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LAN\Desktop\ix_2025_t1_parte2\"/>
    </mc:Choice>
  </mc:AlternateContent>
  <xr:revisionPtr revIDLastSave="0" documentId="13_ncr:1_{D4D6CA0F-FDB1-4CE4-BE11-7B3A0D2EC6E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_xlnm._FilterDatabase" localSheetId="0" hidden="1">'Reporte de Formatos'!$A$7:$AF$1360</definedName>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 i="1" l="1" a="1"/>
  <c r="AC12" i="1" a="1"/>
  <c r="AC84" i="1" a="1"/>
  <c r="AC228" i="1" a="1"/>
  <c r="AC446" i="1" a="1"/>
  <c r="AC566" i="1" a="1"/>
  <c r="AC125" i="1" a="1"/>
  <c r="AC259" i="1" a="1"/>
  <c r="AC367" i="1" a="1"/>
  <c r="AC85" i="1" a="1"/>
  <c r="AC229" i="1" a="1"/>
  <c r="AC440" i="1" a="1"/>
  <c r="AC561" i="1" a="1"/>
  <c r="AC86" i="1" a="1"/>
  <c r="AC230" i="1" a="1"/>
  <c r="AC347" i="1" a="1"/>
  <c r="AC455" i="1" a="1"/>
  <c r="AC95" i="1" a="1"/>
  <c r="AC239" i="1" a="1"/>
  <c r="AC441" i="1" a="1"/>
  <c r="AC562" i="1" a="1"/>
  <c r="AC160" i="1" a="1"/>
  <c r="AC298" i="1" a="1"/>
  <c r="AC406" i="1" a="1"/>
  <c r="AC514" i="1" a="1"/>
  <c r="AC168" i="1" a="1"/>
  <c r="AC327" i="1" a="1"/>
  <c r="AC527" i="1" a="1"/>
  <c r="AC26" i="1" a="1"/>
  <c r="AC177" i="1" a="1"/>
  <c r="AC306" i="1" a="1"/>
  <c r="AC414" i="1" a="1"/>
  <c r="AC27" i="1" a="1"/>
  <c r="AC178" i="1" a="1"/>
  <c r="AC357" i="1" a="1"/>
  <c r="AC540" i="1" a="1"/>
  <c r="AC163" i="1" a="1"/>
  <c r="AC287" i="1" a="1"/>
  <c r="AC395" i="1" a="1"/>
  <c r="AC122" i="1" a="1"/>
  <c r="AC630" i="1" a="1"/>
  <c r="AC75" i="1" a="1"/>
  <c r="AC614" i="1" a="1"/>
  <c r="AC711" i="1" a="1"/>
  <c r="AC844" i="1" a="1"/>
  <c r="AC495" i="1" a="1"/>
  <c r="AC766" i="1" a="1"/>
  <c r="AC179" i="1" a="1"/>
  <c r="AC624" i="1" a="1"/>
  <c r="AC720" i="1" a="1"/>
  <c r="AC858" i="1" a="1"/>
  <c r="AC580" i="1" a="1"/>
  <c r="AC793" i="1" a="1"/>
  <c r="AC937" i="1" a="1"/>
  <c r="AC475" i="1" a="1"/>
  <c r="AC671" i="1" a="1"/>
  <c r="AC774" i="1" a="1"/>
  <c r="AC918" i="1" a="1"/>
  <c r="AC541" i="1" a="1"/>
  <c r="AC768" i="1" a="1"/>
  <c r="AC912" i="1" a="1"/>
  <c r="AC416" i="1" a="1"/>
  <c r="AC665" i="1" a="1"/>
  <c r="AC762" i="1" a="1"/>
  <c r="AC379" i="1" a="1"/>
  <c r="AC756" i="1" a="1"/>
  <c r="AC900" i="1" a="1"/>
  <c r="AC588" i="1" a="1"/>
  <c r="AC696" i="1" a="1"/>
  <c r="AC823" i="1" a="1"/>
  <c r="AC695" i="1" a="1"/>
  <c r="AC1025" i="1" a="1"/>
  <c r="AC919" i="1" a="1"/>
  <c r="AC529" i="1" a="1"/>
  <c r="AC997" i="1" a="1"/>
  <c r="AC1151" i="1" a="1"/>
  <c r="AC1223" i="1" a="1"/>
  <c r="AC1295" i="1" a="1"/>
  <c r="AC893" i="1" a="1"/>
  <c r="AC1078" i="1" a="1"/>
  <c r="AC967" i="1" a="1"/>
  <c r="AC1113" i="1" a="1"/>
  <c r="AC114" i="1" a="1"/>
  <c r="AC1048" i="1" a="1"/>
  <c r="AC1164" i="1" a="1"/>
  <c r="AC1236" i="1" a="1"/>
  <c r="AC1308" i="1" a="1"/>
  <c r="AC1197" i="1" a="1"/>
  <c r="AC952" i="1" a="1"/>
  <c r="AC1088" i="1" a="1"/>
  <c r="AC875" i="1" a="1"/>
  <c r="AC1056" i="1" a="1"/>
  <c r="AC1171" i="1" a="1"/>
  <c r="AC1243" i="1" a="1"/>
  <c r="AC1315" i="1" a="1"/>
  <c r="AC1341" i="1" a="1"/>
  <c r="AC889" i="1" a="1"/>
  <c r="AC1036" i="1" a="1"/>
  <c r="AC1091" i="1" a="1"/>
  <c r="AC830" i="1" a="1"/>
  <c r="AC1057" i="1" a="1"/>
  <c r="AC1172" i="1" a="1"/>
  <c r="AC1244" i="1" a="1"/>
  <c r="AC1316" i="1" a="1"/>
  <c r="AC1130" i="1" a="1"/>
  <c r="AC680" i="1" a="1"/>
  <c r="AC1030" i="1" a="1"/>
  <c r="AC1233" i="1" a="1"/>
  <c r="AC1003" i="1" a="1"/>
  <c r="AC1156" i="1" a="1"/>
  <c r="AC1228" i="1" a="1"/>
  <c r="AC1300" i="1" a="1"/>
  <c r="AC1104" i="1" a="1"/>
  <c r="AB21" i="1" a="1"/>
  <c r="AB40" i="1" a="1"/>
  <c r="AB12" i="1" a="1"/>
  <c r="AB50" i="1" a="1"/>
  <c r="AB191" i="1" a="1"/>
  <c r="AB335" i="1" a="1"/>
  <c r="AC10" i="1" a="1"/>
  <c r="AC18" i="1" a="1"/>
  <c r="AC92" i="1" a="1"/>
  <c r="AC236" i="1" a="1"/>
  <c r="AC453" i="1" a="1"/>
  <c r="AC572" i="1" a="1"/>
  <c r="AC141" i="1" a="1"/>
  <c r="AC274" i="1" a="1"/>
  <c r="AC382" i="1" a="1"/>
  <c r="AC94" i="1" a="1"/>
  <c r="AC238" i="1" a="1"/>
  <c r="AC447" i="1" a="1"/>
  <c r="AC567" i="1" a="1"/>
  <c r="AC102" i="1" a="1"/>
  <c r="AC246" i="1" a="1"/>
  <c r="AC354" i="1" a="1"/>
  <c r="AC462" i="1" a="1"/>
  <c r="AC111" i="1" a="1"/>
  <c r="AC254" i="1" a="1"/>
  <c r="AC470" i="1" a="1"/>
  <c r="AC13" i="1" a="1"/>
  <c r="AC175" i="1" a="1"/>
  <c r="AC305" i="1" a="1"/>
  <c r="AC413" i="1" a="1"/>
  <c r="AC14" i="1" a="1"/>
  <c r="AC176" i="1" a="1"/>
  <c r="AC356" i="1" a="1"/>
  <c r="AC533" i="1" a="1"/>
  <c r="AC47" i="1" a="1"/>
  <c r="AC185" i="1" a="1"/>
  <c r="AC313" i="1" a="1"/>
  <c r="AC421" i="1" a="1"/>
  <c r="AC37" i="1" a="1"/>
  <c r="AC193" i="1" a="1"/>
  <c r="AC386" i="1" a="1"/>
  <c r="AC546" i="1" a="1"/>
  <c r="AC172" i="1" a="1"/>
  <c r="AC294" i="1" a="1"/>
  <c r="AC402" i="1" a="1"/>
  <c r="AC170" i="1" a="1"/>
  <c r="AC645" i="1" a="1"/>
  <c r="AC123" i="1" a="1"/>
  <c r="AC622" i="1" a="1"/>
  <c r="AC719" i="1" a="1"/>
  <c r="AC857" i="1" a="1"/>
  <c r="AC535" i="1" a="1"/>
  <c r="AC779" i="1" a="1"/>
  <c r="AC227" i="1" a="1"/>
  <c r="AC639" i="1" a="1"/>
  <c r="AC727" i="1" a="1"/>
  <c r="AC871" i="1" a="1"/>
  <c r="AC608" i="1" a="1"/>
  <c r="AC806" i="1" a="1"/>
  <c r="AC950" i="1" a="1"/>
  <c r="AC502" i="1" a="1"/>
  <c r="AC678" i="1" a="1"/>
  <c r="AC787" i="1" a="1"/>
  <c r="AC98" i="1" a="1"/>
  <c r="AC558" i="1" a="1"/>
  <c r="AC781" i="1" a="1"/>
  <c r="AC925" i="1" a="1"/>
  <c r="AC452" i="1" a="1"/>
  <c r="AC672" i="1" a="1"/>
  <c r="AC775" i="1" a="1"/>
  <c r="AC454" i="1" a="1"/>
  <c r="AC769" i="1" a="1"/>
  <c r="AC913" i="1" a="1"/>
  <c r="AC596" i="1" a="1"/>
  <c r="AC703" i="1" a="1"/>
  <c r="AC836" i="1" a="1"/>
  <c r="AC737" i="1" a="1"/>
  <c r="AC1032" i="1" a="1"/>
  <c r="AC955" i="1" a="1"/>
  <c r="AC604" i="1" a="1"/>
  <c r="AC1004" i="1" a="1"/>
  <c r="AC1157" i="1" a="1"/>
  <c r="AC1229" i="1" a="1"/>
  <c r="AC1301" i="1" a="1"/>
  <c r="AC929" i="1" a="1"/>
  <c r="AC107" i="1" a="1"/>
  <c r="AC1012" i="1" a="1"/>
  <c r="AC1126" i="1" a="1"/>
  <c r="AC547" i="1" a="1"/>
  <c r="AC1055" i="1" a="1"/>
  <c r="AC1170" i="1" a="1"/>
  <c r="AC1242" i="1" a="1"/>
  <c r="AC1314" i="1" a="1"/>
  <c r="AC1251" i="1" a="1"/>
  <c r="AC968" i="1" a="1"/>
  <c r="AC1101" i="1" a="1"/>
  <c r="AC888" i="1" a="1"/>
  <c r="AC1069" i="1" a="1"/>
  <c r="AC1177" i="1" a="1"/>
  <c r="AC1249" i="1" a="1"/>
  <c r="AC1321" i="1" a="1"/>
  <c r="AC920" i="1" a="1"/>
  <c r="AC902" i="1" a="1"/>
  <c r="AC1043" i="1" a="1"/>
  <c r="AC1161" i="1" a="1"/>
  <c r="AC877" i="1" a="1"/>
  <c r="AC1070" i="1" a="1"/>
  <c r="AC1178" i="1" a="1"/>
  <c r="AC1250" i="1" a="1"/>
  <c r="AC1322" i="1" a="1"/>
  <c r="AC1185" i="1" a="1"/>
  <c r="AC723" i="1" a="1"/>
  <c r="AC1037" i="1" a="1"/>
  <c r="AC1329" i="1" a="1"/>
  <c r="AC1010" i="1" a="1"/>
  <c r="AC1162" i="1" a="1"/>
  <c r="AC1234" i="1" a="1"/>
  <c r="AC16" i="1" a="1"/>
  <c r="AC22" i="1" a="1"/>
  <c r="AC30" i="1" a="1"/>
  <c r="AC116" i="1" a="1"/>
  <c r="AC273" i="1" a="1"/>
  <c r="AC489" i="1" a="1"/>
  <c r="AC584" i="1" a="1"/>
  <c r="AC165" i="1" a="1"/>
  <c r="AC288" i="1" a="1"/>
  <c r="AC396" i="1" a="1"/>
  <c r="AC118" i="1" a="1"/>
  <c r="AC267" i="1" a="1"/>
  <c r="AC483" i="1" a="1"/>
  <c r="AC579" i="1" a="1"/>
  <c r="AC126" i="1" a="1"/>
  <c r="AC268" i="1" a="1"/>
  <c r="AC376" i="1" a="1"/>
  <c r="AC484" i="1" a="1"/>
  <c r="AC135" i="1" a="1"/>
  <c r="AC290" i="1" a="1"/>
  <c r="AC506" i="1" a="1"/>
  <c r="AC45" i="1" a="1"/>
  <c r="AC199" i="1" a="1"/>
  <c r="AC319" i="1" a="1"/>
  <c r="AC427" i="1" a="1"/>
  <c r="AC55" i="1" a="1"/>
  <c r="AC200" i="1" a="1"/>
  <c r="AC392" i="1" a="1"/>
  <c r="AC545" i="1" a="1"/>
  <c r="AC65" i="1" a="1"/>
  <c r="AC209" i="1" a="1"/>
  <c r="AC335" i="1" a="1"/>
  <c r="AC443" i="1" a="1"/>
  <c r="AC73" i="1" a="1"/>
  <c r="AC217" i="1" a="1"/>
  <c r="AC422" i="1" a="1"/>
  <c r="AC50" i="1" a="1"/>
  <c r="AC196" i="1" a="1"/>
  <c r="AC316" i="1" a="1"/>
  <c r="AC424" i="1" a="1"/>
  <c r="AC264" i="1" a="1"/>
  <c r="AC718" i="1" a="1"/>
  <c r="AC219" i="1" a="1"/>
  <c r="AC646" i="1" a="1"/>
  <c r="AC739" i="1" a="1"/>
  <c r="AC883" i="1" a="1"/>
  <c r="AC607" i="1" a="1"/>
  <c r="AC805" i="1" a="1"/>
  <c r="AC315" i="1" a="1"/>
  <c r="AC655" i="1" a="1"/>
  <c r="AC753" i="1" a="1"/>
  <c r="AC90" i="1" a="1"/>
  <c r="AC632" i="1" a="1"/>
  <c r="AC826" i="1" a="1"/>
  <c r="AC970" i="1" a="1"/>
  <c r="AC582" i="1" a="1"/>
  <c r="AC692" i="1" a="1"/>
  <c r="AC813" i="1" a="1"/>
  <c r="AC194" i="1" a="1"/>
  <c r="AC609" i="1" a="1"/>
  <c r="AC807" i="1" a="1"/>
  <c r="AC951" i="1" a="1"/>
  <c r="AC571" i="1" a="1"/>
  <c r="AC686" i="1" a="1"/>
  <c r="AC801" i="1" a="1"/>
  <c r="AC559" i="1" a="1"/>
  <c r="AC795" i="1" a="1"/>
  <c r="AC939" i="1" a="1"/>
  <c r="AC613" i="1" a="1"/>
  <c r="AC717" i="1" a="1"/>
  <c r="AC856" i="1" a="1"/>
  <c r="AC842" i="1" a="1"/>
  <c r="AC1046" i="1" a="1"/>
  <c r="AC1143" i="1" a="1"/>
  <c r="AC816" i="1" a="1"/>
  <c r="AC1060" i="1" a="1"/>
  <c r="AC1169" i="1" a="1"/>
  <c r="AC1241" i="1" a="1"/>
  <c r="AC1313" i="1" a="1"/>
  <c r="AC1149" i="1" a="1"/>
  <c r="AC612" i="1" a="1"/>
  <c r="AC1026" i="1" a="1"/>
  <c r="AC488" i="1" a="1"/>
  <c r="AC783" i="1" a="1"/>
  <c r="AC1081" i="1" a="1"/>
  <c r="AC1182" i="1" a="1"/>
  <c r="AC1254" i="1" a="1"/>
  <c r="AC1326" i="1" a="1"/>
  <c r="AC595" i="1" a="1"/>
  <c r="AC1006" i="1" a="1"/>
  <c r="AC1121" i="1" a="1"/>
  <c r="AC914" i="1" a="1"/>
  <c r="AC1095" i="1" a="1"/>
  <c r="AC1189" i="1" a="1"/>
  <c r="AC1261" i="1" a="1"/>
  <c r="AC1333" i="1" a="1"/>
  <c r="AC1098" i="1" a="1"/>
  <c r="AC927" i="1" a="1"/>
  <c r="AC1063" i="1" a="1"/>
  <c r="AC1269" i="1" a="1"/>
  <c r="AC903" i="1" a="1"/>
  <c r="AC1096" i="1" a="1"/>
  <c r="AC1190" i="1" a="1"/>
  <c r="AC1262" i="1" a="1"/>
  <c r="AC1334" i="1" a="1"/>
  <c r="AC28" i="1" a="1"/>
  <c r="AC36" i="1" a="1"/>
  <c r="AC132" i="1" a="1"/>
  <c r="AC302" i="1" a="1"/>
  <c r="AC518" i="1" a="1"/>
  <c r="AC9" i="1" a="1"/>
  <c r="AC173" i="1" a="1"/>
  <c r="AC295" i="1" a="1"/>
  <c r="AC403" i="1" a="1"/>
  <c r="AC133" i="1" a="1"/>
  <c r="AC296" i="1" a="1"/>
  <c r="AC512" i="1" a="1"/>
  <c r="AC585" i="1" a="1"/>
  <c r="AC134" i="1" a="1"/>
  <c r="AC275" i="1" a="1"/>
  <c r="AC383" i="1" a="1"/>
  <c r="AC491" i="1" a="1"/>
  <c r="AC143" i="1" a="1"/>
  <c r="AC297" i="1" a="1"/>
  <c r="AC513" i="1" a="1"/>
  <c r="AC64" i="1" a="1"/>
  <c r="AC208" i="1" a="1"/>
  <c r="AC334" i="1" a="1"/>
  <c r="AC442" i="1" a="1"/>
  <c r="AC72" i="1" a="1"/>
  <c r="AC216" i="1" a="1"/>
  <c r="AC399" i="1" a="1"/>
  <c r="AC551" i="1" a="1"/>
  <c r="AC81" i="1" a="1"/>
  <c r="AC225" i="1" a="1"/>
  <c r="AC342" i="1" a="1"/>
  <c r="AC450" i="1" a="1"/>
  <c r="AC82" i="1" a="1"/>
  <c r="AC226" i="1" a="1"/>
  <c r="AC429" i="1" a="1"/>
  <c r="AC67" i="1" a="1"/>
  <c r="AC211" i="1" a="1"/>
  <c r="AC323" i="1" a="1"/>
  <c r="AC431" i="1" a="1"/>
  <c r="AC307" i="1" a="1"/>
  <c r="AC732" i="1" a="1"/>
  <c r="AC308" i="1" a="1"/>
  <c r="AC654" i="1" a="1"/>
  <c r="AC752" i="1" a="1"/>
  <c r="AC896" i="1" a="1"/>
  <c r="AC623" i="1" a="1"/>
  <c r="AC818" i="1" a="1"/>
  <c r="AC444" i="1" a="1"/>
  <c r="AC662" i="1" a="1"/>
  <c r="AC760" i="1" a="1"/>
  <c r="AC138" i="1" a="1"/>
  <c r="AC640" i="1" a="1"/>
  <c r="AC839" i="1" a="1"/>
  <c r="AC983" i="1" a="1"/>
  <c r="AC592" i="1" a="1"/>
  <c r="AC699" i="1" a="1"/>
  <c r="AC820" i="1" a="1"/>
  <c r="AC242" i="1" a="1"/>
  <c r="AC618" i="1" a="1"/>
  <c r="AC814" i="1" a="1"/>
  <c r="AC958" i="1" a="1"/>
  <c r="AC583" i="1" a="1"/>
  <c r="AC693" i="1" a="1"/>
  <c r="AC808" i="1" a="1"/>
  <c r="AC611" i="1" a="1"/>
  <c r="AC802" i="1" a="1"/>
  <c r="AC946" i="1" a="1"/>
  <c r="AC629" i="1" a="1"/>
  <c r="AC725" i="1" a="1"/>
  <c r="AC869" i="1" a="1"/>
  <c r="AC868" i="1" a="1"/>
  <c r="AC1053" i="1" a="1"/>
  <c r="AC1203" i="1" a="1"/>
  <c r="AC843" i="1" a="1"/>
  <c r="AC1067" i="1" a="1"/>
  <c r="AC1175" i="1" a="1"/>
  <c r="AC1247" i="1" a="1"/>
  <c r="AC1319" i="1" a="1"/>
  <c r="AC1209" i="1" a="1"/>
  <c r="AC659" i="1" a="1"/>
  <c r="AC1033" i="1" a="1"/>
  <c r="AC1016" i="1" a="1"/>
  <c r="AC873" i="1" a="1"/>
  <c r="AC1094" i="1" a="1"/>
  <c r="AC1188" i="1" a="1"/>
  <c r="AC1260" i="1" a="1"/>
  <c r="AC1332" i="1" a="1"/>
  <c r="AC1065" i="1" a="1"/>
  <c r="AC1013" i="1" a="1"/>
  <c r="AC1134" i="1" a="1"/>
  <c r="AC935" i="1" a="1"/>
  <c r="AC1108" i="1" a="1"/>
  <c r="AC1195" i="1" a="1"/>
  <c r="AC1267" i="1" a="1"/>
  <c r="AC1339" i="1" a="1"/>
  <c r="AC203" i="1" a="1"/>
  <c r="AC944" i="1" a="1"/>
  <c r="AC1076" i="1" a="1"/>
  <c r="AC1323" i="1" a="1"/>
  <c r="AC928" i="1" a="1"/>
  <c r="AC1103" i="1" a="1"/>
  <c r="AC1196" i="1" a="1"/>
  <c r="AC1268" i="1" a="1"/>
  <c r="AC1340" i="1" a="1"/>
  <c r="AC1347" i="1" a="1"/>
  <c r="AC861" i="1" a="1"/>
  <c r="AC1064" i="1" a="1"/>
  <c r="AC688" i="1" a="1"/>
  <c r="AC1072" i="1" a="1"/>
  <c r="AC1180" i="1" a="1"/>
  <c r="AC1252" i="1" a="1"/>
  <c r="AC1324" i="1" a="1"/>
  <c r="AC1335" i="1" a="1"/>
  <c r="AB45" i="1" a="1"/>
  <c r="AB11" i="1" a="1"/>
  <c r="AB36" i="1" a="1"/>
  <c r="AB99" i="1" a="1"/>
  <c r="AB243" i="1" a="1"/>
  <c r="AB387" i="1" a="1"/>
  <c r="AB100" i="1" a="1"/>
  <c r="AB179" i="1" a="1"/>
  <c r="AB323" i="1" a="1"/>
  <c r="AB467" i="1" a="1"/>
  <c r="AB160" i="1" a="1"/>
  <c r="AB304" i="1" a="1"/>
  <c r="AB448" i="1" a="1"/>
  <c r="AB121" i="1" a="1"/>
  <c r="AC34" i="1" a="1"/>
  <c r="AC42" i="1" a="1"/>
  <c r="AC140" i="1" a="1"/>
  <c r="AC309" i="1" a="1"/>
  <c r="AC524" i="1" a="1"/>
  <c r="AC21" i="1" a="1"/>
  <c r="AC189" i="1" a="1"/>
  <c r="AC310" i="1" a="1"/>
  <c r="AC418" i="1" a="1"/>
  <c r="AC142" i="1" a="1"/>
  <c r="AC303" i="1" a="1"/>
  <c r="AC519" i="1" a="1"/>
  <c r="AC591" i="1" a="1"/>
  <c r="AC150" i="1" a="1"/>
  <c r="AC282" i="1" a="1"/>
  <c r="AC390" i="1" a="1"/>
  <c r="AC498" i="1" a="1"/>
  <c r="AC159" i="1" a="1"/>
  <c r="AC326" i="1" a="1"/>
  <c r="AC520" i="1" a="1"/>
  <c r="AC79" i="1" a="1"/>
  <c r="AC223" i="1" a="1"/>
  <c r="AC341" i="1" a="1"/>
  <c r="AC449" i="1" a="1"/>
  <c r="AC80" i="1" a="1"/>
  <c r="AC224" i="1" a="1"/>
  <c r="AC428" i="1" a="1"/>
  <c r="AC557" i="1" a="1"/>
  <c r="AC89" i="1" a="1"/>
  <c r="AC233" i="1" a="1"/>
  <c r="AC349" i="1" a="1"/>
  <c r="AC457" i="1" a="1"/>
  <c r="AC97" i="1" a="1"/>
  <c r="AC241" i="1" a="1"/>
  <c r="AC458" i="1" a="1"/>
  <c r="AC76" i="1" a="1"/>
  <c r="AC220" i="1" a="1"/>
  <c r="AC330" i="1" a="1"/>
  <c r="AC438" i="1" a="1"/>
  <c r="AC394" i="1" a="1"/>
  <c r="AC745" i="1" a="1"/>
  <c r="AC351" i="1" a="1"/>
  <c r="AC661" i="1" a="1"/>
  <c r="AC765" i="1" a="1"/>
  <c r="AC909" i="1" a="1"/>
  <c r="AC631" i="1" a="1"/>
  <c r="AC831" i="1" a="1"/>
  <c r="AC473" i="1" a="1"/>
  <c r="AC669" i="1" a="1"/>
  <c r="AC773" i="1" a="1"/>
  <c r="AC186" i="1" a="1"/>
  <c r="AC670" i="1" a="1"/>
  <c r="AC852" i="1" a="1"/>
  <c r="AC996" i="1" a="1"/>
  <c r="AC601" i="1" a="1"/>
  <c r="AC707" i="1" a="1"/>
  <c r="AC833" i="1" a="1"/>
  <c r="AC286" i="1" a="1"/>
  <c r="AC633" i="1" a="1"/>
  <c r="AC827" i="1" a="1"/>
  <c r="AC971" i="1" a="1"/>
  <c r="AC594" i="1" a="1"/>
  <c r="AC701" i="1" a="1"/>
  <c r="AC821" i="1" a="1"/>
  <c r="AC619" i="1" a="1"/>
  <c r="AC815" i="1" a="1"/>
  <c r="AC959" i="1" a="1"/>
  <c r="AC637" i="1" a="1"/>
  <c r="AC738" i="1" a="1"/>
  <c r="AC882" i="1" a="1"/>
  <c r="AC922" i="1" a="1"/>
  <c r="AC1066" i="1" a="1"/>
  <c r="AC1263" i="1" a="1"/>
  <c r="AC910" i="1" a="1"/>
  <c r="AC1080" i="1" a="1"/>
  <c r="AC1181" i="1" a="1"/>
  <c r="AC1253" i="1" a="1"/>
  <c r="AC1325" i="1" a="1"/>
  <c r="AC1257" i="1" a="1"/>
  <c r="AC702" i="1" a="1"/>
  <c r="AC1040" i="1" a="1"/>
  <c r="AC1117" i="1" a="1"/>
  <c r="AC934" i="1" a="1"/>
  <c r="AC1107" i="1" a="1"/>
  <c r="AC1194" i="1" a="1"/>
  <c r="AC1266" i="1" a="1"/>
  <c r="AC1338" i="1" a="1"/>
  <c r="AC155" i="1" a="1"/>
  <c r="AC1020" i="1" a="1"/>
  <c r="AC586" i="1" a="1"/>
  <c r="AC943" i="1" a="1"/>
  <c r="AC1115" i="1" a="1"/>
  <c r="AC1201" i="1" a="1"/>
  <c r="AC1273" i="1" a="1"/>
  <c r="AC1345" i="1" a="1"/>
  <c r="AC627" i="1" a="1"/>
  <c r="AC969" i="1" a="1"/>
  <c r="AC1089" i="1" a="1"/>
  <c r="AC988" i="1" a="1"/>
  <c r="AC936" i="1" a="1"/>
  <c r="AC1116" i="1" a="1"/>
  <c r="AC1202" i="1" a="1"/>
  <c r="AC1274" i="1" a="1"/>
  <c r="AC1346" i="1" a="1"/>
  <c r="AC881" i="1" a="1"/>
  <c r="AC904" i="1" a="1"/>
  <c r="AC1077" i="1" a="1"/>
  <c r="AC40" i="1" a="1"/>
  <c r="AC48" i="1" a="1"/>
  <c r="AC156" i="1" a="1"/>
  <c r="AC338" i="1" a="1"/>
  <c r="AC530" i="1" a="1"/>
  <c r="AC31" i="1" a="1"/>
  <c r="AC197" i="1" a="1"/>
  <c r="AC317" i="1" a="1"/>
  <c r="AC425" i="1" a="1"/>
  <c r="AC157" i="1" a="1"/>
  <c r="AC332" i="1" a="1"/>
  <c r="AC525" i="1" a="1"/>
  <c r="AC597" i="1" a="1"/>
  <c r="AC158" i="1" a="1"/>
  <c r="AC289" i="1" a="1"/>
  <c r="AC397" i="1" a="1"/>
  <c r="AC505" i="1" a="1"/>
  <c r="AC167" i="1" a="1"/>
  <c r="AC333" i="1" a="1"/>
  <c r="AC526" i="1" a="1"/>
  <c r="AC88" i="1" a="1"/>
  <c r="AC232" i="1" a="1"/>
  <c r="AC348" i="1" a="1"/>
  <c r="AC456" i="1" a="1"/>
  <c r="AC96" i="1" a="1"/>
  <c r="AC240" i="1" a="1"/>
  <c r="AC435" i="1" a="1"/>
  <c r="AC563" i="1" a="1"/>
  <c r="AC105" i="1" a="1"/>
  <c r="AC256" i="1" a="1"/>
  <c r="AC364" i="1" a="1"/>
  <c r="AC472" i="1" a="1"/>
  <c r="AC106" i="1" a="1"/>
  <c r="AC249" i="1" a="1"/>
  <c r="AC465" i="1" a="1"/>
  <c r="AC91" i="1" a="1"/>
  <c r="AC235" i="1" a="1"/>
  <c r="AC337" i="1" a="1"/>
  <c r="AC445" i="1" a="1"/>
  <c r="AC437" i="1" a="1"/>
  <c r="AC758" i="1" a="1"/>
  <c r="AC516" i="1" a="1"/>
  <c r="AC668" i="1" a="1"/>
  <c r="AC772" i="1" a="1"/>
  <c r="AC916" i="1" a="1"/>
  <c r="AC647" i="1" a="1"/>
  <c r="AC838" i="1" a="1"/>
  <c r="AC496" i="1" a="1"/>
  <c r="AC677" i="1" a="1"/>
  <c r="AC786" i="1" a="1"/>
  <c r="AC234" i="1" a="1"/>
  <c r="AC706" i="1" a="1"/>
  <c r="AC865" i="1" a="1"/>
  <c r="AC1009" i="1" a="1"/>
  <c r="AC617" i="1" a="1"/>
  <c r="AC714" i="1" a="1"/>
  <c r="AC846" i="1" a="1"/>
  <c r="AC329" i="1" a="1"/>
  <c r="AC642" i="1" a="1"/>
  <c r="AC840" i="1" a="1"/>
  <c r="AC984" i="1" a="1"/>
  <c r="AC602" i="1" a="1"/>
  <c r="AC708" i="1" a="1"/>
  <c r="AC834" i="1" a="1"/>
  <c r="AC635" i="1" a="1"/>
  <c r="AC828" i="1" a="1"/>
  <c r="AC344" i="1" a="1"/>
  <c r="AC653" i="1" a="1"/>
  <c r="AC751" i="1" a="1"/>
  <c r="AC895" i="1" a="1"/>
  <c r="AC931" i="1" a="1"/>
  <c r="AC1073" i="1" a="1"/>
  <c r="AC1317" i="1" a="1"/>
  <c r="AC932" i="1" a="1"/>
  <c r="AC1093" i="1" a="1"/>
  <c r="AC1187" i="1" a="1"/>
  <c r="AC1259" i="1" a="1"/>
  <c r="AC1331" i="1" a="1"/>
  <c r="AC1311" i="1" a="1"/>
  <c r="AC822" i="1" a="1"/>
  <c r="AC1047" i="1" a="1"/>
  <c r="AC1179" i="1" a="1"/>
  <c r="AC942" i="1" a="1"/>
  <c r="AC1120" i="1" a="1"/>
  <c r="AC1200" i="1" a="1"/>
  <c r="AC1272" i="1" a="1"/>
  <c r="AC1344" i="1" a="1"/>
  <c r="AC423" i="1" a="1"/>
  <c r="AC1027" i="1" a="1"/>
  <c r="AC1191" i="1" a="1"/>
  <c r="AC953" i="1" a="1"/>
  <c r="AC1128" i="1" a="1"/>
  <c r="AC1207" i="1" a="1"/>
  <c r="AC1279" i="1" a="1"/>
  <c r="AC1351" i="1" a="1"/>
  <c r="AC673" i="1" a="1"/>
  <c r="AC978" i="1" a="1"/>
  <c r="AC1102" i="1" a="1"/>
  <c r="AC1045" i="1" a="1"/>
  <c r="AC945" i="1" a="1"/>
  <c r="AC1129" i="1" a="1"/>
  <c r="AC1208" i="1" a="1"/>
  <c r="AC1280" i="1" a="1"/>
  <c r="AC1352" i="1" a="1"/>
  <c r="AC894" i="1" a="1"/>
  <c r="AC917" i="1" a="1"/>
  <c r="AC1090" i="1" a="1"/>
  <c r="AC770" i="1" a="1"/>
  <c r="AC1092" i="1" a="1"/>
  <c r="AC1192" i="1" a="1"/>
  <c r="AC1264" i="1" a="1"/>
  <c r="AC1336" i="1" a="1"/>
  <c r="AC1038" i="1" a="1"/>
  <c r="AB57" i="1" a="1"/>
  <c r="AB23" i="1" a="1"/>
  <c r="AB48" i="1" a="1"/>
  <c r="AB119" i="1" a="1"/>
  <c r="AB263" i="1" a="1"/>
  <c r="AB407" i="1" a="1"/>
  <c r="AB61" i="1" a="1"/>
  <c r="AB205" i="1" a="1"/>
  <c r="AC46" i="1" a="1"/>
  <c r="AC20" i="1" a="1"/>
  <c r="AC164" i="1" a="1"/>
  <c r="AC345" i="1" a="1"/>
  <c r="AC536" i="1" a="1"/>
  <c r="AC69" i="1" a="1"/>
  <c r="AC213" i="1" a="1"/>
  <c r="AC324" i="1" a="1"/>
  <c r="AC432" i="1" a="1"/>
  <c r="AC166" i="1" a="1"/>
  <c r="AC339" i="1" a="1"/>
  <c r="AC531" i="1" a="1"/>
  <c r="AC23" i="1" a="1"/>
  <c r="AC174" i="1" a="1"/>
  <c r="AC304" i="1" a="1"/>
  <c r="AC412" i="1" a="1"/>
  <c r="AC44" i="1" a="1"/>
  <c r="AC183" i="1" a="1"/>
  <c r="AC362" i="1" a="1"/>
  <c r="AC532" i="1" a="1"/>
  <c r="AC103" i="1" a="1"/>
  <c r="AC247" i="1" a="1"/>
  <c r="AC355" i="1" a="1"/>
  <c r="AC463" i="1" a="1"/>
  <c r="AC104" i="1" a="1"/>
  <c r="AC248" i="1" a="1"/>
  <c r="AC464" i="1" a="1"/>
  <c r="AC569" i="1" a="1"/>
  <c r="AC113" i="1" a="1"/>
  <c r="AC263" i="1" a="1"/>
  <c r="AC371" i="1" a="1"/>
  <c r="AC479" i="1" a="1"/>
  <c r="AC121" i="1" a="1"/>
  <c r="AC278" i="1" a="1"/>
  <c r="AC494" i="1" a="1"/>
  <c r="AC100" i="1" a="1"/>
  <c r="AC244" i="1" a="1"/>
  <c r="AC352" i="1" a="1"/>
  <c r="AC460" i="1" a="1"/>
  <c r="AC466" i="1" a="1"/>
  <c r="AC771" i="1" a="1"/>
  <c r="AC552" i="1" a="1"/>
  <c r="AC675" i="1" a="1"/>
  <c r="AC785" i="1" a="1"/>
  <c r="AC271" i="1" a="1"/>
  <c r="AC676" i="1" a="1"/>
  <c r="AC851" i="1" a="1"/>
  <c r="AC517" i="1" a="1"/>
  <c r="AC684" i="1" a="1"/>
  <c r="AC799" i="1" a="1"/>
  <c r="AC322" i="1" a="1"/>
  <c r="AC734" i="1" a="1"/>
  <c r="AC878" i="1" a="1"/>
  <c r="AC1022" i="1" a="1"/>
  <c r="AC625" i="1" a="1"/>
  <c r="AC721" i="1" a="1"/>
  <c r="AC859" i="1" a="1"/>
  <c r="AC372" i="1" a="1"/>
  <c r="AC664" i="1" a="1"/>
  <c r="AC853" i="1" a="1"/>
  <c r="AC49" i="1" a="1"/>
  <c r="AC610" i="1" a="1"/>
  <c r="AC715" i="1" a="1"/>
  <c r="AC847" i="1" a="1"/>
  <c r="AC643" i="1" a="1"/>
  <c r="AC841" i="1" a="1"/>
  <c r="AC387" i="1" a="1"/>
  <c r="AC660" i="1" a="1"/>
  <c r="AC764" i="1" a="1"/>
  <c r="AC908" i="1" a="1"/>
  <c r="AC957" i="1" a="1"/>
  <c r="AC1086" i="1" a="1"/>
  <c r="AC687" i="1" a="1"/>
  <c r="AC941" i="1" a="1"/>
  <c r="AC1106" i="1" a="1"/>
  <c r="AC1193" i="1" a="1"/>
  <c r="AC1265" i="1" a="1"/>
  <c r="AC1337" i="1" a="1"/>
  <c r="AC1359" i="1" a="1"/>
  <c r="AC848" i="1" a="1"/>
  <c r="AC1054" i="1" a="1"/>
  <c r="AC1245" i="1" a="1"/>
  <c r="AC960" i="1" a="1"/>
  <c r="AC1127" i="1" a="1"/>
  <c r="AC1206" i="1" a="1"/>
  <c r="AC1278" i="1" a="1"/>
  <c r="AC1350" i="1" a="1"/>
  <c r="AC666" i="1" a="1"/>
  <c r="AC1034" i="1" a="1"/>
  <c r="AC1305" i="1" a="1"/>
  <c r="AC961" i="1" a="1"/>
  <c r="AC1141" i="1" a="1"/>
  <c r="AC1213" i="1" a="1"/>
  <c r="AC1285" i="1" a="1"/>
  <c r="AC1357" i="1" a="1"/>
  <c r="AC716" i="1" a="1"/>
  <c r="AC1000" i="1" a="1"/>
  <c r="AC1109" i="1" a="1"/>
  <c r="AC210" i="1" a="1"/>
  <c r="AC954" i="1" a="1"/>
  <c r="AC1142" i="1" a="1"/>
  <c r="AC1214" i="1" a="1"/>
  <c r="AC1286" i="1" a="1"/>
  <c r="AC1358" i="1" a="1"/>
  <c r="AC965" i="1" a="1"/>
  <c r="AC979" i="1" a="1"/>
  <c r="AC1097" i="1" a="1"/>
  <c r="AC930" i="1" a="1"/>
  <c r="AC1105" i="1" a="1"/>
  <c r="AC1198" i="1" a="1"/>
  <c r="AC1270" i="1" a="1"/>
  <c r="AC1342" i="1" a="1"/>
  <c r="AC1124" i="1" a="1"/>
  <c r="AB10" i="1" a="1"/>
  <c r="AB29" i="1" a="1"/>
  <c r="AC52" i="1" a="1"/>
  <c r="AC41" i="1" a="1"/>
  <c r="AC180" i="1" a="1"/>
  <c r="AC374" i="1" a="1"/>
  <c r="AC542" i="1" a="1"/>
  <c r="AC77" i="1" a="1"/>
  <c r="AC221" i="1" a="1"/>
  <c r="AC331" i="1" a="1"/>
  <c r="AC32" i="1" a="1"/>
  <c r="AC181" i="1" a="1"/>
  <c r="AC368" i="1" a="1"/>
  <c r="AC537" i="1" a="1"/>
  <c r="AC33" i="1" a="1"/>
  <c r="AC182" i="1" a="1"/>
  <c r="AC311" i="1" a="1"/>
  <c r="AC419" i="1" a="1"/>
  <c r="AC54" i="1" a="1"/>
  <c r="AC191" i="1" a="1"/>
  <c r="AC369" i="1" a="1"/>
  <c r="AC538" i="1" a="1"/>
  <c r="AC112" i="1" a="1"/>
  <c r="AC262" i="1" a="1"/>
  <c r="AC370" i="1" a="1"/>
  <c r="AC478" i="1" a="1"/>
  <c r="AC120" i="1" a="1"/>
  <c r="AC255" i="1" a="1"/>
  <c r="AC471" i="1" a="1"/>
  <c r="AC575" i="1" a="1"/>
  <c r="AC129" i="1" a="1"/>
  <c r="AC270" i="1" a="1"/>
  <c r="AC378" i="1" a="1"/>
  <c r="AC486" i="1" a="1"/>
  <c r="AC130" i="1" a="1"/>
  <c r="AC285" i="1" a="1"/>
  <c r="AC501" i="1" a="1"/>
  <c r="AC115" i="1" a="1"/>
  <c r="AC251" i="1" a="1"/>
  <c r="AC359" i="1" a="1"/>
  <c r="AC467" i="1" a="1"/>
  <c r="AC490" i="1" a="1"/>
  <c r="AC778" i="1" a="1"/>
  <c r="AC565" i="1" a="1"/>
  <c r="AC683" i="1" a="1"/>
  <c r="AC798" i="1" a="1"/>
  <c r="AC358" i="1" a="1"/>
  <c r="AC712" i="1" a="1"/>
  <c r="AC864" i="1" a="1"/>
  <c r="AC553" i="1" a="1"/>
  <c r="AC691" i="1" a="1"/>
  <c r="AC812" i="1" a="1"/>
  <c r="AC365" i="1" a="1"/>
  <c r="AC747" i="1" a="1"/>
  <c r="AC891" i="1" a="1"/>
  <c r="AC1035" i="1" a="1"/>
  <c r="AC641" i="1" a="1"/>
  <c r="AC728" i="1" a="1"/>
  <c r="AC872" i="1" a="1"/>
  <c r="AC415" i="1" a="1"/>
  <c r="AC700" i="1" a="1"/>
  <c r="AC866" i="1" a="1"/>
  <c r="AC99" i="1" a="1"/>
  <c r="AC626" i="1" a="1"/>
  <c r="AC722" i="1" a="1"/>
  <c r="AC860" i="1" a="1"/>
  <c r="AC658" i="1" a="1"/>
  <c r="AC854" i="1" a="1"/>
  <c r="AC461" i="1" a="1"/>
  <c r="AC667" i="1" a="1"/>
  <c r="AC777" i="1" a="1"/>
  <c r="AC921" i="1" a="1"/>
  <c r="AC966" i="1" a="1"/>
  <c r="AC1099" i="1" a="1"/>
  <c r="AC1052" i="1" a="1"/>
  <c r="AC949" i="1" a="1"/>
  <c r="AC1119" i="1" a="1"/>
  <c r="AC1199" i="1" a="1"/>
  <c r="AC1271" i="1" a="1"/>
  <c r="AC1343" i="1" a="1"/>
  <c r="AC809" i="1" a="1"/>
  <c r="AC884" i="1" a="1"/>
  <c r="AC1061" i="1" a="1"/>
  <c r="AC1293" i="1" a="1"/>
  <c r="AC975" i="1" a="1"/>
  <c r="AC1140" i="1" a="1"/>
  <c r="AC1212" i="1" a="1"/>
  <c r="AC1284" i="1" a="1"/>
  <c r="AC1356" i="1" a="1"/>
  <c r="AC709" i="1" a="1"/>
  <c r="AC1041" i="1" a="1"/>
  <c r="AC162" i="1" a="1"/>
  <c r="AC977" i="1" a="1"/>
  <c r="AC1147" i="1" a="1"/>
  <c r="AC1219" i="1" a="1"/>
  <c r="AC1291" i="1" a="1"/>
  <c r="AC1058" i="1" a="1"/>
  <c r="AC796" i="1" a="1"/>
  <c r="AC1007" i="1" a="1"/>
  <c r="AC1122" i="1" a="1"/>
  <c r="AC459" i="1" a="1"/>
  <c r="AC962" i="1" a="1"/>
  <c r="AC1148" i="1" a="1"/>
  <c r="AC1220" i="1" a="1"/>
  <c r="AC1292" i="1" a="1"/>
  <c r="AC880" i="1" a="1"/>
  <c r="AC1031" i="1" a="1"/>
  <c r="AC994" i="1" a="1"/>
  <c r="AC58" i="1" a="1"/>
  <c r="AC51" i="1" a="1"/>
  <c r="AC188" i="1" a="1"/>
  <c r="AC381" i="1" a="1"/>
  <c r="AC548" i="1" a="1"/>
  <c r="AC93" i="1" a="1"/>
  <c r="AC237" i="1" a="1"/>
  <c r="AC346" i="1" a="1"/>
  <c r="AC53" i="1" a="1"/>
  <c r="AC190" i="1" a="1"/>
  <c r="AC375" i="1" a="1"/>
  <c r="AC543" i="1" a="1"/>
  <c r="AC43" i="1" a="1"/>
  <c r="AC198" i="1" a="1"/>
  <c r="AC318" i="1" a="1"/>
  <c r="AC426" i="1" a="1"/>
  <c r="AC63" i="1" a="1"/>
  <c r="AC207" i="1" a="1"/>
  <c r="AC398" i="1" a="1"/>
  <c r="AC544" i="1" a="1"/>
  <c r="AC127" i="1" a="1"/>
  <c r="AC269" i="1" a="1"/>
  <c r="AC377" i="1" a="1"/>
  <c r="AC485" i="1" a="1"/>
  <c r="AC128" i="1" a="1"/>
  <c r="AC284" i="1" a="1"/>
  <c r="AC500" i="1" a="1"/>
  <c r="AC581" i="1" a="1"/>
  <c r="AC137" i="1" a="1"/>
  <c r="AC277" i="1" a="1"/>
  <c r="AC385" i="1" a="1"/>
  <c r="AC493" i="1" a="1"/>
  <c r="AC145" i="1" a="1"/>
  <c r="AC314" i="1" a="1"/>
  <c r="AC522" i="1" a="1"/>
  <c r="AC124" i="1" a="1"/>
  <c r="AC258" i="1" a="1"/>
  <c r="AC366" i="1" a="1"/>
  <c r="AC474" i="1" a="1"/>
  <c r="AC511" i="1" a="1"/>
  <c r="AC791" i="1" a="1"/>
  <c r="AC577" i="1" a="1"/>
  <c r="AC690" i="1" a="1"/>
  <c r="AC811" i="1" a="1"/>
  <c r="AC401" i="1" a="1"/>
  <c r="AC733" i="1" a="1"/>
  <c r="AC29" i="1" a="1"/>
  <c r="AC590" i="1" a="1"/>
  <c r="AC698" i="1" a="1"/>
  <c r="AC825" i="1" a="1"/>
  <c r="AC408" i="1" a="1"/>
  <c r="AC754" i="1" a="1"/>
  <c r="AC898" i="1" a="1"/>
  <c r="AC1042" i="1" a="1"/>
  <c r="AC649" i="1" a="1"/>
  <c r="AC741" i="1" a="1"/>
  <c r="AC885" i="1" a="1"/>
  <c r="AC451" i="1" a="1"/>
  <c r="AC735" i="1" a="1"/>
  <c r="AC879" i="1" a="1"/>
  <c r="AC147" i="1" a="1"/>
  <c r="AC634" i="1" a="1"/>
  <c r="AC729" i="1" a="1"/>
  <c r="AC250" i="1" a="1"/>
  <c r="AC694" i="1" a="1"/>
  <c r="AC867" i="1" a="1"/>
  <c r="AC510" i="1" a="1"/>
  <c r="AC674" i="1" a="1"/>
  <c r="AC784" i="1" a="1"/>
  <c r="AC59" i="1" a="1"/>
  <c r="AC981" i="1" a="1"/>
  <c r="AC1112" i="1" a="1"/>
  <c r="AC1137" i="1" a="1"/>
  <c r="AC974" i="1" a="1"/>
  <c r="AC1132" i="1" a="1"/>
  <c r="AC1205" i="1" a="1"/>
  <c r="AC1277" i="1" a="1"/>
  <c r="AC1349" i="1" a="1"/>
  <c r="AC907" i="1" a="1"/>
  <c r="AC897" i="1" a="1"/>
  <c r="AC1074" i="1" a="1"/>
  <c r="AC1353" i="1" a="1"/>
  <c r="AC991" i="1" a="1"/>
  <c r="AC1146" i="1" a="1"/>
  <c r="AC1218" i="1" a="1"/>
  <c r="AC1290" i="1" a="1"/>
  <c r="AC257" i="1" a="1"/>
  <c r="AC750" i="1" a="1"/>
  <c r="AC1049" i="1" a="1"/>
  <c r="AC430" i="1" a="1"/>
  <c r="AC985" i="1" a="1"/>
  <c r="AC1153" i="1" a="1"/>
  <c r="AC1225" i="1" a="1"/>
  <c r="AC1297" i="1" a="1"/>
  <c r="AC1167" i="1" a="1"/>
  <c r="AC829" i="1" a="1"/>
  <c r="AC1014" i="1" a="1"/>
  <c r="AC1135" i="1" a="1"/>
  <c r="AC574" i="1" a="1"/>
  <c r="AC986" i="1" a="1"/>
  <c r="AC1154" i="1" a="1"/>
  <c r="AC1226" i="1" a="1"/>
  <c r="AC1298" i="1" a="1"/>
  <c r="AC906" i="1" a="1"/>
  <c r="AC1111" i="1" a="1"/>
  <c r="AC1001" i="1" a="1"/>
  <c r="AC11" i="1" a="1"/>
  <c r="AC60" i="1" a="1"/>
  <c r="AC204" i="1" a="1"/>
  <c r="AC410" i="1" a="1"/>
  <c r="AC554" i="1" a="1"/>
  <c r="AC101" i="1" a="1"/>
  <c r="AC245" i="1" a="1"/>
  <c r="AC353" i="1" a="1"/>
  <c r="AC61" i="1" a="1"/>
  <c r="AC205" i="1" a="1"/>
  <c r="AC404" i="1" a="1"/>
  <c r="AC549" i="1" a="1"/>
  <c r="AC62" i="1" a="1"/>
  <c r="AC206" i="1" a="1"/>
  <c r="AC325" i="1" a="1"/>
  <c r="AC433" i="1" a="1"/>
  <c r="AC71" i="1" a="1"/>
  <c r="AC215" i="1" a="1"/>
  <c r="AC405" i="1" a="1"/>
  <c r="AC550" i="1" a="1"/>
  <c r="AC136" i="1" a="1"/>
  <c r="AC276" i="1" a="1"/>
  <c r="AC384" i="1" a="1"/>
  <c r="AC492" i="1" a="1"/>
  <c r="AC144" i="1" a="1"/>
  <c r="AC291" i="1" a="1"/>
  <c r="AC507" i="1" a="1"/>
  <c r="AC587" i="1" a="1"/>
  <c r="AC153" i="1" a="1"/>
  <c r="AC292" i="1" a="1"/>
  <c r="AC400" i="1" a="1"/>
  <c r="AC508" i="1" a="1"/>
  <c r="AC154" i="1" a="1"/>
  <c r="AC321" i="1" a="1"/>
  <c r="AC528" i="1" a="1"/>
  <c r="AC139" i="1" a="1"/>
  <c r="AC265" i="1" a="1"/>
  <c r="AC373" i="1" a="1"/>
  <c r="AC481" i="1" a="1"/>
  <c r="AC606" i="1" a="1"/>
  <c r="AC804" i="1" a="1"/>
  <c r="AC589" i="1" a="1"/>
  <c r="AC697" i="1" a="1"/>
  <c r="AC824" i="1" a="1"/>
  <c r="AC439" i="1" a="1"/>
  <c r="AC746" i="1" a="1"/>
  <c r="AC83" i="1" a="1"/>
  <c r="AC600" i="1" a="1"/>
  <c r="AC705" i="1" a="1"/>
  <c r="AC832" i="1" a="1"/>
  <c r="AC497" i="1" a="1"/>
  <c r="AC767" i="1" a="1"/>
  <c r="AC911" i="1" a="1"/>
  <c r="AC39" i="1" a="1"/>
  <c r="AC656" i="1" a="1"/>
  <c r="AC748" i="1" a="1"/>
  <c r="AC892" i="1" a="1"/>
  <c r="AC480" i="1" a="1"/>
  <c r="AC742" i="1" a="1"/>
  <c r="AC886" i="1" a="1"/>
  <c r="AC195" i="1" a="1"/>
  <c r="AC650" i="1" a="1"/>
  <c r="AC736" i="1" a="1"/>
  <c r="AC293" i="1" a="1"/>
  <c r="AC730" i="1" a="1"/>
  <c r="AC874" i="1" a="1"/>
  <c r="AC564" i="1" a="1"/>
  <c r="AC681" i="1" a="1"/>
  <c r="AC797" i="1" a="1"/>
  <c r="AC603" i="1" a="1"/>
  <c r="AC989" i="1" a="1"/>
  <c r="AC1125" i="1" a="1"/>
  <c r="AC66" i="1" a="1"/>
  <c r="AC982" i="1" a="1"/>
  <c r="AC1139" i="1" a="1"/>
  <c r="AC1211" i="1" a="1"/>
  <c r="AC1283" i="1" a="1"/>
  <c r="AC1355" i="1" a="1"/>
  <c r="AC980" i="1" a="1"/>
  <c r="AC923" i="1" a="1"/>
  <c r="AC1087" i="1" a="1"/>
  <c r="AC995" i="1" a="1"/>
  <c r="AC998" i="1" a="1"/>
  <c r="AC1152" i="1" a="1"/>
  <c r="AC1224" i="1" a="1"/>
  <c r="AC1296" i="1" a="1"/>
  <c r="AC987" i="1" a="1"/>
  <c r="AC789" i="1" a="1"/>
  <c r="AC1062" i="1" a="1"/>
  <c r="AC620" i="1" a="1"/>
  <c r="AC992" i="1" a="1"/>
  <c r="AC1159" i="1" a="1"/>
  <c r="AC1231" i="1" a="1"/>
  <c r="AC1303" i="1" a="1"/>
  <c r="AC1221" i="1" a="1"/>
  <c r="AC855" i="1" a="1"/>
  <c r="AC1021" i="1" a="1"/>
  <c r="AC803" i="1" a="1"/>
  <c r="AC628" i="1" a="1"/>
  <c r="AC993" i="1" a="1"/>
  <c r="AC1160" i="1" a="1"/>
  <c r="AC1232" i="1" a="1"/>
  <c r="AC1304" i="1" a="1"/>
  <c r="AC947" i="1" a="1"/>
  <c r="AC487" i="1" a="1"/>
  <c r="AC1008" i="1" a="1"/>
  <c r="AC1136" i="1" a="1"/>
  <c r="AC956" i="1" a="1"/>
  <c r="AC1144" i="1" a="1"/>
  <c r="AC1216" i="1" a="1"/>
  <c r="AC1288" i="1" a="1"/>
  <c r="AC1360" i="1" a="1"/>
  <c r="AB9" i="1" a="1"/>
  <c r="AB28" i="1" a="1"/>
  <c r="AB47" i="1" a="1"/>
  <c r="AB79" i="1" a="1"/>
  <c r="AB171" i="1" a="1"/>
  <c r="AB315" i="1" a="1"/>
  <c r="AB459" i="1" a="1"/>
  <c r="AB107" i="1" a="1"/>
  <c r="AB251" i="1" a="1"/>
  <c r="AB395" i="1" a="1"/>
  <c r="AB88" i="1" a="1"/>
  <c r="AB232" i="1" a="1"/>
  <c r="AB376" i="1" a="1"/>
  <c r="AC17" i="1" a="1"/>
  <c r="AC68" i="1" a="1"/>
  <c r="AC212" i="1" a="1"/>
  <c r="AC417" i="1" a="1"/>
  <c r="AC560" i="1" a="1"/>
  <c r="AC117" i="1" a="1"/>
  <c r="AC252" i="1" a="1"/>
  <c r="AC360" i="1" a="1"/>
  <c r="AC70" i="1" a="1"/>
  <c r="AC214" i="1" a="1"/>
  <c r="AC411" i="1" a="1"/>
  <c r="AC555" i="1" a="1"/>
  <c r="AC78" i="1" a="1"/>
  <c r="AC222" i="1" a="1"/>
  <c r="AC340" i="1" a="1"/>
  <c r="AC448" i="1" a="1"/>
  <c r="AC87" i="1" a="1"/>
  <c r="AC231" i="1" a="1"/>
  <c r="AC434" i="1" a="1"/>
  <c r="AC556" i="1" a="1"/>
  <c r="AC151" i="1" a="1"/>
  <c r="AC283" i="1" a="1"/>
  <c r="AC391" i="1" a="1"/>
  <c r="AC499" i="1" a="1"/>
  <c r="AC152" i="1" a="1"/>
  <c r="AC320" i="1" a="1"/>
  <c r="AC521" i="1" a="1"/>
  <c r="AC15" i="1" a="1"/>
  <c r="AC161" i="1" a="1"/>
  <c r="AC299" i="1" a="1"/>
  <c r="AC407" i="1" a="1"/>
  <c r="AC515" i="1" a="1"/>
  <c r="AC169" i="1" a="1"/>
  <c r="AC350" i="1" a="1"/>
  <c r="AC534" i="1" a="1"/>
  <c r="AC148" i="1" a="1"/>
  <c r="AC280" i="1" a="1"/>
  <c r="AC388" i="1" a="1"/>
  <c r="AC74" i="1" a="1"/>
  <c r="AC621" i="1" a="1"/>
  <c r="AC817" i="1" a="1"/>
  <c r="AC598" i="1" a="1"/>
  <c r="AC704" i="1" a="1"/>
  <c r="AC837" i="1" a="1"/>
  <c r="AC468" i="1" a="1"/>
  <c r="AC759" i="1" a="1"/>
  <c r="AC131" i="1" a="1"/>
  <c r="AC615" i="1" a="1"/>
  <c r="AC713" i="1" a="1"/>
  <c r="AC845" i="1" a="1"/>
  <c r="AC568" i="1" a="1"/>
  <c r="AC780" i="1" a="1"/>
  <c r="AC924" i="1" a="1"/>
  <c r="AC279" i="1" a="1"/>
  <c r="AC663" i="1" a="1"/>
  <c r="AC761" i="1" a="1"/>
  <c r="AC905" i="1" a="1"/>
  <c r="AC523" i="1" a="1"/>
  <c r="AC755" i="1" a="1"/>
  <c r="AC899" i="1" a="1"/>
  <c r="AC243" i="1" a="1"/>
  <c r="AC657" i="1" a="1"/>
  <c r="AC749" i="1" a="1"/>
  <c r="AC336" i="1" a="1"/>
  <c r="AC743" i="1" a="1"/>
  <c r="AC887" i="1" a="1"/>
  <c r="AC576" i="1" a="1"/>
  <c r="AC689" i="1" a="1"/>
  <c r="AC810" i="1" a="1"/>
  <c r="AC651" i="1" a="1"/>
  <c r="AC1018" i="1" a="1"/>
  <c r="AC1138" i="1" a="1"/>
  <c r="AC343" i="1" a="1"/>
  <c r="AC990" i="1" a="1"/>
  <c r="AC1145" i="1" a="1"/>
  <c r="AC1217" i="1" a="1"/>
  <c r="AC1289" i="1" a="1"/>
  <c r="AC724" i="1" a="1"/>
  <c r="AC1024" i="1" a="1"/>
  <c r="AC933" i="1" a="1"/>
  <c r="AC1100" i="1" a="1"/>
  <c r="AC1085" i="1" a="1"/>
  <c r="AC1005" i="1" a="1"/>
  <c r="AC1158" i="1" a="1"/>
  <c r="AC1230" i="1" a="1"/>
  <c r="AC1302" i="1" a="1"/>
  <c r="AC1155" i="1" a="1"/>
  <c r="AC850" i="1" a="1"/>
  <c r="AC1075" i="1" a="1"/>
  <c r="AC790" i="1" a="1"/>
  <c r="AC999" i="1" a="1"/>
  <c r="AC1165" i="1" a="1"/>
  <c r="AC1237" i="1" a="1"/>
  <c r="AC1309" i="1" a="1"/>
  <c r="AC1275" i="1" a="1"/>
  <c r="AC876" i="1" a="1"/>
  <c r="AC1028" i="1" a="1"/>
  <c r="AC964" i="1" a="1"/>
  <c r="AC757" i="1" a="1"/>
  <c r="AC1029" i="1" a="1"/>
  <c r="AC1166" i="1" a="1"/>
  <c r="AC1238" i="1" a="1"/>
  <c r="AC1310" i="1" a="1"/>
  <c r="AC1023" i="1" a="1"/>
  <c r="AC636" i="1" a="1"/>
  <c r="AC1015" i="1" a="1"/>
  <c r="AC862" i="1" a="1"/>
  <c r="AC973" i="1" a="1"/>
  <c r="AC1150" i="1" a="1"/>
  <c r="AC24" i="1" a="1"/>
  <c r="AC110" i="1" a="1"/>
  <c r="AC192" i="1" a="1"/>
  <c r="AC301" i="1" a="1"/>
  <c r="AC740" i="1" a="1"/>
  <c r="AC503" i="1" a="1"/>
  <c r="AC652" i="1" a="1"/>
  <c r="AC1248" i="1" a="1"/>
  <c r="AC1050" i="1" a="1"/>
  <c r="AC1051" i="1" a="1"/>
  <c r="AC1131" i="1" a="1"/>
  <c r="AC1294" i="1" a="1"/>
  <c r="AC863" i="1" a="1"/>
  <c r="AB58" i="1" a="1"/>
  <c r="AB92" i="1" a="1"/>
  <c r="AB250" i="1" a="1"/>
  <c r="AB20" i="1" a="1"/>
  <c r="AB159" i="1" a="1"/>
  <c r="AB349" i="1" a="1"/>
  <c r="AB68" i="1" a="1"/>
  <c r="AB245" i="1" a="1"/>
  <c r="AB415" i="1" a="1"/>
  <c r="AB95" i="1" a="1"/>
  <c r="AB252" i="1" a="1"/>
  <c r="AB396" i="1" a="1"/>
  <c r="AB526" i="1" a="1"/>
  <c r="AB174" i="1" a="1"/>
  <c r="AB155" i="1" a="1"/>
  <c r="AB299" i="1" a="1"/>
  <c r="AB443" i="1" a="1"/>
  <c r="AB129" i="1" a="1"/>
  <c r="AB273" i="1" a="1"/>
  <c r="AB98" i="1" a="1"/>
  <c r="AB198" i="1" a="1"/>
  <c r="AB202" i="1" a="1"/>
  <c r="AB436" i="1" a="1"/>
  <c r="AB645" i="1" a="1"/>
  <c r="AB172" i="1" a="1"/>
  <c r="AB437" i="1" a="1"/>
  <c r="AB600" i="1" a="1"/>
  <c r="AB229" i="1" a="1"/>
  <c r="AB479" i="1" a="1"/>
  <c r="AB653" i="1" a="1"/>
  <c r="AB426" i="1" a="1"/>
  <c r="AB562" i="1" a="1"/>
  <c r="AB270" i="1" a="1"/>
  <c r="AB272" i="1" a="1"/>
  <c r="AB523" i="1" a="1"/>
  <c r="AB124" i="1" a="1"/>
  <c r="AB431" i="1" a="1"/>
  <c r="AB564" i="1" a="1"/>
  <c r="AB616" i="1" a="1"/>
  <c r="AB758" i="1" a="1"/>
  <c r="AB617" i="1" a="1"/>
  <c r="AB841" i="1" a="1"/>
  <c r="AB941" i="1" a="1"/>
  <c r="AB1013" i="1" a="1"/>
  <c r="AB1085" i="1" a="1"/>
  <c r="AB1157" i="1" a="1"/>
  <c r="AB328" i="1" a="1"/>
  <c r="AB678" i="1" a="1"/>
  <c r="AB605" i="1" a="1"/>
  <c r="AB842" i="1" a="1"/>
  <c r="AB936" i="1" a="1"/>
  <c r="AB1008" i="1" a="1"/>
  <c r="AB1080" i="1" a="1"/>
  <c r="AB1152" i="1" a="1"/>
  <c r="AB123" i="1" a="1"/>
  <c r="AB579" i="1" a="1"/>
  <c r="AB760" i="1" a="1"/>
  <c r="AB875" i="1" a="1"/>
  <c r="AB595" i="1" a="1"/>
  <c r="AB804" i="1" a="1"/>
  <c r="AB919" i="1" a="1"/>
  <c r="AB991" i="1" a="1"/>
  <c r="AB1063" i="1" a="1"/>
  <c r="AB1135" i="1" a="1"/>
  <c r="AB1207" i="1" a="1"/>
  <c r="AB583" i="1" a="1"/>
  <c r="AB762" i="1" a="1"/>
  <c r="AB665" i="1" a="1"/>
  <c r="AB864" i="1" a="1"/>
  <c r="AC108" i="1" a="1"/>
  <c r="AC253" i="1" a="1"/>
  <c r="AC363" i="1" a="1"/>
  <c r="AC409" i="1" a="1"/>
  <c r="AC38" i="1" a="1"/>
  <c r="AC679" i="1" a="1"/>
  <c r="AC1011" i="1" a="1"/>
  <c r="AC1320" i="1" a="1"/>
  <c r="AC1215" i="1" a="1"/>
  <c r="AC1110" i="1" a="1"/>
  <c r="AC1168" i="1" a="1"/>
  <c r="AC1306" i="1" a="1"/>
  <c r="AB8" i="1" a="1"/>
  <c r="AB17" i="1" a="1"/>
  <c r="AB60" i="1" a="1"/>
  <c r="AB276" i="1" a="1"/>
  <c r="AB31" i="1" a="1"/>
  <c r="AB166" i="1" a="1"/>
  <c r="AB362" i="1" a="1"/>
  <c r="AB81" i="1" a="1"/>
  <c r="AB258" i="1" a="1"/>
  <c r="AB428" i="1" a="1"/>
  <c r="AB108" i="1" a="1"/>
  <c r="AB265" i="1" a="1"/>
  <c r="AB409" i="1" a="1"/>
  <c r="AB44" i="1" a="1"/>
  <c r="AB187" i="1" a="1"/>
  <c r="AB168" i="1" a="1"/>
  <c r="AB312" i="1" a="1"/>
  <c r="AB456" i="1" a="1"/>
  <c r="AB136" i="1" a="1"/>
  <c r="AB280" i="1" a="1"/>
  <c r="AB111" i="1" a="1"/>
  <c r="AB211" i="1" a="1"/>
  <c r="AB215" i="1" a="1"/>
  <c r="AB478" i="1" a="1"/>
  <c r="AB652" i="1" a="1"/>
  <c r="AB189" i="1" a="1"/>
  <c r="AB458" i="1" a="1"/>
  <c r="AB613" i="1" a="1"/>
  <c r="AB242" i="1" a="1"/>
  <c r="AB489" i="1" a="1"/>
  <c r="AB659" i="1" a="1"/>
  <c r="AB438" i="1" a="1"/>
  <c r="AB575" i="1" a="1"/>
  <c r="AB283" i="1" a="1"/>
  <c r="AB285" i="1" a="1"/>
  <c r="AB530" i="1" a="1"/>
  <c r="AB163" i="1" a="1"/>
  <c r="AB452" i="1" a="1"/>
  <c r="AB577" i="1" a="1"/>
  <c r="AB629" i="1" a="1"/>
  <c r="AB765" i="1" a="1"/>
  <c r="AB630" i="1" a="1"/>
  <c r="AB854" i="1" a="1"/>
  <c r="AB947" i="1" a="1"/>
  <c r="AB1019" i="1" a="1"/>
  <c r="AB1091" i="1" a="1"/>
  <c r="AB1163" i="1" a="1"/>
  <c r="AB432" i="1" a="1"/>
  <c r="AB693" i="1" a="1"/>
  <c r="AB618" i="1" a="1"/>
  <c r="AB855" i="1" a="1"/>
  <c r="AB942" i="1" a="1"/>
  <c r="AB1014" i="1" a="1"/>
  <c r="AB1086" i="1" a="1"/>
  <c r="AB1158" i="1" a="1"/>
  <c r="AB300" i="1" a="1"/>
  <c r="AB671" i="1" a="1"/>
  <c r="AB768" i="1" a="1"/>
  <c r="AB882" i="1" a="1"/>
  <c r="AB608" i="1" a="1"/>
  <c r="AB817" i="1" a="1"/>
  <c r="AB925" i="1" a="1"/>
  <c r="AB997" i="1" a="1"/>
  <c r="AB1069" i="1" a="1"/>
  <c r="AB1141" i="1" a="1"/>
  <c r="AB1213" i="1" a="1"/>
  <c r="AB596" i="1" a="1"/>
  <c r="AB185" i="1" a="1"/>
  <c r="AB673" i="1" a="1"/>
  <c r="AB877" i="1" a="1"/>
  <c r="AB956" i="1" a="1"/>
  <c r="AB1028" i="1" a="1"/>
  <c r="AB1100" i="1" a="1"/>
  <c r="AB485" i="1" a="1"/>
  <c r="AB712" i="1" a="1"/>
  <c r="AB799" i="1" a="1"/>
  <c r="AB405" i="1" a="1"/>
  <c r="AB707" i="1" a="1"/>
  <c r="AB783" i="1" a="1"/>
  <c r="AB994" i="1" a="1"/>
  <c r="AB1143" i="1" a="1"/>
  <c r="AB1326" i="1" a="1"/>
  <c r="AB860" i="1" a="1"/>
  <c r="AB1320" i="1" a="1"/>
  <c r="AB861" i="1" a="1"/>
  <c r="AB1208" i="1" a="1"/>
  <c r="AB1360" i="1" a="1"/>
  <c r="AB742" i="1" a="1"/>
  <c r="AB1295" i="1" a="1"/>
  <c r="AB674" i="1" a="1"/>
  <c r="AB915" i="1" a="1"/>
  <c r="AB1059" i="1" a="1"/>
  <c r="AB1237" i="1" a="1"/>
  <c r="AB424" i="1" a="1"/>
  <c r="AB1283" i="1" a="1"/>
  <c r="AB750" i="1" a="1"/>
  <c r="AB952" i="1" a="1"/>
  <c r="AB1138" i="1" a="1"/>
  <c r="AB625" i="1" a="1"/>
  <c r="AB1291" i="1" a="1"/>
  <c r="AB1131" i="1" a="1"/>
  <c r="AB1298" i="1" a="1"/>
  <c r="AB827" i="1" a="1"/>
  <c r="AB1331" i="1" a="1"/>
  <c r="AB897" i="1" a="1"/>
  <c r="AB1041" i="1" a="1"/>
  <c r="AB1339" i="1" a="1"/>
  <c r="AB1178" i="1" a="1"/>
  <c r="AB1160" i="1" a="1"/>
  <c r="AC266" i="1" a="1"/>
  <c r="AC361" i="1" a="1"/>
  <c r="AC539" i="1" a="1"/>
  <c r="AC218" i="1" a="1"/>
  <c r="AC616" i="1" a="1"/>
  <c r="AC788" i="1" a="1"/>
  <c r="AC1163" i="1" a="1"/>
  <c r="AC1299" i="1" a="1"/>
  <c r="AC890" i="1" a="1"/>
  <c r="AC1123" i="1" a="1"/>
  <c r="AC1174" i="1" a="1"/>
  <c r="AC1312" i="1" a="1"/>
  <c r="AB15" i="1" a="1"/>
  <c r="AB35" i="1" a="1"/>
  <c r="AB73" i="1" a="1"/>
  <c r="AB289" i="1" a="1"/>
  <c r="AB67" i="1" a="1"/>
  <c r="AB192" i="1" a="1"/>
  <c r="AB375" i="1" a="1"/>
  <c r="AB101" i="1" a="1"/>
  <c r="AB271" i="1" a="1"/>
  <c r="AB441" i="1" a="1"/>
  <c r="AB134" i="1" a="1"/>
  <c r="AB278" i="1" a="1"/>
  <c r="AB422" i="1" a="1"/>
  <c r="AB55" i="1" a="1"/>
  <c r="AB14" i="1" a="1"/>
  <c r="AB181" i="1" a="1"/>
  <c r="AB325" i="1" a="1"/>
  <c r="AB469" i="1" a="1"/>
  <c r="AB149" i="1" a="1"/>
  <c r="AB293" i="1" a="1"/>
  <c r="AB118" i="1" a="1"/>
  <c r="AB224" i="1" a="1"/>
  <c r="AB228" i="1" a="1"/>
  <c r="AB512" i="1" a="1"/>
  <c r="AB658" i="1" a="1"/>
  <c r="AB268" i="1" a="1"/>
  <c r="AB488" i="1" a="1"/>
  <c r="AB626" i="1" a="1"/>
  <c r="AB255" i="1" a="1"/>
  <c r="AB535" i="1" a="1"/>
  <c r="AB137" i="1" a="1"/>
  <c r="AB450" i="1" a="1"/>
  <c r="AB588" i="1" a="1"/>
  <c r="AB296" i="1" a="1"/>
  <c r="AB406" i="1" a="1"/>
  <c r="AB543" i="1" a="1"/>
  <c r="AB182" i="1" a="1"/>
  <c r="AB464" i="1" a="1"/>
  <c r="AB590" i="1" a="1"/>
  <c r="AB650" i="1" a="1"/>
  <c r="AB65" i="1" a="1"/>
  <c r="AB642" i="1" a="1"/>
  <c r="AB867" i="1" a="1"/>
  <c r="AB953" i="1" a="1"/>
  <c r="AB1025" i="1" a="1"/>
  <c r="AB1097" i="1" a="1"/>
  <c r="AB1169" i="1" a="1"/>
  <c r="AB476" i="1" a="1"/>
  <c r="AB702" i="1" a="1"/>
  <c r="AB631" i="1" a="1"/>
  <c r="AB868" i="1" a="1"/>
  <c r="AB948" i="1" a="1"/>
  <c r="AB1020" i="1" a="1"/>
  <c r="AB1092" i="1" a="1"/>
  <c r="AB1164" i="1" a="1"/>
  <c r="AB339" i="1" a="1"/>
  <c r="AB679" i="1" a="1"/>
  <c r="AB775" i="1" a="1"/>
  <c r="AB125" i="1" a="1"/>
  <c r="AB621" i="1" a="1"/>
  <c r="AB830" i="1" a="1"/>
  <c r="AB931" i="1" a="1"/>
  <c r="AB1003" i="1" a="1"/>
  <c r="AB1075" i="1" a="1"/>
  <c r="AB1147" i="1" a="1"/>
  <c r="AB126" i="1" a="1"/>
  <c r="AB609" i="1" a="1"/>
  <c r="AB305" i="1" a="1"/>
  <c r="AB689" i="1" a="1"/>
  <c r="AB890" i="1" a="1"/>
  <c r="AB962" i="1" a="1"/>
  <c r="AB1034" i="1" a="1"/>
  <c r="AB1106" i="1" a="1"/>
  <c r="AB503" i="1" a="1"/>
  <c r="AB720" i="1" a="1"/>
  <c r="AB812" i="1" a="1"/>
  <c r="AB427" i="1" a="1"/>
  <c r="AB743" i="1" a="1"/>
  <c r="AB800" i="1" a="1"/>
  <c r="AB1006" i="1" a="1"/>
  <c r="AB1161" i="1" a="1"/>
  <c r="AB1333" i="1" a="1"/>
  <c r="AB873" i="1" a="1"/>
  <c r="AB1327" i="1" a="1"/>
  <c r="AB874" i="1" a="1"/>
  <c r="AB1229" i="1" a="1"/>
  <c r="AB1084" i="1" a="1"/>
  <c r="AB787" i="1" a="1"/>
  <c r="AB1308" i="1" a="1"/>
  <c r="AB716" i="1" a="1"/>
  <c r="AB927" i="1" a="1"/>
  <c r="AB1071" i="1" a="1"/>
  <c r="AB1250" i="1" a="1"/>
  <c r="AB612" i="1" a="1"/>
  <c r="AB1296" i="1" a="1"/>
  <c r="AB774" i="1" a="1"/>
  <c r="AB964" i="1" a="1"/>
  <c r="AB1148" i="1" a="1"/>
  <c r="AB683" i="1" a="1"/>
  <c r="AB1304" i="1" a="1"/>
  <c r="AB1149" i="1" a="1"/>
  <c r="AB1311" i="1" a="1"/>
  <c r="AB870" i="1" a="1"/>
  <c r="AB1344" i="1" a="1"/>
  <c r="AB909" i="1" a="1"/>
  <c r="AB1053" i="1" a="1"/>
  <c r="AB1345" i="1" a="1"/>
  <c r="AB649" i="1" a="1"/>
  <c r="AB1253" i="1" a="1"/>
  <c r="AB1306" i="1" a="1"/>
  <c r="AA16" i="1" a="1"/>
  <c r="AA35" i="1" a="1"/>
  <c r="AA26" i="1" a="1"/>
  <c r="AA151" i="1" a="1"/>
  <c r="AA240" i="1" a="1"/>
  <c r="AC482" i="1" a="1"/>
  <c r="AC469" i="1" a="1"/>
  <c r="AC56" i="1" a="1"/>
  <c r="AC682" i="1" a="1"/>
  <c r="AC819" i="1" a="1"/>
  <c r="AC504" i="1" a="1"/>
  <c r="AC1235" i="1" a="1"/>
  <c r="AC976" i="1" a="1"/>
  <c r="AC1083" i="1" a="1"/>
  <c r="AC300" i="1" a="1"/>
  <c r="AC1186" i="1" a="1"/>
  <c r="AC1318" i="1" a="1"/>
  <c r="AB27" i="1" a="1"/>
  <c r="AB41" i="1" a="1"/>
  <c r="AB86" i="1" a="1"/>
  <c r="AB302" i="1" a="1"/>
  <c r="AB80" i="1" a="1"/>
  <c r="AB218" i="1" a="1"/>
  <c r="AB382" i="1" a="1"/>
  <c r="AB114" i="1" a="1"/>
  <c r="AB284" i="1" a="1"/>
  <c r="AB461" i="1" a="1"/>
  <c r="AB147" i="1" a="1"/>
  <c r="AB291" i="1" a="1"/>
  <c r="AB435" i="1" a="1"/>
  <c r="AB69" i="1" a="1"/>
  <c r="AB25" i="1" a="1"/>
  <c r="AB194" i="1" a="1"/>
  <c r="AB338" i="1" a="1"/>
  <c r="AB482" i="1" a="1"/>
  <c r="AB162" i="1" a="1"/>
  <c r="AB306" i="1" a="1"/>
  <c r="AB131" i="1" a="1"/>
  <c r="AB237" i="1" a="1"/>
  <c r="AB241" i="1" a="1"/>
  <c r="AB534" i="1" a="1"/>
  <c r="AB664" i="1" a="1"/>
  <c r="AB281" i="1" a="1"/>
  <c r="AB497" i="1" a="1"/>
  <c r="AB639" i="1" a="1"/>
  <c r="AB334" i="1" a="1"/>
  <c r="AB548" i="1" a="1"/>
  <c r="AB176" i="1" a="1"/>
  <c r="AB460" i="1" a="1"/>
  <c r="AB601" i="1" a="1"/>
  <c r="AB309" i="1" a="1"/>
  <c r="AB418" i="1" a="1"/>
  <c r="AB550" i="1" a="1"/>
  <c r="AB196" i="1" a="1"/>
  <c r="AB473" i="1" a="1"/>
  <c r="AB603" i="1" a="1"/>
  <c r="AB668" i="1" a="1"/>
  <c r="AB164" i="1" a="1"/>
  <c r="AB661" i="1" a="1"/>
  <c r="AB880" i="1" a="1"/>
  <c r="AB959" i="1" a="1"/>
  <c r="AB1031" i="1" a="1"/>
  <c r="AB1103" i="1" a="1"/>
  <c r="AB1175" i="1" a="1"/>
  <c r="AB493" i="1" a="1"/>
  <c r="AB709" i="1" a="1"/>
  <c r="AB643" i="1" a="1"/>
  <c r="AB881" i="1" a="1"/>
  <c r="AB954" i="1" a="1"/>
  <c r="AB1026" i="1" a="1"/>
  <c r="AB1098" i="1" a="1"/>
  <c r="AB1170" i="1" a="1"/>
  <c r="AB390" i="1" a="1"/>
  <c r="AB695" i="1" a="1"/>
  <c r="AB782" i="1" a="1"/>
  <c r="AB262" i="1" a="1"/>
  <c r="AB644" i="1" a="1"/>
  <c r="AB843" i="1" a="1"/>
  <c r="AB937" i="1" a="1"/>
  <c r="AB1009" i="1" a="1"/>
  <c r="AB1081" i="1" a="1"/>
  <c r="AB1153" i="1" a="1"/>
  <c r="AB183" i="1" a="1"/>
  <c r="AB680" i="1" a="1"/>
  <c r="AB344" i="1" a="1"/>
  <c r="AB697" i="1" a="1"/>
  <c r="AB896" i="1" a="1"/>
  <c r="AB968" i="1" a="1"/>
  <c r="AB1040" i="1" a="1"/>
  <c r="AB1112" i="1" a="1"/>
  <c r="AB518" i="1" a="1"/>
  <c r="AB727" i="1" a="1"/>
  <c r="AB825" i="1" a="1"/>
  <c r="AB471" i="1" a="1"/>
  <c r="AB779" i="1" a="1"/>
  <c r="AB815" i="1" a="1"/>
  <c r="AB1018" i="1" a="1"/>
  <c r="AB1179" i="1" a="1"/>
  <c r="AB1346" i="1" a="1"/>
  <c r="AB886" i="1" a="1"/>
  <c r="AB1340" i="1" a="1"/>
  <c r="AB887" i="1" a="1"/>
  <c r="AB1242" i="1" a="1"/>
  <c r="AB1238" i="1" a="1"/>
  <c r="AB835" i="1" a="1"/>
  <c r="AB1315" i="1" a="1"/>
  <c r="AB745" i="1" a="1"/>
  <c r="AB939" i="1" a="1"/>
  <c r="AB1083" i="1" a="1"/>
  <c r="AB1263" i="1" a="1"/>
  <c r="AB749" i="1" a="1"/>
  <c r="AB1303" i="1" a="1"/>
  <c r="AB824" i="1" a="1"/>
  <c r="AB976" i="1" a="1"/>
  <c r="AB1156" i="1" a="1"/>
  <c r="AB723" i="1" a="1"/>
  <c r="AB1317" i="1" a="1"/>
  <c r="AB1167" i="1" a="1"/>
  <c r="AB1324" i="1" a="1"/>
  <c r="AB883" i="1" a="1"/>
  <c r="AB1351" i="1" a="1"/>
  <c r="AB921" i="1" a="1"/>
  <c r="AB1065" i="1" a="1"/>
  <c r="AB486" i="1" a="1"/>
  <c r="AB1280" i="1" a="1"/>
  <c r="AB1124" i="1" a="1"/>
  <c r="AC578" i="1" a="1"/>
  <c r="AC119" i="1" a="1"/>
  <c r="AC201" i="1" a="1"/>
  <c r="AC171" i="1" a="1"/>
  <c r="AC963" i="1" a="1"/>
  <c r="AC782" i="1" a="1"/>
  <c r="AC1307" i="1" a="1"/>
  <c r="AC1114" i="1" a="1"/>
  <c r="AC1184" i="1" a="1"/>
  <c r="AC644" i="1" a="1"/>
  <c r="AC1204" i="1" a="1"/>
  <c r="AC1330" i="1" a="1"/>
  <c r="AB33" i="1" a="1"/>
  <c r="AB53" i="1" a="1"/>
  <c r="AB106" i="1" a="1"/>
  <c r="AB322" i="1" a="1"/>
  <c r="AB93" i="1" a="1"/>
  <c r="AB231" i="1" a="1"/>
  <c r="AB408" i="1" a="1"/>
  <c r="AB127" i="1" a="1"/>
  <c r="AB297" i="1" a="1"/>
  <c r="AB474" i="1" a="1"/>
  <c r="AB154" i="1" a="1"/>
  <c r="AB298" i="1" a="1"/>
  <c r="AB442" i="1" a="1"/>
  <c r="AB76" i="1" a="1"/>
  <c r="AB63" i="1" a="1"/>
  <c r="AB207" i="1" a="1"/>
  <c r="AB351" i="1" a="1"/>
  <c r="AB495" i="1" a="1"/>
  <c r="AB175" i="1" a="1"/>
  <c r="AB319" i="1" a="1"/>
  <c r="AB144" i="1" a="1"/>
  <c r="AB316" i="1" a="1"/>
  <c r="AB254" i="1" a="1"/>
  <c r="AB547" i="1" a="1"/>
  <c r="AB670" i="1" a="1"/>
  <c r="AB294" i="1" a="1"/>
  <c r="AB505" i="1" a="1"/>
  <c r="AB646" i="1" a="1"/>
  <c r="AB347" i="1" a="1"/>
  <c r="AB561" i="1" a="1"/>
  <c r="AB256" i="1" a="1"/>
  <c r="AB490" i="1" a="1"/>
  <c r="AB614" i="1" a="1"/>
  <c r="AB360" i="1" a="1"/>
  <c r="AB429" i="1" a="1"/>
  <c r="AB563" i="1" a="1"/>
  <c r="AB209" i="1" a="1"/>
  <c r="AB484" i="1" a="1"/>
  <c r="AB610" i="1" a="1"/>
  <c r="AB692" i="1" a="1"/>
  <c r="AB288" i="1" a="1"/>
  <c r="AB677" i="1" a="1"/>
  <c r="AB893" i="1" a="1"/>
  <c r="AB965" i="1" a="1"/>
  <c r="AB1037" i="1" a="1"/>
  <c r="AB1109" i="1" a="1"/>
  <c r="AB1181" i="1" a="1"/>
  <c r="AB525" i="1" a="1"/>
  <c r="AB213" i="1" a="1"/>
  <c r="AB654" i="1" a="1"/>
  <c r="AB888" i="1" a="1"/>
  <c r="AB960" i="1" a="1"/>
  <c r="AB1032" i="1" a="1"/>
  <c r="AB1104" i="1" a="1"/>
  <c r="AB1176" i="1" a="1"/>
  <c r="AB412" i="1" a="1"/>
  <c r="AB703" i="1" a="1"/>
  <c r="AB789" i="1" a="1"/>
  <c r="AB301" i="1" a="1"/>
  <c r="AB655" i="1" a="1"/>
  <c r="AB856" i="1" a="1"/>
  <c r="AB943" i="1" a="1"/>
  <c r="AB1015" i="1" a="1"/>
  <c r="AB1087" i="1" a="1"/>
  <c r="AB1159" i="1" a="1"/>
  <c r="AB223" i="1" a="1"/>
  <c r="AB704" i="1" a="1"/>
  <c r="AB398" i="1" a="1"/>
  <c r="AB719" i="1" a="1"/>
  <c r="AB902" i="1" a="1"/>
  <c r="AB974" i="1" a="1"/>
  <c r="AB1046" i="1" a="1"/>
  <c r="AB1118" i="1" a="1"/>
  <c r="AB598" i="1" a="1"/>
  <c r="AB734" i="1" a="1"/>
  <c r="AB838" i="1" a="1"/>
  <c r="AB508" i="1" a="1"/>
  <c r="AB807" i="1" a="1"/>
  <c r="AB832" i="1" a="1"/>
  <c r="AB1030" i="1" a="1"/>
  <c r="AB1197" i="1" a="1"/>
  <c r="AB1359" i="1" a="1"/>
  <c r="AB1215" i="1" a="1"/>
  <c r="AB1353" i="1" a="1"/>
  <c r="AB1126" i="1" a="1"/>
  <c r="AB1249" i="1" a="1"/>
  <c r="AB1264" i="1" a="1"/>
  <c r="AB850" i="1" a="1"/>
  <c r="AB1328" i="1" a="1"/>
  <c r="AB771" i="1" a="1"/>
  <c r="AB951" i="1" a="1"/>
  <c r="AB1095" i="1" a="1"/>
  <c r="AB1276" i="1" a="1"/>
  <c r="AB772" i="1" a="1"/>
  <c r="AB1316" i="1" a="1"/>
  <c r="AB839" i="1" a="1"/>
  <c r="AB988" i="1" a="1"/>
  <c r="AB1166" i="1" a="1"/>
  <c r="AB752" i="1" a="1"/>
  <c r="AB1330" i="1" a="1"/>
  <c r="AB1185" i="1" a="1"/>
  <c r="AB1337" i="1" a="1"/>
  <c r="AB1220" i="1" a="1"/>
  <c r="AB353" i="1" a="1"/>
  <c r="AC149" i="1" a="1"/>
  <c r="AC261" i="1" a="1"/>
  <c r="AC328" i="1" a="1"/>
  <c r="AC638" i="1" a="1"/>
  <c r="AC570" i="1" a="1"/>
  <c r="AC926" i="1" a="1"/>
  <c r="AC1084" i="1" a="1"/>
  <c r="AC901" i="1" a="1"/>
  <c r="AC1256" i="1" a="1"/>
  <c r="AC731" i="1" a="1"/>
  <c r="AC1210" i="1" a="1"/>
  <c r="AC1348" i="1" a="1"/>
  <c r="AB39" i="1" a="1"/>
  <c r="AB18" i="1" a="1"/>
  <c r="AB132" i="1" a="1"/>
  <c r="AB348" i="1" a="1"/>
  <c r="AB113" i="1" a="1"/>
  <c r="AB238" i="1" a="1"/>
  <c r="AB421" i="1" a="1"/>
  <c r="AB140" i="1" a="1"/>
  <c r="AB317" i="1" a="1"/>
  <c r="AB487" i="1" a="1"/>
  <c r="AB167" i="1" a="1"/>
  <c r="AB311" i="1" a="1"/>
  <c r="AB455" i="1" a="1"/>
  <c r="AB89" i="1" a="1"/>
  <c r="AB70" i="1" a="1"/>
  <c r="AB214" i="1" a="1"/>
  <c r="AB358" i="1" a="1"/>
  <c r="AB502" i="1" a="1"/>
  <c r="AB188" i="1" a="1"/>
  <c r="AB332" i="1" a="1"/>
  <c r="AB157" i="1" a="1"/>
  <c r="AB329" i="1" a="1"/>
  <c r="AB267" i="1" a="1"/>
  <c r="AB560" i="1" a="1"/>
  <c r="AB676" i="1" a="1"/>
  <c r="AB307" i="1" a="1"/>
  <c r="AB521" i="1" a="1"/>
  <c r="AB37" i="1" a="1"/>
  <c r="AB359" i="1" a="1"/>
  <c r="AB568" i="1" a="1"/>
  <c r="AB269" i="1" a="1"/>
  <c r="AB498" i="1" a="1"/>
  <c r="AB627" i="1" a="1"/>
  <c r="AB91" i="1" a="1"/>
  <c r="AB439" i="1" a="1"/>
  <c r="AB576" i="1" a="1"/>
  <c r="AB222" i="1" a="1"/>
  <c r="AB492" i="1" a="1"/>
  <c r="AB623" i="1" a="1"/>
  <c r="AB708" i="1" a="1"/>
  <c r="AB327" i="1" a="1"/>
  <c r="AB685" i="1" a="1"/>
  <c r="AB899" i="1" a="1"/>
  <c r="AB971" i="1" a="1"/>
  <c r="AB1043" i="1" a="1"/>
  <c r="AB1115" i="1" a="1"/>
  <c r="AB1187" i="1" a="1"/>
  <c r="AB539" i="1" a="1"/>
  <c r="AB292" i="1" a="1"/>
  <c r="AB662" i="1" a="1"/>
  <c r="AB894" i="1" a="1"/>
  <c r="AB966" i="1" a="1"/>
  <c r="AB1038" i="1" a="1"/>
  <c r="AB1110" i="1" a="1"/>
  <c r="AB1182" i="1" a="1"/>
  <c r="AB457" i="1" a="1"/>
  <c r="AB710" i="1" a="1"/>
  <c r="AB796" i="1" a="1"/>
  <c r="AB372" i="1" a="1"/>
  <c r="AB663" i="1" a="1"/>
  <c r="AB869" i="1" a="1"/>
  <c r="AB949" i="1" a="1"/>
  <c r="AB1021" i="1" a="1"/>
  <c r="AB1093" i="1" a="1"/>
  <c r="AB1165" i="1" a="1"/>
  <c r="AB341" i="1" a="1"/>
  <c r="AB711" i="1" a="1"/>
  <c r="AB532" i="1" a="1"/>
  <c r="AB755" i="1" a="1"/>
  <c r="AB908" i="1" a="1"/>
  <c r="AB980" i="1" a="1"/>
  <c r="AB1052" i="1" a="1"/>
  <c r="AB143" i="1" a="1"/>
  <c r="AB611" i="1" a="1"/>
  <c r="AB741" i="1" a="1"/>
  <c r="AB851" i="1" a="1"/>
  <c r="AB536" i="1" a="1"/>
  <c r="AB820" i="1" a="1"/>
  <c r="AB898" i="1" a="1"/>
  <c r="AB1042" i="1" a="1"/>
  <c r="AB1228" i="1" a="1"/>
  <c r="AB504" i="1" a="1"/>
  <c r="AB1222" i="1" a="1"/>
  <c r="AB399" i="1" a="1"/>
  <c r="AB1136" i="1" a="1"/>
  <c r="AB1262" i="1" a="1"/>
  <c r="AB1290" i="1" a="1"/>
  <c r="AB863" i="1" a="1"/>
  <c r="AB1341" i="1" a="1"/>
  <c r="AB788" i="1" a="1"/>
  <c r="AB963" i="1" a="1"/>
  <c r="AB1107" i="1" a="1"/>
  <c r="AB1289" i="1" a="1"/>
  <c r="AB790" i="1" a="1"/>
  <c r="AB1329" i="1" a="1"/>
  <c r="AB853" i="1" a="1"/>
  <c r="AB1000" i="1" a="1"/>
  <c r="AB1174" i="1" a="1"/>
  <c r="AB776" i="1" a="1"/>
  <c r="AB1343" i="1" a="1"/>
  <c r="AB1203" i="1" a="1"/>
  <c r="AB1350" i="1" a="1"/>
  <c r="AB1233" i="1" a="1"/>
  <c r="AB572" i="1" a="1"/>
  <c r="AB945" i="1" a="1"/>
  <c r="AB1089" i="1" a="1"/>
  <c r="AB1234" i="1" a="1"/>
  <c r="AB1221" i="1" a="1"/>
  <c r="AB1214" i="1" a="1"/>
  <c r="AA15" i="1" a="1"/>
  <c r="AA34" i="1" a="1"/>
  <c r="AA53" i="1" a="1"/>
  <c r="AA70" i="1" a="1"/>
  <c r="AA178" i="1" a="1"/>
  <c r="AA348" i="1" a="1"/>
  <c r="AC281" i="1" a="1"/>
  <c r="AC477" i="1" a="1"/>
  <c r="AC436" i="1" a="1"/>
  <c r="AC726" i="1" a="1"/>
  <c r="AC685" i="1" a="1"/>
  <c r="AC605" i="1" a="1"/>
  <c r="AC380" i="1" a="1"/>
  <c r="AC1082" i="1" a="1"/>
  <c r="AC1328" i="1" a="1"/>
  <c r="AC940" i="1" a="1"/>
  <c r="AC1222" i="1" a="1"/>
  <c r="AC1354" i="1" a="1"/>
  <c r="AB51" i="1" a="1"/>
  <c r="AB24" i="1" a="1"/>
  <c r="AB145" i="1" a="1"/>
  <c r="AB361" i="1" a="1"/>
  <c r="AB74" i="1" a="1"/>
  <c r="AB264" i="1" a="1"/>
  <c r="AB434" i="1" a="1"/>
  <c r="AB153" i="1" a="1"/>
  <c r="AB330" i="1" a="1"/>
  <c r="AB500" i="1" a="1"/>
  <c r="AB180" i="1" a="1"/>
  <c r="AB324" i="1" a="1"/>
  <c r="AB468" i="1" a="1"/>
  <c r="AB102" i="1" a="1"/>
  <c r="AB83" i="1" a="1"/>
  <c r="AB227" i="1" a="1"/>
  <c r="AB371" i="1" a="1"/>
  <c r="AB56" i="1" a="1"/>
  <c r="AB201" i="1" a="1"/>
  <c r="AB345" i="1" a="1"/>
  <c r="AB170" i="1" a="1"/>
  <c r="AB342" i="1" a="1"/>
  <c r="AB346" i="1" a="1"/>
  <c r="AB573" i="1" a="1"/>
  <c r="AB682" i="1" a="1"/>
  <c r="AB320" i="1" a="1"/>
  <c r="AB528" i="1" a="1"/>
  <c r="AB84" i="1" a="1"/>
  <c r="AB380" i="1" a="1"/>
  <c r="AB581" i="1" a="1"/>
  <c r="AB282" i="1" a="1"/>
  <c r="AB506" i="1" a="1"/>
  <c r="AB634" i="1" a="1"/>
  <c r="AB139" i="1" a="1"/>
  <c r="AB451" i="1" a="1"/>
  <c r="AB589" i="1" a="1"/>
  <c r="AB235" i="1" a="1"/>
  <c r="AB501" i="1" a="1"/>
  <c r="AB636" i="1" a="1"/>
  <c r="AB715" i="1" a="1"/>
  <c r="AB365" i="1" a="1"/>
  <c r="AB701" i="1" a="1"/>
  <c r="AB905" i="1" a="1"/>
  <c r="AB977" i="1" a="1"/>
  <c r="AB1049" i="1" a="1"/>
  <c r="AB1121" i="1" a="1"/>
  <c r="AB1193" i="1" a="1"/>
  <c r="AB552" i="1" a="1"/>
  <c r="AB331" i="1" a="1"/>
  <c r="AB686" i="1" a="1"/>
  <c r="AB900" i="1" a="1"/>
  <c r="AB972" i="1" a="1"/>
  <c r="AB1044" i="1" a="1"/>
  <c r="AB1116" i="1" a="1"/>
  <c r="AB1188" i="1" a="1"/>
  <c r="AB477" i="1" a="1"/>
  <c r="AB717" i="1" a="1"/>
  <c r="AB803" i="1" a="1"/>
  <c r="AB393" i="1" a="1"/>
  <c r="AB672" i="1" a="1"/>
  <c r="AB876" i="1" a="1"/>
  <c r="AB955" i="1" a="1"/>
  <c r="AB1027" i="1" a="1"/>
  <c r="AB1099" i="1" a="1"/>
  <c r="AB1171" i="1" a="1"/>
  <c r="AB373" i="1" a="1"/>
  <c r="AB718" i="1" a="1"/>
  <c r="AB545" i="1" a="1"/>
  <c r="AB791" i="1" a="1"/>
  <c r="AB914" i="1" a="1"/>
  <c r="AB986" i="1" a="1"/>
  <c r="AB1058" i="1" a="1"/>
  <c r="AB195" i="1" a="1"/>
  <c r="AB624" i="1" a="1"/>
  <c r="AB748" i="1" a="1"/>
  <c r="AB858" i="1" a="1"/>
  <c r="AB549" i="1" a="1"/>
  <c r="AB833" i="1" a="1"/>
  <c r="AB910" i="1" a="1"/>
  <c r="AB1054" i="1" a="1"/>
  <c r="AB1241" i="1" a="1"/>
  <c r="AB586" i="1" a="1"/>
  <c r="AB1235" i="1" a="1"/>
  <c r="AB713" i="1" a="1"/>
  <c r="AB1144" i="1" a="1"/>
  <c r="AB1275" i="1" a="1"/>
  <c r="AB1336" i="1" a="1"/>
  <c r="AB1216" i="1" a="1"/>
  <c r="AB1354" i="1" a="1"/>
  <c r="AB806" i="1" a="1"/>
  <c r="AB975" i="1" a="1"/>
  <c r="AB1119" i="1" a="1"/>
  <c r="AB1302" i="1" a="1"/>
  <c r="AB822" i="1" a="1"/>
  <c r="AB1342" i="1" a="1"/>
  <c r="AB866" i="1" a="1"/>
  <c r="AB1012" i="1" a="1"/>
  <c r="AB1184" i="1" a="1"/>
  <c r="AB793" i="1" a="1"/>
  <c r="AB1356" i="1" a="1"/>
  <c r="AB1211" i="1" a="1"/>
  <c r="AB1357" i="1" a="1"/>
  <c r="AB1246" i="1" a="1"/>
  <c r="AB698" i="1" a="1"/>
  <c r="AB957" i="1" a="1"/>
  <c r="AB1101" i="1" a="1"/>
  <c r="AB1352" i="1" a="1"/>
  <c r="AC389" i="1" a="1"/>
  <c r="AC35" i="1" a="1"/>
  <c r="AC57" i="1" a="1"/>
  <c r="AC870" i="1" a="1"/>
  <c r="AC800" i="1" a="1"/>
  <c r="AC710" i="1" a="1"/>
  <c r="AC1019" i="1" a="1"/>
  <c r="AC1183" i="1" a="1"/>
  <c r="AC1239" i="1" a="1"/>
  <c r="AC948" i="1" a="1"/>
  <c r="AC1240" i="1" a="1"/>
  <c r="AC972" i="1" a="1"/>
  <c r="AB16" i="1" a="1"/>
  <c r="AB30" i="1" a="1"/>
  <c r="AB158" i="1" a="1"/>
  <c r="AB374" i="1" a="1"/>
  <c r="AB87" i="1" a="1"/>
  <c r="AB277" i="1" a="1"/>
  <c r="AB447" i="1" a="1"/>
  <c r="AB173" i="1" a="1"/>
  <c r="AB343" i="1" a="1"/>
  <c r="AB513" i="1" a="1"/>
  <c r="AB193" i="1" a="1"/>
  <c r="AB337" i="1" a="1"/>
  <c r="AB481" i="1" a="1"/>
  <c r="AB115" i="1" a="1"/>
  <c r="AB96" i="1" a="1"/>
  <c r="AB240" i="1" a="1"/>
  <c r="AB384" i="1" a="1"/>
  <c r="AB64" i="1" a="1"/>
  <c r="AB208" i="1" a="1"/>
  <c r="AB38" i="1" a="1"/>
  <c r="AB71" i="1" a="1"/>
  <c r="AB354" i="1" a="1"/>
  <c r="AB357" i="1" a="1"/>
  <c r="AB580" i="1" a="1"/>
  <c r="AB688" i="1" a="1"/>
  <c r="AB333" i="1" a="1"/>
  <c r="AB541" i="1" a="1"/>
  <c r="AB112" i="1" a="1"/>
  <c r="AB392" i="1" a="1"/>
  <c r="AB594" i="1" a="1"/>
  <c r="AB295" i="1" a="1"/>
  <c r="AB515" i="1" a="1"/>
  <c r="AB647" i="1" a="1"/>
  <c r="AB177" i="1" a="1"/>
  <c r="AB463" i="1" a="1"/>
  <c r="AB602" i="1" a="1"/>
  <c r="AB248" i="1" a="1"/>
  <c r="AB517" i="1" a="1"/>
  <c r="AB287" i="1" a="1"/>
  <c r="AB722" i="1" a="1"/>
  <c r="AB386" i="1" a="1"/>
  <c r="AB737" i="1" a="1"/>
  <c r="AB911" i="1" a="1"/>
  <c r="AB983" i="1" a="1"/>
  <c r="AB1055" i="1" a="1"/>
  <c r="AB1127" i="1" a="1"/>
  <c r="AB1199" i="1" a="1"/>
  <c r="AB565" i="1" a="1"/>
  <c r="AB366" i="1" a="1"/>
  <c r="AB731" i="1" a="1"/>
  <c r="AB906" i="1" a="1"/>
  <c r="AB978" i="1" a="1"/>
  <c r="AB1050" i="1" a="1"/>
  <c r="AB1122" i="1" a="1"/>
  <c r="AB1194" i="1" a="1"/>
  <c r="AB496" i="1" a="1"/>
  <c r="AB724" i="1" a="1"/>
  <c r="AB810" i="1" a="1"/>
  <c r="AB417" i="1" a="1"/>
  <c r="AB687" i="1" a="1"/>
  <c r="AB889" i="1" a="1"/>
  <c r="AB961" i="1" a="1"/>
  <c r="AB1033" i="1" a="1"/>
  <c r="AB1105" i="1" a="1"/>
  <c r="AB1177" i="1" a="1"/>
  <c r="AB440" i="1" a="1"/>
  <c r="AB726" i="1" a="1"/>
  <c r="AB558" i="1" a="1"/>
  <c r="AB805" i="1" a="1"/>
  <c r="AB920" i="1" a="1"/>
  <c r="AB992" i="1" a="1"/>
  <c r="AB1064" i="1" a="1"/>
  <c r="AB274" i="1" a="1"/>
  <c r="AB637" i="1" a="1"/>
  <c r="AB756" i="1" a="1"/>
  <c r="AB871" i="1" a="1"/>
  <c r="AB628" i="1" a="1"/>
  <c r="AB840" i="1" a="1"/>
  <c r="AB922" i="1" a="1"/>
  <c r="AB1066" i="1" a="1"/>
  <c r="AB1254" i="1" a="1"/>
  <c r="AB706" i="1" a="1"/>
  <c r="AB1248" i="1" a="1"/>
  <c r="AB769" i="1" a="1"/>
  <c r="AB1154" i="1" a="1"/>
  <c r="AB1288" i="1" a="1"/>
  <c r="AB197" i="1" a="1"/>
  <c r="AB1223" i="1" a="1"/>
  <c r="AB1072" i="1" a="1"/>
  <c r="AB837" i="1" a="1"/>
  <c r="AB987" i="1" a="1"/>
  <c r="AB1137" i="1" a="1"/>
  <c r="AB1309" i="1" a="1"/>
  <c r="AB1217" i="1" a="1"/>
  <c r="AB1355" i="1" a="1"/>
  <c r="AB879" i="1" a="1"/>
  <c r="AB1024" i="1" a="1"/>
  <c r="AB1192" i="1" a="1"/>
  <c r="AB1219" i="1" a="1"/>
  <c r="AB314" i="1" a="1"/>
  <c r="AB1226" i="1" a="1"/>
  <c r="AB638" i="1" a="1"/>
  <c r="AB1259" i="1" a="1"/>
  <c r="AB730" i="1" a="1"/>
  <c r="AB969" i="1" a="1"/>
  <c r="AB1113" i="1" a="1"/>
  <c r="AB1266" i="1" a="1"/>
  <c r="AB1150" i="1" a="1"/>
  <c r="AB1332" i="1" a="1"/>
  <c r="AA27" i="1" a="1"/>
  <c r="AA46" i="1" a="1"/>
  <c r="AA18" i="1" a="1"/>
  <c r="AA88" i="1" a="1"/>
  <c r="AC260" i="1" a="1"/>
  <c r="AC312" i="1" a="1"/>
  <c r="AC393" i="1" a="1"/>
  <c r="AC792" i="1" a="1"/>
  <c r="AC593" i="1" a="1"/>
  <c r="AC776" i="1" a="1"/>
  <c r="AC744" i="1" a="1"/>
  <c r="AC1327" i="1" a="1"/>
  <c r="AC763" i="1" a="1"/>
  <c r="AC1059" i="1" a="1"/>
  <c r="AC1258" i="1" a="1"/>
  <c r="AC1227" i="1" a="1"/>
  <c r="AB34" i="1" a="1"/>
  <c r="AB54" i="1" a="1"/>
  <c r="AB204" i="1" a="1"/>
  <c r="AB420" i="1" a="1"/>
  <c r="AB120" i="1" a="1"/>
  <c r="AB303" i="1" a="1"/>
  <c r="AB480" i="1" a="1"/>
  <c r="AB199" i="1" a="1"/>
  <c r="AB369" i="1" a="1"/>
  <c r="AB62" i="1" a="1"/>
  <c r="AB219" i="1" a="1"/>
  <c r="AB363" i="1" a="1"/>
  <c r="AB507" i="1" a="1"/>
  <c r="AB141" i="1" a="1"/>
  <c r="AB122" i="1" a="1"/>
  <c r="AB266" i="1" a="1"/>
  <c r="AB410" i="1" a="1"/>
  <c r="AB90" i="1" a="1"/>
  <c r="AB234" i="1" a="1"/>
  <c r="AB59" i="1" a="1"/>
  <c r="AB130" i="1" a="1"/>
  <c r="AB26" i="1" a="1"/>
  <c r="AB379" i="1" a="1"/>
  <c r="AB606" i="1" a="1"/>
  <c r="AB700" i="1" a="1"/>
  <c r="AB403" i="1" a="1"/>
  <c r="AB567" i="1" a="1"/>
  <c r="AB190" i="1" a="1"/>
  <c r="AB414" i="1" a="1"/>
  <c r="AB620" i="1" a="1"/>
  <c r="AB321" i="1" a="1"/>
  <c r="AB529" i="1" a="1"/>
  <c r="AB138" i="1" a="1"/>
  <c r="AB233" i="1" a="1"/>
  <c r="AB491" i="1" a="1"/>
  <c r="AB622" i="1" a="1"/>
  <c r="AB340" i="1" a="1"/>
  <c r="AB531" i="1" a="1"/>
  <c r="AB385" i="1" a="1"/>
  <c r="AB736" i="1" a="1"/>
  <c r="AB475" i="1" a="1"/>
  <c r="AB808" i="1" a="1"/>
  <c r="AB923" i="1" a="1"/>
  <c r="AB995" i="1" a="1"/>
  <c r="AB1067" i="1" a="1"/>
  <c r="AB1139" i="1" a="1"/>
  <c r="AB165" i="1" a="1"/>
  <c r="AB591" i="1" a="1"/>
  <c r="AB411" i="1" a="1"/>
  <c r="AB809" i="1" a="1"/>
  <c r="AB918" i="1" a="1"/>
  <c r="AB990" i="1" a="1"/>
  <c r="AB1062" i="1" a="1"/>
  <c r="AB1134" i="1" a="1"/>
  <c r="AB1206" i="1" a="1"/>
  <c r="AB540" i="1" a="1"/>
  <c r="AB739" i="1" a="1"/>
  <c r="AB836" i="1" a="1"/>
  <c r="AB556" i="1" a="1"/>
  <c r="AB725" i="1" a="1"/>
  <c r="AB901" i="1" a="1"/>
  <c r="AB973" i="1" a="1"/>
  <c r="AB1045" i="1" a="1"/>
  <c r="AB1117" i="1" a="1"/>
  <c r="AB1189" i="1" a="1"/>
  <c r="AB544" i="1" a="1"/>
  <c r="AB740" i="1" a="1"/>
  <c r="AB584" i="1" a="1"/>
  <c r="AB831" i="1" a="1"/>
  <c r="AB932" i="1" a="1"/>
  <c r="AB1004" i="1" a="1"/>
  <c r="AB1076" i="1" a="1"/>
  <c r="AB352" i="1" a="1"/>
  <c r="AB666" i="1" a="1"/>
  <c r="AB770" i="1" a="1"/>
  <c r="AB150" i="1" a="1"/>
  <c r="AB660" i="1" a="1"/>
  <c r="AB585" i="1" a="1"/>
  <c r="AB946" i="1" a="1"/>
  <c r="AB1090" i="1" a="1"/>
  <c r="AB1274" i="1" a="1"/>
  <c r="AB766" i="1" a="1"/>
  <c r="AB1268" i="1" a="1"/>
  <c r="AB802" i="1" a="1"/>
  <c r="AB1172" i="1" a="1"/>
  <c r="AB1314" i="1" a="1"/>
  <c r="AB519" i="1" a="1"/>
  <c r="AB1243" i="1" a="1"/>
  <c r="AB1277" i="1" a="1"/>
  <c r="AB865" i="1" a="1"/>
  <c r="AB1011" i="1" a="1"/>
  <c r="AB1173" i="1" a="1"/>
  <c r="AB1335" i="1" a="1"/>
  <c r="AB1231" i="1" a="1"/>
  <c r="AB1323" i="1" a="1"/>
  <c r="AB904" i="1" a="1"/>
  <c r="AB1048" i="1" a="1"/>
  <c r="AB1210" i="1" a="1"/>
  <c r="AB1245" i="1" a="1"/>
  <c r="AB559" i="1" a="1"/>
  <c r="AB1252" i="1" a="1"/>
  <c r="AB728" i="1" a="1"/>
  <c r="AB1279" i="1" a="1"/>
  <c r="AB780" i="1" a="1"/>
  <c r="AB993" i="1" a="1"/>
  <c r="AB1132" i="1" a="1"/>
  <c r="AB1142" i="1" a="1"/>
  <c r="AB1286" i="1" a="1"/>
  <c r="AB1299" i="1" a="1"/>
  <c r="AA39" i="1" a="1"/>
  <c r="AA58" i="1" a="1"/>
  <c r="AA30" i="1" a="1"/>
  <c r="AA106" i="1" a="1"/>
  <c r="AA211" i="1" a="1"/>
  <c r="AA492" i="1" a="1"/>
  <c r="AC476" i="1" a="1"/>
  <c r="AC420" i="1" a="1"/>
  <c r="AC19" i="1" a="1"/>
  <c r="AC272" i="1" a="1"/>
  <c r="AC794" i="1" a="1"/>
  <c r="AC1039" i="1" a="1"/>
  <c r="AC1068" i="1" a="1"/>
  <c r="AC1002" i="1" a="1"/>
  <c r="AC835" i="1" a="1"/>
  <c r="AC1079" i="1" a="1"/>
  <c r="AC1276" i="1" a="1"/>
  <c r="AC1281" i="1" a="1"/>
  <c r="AB46" i="1" a="1"/>
  <c r="AB19" i="1" a="1"/>
  <c r="AB217" i="1" a="1"/>
  <c r="AB433" i="1" a="1"/>
  <c r="AB133" i="1" a="1"/>
  <c r="AB310" i="1" a="1"/>
  <c r="AB32" i="1" a="1"/>
  <c r="AB212" i="1" a="1"/>
  <c r="AB389" i="1" a="1"/>
  <c r="AB75" i="1" a="1"/>
  <c r="AB226" i="1" a="1"/>
  <c r="AB370" i="1" a="1"/>
  <c r="AB514" i="1" a="1"/>
  <c r="AB148" i="1" a="1"/>
  <c r="AB135" i="1" a="1"/>
  <c r="AB279" i="1" a="1"/>
  <c r="AB423" i="1" a="1"/>
  <c r="AB103" i="1" a="1"/>
  <c r="AB247" i="1" a="1"/>
  <c r="AB72" i="1" a="1"/>
  <c r="AB169" i="1" a="1"/>
  <c r="AB110" i="1" a="1"/>
  <c r="AB391" i="1" a="1"/>
  <c r="AB619" i="1" a="1"/>
  <c r="AB78" i="1" a="1"/>
  <c r="AB413" i="1" a="1"/>
  <c r="AB574" i="1" a="1"/>
  <c r="AC573" i="1" a="1"/>
  <c r="AC25" i="1" a="1"/>
  <c r="AC187" i="1" a="1"/>
  <c r="AC648" i="1" a="1"/>
  <c r="AC938" i="1" a="1"/>
  <c r="AC1071" i="1" a="1"/>
  <c r="AC1176" i="1" a="1"/>
  <c r="AC915" i="1" a="1"/>
  <c r="AC1044" i="1" a="1"/>
  <c r="AC1118" i="1" a="1"/>
  <c r="AC1282" i="1" a="1"/>
  <c r="AC509" i="1" a="1"/>
  <c r="AB52" i="1" a="1"/>
  <c r="AB66" i="1" a="1"/>
  <c r="AB230" i="1" a="1"/>
  <c r="AB446" i="1" a="1"/>
  <c r="AB146" i="1" a="1"/>
  <c r="AB336" i="1" a="1"/>
  <c r="AB43" i="1" a="1"/>
  <c r="AB225" i="1" a="1"/>
  <c r="AB402" i="1" a="1"/>
  <c r="AB82" i="1" a="1"/>
  <c r="AB239" i="1" a="1"/>
  <c r="AB383" i="1" a="1"/>
  <c r="AB520" i="1" a="1"/>
  <c r="AB161" i="1" a="1"/>
  <c r="AB142" i="1" a="1"/>
  <c r="AB286" i="1" a="1"/>
  <c r="AB430" i="1" a="1"/>
  <c r="AB116" i="1" a="1"/>
  <c r="AB260" i="1" a="1"/>
  <c r="AB85" i="1" a="1"/>
  <c r="AB184" i="1" a="1"/>
  <c r="AB151" i="1" a="1"/>
  <c r="AB401" i="1" a="1"/>
  <c r="AB632" i="1" a="1"/>
  <c r="AB152" i="1" a="1"/>
  <c r="AB425" i="1" a="1"/>
  <c r="AB587" i="1" a="1"/>
  <c r="AB216" i="1" a="1"/>
  <c r="AB470" i="1" a="1"/>
  <c r="AB640" i="1" a="1"/>
  <c r="AB416" i="1" a="1"/>
  <c r="AB555" i="1" a="1"/>
  <c r="AB257" i="1" a="1"/>
  <c r="AB259" i="1" a="1"/>
  <c r="AB516" i="1" a="1"/>
  <c r="AB97" i="1" a="1"/>
  <c r="AB419" i="1" a="1"/>
  <c r="AB551" i="1" a="1"/>
  <c r="AB537" i="1" a="1"/>
  <c r="AB751" i="1" a="1"/>
  <c r="AB604" i="1" a="1"/>
  <c r="AB828" i="1" a="1"/>
  <c r="AB935" i="1" a="1"/>
  <c r="AB1007" i="1" a="1"/>
  <c r="AB1079" i="1" a="1"/>
  <c r="AB1151" i="1" a="1"/>
  <c r="AB249" i="1" a="1"/>
  <c r="AB669" i="1" a="1"/>
  <c r="AB592" i="1" a="1"/>
  <c r="AB829" i="1" a="1"/>
  <c r="AB930" i="1" a="1"/>
  <c r="AB1002" i="1" a="1"/>
  <c r="AB1074" i="1" a="1"/>
  <c r="AB1146" i="1" a="1"/>
  <c r="AB1218" i="1" a="1"/>
  <c r="AB566" i="1" a="1"/>
  <c r="AB753" i="1" a="1"/>
  <c r="AB862" i="1" a="1"/>
  <c r="AB582" i="1" a="1"/>
  <c r="AB797" i="1" a="1"/>
  <c r="AB913" i="1" a="1"/>
  <c r="AB985" i="1" a="1"/>
  <c r="AB1057" i="1" a="1"/>
  <c r="AB1129" i="1" a="1"/>
  <c r="AB1201" i="1" a="1"/>
  <c r="AB570" i="1" a="1"/>
  <c r="AB754" i="1" a="1"/>
  <c r="AB656" i="1" a="1"/>
  <c r="AB857" i="1" a="1"/>
  <c r="AB944" i="1" a="1"/>
  <c r="AB1016" i="1" a="1"/>
  <c r="AB1088" i="1" a="1"/>
  <c r="AB444" i="1" a="1"/>
  <c r="AB690" i="1" a="1"/>
  <c r="AB784" i="1" a="1"/>
  <c r="AB318" i="1" a="1"/>
  <c r="AB684" i="1" a="1"/>
  <c r="AB735" i="1" a="1"/>
  <c r="AB970" i="1" a="1"/>
  <c r="AB1114" i="1" a="1"/>
  <c r="AB1300" i="1" a="1"/>
  <c r="AB801" i="1" a="1"/>
  <c r="AB1294" i="1" a="1"/>
  <c r="AB834" i="1" a="1"/>
  <c r="AB1190" i="1" a="1"/>
  <c r="AB1334" i="1" a="1"/>
  <c r="AB667" i="1" a="1"/>
  <c r="AB1269" i="1" a="1"/>
  <c r="AB1349" i="1" a="1"/>
  <c r="AB891" i="1" a="1"/>
  <c r="AB1035" i="1" a="1"/>
  <c r="AB1209" i="1" a="1"/>
  <c r="AB1096" i="1" a="1"/>
  <c r="AB1257" i="1" a="1"/>
  <c r="AB546" i="1" a="1"/>
  <c r="AB928" i="1" a="1"/>
  <c r="AB1120" i="1" a="1"/>
  <c r="AB1297" i="1" a="1"/>
  <c r="AB1271" i="1" a="1"/>
  <c r="AB811" i="1" a="1"/>
  <c r="AB1278" i="1" a="1"/>
  <c r="AB778" i="1" a="1"/>
  <c r="AB1305" i="1" a="1"/>
  <c r="AB813" i="1" a="1"/>
  <c r="AC109" i="1" a="1"/>
  <c r="AB22" i="1" a="1"/>
  <c r="AB494" i="1" a="1"/>
  <c r="AB694" i="1" a="1"/>
  <c r="AB542" i="1" a="1"/>
  <c r="AB538" i="1" a="1"/>
  <c r="AB1001" i="1" a="1"/>
  <c r="AB816" i="1" a="1"/>
  <c r="AB553" i="1" a="1"/>
  <c r="AB979" i="1" a="1"/>
  <c r="AB597" i="1" a="1"/>
  <c r="AB313" i="1" a="1"/>
  <c r="AB641" i="1" a="1"/>
  <c r="AB1261" i="1" a="1"/>
  <c r="AB1162" i="1" a="1"/>
  <c r="AB1251" i="1" a="1"/>
  <c r="AB1322" i="1" a="1"/>
  <c r="AB1036" i="1" a="1"/>
  <c r="AB1239" i="1" a="1"/>
  <c r="AB933" i="1" a="1"/>
  <c r="AB1196" i="1" a="1"/>
  <c r="AB1338" i="1" a="1"/>
  <c r="AA22" i="1" a="1"/>
  <c r="AA36" i="1" a="1"/>
  <c r="AA160" i="1" a="1"/>
  <c r="AA420" i="1" a="1"/>
  <c r="AA580" i="1" a="1"/>
  <c r="AA13" i="1" a="1"/>
  <c r="AA143" i="1" a="1"/>
  <c r="AA241" i="1" a="1"/>
  <c r="AA327" i="1" a="1"/>
  <c r="AA413" i="1" a="1"/>
  <c r="AA153" i="1" a="1"/>
  <c r="AA450" i="1" a="1"/>
  <c r="AA50" i="1" a="1"/>
  <c r="AA163" i="1" a="1"/>
  <c r="AA256" i="1" a="1"/>
  <c r="AA343" i="1" a="1"/>
  <c r="AA429" i="1" a="1"/>
  <c r="AA522" i="1" a="1"/>
  <c r="AA594" i="1" a="1"/>
  <c r="AA666" i="1" a="1"/>
  <c r="AA738" i="1" a="1"/>
  <c r="AA137" i="1" a="1"/>
  <c r="AA236" i="1" a="1"/>
  <c r="AA147" i="1" a="1"/>
  <c r="AA438" i="1" a="1"/>
  <c r="AA571" i="1" a="1"/>
  <c r="AA56" i="1" a="1"/>
  <c r="AA166" i="1" a="1"/>
  <c r="AA259" i="1" a="1"/>
  <c r="AA345" i="1" a="1"/>
  <c r="AA431" i="1" a="1"/>
  <c r="AA150" i="1" a="1"/>
  <c r="AA426" i="1" a="1"/>
  <c r="AA573" i="1" a="1"/>
  <c r="AA452" i="1" a="1"/>
  <c r="AA701" i="1" a="1"/>
  <c r="AA375" i="1" a="1"/>
  <c r="AA593" i="1" a="1"/>
  <c r="AA466" i="1" a="1"/>
  <c r="AA722" i="1" a="1"/>
  <c r="AA380" i="1" a="1"/>
  <c r="AA657" i="1" a="1"/>
  <c r="AA637" i="1" a="1"/>
  <c r="AA217" i="1" a="1"/>
  <c r="AA469" i="1" a="1"/>
  <c r="AA383" i="1" a="1"/>
  <c r="AA645" i="1" a="1"/>
  <c r="AA365" i="1" a="1"/>
  <c r="AA430" i="1" a="1"/>
  <c r="AA725" i="1" a="1"/>
  <c r="AA416" i="1" a="1"/>
  <c r="AA432" i="1" a="1"/>
  <c r="AA777" i="1" a="1"/>
  <c r="AA656" i="1" a="1"/>
  <c r="AA795" i="1" a="1"/>
  <c r="AA347" i="1" a="1"/>
  <c r="AA796" i="1" a="1"/>
  <c r="AA749" i="1" a="1"/>
  <c r="AA995" i="1" a="1"/>
  <c r="AA706" i="1" a="1"/>
  <c r="AA685" i="1" a="1"/>
  <c r="AA886" i="1" a="1"/>
  <c r="AA1046" i="1" a="1"/>
  <c r="AA1190" i="1" a="1"/>
  <c r="AA1032" i="1" a="1"/>
  <c r="AA915" i="1" a="1"/>
  <c r="AA1040" i="1" a="1"/>
  <c r="AA1184" i="1" a="1"/>
  <c r="AA1278" i="1" a="1"/>
  <c r="AA1350" i="1" a="1"/>
  <c r="AA1045" i="1" a="1"/>
  <c r="AA897" i="1" a="1"/>
  <c r="AA1067" i="1" a="1"/>
  <c r="AA1211" i="1" a="1"/>
  <c r="AA1058" i="1" a="1"/>
  <c r="AA907" i="1" a="1"/>
  <c r="AA1028" i="1" a="1"/>
  <c r="AA1172" i="1" a="1"/>
  <c r="AA1273" i="1" a="1"/>
  <c r="AA1345" i="1" a="1"/>
  <c r="AA942" i="1" a="1"/>
  <c r="AA889" i="1" a="1"/>
  <c r="AA1055" i="1" a="1"/>
  <c r="AA1199" i="1" a="1"/>
  <c r="AA778" i="1" a="1"/>
  <c r="AA947" i="1" a="1"/>
  <c r="AA1075" i="1" a="1"/>
  <c r="AA1219" i="1" a="1"/>
  <c r="AA1298" i="1" a="1"/>
  <c r="AA855" i="1" a="1"/>
  <c r="AA718" i="1" a="1"/>
  <c r="AA900" i="1" a="1"/>
  <c r="AA1069" i="1" a="1"/>
  <c r="AA1213" i="1" a="1"/>
  <c r="AA485" i="1" a="1"/>
  <c r="AA891" i="1" a="1"/>
  <c r="AA1037" i="1" a="1"/>
  <c r="AA1181" i="1" a="1"/>
  <c r="AA1281" i="1" a="1"/>
  <c r="AA1353" i="1" a="1"/>
  <c r="AA724" i="1" a="1"/>
  <c r="AA940" i="1" a="1"/>
  <c r="AA1116" i="1" a="1"/>
  <c r="AA1258" i="1" a="1"/>
  <c r="AA875" i="1" a="1"/>
  <c r="AC184" i="1" a="1"/>
  <c r="AB42" i="1" a="1"/>
  <c r="AB128" i="1" a="1"/>
  <c r="AB368" i="1" a="1"/>
  <c r="AB117" i="1" a="1"/>
  <c r="AB326" i="1" a="1"/>
  <c r="AB1061" i="1" a="1"/>
  <c r="AB912" i="1" a="1"/>
  <c r="AB732" i="1" a="1"/>
  <c r="AB1039" i="1" a="1"/>
  <c r="AB818" i="1" a="1"/>
  <c r="AB377" i="1" a="1"/>
  <c r="AB675" i="1" a="1"/>
  <c r="AB1287" i="1" a="1"/>
  <c r="AB1180" i="1" a="1"/>
  <c r="AB1310" i="1" a="1"/>
  <c r="AB1348" i="1" a="1"/>
  <c r="AB1108" i="1" a="1"/>
  <c r="AB1265" i="1" a="1"/>
  <c r="AB981" i="1" a="1"/>
  <c r="AB1240" i="1" a="1"/>
  <c r="AB814" i="1" a="1"/>
  <c r="AA28" i="1" a="1"/>
  <c r="AA42" i="1" a="1"/>
  <c r="AA169" i="1" a="1"/>
  <c r="AA456" i="1" a="1"/>
  <c r="AA586" i="1" a="1"/>
  <c r="AA31" i="1" a="1"/>
  <c r="AA152" i="1" a="1"/>
  <c r="AA248" i="1" a="1"/>
  <c r="AA334" i="1" a="1"/>
  <c r="AA421" i="1" a="1"/>
  <c r="AA162" i="1" a="1"/>
  <c r="AA486" i="1" a="1"/>
  <c r="AA64" i="1" a="1"/>
  <c r="AA172" i="1" a="1"/>
  <c r="AA263" i="1" a="1"/>
  <c r="AA350" i="1" a="1"/>
  <c r="AA436" i="1" a="1"/>
  <c r="AA528" i="1" a="1"/>
  <c r="AA600" i="1" a="1"/>
  <c r="AA672" i="1" a="1"/>
  <c r="AA19" i="1" a="1"/>
  <c r="AA146" i="1" a="1"/>
  <c r="AA243" i="1" a="1"/>
  <c r="AA156" i="1" a="1"/>
  <c r="AA474" i="1" a="1"/>
  <c r="AC202" i="1" a="1"/>
  <c r="AB178" i="1" a="1"/>
  <c r="AB109" i="1" a="1"/>
  <c r="AB554" i="1" a="1"/>
  <c r="AB244" i="1" a="1"/>
  <c r="AB509" i="1" a="1"/>
  <c r="AB1073" i="1" a="1"/>
  <c r="AB924" i="1" a="1"/>
  <c r="AB746" i="1" a="1"/>
  <c r="AB1051" i="1" a="1"/>
  <c r="AB844" i="1" a="1"/>
  <c r="AB465" i="1" a="1"/>
  <c r="AB699" i="1" a="1"/>
  <c r="AB1313" i="1" a="1"/>
  <c r="AB1198" i="1" a="1"/>
  <c r="AB533" i="1" a="1"/>
  <c r="AB236" i="1" a="1"/>
  <c r="AB1130" i="1" a="1"/>
  <c r="AB1285" i="1" a="1"/>
  <c r="AB1005" i="1" a="1"/>
  <c r="AB1358" i="1" a="1"/>
  <c r="AB846" i="1" a="1"/>
  <c r="AA40" i="1" a="1"/>
  <c r="AA48" i="1" a="1"/>
  <c r="AA187" i="1" a="1"/>
  <c r="AA520" i="1" a="1"/>
  <c r="AA592" i="1" a="1"/>
  <c r="AA49" i="1" a="1"/>
  <c r="AA161" i="1" a="1"/>
  <c r="AA255" i="1" a="1"/>
  <c r="AA341" i="1" a="1"/>
  <c r="AA63" i="1" a="1"/>
  <c r="AA171" i="1" a="1"/>
  <c r="AA521" i="1" a="1"/>
  <c r="AA73" i="1" a="1"/>
  <c r="AA181" i="1" a="1"/>
  <c r="AA271" i="1" a="1"/>
  <c r="AA357" i="1" a="1"/>
  <c r="AA443" i="1" a="1"/>
  <c r="AA534" i="1" a="1"/>
  <c r="AA606" i="1" a="1"/>
  <c r="AA678" i="1" a="1"/>
  <c r="AA37" i="1" a="1"/>
  <c r="AA155" i="1" a="1"/>
  <c r="AA250" i="1" a="1"/>
  <c r="AA165" i="1" a="1"/>
  <c r="AA510" i="1" a="1"/>
  <c r="AA583" i="1" a="1"/>
  <c r="AA76" i="1" a="1"/>
  <c r="AA184" i="1" a="1"/>
  <c r="AA273" i="1" a="1"/>
  <c r="AA359" i="1" a="1"/>
  <c r="AA60" i="1" a="1"/>
  <c r="AA168" i="1" a="1"/>
  <c r="AA498" i="1" a="1"/>
  <c r="AA585" i="1" a="1"/>
  <c r="AA476" i="1" a="1"/>
  <c r="AA734" i="1" a="1"/>
  <c r="AA418" i="1" a="1"/>
  <c r="AA611" i="1" a="1"/>
  <c r="AA490" i="1" a="1"/>
  <c r="AA43" i="1" a="1"/>
  <c r="AA423" i="1" a="1"/>
  <c r="AA216" i="1" a="1"/>
  <c r="AA651" i="1" a="1"/>
  <c r="AA274" i="1" a="1"/>
  <c r="AA494" i="1" a="1"/>
  <c r="AA427" i="1" a="1"/>
  <c r="AA665" i="1" a="1"/>
  <c r="AA409" i="1" a="1"/>
  <c r="AA472" i="1" a="1"/>
  <c r="AA140" i="1" a="1"/>
  <c r="AA449" i="1" a="1"/>
  <c r="AA590" i="1" a="1"/>
  <c r="AA793" i="1" a="1"/>
  <c r="AA680" i="1" a="1"/>
  <c r="AA185" i="1" a="1"/>
  <c r="AA659" i="1" a="1"/>
  <c r="AA231" i="1" a="1"/>
  <c r="AA765" i="1" a="1"/>
  <c r="AA1007" i="1" a="1"/>
  <c r="AA744" i="1" a="1"/>
  <c r="AA733" i="1" a="1"/>
  <c r="AA914" i="1" a="1"/>
  <c r="AA1066" i="1" a="1"/>
  <c r="AA1210" i="1" a="1"/>
  <c r="AA774" i="1" a="1"/>
  <c r="AA935" i="1" a="1"/>
  <c r="AA1060" i="1" a="1"/>
  <c r="AA1204" i="1" a="1"/>
  <c r="AA1290" i="1" a="1"/>
  <c r="AA824" i="1" a="1"/>
  <c r="AA620" i="1" a="1"/>
  <c r="AA916" i="1" a="1"/>
  <c r="AA1093" i="1" a="1"/>
  <c r="AA835" i="1" a="1"/>
  <c r="AA737" i="1" a="1"/>
  <c r="AA927" i="1" a="1"/>
  <c r="AA1048" i="1" a="1"/>
  <c r="AA1192" i="1" a="1"/>
  <c r="AA1285" i="1" a="1"/>
  <c r="AA1357" i="1" a="1"/>
  <c r="AA411" i="1" a="1"/>
  <c r="AA908" i="1" a="1"/>
  <c r="AA1081" i="1" a="1"/>
  <c r="AA1225" i="1" a="1"/>
  <c r="AA810" i="1" a="1"/>
  <c r="AA967" i="1" a="1"/>
  <c r="AA1101" i="1" a="1"/>
  <c r="AA1238" i="1" a="1"/>
  <c r="AA1310" i="1" a="1"/>
  <c r="AA1149" i="1" a="1"/>
  <c r="AA782" i="1" a="1"/>
  <c r="AA929" i="1" a="1"/>
  <c r="AA1095" i="1" a="1"/>
  <c r="AA596" i="1" a="1"/>
  <c r="AA698" i="1" a="1"/>
  <c r="AA911" i="1" a="1"/>
  <c r="AA1063" i="1" a="1"/>
  <c r="AA1207" i="1" a="1"/>
  <c r="AA1293" i="1" a="1"/>
  <c r="AA704" i="1" a="1"/>
  <c r="AA813" i="1" a="1"/>
  <c r="AA969" i="1" a="1"/>
  <c r="AA1142" i="1" a="1"/>
  <c r="AA1330" i="1" a="1"/>
  <c r="AA895" i="1" a="1"/>
  <c r="AC599" i="1" a="1"/>
  <c r="AB394" i="1" a="1"/>
  <c r="AB253" i="1" a="1"/>
  <c r="AB156" i="1" a="1"/>
  <c r="AB220" i="1" a="1"/>
  <c r="AB729" i="1" a="1"/>
  <c r="AB1133" i="1" a="1"/>
  <c r="AB984" i="1" a="1"/>
  <c r="AB823" i="1" a="1"/>
  <c r="AB1111" i="1" a="1"/>
  <c r="AB926" i="1" a="1"/>
  <c r="AB648" i="1" a="1"/>
  <c r="AB378" i="1" a="1"/>
  <c r="AB738" i="1" a="1"/>
  <c r="AB1301" i="1" a="1"/>
  <c r="AB852" i="1" a="1"/>
  <c r="AB1224" i="1" a="1"/>
  <c r="AB1202" i="1" a="1"/>
  <c r="AB691" i="1" a="1"/>
  <c r="AB1017" i="1" a="1"/>
  <c r="AB1319" i="1" a="1"/>
  <c r="AB1267" i="1" a="1"/>
  <c r="AA52" i="1" a="1"/>
  <c r="AA54" i="1" a="1"/>
  <c r="AA196" i="1" a="1"/>
  <c r="AA526" i="1" a="1"/>
  <c r="AA598" i="1" a="1"/>
  <c r="AA62" i="1" a="1"/>
  <c r="AA170" i="1" a="1"/>
  <c r="AA262" i="1" a="1"/>
  <c r="AA349" i="1" a="1"/>
  <c r="AA72" i="1" a="1"/>
  <c r="AA180" i="1" a="1"/>
  <c r="AA527" i="1" a="1"/>
  <c r="AA82" i="1" a="1"/>
  <c r="AA190" i="1" a="1"/>
  <c r="AA278" i="1" a="1"/>
  <c r="AA364" i="1" a="1"/>
  <c r="AA451" i="1" a="1"/>
  <c r="AA540" i="1" a="1"/>
  <c r="AA612" i="1" a="1"/>
  <c r="AA684" i="1" a="1"/>
  <c r="AA55" i="1" a="1"/>
  <c r="AA164" i="1" a="1"/>
  <c r="AA66" i="1" a="1"/>
  <c r="AA174" i="1" a="1"/>
  <c r="AA517" i="1" a="1"/>
  <c r="AA589" i="1" a="1"/>
  <c r="AA85" i="1" a="1"/>
  <c r="AA193" i="1" a="1"/>
  <c r="AA280" i="1" a="1"/>
  <c r="AA367" i="1" a="1"/>
  <c r="AA69" i="1" a="1"/>
  <c r="AA177" i="1" a="1"/>
  <c r="AA519" i="1" a="1"/>
  <c r="AA591" i="1" a="1"/>
  <c r="AA489" i="1" a="1"/>
  <c r="AA25" i="1" a="1"/>
  <c r="AA437" i="1" a="1"/>
  <c r="AA245" i="1" a="1"/>
  <c r="AA503" i="1" a="1"/>
  <c r="AA104" i="1" a="1"/>
  <c r="AA440" i="1" a="1"/>
  <c r="AA252" i="1" a="1"/>
  <c r="AA664" i="1" a="1"/>
  <c r="AA296" i="1" a="1"/>
  <c r="AA506" i="1" a="1"/>
  <c r="AA445" i="1" a="1"/>
  <c r="AA68" i="1" a="1"/>
  <c r="AA428" i="1" a="1"/>
  <c r="AA484" i="1" a="1"/>
  <c r="AA194" i="1" a="1"/>
  <c r="AA463" i="1" a="1"/>
  <c r="AA617" i="1" a="1"/>
  <c r="AA801" i="1" a="1"/>
  <c r="AA719" i="1" a="1"/>
  <c r="AA346" i="1" a="1"/>
  <c r="AA681" i="1" a="1"/>
  <c r="AA368" i="1" a="1"/>
  <c r="AA773" i="1" a="1"/>
  <c r="AA1013" i="1" a="1"/>
  <c r="AA752" i="1" a="1"/>
  <c r="AA770" i="1" a="1"/>
  <c r="AA924" i="1" a="1"/>
  <c r="AA1079" i="1" a="1"/>
  <c r="AA1223" i="1" a="1"/>
  <c r="AA791" i="1" a="1"/>
  <c r="AA944" i="1" a="1"/>
  <c r="AA1073" i="1" a="1"/>
  <c r="AA1217" i="1" a="1"/>
  <c r="AA1296" i="1" a="1"/>
  <c r="AA883" i="1" a="1"/>
  <c r="AA713" i="1" a="1"/>
  <c r="AA926" i="1" a="1"/>
  <c r="AA1106" i="1" a="1"/>
  <c r="AA941" i="1" a="1"/>
  <c r="AA758" i="1" a="1"/>
  <c r="AA936" i="1" a="1"/>
  <c r="AA1061" i="1" a="1"/>
  <c r="AA1205" i="1" a="1"/>
  <c r="AA1291" i="1" a="1"/>
  <c r="AA845" i="1" a="1"/>
  <c r="AA715" i="1" a="1"/>
  <c r="AA918" i="1" a="1"/>
  <c r="AA1094" i="1" a="1"/>
  <c r="AA1038" i="1" a="1"/>
  <c r="AA821" i="1" a="1"/>
  <c r="AA976" i="1" a="1"/>
  <c r="AA1108" i="1" a="1"/>
  <c r="AA1244" i="1" a="1"/>
  <c r="AA1316" i="1" a="1"/>
  <c r="AA1246" i="1" a="1"/>
  <c r="AA798" i="1" a="1"/>
  <c r="AA938" i="1" a="1"/>
  <c r="AA1102" i="1" a="1"/>
  <c r="AA903" i="1" a="1"/>
  <c r="AA762" i="1" a="1"/>
  <c r="AA920" i="1" a="1"/>
  <c r="AC146" i="1" a="1"/>
  <c r="AB94" i="1" a="1"/>
  <c r="AB397" i="1" a="1"/>
  <c r="AB203" i="1" a="1"/>
  <c r="AB246" i="1" a="1"/>
  <c r="AB744" i="1" a="1"/>
  <c r="AB1145" i="1" a="1"/>
  <c r="AB996" i="1" a="1"/>
  <c r="AB849" i="1" a="1"/>
  <c r="AB1123" i="1" a="1"/>
  <c r="AB938" i="1" a="1"/>
  <c r="AB681" i="1" a="1"/>
  <c r="AB657" i="1" a="1"/>
  <c r="AB785" i="1" a="1"/>
  <c r="AB1321" i="1" a="1"/>
  <c r="AB878" i="1" a="1"/>
  <c r="AB1244" i="1" a="1"/>
  <c r="AB1225" i="1" a="1"/>
  <c r="AB757" i="1" a="1"/>
  <c r="AB1029" i="1" a="1"/>
  <c r="AB1227" i="1" a="1"/>
  <c r="AA8" i="1" a="1"/>
  <c r="AA11" i="1" a="1"/>
  <c r="AA44" i="1" a="1"/>
  <c r="AA203" i="1" a="1"/>
  <c r="AA532" i="1" a="1"/>
  <c r="AA604" i="1" a="1"/>
  <c r="AA71" i="1" a="1"/>
  <c r="AA179" i="1" a="1"/>
  <c r="AA269" i="1" a="1"/>
  <c r="AA356" i="1" a="1"/>
  <c r="AA81" i="1" a="1"/>
  <c r="AA189" i="1" a="1"/>
  <c r="AA533" i="1" a="1"/>
  <c r="AA91" i="1" a="1"/>
  <c r="AA199" i="1" a="1"/>
  <c r="AA285" i="1" a="1"/>
  <c r="AA371" i="1" a="1"/>
  <c r="AA228" i="1" a="1"/>
  <c r="AA546" i="1" a="1"/>
  <c r="AA618" i="1" a="1"/>
  <c r="AA690" i="1" a="1"/>
  <c r="AA65" i="1" a="1"/>
  <c r="AA173" i="1" a="1"/>
  <c r="AA75" i="1" a="1"/>
  <c r="AA183" i="1" a="1"/>
  <c r="AA523" i="1" a="1"/>
  <c r="AA595" i="1" a="1"/>
  <c r="AA94" i="1" a="1"/>
  <c r="AA201" i="1" a="1"/>
  <c r="AA287" i="1" a="1"/>
  <c r="AA374" i="1" a="1"/>
  <c r="AA78" i="1" a="1"/>
  <c r="AA186" i="1" a="1"/>
  <c r="AA525" i="1" a="1"/>
  <c r="AA597" i="1" a="1"/>
  <c r="AA501" i="1" a="1"/>
  <c r="AA95" i="1" a="1"/>
  <c r="AA453" i="1" a="1"/>
  <c r="AA268" i="1" a="1"/>
  <c r="AA515" i="1" a="1"/>
  <c r="AA158" i="1" a="1"/>
  <c r="AA454" i="1" a="1"/>
  <c r="AA360" i="1" a="1"/>
  <c r="AA677" i="1" a="1"/>
  <c r="AA317" i="1" a="1"/>
  <c r="AA518" i="1" a="1"/>
  <c r="AA458" i="1" a="1"/>
  <c r="AA122" i="1" a="1"/>
  <c r="AA446" i="1" a="1"/>
  <c r="AA509" i="1" a="1"/>
  <c r="AA238" i="1" a="1"/>
  <c r="AA488" i="1" a="1"/>
  <c r="AA635" i="1" a="1"/>
  <c r="AA809" i="1" a="1"/>
  <c r="AA729" i="1" a="1"/>
  <c r="AA572" i="1" a="1"/>
  <c r="AA711" i="1" a="1"/>
  <c r="AA473" i="1" a="1"/>
  <c r="AA781" i="1" a="1"/>
  <c r="AA1019" i="1" a="1"/>
  <c r="AA760" i="1" a="1"/>
  <c r="AA790" i="1" a="1"/>
  <c r="AA934" i="1" a="1"/>
  <c r="AA1092" i="1" a="1"/>
  <c r="AA746" i="1" a="1"/>
  <c r="AA807" i="1" a="1"/>
  <c r="AA963" i="1" a="1"/>
  <c r="AA1086" i="1" a="1"/>
  <c r="AA1230" i="1" a="1"/>
  <c r="AA1302" i="1" a="1"/>
  <c r="AA960" i="1" a="1"/>
  <c r="AA754" i="1" a="1"/>
  <c r="AA945" i="1" a="1"/>
  <c r="AA1119" i="1" a="1"/>
  <c r="AA1064" i="1" a="1"/>
  <c r="AA808" i="1" a="1"/>
  <c r="AA955" i="1" a="1"/>
  <c r="AA1074" i="1" a="1"/>
  <c r="AA1218" i="1" a="1"/>
  <c r="AA1297" i="1" a="1"/>
  <c r="AA951" i="1" a="1"/>
  <c r="AA759" i="1" a="1"/>
  <c r="AA937" i="1" a="1"/>
  <c r="AA1107" i="1" a="1"/>
  <c r="AA1228" i="1" a="1"/>
  <c r="AA851" i="1" a="1"/>
  <c r="AA993" i="1" a="1"/>
  <c r="AA1121" i="1" a="1"/>
  <c r="AA1250" i="1" a="1"/>
  <c r="AA1322" i="1" a="1"/>
  <c r="AA1324" i="1" a="1"/>
  <c r="AA811" i="1" a="1"/>
  <c r="AA948" i="1" a="1"/>
  <c r="AA1115" i="1" a="1"/>
  <c r="AA1003" i="1" a="1"/>
  <c r="AA783" i="1" a="1"/>
  <c r="AA939" i="1" a="1"/>
  <c r="AA1089" i="1" a="1"/>
  <c r="AA1233" i="1" a="1"/>
  <c r="AA1305" i="1" a="1"/>
  <c r="AA1077" i="1" a="1"/>
  <c r="AA844" i="1" a="1"/>
  <c r="AA1024" i="1" a="1"/>
  <c r="AA1162" i="1" a="1"/>
  <c r="AA728" i="1" a="1"/>
  <c r="AA923" i="1" a="1"/>
  <c r="AC849" i="1" a="1"/>
  <c r="AB290" i="1" a="1"/>
  <c r="AB77" i="1" a="1"/>
  <c r="AB404" i="1" a="1"/>
  <c r="AB472" i="1" a="1"/>
  <c r="AB453" i="1" a="1"/>
  <c r="AB1205" i="1" a="1"/>
  <c r="AB1056" i="1" a="1"/>
  <c r="AB462" i="1" a="1"/>
  <c r="AB1183" i="1" a="1"/>
  <c r="AB950" i="1" a="1"/>
  <c r="AB705" i="1" a="1"/>
  <c r="AB764" i="1" a="1"/>
  <c r="AB847" i="1" a="1"/>
  <c r="AB1347" i="1" a="1"/>
  <c r="AB903" i="1" a="1"/>
  <c r="AB1270" i="1" a="1"/>
  <c r="AB445" i="1" a="1"/>
  <c r="AB795" i="1" a="1"/>
  <c r="AB1077" i="1" a="1"/>
  <c r="AB1204" i="1" a="1"/>
  <c r="AA9" i="1" a="1"/>
  <c r="AA17" i="1" a="1"/>
  <c r="AA61" i="1" a="1"/>
  <c r="AA218" i="1" a="1"/>
  <c r="AA538" i="1" a="1"/>
  <c r="AA610" i="1" a="1"/>
  <c r="AA80" i="1" a="1"/>
  <c r="AA188" i="1" a="1"/>
  <c r="AA277" i="1" a="1"/>
  <c r="AA363" i="1" a="1"/>
  <c r="AA90" i="1" a="1"/>
  <c r="AA198" i="1" a="1"/>
  <c r="AA539" i="1" a="1"/>
  <c r="AA100" i="1" a="1"/>
  <c r="AA206" i="1" a="1"/>
  <c r="AA292" i="1" a="1"/>
  <c r="AA379" i="1" a="1"/>
  <c r="AA264" i="1" a="1"/>
  <c r="AA552" i="1" a="1"/>
  <c r="AA624" i="1" a="1"/>
  <c r="AA696" i="1" a="1"/>
  <c r="AA74" i="1" a="1"/>
  <c r="AA182" i="1" a="1"/>
  <c r="AA84" i="1" a="1"/>
  <c r="AA192" i="1" a="1"/>
  <c r="AA529" i="1" a="1"/>
  <c r="AA601" i="1" a="1"/>
  <c r="AA103" i="1" a="1"/>
  <c r="AA208" i="1" a="1"/>
  <c r="AA295" i="1" a="1"/>
  <c r="AA381" i="1" a="1"/>
  <c r="AA87" i="1" a="1"/>
  <c r="AA195" i="1" a="1"/>
  <c r="AA531" i="1" a="1"/>
  <c r="AA603" i="1" a="1"/>
  <c r="AA513" i="1" a="1"/>
  <c r="AA149" i="1" a="1"/>
  <c r="AA465" i="1" a="1"/>
  <c r="AA290" i="1" a="1"/>
  <c r="AA536" i="1" a="1"/>
  <c r="AA209" i="1" a="1"/>
  <c r="AA467" i="1" a="1"/>
  <c r="AA441" i="1" a="1"/>
  <c r="AA697" i="1" a="1"/>
  <c r="AA339" i="1" a="1"/>
  <c r="AA569" i="1" a="1"/>
  <c r="AA470" i="1" a="1"/>
  <c r="AA176" i="1" a="1"/>
  <c r="AA459" i="1" a="1"/>
  <c r="AA632" i="1" a="1"/>
  <c r="AA265" i="1" a="1"/>
  <c r="AA500" i="1" a="1"/>
  <c r="AA667" i="1" a="1"/>
  <c r="AA817" i="1" a="1"/>
  <c r="AA739" i="1" a="1"/>
  <c r="AA599" i="1" a="1"/>
  <c r="AA740" i="1" a="1"/>
  <c r="AA578" i="1" a="1"/>
  <c r="AA369" i="1" a="1"/>
  <c r="AA1025" i="1" a="1"/>
  <c r="AA768" i="1" a="1"/>
  <c r="AA806" i="1" a="1"/>
  <c r="AA953" i="1" a="1"/>
  <c r="AA1105" i="1" a="1"/>
  <c r="AA893" i="1" a="1"/>
  <c r="AA828" i="1" a="1"/>
  <c r="AA973" i="1" a="1"/>
  <c r="AA1099" i="1" a="1"/>
  <c r="AA1236" i="1" a="1"/>
  <c r="AA1308" i="1" a="1"/>
  <c r="AA1010" i="1" a="1"/>
  <c r="AC1133" i="1" a="1"/>
  <c r="AB454" i="1" a="1"/>
  <c r="AB221" i="1" a="1"/>
  <c r="AB449" i="1" a="1"/>
  <c r="AB499" i="1" a="1"/>
  <c r="AB510" i="1" a="1"/>
  <c r="AB210" i="1" a="1"/>
  <c r="AB1068" i="1" a="1"/>
  <c r="AB569" i="1" a="1"/>
  <c r="AB1195" i="1" a="1"/>
  <c r="AB998" i="1" a="1"/>
  <c r="AB763" i="1" a="1"/>
  <c r="AB934" i="1" a="1"/>
  <c r="AB1255" i="1" a="1"/>
  <c r="AB400" i="1" a="1"/>
  <c r="AB999" i="1" a="1"/>
  <c r="AB1060" i="1" a="1"/>
  <c r="AB1232" i="1" a="1"/>
  <c r="AB1272" i="1" a="1"/>
  <c r="AB859" i="1" a="1"/>
  <c r="AB1325" i="1" a="1"/>
  <c r="AA21" i="1" a="1"/>
  <c r="AA23" i="1" a="1"/>
  <c r="AA79" i="1" a="1"/>
  <c r="AA225" i="1" a="1"/>
  <c r="AA544" i="1" a="1"/>
  <c r="AA616" i="1" a="1"/>
  <c r="AA89" i="1" a="1"/>
  <c r="AA197" i="1" a="1"/>
  <c r="AA284" i="1" a="1"/>
  <c r="AA370" i="1" a="1"/>
  <c r="AA99" i="1" a="1"/>
  <c r="AA234" i="1" a="1"/>
  <c r="AA545" i="1" a="1"/>
  <c r="AA109" i="1" a="1"/>
  <c r="AA213" i="1" a="1"/>
  <c r="AA299" i="1" a="1"/>
  <c r="AA386" i="1" a="1"/>
  <c r="AA300" i="1" a="1"/>
  <c r="AA558" i="1" a="1"/>
  <c r="AA630" i="1" a="1"/>
  <c r="AA702" i="1" a="1"/>
  <c r="AA83" i="1" a="1"/>
  <c r="AA191" i="1" a="1"/>
  <c r="AA93" i="1" a="1"/>
  <c r="AA222" i="1" a="1"/>
  <c r="AA535" i="1" a="1"/>
  <c r="AA607" i="1" a="1"/>
  <c r="AA112" i="1" a="1"/>
  <c r="AA215" i="1" a="1"/>
  <c r="AA302" i="1" a="1"/>
  <c r="AA388" i="1" a="1"/>
  <c r="AA96" i="1" a="1"/>
  <c r="AA210" i="1" a="1"/>
  <c r="AA537" i="1" a="1"/>
  <c r="AA609" i="1" a="1"/>
  <c r="AA524" i="1" a="1"/>
  <c r="AA202" i="1" a="1"/>
  <c r="AA477" i="1" a="1"/>
  <c r="AA311" i="1" a="1"/>
  <c r="AA643" i="1" a="1"/>
  <c r="AA247" i="1" a="1"/>
  <c r="AA479" i="1" a="1"/>
  <c r="AA455" i="1" a="1"/>
  <c r="AA710" i="1" a="1"/>
  <c r="AA361" i="1" a="1"/>
  <c r="AA254" i="1" a="1"/>
  <c r="AA495" i="1" a="1"/>
  <c r="AA224" i="1" a="1"/>
  <c r="AA471" i="1" a="1"/>
  <c r="AA639" i="1" a="1"/>
  <c r="AA286" i="1" a="1"/>
  <c r="AA512" i="1" a="1"/>
  <c r="AA687" i="1" a="1"/>
  <c r="AA825" i="1" a="1"/>
  <c r="AA747" i="1" a="1"/>
  <c r="AA658" i="1" a="1"/>
  <c r="AA748" i="1" a="1"/>
  <c r="AA605" i="1" a="1"/>
  <c r="AA475" i="1" a="1"/>
  <c r="AA261" i="1" a="1"/>
  <c r="AA776" i="1" a="1"/>
  <c r="AA816" i="1" a="1"/>
  <c r="AA962" i="1" a="1"/>
  <c r="AA1118" i="1" a="1"/>
  <c r="AA988" i="1" a="1"/>
  <c r="AA839" i="1" a="1"/>
  <c r="AA983" i="1" a="1"/>
  <c r="AA1112" i="1" a="1"/>
  <c r="AA1242" i="1" a="1"/>
  <c r="AA1314" i="1" a="1"/>
  <c r="AA1097" i="1" a="1"/>
  <c r="AA818" i="1" a="1"/>
  <c r="AA964" i="1" a="1"/>
  <c r="AA1139" i="1" a="1"/>
  <c r="AA1234" i="1" a="1"/>
  <c r="AA830" i="1" a="1"/>
  <c r="AA975" i="1" a="1"/>
  <c r="AA1100" i="1" a="1"/>
  <c r="AA1237" i="1" a="1"/>
  <c r="AA1309" i="1" a="1"/>
  <c r="AA1136" i="1" a="1"/>
  <c r="AA820" i="1" a="1"/>
  <c r="AA956" i="1" a="1"/>
  <c r="AA1127" i="1" a="1"/>
  <c r="AA1336" i="1" a="1"/>
  <c r="AA871" i="1" a="1"/>
  <c r="AA1015" i="1" a="1"/>
  <c r="AA1147" i="1" a="1"/>
  <c r="AA1262" i="1" a="1"/>
  <c r="AA1334" i="1" a="1"/>
  <c r="AA874" i="1" a="1"/>
  <c r="AA832" i="1" a="1"/>
  <c r="AA977" i="1" a="1"/>
  <c r="AA1141" i="1" a="1"/>
  <c r="AA1123" i="1" a="1"/>
  <c r="AA812" i="1" a="1"/>
  <c r="AA959" i="1" a="1"/>
  <c r="AA1109" i="1" a="1"/>
  <c r="AA1245" i="1" a="1"/>
  <c r="AA1317" i="1" a="1"/>
  <c r="AA1276" i="1" a="1"/>
  <c r="AA873" i="1" a="1"/>
  <c r="AA1044" i="1" a="1"/>
  <c r="AA1188" i="1" a="1"/>
  <c r="AA789" i="1" a="1"/>
  <c r="AA943" i="1" a="1"/>
  <c r="AC1255" i="1" a="1"/>
  <c r="AB186" i="1" a="1"/>
  <c r="AB49" i="1" a="1"/>
  <c r="AB607" i="1" a="1"/>
  <c r="AB615" i="1" a="1"/>
  <c r="AB773" i="1" a="1"/>
  <c r="AB578" i="1" a="1"/>
  <c r="AB1128" i="1" a="1"/>
  <c r="AB696" i="1" a="1"/>
  <c r="AB483" i="1" a="1"/>
  <c r="AB1010" i="1" a="1"/>
  <c r="AB777" i="1" a="1"/>
  <c r="AB958" i="1" a="1"/>
  <c r="AB1281" i="1" a="1"/>
  <c r="AB599" i="1" a="1"/>
  <c r="AB1023" i="1" a="1"/>
  <c r="AB275" i="1" a="1"/>
  <c r="AB1258" i="1" a="1"/>
  <c r="AB1292" i="1" a="1"/>
  <c r="AB1186" i="1" a="1"/>
  <c r="AB1247" i="1" a="1"/>
  <c r="AA33" i="1" a="1"/>
  <c r="AA29" i="1" a="1"/>
  <c r="AA97" i="1" a="1"/>
  <c r="AA232" i="1" a="1"/>
  <c r="AA550" i="1" a="1"/>
  <c r="AA622" i="1" a="1"/>
  <c r="AA98" i="1" a="1"/>
  <c r="AA205" i="1" a="1"/>
  <c r="AA291" i="1" a="1"/>
  <c r="AA377" i="1" a="1"/>
  <c r="AA108" i="1" a="1"/>
  <c r="AA270" i="1" a="1"/>
  <c r="AA551" i="1" a="1"/>
  <c r="AA118" i="1" a="1"/>
  <c r="AA220" i="1" a="1"/>
  <c r="AA307" i="1" a="1"/>
  <c r="AA393" i="1" a="1"/>
  <c r="AA336" i="1" a="1"/>
  <c r="AA564" i="1" a="1"/>
  <c r="AA636" i="1" a="1"/>
  <c r="AA708" i="1" a="1"/>
  <c r="AA92" i="1" a="1"/>
  <c r="AA200" i="1" a="1"/>
  <c r="AA102" i="1" a="1"/>
  <c r="AA258" i="1" a="1"/>
  <c r="AA541" i="1" a="1"/>
  <c r="AA613" i="1" a="1"/>
  <c r="AA121" i="1" a="1"/>
  <c r="AA223" i="1" a="1"/>
  <c r="AA309" i="1" a="1"/>
  <c r="AA395" i="1" a="1"/>
  <c r="AA105" i="1" a="1"/>
  <c r="AA246" i="1" a="1"/>
  <c r="AA543" i="1" a="1"/>
  <c r="AA615" i="1" a="1"/>
  <c r="AA627" i="1" a="1"/>
  <c r="AA267" i="1" a="1"/>
  <c r="AA502" i="1" a="1"/>
  <c r="AA333" i="1" a="1"/>
  <c r="AA650" i="1" a="1"/>
  <c r="AA272" i="1" a="1"/>
  <c r="AA491" i="1" a="1"/>
  <c r="AA468" i="1" a="1"/>
  <c r="AA723" i="1" a="1"/>
  <c r="AA382" i="1" a="1"/>
  <c r="AA275" i="1" a="1"/>
  <c r="AA507" i="1" a="1"/>
  <c r="AA257" i="1" a="1"/>
  <c r="AA483" i="1" a="1"/>
  <c r="AA653" i="1" a="1"/>
  <c r="AA308" i="1" a="1"/>
  <c r="AA554" i="1" a="1"/>
  <c r="AA717" i="1" a="1"/>
  <c r="AA833" i="1" a="1"/>
  <c r="AA755" i="1" a="1"/>
  <c r="AA671" i="1" a="1"/>
  <c r="AA756" i="1" a="1"/>
  <c r="AA626" i="1" a="1"/>
  <c r="AA542" i="1" a="1"/>
  <c r="AA391" i="1" a="1"/>
  <c r="AA784" i="1" a="1"/>
  <c r="AA827" i="1" a="1"/>
  <c r="AA972" i="1" a="1"/>
  <c r="AA1131" i="1" a="1"/>
  <c r="AA1084" i="1" a="1"/>
  <c r="AA848" i="1" a="1"/>
  <c r="AA991" i="1" a="1"/>
  <c r="AA1125" i="1" a="1"/>
  <c r="AA1248" i="1" a="1"/>
  <c r="AA1320" i="1" a="1"/>
  <c r="AA1182" i="1" a="1"/>
  <c r="AA829" i="1" a="1"/>
  <c r="AA974" i="1" a="1"/>
  <c r="AA1152" i="1" a="1"/>
  <c r="AA1294" i="1" a="1"/>
  <c r="AA840" i="1" a="1"/>
  <c r="AA984" i="1" a="1"/>
  <c r="AA1113" i="1" a="1"/>
  <c r="AA1243" i="1" a="1"/>
  <c r="AA1315" i="1" a="1"/>
  <c r="AA1270" i="1" a="1"/>
  <c r="AA831" i="1" a="1"/>
  <c r="AA966" i="1" a="1"/>
  <c r="AA1140" i="1" a="1"/>
  <c r="AA433" i="1" a="1"/>
  <c r="AA880" i="1" a="1"/>
  <c r="AA1022" i="1" a="1"/>
  <c r="AA1160" i="1" a="1"/>
  <c r="AA1268" i="1" a="1"/>
  <c r="AA1340" i="1" a="1"/>
  <c r="AA961" i="1" a="1"/>
  <c r="AA842" i="1" a="1"/>
  <c r="AA986" i="1" a="1"/>
  <c r="AA1154" i="1" a="1"/>
  <c r="AA1221" i="1" a="1"/>
  <c r="AA823" i="1" a="1"/>
  <c r="AA968" i="1" a="1"/>
  <c r="AA1122" i="1" a="1"/>
  <c r="AA1251" i="1" a="1"/>
  <c r="AA1323" i="1" a="1"/>
  <c r="AA750" i="1" a="1"/>
  <c r="AA882" i="1" a="1"/>
  <c r="AA1057" i="1" a="1"/>
  <c r="AA1201" i="1" a="1"/>
  <c r="AA805" i="1" a="1"/>
  <c r="AA952" i="1" a="1"/>
  <c r="AC1287" i="1" a="1"/>
  <c r="AB356" i="1" a="1"/>
  <c r="AB104" i="1" a="1"/>
  <c r="AB633" i="1" a="1"/>
  <c r="AB635" i="1" a="1"/>
  <c r="AB821" i="1" a="1"/>
  <c r="AB651" i="1" a="1"/>
  <c r="AB1140" i="1" a="1"/>
  <c r="AB761" i="1" a="1"/>
  <c r="AB557" i="1" a="1"/>
  <c r="AB1022" i="1" a="1"/>
  <c r="AB792" i="1" a="1"/>
  <c r="AB982" i="1" a="1"/>
  <c r="AB1307" i="1" a="1"/>
  <c r="AB714" i="1" a="1"/>
  <c r="AB1047" i="1" a="1"/>
  <c r="AB721" i="1" a="1"/>
  <c r="AB1284" i="1" a="1"/>
  <c r="AB1318" i="1" a="1"/>
  <c r="AB1273" i="1" a="1"/>
  <c r="AB1260" i="1" a="1"/>
  <c r="AA45" i="1" a="1"/>
  <c r="AA41" i="1" a="1"/>
  <c r="AA115" i="1" a="1"/>
  <c r="AA204" i="1" a="1"/>
  <c r="AA556" i="1" a="1"/>
  <c r="AA628" i="1" a="1"/>
  <c r="AA107" i="1" a="1"/>
  <c r="AA212" i="1" a="1"/>
  <c r="AA298" i="1" a="1"/>
  <c r="AA385" i="1" a="1"/>
  <c r="AA117" i="1" a="1"/>
  <c r="AA306" i="1" a="1"/>
  <c r="AA557" i="1" a="1"/>
  <c r="AA127" i="1" a="1"/>
  <c r="AA227" i="1" a="1"/>
  <c r="AA314" i="1" a="1"/>
  <c r="AA400" i="1" a="1"/>
  <c r="AA372" i="1" a="1"/>
  <c r="AA570" i="1" a="1"/>
  <c r="AA642" i="1" a="1"/>
  <c r="AA714" i="1" a="1"/>
  <c r="AA101" i="1" a="1"/>
  <c r="AA207" i="1" a="1"/>
  <c r="AA111" i="1" a="1"/>
  <c r="AA294" i="1" a="1"/>
  <c r="AA547" i="1" a="1"/>
  <c r="AA619" i="1" a="1"/>
  <c r="AA130" i="1" a="1"/>
  <c r="AA230" i="1" a="1"/>
  <c r="AA316" i="1" a="1"/>
  <c r="AA403" i="1" a="1"/>
  <c r="AA114" i="1" a="1"/>
  <c r="AA282" i="1" a="1"/>
  <c r="AA549" i="1" a="1"/>
  <c r="AA239" i="1" a="1"/>
  <c r="AA649" i="1" a="1"/>
  <c r="AA289" i="1" a="1"/>
  <c r="AA514" i="1" a="1"/>
  <c r="AA355" i="1" a="1"/>
  <c r="AA663" i="1" a="1"/>
  <c r="AA293" i="1" a="1"/>
  <c r="AA504" i="1" a="1"/>
  <c r="AA481" i="1" a="1"/>
  <c r="AA736" i="1" a="1"/>
  <c r="AA404" i="1" a="1"/>
  <c r="AA297" i="1" a="1"/>
  <c r="AA560" i="1" a="1"/>
  <c r="AA279" i="1" a="1"/>
  <c r="AA496" i="1" a="1"/>
  <c r="AA673" i="1" a="1"/>
  <c r="AA329" i="1" a="1"/>
  <c r="AA641" i="1" a="1"/>
  <c r="AA745" i="1" a="1"/>
  <c r="AA304" i="1" a="1"/>
  <c r="AA763" i="1" a="1"/>
  <c r="AA691" i="1" a="1"/>
  <c r="AA764" i="1" a="1"/>
  <c r="AA682" i="1" a="1"/>
  <c r="AA661" i="1" a="1"/>
  <c r="AA283" i="1" a="1"/>
  <c r="AA792" i="1" a="1"/>
  <c r="AA838" i="1" a="1"/>
  <c r="AA982" i="1" a="1"/>
  <c r="AA1138" i="1" a="1"/>
  <c r="AA1169" i="1" a="1"/>
  <c r="AA867" i="1" a="1"/>
  <c r="AA998" i="1" a="1"/>
  <c r="AA1132" i="1" a="1"/>
  <c r="AA1254" i="1" a="1"/>
  <c r="AA1326" i="1" a="1"/>
  <c r="AA1264" i="1" a="1"/>
  <c r="AA849" i="1" a="1"/>
  <c r="AA1006" i="1" a="1"/>
  <c r="AA1165" i="1" a="1"/>
  <c r="AA1354" i="1" a="1"/>
  <c r="AA859" i="1" a="1"/>
  <c r="AA992" i="1" a="1"/>
  <c r="AA1120" i="1" a="1"/>
  <c r="AA1249" i="1" a="1"/>
  <c r="AA1321" i="1" a="1"/>
  <c r="AA1312" i="1" a="1"/>
  <c r="AA841" i="1" a="1"/>
  <c r="AA985" i="1" a="1"/>
  <c r="AA1153" i="1" a="1"/>
  <c r="AA581" i="1" a="1"/>
  <c r="AA899" i="1" a="1"/>
  <c r="AA1029" i="1" a="1"/>
  <c r="AA1173" i="1" a="1"/>
  <c r="AA1274" i="1" a="1"/>
  <c r="AA1346" i="1" a="1"/>
  <c r="AA1071" i="1" a="1"/>
  <c r="AA852" i="1" a="1"/>
  <c r="AA994" i="1" a="1"/>
  <c r="AA1167" i="1" a="1"/>
  <c r="AA1288" i="1" a="1"/>
  <c r="AA843" i="1" a="1"/>
  <c r="AA1002" i="1" a="1"/>
  <c r="AA1135" i="1" a="1"/>
  <c r="AA1257" i="1" a="1"/>
  <c r="AA1329" i="1" a="1"/>
  <c r="AA932" i="1" a="1"/>
  <c r="AA892" i="1" a="1"/>
  <c r="AA1070" i="1" a="1"/>
  <c r="AA1214" i="1" a="1"/>
  <c r="AA826" i="1" a="1"/>
  <c r="AA971" i="1" a="1"/>
  <c r="AC1017" i="1" a="1"/>
  <c r="AB13" i="1" a="1"/>
  <c r="AB105" i="1" a="1"/>
  <c r="AB308" i="1" a="1"/>
  <c r="AB261" i="1" a="1"/>
  <c r="AB917" i="1" a="1"/>
  <c r="AB388" i="1" a="1"/>
  <c r="AB1200" i="1" a="1"/>
  <c r="AB895" i="1" a="1"/>
  <c r="AB733" i="1" a="1"/>
  <c r="AB1070" i="1" a="1"/>
  <c r="AB884" i="1" a="1"/>
  <c r="AB1078" i="1" a="1"/>
  <c r="AB786" i="1" a="1"/>
  <c r="AB1236" i="1" a="1"/>
  <c r="AB1155" i="1" a="1"/>
  <c r="AB892" i="1" a="1"/>
  <c r="AB466" i="1" a="1"/>
  <c r="AB759" i="1" a="1"/>
  <c r="AB1312" i="1" a="1"/>
  <c r="AB781" i="1" a="1"/>
  <c r="AA51" i="1" a="1"/>
  <c r="AA47" i="1" a="1"/>
  <c r="AA124" i="1" a="1"/>
  <c r="AA276" i="1" a="1"/>
  <c r="AA562" i="1" a="1"/>
  <c r="AA634" i="1" a="1"/>
  <c r="AA116" i="1" a="1"/>
  <c r="AA219" i="1" a="1"/>
  <c r="AA305" i="1" a="1"/>
  <c r="AA392" i="1" a="1"/>
  <c r="AA126" i="1" a="1"/>
  <c r="AA342" i="1" a="1"/>
  <c r="AA563" i="1" a="1"/>
  <c r="AA136" i="1" a="1"/>
  <c r="AA235" i="1" a="1"/>
  <c r="AA321" i="1" a="1"/>
  <c r="AA407" i="1" a="1"/>
  <c r="AA408" i="1" a="1"/>
  <c r="AA576" i="1" a="1"/>
  <c r="AA648" i="1" a="1"/>
  <c r="AA720" i="1" a="1"/>
  <c r="AA110" i="1" a="1"/>
  <c r="AA214" i="1" a="1"/>
  <c r="AA120" i="1" a="1"/>
  <c r="AA330" i="1" a="1"/>
  <c r="AA553" i="1" a="1"/>
  <c r="AA625" i="1" a="1"/>
  <c r="AA139" i="1" a="1"/>
  <c r="AA237" i="1" a="1"/>
  <c r="AA323" i="1" a="1"/>
  <c r="AA410" i="1" a="1"/>
  <c r="AA123" i="1" a="1"/>
  <c r="AA318" i="1" a="1"/>
  <c r="AA555" i="1" a="1"/>
  <c r="AA288" i="1" a="1"/>
  <c r="AA662" i="1" a="1"/>
  <c r="AA310" i="1" a="1"/>
  <c r="AA566" i="1" a="1"/>
  <c r="AA376" i="1" a="1"/>
  <c r="AA676" i="1" a="1"/>
  <c r="AA315" i="1" a="1"/>
  <c r="AA516" i="1" a="1"/>
  <c r="AA493" i="1" a="1"/>
  <c r="AA59" i="1" a="1"/>
  <c r="AA425" i="1" a="1"/>
  <c r="AA319" i="1" a="1"/>
  <c r="AA623" i="1" a="1"/>
  <c r="AA301" i="1" a="1"/>
  <c r="AA508" i="1" a="1"/>
  <c r="AA686" i="1" a="1"/>
  <c r="AA351" i="1" a="1"/>
  <c r="AA655" i="1" a="1"/>
  <c r="AA753" i="1" a="1"/>
  <c r="AA131" i="1" a="1"/>
  <c r="AA771" i="1" a="1"/>
  <c r="AA700" i="1" a="1"/>
  <c r="AA772" i="1" a="1"/>
  <c r="AA692" i="1" a="1"/>
  <c r="AA683" i="1" a="1"/>
  <c r="AA412" i="1" a="1"/>
  <c r="AA800" i="1" a="1"/>
  <c r="AA857" i="1" a="1"/>
  <c r="AA990" i="1" a="1"/>
  <c r="AA1151" i="1" a="1"/>
  <c r="AA1252" i="1" a="1"/>
  <c r="AA877" i="1" a="1"/>
  <c r="AA1005" i="1" a="1"/>
  <c r="AA1145" i="1" a="1"/>
  <c r="AA1260" i="1" a="1"/>
  <c r="AA1332" i="1" a="1"/>
  <c r="AA1348" i="1" a="1"/>
  <c r="AA858" i="1" a="1"/>
  <c r="AA1034" i="1" a="1"/>
  <c r="AA1178" i="1" a="1"/>
  <c r="AA727" i="1" a="1"/>
  <c r="AA869" i="1" a="1"/>
  <c r="AA999" i="1" a="1"/>
  <c r="AA1133" i="1" a="1"/>
  <c r="AA1255" i="1" a="1"/>
  <c r="AA1327" i="1" a="1"/>
  <c r="AA1360" i="1" a="1"/>
  <c r="AA850" i="1" a="1"/>
  <c r="AA1000" i="1" a="1"/>
  <c r="AA1166" i="1" a="1"/>
  <c r="AA668" i="1" a="1"/>
  <c r="AA909" i="1" a="1"/>
  <c r="AA1036" i="1" a="1"/>
  <c r="AA1180" i="1" a="1"/>
  <c r="AA1280" i="1" a="1"/>
  <c r="AA1352" i="1" a="1"/>
  <c r="AA447" i="1" a="1"/>
  <c r="AA862" i="1" a="1"/>
  <c r="AA1030" i="1" a="1"/>
  <c r="AA1174" i="1" a="1"/>
  <c r="AA1342" i="1" a="1"/>
  <c r="AA853" i="1" a="1"/>
  <c r="AA1009" i="1" a="1"/>
  <c r="AA1148" i="1" a="1"/>
  <c r="AA1263" i="1" a="1"/>
  <c r="AA1335" i="1" a="1"/>
  <c r="AA1078" i="1" a="1"/>
  <c r="AA902" i="1" a="1"/>
  <c r="AA1083" i="1" a="1"/>
  <c r="AA1227" i="1" a="1"/>
  <c r="AA837" i="1" a="1"/>
  <c r="AA981" i="1" a="1"/>
  <c r="AC1246" i="1" a="1"/>
  <c r="AB511" i="1" a="1"/>
  <c r="AB1102" i="1" a="1"/>
  <c r="AB798" i="1" a="1"/>
  <c r="AA312" i="1" a="1"/>
  <c r="AA399" i="1" a="1"/>
  <c r="AA328" i="1" a="1"/>
  <c r="AA119" i="1" a="1"/>
  <c r="AA38" i="1" a="1"/>
  <c r="AA424" i="1" a="1"/>
  <c r="AA435" i="1" a="1"/>
  <c r="AA419" i="1" a="1"/>
  <c r="AA548" i="1" a="1"/>
  <c r="AA638" i="1" a="1"/>
  <c r="AA394" i="1" a="1"/>
  <c r="AA787" i="1" a="1"/>
  <c r="AA703" i="1" a="1"/>
  <c r="AA1033" i="1" a="1"/>
  <c r="AA1027" i="1" a="1"/>
  <c r="AA922" i="1" a="1"/>
  <c r="AA1198" i="1" a="1"/>
  <c r="AA1021" i="1" a="1"/>
  <c r="AA1339" i="1" a="1"/>
  <c r="AA1042" i="1" a="1"/>
  <c r="AA928" i="1" a="1"/>
  <c r="AA1292" i="1" a="1"/>
  <c r="AA890" i="1" a="1"/>
  <c r="AA989" i="1" a="1"/>
  <c r="AA1161" i="1" a="1"/>
  <c r="AA1359" i="1" a="1"/>
  <c r="AA1031" i="1" a="1"/>
  <c r="AA856" i="1" a="1"/>
  <c r="AA1085" i="1" a="1"/>
  <c r="AA1229" i="1" a="1"/>
  <c r="AA1301" i="1" a="1"/>
  <c r="AA912" i="1" a="1"/>
  <c r="AA1104" i="1" a="1"/>
  <c r="Z15" i="1" a="1"/>
  <c r="Z52" i="1" a="1"/>
  <c r="Z48" i="1" a="1"/>
  <c r="Z159" i="1" a="1"/>
  <c r="Z131" i="1" a="1"/>
  <c r="Z57" i="1" a="1"/>
  <c r="Z182" i="1" a="1"/>
  <c r="Z161" i="1" a="1"/>
  <c r="Z59" i="1" a="1"/>
  <c r="Z176" i="1" a="1"/>
  <c r="Z284" i="1" a="1"/>
  <c r="Z119" i="1" a="1"/>
  <c r="Z335" i="1" a="1"/>
  <c r="Z44" i="1" a="1"/>
  <c r="Z170" i="1" a="1"/>
  <c r="Z278" i="1" a="1"/>
  <c r="Z53" i="1" a="1"/>
  <c r="Z257" i="1" a="1"/>
  <c r="Z473" i="1" a="1"/>
  <c r="Z128" i="1" a="1"/>
  <c r="Z236" i="1" a="1"/>
  <c r="Z344" i="1" a="1"/>
  <c r="Z115" i="1" a="1"/>
  <c r="Z223" i="1" a="1"/>
  <c r="Z216" i="1" a="1"/>
  <c r="Z432" i="1" a="1"/>
  <c r="Z435" i="1" a="1"/>
  <c r="Z598" i="1" a="1"/>
  <c r="Z742" i="1" a="1"/>
  <c r="Z332" i="1" a="1"/>
  <c r="Z484" i="1" a="1"/>
  <c r="Z625" i="1" a="1"/>
  <c r="Z769" i="1" a="1"/>
  <c r="Z346" i="1" a="1"/>
  <c r="Z504" i="1" a="1"/>
  <c r="Z658" i="1" a="1"/>
  <c r="Z802" i="1" a="1"/>
  <c r="Z946" i="1" a="1"/>
  <c r="Z399" i="1" a="1"/>
  <c r="Z567" i="1" a="1"/>
  <c r="Z711" i="1" a="1"/>
  <c r="Z370" i="1" a="1"/>
  <c r="Z522" i="1" a="1"/>
  <c r="Z666" i="1" a="1"/>
  <c r="Z810" i="1" a="1"/>
  <c r="Z420" i="1" a="1"/>
  <c r="Z568" i="1" a="1"/>
  <c r="Z712" i="1" a="1"/>
  <c r="Z856" i="1" a="1"/>
  <c r="Z1000" i="1" a="1"/>
  <c r="Z349" i="1" a="1"/>
  <c r="Z562" i="1" a="1"/>
  <c r="Z706" i="1" a="1"/>
  <c r="Z850" i="1" a="1"/>
  <c r="Z179" i="1" a="1"/>
  <c r="Z451" i="1" a="1"/>
  <c r="Z589" i="1" a="1"/>
  <c r="Z733" i="1" a="1"/>
  <c r="Z877" i="1" a="1"/>
  <c r="Z1021" i="1" a="1"/>
  <c r="Z404" i="1" a="1"/>
  <c r="Z570" i="1" a="1"/>
  <c r="Z714" i="1" a="1"/>
  <c r="Z858" i="1" a="1"/>
  <c r="Z237" i="1" a="1"/>
  <c r="Z454" i="1" a="1"/>
  <c r="Z604" i="1" a="1"/>
  <c r="Z748" i="1" a="1"/>
  <c r="Z892" i="1" a="1"/>
  <c r="Z780" i="1" a="1"/>
  <c r="Z1039" i="1" a="1"/>
  <c r="Z114" i="1" a="1"/>
  <c r="Z952" i="1" a="1"/>
  <c r="Z1135" i="1" a="1"/>
  <c r="Z1235" i="1" a="1"/>
  <c r="Z1307" i="1" a="1"/>
  <c r="Z629" i="1" a="1"/>
  <c r="Z993" i="1" a="1"/>
  <c r="Z1155" i="1" a="1"/>
  <c r="Z944" i="1" a="1"/>
  <c r="Z1103" i="1" a="1"/>
  <c r="Z1212" i="1" a="1"/>
  <c r="Z1284" i="1" a="1"/>
  <c r="Z1356" i="1" a="1"/>
  <c r="Z977" i="1" a="1"/>
  <c r="Z1117" i="1" a="1"/>
  <c r="Z341" i="1" a="1"/>
  <c r="Z880" i="1" a="1"/>
  <c r="Z1091" i="1" a="1"/>
  <c r="Z1207" i="1" a="1"/>
  <c r="AC1173" i="1" a="1"/>
  <c r="AB767" i="1" a="1"/>
  <c r="AB1125" i="1" a="1"/>
  <c r="AB845" i="1" a="1"/>
  <c r="AA384" i="1" a="1"/>
  <c r="AA406" i="1" a="1"/>
  <c r="AA335" i="1" a="1"/>
  <c r="AA128" i="1" a="1"/>
  <c r="AA67" i="1" a="1"/>
  <c r="AA439" i="1" a="1"/>
  <c r="AA464" i="1" a="1"/>
  <c r="AA478" i="1" a="1"/>
  <c r="AA644" i="1" a="1"/>
  <c r="AA652" i="1" a="1"/>
  <c r="AA434" i="1" a="1"/>
  <c r="AA803" i="1" a="1"/>
  <c r="AA1001" i="1" a="1"/>
  <c r="AA1059" i="1" a="1"/>
  <c r="AA1053" i="1" a="1"/>
  <c r="AA325" i="1" a="1"/>
  <c r="AA1224" i="1" a="1"/>
  <c r="AA1041" i="1" a="1"/>
  <c r="AA1351" i="1" a="1"/>
  <c r="AA1068" i="1" a="1"/>
  <c r="AA957" i="1" a="1"/>
  <c r="AA1304" i="1" a="1"/>
  <c r="AA910" i="1" a="1"/>
  <c r="AA587" i="1" a="1"/>
  <c r="AA1168" i="1" a="1"/>
  <c r="AA931" i="1" a="1"/>
  <c r="AA1090" i="1" a="1"/>
  <c r="AA885" i="1" a="1"/>
  <c r="AA1098" i="1" a="1"/>
  <c r="AA1235" i="1" a="1"/>
  <c r="AA1307" i="1" a="1"/>
  <c r="AA996" i="1" a="1"/>
  <c r="AA1189" i="1" a="1"/>
  <c r="Z21" i="1" a="1"/>
  <c r="Z58" i="1" a="1"/>
  <c r="Z56" i="1" a="1"/>
  <c r="Z166" i="1" a="1"/>
  <c r="Z138" i="1" a="1"/>
  <c r="Z81" i="1" a="1"/>
  <c r="Z189" i="1" a="1"/>
  <c r="Z168" i="1" a="1"/>
  <c r="Z67" i="1" a="1"/>
  <c r="Z183" i="1" a="1"/>
  <c r="Z291" i="1" a="1"/>
  <c r="Z126" i="1" a="1"/>
  <c r="Z342" i="1" a="1"/>
  <c r="Z60" i="1" a="1"/>
  <c r="Z177" i="1" a="1"/>
  <c r="Z285" i="1" a="1"/>
  <c r="Z61" i="1" a="1"/>
  <c r="Z264" i="1" a="1"/>
  <c r="Z480" i="1" a="1"/>
  <c r="Z135" i="1" a="1"/>
  <c r="Z243" i="1" a="1"/>
  <c r="Z351" i="1" a="1"/>
  <c r="Z122" i="1" a="1"/>
  <c r="Z230" i="1" a="1"/>
  <c r="Z245" i="1" a="1"/>
  <c r="Z461" i="1" a="1"/>
  <c r="Z455" i="1" a="1"/>
  <c r="Z611" i="1" a="1"/>
  <c r="Z755" i="1" a="1"/>
  <c r="Z345" i="1" a="1"/>
  <c r="Z494" i="1" a="1"/>
  <c r="Z638" i="1" a="1"/>
  <c r="Z782" i="1" a="1"/>
  <c r="Z359" i="1" a="1"/>
  <c r="Z527" i="1" a="1"/>
  <c r="Z671" i="1" a="1"/>
  <c r="Z815" i="1" a="1"/>
  <c r="Z959" i="1" a="1"/>
  <c r="Z419" i="1" a="1"/>
  <c r="Z580" i="1" a="1"/>
  <c r="Z724" i="1" a="1"/>
  <c r="Z381" i="1" a="1"/>
  <c r="Z535" i="1" a="1"/>
  <c r="Z679" i="1" a="1"/>
  <c r="Z823" i="1" a="1"/>
  <c r="Z430" i="1" a="1"/>
  <c r="Z581" i="1" a="1"/>
  <c r="Z725" i="1" a="1"/>
  <c r="Z869" i="1" a="1"/>
  <c r="Z1013" i="1" a="1"/>
  <c r="Z362" i="1" a="1"/>
  <c r="Z575" i="1" a="1"/>
  <c r="Z719" i="1" a="1"/>
  <c r="Z863" i="1" a="1"/>
  <c r="Z273" i="1" a="1"/>
  <c r="Z460" i="1" a="1"/>
  <c r="Z602" i="1" a="1"/>
  <c r="Z746" i="1" a="1"/>
  <c r="Z890" i="1" a="1"/>
  <c r="Z186" i="1" a="1"/>
  <c r="Z413" i="1" a="1"/>
  <c r="Z583" i="1" a="1"/>
  <c r="Z727" i="1" a="1"/>
  <c r="Z871" i="1" a="1"/>
  <c r="Z259" i="1" a="1"/>
  <c r="Z483" i="1" a="1"/>
  <c r="Z617" i="1" a="1"/>
  <c r="Z761" i="1" a="1"/>
  <c r="Z905" i="1" a="1"/>
  <c r="Z888" i="1" a="1"/>
  <c r="Z1068" i="1" a="1"/>
  <c r="Z312" i="1" a="1"/>
  <c r="Z964" i="1" a="1"/>
  <c r="Z1148" i="1" a="1"/>
  <c r="Z1241" i="1" a="1"/>
  <c r="Z1313" i="1" a="1"/>
  <c r="Z708" i="1" a="1"/>
  <c r="Z1010" i="1" a="1"/>
  <c r="Z1168" i="1" a="1"/>
  <c r="Z954" i="1" a="1"/>
  <c r="Z1110" i="1" a="1"/>
  <c r="Z1218" i="1" a="1"/>
  <c r="Z1290" i="1" a="1"/>
  <c r="Z232" i="1" a="1"/>
  <c r="Z986" i="1" a="1"/>
  <c r="Z1130" i="1" a="1"/>
  <c r="Z405" i="1" a="1"/>
  <c r="Z893" i="1" a="1"/>
  <c r="Z1098" i="1" a="1"/>
  <c r="Z1213" i="1" a="1"/>
  <c r="AB206" i="1" a="1"/>
  <c r="AB1212" i="1" a="1"/>
  <c r="AB819" i="1" a="1"/>
  <c r="AB872" i="1" a="1"/>
  <c r="AA568" i="1" a="1"/>
  <c r="AA135" i="1" a="1"/>
  <c r="AA415" i="1" a="1"/>
  <c r="AA221" i="1" a="1"/>
  <c r="AA148" i="1" a="1"/>
  <c r="AA132" i="1" a="1"/>
  <c r="AA675" i="1" a="1"/>
  <c r="AA689" i="1" a="1"/>
  <c r="AA113" i="1" a="1"/>
  <c r="AA322" i="1" a="1"/>
  <c r="AA77" i="1" a="1"/>
  <c r="AA730" i="1" a="1"/>
  <c r="AA499" i="1" a="1"/>
  <c r="AA1164" i="1" a="1"/>
  <c r="AA1158" i="1" a="1"/>
  <c r="AA775" i="1" a="1"/>
  <c r="AA1156" i="1" a="1"/>
  <c r="AA1087" i="1" a="1"/>
  <c r="AA1017" i="1" a="1"/>
  <c r="AA1114" i="1" a="1"/>
  <c r="AA1008" i="1" a="1"/>
  <c r="AA1328" i="1" a="1"/>
  <c r="AA958" i="1" a="1"/>
  <c r="AA799" i="1" a="1"/>
  <c r="AA1194" i="1" a="1"/>
  <c r="AA1195" i="1" a="1"/>
  <c r="AA1103" i="1" a="1"/>
  <c r="AA904" i="1" a="1"/>
  <c r="AA1111" i="1" a="1"/>
  <c r="AA1241" i="1" a="1"/>
  <c r="AA1313" i="1" a="1"/>
  <c r="AA1110" i="1" a="1"/>
  <c r="AA1117" i="1" a="1"/>
  <c r="Z27" i="1" a="1"/>
  <c r="Z64" i="1" a="1"/>
  <c r="Z72" i="1" a="1"/>
  <c r="Z181" i="1" a="1"/>
  <c r="Z167" i="1" a="1"/>
  <c r="Z88" i="1" a="1"/>
  <c r="Z196" i="1" a="1"/>
  <c r="Z197" i="1" a="1"/>
  <c r="Z82" i="1" a="1"/>
  <c r="Z190" i="1" a="1"/>
  <c r="Z298" i="1" a="1"/>
  <c r="Z155" i="1" a="1"/>
  <c r="Z371" i="1" a="1"/>
  <c r="Z68" i="1" a="1"/>
  <c r="Z184" i="1" a="1"/>
  <c r="Z292" i="1" a="1"/>
  <c r="Z77" i="1" a="1"/>
  <c r="Z293" i="1" a="1"/>
  <c r="Z509" i="1" a="1"/>
  <c r="Z142" i="1" a="1"/>
  <c r="Z250" i="1" a="1"/>
  <c r="Z358" i="1" a="1"/>
  <c r="Z129" i="1" a="1"/>
  <c r="Z18" i="1" a="1"/>
  <c r="Z252" i="1" a="1"/>
  <c r="Z468" i="1" a="1"/>
  <c r="Z464" i="1" a="1"/>
  <c r="Z618" i="1" a="1"/>
  <c r="Z762" i="1" a="1"/>
  <c r="Z356" i="1" a="1"/>
  <c r="Z512" i="1" a="1"/>
  <c r="Z651" i="1" a="1"/>
  <c r="Z795" i="1" a="1"/>
  <c r="Z369" i="1" a="1"/>
  <c r="Z534" i="1" a="1"/>
  <c r="Z678" i="1" a="1"/>
  <c r="Z822" i="1" a="1"/>
  <c r="Z966" i="1" a="1"/>
  <c r="Z428" i="1" a="1"/>
  <c r="Z593" i="1" a="1"/>
  <c r="Z737" i="1" a="1"/>
  <c r="Z391" i="1" a="1"/>
  <c r="Z548" i="1" a="1"/>
  <c r="Z692" i="1" a="1"/>
  <c r="Z836" i="1" a="1"/>
  <c r="Z440" i="1" a="1"/>
  <c r="Z588" i="1" a="1"/>
  <c r="Z732" i="1" a="1"/>
  <c r="Z876" i="1" a="1"/>
  <c r="Z1020" i="1" a="1"/>
  <c r="Z383" i="1" a="1"/>
  <c r="Z582" i="1" a="1"/>
  <c r="Z726" i="1" a="1"/>
  <c r="Z870" i="1" a="1"/>
  <c r="Z294" i="1" a="1"/>
  <c r="Z470" i="1" a="1"/>
  <c r="Z615" i="1" a="1"/>
  <c r="Z759" i="1" a="1"/>
  <c r="Z903" i="1" a="1"/>
  <c r="Z231" i="1" a="1"/>
  <c r="Z423" i="1" a="1"/>
  <c r="Z596" i="1" a="1"/>
  <c r="Z740" i="1" a="1"/>
  <c r="Z884" i="1" a="1"/>
  <c r="Z280" i="1" a="1"/>
  <c r="Z492" i="1" a="1"/>
  <c r="Z624" i="1" a="1"/>
  <c r="Z768" i="1" a="1"/>
  <c r="Z912" i="1" a="1"/>
  <c r="Z901" i="1" a="1"/>
  <c r="Z1075" i="1" a="1"/>
  <c r="Z386" i="1" a="1"/>
  <c r="Z1002" i="1" a="1"/>
  <c r="Z1161" i="1" a="1"/>
  <c r="Z1247" i="1" a="1"/>
  <c r="Z1319" i="1" a="1"/>
  <c r="Z747" i="1" a="1"/>
  <c r="Z1025" i="1" a="1"/>
  <c r="Z1181" i="1" a="1"/>
  <c r="Z965" i="1" a="1"/>
  <c r="Z1123" i="1" a="1"/>
  <c r="Z1224" i="1" a="1"/>
  <c r="Z1296" i="1" a="1"/>
  <c r="Z340" i="1" a="1"/>
  <c r="Z996" i="1" a="1"/>
  <c r="Z1143" i="1" a="1"/>
  <c r="Z463" i="1" a="1"/>
  <c r="Z945" i="1" a="1"/>
  <c r="Z1111" i="1" a="1"/>
  <c r="Z1219" i="1" a="1"/>
  <c r="AB350" i="1" a="1"/>
  <c r="AB527" i="1" a="1"/>
  <c r="AB848" i="1" a="1"/>
  <c r="AB885" i="1" a="1"/>
  <c r="AA574" i="1" a="1"/>
  <c r="AA144" i="1" a="1"/>
  <c r="AA422" i="1" a="1"/>
  <c r="AA229" i="1" a="1"/>
  <c r="AA157" i="1" a="1"/>
  <c r="AA141" i="1" a="1"/>
  <c r="AA688" i="1" a="1"/>
  <c r="AA709" i="1" a="1"/>
  <c r="AA167" i="1" a="1"/>
  <c r="AA344" i="1" a="1"/>
  <c r="AA303" i="1" a="1"/>
  <c r="AA987" i="1" a="1"/>
  <c r="AA633" i="1" a="1"/>
  <c r="AA1177" i="1" a="1"/>
  <c r="AA1171" i="1" a="1"/>
  <c r="AA868" i="1" a="1"/>
  <c r="AA865" i="1" a="1"/>
  <c r="AA1146" i="1" a="1"/>
  <c r="AA815" i="1" a="1"/>
  <c r="AA1179" i="1" a="1"/>
  <c r="AA1049" i="1" a="1"/>
  <c r="AA1358" i="1" a="1"/>
  <c r="AA1043" i="1" a="1"/>
  <c r="AA863" i="1" a="1"/>
  <c r="AA1220" i="1" a="1"/>
  <c r="AA487" i="1" a="1"/>
  <c r="AA1129" i="1" a="1"/>
  <c r="AA933" i="1" a="1"/>
  <c r="AA1124" i="1" a="1"/>
  <c r="AA1247" i="1" a="1"/>
  <c r="AA1319" i="1" a="1"/>
  <c r="AA1240" i="1" a="1"/>
  <c r="AA1202" i="1" a="1"/>
  <c r="Z33" i="1" a="1"/>
  <c r="Z70" i="1" a="1"/>
  <c r="Z80" i="1" a="1"/>
  <c r="Z188" i="1" a="1"/>
  <c r="Z174" i="1" a="1"/>
  <c r="Z103" i="1" a="1"/>
  <c r="Z211" i="1" a="1"/>
  <c r="Z204" i="1" a="1"/>
  <c r="Z97" i="1" a="1"/>
  <c r="Z205" i="1" a="1"/>
  <c r="Z313" i="1" a="1"/>
  <c r="Z162" i="1" a="1"/>
  <c r="Z378" i="1" a="1"/>
  <c r="Z91" i="1" a="1"/>
  <c r="Z199" i="1" a="1"/>
  <c r="Z307" i="1" a="1"/>
  <c r="Z84" i="1" a="1"/>
  <c r="Z300" i="1" a="1"/>
  <c r="Z516" i="1" a="1"/>
  <c r="Z157" i="1" a="1"/>
  <c r="Z265" i="1" a="1"/>
  <c r="Z373" i="1" a="1"/>
  <c r="Z136" i="1" a="1"/>
  <c r="Z38" i="1" a="1"/>
  <c r="Z281" i="1" a="1"/>
  <c r="Z497" i="1" a="1"/>
  <c r="Z474" i="1" a="1"/>
  <c r="Z631" i="1" a="1"/>
  <c r="Z775" i="1" a="1"/>
  <c r="Z379" i="1" a="1"/>
  <c r="Z520" i="1" a="1"/>
  <c r="Z664" i="1" a="1"/>
  <c r="Z808" i="1" a="1"/>
  <c r="Z380" i="1" a="1"/>
  <c r="Z547" i="1" a="1"/>
  <c r="Z691" i="1" a="1"/>
  <c r="Z835" i="1" a="1"/>
  <c r="Z62" i="1" a="1"/>
  <c r="Z438" i="1" a="1"/>
  <c r="Z600" i="1" a="1"/>
  <c r="Z744" i="1" a="1"/>
  <c r="Z400" i="1" a="1"/>
  <c r="Z561" i="1" a="1"/>
  <c r="Z705" i="1" a="1"/>
  <c r="Z849" i="1" a="1"/>
  <c r="Z449" i="1" a="1"/>
  <c r="Z601" i="1" a="1"/>
  <c r="Z745" i="1" a="1"/>
  <c r="Z889" i="1" a="1"/>
  <c r="Z1033" i="1" a="1"/>
  <c r="Z392" i="1" a="1"/>
  <c r="Z595" i="1" a="1"/>
  <c r="Z739" i="1" a="1"/>
  <c r="Z883" i="1" a="1"/>
  <c r="Z310" i="1" a="1"/>
  <c r="Z489" i="1" a="1"/>
  <c r="Z628" i="1" a="1"/>
  <c r="Z772" i="1" a="1"/>
  <c r="Z916" i="1" a="1"/>
  <c r="Z253" i="1" a="1"/>
  <c r="Z433" i="1" a="1"/>
  <c r="Z609" i="1" a="1"/>
  <c r="Z753" i="1" a="1"/>
  <c r="Z897" i="1" a="1"/>
  <c r="Z297" i="1" a="1"/>
  <c r="Z502" i="1" a="1"/>
  <c r="Z637" i="1" a="1"/>
  <c r="Z781" i="1" a="1"/>
  <c r="Z925" i="1" a="1"/>
  <c r="Z914" i="1" a="1"/>
  <c r="Z1082" i="1" a="1"/>
  <c r="Z501" i="1" a="1"/>
  <c r="Z1017" i="1" a="1"/>
  <c r="Z1174" i="1" a="1"/>
  <c r="Z1253" i="1" a="1"/>
  <c r="Z1325" i="1" a="1"/>
  <c r="Z852" i="1" a="1"/>
  <c r="Z1062" i="1" a="1"/>
  <c r="Z453" i="1" a="1"/>
  <c r="Z994" i="1" a="1"/>
  <c r="Z1136" i="1" a="1"/>
  <c r="Z1230" i="1" a="1"/>
  <c r="Z1302" i="1" a="1"/>
  <c r="Z462" i="1" a="1"/>
  <c r="Z1011" i="1" a="1"/>
  <c r="Z1156" i="1" a="1"/>
  <c r="Z558" i="1" a="1"/>
  <c r="Z957" i="1" a="1"/>
  <c r="Z1124" i="1" a="1"/>
  <c r="Z1225" i="1" a="1"/>
  <c r="AB367" i="1" a="1"/>
  <c r="AB907" i="1" a="1"/>
  <c r="AB1256" i="1" a="1"/>
  <c r="AB1293" i="1" a="1"/>
  <c r="AA640" i="1" a="1"/>
  <c r="AA378" i="1" a="1"/>
  <c r="AA444" i="1" a="1"/>
  <c r="AA129" i="1" a="1"/>
  <c r="AA175" i="1" a="1"/>
  <c r="AA159" i="1" a="1"/>
  <c r="AA721" i="1" a="1"/>
  <c r="AA735" i="1" a="1"/>
  <c r="AA253" i="1" a="1"/>
  <c r="AA387" i="1" a="1"/>
  <c r="AA511" i="1" a="1"/>
  <c r="AA461" i="1" a="1"/>
  <c r="AA716" i="1" a="1"/>
  <c r="AA1203" i="1" a="1"/>
  <c r="AA1197" i="1" a="1"/>
  <c r="AA878" i="1" a="1"/>
  <c r="AA980" i="1" a="1"/>
  <c r="AA1159" i="1" a="1"/>
  <c r="AA884" i="1" a="1"/>
  <c r="AA1186" i="1" a="1"/>
  <c r="AA1062" i="1" a="1"/>
  <c r="AA814" i="1" a="1"/>
  <c r="AA1056" i="1" a="1"/>
  <c r="AA872" i="1" a="1"/>
  <c r="AA1239" i="1" a="1"/>
  <c r="AA647" i="1" a="1"/>
  <c r="AA1155" i="1" a="1"/>
  <c r="AA997" i="1" a="1"/>
  <c r="AA1137" i="1" a="1"/>
  <c r="AA1253" i="1" a="1"/>
  <c r="AA1325" i="1" a="1"/>
  <c r="AA1306" i="1" a="1"/>
  <c r="AA1130" i="1" a="1"/>
  <c r="Z39" i="1" a="1"/>
  <c r="Z76" i="1" a="1"/>
  <c r="Z87" i="1" a="1"/>
  <c r="Z195" i="1" a="1"/>
  <c r="Z203" i="1" a="1"/>
  <c r="Z110" i="1" a="1"/>
  <c r="Z42" i="1" a="1"/>
  <c r="Z233" i="1" a="1"/>
  <c r="Z104" i="1" a="1"/>
  <c r="Z212" i="1" a="1"/>
  <c r="Z320" i="1" a="1"/>
  <c r="Z191" i="1" a="1"/>
  <c r="Z407" i="1" a="1"/>
  <c r="Z98" i="1" a="1"/>
  <c r="Z206" i="1" a="1"/>
  <c r="Z314" i="1" a="1"/>
  <c r="Z113" i="1" a="1"/>
  <c r="Z329" i="1" a="1"/>
  <c r="Z36" i="1" a="1"/>
  <c r="Z164" i="1" a="1"/>
  <c r="Z272" i="1" a="1"/>
  <c r="Z26" i="1" a="1"/>
  <c r="Z151" i="1" a="1"/>
  <c r="Z63" i="1" a="1"/>
  <c r="Z288" i="1" a="1"/>
  <c r="Z37" i="1" a="1"/>
  <c r="Z493" i="1" a="1"/>
  <c r="Z644" i="1" a="1"/>
  <c r="Z788" i="1" a="1"/>
  <c r="Z388" i="1" a="1"/>
  <c r="Z533" i="1" a="1"/>
  <c r="Z677" i="1" a="1"/>
  <c r="Z821" i="1" a="1"/>
  <c r="Z409" i="1" a="1"/>
  <c r="Z560" i="1" a="1"/>
  <c r="Z704" i="1" a="1"/>
  <c r="Z848" i="1" a="1"/>
  <c r="Z150" i="1" a="1"/>
  <c r="Z457" i="1" a="1"/>
  <c r="Z613" i="1" a="1"/>
  <c r="Z757" i="1" a="1"/>
  <c r="Z410" i="1" a="1"/>
  <c r="Z574" i="1" a="1"/>
  <c r="Z718" i="1" a="1"/>
  <c r="Z78" i="1" a="1"/>
  <c r="Z459" i="1" a="1"/>
  <c r="Z614" i="1" a="1"/>
  <c r="Z758" i="1" a="1"/>
  <c r="Z902" i="1" a="1"/>
  <c r="Z1046" i="1" a="1"/>
  <c r="Z402" i="1" a="1"/>
  <c r="Z608" i="1" a="1"/>
  <c r="Z752" i="1" a="1"/>
  <c r="Z896" i="1" a="1"/>
  <c r="Z325" i="1" a="1"/>
  <c r="Z499" i="1" a="1"/>
  <c r="Z641" i="1" a="1"/>
  <c r="Z785" i="1" a="1"/>
  <c r="Z929" i="1" a="1"/>
  <c r="Z274" i="1" a="1"/>
  <c r="Z452" i="1" a="1"/>
  <c r="Z622" i="1" a="1"/>
  <c r="Z766" i="1" a="1"/>
  <c r="Z910" i="1" a="1"/>
  <c r="Z330" i="1" a="1"/>
  <c r="Z511" i="1" a="1"/>
  <c r="Z650" i="1" a="1"/>
  <c r="Z794" i="1" a="1"/>
  <c r="Z938" i="1" a="1"/>
  <c r="Z927" i="1" a="1"/>
  <c r="Z1095" i="1" a="1"/>
  <c r="Z584" i="1" a="1"/>
  <c r="Z1040" i="1" a="1"/>
  <c r="Z1187" i="1" a="1"/>
  <c r="Z1259" i="1" a="1"/>
  <c r="Z1331" i="1" a="1"/>
  <c r="Z865" i="1" a="1"/>
  <c r="Z1069" i="1" a="1"/>
  <c r="Z510" i="1" a="1"/>
  <c r="Z1003" i="1" a="1"/>
  <c r="Z1149" i="1" a="1"/>
  <c r="Z1236" i="1" a="1"/>
  <c r="Z1308" i="1" a="1"/>
  <c r="Z518" i="1" a="1"/>
  <c r="Z1027" i="1" a="1"/>
  <c r="Z1169" i="1" a="1"/>
  <c r="Z597" i="1" a="1"/>
  <c r="Z967" i="1" a="1"/>
  <c r="Z1137" i="1" a="1"/>
  <c r="Z1231" i="1" a="1"/>
  <c r="AB593" i="1" a="1"/>
  <c r="AB967" i="1" a="1"/>
  <c r="AB1282" i="1" a="1"/>
  <c r="AB1168" i="1" a="1"/>
  <c r="AA646" i="1" a="1"/>
  <c r="AA414" i="1" a="1"/>
  <c r="AA480" i="1" a="1"/>
  <c r="AA138" i="1" a="1"/>
  <c r="AA244" i="1" a="1"/>
  <c r="AA354" i="1" a="1"/>
  <c r="AA332" i="1" a="1"/>
  <c r="AA337" i="1" a="1"/>
  <c r="AA442" i="1" a="1"/>
  <c r="AA530" i="1" a="1"/>
  <c r="AA761" i="1" a="1"/>
  <c r="AA780" i="1" a="1"/>
  <c r="AA260" i="1" a="1"/>
  <c r="AA1318" i="1" a="1"/>
  <c r="AA1266" i="1" a="1"/>
  <c r="AA906" i="1" a="1"/>
  <c r="AA389" i="1" a="1"/>
  <c r="AA1185" i="1" a="1"/>
  <c r="AA1018" i="1" a="1"/>
  <c r="AA1212" i="1" a="1"/>
  <c r="AA1088" i="1" a="1"/>
  <c r="AA979" i="1" a="1"/>
  <c r="AA1082" i="1" a="1"/>
  <c r="AA901" i="1" a="1"/>
  <c r="AA1269" i="1" a="1"/>
  <c r="AA766" i="1" a="1"/>
  <c r="AA1175" i="1" a="1"/>
  <c r="AA1004" i="1" a="1"/>
  <c r="AA1144" i="1" a="1"/>
  <c r="AA1259" i="1" a="1"/>
  <c r="AA1331" i="1" a="1"/>
  <c r="AA836" i="1" a="1"/>
  <c r="AA1215" i="1" a="1"/>
  <c r="Z10" i="1" a="1"/>
  <c r="AB381" i="1" a="1"/>
  <c r="AB747" i="1" a="1"/>
  <c r="AB1191" i="1" a="1"/>
  <c r="AA57" i="1" a="1"/>
  <c r="AA125" i="1" a="1"/>
  <c r="AA14" i="1" a="1"/>
  <c r="AA582" i="1" a="1"/>
  <c r="AA366" i="1" a="1"/>
  <c r="AA251" i="1" a="1"/>
  <c r="AA390" i="1" a="1"/>
  <c r="AA353" i="1" a="1"/>
  <c r="AA358" i="1" a="1"/>
  <c r="AA457" i="1" a="1"/>
  <c r="AA324" i="1" a="1"/>
  <c r="AA769" i="1" a="1"/>
  <c r="AA788" i="1" a="1"/>
  <c r="AA614" i="1" a="1"/>
  <c r="AA913" i="1" a="1"/>
  <c r="AA1272" i="1" a="1"/>
  <c r="AA954" i="1" a="1"/>
  <c r="AA819" i="1" a="1"/>
  <c r="AA1231" i="1" a="1"/>
  <c r="AA794" i="1" a="1"/>
  <c r="AA1282" i="1" a="1"/>
  <c r="AA1134" i="1" a="1"/>
  <c r="AA679" i="1" a="1"/>
  <c r="AA1128" i="1" a="1"/>
  <c r="AA949" i="1" a="1"/>
  <c r="AA1275" i="1" a="1"/>
  <c r="AA834" i="1" a="1"/>
  <c r="AA497" i="1" a="1"/>
  <c r="AA1011" i="1" a="1"/>
  <c r="AA1157" i="1" a="1"/>
  <c r="AA1265" i="1" a="1"/>
  <c r="AA1337" i="1" a="1"/>
  <c r="AA894" i="1" a="1"/>
  <c r="AA1143" i="1" a="1"/>
  <c r="Z16" i="1" a="1"/>
  <c r="Z17" i="1" a="1"/>
  <c r="Z109" i="1" a="1"/>
  <c r="Z30" i="1" a="1"/>
  <c r="Z239" i="1" a="1"/>
  <c r="Z124" i="1" a="1"/>
  <c r="Z66" i="1" a="1"/>
  <c r="Z269" i="1" a="1"/>
  <c r="Z118" i="1" a="1"/>
  <c r="Z226" i="1" a="1"/>
  <c r="Z334" i="1" a="1"/>
  <c r="Z227" i="1" a="1"/>
  <c r="Z443" i="1" a="1"/>
  <c r="Z112" i="1" a="1"/>
  <c r="Z220" i="1" a="1"/>
  <c r="Z328" i="1" a="1"/>
  <c r="Z149" i="1" a="1"/>
  <c r="Z365" i="1" a="1"/>
  <c r="Z69" i="1" a="1"/>
  <c r="Z178" i="1" a="1"/>
  <c r="Z286" i="1" a="1"/>
  <c r="Z55" i="1" a="1"/>
  <c r="Z165" i="1" a="1"/>
  <c r="Z108" i="1" a="1"/>
  <c r="Z324" i="1" a="1"/>
  <c r="Z260" i="1" a="1"/>
  <c r="Z526" i="1" a="1"/>
  <c r="Z670" i="1" a="1"/>
  <c r="Z814" i="1" a="1"/>
  <c r="Z417" i="1" a="1"/>
  <c r="Z553" i="1" a="1"/>
  <c r="Z697" i="1" a="1"/>
  <c r="Z54" i="1" a="1"/>
  <c r="Z447" i="1" a="1"/>
  <c r="Z586" i="1" a="1"/>
  <c r="Z730" i="1" a="1"/>
  <c r="Z874" i="1" a="1"/>
  <c r="Z244" i="1" a="1"/>
  <c r="Z505" i="1" a="1"/>
  <c r="Z639" i="1" a="1"/>
  <c r="Z783" i="1" a="1"/>
  <c r="Z439" i="1" a="1"/>
  <c r="Z594" i="1" a="1"/>
  <c r="Z738" i="1" a="1"/>
  <c r="Z247" i="1" a="1"/>
  <c r="Z488" i="1" a="1"/>
  <c r="Z640" i="1" a="1"/>
  <c r="Z784" i="1" a="1"/>
  <c r="Z928" i="1" a="1"/>
  <c r="Z1072" i="1" a="1"/>
  <c r="Z431" i="1" a="1"/>
  <c r="Z634" i="1" a="1"/>
  <c r="Z778" i="1" a="1"/>
  <c r="Z922" i="1" a="1"/>
  <c r="Z374" i="1" a="1"/>
  <c r="Z517" i="1" a="1"/>
  <c r="Z661" i="1" a="1"/>
  <c r="Z805" i="1" a="1"/>
  <c r="Z949" i="1" a="1"/>
  <c r="Z311" i="1" a="1"/>
  <c r="Z490" i="1" a="1"/>
  <c r="Z642" i="1" a="1"/>
  <c r="Z786" i="1" a="1"/>
  <c r="Z930" i="1" a="1"/>
  <c r="Z367" i="1" a="1"/>
  <c r="Z532" i="1" a="1"/>
  <c r="Z676" i="1" a="1"/>
  <c r="Z820" i="1" a="1"/>
  <c r="Z385" i="1" a="1"/>
  <c r="Z973" i="1" a="1"/>
  <c r="Z1121" i="1" a="1"/>
  <c r="Z702" i="1" a="1"/>
  <c r="Z1054" i="1" a="1"/>
  <c r="Z1199" i="1" a="1"/>
  <c r="Z1271" i="1" a="1"/>
  <c r="Z1343" i="1" a="1"/>
  <c r="Z891" i="1" a="1"/>
  <c r="Z1083" i="1" a="1"/>
  <c r="Z630" i="1" a="1"/>
  <c r="Z1026" i="1" a="1"/>
  <c r="Z1175" i="1" a="1"/>
  <c r="Z1248" i="1" a="1"/>
  <c r="Z1320" i="1" a="1"/>
  <c r="Z636" i="1" a="1"/>
  <c r="Z1063" i="1" a="1"/>
  <c r="Z800" i="1" a="1"/>
  <c r="Z754" i="1" a="1"/>
  <c r="Z1004" i="1" a="1"/>
  <c r="Z1163" i="1" a="1"/>
  <c r="Z1243" i="1" a="1"/>
  <c r="AB522" i="1" a="1"/>
  <c r="AB571" i="1" a="1"/>
  <c r="AB1230" i="1" a="1"/>
  <c r="AA10" i="1" a="1"/>
  <c r="AA134" i="1" a="1"/>
  <c r="AA32" i="1" a="1"/>
  <c r="AA588" i="1" a="1"/>
  <c r="AA402" i="1" a="1"/>
  <c r="AA266" i="1" a="1"/>
  <c r="AA462" i="1" a="1"/>
  <c r="AA397" i="1" a="1"/>
  <c r="AA401" i="1" a="1"/>
  <c r="AA482" i="1" a="1"/>
  <c r="AA460" i="1" a="1"/>
  <c r="AA785" i="1" a="1"/>
  <c r="AA804" i="1" a="1"/>
  <c r="AA707" i="1" a="1"/>
  <c r="AA281" i="1" a="1"/>
  <c r="AA1284" i="1" a="1"/>
  <c r="AA1047" i="1" a="1"/>
  <c r="AA879" i="1" a="1"/>
  <c r="AA1261" i="1" a="1"/>
  <c r="AA860" i="1" a="1"/>
  <c r="AA694" i="1" a="1"/>
  <c r="AA1193" i="1" a="1"/>
  <c r="AA674" i="1" a="1"/>
  <c r="AA1187" i="1" a="1"/>
  <c r="AA1016" i="1" a="1"/>
  <c r="AA1287" i="1" a="1"/>
  <c r="AA854" i="1" a="1"/>
  <c r="AA1208" i="1" a="1"/>
  <c r="AA1026" i="1" a="1"/>
  <c r="AA1170" i="1" a="1"/>
  <c r="AA1271" i="1" a="1"/>
  <c r="AA1343" i="1" a="1"/>
  <c r="AA970" i="1" a="1"/>
  <c r="AA1222" i="1" a="1"/>
  <c r="Z22" i="1" a="1"/>
  <c r="Z23" i="1" a="1"/>
  <c r="Z116" i="1" a="1"/>
  <c r="Z49" i="1" a="1"/>
  <c r="Z246" i="1" a="1"/>
  <c r="Z139" i="1" a="1"/>
  <c r="Z74" i="1" a="1"/>
  <c r="Z276" i="1" a="1"/>
  <c r="Z133" i="1" a="1"/>
  <c r="Z241" i="1" a="1"/>
  <c r="Z13" i="1" a="1"/>
  <c r="Z234" i="1" a="1"/>
  <c r="Z450" i="1" a="1"/>
  <c r="Z127" i="1" a="1"/>
  <c r="Z235" i="1" a="1"/>
  <c r="Z343" i="1" a="1"/>
  <c r="Z156" i="1" a="1"/>
  <c r="Z372" i="1" a="1"/>
  <c r="Z85" i="1" a="1"/>
  <c r="Z193" i="1" a="1"/>
  <c r="Z301" i="1" a="1"/>
  <c r="Z71" i="1" a="1"/>
  <c r="Z172" i="1" a="1"/>
  <c r="Z137" i="1" a="1"/>
  <c r="Z353" i="1" a="1"/>
  <c r="Z316" i="1" a="1"/>
  <c r="Z539" i="1" a="1"/>
  <c r="Z683" i="1" a="1"/>
  <c r="Z827" i="1" a="1"/>
  <c r="Z427" i="1" a="1"/>
  <c r="Z566" i="1" a="1"/>
  <c r="Z710" i="1" a="1"/>
  <c r="Z143" i="1" a="1"/>
  <c r="Z456" i="1" a="1"/>
  <c r="Z599" i="1" a="1"/>
  <c r="Z743" i="1" a="1"/>
  <c r="Z887" i="1" a="1"/>
  <c r="Z266" i="1" a="1"/>
  <c r="Z513" i="1" a="1"/>
  <c r="Z652" i="1" a="1"/>
  <c r="Z222" i="1" a="1"/>
  <c r="Z448" i="1" a="1"/>
  <c r="Z607" i="1" a="1"/>
  <c r="Z751" i="1" a="1"/>
  <c r="Z268" i="1" a="1"/>
  <c r="Z506" i="1" a="1"/>
  <c r="Z653" i="1" a="1"/>
  <c r="Z797" i="1" a="1"/>
  <c r="Z941" i="1" a="1"/>
  <c r="Z225" i="1" a="1"/>
  <c r="Z478" i="1" a="1"/>
  <c r="Z647" i="1" a="1"/>
  <c r="Z791" i="1" a="1"/>
  <c r="Z935" i="1" a="1"/>
  <c r="Z393" i="1" a="1"/>
  <c r="Z530" i="1" a="1"/>
  <c r="Z674" i="1" a="1"/>
  <c r="Z818" i="1" a="1"/>
  <c r="Z962" i="1" a="1"/>
  <c r="Z352" i="1" a="1"/>
  <c r="Z508" i="1" a="1"/>
  <c r="Z655" i="1" a="1"/>
  <c r="Z799" i="1" a="1"/>
  <c r="Z943" i="1" a="1"/>
  <c r="Z377" i="1" a="1"/>
  <c r="Z545" i="1" a="1"/>
  <c r="Z689" i="1" a="1"/>
  <c r="Z833" i="1" a="1"/>
  <c r="Z442" i="1" a="1"/>
  <c r="Z984" i="1" a="1"/>
  <c r="Z1128" i="1" a="1"/>
  <c r="Z741" i="1" a="1"/>
  <c r="Z1061" i="1" a="1"/>
  <c r="Z1205" i="1" a="1"/>
  <c r="Z1277" i="1" a="1"/>
  <c r="Z1349" i="1" a="1"/>
  <c r="Z904" i="1" a="1"/>
  <c r="Z1096" i="1" a="1"/>
  <c r="Z669" i="1" a="1"/>
  <c r="Z1034" i="1" a="1"/>
  <c r="Z1182" i="1" a="1"/>
  <c r="Z1254" i="1" a="1"/>
  <c r="Z1326" i="1" a="1"/>
  <c r="Z675" i="1" a="1"/>
  <c r="Z1070" i="1" a="1"/>
  <c r="Z859" i="1" a="1"/>
  <c r="Z793" i="1" a="1"/>
  <c r="Z1019" i="1" a="1"/>
  <c r="Z1170" i="1" a="1"/>
  <c r="Z1249" i="1" a="1"/>
  <c r="AB364" i="1" a="1"/>
  <c r="AB1082" i="1" a="1"/>
  <c r="AB916" i="1" a="1"/>
  <c r="AA12" i="1" a="1"/>
  <c r="AA226" i="1" a="1"/>
  <c r="AA145" i="1" a="1"/>
  <c r="AA654" i="1" a="1"/>
  <c r="AA559" i="1" a="1"/>
  <c r="AA331" i="1" a="1"/>
  <c r="AA561" i="1" a="1"/>
  <c r="AA575" i="1" a="1"/>
  <c r="AA621" i="1" a="1"/>
  <c r="AA340" i="1" a="1"/>
  <c r="AA699" i="1" a="1"/>
  <c r="AA326" i="1" a="1"/>
  <c r="AA731" i="1" a="1"/>
  <c r="AA866" i="1" a="1"/>
  <c r="AA887" i="1" a="1"/>
  <c r="AA1338" i="1" a="1"/>
  <c r="AA1054" i="1" a="1"/>
  <c r="AA888" i="1" a="1"/>
  <c r="AA1267" i="1" a="1"/>
  <c r="AA870" i="1" a="1"/>
  <c r="AA742" i="1" a="1"/>
  <c r="AA1206" i="1" a="1"/>
  <c r="AA695" i="1" a="1"/>
  <c r="AA1200" i="1" a="1"/>
  <c r="AA1023" i="1" a="1"/>
  <c r="AA1299" i="1" a="1"/>
  <c r="AA921" i="1" a="1"/>
  <c r="AA1300" i="1" a="1"/>
  <c r="AA1039" i="1" a="1"/>
  <c r="AA1183" i="1" a="1"/>
  <c r="AA1277" i="1" a="1"/>
  <c r="AA1349" i="1" a="1"/>
  <c r="AA1091" i="1" a="1"/>
  <c r="AA1150" i="1" a="1"/>
  <c r="Z28" i="1" a="1"/>
  <c r="Z29" i="1" a="1"/>
  <c r="Z123" i="1" a="1"/>
  <c r="Z65" i="1" a="1"/>
  <c r="Z275" i="1" a="1"/>
  <c r="Z146" i="1" a="1"/>
  <c r="Z89" i="1" a="1"/>
  <c r="Z305" i="1" a="1"/>
  <c r="Z140" i="1" a="1"/>
  <c r="Z248" i="1" a="1"/>
  <c r="Z51" i="1" a="1"/>
  <c r="Z263" i="1" a="1"/>
  <c r="Z479" i="1" a="1"/>
  <c r="Z134" i="1" a="1"/>
  <c r="Z242" i="1" a="1"/>
  <c r="Z350" i="1" a="1"/>
  <c r="Z185" i="1" a="1"/>
  <c r="Z401" i="1" a="1"/>
  <c r="Z92" i="1" a="1"/>
  <c r="Z200" i="1" a="1"/>
  <c r="Z308" i="1" a="1"/>
  <c r="Z79" i="1" a="1"/>
  <c r="Z187" i="1" a="1"/>
  <c r="Z144" i="1" a="1"/>
  <c r="Z360" i="1" a="1"/>
  <c r="Z331" i="1" a="1"/>
  <c r="Z546" i="1" a="1"/>
  <c r="Z690" i="1" a="1"/>
  <c r="Z215" i="1" a="1"/>
  <c r="Z436" i="1" a="1"/>
  <c r="Z579" i="1" a="1"/>
  <c r="Z723" i="1" a="1"/>
  <c r="Z217" i="1" a="1"/>
  <c r="Z466" i="1" a="1"/>
  <c r="Z606" i="1" a="1"/>
  <c r="Z750" i="1" a="1"/>
  <c r="Z894" i="1" a="1"/>
  <c r="Z319" i="1" a="1"/>
  <c r="Z521" i="1" a="1"/>
  <c r="Z665" i="1" a="1"/>
  <c r="Z267" i="1" a="1"/>
  <c r="Z458" i="1" a="1"/>
  <c r="Z620" i="1" a="1"/>
  <c r="Z764" i="1" a="1"/>
  <c r="Z323" i="1" a="1"/>
  <c r="Z514" i="1" a="1"/>
  <c r="Z660" i="1" a="1"/>
  <c r="Z804" i="1" a="1"/>
  <c r="Z948" i="1" a="1"/>
  <c r="Z251" i="1" a="1"/>
  <c r="Z498" i="1" a="1"/>
  <c r="Z654" i="1" a="1"/>
  <c r="Z798" i="1" a="1"/>
  <c r="Z942" i="1" a="1"/>
  <c r="Z403" i="1" a="1"/>
  <c r="Z543" i="1" a="1"/>
  <c r="Z687" i="1" a="1"/>
  <c r="Z831" i="1" a="1"/>
  <c r="Z975" i="1" a="1"/>
  <c r="Z363" i="1" a="1"/>
  <c r="Z524" i="1" a="1"/>
  <c r="Z668" i="1" a="1"/>
  <c r="Z812" i="1" a="1"/>
  <c r="Z956" i="1" a="1"/>
  <c r="Z387" i="1" a="1"/>
  <c r="Z552" i="1" a="1"/>
  <c r="Z696" i="1" a="1"/>
  <c r="Z840" i="1" a="1"/>
  <c r="Z500" i="1" a="1"/>
  <c r="Z992" i="1" a="1"/>
  <c r="Z1141" i="1" a="1"/>
  <c r="Z809" i="1" a="1"/>
  <c r="Z1089" i="1" a="1"/>
  <c r="Z1211" i="1" a="1"/>
  <c r="Z1283" i="1" a="1"/>
  <c r="Z1355" i="1" a="1"/>
  <c r="AB524" i="1" a="1"/>
  <c r="AB1094" i="1" a="1"/>
  <c r="AB940" i="1" a="1"/>
  <c r="AA24" i="1" a="1"/>
  <c r="AB989" i="1" a="1"/>
  <c r="AB355" i="1" a="1"/>
  <c r="AB826" i="1" a="1"/>
  <c r="AA142" i="1" a="1"/>
  <c r="AA320" i="1" a="1"/>
  <c r="AA249" i="1" a="1"/>
  <c r="AA732" i="1" a="1"/>
  <c r="AA20" i="1" a="1"/>
  <c r="AA417" i="1" a="1"/>
  <c r="AA396" i="1" a="1"/>
  <c r="AA398" i="1" a="1"/>
  <c r="AA505" i="1" a="1"/>
  <c r="AA631" i="1" a="1"/>
  <c r="AA373" i="1" a="1"/>
  <c r="AA779" i="1" a="1"/>
  <c r="AA693" i="1" a="1"/>
  <c r="AA1012" i="1" a="1"/>
  <c r="AA1020" i="1" a="1"/>
  <c r="AA846" i="1" a="1"/>
  <c r="AA1191" i="1" a="1"/>
  <c r="AA1014" i="1" a="1"/>
  <c r="AA1333" i="1" a="1"/>
  <c r="AA1035" i="1" a="1"/>
  <c r="AA919" i="1" a="1"/>
  <c r="AA1286" i="1" a="1"/>
  <c r="AA881" i="1" a="1"/>
  <c r="AA608" i="1" a="1"/>
  <c r="AA1096" i="1" a="1"/>
  <c r="AA1347" i="1" a="1"/>
  <c r="AA978" i="1" a="1"/>
  <c r="AA847" i="1" a="1"/>
  <c r="AA1072" i="1" a="1"/>
  <c r="AA1216" i="1" a="1"/>
  <c r="AA1295" i="1" a="1"/>
  <c r="AA864" i="1" a="1"/>
  <c r="AA802" i="1" a="1"/>
  <c r="Z9" i="1" a="1"/>
  <c r="Z46" i="1" a="1"/>
  <c r="Z19" i="1" a="1"/>
  <c r="Z152" i="1" a="1"/>
  <c r="Z102" i="1" a="1"/>
  <c r="Z31" i="1" a="1"/>
  <c r="Z175" i="1" a="1"/>
  <c r="Z132" i="1" a="1"/>
  <c r="Z43" i="1" a="1"/>
  <c r="Z169" i="1" a="1"/>
  <c r="Z277" i="1" a="1"/>
  <c r="Z90" i="1" a="1"/>
  <c r="Z306" i="1" a="1"/>
  <c r="Z24" i="1" a="1"/>
  <c r="Z163" i="1" a="1"/>
  <c r="Z271" i="1" a="1"/>
  <c r="Z25" i="1" a="1"/>
  <c r="Z228" i="1" a="1"/>
  <c r="Z444" i="1" a="1"/>
  <c r="Z121" i="1" a="1"/>
  <c r="Z229" i="1" a="1"/>
  <c r="Z337" i="1" a="1"/>
  <c r="Z100" i="1" a="1"/>
  <c r="Z208" i="1" a="1"/>
  <c r="Z209" i="1" a="1"/>
  <c r="Z425" i="1" a="1"/>
  <c r="Z426" i="1" a="1"/>
  <c r="Z585" i="1" a="1"/>
  <c r="Z729" i="1" a="1"/>
  <c r="AB929" i="1" a="1"/>
  <c r="AA338" i="1" a="1"/>
  <c r="AA448" i="1" a="1"/>
  <c r="AA917" i="1" a="1"/>
  <c r="AA1226" i="1" a="1"/>
  <c r="AA1196" i="1" a="1"/>
  <c r="Z11" i="1" a="1"/>
  <c r="Z117" i="1" a="1"/>
  <c r="Z219" i="1" a="1"/>
  <c r="Z105" i="1" a="1"/>
  <c r="Z336" i="1" a="1"/>
  <c r="Z47" i="1" a="1"/>
  <c r="Z238" i="1" a="1"/>
  <c r="Z302" i="1" a="1"/>
  <c r="Z756" i="1" a="1"/>
  <c r="Z645" i="1" a="1"/>
  <c r="Z390" i="1" a="1"/>
  <c r="Z361" i="1" a="1"/>
  <c r="Z803" i="1" a="1"/>
  <c r="Z699" i="1" a="1"/>
  <c r="Z338" i="1" a="1"/>
  <c r="Z837" i="1" a="1"/>
  <c r="Z576" i="1" a="1"/>
  <c r="Z1008" i="1" a="1"/>
  <c r="Z707" i="1" a="1"/>
  <c r="Z445" i="1" a="1"/>
  <c r="Z879" i="1" a="1"/>
  <c r="Z1180" i="1" a="1"/>
  <c r="Z1229" i="1" a="1"/>
  <c r="Z976" i="1" a="1"/>
  <c r="Z1018" i="1" a="1"/>
  <c r="Z1266" i="1" a="1"/>
  <c r="Z932" i="1" a="1"/>
  <c r="Z819" i="1" a="1"/>
  <c r="Z1195" i="1" a="1"/>
  <c r="Z1309" i="1" a="1"/>
  <c r="Z872" i="1" a="1"/>
  <c r="Z855" i="1" a="1"/>
  <c r="Z1105" i="1" a="1"/>
  <c r="Z258" i="1" a="1"/>
  <c r="Z921" i="1" a="1"/>
  <c r="Z1099" i="1" a="1"/>
  <c r="Z1214" i="1" a="1"/>
  <c r="Z1286" i="1" a="1"/>
  <c r="Z1358" i="1" a="1"/>
  <c r="Z842" i="1" a="1"/>
  <c r="Z1080" i="1" a="1"/>
  <c r="Z1146" i="1" a="1"/>
  <c r="Z926" i="1" a="1"/>
  <c r="Z1114" i="1" a="1"/>
  <c r="Z1222" i="1" a="1"/>
  <c r="Z1294" i="1" a="1"/>
  <c r="Z296" i="1" a="1"/>
  <c r="Z1133" i="1" a="1"/>
  <c r="Z829" i="1" a="1"/>
  <c r="Z1081" i="1" a="1"/>
  <c r="Z886" i="1" a="1"/>
  <c r="Z1299" i="1" a="1"/>
  <c r="Y53" i="1" a="1"/>
  <c r="Y157" i="1" a="1"/>
  <c r="Y86" i="1" a="1"/>
  <c r="Y119" i="1" a="1"/>
  <c r="Y263" i="1" a="1"/>
  <c r="Y407" i="1" a="1"/>
  <c r="Y79" i="1" a="1"/>
  <c r="Y96" i="1" a="1"/>
  <c r="Y192" i="1" a="1"/>
  <c r="Y288" i="1" a="1"/>
  <c r="Y384" i="1" a="1"/>
  <c r="Y81" i="1" a="1"/>
  <c r="Y225" i="1" a="1"/>
  <c r="Y369" i="1" a="1"/>
  <c r="Y513" i="1" a="1"/>
  <c r="Y73" i="1" a="1"/>
  <c r="Y122" i="1" a="1"/>
  <c r="Y218" i="1" a="1"/>
  <c r="Y314" i="1" a="1"/>
  <c r="Y410" i="1" a="1"/>
  <c r="Y59" i="1" a="1"/>
  <c r="Y203" i="1" a="1"/>
  <c r="Y347" i="1" a="1"/>
  <c r="Y76" i="1" a="1"/>
  <c r="Y172" i="1" a="1"/>
  <c r="Y268" i="1" a="1"/>
  <c r="Y364" i="1" a="1"/>
  <c r="Y307" i="1" a="1"/>
  <c r="Y512" i="1" a="1"/>
  <c r="Y174" i="1" a="1"/>
  <c r="Y543" i="1" a="1"/>
  <c r="Y688" i="1" a="1"/>
  <c r="Y430" i="1" a="1"/>
  <c r="Y564" i="1" a="1"/>
  <c r="Y293" i="1" a="1"/>
  <c r="Y584" i="1" a="1"/>
  <c r="Y728" i="1" a="1"/>
  <c r="Y409" i="1" a="1"/>
  <c r="Y578" i="1" a="1"/>
  <c r="Y411" i="1" a="1"/>
  <c r="Y579" i="1" a="1"/>
  <c r="Y723" i="1" a="1"/>
  <c r="Y382" i="1" a="1"/>
  <c r="Y573" i="1" a="1"/>
  <c r="Y717" i="1" a="1"/>
  <c r="Y796" i="1" a="1"/>
  <c r="Y868" i="1" a="1"/>
  <c r="Y940" i="1" a="1"/>
  <c r="Y1012" i="1" a="1"/>
  <c r="Y241" i="1" a="1"/>
  <c r="Y567" i="1" a="1"/>
  <c r="Y711" i="1" a="1"/>
  <c r="Y480" i="1" a="1"/>
  <c r="Y600" i="1" a="1"/>
  <c r="Y737" i="1" a="1"/>
  <c r="Y809" i="1" a="1"/>
  <c r="Y881" i="1" a="1"/>
  <c r="Y953" i="1" a="1"/>
  <c r="Y190" i="1" a="1"/>
  <c r="Y511" i="1" a="1"/>
  <c r="Y680" i="1" a="1"/>
  <c r="Y764" i="1" a="1"/>
  <c r="Y908" i="1" a="1"/>
  <c r="Y1057" i="1" a="1"/>
  <c r="Y753" i="1" a="1"/>
  <c r="Y897" i="1" a="1"/>
  <c r="Y1058" i="1" a="1"/>
  <c r="Y1059" i="1" a="1"/>
  <c r="Y1275" i="1" a="1"/>
  <c r="Y1019" i="1" a="1"/>
  <c r="Y1140" i="1" a="1"/>
  <c r="Y1248" i="1" a="1"/>
  <c r="Y1356" i="1" a="1"/>
  <c r="Y732" i="1" a="1"/>
  <c r="Y900" i="1" a="1"/>
  <c r="Y1069" i="1" a="1"/>
  <c r="Y720" i="1" a="1"/>
  <c r="Y865" i="1" a="1"/>
  <c r="Y1009" i="1" a="1"/>
  <c r="Y1124" i="1" a="1"/>
  <c r="Y1232" i="1" a="1"/>
  <c r="Y1340" i="1" a="1"/>
  <c r="Y746" i="1" a="1"/>
  <c r="Y890" i="1" a="1"/>
  <c r="Y1052" i="1" a="1"/>
  <c r="Y1269" i="1" a="1"/>
  <c r="Y1108" i="1" a="1"/>
  <c r="Y708" i="1" a="1"/>
  <c r="Y855" i="1" a="1"/>
  <c r="Y1022" i="1" a="1"/>
  <c r="Y709" i="1" a="1"/>
  <c r="Y1207" i="1" a="1"/>
  <c r="Y462" i="1" a="1"/>
  <c r="Y650" i="1" a="1"/>
  <c r="Y847" i="1" a="1"/>
  <c r="Y991" i="1" a="1"/>
  <c r="Y1128" i="1" a="1"/>
  <c r="Y1236" i="1" a="1"/>
  <c r="Y1344" i="1" a="1"/>
  <c r="Y1270" i="1" a="1"/>
  <c r="Y1121" i="1" a="1"/>
  <c r="Y738" i="1" a="1"/>
  <c r="Y1211" i="1" a="1"/>
  <c r="Y1273" i="1" a="1"/>
  <c r="Y1129" i="1" a="1"/>
  <c r="Y1064" i="1" a="1"/>
  <c r="Y786" i="1" a="1"/>
  <c r="Y1278" i="1" a="1"/>
  <c r="Y1226" i="1" a="1"/>
  <c r="Y882" i="1" a="1"/>
  <c r="Y1317" i="1" a="1"/>
  <c r="Y1249" i="1" a="1"/>
  <c r="X14" i="1" a="1"/>
  <c r="X16" i="1" a="1"/>
  <c r="X18" i="1" a="1"/>
  <c r="X137" i="1" a="1"/>
  <c r="X63" i="1" a="1"/>
  <c r="X322" i="1" a="1"/>
  <c r="X43" i="1" a="1"/>
  <c r="X92" i="1" a="1"/>
  <c r="X236" i="1" a="1"/>
  <c r="X380" i="1" a="1"/>
  <c r="X172" i="1" a="1"/>
  <c r="X460" i="1" a="1"/>
  <c r="X85" i="1" a="1"/>
  <c r="X181" i="1" a="1"/>
  <c r="X277" i="1" a="1"/>
  <c r="X126" i="1" a="1"/>
  <c r="X270" i="1" a="1"/>
  <c r="X166" i="1" a="1"/>
  <c r="X95" i="1" a="1"/>
  <c r="X191" i="1" a="1"/>
  <c r="X224" i="1" a="1"/>
  <c r="X444" i="1" a="1"/>
  <c r="X576" i="1" a="1"/>
  <c r="X712" i="1" a="1"/>
  <c r="X373" i="1" a="1"/>
  <c r="X493" i="1" a="1"/>
  <c r="X655" i="1" a="1"/>
  <c r="X305" i="1" a="1"/>
  <c r="X494" i="1" a="1"/>
  <c r="X629" i="1" a="1"/>
  <c r="X320" i="1" a="1"/>
  <c r="X504" i="1" a="1"/>
  <c r="X60" i="1" a="1"/>
  <c r="X343" i="1" a="1"/>
  <c r="X486" i="1" a="1"/>
  <c r="X637" i="1" a="1"/>
  <c r="X738" i="1" a="1"/>
  <c r="X810" i="1" a="1"/>
  <c r="X231" i="1" a="1"/>
  <c r="X408" i="1" a="1"/>
  <c r="X611" i="1" a="1"/>
  <c r="X216" i="1" a="1"/>
  <c r="X458" i="1" a="1"/>
  <c r="X592" i="1" a="1"/>
  <c r="X715" i="1" a="1"/>
  <c r="X787" i="1" a="1"/>
  <c r="AB200" i="1" a="1"/>
  <c r="AA352" i="1" a="1"/>
  <c r="AA669" i="1" a="1"/>
  <c r="AA965" i="1" a="1"/>
  <c r="AA1051" i="1" a="1"/>
  <c r="AA1209" i="1" a="1"/>
  <c r="Z35" i="1" a="1"/>
  <c r="Z153" i="1" a="1"/>
  <c r="Z255" i="1" a="1"/>
  <c r="Z141" i="1" a="1"/>
  <c r="Z408" i="1" a="1"/>
  <c r="Z86" i="1" a="1"/>
  <c r="Z368" i="1" a="1"/>
  <c r="Z398" i="1" a="1"/>
  <c r="Z828" i="1" a="1"/>
  <c r="Z717" i="1" a="1"/>
  <c r="Z467" i="1" a="1"/>
  <c r="Z429" i="1" a="1"/>
  <c r="Z224" i="1" a="1"/>
  <c r="Z771" i="1" a="1"/>
  <c r="Z421" i="1" a="1"/>
  <c r="Z909" i="1" a="1"/>
  <c r="Z648" i="1" a="1"/>
  <c r="Z295" i="1" a="1"/>
  <c r="Z779" i="1" a="1"/>
  <c r="Z519" i="1" a="1"/>
  <c r="Z107" i="1" a="1"/>
  <c r="Z623" i="1" a="1"/>
  <c r="Z1265" i="1" a="1"/>
  <c r="Z985" i="1" a="1"/>
  <c r="Z1041" i="1" a="1"/>
  <c r="Z1272" i="1" a="1"/>
  <c r="Z1056" i="1" a="1"/>
  <c r="Z839" i="1" a="1"/>
  <c r="Z1201" i="1" a="1"/>
  <c r="Z1315" i="1" a="1"/>
  <c r="Z950" i="1" a="1"/>
  <c r="Z868" i="1" a="1"/>
  <c r="Z1118" i="1" a="1"/>
  <c r="Z354" i="1" a="1"/>
  <c r="Z934" i="1" a="1"/>
  <c r="Z1112" i="1" a="1"/>
  <c r="Z1220" i="1" a="1"/>
  <c r="Z1292" i="1" a="1"/>
  <c r="Z366" i="1" a="1"/>
  <c r="Z924" i="1" a="1"/>
  <c r="Z1093" i="1" a="1"/>
  <c r="Z376" i="1" a="1"/>
  <c r="Z939" i="1" a="1"/>
  <c r="Z1127" i="1" a="1"/>
  <c r="Z1228" i="1" a="1"/>
  <c r="Z1300" i="1" a="1"/>
  <c r="Z1038" i="1" a="1"/>
  <c r="Z491" i="1" a="1"/>
  <c r="Z1074" i="1" a="1"/>
  <c r="Z1007" i="1" a="1"/>
  <c r="Z1179" i="1" a="1"/>
  <c r="Z1335" i="1" a="1"/>
  <c r="Y69" i="1" a="1"/>
  <c r="Y181" i="1" a="1"/>
  <c r="Y94" i="1" a="1"/>
  <c r="Y135" i="1" a="1"/>
  <c r="Y279" i="1" a="1"/>
  <c r="Y423" i="1" a="1"/>
  <c r="Y103" i="1" a="1"/>
  <c r="Y104" i="1" a="1"/>
  <c r="Y200" i="1" a="1"/>
  <c r="Y296" i="1" a="1"/>
  <c r="Y392" i="1" a="1"/>
  <c r="Y89" i="1" a="1"/>
  <c r="Y233" i="1" a="1"/>
  <c r="Y377" i="1" a="1"/>
  <c r="Y520" i="1" a="1"/>
  <c r="Y14" i="1" a="1"/>
  <c r="Y130" i="1" a="1"/>
  <c r="Y226" i="1" a="1"/>
  <c r="Y322" i="1" a="1"/>
  <c r="Y418" i="1" a="1"/>
  <c r="Y75" i="1" a="1"/>
  <c r="Y219" i="1" a="1"/>
  <c r="Y363" i="1" a="1"/>
  <c r="Y84" i="1" a="1"/>
  <c r="Y180" i="1" a="1"/>
  <c r="Y276" i="1" a="1"/>
  <c r="Y372" i="1" a="1"/>
  <c r="Y326" i="1" a="1"/>
  <c r="Y521" i="1" a="1"/>
  <c r="Y193" i="1" a="1"/>
  <c r="Y557" i="1" a="1"/>
  <c r="Y701" i="1" a="1"/>
  <c r="Y454" i="1" a="1"/>
  <c r="Y577" i="1" a="1"/>
  <c r="Y331" i="1" a="1"/>
  <c r="Y591" i="1" a="1"/>
  <c r="Y101" i="1" a="1"/>
  <c r="Y433" i="1" a="1"/>
  <c r="Y585" i="1" a="1"/>
  <c r="Y421" i="1" a="1"/>
  <c r="Y592" i="1" a="1"/>
  <c r="Y67" i="1" a="1"/>
  <c r="Y398" i="1" a="1"/>
  <c r="Y586" i="1" a="1"/>
  <c r="Y730" i="1" a="1"/>
  <c r="Y802" i="1" a="1"/>
  <c r="Y874" i="1" a="1"/>
  <c r="Y946" i="1" a="1"/>
  <c r="Y1018" i="1" a="1"/>
  <c r="Y261" i="1" a="1"/>
  <c r="Y580" i="1" a="1"/>
  <c r="Y127" i="1" a="1"/>
  <c r="Y490" i="1" a="1"/>
  <c r="Y613" i="1" a="1"/>
  <c r="Y743" i="1" a="1"/>
  <c r="Y815" i="1" a="1"/>
  <c r="Y887" i="1" a="1"/>
  <c r="Y959" i="1" a="1"/>
  <c r="Y247" i="1" a="1"/>
  <c r="Y549" i="1" a="1"/>
  <c r="Y687" i="1" a="1"/>
  <c r="Y776" i="1" a="1"/>
  <c r="Y920" i="1" a="1"/>
  <c r="Y1075" i="1" a="1"/>
  <c r="Y765" i="1" a="1"/>
  <c r="Y909" i="1" a="1"/>
  <c r="Y1067" i="1" a="1"/>
  <c r="Y1077" i="1" a="1"/>
  <c r="Y1293" i="1" a="1"/>
  <c r="Y1029" i="1" a="1"/>
  <c r="Y1150" i="1" a="1"/>
  <c r="Y1258" i="1" a="1"/>
  <c r="Y888" i="1" a="1"/>
  <c r="Y744" i="1" a="1"/>
  <c r="Y912" i="1" a="1"/>
  <c r="Y1087" i="1" a="1"/>
  <c r="Y733" i="1" a="1"/>
  <c r="Y877" i="1" a="1"/>
  <c r="Y1020" i="1" a="1"/>
  <c r="Y1133" i="1" a="1"/>
  <c r="Y1241" i="1" a="1"/>
  <c r="Y1349" i="1" a="1"/>
  <c r="Y758" i="1" a="1"/>
  <c r="Y902" i="1" a="1"/>
  <c r="Y1071" i="1" a="1"/>
  <c r="Y1287" i="1" a="1"/>
  <c r="Y1126" i="1" a="1"/>
  <c r="Y722" i="1" a="1"/>
  <c r="Y867" i="1" a="1"/>
  <c r="Y1032" i="1" a="1"/>
  <c r="Y724" i="1" a="1"/>
  <c r="Y1225" i="1" a="1"/>
  <c r="Y562" i="1" a="1"/>
  <c r="Y682" i="1" a="1"/>
  <c r="Y859" i="1" a="1"/>
  <c r="Y1003" i="1" a="1"/>
  <c r="Y1138" i="1" a="1"/>
  <c r="Y1246" i="1" a="1"/>
  <c r="Y1354" i="1" a="1"/>
  <c r="Y1288" i="1" a="1"/>
  <c r="Y1148" i="1" a="1"/>
  <c r="Y846" i="1" a="1"/>
  <c r="Y1247" i="1" a="1"/>
  <c r="Y1291" i="1" a="1"/>
  <c r="Y1202" i="1" a="1"/>
  <c r="Y1103" i="1" a="1"/>
  <c r="Y870" i="1" a="1"/>
  <c r="Y1296" i="1" a="1"/>
  <c r="Y1244" i="1" a="1"/>
  <c r="Y954" i="1" a="1"/>
  <c r="Y1353" i="1" a="1"/>
  <c r="Y1267" i="1" a="1"/>
  <c r="X20" i="1" a="1"/>
  <c r="X22" i="1" a="1"/>
  <c r="X41" i="1" a="1"/>
  <c r="X145" i="1" a="1"/>
  <c r="X73" i="1" a="1"/>
  <c r="X346" i="1" a="1"/>
  <c r="X54" i="1" a="1"/>
  <c r="X108" i="1" a="1"/>
  <c r="X252" i="1" a="1"/>
  <c r="X396" i="1" a="1"/>
  <c r="X196" i="1" a="1"/>
  <c r="X484" i="1" a="1"/>
  <c r="X93" i="1" a="1"/>
  <c r="X189" i="1" a="1"/>
  <c r="X285" i="1" a="1"/>
  <c r="X134" i="1" a="1"/>
  <c r="X278" i="1" a="1"/>
  <c r="X190" i="1" a="1"/>
  <c r="X103" i="1" a="1"/>
  <c r="X199" i="1" a="1"/>
  <c r="X240" i="1" a="1"/>
  <c r="X463" i="1" a="1"/>
  <c r="X589" i="1" a="1"/>
  <c r="X718" i="1" a="1"/>
  <c r="X383" i="1" a="1"/>
  <c r="X502" i="1" a="1"/>
  <c r="X39" i="1" a="1"/>
  <c r="X319" i="1" a="1"/>
  <c r="X503" i="1" a="1"/>
  <c r="X636" i="1" a="1"/>
  <c r="X331" i="1" a="1"/>
  <c r="X513" i="1" a="1"/>
  <c r="X128" i="1" a="1"/>
  <c r="X353" i="1" a="1"/>
  <c r="X495" i="1" a="1"/>
  <c r="X650" i="1" a="1"/>
  <c r="X744" i="1" a="1"/>
  <c r="X816" i="1" a="1"/>
  <c r="X247" i="1" a="1"/>
  <c r="X429" i="1" a="1"/>
  <c r="X618" i="1" a="1"/>
  <c r="X248" i="1" a="1"/>
  <c r="X468" i="1" a="1"/>
  <c r="X605" i="1" a="1"/>
  <c r="X721" i="1" a="1"/>
  <c r="X793" i="1" a="1"/>
  <c r="X232" i="1" a="1"/>
  <c r="X421" i="1" a="1"/>
  <c r="X560" i="1" a="1"/>
  <c r="X96" i="1" a="1"/>
  <c r="X368" i="1" a="1"/>
  <c r="X532" i="1" a="1"/>
  <c r="X672" i="1" a="1"/>
  <c r="X234" i="1" a="1"/>
  <c r="X461" i="1" a="1"/>
  <c r="X633" i="1" a="1"/>
  <c r="X287" i="1" a="1"/>
  <c r="X481" i="1" a="1"/>
  <c r="X654" i="1" a="1"/>
  <c r="X765" i="1" a="1"/>
  <c r="X930" i="1" a="1"/>
  <c r="X1218" i="1" a="1"/>
  <c r="X713" i="1" a="1"/>
  <c r="X860" i="1" a="1"/>
  <c r="X963" i="1" a="1"/>
  <c r="X1059" i="1" a="1"/>
  <c r="X1155" i="1" a="1"/>
  <c r="X1251" i="1" a="1"/>
  <c r="X1347" i="1" a="1"/>
  <c r="X956" i="1" a="1"/>
  <c r="X1100" i="1" a="1"/>
  <c r="X1244" i="1" a="1"/>
  <c r="X699" i="1" a="1"/>
  <c r="X851" i="1" a="1"/>
  <c r="X1020" i="1" a="1"/>
  <c r="X1308" i="1" a="1"/>
  <c r="X933" i="1" a="1"/>
  <c r="X1029" i="1" a="1"/>
  <c r="X1125" i="1" a="1"/>
  <c r="X1221" i="1" a="1"/>
  <c r="X1317" i="1" a="1"/>
  <c r="X734" i="1" a="1"/>
  <c r="X872" i="1" a="1"/>
  <c r="X998" i="1" a="1"/>
  <c r="X1142" i="1" a="1"/>
  <c r="AB794" i="1" a="1"/>
  <c r="AA567" i="1" a="1"/>
  <c r="AA741" i="1" a="1"/>
  <c r="AA1279" i="1" a="1"/>
  <c r="AA1050" i="1" a="1"/>
  <c r="AA1283" i="1" a="1"/>
  <c r="Z41" i="1" a="1"/>
  <c r="Z160" i="1" a="1"/>
  <c r="Z262" i="1" a="1"/>
  <c r="Z148" i="1" a="1"/>
  <c r="Z437" i="1" a="1"/>
  <c r="Z93" i="1" a="1"/>
  <c r="Z406" i="1" a="1"/>
  <c r="Z446" i="1" a="1"/>
  <c r="Z287" i="1" a="1"/>
  <c r="Z763" i="1" a="1"/>
  <c r="Z528" i="1" a="1"/>
  <c r="Z477" i="1" a="1"/>
  <c r="Z348" i="1" a="1"/>
  <c r="Z817" i="1" a="1"/>
  <c r="Z523" i="1" a="1"/>
  <c r="Z955" i="1" a="1"/>
  <c r="Z700" i="1" a="1"/>
  <c r="Z375" i="1" a="1"/>
  <c r="Z825" i="1" a="1"/>
  <c r="Z565" i="1" a="1"/>
  <c r="Z544" i="1" a="1"/>
  <c r="Z834" i="1" a="1"/>
  <c r="Z1289" i="1" a="1"/>
  <c r="Z1076" i="1" a="1"/>
  <c r="Z1048" i="1" a="1"/>
  <c r="Z1278" i="1" a="1"/>
  <c r="Z1077" i="1" a="1"/>
  <c r="Z854" i="1" a="1"/>
  <c r="Z1237" i="1" a="1"/>
  <c r="Z1321" i="1" a="1"/>
  <c r="Z1006" i="1" a="1"/>
  <c r="Z881" i="1" a="1"/>
  <c r="Z1131" i="1" a="1"/>
  <c r="Z415" i="1" a="1"/>
  <c r="Z958" i="1" a="1"/>
  <c r="Z1125" i="1" a="1"/>
  <c r="Z1226" i="1" a="1"/>
  <c r="Z1298" i="1" a="1"/>
  <c r="Z845" i="1" a="1"/>
  <c r="Z937" i="1" a="1"/>
  <c r="Z1106" i="1" a="1"/>
  <c r="Z434" i="1" a="1"/>
  <c r="Z951" i="1" a="1"/>
  <c r="Z1134" i="1" a="1"/>
  <c r="Z1234" i="1" a="1"/>
  <c r="Z1306" i="1" a="1"/>
  <c r="Z1120" i="1" a="1"/>
  <c r="Z773" i="1" a="1"/>
  <c r="Z1153" i="1" a="1"/>
  <c r="Z610" i="1" a="1"/>
  <c r="Z1221" i="1" a="1"/>
  <c r="Y8" i="1" a="1"/>
  <c r="Y77" i="1" a="1"/>
  <c r="Y205" i="1" a="1"/>
  <c r="Y11" i="1" a="1"/>
  <c r="Y143" i="1" a="1"/>
  <c r="Y287" i="1" a="1"/>
  <c r="Y431" i="1" a="1"/>
  <c r="Y12" i="1" a="1"/>
  <c r="Y112" i="1" a="1"/>
  <c r="Y208" i="1" a="1"/>
  <c r="Y304" i="1" a="1"/>
  <c r="Y400" i="1" a="1"/>
  <c r="Y105" i="1" a="1"/>
  <c r="Y249" i="1" a="1"/>
  <c r="Y393" i="1" a="1"/>
  <c r="Y526" i="1" a="1"/>
  <c r="Y32" i="1" a="1"/>
  <c r="Y138" i="1" a="1"/>
  <c r="Y234" i="1" a="1"/>
  <c r="Y330" i="1" a="1"/>
  <c r="Y426" i="1" a="1"/>
  <c r="Y83" i="1" a="1"/>
  <c r="Y227" i="1" a="1"/>
  <c r="Y371" i="1" a="1"/>
  <c r="Y92" i="1" a="1"/>
  <c r="Y188" i="1" a="1"/>
  <c r="Y284" i="1" a="1"/>
  <c r="Y380" i="1" a="1"/>
  <c r="Y342" i="1" a="1"/>
  <c r="Y528" i="1" a="1"/>
  <c r="Y213" i="1" a="1"/>
  <c r="Y570" i="1" a="1"/>
  <c r="Y714" i="1" a="1"/>
  <c r="Y466" i="1" a="1"/>
  <c r="Y590" i="1" a="1"/>
  <c r="Y379" i="1" a="1"/>
  <c r="Y604" i="1" a="1"/>
  <c r="Y121" i="1" a="1"/>
  <c r="Y457" i="1" a="1"/>
  <c r="Y598" i="1" a="1"/>
  <c r="Y435" i="1" a="1"/>
  <c r="Y605" i="1" a="1"/>
  <c r="Y125" i="1" a="1"/>
  <c r="Y422" i="1" a="1"/>
  <c r="Y599" i="1" a="1"/>
  <c r="Y736" i="1" a="1"/>
  <c r="Y808" i="1" a="1"/>
  <c r="Y880" i="1" a="1"/>
  <c r="Y952" i="1" a="1"/>
  <c r="Y1024" i="1" a="1"/>
  <c r="Y318" i="1" a="1"/>
  <c r="Y593" i="1" a="1"/>
  <c r="Y166" i="1" a="1"/>
  <c r="Y499" i="1" a="1"/>
  <c r="Y626" i="1" a="1"/>
  <c r="Y749" i="1" a="1"/>
  <c r="Y821" i="1" a="1"/>
  <c r="Y893" i="1" a="1"/>
  <c r="Y965" i="1" a="1"/>
  <c r="Y286" i="1" a="1"/>
  <c r="Y556" i="1" a="1"/>
  <c r="Y700" i="1" a="1"/>
  <c r="Y788" i="1" a="1"/>
  <c r="Y932" i="1" a="1"/>
  <c r="Y1093" i="1" a="1"/>
  <c r="Y777" i="1" a="1"/>
  <c r="Y921" i="1" a="1"/>
  <c r="Y1076" i="1" a="1"/>
  <c r="Y1095" i="1" a="1"/>
  <c r="Y1311" i="1" a="1"/>
  <c r="Y1039" i="1" a="1"/>
  <c r="Y1158" i="1" a="1"/>
  <c r="Y1266" i="1" a="1"/>
  <c r="Y1105" i="1" a="1"/>
  <c r="Y756" i="1" a="1"/>
  <c r="Y924" i="1" a="1"/>
  <c r="Y1123" i="1" a="1"/>
  <c r="Y745" i="1" a="1"/>
  <c r="Y889" i="1" a="1"/>
  <c r="Y1031" i="1" a="1"/>
  <c r="Y1142" i="1" a="1"/>
  <c r="Y1250" i="1" a="1"/>
  <c r="Y1358" i="1" a="1"/>
  <c r="Y770" i="1" a="1"/>
  <c r="Y914" i="1" a="1"/>
  <c r="Y1089" i="1" a="1"/>
  <c r="Y1305" i="1" a="1"/>
  <c r="Y1134" i="1" a="1"/>
  <c r="Y735" i="1" a="1"/>
  <c r="Y891" i="1" a="1"/>
  <c r="Y1053" i="1" a="1"/>
  <c r="Y1023" i="1" a="1"/>
  <c r="Y1243" i="1" a="1"/>
  <c r="Y601" i="1" a="1"/>
  <c r="Y699" i="1" a="1"/>
  <c r="Y871" i="1" a="1"/>
  <c r="Y1015" i="1" a="1"/>
  <c r="Y1146" i="1" a="1"/>
  <c r="Y1254" i="1" a="1"/>
  <c r="Y187" i="1" a="1"/>
  <c r="Y1306" i="1" a="1"/>
  <c r="Y1175" i="1" a="1"/>
  <c r="Y918" i="1" a="1"/>
  <c r="Y1337" i="1" a="1"/>
  <c r="Y1309" i="1" a="1"/>
  <c r="Y1238" i="1" a="1"/>
  <c r="Y1130" i="1" a="1"/>
  <c r="Y942" i="1" a="1"/>
  <c r="Y1314" i="1" a="1"/>
  <c r="Y1262" i="1" a="1"/>
  <c r="Y1014" i="1" a="1"/>
  <c r="Y822" i="1" a="1"/>
  <c r="Y1285" i="1" a="1"/>
  <c r="X26" i="1" a="1"/>
  <c r="X28" i="1" a="1"/>
  <c r="X51" i="1" a="1"/>
  <c r="X9" i="1" a="1"/>
  <c r="X82" i="1" a="1"/>
  <c r="X370" i="1" a="1"/>
  <c r="X83" i="1" a="1"/>
  <c r="X116" i="1" a="1"/>
  <c r="X260" i="1" a="1"/>
  <c r="X404" i="1" a="1"/>
  <c r="X220" i="1" a="1"/>
  <c r="X508" i="1" a="1"/>
  <c r="X101" i="1" a="1"/>
  <c r="X197" i="1" a="1"/>
  <c r="X293" i="1" a="1"/>
  <c r="X150" i="1" a="1"/>
  <c r="X294" i="1" a="1"/>
  <c r="X214" i="1" a="1"/>
  <c r="X111" i="1" a="1"/>
  <c r="X207" i="1" a="1"/>
  <c r="X272" i="1" a="1"/>
  <c r="X472" i="1" a="1"/>
  <c r="X602" i="1" a="1"/>
  <c r="X29" i="1" a="1"/>
  <c r="X393" i="1" a="1"/>
  <c r="X512" i="1" a="1"/>
  <c r="X120" i="1" a="1"/>
  <c r="X330" i="1" a="1"/>
  <c r="X521" i="1" a="1"/>
  <c r="X649" i="1" a="1"/>
  <c r="X352" i="1" a="1"/>
  <c r="X522" i="1" a="1"/>
  <c r="X153" i="1" a="1"/>
  <c r="X365" i="1" a="1"/>
  <c r="X530" i="1" a="1"/>
  <c r="X663" i="1" a="1"/>
  <c r="X750" i="1" a="1"/>
  <c r="X822" i="1" a="1"/>
  <c r="X263" i="1" a="1"/>
  <c r="X457" i="1" a="1"/>
  <c r="X631" i="1" a="1"/>
  <c r="X264" i="1" a="1"/>
  <c r="X487" i="1" a="1"/>
  <c r="X612" i="1" a="1"/>
  <c r="X727" i="1" a="1"/>
  <c r="X799" i="1" a="1"/>
  <c r="X280" i="1" a="1"/>
  <c r="X430" i="1" a="1"/>
  <c r="X573" i="1" a="1"/>
  <c r="X136" i="1" a="1"/>
  <c r="X378" i="1" a="1"/>
  <c r="X539" i="1" a="1"/>
  <c r="X685" i="1" a="1"/>
  <c r="X266" i="1" a="1"/>
  <c r="X480" i="1" a="1"/>
  <c r="X646" i="1" a="1"/>
  <c r="X303" i="1" a="1"/>
  <c r="X491" i="1" a="1"/>
  <c r="X667" i="1" a="1"/>
  <c r="X777" i="1" a="1"/>
  <c r="X954" i="1" a="1"/>
  <c r="X1242" i="1" a="1"/>
  <c r="X730" i="1" a="1"/>
  <c r="X869" i="1" a="1"/>
  <c r="X971" i="1" a="1"/>
  <c r="X1067" i="1" a="1"/>
  <c r="X1163" i="1" a="1"/>
  <c r="X1259" i="1" a="1"/>
  <c r="X162" i="1" a="1"/>
  <c r="X964" i="1" a="1"/>
  <c r="X1108" i="1" a="1"/>
  <c r="X1252" i="1" a="1"/>
  <c r="X717" i="1" a="1"/>
  <c r="X862" i="1" a="1"/>
  <c r="X1044" i="1" a="1"/>
  <c r="X1332" i="1" a="1"/>
  <c r="X941" i="1" a="1"/>
  <c r="X1037" i="1" a="1"/>
  <c r="X1133" i="1" a="1"/>
  <c r="X1229" i="1" a="1"/>
  <c r="X1325" i="1" a="1"/>
  <c r="X746" i="1" a="1"/>
  <c r="X881" i="1" a="1"/>
  <c r="X1006" i="1" a="1"/>
  <c r="X1150" i="1" a="1"/>
  <c r="AA133" i="1" a="1"/>
  <c r="AA579" i="1" a="1"/>
  <c r="AA757" i="1" a="1"/>
  <c r="AA1303" i="1" a="1"/>
  <c r="AA1076" i="1" a="1"/>
  <c r="AA1289" i="1" a="1"/>
  <c r="Z94" i="1" a="1"/>
  <c r="Z50" i="1" a="1"/>
  <c r="Z327" i="1" a="1"/>
  <c r="Z213" i="1" a="1"/>
  <c r="Z45" i="1" a="1"/>
  <c r="Z158" i="1" a="1"/>
  <c r="Z503" i="1" a="1"/>
  <c r="Z465" i="1" a="1"/>
  <c r="Z303" i="1" a="1"/>
  <c r="Z776" i="1" a="1"/>
  <c r="Z541" i="1" a="1"/>
  <c r="Z487" i="1" a="1"/>
  <c r="Z382" i="1" a="1"/>
  <c r="Z830" i="1" a="1"/>
  <c r="Z536" i="1" a="1"/>
  <c r="Z968" i="1" a="1"/>
  <c r="Z713" i="1" a="1"/>
  <c r="Z384" i="1" a="1"/>
  <c r="Z838" i="1" a="1"/>
  <c r="Z578" i="1" a="1"/>
  <c r="Z662" i="1" a="1"/>
  <c r="Z862" i="1" a="1"/>
  <c r="Z1295" i="1" a="1"/>
  <c r="Z1109" i="1" a="1"/>
  <c r="Z1055" i="1" a="1"/>
  <c r="Z1314" i="1" a="1"/>
  <c r="Z1084" i="1" a="1"/>
  <c r="Z867" i="1" a="1"/>
  <c r="Z1255" i="1" a="1"/>
  <c r="Z1327" i="1" a="1"/>
  <c r="Z1073" i="1" a="1"/>
  <c r="Z997" i="1" a="1"/>
  <c r="Z1144" i="1" a="1"/>
  <c r="Z472" i="1" a="1"/>
  <c r="Z970" i="1" a="1"/>
  <c r="Z1138" i="1" a="1"/>
  <c r="Z1232" i="1" a="1"/>
  <c r="Z1304" i="1" a="1"/>
  <c r="Z911" i="1" a="1"/>
  <c r="Z947" i="1" a="1"/>
  <c r="Z1119" i="1" a="1"/>
  <c r="Z538" i="1" a="1"/>
  <c r="Z963" i="1" a="1"/>
  <c r="Z1147" i="1" a="1"/>
  <c r="Z1240" i="1" a="1"/>
  <c r="Z1312" i="1" a="1"/>
  <c r="Z728" i="1" a="1"/>
  <c r="Z1140" i="1" a="1"/>
  <c r="Z1209" i="1" a="1"/>
  <c r="Z860" i="1" a="1"/>
  <c r="Z1257" i="1" a="1"/>
  <c r="Y10" i="1" a="1"/>
  <c r="Y9" i="1" a="1"/>
  <c r="Y229" i="1" a="1"/>
  <c r="Y19" i="1" a="1"/>
  <c r="Y159" i="1" a="1"/>
  <c r="Y303" i="1" a="1"/>
  <c r="Y447" i="1" a="1"/>
  <c r="Y21" i="1" a="1"/>
  <c r="Y120" i="1" a="1"/>
  <c r="Y216" i="1" a="1"/>
  <c r="Y312" i="1" a="1"/>
  <c r="Y408" i="1" a="1"/>
  <c r="Y113" i="1" a="1"/>
  <c r="Y257" i="1" a="1"/>
  <c r="Y401" i="1" a="1"/>
  <c r="Y532" i="1" a="1"/>
  <c r="Y50" i="1" a="1"/>
  <c r="Y146" i="1" a="1"/>
  <c r="Y242" i="1" a="1"/>
  <c r="Y338" i="1" a="1"/>
  <c r="Y434" i="1" a="1"/>
  <c r="Y99" i="1" a="1"/>
  <c r="Y243" i="1" a="1"/>
  <c r="Y387" i="1" a="1"/>
  <c r="Y100" i="1" a="1"/>
  <c r="Y196" i="1" a="1"/>
  <c r="Y292" i="1" a="1"/>
  <c r="Y388" i="1" a="1"/>
  <c r="Y358" i="1" a="1"/>
  <c r="Y535" i="1" a="1"/>
  <c r="Y270" i="1" a="1"/>
  <c r="Y583" i="1" a="1"/>
  <c r="Y727" i="1" a="1"/>
  <c r="Y475" i="1" a="1"/>
  <c r="Y597" i="1" a="1"/>
  <c r="Y420" i="1" a="1"/>
  <c r="Y617" i="1" a="1"/>
  <c r="Y141" i="1" a="1"/>
  <c r="Y477" i="1" a="1"/>
  <c r="Y611" i="1" a="1"/>
  <c r="Y445" i="1" a="1"/>
  <c r="Y618" i="1" a="1"/>
  <c r="Y163" i="1" a="1"/>
  <c r="Y446" i="1" a="1"/>
  <c r="Y612" i="1" a="1"/>
  <c r="Y742" i="1" a="1"/>
  <c r="Y814" i="1" a="1"/>
  <c r="Y886" i="1" a="1"/>
  <c r="Y958" i="1" a="1"/>
  <c r="Y1030" i="1" a="1"/>
  <c r="Y367" i="1" a="1"/>
  <c r="Y606" i="1" a="1"/>
  <c r="Y223" i="1" a="1"/>
  <c r="Y509" i="1" a="1"/>
  <c r="Y633" i="1" a="1"/>
  <c r="Y755" i="1" a="1"/>
  <c r="Y827" i="1" a="1"/>
  <c r="Y899" i="1" a="1"/>
  <c r="Y971" i="1" a="1"/>
  <c r="Y373" i="1" a="1"/>
  <c r="Y569" i="1" a="1"/>
  <c r="Y713" i="1" a="1"/>
  <c r="Y800" i="1" a="1"/>
  <c r="Y944" i="1" a="1"/>
  <c r="Y414" i="1" a="1"/>
  <c r="Y789" i="1" a="1"/>
  <c r="Y933" i="1" a="1"/>
  <c r="Y110" i="1" a="1"/>
  <c r="Y1113" i="1" a="1"/>
  <c r="Y1329" i="1" a="1"/>
  <c r="Y1060" i="1" a="1"/>
  <c r="Y1168" i="1" a="1"/>
  <c r="Y1276" i="1" a="1"/>
  <c r="Y1159" i="1" a="1"/>
  <c r="Y768" i="1" a="1"/>
  <c r="Y936" i="1" a="1"/>
  <c r="Y246" i="1" a="1"/>
  <c r="Y757" i="1" a="1"/>
  <c r="Y901" i="1" a="1"/>
  <c r="Y1041" i="1" a="1"/>
  <c r="Y1151" i="1" a="1"/>
  <c r="Y1259" i="1" a="1"/>
  <c r="Y149" i="1" a="1"/>
  <c r="Y782" i="1" a="1"/>
  <c r="Y926" i="1" a="1"/>
  <c r="Y1107" i="1" a="1"/>
  <c r="Y1323" i="1" a="1"/>
  <c r="Y1144" i="1" a="1"/>
  <c r="Y747" i="1" a="1"/>
  <c r="Y903" i="1" a="1"/>
  <c r="Y1080" i="1" a="1"/>
  <c r="Y1033" i="1" a="1"/>
  <c r="Y1261" i="1" a="1"/>
  <c r="Y648" i="1" a="1"/>
  <c r="Y739" i="1" a="1"/>
  <c r="Y883" i="1" a="1"/>
  <c r="Y1046" i="1" a="1"/>
  <c r="Y1156" i="1" a="1"/>
  <c r="Y1264" i="1" a="1"/>
  <c r="Y834" i="1" a="1"/>
  <c r="Y1324" i="1" a="1"/>
  <c r="Y1199" i="1" a="1"/>
  <c r="Y980" i="1" a="1"/>
  <c r="Y750" i="1" a="1"/>
  <c r="Y1327" i="1" a="1"/>
  <c r="Y1256" i="1" a="1"/>
  <c r="Y1157" i="1" a="1"/>
  <c r="Y1002" i="1" a="1"/>
  <c r="Y1332" i="1" a="1"/>
  <c r="Y1280" i="1" a="1"/>
  <c r="Y1111" i="1" a="1"/>
  <c r="Y696" i="1" a="1"/>
  <c r="Y1303" i="1" a="1"/>
  <c r="X32" i="1" a="1"/>
  <c r="X34" i="1" a="1"/>
  <c r="X61" i="1" a="1"/>
  <c r="X21" i="1" a="1"/>
  <c r="X106" i="1" a="1"/>
  <c r="X394" i="1" a="1"/>
  <c r="X91" i="1" a="1"/>
  <c r="X132" i="1" a="1"/>
  <c r="X276" i="1" a="1"/>
  <c r="X420" i="1" a="1"/>
  <c r="X244" i="1" a="1"/>
  <c r="X523" i="1" a="1"/>
  <c r="X109" i="1" a="1"/>
  <c r="X205" i="1" a="1"/>
  <c r="X301" i="1" a="1"/>
  <c r="X158" i="1" a="1"/>
  <c r="X302" i="1" a="1"/>
  <c r="X238" i="1" a="1"/>
  <c r="X119" i="1" a="1"/>
  <c r="X215" i="1" a="1"/>
  <c r="X288" i="1" a="1"/>
  <c r="X482" i="1" a="1"/>
  <c r="X615" i="1" a="1"/>
  <c r="X112" i="1" a="1"/>
  <c r="X405" i="1" a="1"/>
  <c r="X528" i="1" a="1"/>
  <c r="X152" i="1" a="1"/>
  <c r="X342" i="1" a="1"/>
  <c r="X536" i="1" a="1"/>
  <c r="X662" i="1" a="1"/>
  <c r="X363" i="1" a="1"/>
  <c r="X558" i="1" a="1"/>
  <c r="X171" i="1" a="1"/>
  <c r="X375" i="1" a="1"/>
  <c r="X537" i="1" a="1"/>
  <c r="X676" i="1" a="1"/>
  <c r="X756" i="1" a="1"/>
  <c r="X828" i="1" a="1"/>
  <c r="X279" i="1" a="1"/>
  <c r="X467" i="1" a="1"/>
  <c r="X644" i="1" a="1"/>
  <c r="X296" i="1" a="1"/>
  <c r="X496" i="1" a="1"/>
  <c r="X625" i="1" a="1"/>
  <c r="X733" i="1" a="1"/>
  <c r="X805" i="1" a="1"/>
  <c r="X312" i="1" a="1"/>
  <c r="X440" i="1" a="1"/>
  <c r="X586" i="1" a="1"/>
  <c r="X160" i="1" a="1"/>
  <c r="X390" i="1" a="1"/>
  <c r="X554" i="1" a="1"/>
  <c r="X698" i="1" a="1"/>
  <c r="X282" i="1" a="1"/>
  <c r="X489" i="1" a="1"/>
  <c r="X659" i="1" a="1"/>
  <c r="X315" i="1" a="1"/>
  <c r="X501" i="1" a="1"/>
  <c r="X680" i="1" a="1"/>
  <c r="X789" i="1" a="1"/>
  <c r="X978" i="1" a="1"/>
  <c r="X1266" i="1" a="1"/>
  <c r="X742" i="1" a="1"/>
  <c r="X878" i="1" a="1"/>
  <c r="X979" i="1" a="1"/>
  <c r="X1075" i="1" a="1"/>
  <c r="X1171" i="1" a="1"/>
  <c r="X1267" i="1" a="1"/>
  <c r="X349" i="1" a="1"/>
  <c r="X980" i="1" a="1"/>
  <c r="X1124" i="1" a="1"/>
  <c r="X1268" i="1" a="1"/>
  <c r="X731" i="1" a="1"/>
  <c r="X870" i="1" a="1"/>
  <c r="X1068" i="1" a="1"/>
  <c r="X1356" i="1" a="1"/>
  <c r="X949" i="1" a="1"/>
  <c r="X1045" i="1" a="1"/>
  <c r="X1141" i="1" a="1"/>
  <c r="X1237" i="1" a="1"/>
  <c r="X1333" i="1" a="1"/>
  <c r="X758" i="1" a="1"/>
  <c r="X890" i="1" a="1"/>
  <c r="X1022" i="1" a="1"/>
  <c r="X1166" i="1" a="1"/>
  <c r="AA233" i="1" a="1"/>
  <c r="AA584" i="1" a="1"/>
  <c r="AA876" i="1" a="1"/>
  <c r="AA898" i="1" a="1"/>
  <c r="AA1311" i="1" a="1"/>
  <c r="AA1355" i="1" a="1"/>
  <c r="Z130" i="1" a="1"/>
  <c r="Z96" i="1" a="1"/>
  <c r="Z75" i="1" a="1"/>
  <c r="Z249" i="1" a="1"/>
  <c r="Z99" i="1" a="1"/>
  <c r="Z194" i="1" a="1"/>
  <c r="Z559" i="1" a="1"/>
  <c r="Z475" i="1" a="1"/>
  <c r="Z318" i="1" a="1"/>
  <c r="Z789" i="1" a="1"/>
  <c r="Z554" i="1" a="1"/>
  <c r="Z496" i="1" a="1"/>
  <c r="Z411" i="1" a="1"/>
  <c r="Z843" i="1" a="1"/>
  <c r="Z549" i="1" a="1"/>
  <c r="Z981" i="1" a="1"/>
  <c r="Z720" i="1" a="1"/>
  <c r="Z394" i="1" a="1"/>
  <c r="Z851" i="1" a="1"/>
  <c r="Z591" i="1" a="1"/>
  <c r="Z701" i="1" a="1"/>
  <c r="Z875" i="1" a="1"/>
  <c r="Z1301" i="1" a="1"/>
  <c r="Z1116" i="1" a="1"/>
  <c r="Z1090" i="1" a="1"/>
  <c r="Z1332" i="1" a="1"/>
  <c r="Z1097" i="1" a="1"/>
  <c r="Z978" i="1" a="1"/>
  <c r="Z1261" i="1" a="1"/>
  <c r="Z1333" i="1" a="1"/>
  <c r="Z1126" i="1" a="1"/>
  <c r="Z1012" i="1" a="1"/>
  <c r="Z1157" i="1" a="1"/>
  <c r="Z525" i="1" a="1"/>
  <c r="Z979" i="1" a="1"/>
  <c r="Z1151" i="1" a="1"/>
  <c r="Z1238" i="1" a="1"/>
  <c r="Z1310" i="1" a="1"/>
  <c r="Z980" i="1" a="1"/>
  <c r="Z990" i="1" a="1"/>
  <c r="Z1132" i="1" a="1"/>
  <c r="Z656" i="1" a="1"/>
  <c r="Z983" i="1" a="1"/>
  <c r="Z1160" i="1" a="1"/>
  <c r="Z1246" i="1" a="1"/>
  <c r="Z1318" i="1" a="1"/>
  <c r="Z1045" i="1" a="1"/>
  <c r="Z1203" i="1" a="1"/>
  <c r="Z1245" i="1" a="1"/>
  <c r="Z999" i="1" a="1"/>
  <c r="Z1293" i="1" a="1"/>
  <c r="Y16" i="1" a="1"/>
  <c r="Y18" i="1" a="1"/>
  <c r="Y253" i="1" a="1"/>
  <c r="Y29" i="1" a="1"/>
  <c r="Y167" i="1" a="1"/>
  <c r="Y311" i="1" a="1"/>
  <c r="Y455" i="1" a="1"/>
  <c r="Y30" i="1" a="1"/>
  <c r="Y128" i="1" a="1"/>
  <c r="Y224" i="1" a="1"/>
  <c r="Y320" i="1" a="1"/>
  <c r="Y416" i="1" a="1"/>
  <c r="Y129" i="1" a="1"/>
  <c r="Y273" i="1" a="1"/>
  <c r="Y417" i="1" a="1"/>
  <c r="Y538" i="1" a="1"/>
  <c r="Y58" i="1" a="1"/>
  <c r="Y154" i="1" a="1"/>
  <c r="Y250" i="1" a="1"/>
  <c r="Y346" i="1" a="1"/>
  <c r="Y442" i="1" a="1"/>
  <c r="Y107" i="1" a="1"/>
  <c r="Y251" i="1" a="1"/>
  <c r="Y395" i="1" a="1"/>
  <c r="Y108" i="1" a="1"/>
  <c r="Y204" i="1" a="1"/>
  <c r="Y300" i="1" a="1"/>
  <c r="Y396" i="1" a="1"/>
  <c r="Y374" i="1" a="1"/>
  <c r="Y542" i="1" a="1"/>
  <c r="Y289" i="1" a="1"/>
  <c r="Y596" i="1" a="1"/>
  <c r="Y97" i="1" a="1"/>
  <c r="Y485" i="1" a="1"/>
  <c r="Y610" i="1" a="1"/>
  <c r="Y444" i="1" a="1"/>
  <c r="Y630" i="1" a="1"/>
  <c r="Y198" i="1" a="1"/>
  <c r="Y486" i="1" a="1"/>
  <c r="Y624" i="1" a="1"/>
  <c r="Y459" i="1" a="1"/>
  <c r="Y631" i="1" a="1"/>
  <c r="Y182" i="1" a="1"/>
  <c r="Y478" i="1" a="1"/>
  <c r="Y625" i="1" a="1"/>
  <c r="Y748" i="1" a="1"/>
  <c r="Y820" i="1" a="1"/>
  <c r="Y892" i="1" a="1"/>
  <c r="Y964" i="1" a="1"/>
  <c r="Y1036" i="1" a="1"/>
  <c r="Y412" i="1" a="1"/>
  <c r="Y619" i="1" a="1"/>
  <c r="Y262" i="1" a="1"/>
  <c r="Y518" i="1" a="1"/>
  <c r="Y646" i="1" a="1"/>
  <c r="Y761" i="1" a="1"/>
  <c r="Y833" i="1" a="1"/>
  <c r="Y905" i="1" a="1"/>
  <c r="Y977" i="1" a="1"/>
  <c r="Y404" i="1" a="1"/>
  <c r="Y582" i="1" a="1"/>
  <c r="Y726" i="1" a="1"/>
  <c r="Y812" i="1" a="1"/>
  <c r="Y956" i="1" a="1"/>
  <c r="Y482" i="1" a="1"/>
  <c r="Y801" i="1" a="1"/>
  <c r="Y945" i="1" a="1"/>
  <c r="Y491" i="1" a="1"/>
  <c r="Y1131" i="1" a="1"/>
  <c r="Y1347" i="1" a="1"/>
  <c r="Y1068" i="1" a="1"/>
  <c r="Y1176" i="1" a="1"/>
  <c r="Y1284" i="1" a="1"/>
  <c r="Y1195" i="1" a="1"/>
  <c r="Y780" i="1" a="1"/>
  <c r="Y948" i="1" a="1"/>
  <c r="Y357" i="1" a="1"/>
  <c r="Y769" i="1" a="1"/>
  <c r="Y913" i="1" a="1"/>
  <c r="Y1051" i="1" a="1"/>
  <c r="Y1160" i="1" a="1"/>
  <c r="Y1268" i="1" a="1"/>
  <c r="Y555" i="1" a="1"/>
  <c r="Y794" i="1" a="1"/>
  <c r="Y938" i="1" a="1"/>
  <c r="Y1125" i="1" a="1"/>
  <c r="Y1341" i="1" a="1"/>
  <c r="Y1152" i="1" a="1"/>
  <c r="Y759" i="1" a="1"/>
  <c r="Y915" i="1" a="1"/>
  <c r="Y1116" i="1" a="1"/>
  <c r="Y1063" i="1" a="1"/>
  <c r="Y1279" i="1" a="1"/>
  <c r="Y695" i="1" a="1"/>
  <c r="Y751" i="1" a="1"/>
  <c r="Y895" i="1" a="1"/>
  <c r="Y1056" i="1" a="1"/>
  <c r="Y1164" i="1" a="1"/>
  <c r="Y1272" i="1" a="1"/>
  <c r="Y906" i="1" a="1"/>
  <c r="Y1342" i="1" a="1"/>
  <c r="Y1235" i="1" a="1"/>
  <c r="Y1045" i="1" a="1"/>
  <c r="Y1055" i="1" a="1"/>
  <c r="Y1345" i="1" a="1"/>
  <c r="Y1292" i="1" a="1"/>
  <c r="Y1183" i="1" a="1"/>
  <c r="Y1065" i="1" a="1"/>
  <c r="Y1350" i="1" a="1"/>
  <c r="Y1298" i="1" a="1"/>
  <c r="Y1165" i="1" a="1"/>
  <c r="Y966" i="1" a="1"/>
  <c r="Y1321" i="1" a="1"/>
  <c r="X38" i="1" a="1"/>
  <c r="X40" i="1" a="1"/>
  <c r="X72" i="1" a="1"/>
  <c r="X31" i="1" a="1"/>
  <c r="X130" i="1" a="1"/>
  <c r="X418" i="1" a="1"/>
  <c r="X99" i="1" a="1"/>
  <c r="X140" i="1" a="1"/>
  <c r="X284" i="1" a="1"/>
  <c r="X13" i="1" a="1"/>
  <c r="X268" i="1" a="1"/>
  <c r="X529" i="1" a="1"/>
  <c r="X117" i="1" a="1"/>
  <c r="X213" i="1" a="1"/>
  <c r="X15" i="1" a="1"/>
  <c r="X174" i="1" a="1"/>
  <c r="X318" i="1" a="1"/>
  <c r="X262" i="1" a="1"/>
  <c r="X127" i="1" a="1"/>
  <c r="X19" i="1" a="1"/>
  <c r="X317" i="1" a="1"/>
  <c r="X492" i="1" a="1"/>
  <c r="X628" i="1" a="1"/>
  <c r="X147" i="1" a="1"/>
  <c r="X415" i="1" a="1"/>
  <c r="X563" i="1" a="1"/>
  <c r="X169" i="1" a="1"/>
  <c r="X362" i="1" a="1"/>
  <c r="X543" i="1" a="1"/>
  <c r="X49" i="1" a="1"/>
  <c r="X395" i="1" a="1"/>
  <c r="X571" i="1" a="1"/>
  <c r="X210" i="1" a="1"/>
  <c r="X385" i="1" a="1"/>
  <c r="X544" i="1" a="1"/>
  <c r="X689" i="1" a="1"/>
  <c r="X762" i="1" a="1"/>
  <c r="X834" i="1" a="1"/>
  <c r="X295" i="1" a="1"/>
  <c r="X477" i="1" a="1"/>
  <c r="X657" i="1" a="1"/>
  <c r="X311" i="1" a="1"/>
  <c r="X506" i="1" a="1"/>
  <c r="X638" i="1" a="1"/>
  <c r="X739" i="1" a="1"/>
  <c r="X811" i="1" a="1"/>
  <c r="X323" i="1" a="1"/>
  <c r="X449" i="1" a="1"/>
  <c r="X599" i="1" a="1"/>
  <c r="X200" i="1" a="1"/>
  <c r="X410" i="1" a="1"/>
  <c r="X567" i="1" a="1"/>
  <c r="X704" i="1" a="1"/>
  <c r="X313" i="1" a="1"/>
  <c r="X499" i="1" a="1"/>
  <c r="X666" i="1" a="1"/>
  <c r="X338" i="1" a="1"/>
  <c r="X534" i="1" a="1"/>
  <c r="X693" i="1" a="1"/>
  <c r="X801" i="1" a="1"/>
  <c r="X1002" i="1" a="1"/>
  <c r="X1290" i="1" a="1"/>
  <c r="X754" i="1" a="1"/>
  <c r="X887" i="1" a="1"/>
  <c r="X987" i="1" a="1"/>
  <c r="X1083" i="1" a="1"/>
  <c r="X1179" i="1" a="1"/>
  <c r="X1275" i="1" a="1"/>
  <c r="X471" i="1" a="1"/>
  <c r="X988" i="1" a="1"/>
  <c r="X1132" i="1" a="1"/>
  <c r="X1276" i="1" a="1"/>
  <c r="X743" i="1" a="1"/>
  <c r="X880" i="1" a="1"/>
  <c r="X1092" i="1" a="1"/>
  <c r="X201" i="1" a="1"/>
  <c r="X957" i="1" a="1"/>
  <c r="X1053" i="1" a="1"/>
  <c r="X1149" i="1" a="1"/>
  <c r="X1245" i="1" a="1"/>
  <c r="X1341" i="1" a="1"/>
  <c r="X770" i="1" a="1"/>
  <c r="X899" i="1" a="1"/>
  <c r="X1030" i="1" a="1"/>
  <c r="X1174" i="1" a="1"/>
  <c r="AA313" i="1" a="1"/>
  <c r="AA602" i="1" a="1"/>
  <c r="AA905" i="1" a="1"/>
  <c r="AA946" i="1" a="1"/>
  <c r="AA1341" i="1" a="1"/>
  <c r="AA767" i="1" a="1"/>
  <c r="Z145" i="1" a="1"/>
  <c r="Z125" i="1" a="1"/>
  <c r="Z83" i="1" a="1"/>
  <c r="Z256" i="1" a="1"/>
  <c r="Z106" i="1" a="1"/>
  <c r="Z201" i="1" a="1"/>
  <c r="Z572" i="1" a="1"/>
  <c r="Z540" i="1" a="1"/>
  <c r="Z418" i="1" a="1"/>
  <c r="Z861" i="1" a="1"/>
  <c r="Z626" i="1" a="1"/>
  <c r="Z587" i="1" a="1"/>
  <c r="Z469" i="1" a="1"/>
  <c r="Z915" i="1" a="1"/>
  <c r="Z621" i="1" a="1"/>
  <c r="Z339" i="1" a="1"/>
  <c r="Z792" i="1" a="1"/>
  <c r="Z481" i="1" a="1"/>
  <c r="Z923" i="1" a="1"/>
  <c r="Z663" i="1" a="1"/>
  <c r="Z940" i="1" a="1"/>
  <c r="Z1047" i="1" a="1"/>
  <c r="Z1337" i="1" a="1"/>
  <c r="Z1129" i="1" a="1"/>
  <c r="Z1162" i="1" a="1"/>
  <c r="Z1338" i="1" a="1"/>
  <c r="Z1104" i="1" a="1"/>
  <c r="Z1028" i="1" a="1"/>
  <c r="Z1267" i="1" a="1"/>
  <c r="Z1339" i="1" a="1"/>
  <c r="Z1172" i="1" a="1"/>
  <c r="Z1050" i="1" a="1"/>
  <c r="Z1164" i="1" a="1"/>
  <c r="Z643" i="1" a="1"/>
  <c r="Z989" i="1" a="1"/>
  <c r="Z1158" i="1" a="1"/>
  <c r="Z1244" i="1" a="1"/>
  <c r="Z1316" i="1" a="1"/>
  <c r="Z1037" i="1" a="1"/>
  <c r="Z998" i="1" a="1"/>
  <c r="Z1145" i="1" a="1"/>
  <c r="Z695" i="1" a="1"/>
  <c r="Z1016" i="1" a="1"/>
  <c r="Z1173" i="1" a="1"/>
  <c r="Z1252" i="1" a="1"/>
  <c r="Z1324" i="1" a="1"/>
  <c r="Z1197" i="1" a="1"/>
  <c r="Z1239" i="1" a="1"/>
  <c r="Z1281" i="1" a="1"/>
  <c r="Z1166" i="1" a="1"/>
  <c r="Z1329" i="1" a="1"/>
  <c r="Y22" i="1" a="1"/>
  <c r="Y27" i="1" a="1"/>
  <c r="Y277" i="1" a="1"/>
  <c r="Y37" i="1" a="1"/>
  <c r="Y183" i="1" a="1"/>
  <c r="Y327" i="1" a="1"/>
  <c r="Y471" i="1" a="1"/>
  <c r="Y39" i="1" a="1"/>
  <c r="Y136" i="1" a="1"/>
  <c r="Y232" i="1" a="1"/>
  <c r="Y328" i="1" a="1"/>
  <c r="Y424" i="1" a="1"/>
  <c r="Y137" i="1" a="1"/>
  <c r="Y281" i="1" a="1"/>
  <c r="Y425" i="1" a="1"/>
  <c r="Y544" i="1" a="1"/>
  <c r="Y66" i="1" a="1"/>
  <c r="Y162" i="1" a="1"/>
  <c r="Y258" i="1" a="1"/>
  <c r="Y354" i="1" a="1"/>
  <c r="Y450" i="1" a="1"/>
  <c r="Y123" i="1" a="1"/>
  <c r="Y267" i="1" a="1"/>
  <c r="Y17" i="1" a="1"/>
  <c r="Y116" i="1" a="1"/>
  <c r="Y212" i="1" a="1"/>
  <c r="Y308" i="1" a="1"/>
  <c r="Y91" i="1" a="1"/>
  <c r="Y390" i="1" a="1"/>
  <c r="Y563" i="1" a="1"/>
  <c r="Y309" i="1" a="1"/>
  <c r="Y603" i="1" a="1"/>
  <c r="Y118" i="1" a="1"/>
  <c r="Y494" i="1" a="1"/>
  <c r="Y623" i="1" a="1"/>
  <c r="Y467" i="1" a="1"/>
  <c r="Y643" i="1" a="1"/>
  <c r="Y217" i="1" a="1"/>
  <c r="Y496" i="1" a="1"/>
  <c r="Y102" i="1" a="1"/>
  <c r="Y468" i="1" a="1"/>
  <c r="Y644" i="1" a="1"/>
  <c r="Y221" i="1" a="1"/>
  <c r="Y488" i="1" a="1"/>
  <c r="Y638" i="1" a="1"/>
  <c r="Y754" i="1" a="1"/>
  <c r="Y826" i="1" a="1"/>
  <c r="Y898" i="1" a="1"/>
  <c r="Y970" i="1" a="1"/>
  <c r="Y1042" i="1" a="1"/>
  <c r="Y436" i="1" a="1"/>
  <c r="Y632" i="1" a="1"/>
  <c r="Y319" i="1" a="1"/>
  <c r="Y533" i="1" a="1"/>
  <c r="Y659" i="1" a="1"/>
  <c r="Y767" i="1" a="1"/>
  <c r="Y839" i="1" a="1"/>
  <c r="Y911" i="1" a="1"/>
  <c r="Y983" i="1" a="1"/>
  <c r="Y415" i="1" a="1"/>
  <c r="Y595" i="1" a="1"/>
  <c r="Y206" i="1" a="1"/>
  <c r="Y824" i="1" a="1"/>
  <c r="Y968" i="1" a="1"/>
  <c r="Y534" i="1" a="1"/>
  <c r="Y813" i="1" a="1"/>
  <c r="Y957" i="1" a="1"/>
  <c r="Y581" i="1" a="1"/>
  <c r="Y1149" i="1" a="1"/>
  <c r="Y876" i="1" a="1"/>
  <c r="Y1078" i="1" a="1"/>
  <c r="Y1186" i="1" a="1"/>
  <c r="Y1294" i="1" a="1"/>
  <c r="Y245" i="1" a="1"/>
  <c r="Y792" i="1" a="1"/>
  <c r="Y960" i="1" a="1"/>
  <c r="Y438" i="1" a="1"/>
  <c r="Y781" i="1" a="1"/>
  <c r="Y925" i="1" a="1"/>
  <c r="Y1061" i="1" a="1"/>
  <c r="Y1169" i="1" a="1"/>
  <c r="Y1277" i="1" a="1"/>
  <c r="Y594" i="1" a="1"/>
  <c r="Y806" i="1" a="1"/>
  <c r="Y950" i="1" a="1"/>
  <c r="Y1143" i="1" a="1"/>
  <c r="Y1359" i="1" a="1"/>
  <c r="Y1170" i="1" a="1"/>
  <c r="Y771" i="1" a="1"/>
  <c r="Y927" i="1" a="1"/>
  <c r="Y1162" i="1" a="1"/>
  <c r="Y1081" i="1" a="1"/>
  <c r="Y1297" i="1" a="1"/>
  <c r="Y712" i="1" a="1"/>
  <c r="Y763" i="1" a="1"/>
  <c r="Y907" i="1" a="1"/>
  <c r="Y1066" i="1" a="1"/>
  <c r="Y1174" i="1" a="1"/>
  <c r="Y1282" i="1" a="1"/>
  <c r="Y1035" i="1" a="1"/>
  <c r="Y1360" i="1" a="1"/>
  <c r="Y1253" i="1" a="1"/>
  <c r="Y1094" i="1" a="1"/>
  <c r="Y1100" i="1" a="1"/>
  <c r="Y1220" i="1" a="1"/>
  <c r="Y1310" i="1" a="1"/>
  <c r="Y1242" i="1" a="1"/>
  <c r="Y1109" i="1" a="1"/>
  <c r="Y666" i="1" a="1"/>
  <c r="Y1316" i="1" a="1"/>
  <c r="Y1190" i="1" a="1"/>
  <c r="Y1034" i="1" a="1"/>
  <c r="Y1339" i="1" a="1"/>
  <c r="X44" i="1" a="1"/>
  <c r="X46" i="1" a="1"/>
  <c r="X81" i="1" a="1"/>
  <c r="X42" i="1" a="1"/>
  <c r="X154" i="1" a="1"/>
  <c r="X442" i="1" a="1"/>
  <c r="X107" i="1" a="1"/>
  <c r="X156" i="1" a="1"/>
  <c r="X300" i="1" a="1"/>
  <c r="X35" i="1" a="1"/>
  <c r="X292" i="1" a="1"/>
  <c r="X535" i="1" a="1"/>
  <c r="X125" i="1" a="1"/>
  <c r="X221" i="1" a="1"/>
  <c r="X47" i="1" a="1"/>
  <c r="X182" i="1" a="1"/>
  <c r="X326" i="1" a="1"/>
  <c r="X286" i="1" a="1"/>
  <c r="X135" i="1" a="1"/>
  <c r="X30" i="1" a="1"/>
  <c r="X328" i="1" a="1"/>
  <c r="X511" i="1" a="1"/>
  <c r="X641" i="1" a="1"/>
  <c r="X186" i="1" a="1"/>
  <c r="X425" i="1" a="1"/>
  <c r="X570" i="1" a="1"/>
  <c r="X187" i="1" a="1"/>
  <c r="X374" i="1" a="1"/>
  <c r="X550" i="1" a="1"/>
  <c r="X170" i="1" a="1"/>
  <c r="X406" i="1" a="1"/>
  <c r="X584" i="1" a="1"/>
  <c r="X227" i="1" a="1"/>
  <c r="X397" i="1" a="1"/>
  <c r="X551" i="1" a="1"/>
  <c r="X696" i="1" a="1"/>
  <c r="X768" i="1" a="1"/>
  <c r="X840" i="1" a="1"/>
  <c r="X309" i="1" a="1"/>
  <c r="X505" i="1" a="1"/>
  <c r="X670" i="1" a="1"/>
  <c r="X334" i="1" a="1"/>
  <c r="X516" i="1" a="1"/>
  <c r="X651" i="1" a="1"/>
  <c r="X745" i="1" a="1"/>
  <c r="X817" i="1" a="1"/>
  <c r="X335" i="1" a="1"/>
  <c r="X459" i="1" a="1"/>
  <c r="X606" i="1" a="1"/>
  <c r="X217" i="1" a="1"/>
  <c r="AA154" i="1" a="1"/>
  <c r="AA629" i="1" a="1"/>
  <c r="AA896" i="1" a="1"/>
  <c r="AA797" i="1" a="1"/>
  <c r="AA930" i="1" a="1"/>
  <c r="AA786" i="1" a="1"/>
  <c r="Z202" i="1" a="1"/>
  <c r="Z240" i="1" a="1"/>
  <c r="Z198" i="1" a="1"/>
  <c r="Z321" i="1" a="1"/>
  <c r="Z171" i="1" a="1"/>
  <c r="Z101" i="1" a="1"/>
  <c r="Z657" i="1" a="1"/>
  <c r="Z592" i="1" a="1"/>
  <c r="Z476" i="1" a="1"/>
  <c r="Z907" i="1" a="1"/>
  <c r="Z672" i="1" a="1"/>
  <c r="Z633" i="1" a="1"/>
  <c r="Z529" i="1" a="1"/>
  <c r="Z961" i="1" a="1"/>
  <c r="Z667" i="1" a="1"/>
  <c r="Z412" i="1" a="1"/>
  <c r="Z844" i="1" a="1"/>
  <c r="Z537" i="1" a="1"/>
  <c r="Z969" i="1" a="1"/>
  <c r="Z709" i="1" a="1"/>
  <c r="Z1009" i="1" a="1"/>
  <c r="Z1102" i="1" a="1"/>
  <c r="Z326" i="1" a="1"/>
  <c r="Z1142" i="1" a="1"/>
  <c r="Z1188" i="1" a="1"/>
  <c r="Z1344" i="1" a="1"/>
  <c r="Z1176" i="1" a="1"/>
  <c r="Z1035" i="1" a="1"/>
  <c r="Z1273" i="1" a="1"/>
  <c r="Z1345" i="1" a="1"/>
  <c r="Z254" i="1" a="1"/>
  <c r="Z1057" i="1" a="1"/>
  <c r="Z1177" i="1" a="1"/>
  <c r="Z682" i="1" a="1"/>
  <c r="Z1005" i="1" a="1"/>
  <c r="Z1171" i="1" a="1"/>
  <c r="Z1250" i="1" a="1"/>
  <c r="Z1322" i="1" a="1"/>
  <c r="Z1087" i="1" a="1"/>
  <c r="Z1014" i="1" a="1"/>
  <c r="Z1152" i="1" a="1"/>
  <c r="Z774" i="1" a="1"/>
  <c r="Z1031" i="1" a="1"/>
  <c r="Z1186" i="1" a="1"/>
  <c r="Z1258" i="1" a="1"/>
  <c r="Z1330" i="1" a="1"/>
  <c r="Z1233" i="1" a="1"/>
  <c r="Z1275" i="1" a="1"/>
  <c r="Z1317" i="1" a="1"/>
  <c r="Z1215" i="1" a="1"/>
  <c r="Z899" i="1" a="1"/>
  <c r="Y28" i="1" a="1"/>
  <c r="Y36" i="1" a="1"/>
  <c r="Y301" i="1" a="1"/>
  <c r="Y47" i="1" a="1"/>
  <c r="Y191" i="1" a="1"/>
  <c r="Y335" i="1" a="1"/>
  <c r="Y479" i="1" a="1"/>
  <c r="Y48" i="1" a="1"/>
  <c r="Y144" i="1" a="1"/>
  <c r="Y240" i="1" a="1"/>
  <c r="Y336" i="1" a="1"/>
  <c r="Y432" i="1" a="1"/>
  <c r="Y153" i="1" a="1"/>
  <c r="Y297" i="1" a="1"/>
  <c r="Y441" i="1" a="1"/>
  <c r="Y550" i="1" a="1"/>
  <c r="Y74" i="1" a="1"/>
  <c r="Y170" i="1" a="1"/>
  <c r="Y266" i="1" a="1"/>
  <c r="Y362" i="1" a="1"/>
  <c r="Y458" i="1" a="1"/>
  <c r="Y131" i="1" a="1"/>
  <c r="Y275" i="1" a="1"/>
  <c r="Y25" i="1" a="1"/>
  <c r="Y124" i="1" a="1"/>
  <c r="Y220" i="1" a="1"/>
  <c r="Y316" i="1" a="1"/>
  <c r="Y115" i="1" a="1"/>
  <c r="Y405" i="1" a="1"/>
  <c r="Y576" i="1" a="1"/>
  <c r="Y343" i="1" a="1"/>
  <c r="Y616" i="1" a="1"/>
  <c r="Y175" i="1" a="1"/>
  <c r="Y504" i="1" a="1"/>
  <c r="Y636" i="1" a="1"/>
  <c r="Y476" i="1" a="1"/>
  <c r="Y656" i="1" a="1"/>
  <c r="Y237" i="1" a="1"/>
  <c r="Y506" i="1" a="1"/>
  <c r="Y142" i="1" a="1"/>
  <c r="Y487" i="1" a="1"/>
  <c r="Y651" i="1" a="1"/>
  <c r="Y259" i="1" a="1"/>
  <c r="Y498" i="1" a="1"/>
  <c r="Y645" i="1" a="1"/>
  <c r="Y760" i="1" a="1"/>
  <c r="Y832" i="1" a="1"/>
  <c r="Y904" i="1" a="1"/>
  <c r="Y976" i="1" a="1"/>
  <c r="Y1048" i="1" a="1"/>
  <c r="Y460" i="1" a="1"/>
  <c r="Y639" i="1" a="1"/>
  <c r="Y337" i="1" a="1"/>
  <c r="Y540" i="1" a="1"/>
  <c r="Y672" i="1" a="1"/>
  <c r="Y773" i="1" a="1"/>
  <c r="Y845" i="1" a="1"/>
  <c r="Y917" i="1" a="1"/>
  <c r="Y989" i="1" a="1"/>
  <c r="Y428" i="1" a="1"/>
  <c r="Y608" i="1" a="1"/>
  <c r="Y481" i="1" a="1"/>
  <c r="Y836" i="1" a="1"/>
  <c r="Y992" i="1" a="1"/>
  <c r="Y575" i="1" a="1"/>
  <c r="Y825" i="1" a="1"/>
  <c r="Y969" i="1" a="1"/>
  <c r="Y640" i="1" a="1"/>
  <c r="Y1167" i="1" a="1"/>
  <c r="Y1141" i="1" a="1"/>
  <c r="Y1086" i="1" a="1"/>
  <c r="Y1194" i="1" a="1"/>
  <c r="Y1302" i="1" a="1"/>
  <c r="Y355" i="1" a="1"/>
  <c r="Y804" i="1" a="1"/>
  <c r="Y972" i="1" a="1"/>
  <c r="Y501" i="1" a="1"/>
  <c r="Y793" i="1" a="1"/>
  <c r="Y937" i="1" a="1"/>
  <c r="Y1070" i="1" a="1"/>
  <c r="Y1178" i="1" a="1"/>
  <c r="Y1286" i="1" a="1"/>
  <c r="Y627" i="1" a="1"/>
  <c r="Y818" i="1" a="1"/>
  <c r="Y962" i="1" a="1"/>
  <c r="Y1161" i="1" a="1"/>
  <c r="Y879" i="1" a="1"/>
  <c r="Y150" i="1" a="1"/>
  <c r="Y783" i="1" a="1"/>
  <c r="Y939" i="1" a="1"/>
  <c r="Y283" i="1" a="1"/>
  <c r="Y1099" i="1" a="1"/>
  <c r="Y1315" i="1" a="1"/>
  <c r="Y725" i="1" a="1"/>
  <c r="Y775" i="1" a="1"/>
  <c r="Y919" i="1" a="1"/>
  <c r="Y1074" i="1" a="1"/>
  <c r="Y1182" i="1" a="1"/>
  <c r="Y1290" i="1" a="1"/>
  <c r="Y1091" i="1" a="1"/>
  <c r="Y1217" i="1" a="1"/>
  <c r="Y1271" i="1" a="1"/>
  <c r="Y1127" i="1" a="1"/>
  <c r="Y1155" i="1" a="1"/>
  <c r="Y1166" i="1" a="1"/>
  <c r="Y1328" i="1" a="1"/>
  <c r="Y1191" i="1" a="1"/>
  <c r="Y1136" i="1" a="1"/>
  <c r="Y681" i="1" a="1"/>
  <c r="Y1334" i="1" a="1"/>
  <c r="Y1209" i="1" a="1"/>
  <c r="Y1085" i="1" a="1"/>
  <c r="Y1357" i="1" a="1"/>
  <c r="X50" i="1" a="1"/>
  <c r="X52" i="1" a="1"/>
  <c r="X89" i="1" a="1"/>
  <c r="X90" i="1" a="1"/>
  <c r="X178" i="1" a="1"/>
  <c r="X466" i="1" a="1"/>
  <c r="X115" i="1" a="1"/>
  <c r="X164" i="1" a="1"/>
  <c r="X308" i="1" a="1"/>
  <c r="X45" i="1" a="1"/>
  <c r="X316" i="1" a="1"/>
  <c r="X541" i="1" a="1"/>
  <c r="X133" i="1" a="1"/>
  <c r="X229" i="1" a="1"/>
  <c r="X57" i="1" a="1"/>
  <c r="X198" i="1" a="1"/>
  <c r="X27" i="1" a="1"/>
  <c r="X310" i="1" a="1"/>
  <c r="X143" i="1" a="1"/>
  <c r="X71" i="1" a="1"/>
  <c r="X339" i="1" a="1"/>
  <c r="X520" i="1" a="1"/>
  <c r="X648" i="1" a="1"/>
  <c r="X256" i="1" a="1"/>
  <c r="X435" i="1" a="1"/>
  <c r="X583" i="1" a="1"/>
  <c r="X208" i="1" a="1"/>
  <c r="X384" i="1" a="1"/>
  <c r="X557" i="1" a="1"/>
  <c r="X192" i="1" a="1"/>
  <c r="X427" i="1" a="1"/>
  <c r="X597" i="1" a="1"/>
  <c r="X243" i="1" a="1"/>
  <c r="X407" i="1" a="1"/>
  <c r="X565" i="1" a="1"/>
  <c r="X702" i="1" a="1"/>
  <c r="X774" i="1" a="1"/>
  <c r="X846" i="1" a="1"/>
  <c r="X321" i="1" a="1"/>
  <c r="X515" i="1" a="1"/>
  <c r="X683" i="1" a="1"/>
  <c r="X355" i="1" a="1"/>
  <c r="X524" i="1" a="1"/>
  <c r="X664" i="1" a="1"/>
  <c r="X751" i="1" a="1"/>
  <c r="X823" i="1" a="1"/>
  <c r="X345" i="1" a="1"/>
  <c r="X469" i="1" a="1"/>
  <c r="X619" i="1" a="1"/>
  <c r="X233" i="1" a="1"/>
  <c r="X431" i="1" a="1"/>
  <c r="X593" i="1" a="1"/>
  <c r="X716" i="1" a="1"/>
  <c r="X358" i="1" a="1"/>
  <c r="X540" i="1" a="1"/>
  <c r="X692" i="1" a="1"/>
  <c r="X360" i="1" a="1"/>
  <c r="X575" i="1" a="1"/>
  <c r="X327" i="1" a="1"/>
  <c r="X825" i="1" a="1"/>
  <c r="X1050" i="1" a="1"/>
  <c r="X1338" i="1" a="1"/>
  <c r="X778" i="1" a="1"/>
  <c r="X905" i="1" a="1"/>
  <c r="X1003" i="1" a="1"/>
  <c r="X1099" i="1" a="1"/>
  <c r="X1195" i="1" a="1"/>
  <c r="X1291" i="1" a="1"/>
  <c r="X695" i="1" a="1"/>
  <c r="X1012" i="1" a="1"/>
  <c r="X1156" i="1" a="1"/>
  <c r="X1300" i="1" a="1"/>
  <c r="AA242" i="1" a="1"/>
  <c r="AA670" i="1" a="1"/>
  <c r="AA925" i="1" a="1"/>
  <c r="AA861" i="1" a="1"/>
  <c r="AA950" i="1" a="1"/>
  <c r="AA1176" i="1" a="1"/>
  <c r="Z73" i="1" a="1"/>
  <c r="Z12" i="1" a="1"/>
  <c r="Z270" i="1" a="1"/>
  <c r="Z357" i="1" a="1"/>
  <c r="Z207" i="1" a="1"/>
  <c r="Z173" i="1" a="1"/>
  <c r="Z703" i="1" a="1"/>
  <c r="Z605" i="1" a="1"/>
  <c r="Z485" i="1" a="1"/>
  <c r="Z920" i="1" a="1"/>
  <c r="Z685" i="1" a="1"/>
  <c r="Z646" i="1" a="1"/>
  <c r="Z542" i="1" a="1"/>
  <c r="Z974" i="1" a="1"/>
  <c r="Z680" i="1" a="1"/>
  <c r="Z422" i="1" a="1"/>
  <c r="Z857" i="1" a="1"/>
  <c r="Z550" i="1" a="1"/>
  <c r="Z982" i="1" a="1"/>
  <c r="Z722" i="1" a="1"/>
  <c r="Z1024" i="1" a="1"/>
  <c r="Z1115" i="1" a="1"/>
  <c r="Z395" i="1" a="1"/>
  <c r="Z551" i="1" a="1"/>
  <c r="Z1194" i="1" a="1"/>
  <c r="Z1350" i="1" a="1"/>
  <c r="Z898" i="1" a="1"/>
  <c r="Z1042" i="1" a="1"/>
  <c r="Z1279" i="1" a="1"/>
  <c r="Z1351" i="1" a="1"/>
  <c r="Z471" i="1" a="1"/>
  <c r="Z1064" i="1" a="1"/>
  <c r="Z424" i="1" a="1"/>
  <c r="Z796" i="1" a="1"/>
  <c r="Z1029" i="1" a="1"/>
  <c r="Z1184" i="1" a="1"/>
  <c r="Z1256" i="1" a="1"/>
  <c r="Z1328" i="1" a="1"/>
  <c r="Z1185" i="1" a="1"/>
  <c r="Z1022" i="1" a="1"/>
  <c r="Z1165" i="1" a="1"/>
  <c r="Z806" i="1" a="1"/>
  <c r="Z1053" i="1" a="1"/>
  <c r="Z1192" i="1" a="1"/>
  <c r="Z1264" i="1" a="1"/>
  <c r="Z1336" i="1" a="1"/>
  <c r="Z1269" i="1" a="1"/>
  <c r="Z1311" i="1" a="1"/>
  <c r="Z1353" i="1" a="1"/>
  <c r="Z1251" i="1" a="1"/>
  <c r="Z1023" i="1" a="1"/>
  <c r="Y34" i="1" a="1"/>
  <c r="Y45" i="1" a="1"/>
  <c r="Y325" i="1" a="1"/>
  <c r="Y63" i="1" a="1"/>
  <c r="Y207" i="1" a="1"/>
  <c r="Y351" i="1" a="1"/>
  <c r="Y495" i="1" a="1"/>
  <c r="Y56" i="1" a="1"/>
  <c r="Y152" i="1" a="1"/>
  <c r="Y248" i="1" a="1"/>
  <c r="Y344" i="1" a="1"/>
  <c r="Y440" i="1" a="1"/>
  <c r="Y161" i="1" a="1"/>
  <c r="Y305" i="1" a="1"/>
  <c r="Y449" i="1" a="1"/>
  <c r="Y13" i="1" a="1"/>
  <c r="Y82" i="1" a="1"/>
  <c r="Y178" i="1" a="1"/>
  <c r="Y274" i="1" a="1"/>
  <c r="Y370" i="1" a="1"/>
  <c r="Y15" i="1" a="1"/>
  <c r="Y147" i="1" a="1"/>
  <c r="Y291" i="1" a="1"/>
  <c r="Y35" i="1" a="1"/>
  <c r="Y132" i="1" a="1"/>
  <c r="Y228" i="1" a="1"/>
  <c r="Y324" i="1" a="1"/>
  <c r="Y134" i="1" a="1"/>
  <c r="Y429" i="1" a="1"/>
  <c r="Y589" i="1" a="1"/>
  <c r="Y391" i="1" a="1"/>
  <c r="Y629" i="1" a="1"/>
  <c r="Y214" i="1" a="1"/>
  <c r="Y514" i="1" a="1"/>
  <c r="Y139" i="1" a="1"/>
  <c r="Y505" i="1" a="1"/>
  <c r="Y663" i="1" a="1"/>
  <c r="Y294" i="1" a="1"/>
  <c r="Y523" i="1" a="1"/>
  <c r="Y199" i="1" a="1"/>
  <c r="Y507" i="1" a="1"/>
  <c r="Y664" i="1" a="1"/>
  <c r="Y278" i="1" a="1"/>
  <c r="Y524" i="1" a="1"/>
  <c r="Y658" i="1" a="1"/>
  <c r="Y766" i="1" a="1"/>
  <c r="Y838" i="1" a="1"/>
  <c r="Y910" i="1" a="1"/>
  <c r="Y982" i="1" a="1"/>
  <c r="Y1054" i="1" a="1"/>
  <c r="Y469" i="1" a="1"/>
  <c r="Y652" i="1" a="1"/>
  <c r="Y385" i="1" a="1"/>
  <c r="Y547" i="1" a="1"/>
  <c r="Y685" i="1" a="1"/>
  <c r="Y779" i="1" a="1"/>
  <c r="Y851" i="1" a="1"/>
  <c r="Y923" i="1" a="1"/>
  <c r="Y995" i="1" a="1"/>
  <c r="Y439" i="1" a="1"/>
  <c r="Y615" i="1" a="1"/>
  <c r="Y635" i="1" a="1"/>
  <c r="Y848" i="1" a="1"/>
  <c r="Y1004" i="1" a="1"/>
  <c r="Y614" i="1" a="1"/>
  <c r="Y837" i="1" a="1"/>
  <c r="Y981" i="1" a="1"/>
  <c r="Y670" i="1" a="1"/>
  <c r="Y1185" i="1" a="1"/>
  <c r="Y1177" i="1" a="1"/>
  <c r="Y1096" i="1" a="1"/>
  <c r="Y1204" i="1" a="1"/>
  <c r="Y1312" i="1" a="1"/>
  <c r="Y500" i="1" a="1"/>
  <c r="Y816" i="1" a="1"/>
  <c r="Y984" i="1" a="1"/>
  <c r="Y548" i="1" a="1"/>
  <c r="Y805" i="1" a="1"/>
  <c r="Y949" i="1" a="1"/>
  <c r="Y1079" i="1" a="1"/>
  <c r="Y1187" i="1" a="1"/>
  <c r="Y1295" i="1" a="1"/>
  <c r="Y660" i="1" a="1"/>
  <c r="Y830" i="1" a="1"/>
  <c r="Y974" i="1" a="1"/>
  <c r="Y1179" i="1" a="1"/>
  <c r="Y1043" i="1" a="1"/>
  <c r="Y265" i="1" a="1"/>
  <c r="Y795" i="1" a="1"/>
  <c r="Y951" i="1" a="1"/>
  <c r="Y519" i="1" a="1"/>
  <c r="Y1117" i="1" a="1"/>
  <c r="Y1333" i="1" a="1"/>
  <c r="Y189" i="1" a="1"/>
  <c r="Y787" i="1" a="1"/>
  <c r="Y931" i="1" a="1"/>
  <c r="Y1084" i="1" a="1"/>
  <c r="Y1192" i="1" a="1"/>
  <c r="Y1300" i="1" a="1"/>
  <c r="Y1147" i="1" a="1"/>
  <c r="Y1118" i="1" a="1"/>
  <c r="Y1289" i="1" a="1"/>
  <c r="Y1154" i="1" a="1"/>
  <c r="Y1181" i="1" a="1"/>
  <c r="Y762" i="1" a="1"/>
  <c r="Y1346" i="1" a="1"/>
  <c r="Y1025" i="1" a="1"/>
  <c r="Y1163" i="1" a="1"/>
  <c r="Y798" i="1" a="1"/>
  <c r="Y1352" i="1" a="1"/>
  <c r="Y1227" i="1" a="1"/>
  <c r="Y1119" i="1" a="1"/>
  <c r="Y1325" i="1" a="1"/>
  <c r="X56" i="1" a="1"/>
  <c r="X58" i="1" a="1"/>
  <c r="X97" i="1" a="1"/>
  <c r="X98" i="1" a="1"/>
  <c r="X202" i="1" a="1"/>
  <c r="X490" i="1" a="1"/>
  <c r="X123" i="1" a="1"/>
  <c r="X180" i="1" a="1"/>
  <c r="X324" i="1" a="1"/>
  <c r="X55" i="1" a="1"/>
  <c r="X340" i="1" a="1"/>
  <c r="X547" i="1" a="1"/>
  <c r="X141" i="1" a="1"/>
  <c r="X237" i="1" a="1"/>
  <c r="X67" i="1" a="1"/>
  <c r="X206" i="1" a="1"/>
  <c r="X37" i="1" a="1"/>
  <c r="X17" i="1" a="1"/>
  <c r="X151" i="1" a="1"/>
  <c r="X88" i="1" a="1"/>
  <c r="X371" i="1" a="1"/>
  <c r="X527" i="1" a="1"/>
  <c r="X661" i="1" a="1"/>
  <c r="X304" i="1" a="1"/>
  <c r="X445" i="1" a="1"/>
  <c r="X596" i="1" a="1"/>
  <c r="X225" i="1" a="1"/>
  <c r="X416" i="1" a="1"/>
  <c r="X564" i="1" a="1"/>
  <c r="X209" i="1" a="1"/>
  <c r="X437" i="1" a="1"/>
  <c r="X610" i="1" a="1"/>
  <c r="X259" i="1" a="1"/>
  <c r="X417" i="1" a="1"/>
  <c r="X578" i="1" a="1"/>
  <c r="X708" i="1" a="1"/>
  <c r="X780" i="1" a="1"/>
  <c r="X852" i="1" a="1"/>
  <c r="X344" i="1" a="1"/>
  <c r="X552" i="1" a="1"/>
  <c r="X690" i="1" a="1"/>
  <c r="X376" i="1" a="1"/>
  <c r="X531" i="1" a="1"/>
  <c r="X677" i="1" a="1"/>
  <c r="X757" i="1" a="1"/>
  <c r="X829" i="1" a="1"/>
  <c r="X357" i="1" a="1"/>
  <c r="X478" i="1" a="1"/>
  <c r="X632" i="1" a="1"/>
  <c r="X249" i="1" a="1"/>
  <c r="X450" i="1" a="1"/>
  <c r="X600" i="1" a="1"/>
  <c r="X722" i="1" a="1"/>
  <c r="X379" i="1" a="1"/>
  <c r="X561" i="1" a="1"/>
  <c r="X163" i="1" a="1"/>
  <c r="X392" i="1" a="1"/>
  <c r="X582" i="1" a="1"/>
  <c r="X452" i="1" a="1"/>
  <c r="X837" i="1" a="1"/>
  <c r="X1074" i="1" a="1"/>
  <c r="X1355" i="1" a="1"/>
  <c r="X790" i="1" a="1"/>
  <c r="X914" i="1" a="1"/>
  <c r="X1011" i="1" a="1"/>
  <c r="X1107" i="1" a="1"/>
  <c r="X1203" i="1" a="1"/>
  <c r="X1299" i="1" a="1"/>
  <c r="X861" i="1" a="1"/>
  <c r="X1028" i="1" a="1"/>
  <c r="X1172" i="1" a="1"/>
  <c r="X1316" i="1" a="1"/>
  <c r="X779" i="1" a="1"/>
  <c r="X906" i="1" a="1"/>
  <c r="X1164" i="1" a="1"/>
  <c r="X660" i="1" a="1"/>
  <c r="X981" i="1" a="1"/>
  <c r="X1077" i="1" a="1"/>
  <c r="X1173" i="1" a="1"/>
  <c r="X1269" i="1" a="1"/>
  <c r="X219" i="1" a="1"/>
  <c r="X806" i="1" a="1"/>
  <c r="X926" i="1" a="1"/>
  <c r="X1070" i="1" a="1"/>
  <c r="X1214" i="1" a="1"/>
  <c r="AA577" i="1" a="1"/>
  <c r="AA86" i="1" a="1"/>
  <c r="AA1126" i="1" a="1"/>
  <c r="AA822" i="1" a="1"/>
  <c r="AA1065" i="1" a="1"/>
  <c r="Z40" i="1" a="1"/>
  <c r="Z20" i="1" a="1"/>
  <c r="Z154" i="1" a="1"/>
  <c r="Z515" i="1" a="1"/>
  <c r="Z221" i="1" a="1"/>
  <c r="Z322" i="1" a="1"/>
  <c r="Z396" i="1" a="1"/>
  <c r="Z283" i="1" a="1"/>
  <c r="Z749" i="1" a="1"/>
  <c r="Z632" i="1" a="1"/>
  <c r="Z347" i="1" a="1"/>
  <c r="Z304" i="1" a="1"/>
  <c r="Z790" i="1" a="1"/>
  <c r="Z686" i="1" a="1"/>
  <c r="Z309" i="1" a="1"/>
  <c r="Z824" i="1" a="1"/>
  <c r="Z569" i="1" a="1"/>
  <c r="Z1001" i="1" a="1"/>
  <c r="Z694" i="1" a="1"/>
  <c r="Z416" i="1" a="1"/>
  <c r="Z866" i="1" a="1"/>
  <c r="Z1167" i="1" a="1"/>
  <c r="Z1223" i="1" a="1"/>
  <c r="Z953" i="1" a="1"/>
  <c r="Z931" i="1" a="1"/>
  <c r="Z1260" i="1" a="1"/>
  <c r="Z919" i="1" a="1"/>
  <c r="Z715" i="1" a="1"/>
  <c r="Z1189" i="1" a="1"/>
  <c r="Z1303" i="1" a="1"/>
  <c r="Z826" i="1" a="1"/>
  <c r="Z760" i="1" a="1"/>
  <c r="Z1092" i="1" a="1"/>
  <c r="Z1159" i="1" a="1"/>
  <c r="Z908" i="1" a="1"/>
  <c r="Z1086" i="1" a="1"/>
  <c r="Z1208" i="1" a="1"/>
  <c r="Z1280" i="1" a="1"/>
  <c r="Z1352" i="1" a="1"/>
  <c r="Z688" i="1" a="1"/>
  <c r="Z1065" i="1" a="1"/>
  <c r="Z1113" i="1" a="1"/>
  <c r="Z913" i="1" a="1"/>
  <c r="Z1101" i="1" a="1"/>
  <c r="Z1216" i="1" a="1"/>
  <c r="Z1288" i="1" a="1"/>
  <c r="Z1360" i="1" a="1"/>
  <c r="Z1052" i="1" a="1"/>
  <c r="Z571" i="1" a="1"/>
  <c r="Z991" i="1" a="1"/>
  <c r="Z616" i="1" a="1"/>
  <c r="Z1263" i="1" a="1"/>
  <c r="Y44" i="1" a="1"/>
  <c r="Y133" i="1" a="1"/>
  <c r="Y78" i="1" a="1"/>
  <c r="Y111" i="1" a="1"/>
  <c r="Y255" i="1" a="1"/>
  <c r="Y399" i="1" a="1"/>
  <c r="Y55" i="1" a="1"/>
  <c r="Y88" i="1" a="1"/>
  <c r="Y184" i="1" a="1"/>
  <c r="Y280" i="1" a="1"/>
  <c r="Y376" i="1" a="1"/>
  <c r="Y65" i="1" a="1"/>
  <c r="Y209" i="1" a="1"/>
  <c r="Y353" i="1" a="1"/>
  <c r="Y497" i="1" a="1"/>
  <c r="Y49" i="1" a="1"/>
  <c r="Y114" i="1" a="1"/>
  <c r="Y210" i="1" a="1"/>
  <c r="Y306" i="1" a="1"/>
  <c r="Y402" i="1" a="1"/>
  <c r="Y51" i="1" a="1"/>
  <c r="Y195" i="1" a="1"/>
  <c r="Y339" i="1" a="1"/>
  <c r="Y68" i="1" a="1"/>
  <c r="Y164" i="1" a="1"/>
  <c r="Y260" i="1" a="1"/>
  <c r="Y356" i="1" a="1"/>
  <c r="Y269" i="1" a="1"/>
  <c r="Y502" i="1" a="1"/>
  <c r="Y117" i="1" a="1"/>
  <c r="Y493" i="1" a="1"/>
  <c r="Y675" i="1" a="1"/>
  <c r="Y406" i="1" a="1"/>
  <c r="Y551" i="1" a="1"/>
  <c r="Y254" i="1" a="1"/>
  <c r="Y571" i="1" a="1"/>
  <c r="Y715" i="1" a="1"/>
  <c r="Y381" i="1" a="1"/>
  <c r="Y565" i="1" a="1"/>
  <c r="Y397" i="1" a="1"/>
  <c r="Y572" i="1" a="1"/>
  <c r="Y716" i="1" a="1"/>
  <c r="Y366" i="1" a="1"/>
  <c r="Y566" i="1" a="1"/>
  <c r="Y710" i="1" a="1"/>
  <c r="Y790" i="1" a="1"/>
  <c r="Y862" i="1" a="1"/>
  <c r="Y934" i="1" a="1"/>
  <c r="Y1006" i="1" a="1"/>
  <c r="Y222" i="1" a="1"/>
  <c r="Y560" i="1" a="1"/>
  <c r="Y704" i="1" a="1"/>
  <c r="Y470" i="1" a="1"/>
  <c r="Y587" i="1" a="1"/>
  <c r="Y731" i="1" a="1"/>
  <c r="Y803" i="1" a="1"/>
  <c r="Y875" i="1" a="1"/>
  <c r="Y947" i="1" a="1"/>
  <c r="Y151" i="1" a="1"/>
  <c r="Y492" i="1" a="1"/>
  <c r="Y667" i="1" a="1"/>
  <c r="Y752" i="1" a="1"/>
  <c r="Y896" i="1" a="1"/>
  <c r="Y1047" i="1" a="1"/>
  <c r="AA660" i="1" a="1"/>
  <c r="AA705" i="1" a="1"/>
  <c r="Z299" i="1" a="1"/>
  <c r="Z716" i="1" a="1"/>
  <c r="Z698" i="1" a="1"/>
  <c r="Z693" i="1" a="1"/>
  <c r="Z995" i="1" a="1"/>
  <c r="Z590" i="1" a="1"/>
  <c r="Z971" i="1" a="1"/>
  <c r="Z564" i="1" a="1"/>
  <c r="Z1036" i="1" a="1"/>
  <c r="Z364" i="1" a="1"/>
  <c r="Z1060" i="1" a="1"/>
  <c r="Z1305" i="1" a="1"/>
  <c r="Z1107" i="1" a="1"/>
  <c r="Y71" i="1" a="1"/>
  <c r="Y64" i="1" a="1"/>
  <c r="Y448" i="1" a="1"/>
  <c r="Y23" i="1" a="1"/>
  <c r="Y378" i="1" a="1"/>
  <c r="Y43" i="1" a="1"/>
  <c r="Y173" i="1" a="1"/>
  <c r="Y642" i="1" a="1"/>
  <c r="Y515" i="1" a="1"/>
  <c r="Y238" i="1" a="1"/>
  <c r="Y539" i="1" a="1"/>
  <c r="Y916" i="1" a="1"/>
  <c r="Y665" i="1" a="1"/>
  <c r="Y785" i="1" a="1"/>
  <c r="Y452" i="1" a="1"/>
  <c r="Y1016" i="1" a="1"/>
  <c r="Y1005" i="1" a="1"/>
  <c r="Y427" i="1" a="1"/>
  <c r="Y1330" i="1" a="1"/>
  <c r="Y1008" i="1" a="1"/>
  <c r="Y973" i="1" a="1"/>
  <c r="Y1313" i="1" a="1"/>
  <c r="Y998" i="1" a="1"/>
  <c r="Y510" i="1" a="1"/>
  <c r="Y662" i="1" a="1"/>
  <c r="Y472" i="1" a="1"/>
  <c r="Y1102" i="1" a="1"/>
  <c r="Y1216" i="1" a="1"/>
  <c r="Y1274" i="1" a="1"/>
  <c r="Y894" i="1" a="1"/>
  <c r="Y1137" i="1" a="1"/>
  <c r="Y1193" i="1" a="1"/>
  <c r="X70" i="1" a="1"/>
  <c r="X250" i="1" a="1"/>
  <c r="X204" i="1" a="1"/>
  <c r="X388" i="1" a="1"/>
  <c r="X253" i="1" a="1"/>
  <c r="X94" i="1" a="1"/>
  <c r="X168" i="1" a="1"/>
  <c r="X687" i="1" a="1"/>
  <c r="X622" i="1" a="1"/>
  <c r="X590" i="1" a="1"/>
  <c r="X630" i="1" a="1"/>
  <c r="X604" i="1" a="1"/>
  <c r="X176" i="1" a="1"/>
  <c r="X131" i="1" a="1"/>
  <c r="X697" i="1" a="1"/>
  <c r="X367" i="1" a="1"/>
  <c r="X671" i="1" a="1"/>
  <c r="X518" i="1" a="1"/>
  <c r="X179" i="1" a="1"/>
  <c r="X607" i="1" a="1"/>
  <c r="X443" i="1" a="1"/>
  <c r="X741" i="1" a="1"/>
  <c r="X1170" i="1" a="1"/>
  <c r="X838" i="1" a="1"/>
  <c r="X1043" i="1" a="1"/>
  <c r="X1235" i="1" a="1"/>
  <c r="X932" i="1" a="1"/>
  <c r="X1220" i="1" a="1"/>
  <c r="X815" i="1" a="1"/>
  <c r="X1188" i="1" a="1"/>
  <c r="X965" i="1" a="1"/>
  <c r="X1109" i="1" a="1"/>
  <c r="X1285" i="1" a="1"/>
  <c r="X794" i="1" a="1"/>
  <c r="X982" i="1" a="1"/>
  <c r="X1246" i="1" a="1"/>
  <c r="X510" i="1" a="1"/>
  <c r="X854" i="1" a="1"/>
  <c r="X1134" i="1" a="1"/>
  <c r="X519" i="1" a="1"/>
  <c r="X820" i="1" a="1"/>
  <c r="X935" i="1" a="1"/>
  <c r="X1031" i="1" a="1"/>
  <c r="X1127" i="1" a="1"/>
  <c r="X1223" i="1" a="1"/>
  <c r="X1319" i="1" a="1"/>
  <c r="X1056" i="1" a="1"/>
  <c r="X944" i="1" a="1"/>
  <c r="X1088" i="1" a="1"/>
  <c r="X1232" i="1" a="1"/>
  <c r="X283" i="1" a="1"/>
  <c r="X884" i="1" a="1"/>
  <c r="X752" i="1" a="1"/>
  <c r="X894" i="1" a="1"/>
  <c r="X1034" i="1" a="1"/>
  <c r="X1178" i="1" a="1"/>
  <c r="X1322" i="1" a="1"/>
  <c r="X1305" i="1" a="1"/>
  <c r="X1121" i="1" a="1"/>
  <c r="X1272" i="1" a="1"/>
  <c r="X1104" i="1" a="1"/>
  <c r="X1329" i="1" a="1"/>
  <c r="X1241" i="1" a="1"/>
  <c r="W20" i="1" a="1"/>
  <c r="W28" i="1" a="1"/>
  <c r="W36" i="1" a="1"/>
  <c r="W166" i="1" a="1"/>
  <c r="W310" i="1" a="1"/>
  <c r="W454" i="1" a="1"/>
  <c r="W106" i="1" a="1"/>
  <c r="W250" i="1" a="1"/>
  <c r="W394" i="1" a="1"/>
  <c r="W46" i="1" a="1"/>
  <c r="W190" i="1" a="1"/>
  <c r="W334" i="1" a="1"/>
  <c r="W478" i="1" a="1"/>
  <c r="W139" i="1" a="1"/>
  <c r="W283" i="1" a="1"/>
  <c r="W427" i="1" a="1"/>
  <c r="W543" i="1" a="1"/>
  <c r="W171" i="1" a="1"/>
  <c r="W315" i="1" a="1"/>
  <c r="W459" i="1" a="1"/>
  <c r="W131" i="1" a="1"/>
  <c r="W275" i="1" a="1"/>
  <c r="W419" i="1" a="1"/>
  <c r="W538" i="1" a="1"/>
  <c r="W183" i="1" a="1"/>
  <c r="W327" i="1" a="1"/>
  <c r="W471" i="1" a="1"/>
  <c r="W124" i="1" a="1"/>
  <c r="W268" i="1" a="1"/>
  <c r="W412" i="1" a="1"/>
  <c r="W540" i="1" a="1"/>
  <c r="W318" i="1" a="1"/>
  <c r="W599" i="1" a="1"/>
  <c r="W743" i="1" a="1"/>
  <c r="W226" i="1" a="1"/>
  <c r="W589" i="1" a="1"/>
  <c r="W733" i="1" a="1"/>
  <c r="W854" i="1" a="1"/>
  <c r="W926" i="1" a="1"/>
  <c r="W167" i="1" a="1"/>
  <c r="W580" i="1" a="1"/>
  <c r="W724" i="1" a="1"/>
  <c r="W138" i="1" a="1"/>
  <c r="W547" i="1" a="1"/>
  <c r="W694" i="1" a="1"/>
  <c r="W825" i="1" a="1"/>
  <c r="W897" i="1" a="1"/>
  <c r="W969" i="1" a="1"/>
  <c r="W1041" i="1" a="1"/>
  <c r="W143" i="1" a="1"/>
  <c r="W548" i="1" a="1"/>
  <c r="W695" i="1" a="1"/>
  <c r="W82" i="1" a="1"/>
  <c r="W514" i="1" a="1"/>
  <c r="W675" i="1" a="1"/>
  <c r="W819" i="1" a="1"/>
  <c r="W892" i="1" a="1"/>
  <c r="W964" i="1" a="1"/>
  <c r="W1036" i="1" a="1"/>
  <c r="W1108" i="1" a="1"/>
  <c r="W1180" i="1" a="1"/>
  <c r="W1252" i="1" a="1"/>
  <c r="W424" i="1" a="1"/>
  <c r="W645" i="1" a="1"/>
  <c r="W789" i="1" a="1"/>
  <c r="W364" i="1" a="1"/>
  <c r="W646" i="1" a="1"/>
  <c r="W790" i="1" a="1"/>
  <c r="W875" i="1" a="1"/>
  <c r="W947" i="1" a="1"/>
  <c r="W1019" i="1" a="1"/>
  <c r="W1091" i="1" a="1"/>
  <c r="W91" i="1" a="1"/>
  <c r="W521" i="1" a="1"/>
  <c r="W667" i="1" a="1"/>
  <c r="W811" i="1" a="1"/>
  <c r="W432" i="1" a="1"/>
  <c r="W678" i="1" a="1"/>
  <c r="W822" i="1" a="1"/>
  <c r="AA726" i="1" a="1"/>
  <c r="AA751" i="1" a="1"/>
  <c r="Z414" i="1" a="1"/>
  <c r="Z801" i="1" a="1"/>
  <c r="Z770" i="1" a="1"/>
  <c r="Z765" i="1" a="1"/>
  <c r="Z355" i="1" a="1"/>
  <c r="Z878" i="1" a="1"/>
  <c r="Z1066" i="1" a="1"/>
  <c r="Z603" i="1" a="1"/>
  <c r="Z1043" i="1" a="1"/>
  <c r="Z531" i="1" a="1"/>
  <c r="Z1067" i="1" a="1"/>
  <c r="Z1341" i="1" a="1"/>
  <c r="Z1191" i="1" a="1"/>
  <c r="Y87" i="1" a="1"/>
  <c r="Y72" i="1" a="1"/>
  <c r="Y456" i="1" a="1"/>
  <c r="Y31" i="1" a="1"/>
  <c r="Y386" i="1" a="1"/>
  <c r="Y52" i="1" a="1"/>
  <c r="Y211" i="1" a="1"/>
  <c r="Y655" i="1" a="1"/>
  <c r="Y537" i="1" a="1"/>
  <c r="Y295" i="1" a="1"/>
  <c r="Y546" i="1" a="1"/>
  <c r="Y922" i="1" a="1"/>
  <c r="Y678" i="1" a="1"/>
  <c r="Y791" i="1" a="1"/>
  <c r="Y463" i="1" a="1"/>
  <c r="Y1026" i="1" a="1"/>
  <c r="Y1017" i="1" a="1"/>
  <c r="Y541" i="1" a="1"/>
  <c r="Y1338" i="1" a="1"/>
  <c r="Y1040" i="1" a="1"/>
  <c r="Y985" i="1" a="1"/>
  <c r="Y1322" i="1" a="1"/>
  <c r="Y1010" i="1" a="1"/>
  <c r="Y661" i="1" a="1"/>
  <c r="Y679" i="1" a="1"/>
  <c r="Y527" i="1" a="1"/>
  <c r="Y1110" i="1" a="1"/>
  <c r="Y1234" i="1" a="1"/>
  <c r="Y963" i="1" a="1"/>
  <c r="Y568" i="1" a="1"/>
  <c r="Y1188" i="1" a="1"/>
  <c r="Y1213" i="1" a="1"/>
  <c r="X76" i="1" a="1"/>
  <c r="X274" i="1" a="1"/>
  <c r="X212" i="1" a="1"/>
  <c r="X412" i="1" a="1"/>
  <c r="X261" i="1" a="1"/>
  <c r="X118" i="1" a="1"/>
  <c r="X185" i="1" a="1"/>
  <c r="X700" i="1" a="1"/>
  <c r="X635" i="1" a="1"/>
  <c r="X603" i="1" a="1"/>
  <c r="X643" i="1" a="1"/>
  <c r="X617" i="1" a="1"/>
  <c r="X193" i="1" a="1"/>
  <c r="X155" i="1" a="1"/>
  <c r="X703" i="1" a="1"/>
  <c r="X377" i="1" a="1"/>
  <c r="X678" i="1" a="1"/>
  <c r="X525" i="1" a="1"/>
  <c r="X218" i="1" a="1"/>
  <c r="X620" i="1" a="1"/>
  <c r="X453" i="1" a="1"/>
  <c r="X753" i="1" a="1"/>
  <c r="X1194" i="1" a="1"/>
  <c r="X850" i="1" a="1"/>
  <c r="X1051" i="1" a="1"/>
  <c r="X1243" i="1" a="1"/>
  <c r="X940" i="1" a="1"/>
  <c r="X1228" i="1" a="1"/>
  <c r="X827" i="1" a="1"/>
  <c r="X1212" i="1" a="1"/>
  <c r="X973" i="1" a="1"/>
  <c r="X1117" i="1" a="1"/>
  <c r="X1293" i="1" a="1"/>
  <c r="X818" i="1" a="1"/>
  <c r="X1046" i="1" a="1"/>
  <c r="X1262" i="1" a="1"/>
  <c r="X682" i="1" a="1"/>
  <c r="X873" i="1" a="1"/>
  <c r="X1158" i="1" a="1"/>
  <c r="X601" i="1" a="1"/>
  <c r="X832" i="1" a="1"/>
  <c r="X943" i="1" a="1"/>
  <c r="X1039" i="1" a="1"/>
  <c r="X1135" i="1" a="1"/>
  <c r="X1231" i="1" a="1"/>
  <c r="X1327" i="1" a="1"/>
  <c r="X267" i="1" a="1"/>
  <c r="X952" i="1" a="1"/>
  <c r="X1096" i="1" a="1"/>
  <c r="X1240" i="1" a="1"/>
  <c r="X707" i="1" a="1"/>
  <c r="X893" i="1" a="1"/>
  <c r="X764" i="1" a="1"/>
  <c r="X904" i="1" a="1"/>
  <c r="X1042" i="1" a="1"/>
  <c r="X1186" i="1" a="1"/>
  <c r="X1330" i="1" a="1"/>
  <c r="X1353" i="1" a="1"/>
  <c r="X1169" i="1" a="1"/>
  <c r="X1320" i="1" a="1"/>
  <c r="X1201" i="1" a="1"/>
  <c r="X937" i="1" a="1"/>
  <c r="X1289" i="1" a="1"/>
  <c r="W26" i="1" a="1"/>
  <c r="W34" i="1" a="1"/>
  <c r="W42" i="1" a="1"/>
  <c r="W176" i="1" a="1"/>
  <c r="W320" i="1" a="1"/>
  <c r="W464" i="1" a="1"/>
  <c r="W116" i="1" a="1"/>
  <c r="W260" i="1" a="1"/>
  <c r="W404" i="1" a="1"/>
  <c r="W56" i="1" a="1"/>
  <c r="W200" i="1" a="1"/>
  <c r="W344" i="1" a="1"/>
  <c r="W488" i="1" a="1"/>
  <c r="W150" i="1" a="1"/>
  <c r="W294" i="1" a="1"/>
  <c r="W438" i="1" a="1"/>
  <c r="W549" i="1" a="1"/>
  <c r="W181" i="1" a="1"/>
  <c r="W325" i="1" a="1"/>
  <c r="W469" i="1" a="1"/>
  <c r="W141" i="1" a="1"/>
  <c r="W285" i="1" a="1"/>
  <c r="W429" i="1" a="1"/>
  <c r="W49" i="1" a="1"/>
  <c r="W193" i="1" a="1"/>
  <c r="W337" i="1" a="1"/>
  <c r="W481" i="1" a="1"/>
  <c r="W134" i="1" a="1"/>
  <c r="W278" i="1" a="1"/>
  <c r="W422" i="1" a="1"/>
  <c r="W546" i="1" a="1"/>
  <c r="W379" i="1" a="1"/>
  <c r="W609" i="1" a="1"/>
  <c r="AA565" i="1" a="1"/>
  <c r="AA1052" i="1" a="1"/>
  <c r="Z486" i="1" a="1"/>
  <c r="Z261" i="1" a="1"/>
  <c r="Z289" i="1" a="1"/>
  <c r="Z811" i="1" a="1"/>
  <c r="Z397" i="1" a="1"/>
  <c r="Z917" i="1" a="1"/>
  <c r="Z1139" i="1" a="1"/>
  <c r="Z721" i="1" a="1"/>
  <c r="Z1079" i="1" a="1"/>
  <c r="Z649" i="1" a="1"/>
  <c r="Z1088" i="1" a="1"/>
  <c r="Z734" i="1" a="1"/>
  <c r="Z1227" i="1" a="1"/>
  <c r="Y95" i="1" a="1"/>
  <c r="Y80" i="1" a="1"/>
  <c r="Y57" i="1" a="1"/>
  <c r="Y41" i="1" a="1"/>
  <c r="Y394" i="1" a="1"/>
  <c r="Y60" i="1" a="1"/>
  <c r="Y230" i="1" a="1"/>
  <c r="Y668" i="1" a="1"/>
  <c r="Y558" i="1" a="1"/>
  <c r="Y349" i="1" a="1"/>
  <c r="Y553" i="1" a="1"/>
  <c r="Y928" i="1" a="1"/>
  <c r="Y691" i="1" a="1"/>
  <c r="Y797" i="1" a="1"/>
  <c r="Y483" i="1" a="1"/>
  <c r="Y1037" i="1" a="1"/>
  <c r="Y1027" i="1" a="1"/>
  <c r="Y620" i="1" a="1"/>
  <c r="Y1348" i="1" a="1"/>
  <c r="Y1050" i="1" a="1"/>
  <c r="Y997" i="1" a="1"/>
  <c r="Y1331" i="1" a="1"/>
  <c r="Y1021" i="1" a="1"/>
  <c r="Y693" i="1" a="1"/>
  <c r="Y694" i="1" a="1"/>
  <c r="Y634" i="1" a="1"/>
  <c r="Y1120" i="1" a="1"/>
  <c r="Y1252" i="1" a="1"/>
  <c r="Y1083" i="1" a="1"/>
  <c r="Y774" i="1" a="1"/>
  <c r="Y1208" i="1" a="1"/>
  <c r="Y1231" i="1" a="1"/>
  <c r="X12" i="1" a="1"/>
  <c r="X298" i="1" a="1"/>
  <c r="X228" i="1" a="1"/>
  <c r="X436" i="1" a="1"/>
  <c r="X269" i="1" a="1"/>
  <c r="X142" i="1" a="1"/>
  <c r="X203" i="1" a="1"/>
  <c r="X706" i="1" a="1"/>
  <c r="X642" i="1" a="1"/>
  <c r="X616" i="1" a="1"/>
  <c r="X656" i="1" a="1"/>
  <c r="X624" i="1" a="1"/>
  <c r="X211" i="1" a="1"/>
  <c r="X194" i="1" a="1"/>
  <c r="X709" i="1" a="1"/>
  <c r="X389" i="1" a="1"/>
  <c r="X691" i="1" a="1"/>
  <c r="X580" i="1" a="1"/>
  <c r="X347" i="1" a="1"/>
  <c r="X679" i="1" a="1"/>
  <c r="X562" i="1" a="1"/>
  <c r="X813" i="1" a="1"/>
  <c r="X1314" i="1" a="1"/>
  <c r="X896" i="1" a="1"/>
  <c r="X1091" i="1" a="1"/>
  <c r="X1283" i="1" a="1"/>
  <c r="X1004" i="1" a="1"/>
  <c r="X1292" i="1" a="1"/>
  <c r="X839" i="1" a="1"/>
  <c r="X1236" i="1" a="1"/>
  <c r="X989" i="1" a="1"/>
  <c r="X1157" i="1" a="1"/>
  <c r="X1301" i="1" a="1"/>
  <c r="X830" i="1" a="1"/>
  <c r="X1054" i="1" a="1"/>
  <c r="X1270" i="1" a="1"/>
  <c r="X735" i="1" a="1"/>
  <c r="X891" i="1" a="1"/>
  <c r="X1182" i="1" a="1"/>
  <c r="X686" i="1" a="1"/>
  <c r="X844" i="1" a="1"/>
  <c r="X951" i="1" a="1"/>
  <c r="X1047" i="1" a="1"/>
  <c r="X1143" i="1" a="1"/>
  <c r="X1239" i="1" a="1"/>
  <c r="X1335" i="1" a="1"/>
  <c r="X413" i="1" a="1"/>
  <c r="X968" i="1" a="1"/>
  <c r="X1112" i="1" a="1"/>
  <c r="X1256" i="1" a="1"/>
  <c r="X737" i="1" a="1"/>
  <c r="X911" i="1" a="1"/>
  <c r="X776" i="1" a="1"/>
  <c r="X912" i="1" a="1"/>
  <c r="X1058" i="1" a="1"/>
  <c r="X1202" i="1" a="1"/>
  <c r="X1346" i="1" a="1"/>
  <c r="X1200" i="1" a="1"/>
  <c r="X1217" i="1" a="1"/>
  <c r="X1296" i="1" a="1"/>
  <c r="X1001" i="1" a="1"/>
  <c r="X945" i="1" a="1"/>
  <c r="X1337" i="1" a="1"/>
  <c r="W32" i="1" a="1"/>
  <c r="W11" i="1" a="1"/>
  <c r="W53" i="1" a="1"/>
  <c r="W197" i="1" a="1"/>
  <c r="W341" i="1" a="1"/>
  <c r="W485" i="1" a="1"/>
  <c r="W137" i="1" a="1"/>
  <c r="W281" i="1" a="1"/>
  <c r="W425" i="1" a="1"/>
  <c r="W77" i="1" a="1"/>
  <c r="W221" i="1" a="1"/>
  <c r="W365" i="1" a="1"/>
  <c r="W509" i="1" a="1"/>
  <c r="W160" i="1" a="1"/>
  <c r="W304" i="1" a="1"/>
  <c r="W448" i="1" a="1"/>
  <c r="W48" i="1" a="1"/>
  <c r="W192" i="1" a="1"/>
  <c r="W336" i="1" a="1"/>
  <c r="W480" i="1" a="1"/>
  <c r="W151" i="1" a="1"/>
  <c r="W295" i="1" a="1"/>
  <c r="W439" i="1" a="1"/>
  <c r="W60" i="1" a="1"/>
  <c r="W204" i="1" a="1"/>
  <c r="W348" i="1" a="1"/>
  <c r="W492" i="1" a="1"/>
  <c r="W155" i="1" a="1"/>
  <c r="W299" i="1" a="1"/>
  <c r="W443" i="1" a="1"/>
  <c r="W552" i="1" a="1"/>
  <c r="W410" i="1" a="1"/>
  <c r="W619" i="1" a="1"/>
  <c r="W763" i="1" a="1"/>
  <c r="W288" i="1" a="1"/>
  <c r="W620" i="1" a="1"/>
  <c r="W764" i="1" a="1"/>
  <c r="W866" i="1" a="1"/>
  <c r="W938" i="1" a="1"/>
  <c r="W259" i="1" a="1"/>
  <c r="W600" i="1" a="1"/>
  <c r="W744" i="1" a="1"/>
  <c r="W230" i="1" a="1"/>
  <c r="W570" i="1" a="1"/>
  <c r="W714" i="1" a="1"/>
  <c r="W837" i="1" a="1"/>
  <c r="W909" i="1" a="1"/>
  <c r="W981" i="1" a="1"/>
  <c r="W1053" i="1" a="1"/>
  <c r="W235" i="1" a="1"/>
  <c r="W571" i="1" a="1"/>
  <c r="W715" i="1" a="1"/>
  <c r="W144" i="1" a="1"/>
  <c r="W562" i="1" a="1"/>
  <c r="W706" i="1" a="1"/>
  <c r="W832" i="1" a="1"/>
  <c r="W904" i="1" a="1"/>
  <c r="W976" i="1" a="1"/>
  <c r="W1048" i="1" a="1"/>
  <c r="W1120" i="1" a="1"/>
  <c r="W1192" i="1" a="1"/>
  <c r="W54" i="1" a="1"/>
  <c r="W486" i="1" a="1"/>
  <c r="W676" i="1" a="1"/>
  <c r="W820" i="1" a="1"/>
  <c r="W426" i="1" a="1"/>
  <c r="W666" i="1" a="1"/>
  <c r="W810" i="1" a="1"/>
  <c r="W887" i="1" a="1"/>
  <c r="W959" i="1" a="1"/>
  <c r="W1031" i="1" a="1"/>
  <c r="W1103" i="1" a="1"/>
  <c r="W153" i="1" a="1"/>
  <c r="W553" i="1" a="1"/>
  <c r="W698" i="1" a="1"/>
  <c r="W92" i="1" a="1"/>
  <c r="W554" i="1" a="1"/>
  <c r="W699" i="1" a="1"/>
  <c r="W834" i="1" a="1"/>
  <c r="W906" i="1" a="1"/>
  <c r="W978" i="1" a="1"/>
  <c r="W1050" i="1" a="1"/>
  <c r="W1122" i="1" a="1"/>
  <c r="W1194" i="1" a="1"/>
  <c r="W1266" i="1" a="1"/>
  <c r="W813" i="1" a="1"/>
  <c r="W1271" i="1" a="1"/>
  <c r="W1227" i="1" a="1"/>
  <c r="W925" i="1" a="1"/>
  <c r="W1317" i="1" a="1"/>
  <c r="W1304" i="1" a="1"/>
  <c r="W1106" i="1" a="1"/>
  <c r="W1297" i="1" a="1"/>
  <c r="W282" i="1" a="1"/>
  <c r="W1016" i="1" a="1"/>
  <c r="W1262" i="1" a="1"/>
  <c r="W1314" i="1" a="1"/>
  <c r="W1220" i="1" a="1"/>
  <c r="W1004" i="1" a="1"/>
  <c r="W865" i="1" a="1"/>
  <c r="W1178" i="1" a="1"/>
  <c r="W1351" i="1" a="1"/>
  <c r="W1070" i="1" a="1"/>
  <c r="W1277" i="1" a="1"/>
  <c r="W1154" i="1" a="1"/>
  <c r="W943" i="1" a="1"/>
  <c r="W1312" i="1" a="1"/>
  <c r="W1003" i="1" a="1"/>
  <c r="W1313" i="1" a="1"/>
  <c r="W1293" i="1" a="1"/>
  <c r="W1009" i="1" a="1"/>
  <c r="W1243" i="1" a="1"/>
  <c r="W1292" i="1" a="1"/>
  <c r="V16" i="1" a="1"/>
  <c r="V106" i="1" a="1"/>
  <c r="V394" i="1" a="1"/>
  <c r="V75" i="1" a="1"/>
  <c r="V171" i="1" a="1"/>
  <c r="V92" i="1" a="1"/>
  <c r="V236" i="1" a="1"/>
  <c r="V52" i="1" a="1"/>
  <c r="V340" i="1" a="1"/>
  <c r="V101" i="1" a="1"/>
  <c r="V197" i="1" a="1"/>
  <c r="V102" i="1" a="1"/>
  <c r="V246" i="1" a="1"/>
  <c r="V238" i="1" a="1"/>
  <c r="V112" i="1" a="1"/>
  <c r="V65" i="1" a="1"/>
  <c r="V138" i="1" a="1"/>
  <c r="V271" i="1" a="1"/>
  <c r="V445" i="1" a="1"/>
  <c r="V601" i="1" a="1"/>
  <c r="V194" i="1" a="1"/>
  <c r="V420" i="1" a="1"/>
  <c r="V241" i="1" a="1"/>
  <c r="V455" i="1" a="1"/>
  <c r="V615" i="1" a="1"/>
  <c r="V200" i="1" a="1"/>
  <c r="V380" i="1" a="1"/>
  <c r="V243" i="1" a="1"/>
  <c r="V430" i="1" a="1"/>
  <c r="V577" i="1" a="1"/>
  <c r="V245" i="1" a="1"/>
  <c r="V431" i="1" a="1"/>
  <c r="V584" i="1" a="1"/>
  <c r="V713" i="1" a="1"/>
  <c r="V247" i="1" a="1"/>
  <c r="V393" i="1" a="1"/>
  <c r="V545" i="1" a="1"/>
  <c r="V231" i="1" a="1"/>
  <c r="V441" i="1" a="1"/>
  <c r="V572" i="1" a="1"/>
  <c r="V702" i="1" a="1"/>
  <c r="AA362" i="1" a="1"/>
  <c r="AA1163" i="1" a="1"/>
  <c r="Z14" i="1" a="1"/>
  <c r="Z612" i="1" a="1"/>
  <c r="Z659" i="1" a="1"/>
  <c r="Z441" i="1" a="1"/>
  <c r="Z735" i="1" a="1"/>
  <c r="Z787" i="1" a="1"/>
  <c r="Z1049" i="1" a="1"/>
  <c r="Z1071" i="1" a="1"/>
  <c r="Z1190" i="1" a="1"/>
  <c r="Z1044" i="1" a="1"/>
  <c r="Z1198" i="1" a="1"/>
  <c r="Z1347" i="1" a="1"/>
  <c r="Y40" i="1" a="1"/>
  <c r="Y215" i="1" a="1"/>
  <c r="Y160" i="1" a="1"/>
  <c r="Y177" i="1" a="1"/>
  <c r="Y90" i="1" a="1"/>
  <c r="Y24" i="1" a="1"/>
  <c r="Y140" i="1" a="1"/>
  <c r="Y453" i="1" a="1"/>
  <c r="Y271" i="1" a="1"/>
  <c r="Y676" i="1" a="1"/>
  <c r="Y516" i="1" a="1"/>
  <c r="Y671" i="1" a="1"/>
  <c r="Y988" i="1" a="1"/>
  <c r="Y413" i="1" a="1"/>
  <c r="Y857" i="1" a="1"/>
  <c r="Y628" i="1" a="1"/>
  <c r="Y637" i="1" a="1"/>
  <c r="Y686" i="1" a="1"/>
  <c r="Y1104" i="1" a="1"/>
  <c r="Y621" i="1" a="1"/>
  <c r="Y588" i="1" a="1"/>
  <c r="Y1088" i="1" a="1"/>
  <c r="Y692" i="1" a="1"/>
  <c r="Y1197" i="1" a="1"/>
  <c r="Y807" i="1" a="1"/>
  <c r="Y1135" i="1" a="1"/>
  <c r="Y799" i="1" a="1"/>
  <c r="Y1200" i="1" a="1"/>
  <c r="Y1319" i="1" a="1"/>
  <c r="Y1201" i="1" a="1"/>
  <c r="Y1229" i="1" a="1"/>
  <c r="Y1335" i="1" a="1"/>
  <c r="Y1139" i="1" a="1"/>
  <c r="X105" i="1" a="1"/>
  <c r="X514" i="1" a="1"/>
  <c r="X332" i="1" a="1"/>
  <c r="X553" i="1" a="1"/>
  <c r="X78" i="1" a="1"/>
  <c r="X59" i="1" a="1"/>
  <c r="X382" i="1" a="1"/>
  <c r="X329" i="1" a="1"/>
  <c r="X241" i="1" a="1"/>
  <c r="X242" i="1" a="1"/>
  <c r="X275" i="1" a="1"/>
  <c r="X714" i="1" a="1"/>
  <c r="X354" i="1" a="1"/>
  <c r="X387" i="1" a="1"/>
  <c r="X763" i="1" a="1"/>
  <c r="X399" i="1" a="1"/>
  <c r="X265" i="1" a="1"/>
  <c r="X613" i="1" a="1"/>
  <c r="X400" i="1" a="1"/>
  <c r="X184" i="1" a="1"/>
  <c r="X595" i="1" a="1"/>
  <c r="X849" i="1" a="1"/>
  <c r="X144" i="1" a="1"/>
  <c r="X923" i="1" a="1"/>
  <c r="X1115" i="1" a="1"/>
  <c r="X1307" i="1" a="1"/>
  <c r="X1036" i="1" a="1"/>
  <c r="X1324" i="1" a="1"/>
  <c r="X888" i="1" a="1"/>
  <c r="X1260" i="1" a="1"/>
  <c r="X997" i="1" a="1"/>
  <c r="X1165" i="1" a="1"/>
  <c r="X1309" i="1" a="1"/>
  <c r="X842" i="1" a="1"/>
  <c r="X1078" i="1" a="1"/>
  <c r="X1286" i="1" a="1"/>
  <c r="X747" i="1" a="1"/>
  <c r="X909" i="1" a="1"/>
  <c r="X1206" i="1" a="1"/>
  <c r="X705" i="1" a="1"/>
  <c r="X855" i="1" a="1"/>
  <c r="X959" i="1" a="1"/>
  <c r="X1055" i="1" a="1"/>
  <c r="X1151" i="1" a="1"/>
  <c r="X1247" i="1" a="1"/>
  <c r="X1343" i="1" a="1"/>
  <c r="X526" i="1" a="1"/>
  <c r="X976" i="1" a="1"/>
  <c r="X1120" i="1" a="1"/>
  <c r="X1264" i="1" a="1"/>
  <c r="X749" i="1" a="1"/>
  <c r="X936" i="1" a="1"/>
  <c r="X788" i="1" a="1"/>
  <c r="X922" i="1" a="1"/>
  <c r="X1066" i="1" a="1"/>
  <c r="X1210" i="1" a="1"/>
  <c r="X1354" i="1" a="1"/>
  <c r="X1105" i="1" a="1"/>
  <c r="X1265" i="1" a="1"/>
  <c r="X614" i="1" a="1"/>
  <c r="X845" i="1" a="1"/>
  <c r="X669" i="1" a="1"/>
  <c r="X1344" i="1" a="1"/>
  <c r="W38" i="1" a="1"/>
  <c r="W17" i="1" a="1"/>
  <c r="W63" i="1" a="1"/>
  <c r="W207" i="1" a="1"/>
  <c r="W351" i="1" a="1"/>
  <c r="W495" i="1" a="1"/>
  <c r="W147" i="1" a="1"/>
  <c r="W291" i="1" a="1"/>
  <c r="W435" i="1" a="1"/>
  <c r="W87" i="1" a="1"/>
  <c r="W231" i="1" a="1"/>
  <c r="W375" i="1" a="1"/>
  <c r="W25" i="1" a="1"/>
  <c r="W170" i="1" a="1"/>
  <c r="W314" i="1" a="1"/>
  <c r="W458" i="1" a="1"/>
  <c r="W58" i="1" a="1"/>
  <c r="W202" i="1" a="1"/>
  <c r="W346" i="1" a="1"/>
  <c r="W490" i="1" a="1"/>
  <c r="W162" i="1" a="1"/>
  <c r="W306" i="1" a="1"/>
  <c r="W450" i="1" a="1"/>
  <c r="W70" i="1" a="1"/>
  <c r="W214" i="1" a="1"/>
  <c r="W358" i="1" a="1"/>
  <c r="W502" i="1" a="1"/>
  <c r="W165" i="1" a="1"/>
  <c r="W309" i="1" a="1"/>
  <c r="W453" i="1" a="1"/>
  <c r="W558" i="1" a="1"/>
  <c r="W441" i="1" a="1"/>
  <c r="W640" i="1" a="1"/>
  <c r="W784" i="1" a="1"/>
  <c r="W349" i="1" a="1"/>
  <c r="W630" i="1" a="1"/>
  <c r="W774" i="1" a="1"/>
  <c r="W872" i="1" a="1"/>
  <c r="W944" i="1" a="1"/>
  <c r="W290" i="1" a="1"/>
  <c r="W611" i="1" a="1"/>
  <c r="W755" i="1" a="1"/>
  <c r="W261" i="1" a="1"/>
  <c r="W581" i="1" a="1"/>
  <c r="W725" i="1" a="1"/>
  <c r="W843" i="1" a="1"/>
  <c r="W915" i="1" a="1"/>
  <c r="W987" i="1" a="1"/>
  <c r="W1059" i="1" a="1"/>
  <c r="W266" i="1" a="1"/>
  <c r="W592" i="1" a="1"/>
  <c r="W736" i="1" a="1"/>
  <c r="W205" i="1" a="1"/>
  <c r="W572" i="1" a="1"/>
  <c r="W716" i="1" a="1"/>
  <c r="W838" i="1" a="1"/>
  <c r="W910" i="1" a="1"/>
  <c r="W982" i="1" a="1"/>
  <c r="W1054" i="1" a="1"/>
  <c r="W1126" i="1" a="1"/>
  <c r="W1198" i="1" a="1"/>
  <c r="W115" i="1" a="1"/>
  <c r="W535" i="1" a="1"/>
  <c r="W686" i="1" a="1"/>
  <c r="W55" i="1" a="1"/>
  <c r="W487" i="1" a="1"/>
  <c r="W677" i="1" a="1"/>
  <c r="W821" i="1" a="1"/>
  <c r="W893" i="1" a="1"/>
  <c r="W965" i="1" a="1"/>
  <c r="W1037" i="1" a="1"/>
  <c r="AA405" i="1" a="1"/>
  <c r="Z8" i="1" a="1"/>
  <c r="Z120" i="1" a="1"/>
  <c r="Z684" i="1" a="1"/>
  <c r="Z731" i="1" a="1"/>
  <c r="Z507" i="1" a="1"/>
  <c r="Z807" i="1" a="1"/>
  <c r="Z813" i="1" a="1"/>
  <c r="Z1150" i="1" a="1"/>
  <c r="Z1078" i="1" a="1"/>
  <c r="Z1196" i="1" a="1"/>
  <c r="Z1051" i="1" a="1"/>
  <c r="Z1204" i="1" a="1"/>
  <c r="Z972" i="1" a="1"/>
  <c r="Y46" i="1" a="1"/>
  <c r="Y231" i="1" a="1"/>
  <c r="Y168" i="1" a="1"/>
  <c r="Y185" i="1" a="1"/>
  <c r="Y98" i="1" a="1"/>
  <c r="Y33" i="1" a="1"/>
  <c r="Y148" i="1" a="1"/>
  <c r="Y464" i="1" a="1"/>
  <c r="Y310" i="1" a="1"/>
  <c r="Y689" i="1" a="1"/>
  <c r="Y531" i="1" a="1"/>
  <c r="Y684" i="1" a="1"/>
  <c r="Y994" i="1" a="1"/>
  <c r="Y437" i="1" a="1"/>
  <c r="Y863" i="1" a="1"/>
  <c r="Y641" i="1" a="1"/>
  <c r="Y669" i="1" a="1"/>
  <c r="Y1028" i="1" a="1"/>
  <c r="Y1114" i="1" a="1"/>
  <c r="Y657" i="1" a="1"/>
  <c r="Y622" i="1" a="1"/>
  <c r="Y1097" i="1" a="1"/>
  <c r="Y707" i="1" a="1"/>
  <c r="Y1215" i="1" a="1"/>
  <c r="Y819" i="1" a="1"/>
  <c r="Y1153" i="1" a="1"/>
  <c r="Y811" i="1" a="1"/>
  <c r="Y1210" i="1" a="1"/>
  <c r="Y302" i="1" a="1"/>
  <c r="Y1219" i="1" a="1"/>
  <c r="Y1265" i="1" a="1"/>
  <c r="Y1172" i="1" a="1"/>
  <c r="Y1145" i="1" a="1"/>
  <c r="X113" i="1" a="1"/>
  <c r="X11" i="1" a="1"/>
  <c r="X348" i="1" a="1"/>
  <c r="X25" i="1" a="1"/>
  <c r="X86" i="1" a="1"/>
  <c r="X69" i="1" a="1"/>
  <c r="X403" i="1" a="1"/>
  <c r="X341" i="1" a="1"/>
  <c r="X257" i="1" a="1"/>
  <c r="X258" i="1" a="1"/>
  <c r="X291" i="1" a="1"/>
  <c r="X720" i="1" a="1"/>
  <c r="X366" i="1" a="1"/>
  <c r="X419" i="1" a="1"/>
  <c r="X769" i="1" a="1"/>
  <c r="X409" i="1" a="1"/>
  <c r="X281" i="1" a="1"/>
  <c r="X626" i="1" a="1"/>
  <c r="X411" i="1" a="1"/>
  <c r="X223" i="1" a="1"/>
  <c r="X608" i="1" a="1"/>
  <c r="X859" i="1" a="1"/>
  <c r="X337" i="1" a="1"/>
  <c r="X931" i="1" a="1"/>
  <c r="X1123" i="1" a="1"/>
  <c r="X1315" i="1" a="1"/>
  <c r="X1052" i="1" a="1"/>
  <c r="X1340" i="1" a="1"/>
  <c r="X898" i="1" a="1"/>
  <c r="X1284" i="1" a="1"/>
  <c r="X1005" i="1" a="1"/>
  <c r="X1181" i="1" a="1"/>
  <c r="X1349" i="1" a="1"/>
  <c r="X853" i="1" a="1"/>
  <c r="X1094" i="1" a="1"/>
  <c r="X1294" i="1" a="1"/>
  <c r="X759" i="1" a="1"/>
  <c r="X942" i="1" a="1"/>
  <c r="X1230" i="1" a="1"/>
  <c r="X723" i="1" a="1"/>
  <c r="X864" i="1" a="1"/>
  <c r="X967" i="1" a="1"/>
  <c r="X1063" i="1" a="1"/>
  <c r="X1159" i="1" a="1"/>
  <c r="X1255" i="1" a="1"/>
  <c r="X1351" i="1" a="1"/>
  <c r="X668" i="1" a="1"/>
  <c r="X992" i="1" a="1"/>
  <c r="X1136" i="1" a="1"/>
  <c r="X1280" i="1" a="1"/>
  <c r="X761" i="1" a="1"/>
  <c r="X984" i="1" a="1"/>
  <c r="X800" i="1" a="1"/>
  <c r="X938" i="1" a="1"/>
  <c r="X1082" i="1" a="1"/>
  <c r="X1226" i="1" a="1"/>
  <c r="X299" i="1" a="1"/>
  <c r="X969" i="1" a="1"/>
  <c r="X1313" i="1" a="1"/>
  <c r="X903" i="1" a="1"/>
  <c r="X1041" i="1" a="1"/>
  <c r="X1017" i="1" a="1"/>
  <c r="X1345" i="1" a="1"/>
  <c r="W9" i="1" a="1"/>
  <c r="W23" i="1" a="1"/>
  <c r="W73" i="1" a="1"/>
  <c r="W217" i="1" a="1"/>
  <c r="W361" i="1" a="1"/>
  <c r="W505" i="1" a="1"/>
  <c r="W157" i="1" a="1"/>
  <c r="W301" i="1" a="1"/>
  <c r="W445" i="1" a="1"/>
  <c r="W97" i="1" a="1"/>
  <c r="W241" i="1" a="1"/>
  <c r="W385" i="1" a="1"/>
  <c r="W47" i="1" a="1"/>
  <c r="W191" i="1" a="1"/>
  <c r="W335" i="1" a="1"/>
  <c r="W479" i="1" a="1"/>
  <c r="W68" i="1" a="1"/>
  <c r="W212" i="1" a="1"/>
  <c r="W356" i="1" a="1"/>
  <c r="W500" i="1" a="1"/>
  <c r="W172" i="1" a="1"/>
  <c r="W316" i="1" a="1"/>
  <c r="W460" i="1" a="1"/>
  <c r="W80" i="1" a="1"/>
  <c r="AA712" i="1" a="1"/>
  <c r="Z34" i="1" a="1"/>
  <c r="Z192" i="1" a="1"/>
  <c r="Z736" i="1" a="1"/>
  <c r="Z777" i="1" a="1"/>
  <c r="Z556" i="1" a="1"/>
  <c r="Z853" i="1" a="1"/>
  <c r="Z918" i="1" a="1"/>
  <c r="Z1183" i="1" a="1"/>
  <c r="Z1085" i="1" a="1"/>
  <c r="Z1202" i="1" a="1"/>
  <c r="Z1058" i="1" a="1"/>
  <c r="Z1210" i="1" a="1"/>
  <c r="Z1094" i="1" a="1"/>
  <c r="Y26" i="1" a="1"/>
  <c r="Y239" i="1" a="1"/>
  <c r="Y176" i="1" a="1"/>
  <c r="Y201" i="1" a="1"/>
  <c r="Y106" i="1" a="1"/>
  <c r="Y42" i="1" a="1"/>
  <c r="Y156" i="1" a="1"/>
  <c r="Y474" i="1" a="1"/>
  <c r="Y361" i="1" a="1"/>
  <c r="Y702" i="1" a="1"/>
  <c r="Y559" i="1" a="1"/>
  <c r="Y697" i="1" a="1"/>
  <c r="Y1000" i="1" a="1"/>
  <c r="Y461" i="1" a="1"/>
  <c r="Y869" i="1" a="1"/>
  <c r="Y654" i="1" a="1"/>
  <c r="Y729" i="1" a="1"/>
  <c r="Y1038" i="1" a="1"/>
  <c r="Y1122" i="1" a="1"/>
  <c r="Y673" i="1" a="1"/>
  <c r="Y674" i="1" a="1"/>
  <c r="Y1106" i="1" a="1"/>
  <c r="Y721" i="1" a="1"/>
  <c r="Y1233" i="1" a="1"/>
  <c r="Y831" i="1" a="1"/>
  <c r="Y1171" i="1" a="1"/>
  <c r="Y823" i="1" a="1"/>
  <c r="Y1218" i="1" a="1"/>
  <c r="Y978" i="1" a="1"/>
  <c r="Y1237" i="1" a="1"/>
  <c r="Y1355" i="1" a="1"/>
  <c r="Y649" i="1" a="1"/>
  <c r="Y1301" i="1" a="1"/>
  <c r="X121" i="1" a="1"/>
  <c r="X23" i="1" a="1"/>
  <c r="X356" i="1" a="1"/>
  <c r="X36" i="1" a="1"/>
  <c r="X102" i="1" a="1"/>
  <c r="X79" i="1" a="1"/>
  <c r="X424" i="1" a="1"/>
  <c r="X351" i="1" a="1"/>
  <c r="X273" i="1" a="1"/>
  <c r="X290" i="1" a="1"/>
  <c r="X307" i="1" a="1"/>
  <c r="X726" i="1" a="1"/>
  <c r="X386" i="1" a="1"/>
  <c r="X439" i="1" a="1"/>
  <c r="X775" i="1" a="1"/>
  <c r="X488" i="1" a="1"/>
  <c r="X297" i="1" a="1"/>
  <c r="X639" i="1" a="1"/>
  <c r="X432" i="1" a="1"/>
  <c r="X239" i="1" a="1"/>
  <c r="X621" i="1" a="1"/>
  <c r="X877" i="1" a="1"/>
  <c r="X462" i="1" a="1"/>
  <c r="X939" i="1" a="1"/>
  <c r="X1131" i="1" a="1"/>
  <c r="X1323" i="1" a="1"/>
  <c r="X1060" i="1" a="1"/>
  <c r="X1348" i="1" a="1"/>
  <c r="X916" i="1" a="1"/>
  <c r="X369" i="1" a="1"/>
  <c r="X1013" i="1" a="1"/>
  <c r="X1189" i="1" a="1"/>
  <c r="X1357" i="1" a="1"/>
  <c r="X863" i="1" a="1"/>
  <c r="X1102" i="1" a="1"/>
  <c r="X1310" i="1" a="1"/>
  <c r="X771" i="1" a="1"/>
  <c r="X966" i="1" a="1"/>
  <c r="X1254" i="1" a="1"/>
  <c r="X736" i="1" a="1"/>
  <c r="X874" i="1" a="1"/>
  <c r="X975" i="1" a="1"/>
  <c r="X1071" i="1" a="1"/>
  <c r="X1167" i="1" a="1"/>
  <c r="X1263" i="1" a="1"/>
  <c r="X1359" i="1" a="1"/>
  <c r="X724" i="1" a="1"/>
  <c r="X1000" i="1" a="1"/>
  <c r="X1144" i="1" a="1"/>
  <c r="X1288" i="1" a="1"/>
  <c r="X773" i="1" a="1"/>
  <c r="X1032" i="1" a="1"/>
  <c r="X812" i="1" a="1"/>
  <c r="X946" i="1" a="1"/>
  <c r="X1090" i="1" a="1"/>
  <c r="X1234" i="1" a="1"/>
  <c r="X867" i="1" a="1"/>
  <c r="X1065" i="1" a="1"/>
  <c r="X1152" i="1" a="1"/>
  <c r="X993" i="1" a="1"/>
  <c r="X921" i="1" a="1"/>
  <c r="X1033" i="1" a="1"/>
  <c r="X725" i="1" a="1"/>
  <c r="W15" i="1" a="1"/>
  <c r="W29" i="1" a="1"/>
  <c r="W84" i="1" a="1"/>
  <c r="W228" i="1" a="1"/>
  <c r="W372" i="1" a="1"/>
  <c r="W516" i="1" a="1"/>
  <c r="W168" i="1" a="1"/>
  <c r="W312" i="1" a="1"/>
  <c r="W456" i="1" a="1"/>
  <c r="W108" i="1" a="1"/>
  <c r="W252" i="1" a="1"/>
  <c r="W396" i="1" a="1"/>
  <c r="W57" i="1" a="1"/>
  <c r="W201" i="1" a="1"/>
  <c r="W345" i="1" a="1"/>
  <c r="W489" i="1" a="1"/>
  <c r="W89" i="1" a="1"/>
  <c r="W233" i="1" a="1"/>
  <c r="W377" i="1" a="1"/>
  <c r="W31" i="1" a="1"/>
  <c r="W182" i="1" a="1"/>
  <c r="W326" i="1" a="1"/>
  <c r="W470" i="1" a="1"/>
  <c r="W101" i="1" a="1"/>
  <c r="W245" i="1" a="1"/>
  <c r="W389" i="1" a="1"/>
  <c r="W40" i="1" a="1"/>
  <c r="W186" i="1" a="1"/>
  <c r="W330" i="1" a="1"/>
  <c r="W474" i="1" a="1"/>
  <c r="W71" i="1" a="1"/>
  <c r="W503" i="1" a="1"/>
  <c r="W660" i="1" a="1"/>
  <c r="W804" i="1" a="1"/>
  <c r="W411" i="1" a="1"/>
  <c r="W651" i="1" a="1"/>
  <c r="W795" i="1" a="1"/>
  <c r="W884" i="1" a="1"/>
  <c r="W956" i="1" a="1"/>
  <c r="W352" i="1" a="1"/>
  <c r="W631" i="1" a="1"/>
  <c r="W775" i="1" a="1"/>
  <c r="W323" i="1" a="1"/>
  <c r="W601" i="1" a="1"/>
  <c r="W745" i="1" a="1"/>
  <c r="W855" i="1" a="1"/>
  <c r="W927" i="1" a="1"/>
  <c r="W999" i="1" a="1"/>
  <c r="W1071" i="1" a="1"/>
  <c r="W328" i="1" a="1"/>
  <c r="W612" i="1" a="1"/>
  <c r="W756" i="1" a="1"/>
  <c r="W267" i="1" a="1"/>
  <c r="W593" i="1" a="1"/>
  <c r="W737" i="1" a="1"/>
  <c r="W850" i="1" a="1"/>
  <c r="W922" i="1" a="1"/>
  <c r="W994" i="1" a="1"/>
  <c r="W1066" i="1" a="1"/>
  <c r="W1138" i="1" a="1"/>
  <c r="W1210" i="1" a="1"/>
  <c r="AA1344" i="1" a="1"/>
  <c r="Z95" i="1" a="1"/>
  <c r="Z214" i="1" a="1"/>
  <c r="Z495" i="1" a="1"/>
  <c r="Z555" i="1" a="1"/>
  <c r="Z864" i="1" a="1"/>
  <c r="Z1032" i="1" a="1"/>
  <c r="Z1200" i="1" a="1"/>
  <c r="Z1285" i="1" a="1"/>
  <c r="Z960" i="1" a="1"/>
  <c r="Z1262" i="1" a="1"/>
  <c r="Z1178" i="1" a="1"/>
  <c r="Z1270" i="1" a="1"/>
  <c r="Z873" i="1" a="1"/>
  <c r="Y61" i="1" a="1"/>
  <c r="Y359" i="1" a="1"/>
  <c r="Y256" i="1" a="1"/>
  <c r="Y321" i="1" a="1"/>
  <c r="Y186" i="1" a="1"/>
  <c r="Y155" i="1" a="1"/>
  <c r="Y236" i="1" a="1"/>
  <c r="Y602" i="1" a="1"/>
  <c r="Y522" i="1" a="1"/>
  <c r="Y313" i="1" a="1"/>
  <c r="Y677" i="1" a="1"/>
  <c r="Y772" i="1" a="1"/>
  <c r="Y126" i="1" a="1"/>
  <c r="Y554" i="1" a="1"/>
  <c r="Y929" i="1" a="1"/>
  <c r="Y653" i="1" a="1"/>
  <c r="Y741" i="1" a="1"/>
  <c r="Y1049" i="1" a="1"/>
  <c r="Y1132" i="1" a="1"/>
  <c r="Y719" i="1" a="1"/>
  <c r="Y706" i="1" a="1"/>
  <c r="Y1115" i="1" a="1"/>
  <c r="Y734" i="1" a="1"/>
  <c r="Y1251" i="1" a="1"/>
  <c r="Y843" i="1" a="1"/>
  <c r="Y1189" i="1" a="1"/>
  <c r="Y835" i="1" a="1"/>
  <c r="Y1228" i="1" a="1"/>
  <c r="Y1044" i="1" a="1"/>
  <c r="Y1255" i="1" a="1"/>
  <c r="Y607" i="1" a="1"/>
  <c r="Y810" i="1" a="1"/>
  <c r="X8" i="1" a="1"/>
  <c r="X129" i="1" a="1"/>
  <c r="X33" i="1" a="1"/>
  <c r="X372" i="1" a="1"/>
  <c r="X77" i="1" a="1"/>
  <c r="X110" i="1" a="1"/>
  <c r="X87" i="1" a="1"/>
  <c r="X434" i="1" a="1"/>
  <c r="X361" i="1" a="1"/>
  <c r="X289" i="1" a="1"/>
  <c r="X306" i="1" a="1"/>
  <c r="X333" i="1" a="1"/>
  <c r="X732" i="1" a="1"/>
  <c r="X398" i="1" a="1"/>
  <c r="X448" i="1" a="1"/>
  <c r="X781" i="1" a="1"/>
  <c r="X497" i="1" a="1"/>
  <c r="X325" i="1" a="1"/>
  <c r="X652" i="1" a="1"/>
  <c r="X441" i="1" a="1"/>
  <c r="X255" i="1" a="1"/>
  <c r="X634" i="1" a="1"/>
  <c r="X895" i="1" a="1"/>
  <c r="X640" i="1" a="1"/>
  <c r="X947" i="1" a="1"/>
  <c r="X1139" i="1" a="1"/>
  <c r="X1331" i="1" a="1"/>
  <c r="X1076" i="1" a="1"/>
  <c r="X359" i="1" a="1"/>
  <c r="X924" i="1" a="1"/>
  <c r="X581" i="1" a="1"/>
  <c r="X1021" i="1" a="1"/>
  <c r="X1197" i="1" a="1"/>
  <c r="X381" i="1" a="1"/>
  <c r="X908" i="1" a="1"/>
  <c r="X1118" i="1" a="1"/>
  <c r="X1318" i="1" a="1"/>
  <c r="X783" i="1" a="1"/>
  <c r="X990" i="1" a="1"/>
  <c r="X1278" i="1" a="1"/>
  <c r="X748" i="1" a="1"/>
  <c r="X882" i="1" a="1"/>
  <c r="X983" i="1" a="1"/>
  <c r="X1079" i="1" a="1"/>
  <c r="X1175" i="1" a="1"/>
  <c r="X1271" i="1" a="1"/>
  <c r="X423" i="1" a="1"/>
  <c r="X856" i="1" a="1"/>
  <c r="X1016" i="1" a="1"/>
  <c r="X1160" i="1" a="1"/>
  <c r="X1304" i="1" a="1"/>
  <c r="X785" i="1" a="1"/>
  <c r="X314" i="1" a="1"/>
  <c r="X824" i="1" a="1"/>
  <c r="X962" i="1" a="1"/>
  <c r="X1106" i="1" a="1"/>
  <c r="X1250" i="1" a="1"/>
  <c r="X961" i="1" a="1"/>
  <c r="X1248" i="1" a="1"/>
  <c r="X1153" i="1" a="1"/>
  <c r="X1081" i="1" a="1"/>
  <c r="X1009" i="1" a="1"/>
  <c r="X688" i="1" a="1"/>
  <c r="X857" i="1" a="1"/>
  <c r="W21" i="1" a="1"/>
  <c r="W35" i="1" a="1"/>
  <c r="W94" i="1" a="1"/>
  <c r="W238" i="1" a="1"/>
  <c r="W382" i="1" a="1"/>
  <c r="W13" i="1" a="1"/>
  <c r="W178" i="1" a="1"/>
  <c r="W322" i="1" a="1"/>
  <c r="W466" i="1" a="1"/>
  <c r="W118" i="1" a="1"/>
  <c r="W262" i="1" a="1"/>
  <c r="W406" i="1" a="1"/>
  <c r="W67" i="1" a="1"/>
  <c r="W211" i="1" a="1"/>
  <c r="W355" i="1" a="1"/>
  <c r="W499" i="1" a="1"/>
  <c r="W99" i="1" a="1"/>
  <c r="W243" i="1" a="1"/>
  <c r="W387" i="1" a="1"/>
  <c r="W59" i="1" a="1"/>
  <c r="W203" i="1" a="1"/>
  <c r="W347" i="1" a="1"/>
  <c r="W491" i="1" a="1"/>
  <c r="W111" i="1" a="1"/>
  <c r="W255" i="1" a="1"/>
  <c r="W399" i="1" a="1"/>
  <c r="W52" i="1" a="1"/>
  <c r="W196" i="1" a="1"/>
  <c r="W340" i="1" a="1"/>
  <c r="W484" i="1" a="1"/>
  <c r="W102" i="1" a="1"/>
  <c r="W527" i="1" a="1"/>
  <c r="W671" i="1" a="1"/>
  <c r="W815" i="1" a="1"/>
  <c r="W442" i="1" a="1"/>
  <c r="W661" i="1" a="1"/>
  <c r="W805" i="1" a="1"/>
  <c r="W890" i="1" a="1"/>
  <c r="W962" i="1" a="1"/>
  <c r="W383" i="1" a="1"/>
  <c r="W652" i="1" a="1"/>
  <c r="W796" i="1" a="1"/>
  <c r="W354" i="1" a="1"/>
  <c r="W622" i="1" a="1"/>
  <c r="W766" i="1" a="1"/>
  <c r="W861" i="1" a="1"/>
  <c r="W933" i="1" a="1"/>
  <c r="W1005" i="1" a="1"/>
  <c r="W1077" i="1" a="1"/>
  <c r="W359" i="1" a="1"/>
  <c r="W623" i="1" a="1"/>
  <c r="W767" i="1" a="1"/>
  <c r="W298" i="1" a="1"/>
  <c r="W603" i="1" a="1"/>
  <c r="W747" i="1" a="1"/>
  <c r="W856" i="1" a="1"/>
  <c r="W928" i="1" a="1"/>
  <c r="W1000" i="1" a="1"/>
  <c r="W1072" i="1" a="1"/>
  <c r="W1144" i="1" a="1"/>
  <c r="W1216" i="1" a="1"/>
  <c r="W208" i="1" a="1"/>
  <c r="W573" i="1" a="1"/>
  <c r="W717" i="1" a="1"/>
  <c r="W148" i="1" a="1"/>
  <c r="W574" i="1" a="1"/>
  <c r="W718" i="1" a="1"/>
  <c r="W839" i="1" a="1"/>
  <c r="W911" i="1" a="1"/>
  <c r="W983" i="1" a="1"/>
  <c r="W1055" i="1" a="1"/>
  <c r="W1127" i="1" a="1"/>
  <c r="W307" i="1" a="1"/>
  <c r="W595" i="1" a="1"/>
  <c r="W739" i="1" a="1"/>
  <c r="W216" i="1" a="1"/>
  <c r="W606" i="1" a="1"/>
  <c r="W750" i="1" a="1"/>
  <c r="W858" i="1" a="1"/>
  <c r="W930" i="1" a="1"/>
  <c r="W1002" i="1" a="1"/>
  <c r="W1074" i="1" a="1"/>
  <c r="W1146" i="1" a="1"/>
  <c r="W1218" i="1" a="1"/>
  <c r="W1290" i="1" a="1"/>
  <c r="W1058" i="1" a="1"/>
  <c r="W1316" i="1" a="1"/>
  <c r="W436" i="1" a="1"/>
  <c r="W1141" i="1" a="1"/>
  <c r="W1358" i="1" a="1"/>
  <c r="W576" i="1" a="1"/>
  <c r="W1175" i="1" a="1"/>
  <c r="W1349" i="1" a="1"/>
  <c r="W701" i="1" a="1"/>
  <c r="W1107" i="1" a="1"/>
  <c r="W1319" i="1" a="1"/>
  <c r="W496" i="1" a="1"/>
  <c r="W1275" i="1" a="1"/>
  <c r="W741" i="1" a="1"/>
  <c r="W997" i="1" a="1"/>
  <c r="W1250" i="1" a="1"/>
  <c r="W597" i="1" a="1"/>
  <c r="W1148" i="1" a="1"/>
  <c r="W1321" i="1" a="1"/>
  <c r="W343" i="1" a="1"/>
  <c r="W1149" i="1" a="1"/>
  <c r="W542" i="1" a="1"/>
  <c r="W1167" i="1" a="1"/>
  <c r="W1354" i="1" a="1"/>
  <c r="W618" i="1" a="1"/>
  <c r="W1101" i="1" a="1"/>
  <c r="W1294" i="1" a="1"/>
  <c r="W1345" i="1" a="1"/>
  <c r="V11" i="1" a="1"/>
  <c r="V202" i="1" a="1"/>
  <c r="V490" i="1" a="1"/>
  <c r="V107" i="1" a="1"/>
  <c r="V203" i="1" a="1"/>
  <c r="V140" i="1" a="1"/>
  <c r="V284" i="1" a="1"/>
  <c r="V148" i="1" a="1"/>
  <c r="V37" i="1" a="1"/>
  <c r="V133" i="1" a="1"/>
  <c r="V229" i="1" a="1"/>
  <c r="V150" i="1" a="1"/>
  <c r="V46" i="1" a="1"/>
  <c r="V334" i="1" a="1"/>
  <c r="V208" i="1" a="1"/>
  <c r="V42" i="1" a="1"/>
  <c r="V71" i="1" a="1"/>
  <c r="V356" i="1" a="1"/>
  <c r="AA1356" i="1" a="1"/>
  <c r="Z210" i="1" a="1"/>
  <c r="Z279" i="1" a="1"/>
  <c r="Z573" i="1" a="1"/>
  <c r="Z627" i="1" a="1"/>
  <c r="Z936" i="1" a="1"/>
  <c r="Z1108" i="1" a="1"/>
  <c r="Z1206" i="1" a="1"/>
  <c r="Z1291" i="1" a="1"/>
  <c r="Z1030" i="1" a="1"/>
  <c r="Z1268" i="1" a="1"/>
  <c r="Z885" i="1" a="1"/>
  <c r="Z1276" i="1" a="1"/>
  <c r="Z577" i="1" a="1"/>
  <c r="Y85" i="1" a="1"/>
  <c r="Y375" i="1" a="1"/>
  <c r="Y264" i="1" a="1"/>
  <c r="Y329" i="1" a="1"/>
  <c r="Y194" i="1" a="1"/>
  <c r="Y171" i="1" a="1"/>
  <c r="Y244" i="1" a="1"/>
  <c r="Y609" i="1" a="1"/>
  <c r="Y529" i="1" a="1"/>
  <c r="Y333" i="1" a="1"/>
  <c r="Y690" i="1" a="1"/>
  <c r="Y778" i="1" a="1"/>
  <c r="Y145" i="1" a="1"/>
  <c r="Y561" i="1" a="1"/>
  <c r="Y935" i="1" a="1"/>
  <c r="Y683" i="1" a="1"/>
  <c r="Y849" i="1" a="1"/>
  <c r="Y1203" i="1" a="1"/>
  <c r="Y1212" i="1" a="1"/>
  <c r="Y828" i="1" a="1"/>
  <c r="Y817" i="1" a="1"/>
  <c r="Y1196" i="1" a="1"/>
  <c r="Y842" i="1" a="1"/>
  <c r="Y1062" i="1" a="1"/>
  <c r="Y975" i="1" a="1"/>
  <c r="Y1351" i="1" a="1"/>
  <c r="Y943" i="1" a="1"/>
  <c r="Y1308" i="1" a="1"/>
  <c r="Y1307" i="1" a="1"/>
  <c r="Y858" i="1" a="1"/>
  <c r="Y1184" i="1" a="1"/>
  <c r="Y1245" i="1" a="1"/>
  <c r="X62" i="1" a="1"/>
  <c r="X114" i="1" a="1"/>
  <c r="X24" i="1" a="1"/>
  <c r="X66" i="1" a="1"/>
  <c r="X149" i="1" a="1"/>
  <c r="X222" i="1" a="1"/>
  <c r="X159" i="1" a="1"/>
  <c r="X542" i="1" a="1"/>
  <c r="X454" i="1" a="1"/>
  <c r="X426" i="1" a="1"/>
  <c r="X456" i="1" a="1"/>
  <c r="X428" i="1" a="1"/>
  <c r="X786" i="1" a="1"/>
  <c r="X559" i="1" a="1"/>
  <c r="X538" i="1" a="1"/>
  <c r="X835" i="1" a="1"/>
  <c r="X507" i="1" a="1"/>
  <c r="X336" i="1" a="1"/>
  <c r="X665" i="1" a="1"/>
  <c r="X451" i="1" a="1"/>
  <c r="X271" i="1" a="1"/>
  <c r="X647" i="1" a="1"/>
  <c r="X913" i="1" a="1"/>
  <c r="X675" i="1" a="1"/>
  <c r="X955" i="1" a="1"/>
  <c r="X1147" i="1" a="1"/>
  <c r="X1339" i="1" a="1"/>
  <c r="X1084" i="1" a="1"/>
  <c r="X653" i="1" a="1"/>
  <c r="X948" i="1" a="1"/>
  <c r="X681" i="1" a="1"/>
  <c r="X1061" i="1" a="1"/>
  <c r="X1205" i="1" a="1"/>
  <c r="X500" i="1" a="1"/>
  <c r="X917" i="1" a="1"/>
  <c r="X1126" i="1" a="1"/>
  <c r="X1334" i="1" a="1"/>
  <c r="X795" i="1" a="1"/>
  <c r="X1014" i="1" a="1"/>
  <c r="X1302" i="1" a="1"/>
  <c r="X760" i="1" a="1"/>
  <c r="X892" i="1" a="1"/>
  <c r="X991" i="1" a="1"/>
  <c r="X1087" i="1" a="1"/>
  <c r="X1183" i="1" a="1"/>
  <c r="X1279" i="1" a="1"/>
  <c r="X875" i="1" a="1"/>
  <c r="X865" i="1" a="1"/>
  <c r="X1024" i="1" a="1"/>
  <c r="X1168" i="1" a="1"/>
  <c r="X1312" i="1" a="1"/>
  <c r="X797" i="1" a="1"/>
  <c r="X548" i="1" a="1"/>
  <c r="X836" i="1" a="1"/>
  <c r="X970" i="1" a="1"/>
  <c r="X1114" i="1" a="1"/>
  <c r="X1258" i="1" a="1"/>
  <c r="X1057" i="1" a="1"/>
  <c r="X1249" i="1" a="1"/>
  <c r="X985" i="1" a="1"/>
  <c r="X1129" i="1" a="1"/>
  <c r="X1089" i="1" a="1"/>
  <c r="X929" i="1" a="1"/>
  <c r="X953" i="1" a="1"/>
  <c r="W27" i="1" a="1"/>
  <c r="W41" i="1" a="1"/>
  <c r="W104" i="1" a="1"/>
  <c r="W248" i="1" a="1"/>
  <c r="W392" i="1" a="1"/>
  <c r="W44" i="1" a="1"/>
  <c r="W188" i="1" a="1"/>
  <c r="W332" i="1" a="1"/>
  <c r="W476" i="1" a="1"/>
  <c r="W128" i="1" a="1"/>
  <c r="W272" i="1" a="1"/>
  <c r="W416" i="1" a="1"/>
  <c r="W78" i="1" a="1"/>
  <c r="W222" i="1" a="1"/>
  <c r="W366" i="1" a="1"/>
  <c r="W510" i="1" a="1"/>
  <c r="W109" i="1" a="1"/>
  <c r="W253" i="1" a="1"/>
  <c r="W397" i="1" a="1"/>
  <c r="W69" i="1" a="1"/>
  <c r="W213" i="1" a="1"/>
  <c r="W357" i="1" a="1"/>
  <c r="W501" i="1" a="1"/>
  <c r="W121" i="1" a="1"/>
  <c r="W265" i="1" a="1"/>
  <c r="W409" i="1" a="1"/>
  <c r="W62" i="1" a="1"/>
  <c r="W206" i="1" a="1"/>
  <c r="W350" i="1" a="1"/>
  <c r="W494" i="1" a="1"/>
  <c r="W163" i="1" a="1"/>
  <c r="W544" i="1" a="1"/>
  <c r="W681" i="1" a="1"/>
  <c r="W39" i="1" a="1"/>
  <c r="W473" i="1" a="1"/>
  <c r="W682" i="1" a="1"/>
  <c r="W824" i="1" a="1"/>
  <c r="W896" i="1" a="1"/>
  <c r="W968" i="1" a="1"/>
  <c r="W414" i="1" a="1"/>
  <c r="W662" i="1" a="1"/>
  <c r="W806" i="1" a="1"/>
  <c r="W415" i="1" a="1"/>
  <c r="W632" i="1" a="1"/>
  <c r="W776" i="1" a="1"/>
  <c r="W867" i="1" a="1"/>
  <c r="W939" i="1" a="1"/>
  <c r="W1011" i="1" a="1"/>
  <c r="W1083" i="1" a="1"/>
  <c r="W390" i="1" a="1"/>
  <c r="W633" i="1" a="1"/>
  <c r="W777" i="1" a="1"/>
  <c r="W329" i="1" a="1"/>
  <c r="W613" i="1" a="1"/>
  <c r="W757" i="1" a="1"/>
  <c r="W862" i="1" a="1"/>
  <c r="W934" i="1" a="1"/>
  <c r="W1006" i="1" a="1"/>
  <c r="W1078" i="1" a="1"/>
  <c r="W1150" i="1" a="1"/>
  <c r="W1222" i="1" a="1"/>
  <c r="W239" i="1" a="1"/>
  <c r="W583" i="1" a="1"/>
  <c r="W727" i="1" a="1"/>
  <c r="W179" i="1" a="1"/>
  <c r="W584" i="1" a="1"/>
  <c r="W728" i="1" a="1"/>
  <c r="W845" i="1" a="1"/>
  <c r="W917" i="1" a="1"/>
  <c r="W989" i="1" a="1"/>
  <c r="W1061" i="1" a="1"/>
  <c r="W1133" i="1" a="1"/>
  <c r="W338" i="1" a="1"/>
  <c r="W616" i="1" a="1"/>
  <c r="W760" i="1" a="1"/>
  <c r="W277" i="1" a="1"/>
  <c r="W617" i="1" a="1"/>
  <c r="W761" i="1" a="1"/>
  <c r="W864" i="1" a="1"/>
  <c r="W936" i="1" a="1"/>
  <c r="W1008" i="1" a="1"/>
  <c r="W1080" i="1" a="1"/>
  <c r="W1152" i="1" a="1"/>
  <c r="W1224" i="1" a="1"/>
  <c r="W1296" i="1" a="1"/>
  <c r="W1082" i="1" a="1"/>
  <c r="W1337" i="1" a="1"/>
  <c r="W567" i="1" a="1"/>
  <c r="W1159" i="1" a="1"/>
  <c r="W841" i="1" a="1"/>
  <c r="W638" i="1" a="1"/>
  <c r="W1189" i="1" a="1"/>
  <c r="W1359" i="1" a="1"/>
  <c r="W762" i="1" a="1"/>
  <c r="W1125" i="1" a="1"/>
  <c r="W1329" i="1" a="1"/>
  <c r="W587" i="1" a="1"/>
  <c r="W1287" i="1" a="1"/>
  <c r="W1325" i="1" a="1"/>
  <c r="W1021" i="1" a="1"/>
  <c r="W1264" i="1" a="1"/>
  <c r="W659" i="1" a="1"/>
  <c r="W1165" i="1" a="1"/>
  <c r="W1332" i="1" a="1"/>
  <c r="W524" i="1" a="1"/>
  <c r="W1166" i="1" a="1"/>
  <c r="W187" i="1" a="1"/>
  <c r="W1196" i="1" a="1"/>
  <c r="W374" i="1" a="1"/>
  <c r="W680" i="1" a="1"/>
  <c r="W1119" i="1" a="1"/>
  <c r="W1305" i="1" a="1"/>
  <c r="V8" i="1" a="1"/>
  <c r="V17" i="1" a="1"/>
  <c r="V226" i="1" a="1"/>
  <c r="V514" i="1" a="1"/>
  <c r="V115" i="1" a="1"/>
  <c r="V211" i="1" a="1"/>
  <c r="V156" i="1" a="1"/>
  <c r="V300" i="1" a="1"/>
  <c r="V172" i="1" a="1"/>
  <c r="V45" i="1" a="1"/>
  <c r="V141" i="1" a="1"/>
  <c r="V237" i="1" a="1"/>
  <c r="V158" i="1" a="1"/>
  <c r="V70" i="1" a="1"/>
  <c r="V358" i="1" a="1"/>
  <c r="V232" i="1" a="1"/>
  <c r="V50" i="1" a="1"/>
  <c r="V105" i="1" a="1"/>
  <c r="V367" i="1" a="1"/>
  <c r="V515" i="1" a="1"/>
  <c r="V660" i="1" a="1"/>
  <c r="V321" i="1" a="1"/>
  <c r="V489" i="1" a="1"/>
  <c r="V335" i="1" a="1"/>
  <c r="V530" i="1" a="1"/>
  <c r="V674" i="1" a="1"/>
  <c r="V299" i="1" a="1"/>
  <c r="V39" i="1" a="1"/>
  <c r="V349" i="1" a="1"/>
  <c r="V492" i="1" a="1"/>
  <c r="V636" i="1" a="1"/>
  <c r="V313" i="1" a="1"/>
  <c r="V501" i="1" a="1"/>
  <c r="V643" i="1" a="1"/>
  <c r="V47" i="1" a="1"/>
  <c r="V314" i="1" a="1"/>
  <c r="V458" i="1" a="1"/>
  <c r="V604" i="1" a="1"/>
  <c r="V315" i="1" a="1"/>
  <c r="AA1080" i="1" a="1"/>
  <c r="Z282" i="1" a="1"/>
  <c r="Z315" i="1" a="1"/>
  <c r="Z619" i="1" a="1"/>
  <c r="Z673" i="1" a="1"/>
  <c r="Z988" i="1" a="1"/>
  <c r="Z1154" i="1" a="1"/>
  <c r="Z1242" i="1" a="1"/>
  <c r="Z1297" i="1" a="1"/>
  <c r="Z1100" i="1" a="1"/>
  <c r="Z1274" i="1" a="1"/>
  <c r="Z1015" i="1" a="1"/>
  <c r="Z1282" i="1" a="1"/>
  <c r="Z846" i="1" a="1"/>
  <c r="Y109" i="1" a="1"/>
  <c r="Y383" i="1" a="1"/>
  <c r="Y272" i="1" a="1"/>
  <c r="Y345" i="1" a="1"/>
  <c r="Y202" i="1" a="1"/>
  <c r="Y179" i="1" a="1"/>
  <c r="Y252" i="1" a="1"/>
  <c r="Y93" i="1" a="1"/>
  <c r="Y536" i="1" a="1"/>
  <c r="Y365" i="1" a="1"/>
  <c r="Y703" i="1" a="1"/>
  <c r="Y784" i="1" a="1"/>
  <c r="Y165" i="1" a="1"/>
  <c r="Y574" i="1" a="1"/>
  <c r="Y941" i="1" a="1"/>
  <c r="Y740" i="1" a="1"/>
  <c r="Y861" i="1" a="1"/>
  <c r="Y1221" i="1" a="1"/>
  <c r="Y1222" i="1" a="1"/>
  <c r="Y840" i="1" a="1"/>
  <c r="Y829" i="1" a="1"/>
  <c r="Y1205" i="1" a="1"/>
  <c r="Y854" i="1" a="1"/>
  <c r="Y1072" i="1" a="1"/>
  <c r="Y987" i="1" a="1"/>
  <c r="Y169" i="1" a="1"/>
  <c r="Y955" i="1" a="1"/>
  <c r="Y1318" i="1" a="1"/>
  <c r="Y1343" i="1" a="1"/>
  <c r="Y930" i="1" a="1"/>
  <c r="Y1206" i="1" a="1"/>
  <c r="Y1263" i="1" a="1"/>
  <c r="X68" i="1" a="1"/>
  <c r="X122" i="1" a="1"/>
  <c r="X65" i="1" a="1"/>
  <c r="X100" i="1" a="1"/>
  <c r="X157" i="1" a="1"/>
  <c r="X230" i="1" a="1"/>
  <c r="X167" i="1" a="1"/>
  <c r="X549" i="1" a="1"/>
  <c r="X464" i="1" a="1"/>
  <c r="X446" i="1" a="1"/>
  <c r="X465" i="1" a="1"/>
  <c r="X438" i="1" a="1"/>
  <c r="X792" i="1" a="1"/>
  <c r="X572" i="1" a="1"/>
  <c r="X545" i="1" a="1"/>
  <c r="X841" i="1" a="1"/>
  <c r="X517" i="1" a="1"/>
  <c r="X422" i="1" a="1"/>
  <c r="X710" i="1" a="1"/>
  <c r="X509" i="1" a="1"/>
  <c r="X350" i="1" a="1"/>
  <c r="X104" i="1" a="1"/>
  <c r="X1026" i="1" a="1"/>
  <c r="X766" i="1" a="1"/>
  <c r="X995" i="1" a="1"/>
  <c r="X1187" i="1" a="1"/>
  <c r="X568" i="1" a="1"/>
  <c r="X1148" i="1" a="1"/>
  <c r="X755" i="1" a="1"/>
  <c r="X972" i="1" a="1"/>
  <c r="X871" i="1" a="1"/>
  <c r="X1069" i="1" a="1"/>
  <c r="X1213" i="1" a="1"/>
  <c r="X588" i="1" a="1"/>
  <c r="X934" i="1" a="1"/>
  <c r="X1190" i="1" a="1"/>
  <c r="X1342" i="1" a="1"/>
  <c r="X807" i="1" a="1"/>
  <c r="X1038" i="1" a="1"/>
  <c r="X1326" i="1" a="1"/>
  <c r="X772" i="1" a="1"/>
  <c r="X900" i="1" a="1"/>
  <c r="X999" i="1" a="1"/>
  <c r="X1095" i="1" a="1"/>
  <c r="X1191" i="1" a="1"/>
  <c r="X1287" i="1" a="1"/>
  <c r="X902" i="1" a="1"/>
  <c r="X883" i="1" a="1"/>
  <c r="X1040" i="1" a="1"/>
  <c r="X1184" i="1" a="1"/>
  <c r="X1328" i="1" a="1"/>
  <c r="X809" i="1" a="1"/>
  <c r="X627" i="1" a="1"/>
  <c r="X848" i="1" a="1"/>
  <c r="X986" i="1" a="1"/>
  <c r="X1130" i="1" a="1"/>
  <c r="X1274" i="1" a="1"/>
  <c r="X1113" i="1" a="1"/>
  <c r="X533" i="1" a="1"/>
  <c r="X1080" i="1" a="1"/>
  <c r="X1177" i="1" a="1"/>
  <c r="X1137" i="1" a="1"/>
  <c r="X1025" i="1" a="1"/>
  <c r="X1049" i="1" a="1"/>
  <c r="W33" i="1" a="1"/>
  <c r="W12" i="1" a="1"/>
  <c r="W125" i="1" a="1"/>
  <c r="W269" i="1" a="1"/>
  <c r="W413" i="1" a="1"/>
  <c r="W65" i="1" a="1"/>
  <c r="W209" i="1" a="1"/>
  <c r="W353" i="1" a="1"/>
  <c r="W497" i="1" a="1"/>
  <c r="W149" i="1" a="1"/>
  <c r="W293" i="1" a="1"/>
  <c r="W437" i="1" a="1"/>
  <c r="W88" i="1" a="1"/>
  <c r="W232" i="1" a="1"/>
  <c r="W376" i="1" a="1"/>
  <c r="W519" i="1" a="1"/>
  <c r="W120" i="1" a="1"/>
  <c r="W264" i="1" a="1"/>
  <c r="W408" i="1" a="1"/>
  <c r="W79" i="1" a="1"/>
  <c r="W223" i="1" a="1"/>
  <c r="W367" i="1" a="1"/>
  <c r="W511" i="1" a="1"/>
  <c r="W132" i="1" a="1"/>
  <c r="W276" i="1" a="1"/>
  <c r="W420" i="1" a="1"/>
  <c r="W83" i="1" a="1"/>
  <c r="W227" i="1" a="1"/>
  <c r="W371" i="1" a="1"/>
  <c r="W515" i="1" a="1"/>
  <c r="W194" i="1" a="1"/>
  <c r="W557" i="1" a="1"/>
  <c r="W691" i="1" a="1"/>
  <c r="W72" i="1" a="1"/>
  <c r="W504" i="1" a="1"/>
  <c r="W692" i="1" a="1"/>
  <c r="W830" i="1" a="1"/>
  <c r="W902" i="1" a="1"/>
  <c r="W43" i="1" a="1"/>
  <c r="W475" i="1" a="1"/>
  <c r="W672" i="1" a="1"/>
  <c r="W816" i="1" a="1"/>
  <c r="W446" i="1" a="1"/>
  <c r="W642" i="1" a="1"/>
  <c r="W786" i="1" a="1"/>
  <c r="W873" i="1" a="1"/>
  <c r="W945" i="1" a="1"/>
  <c r="W1017" i="1" a="1"/>
  <c r="W1089" i="1" a="1"/>
  <c r="W451" i="1" a="1"/>
  <c r="W643" i="1" a="1"/>
  <c r="W787" i="1" a="1"/>
  <c r="W360" i="1" a="1"/>
  <c r="W634" i="1" a="1"/>
  <c r="W778" i="1" a="1"/>
  <c r="W868" i="1" a="1"/>
  <c r="W940" i="1" a="1"/>
  <c r="W1012" i="1" a="1"/>
  <c r="W1084" i="1" a="1"/>
  <c r="W1156" i="1" a="1"/>
  <c r="W1228" i="1" a="1"/>
  <c r="W270" i="1" a="1"/>
  <c r="W604" i="1" a="1"/>
  <c r="W748" i="1" a="1"/>
  <c r="W210" i="1" a="1"/>
  <c r="W594" i="1" a="1"/>
  <c r="W738" i="1" a="1"/>
  <c r="W851" i="1" a="1"/>
  <c r="W923" i="1" a="1"/>
  <c r="W995" i="1" a="1"/>
  <c r="W1067" i="1" a="1"/>
  <c r="W1139" i="1" a="1"/>
  <c r="W369" i="1" a="1"/>
  <c r="W626" i="1" a="1"/>
  <c r="W770" i="1" a="1"/>
  <c r="W308" i="1" a="1"/>
  <c r="W627" i="1" a="1"/>
  <c r="W771" i="1" a="1"/>
  <c r="W870" i="1" a="1"/>
  <c r="W942" i="1" a="1"/>
  <c r="W1014" i="1" a="1"/>
  <c r="W1086" i="1" a="1"/>
  <c r="W1158" i="1" a="1"/>
  <c r="W1230" i="1" a="1"/>
  <c r="W64" i="1" a="1"/>
  <c r="W1172" i="1" a="1"/>
  <c r="W1347" i="1" a="1"/>
  <c r="W629" i="1" a="1"/>
  <c r="W1173" i="1" a="1"/>
  <c r="W980" i="1" a="1"/>
  <c r="W700" i="1" a="1"/>
  <c r="W1203" i="1" a="1"/>
  <c r="W670" i="1" a="1"/>
  <c r="W823" i="1" a="1"/>
  <c r="W1143" i="1" a="1"/>
  <c r="W1339" i="1" a="1"/>
  <c r="W648" i="1" a="1"/>
  <c r="W1299" i="1" a="1"/>
  <c r="W127" i="1" a="1"/>
  <c r="W1045" i="1" a="1"/>
  <c r="W1276" i="1" a="1"/>
  <c r="W720" i="1" a="1"/>
  <c r="W1179" i="1" a="1"/>
  <c r="W1342" i="1" a="1"/>
  <c r="W598" i="1" a="1"/>
  <c r="W1181" i="1" a="1"/>
  <c r="W541" i="1" a="1"/>
  <c r="W1211" i="1" a="1"/>
  <c r="W1099" i="1" a="1"/>
  <c r="W742" i="1" a="1"/>
  <c r="W1137" i="1" a="1"/>
  <c r="W1315" i="1" a="1"/>
  <c r="V14" i="1" a="1"/>
  <c r="V23" i="1" a="1"/>
  <c r="V250" i="1" a="1"/>
  <c r="V26" i="1" a="1"/>
  <c r="V123" i="1" a="1"/>
  <c r="V219" i="1" a="1"/>
  <c r="V164" i="1" a="1"/>
  <c r="V308" i="1" a="1"/>
  <c r="V196" i="1" a="1"/>
  <c r="V53" i="1" a="1"/>
  <c r="V149" i="1" a="1"/>
  <c r="V29" i="1" a="1"/>
  <c r="V174" i="1" a="1"/>
  <c r="V94" i="1" a="1"/>
  <c r="V382" i="1" a="1"/>
  <c r="V256" i="1" a="1"/>
  <c r="V66" i="1" a="1"/>
  <c r="V137" i="1" a="1"/>
  <c r="V377" i="1" a="1"/>
  <c r="V529" i="1" a="1"/>
  <c r="V673" i="1" a="1"/>
  <c r="V345" i="1" a="1"/>
  <c r="V498" i="1" a="1"/>
  <c r="V379" i="1" a="1"/>
  <c r="V543" i="1" a="1"/>
  <c r="V687" i="1" a="1"/>
  <c r="V312" i="1" a="1"/>
  <c r="V87" i="1" a="1"/>
  <c r="V360" i="1" a="1"/>
  <c r="V509" i="1" a="1"/>
  <c r="V649" i="1" a="1"/>
  <c r="V326" i="1" a="1"/>
  <c r="V510" i="1" a="1"/>
  <c r="AA1232" i="1" a="1"/>
  <c r="Z32" i="1" a="1"/>
  <c r="Z180" i="1" a="1"/>
  <c r="Z933" i="1" a="1"/>
  <c r="Z987" i="1" a="1"/>
  <c r="Z563" i="1" a="1"/>
  <c r="Z1122" i="1" a="1"/>
  <c r="Z557" i="1" a="1"/>
  <c r="Z1357" i="1" a="1"/>
  <c r="Z841" i="1" a="1"/>
  <c r="Z1334" i="1" a="1"/>
  <c r="Z832" i="1" a="1"/>
  <c r="Z1342" i="1" a="1"/>
  <c r="Z1287" i="1" a="1"/>
  <c r="Y54" i="1" a="1"/>
  <c r="Y503" i="1" a="1"/>
  <c r="Y352" i="1" a="1"/>
  <c r="Y465" i="1" a="1"/>
  <c r="Y282" i="1" a="1"/>
  <c r="Y299" i="1" a="1"/>
  <c r="Y332" i="1" a="1"/>
  <c r="Y419" i="1" a="1"/>
  <c r="Y158" i="1" a="1"/>
  <c r="Y530" i="1" a="1"/>
  <c r="Y317" i="1" a="1"/>
  <c r="Y844" i="1" a="1"/>
  <c r="Y508" i="1" a="1"/>
  <c r="Y698" i="1" a="1"/>
  <c r="Y1001" i="1" a="1"/>
  <c r="Y860" i="1" a="1"/>
  <c r="Y873" i="1" a="1"/>
  <c r="Y1239" i="1" a="1"/>
  <c r="Y1230" i="1" a="1"/>
  <c r="Y852" i="1" a="1"/>
  <c r="Y841" i="1" a="1"/>
  <c r="Y1214" i="1" a="1"/>
  <c r="Y866" i="1" a="1"/>
  <c r="Y1090" i="1" a="1"/>
  <c r="Y999" i="1" a="1"/>
  <c r="Y285" i="1" a="1"/>
  <c r="Y967" i="1" a="1"/>
  <c r="Y1326" i="1" a="1"/>
  <c r="Y1112" i="1" a="1"/>
  <c r="Y990" i="1" a="1"/>
  <c r="Y1224" i="1" a="1"/>
  <c r="Y1281" i="1" a="1"/>
  <c r="X74" i="1" a="1"/>
  <c r="X138" i="1" a="1"/>
  <c r="X75" i="1" a="1"/>
  <c r="X124" i="1" a="1"/>
  <c r="X165" i="1" a="1"/>
  <c r="X246" i="1" a="1"/>
  <c r="X175" i="1" a="1"/>
  <c r="X556" i="1" a="1"/>
  <c r="X473" i="1" a="1"/>
  <c r="X455" i="1" a="1"/>
  <c r="X475" i="1" a="1"/>
  <c r="X447" i="1" a="1"/>
  <c r="X798" i="1" a="1"/>
  <c r="X585" i="1" a="1"/>
  <c r="X566" i="1" a="1"/>
  <c r="X847" i="1" a="1"/>
  <c r="X546" i="1" a="1"/>
  <c r="X470" i="1" a="1"/>
  <c r="X728" i="1" a="1"/>
  <c r="X574" i="1" a="1"/>
  <c r="X402" i="1" a="1"/>
  <c r="X555" i="1" a="1"/>
  <c r="X1098" i="1" a="1"/>
  <c r="X802" i="1" a="1"/>
  <c r="X1019" i="1" a="1"/>
  <c r="X1211" i="1" a="1"/>
  <c r="X879" i="1" a="1"/>
  <c r="X1180" i="1" a="1"/>
  <c r="X767" i="1" a="1"/>
  <c r="X996" i="1" a="1"/>
  <c r="X889" i="1" a="1"/>
  <c r="X1085" i="1" a="1"/>
  <c r="X1253" i="1" a="1"/>
  <c r="X701" i="1" a="1"/>
  <c r="X950" i="1" a="1"/>
  <c r="X1198" i="1" a="1"/>
  <c r="X1358" i="1" a="1"/>
  <c r="X819" i="1" a="1"/>
  <c r="X1062" i="1" a="1"/>
  <c r="X1350" i="1" a="1"/>
  <c r="X784" i="1" a="1"/>
  <c r="X910" i="1" a="1"/>
  <c r="X1007" i="1" a="1"/>
  <c r="X1103" i="1" a="1"/>
  <c r="X1199" i="1" a="1"/>
  <c r="X1295" i="1" a="1"/>
  <c r="X920" i="1" a="1"/>
  <c r="X901" i="1" a="1"/>
  <c r="X1048" i="1" a="1"/>
  <c r="X1192" i="1" a="1"/>
  <c r="X1336" i="1" a="1"/>
  <c r="X821" i="1" a="1"/>
  <c r="X673" i="1" a="1"/>
  <c r="X868" i="1" a="1"/>
  <c r="X994" i="1" a="1"/>
  <c r="X1138" i="1" a="1"/>
  <c r="X1282" i="1" a="1"/>
  <c r="X1161" i="1" a="1"/>
  <c r="X885" i="1" a="1"/>
  <c r="X1128" i="1" a="1"/>
  <c r="X1225" i="1" a="1"/>
  <c r="X1185" i="1" a="1"/>
  <c r="X1097" i="1" a="1"/>
  <c r="X1297" i="1" a="1"/>
  <c r="W10" i="1" a="1"/>
  <c r="W18" i="1" a="1"/>
  <c r="W135" i="1" a="1"/>
  <c r="W279" i="1" a="1"/>
  <c r="W423" i="1" a="1"/>
  <c r="W75" i="1" a="1"/>
  <c r="W219" i="1" a="1"/>
  <c r="W363" i="1" a="1"/>
  <c r="W507" i="1" a="1"/>
  <c r="W159" i="1" a="1"/>
  <c r="W303" i="1" a="1"/>
  <c r="W447" i="1" a="1"/>
  <c r="W98" i="1" a="1"/>
  <c r="W242" i="1" a="1"/>
  <c r="W386" i="1" a="1"/>
  <c r="W525" i="1" a="1"/>
  <c r="W130" i="1" a="1"/>
  <c r="W274" i="1" a="1"/>
  <c r="W418" i="1" a="1"/>
  <c r="W90" i="1" a="1"/>
  <c r="W234" i="1" a="1"/>
  <c r="W378" i="1" a="1"/>
  <c r="W520" i="1" a="1"/>
  <c r="W142" i="1" a="1"/>
  <c r="W286" i="1" a="1"/>
  <c r="W430" i="1" a="1"/>
  <c r="W93" i="1" a="1"/>
  <c r="W237" i="1" a="1"/>
  <c r="W381" i="1" a="1"/>
  <c r="W522" i="1" a="1"/>
  <c r="W225" i="1" a="1"/>
  <c r="W568" i="1" a="1"/>
  <c r="W712" i="1" a="1"/>
  <c r="W133" i="1" a="1"/>
  <c r="W545" i="1" a="1"/>
  <c r="AA1256" i="1" a="1"/>
  <c r="Z111" i="1" a="1"/>
  <c r="Z317" i="1" a="1"/>
  <c r="Z218" i="1" a="1"/>
  <c r="Z1059" i="1" a="1"/>
  <c r="Z635" i="1" a="1"/>
  <c r="Z1193" i="1" a="1"/>
  <c r="Z816" i="1" a="1"/>
  <c r="Z482" i="1" a="1"/>
  <c r="Z882" i="1" a="1"/>
  <c r="Z1340" i="1" a="1"/>
  <c r="Z847" i="1" a="1"/>
  <c r="Z1348" i="1" a="1"/>
  <c r="Z1323" i="1" a="1"/>
  <c r="Y62" i="1" a="1"/>
  <c r="Y20" i="1" a="1"/>
  <c r="Y360" i="1" a="1"/>
  <c r="Y473" i="1" a="1"/>
  <c r="Y290" i="1" a="1"/>
  <c r="Y315" i="1" a="1"/>
  <c r="Y340" i="1" a="1"/>
  <c r="Y443" i="1" a="1"/>
  <c r="Y197" i="1" a="1"/>
  <c r="Y545" i="1" a="1"/>
  <c r="Y334" i="1" a="1"/>
  <c r="Y850" i="1" a="1"/>
  <c r="Y517" i="1" a="1"/>
  <c r="Y705" i="1" a="1"/>
  <c r="Y1007" i="1" a="1"/>
  <c r="Y872" i="1" a="1"/>
  <c r="Y885" i="1" a="1"/>
  <c r="Y1257" i="1" a="1"/>
  <c r="Y1240" i="1" a="1"/>
  <c r="Y864" i="1" a="1"/>
  <c r="Y853" i="1" a="1"/>
  <c r="Y1223" i="1" a="1"/>
  <c r="Y878" i="1" a="1"/>
  <c r="Y1098" i="1" a="1"/>
  <c r="Y1011" i="1" a="1"/>
  <c r="Y389" i="1" a="1"/>
  <c r="Y979" i="1" a="1"/>
  <c r="Y1336" i="1" a="1"/>
  <c r="Y1283" i="1" a="1"/>
  <c r="Y1101" i="1" a="1"/>
  <c r="Y1260" i="1" a="1"/>
  <c r="Y1299" i="1" a="1"/>
  <c r="X10" i="1" a="1"/>
  <c r="X53" i="1" a="1"/>
  <c r="X84" i="1" a="1"/>
  <c r="X148" i="1" a="1"/>
  <c r="X173" i="1" a="1"/>
  <c r="X254" i="1" a="1"/>
  <c r="X183" i="1" a="1"/>
  <c r="X569" i="1" a="1"/>
  <c r="X483" i="1" a="1"/>
  <c r="X474" i="1" a="1"/>
  <c r="X485" i="1" a="1"/>
  <c r="X476" i="1" a="1"/>
  <c r="X804" i="1" a="1"/>
  <c r="X598" i="1" a="1"/>
  <c r="X579" i="1" a="1"/>
  <c r="X177" i="1" a="1"/>
  <c r="X645" i="1" a="1"/>
  <c r="X479" i="1" a="1"/>
  <c r="X139" i="1" a="1"/>
  <c r="X587" i="1" a="1"/>
  <c r="X414" i="1" a="1"/>
  <c r="X694" i="1" a="1"/>
  <c r="X1122" i="1" a="1"/>
  <c r="X814" i="1" a="1"/>
  <c r="X1027" i="1" a="1"/>
  <c r="X1219" i="1" a="1"/>
  <c r="X897" i="1" a="1"/>
  <c r="X1196" i="1" a="1"/>
  <c r="X791" i="1" a="1"/>
  <c r="X1116" i="1" a="1"/>
  <c r="X907" i="1" a="1"/>
  <c r="X1093" i="1" a="1"/>
  <c r="X1261" i="1" a="1"/>
  <c r="X719" i="1" a="1"/>
  <c r="X958" i="1" a="1"/>
  <c r="X1222" i="1" a="1"/>
  <c r="X235" i="1" a="1"/>
  <c r="X831" i="1" a="1"/>
  <c r="X1086" i="1" a="1"/>
  <c r="X251" i="1" a="1"/>
  <c r="X796" i="1" a="1"/>
  <c r="X918" i="1" a="1"/>
  <c r="X1015" i="1" a="1"/>
  <c r="X1111" i="1" a="1"/>
  <c r="X1207" i="1" a="1"/>
  <c r="X1303" i="1" a="1"/>
  <c r="X960" i="1" a="1"/>
  <c r="AA743" i="1" a="1"/>
  <c r="Z147" i="1" a="1"/>
  <c r="Z389" i="1" a="1"/>
  <c r="Z333" i="1" a="1"/>
  <c r="Z290" i="1" a="1"/>
  <c r="Z681" i="1" a="1"/>
  <c r="Z1217" i="1" a="1"/>
  <c r="Z906" i="1" a="1"/>
  <c r="Z767" i="1" a="1"/>
  <c r="Z895" i="1" a="1"/>
  <c r="Z1346" i="1" a="1"/>
  <c r="Z900" i="1" a="1"/>
  <c r="Z1354" i="1" a="1"/>
  <c r="Z1359" i="1" a="1"/>
  <c r="Y856" i="1" a="1"/>
  <c r="Y451" i="1" a="1"/>
  <c r="X364" i="1" a="1"/>
  <c r="X195" i="1" a="1"/>
  <c r="X1204" i="1" a="1"/>
  <c r="X401" i="1" a="1"/>
  <c r="X1208" i="1" a="1"/>
  <c r="X1154" i="1" a="1"/>
  <c r="X1233" i="1" a="1"/>
  <c r="W289" i="1" a="1"/>
  <c r="W169" i="1" a="1"/>
  <c r="W531" i="1" a="1"/>
  <c r="W388" i="1" a="1"/>
  <c r="W512" i="1" a="1"/>
  <c r="W37" i="1" a="1"/>
  <c r="W195" i="1" a="1"/>
  <c r="W836" i="1" a="1"/>
  <c r="W136" i="1" a="1"/>
  <c r="W765" i="1" a="1"/>
  <c r="W663" i="1" a="1"/>
  <c r="W903" i="1" a="1"/>
  <c r="W50" i="1" a="1"/>
  <c r="W684" i="1" a="1"/>
  <c r="W582" i="1" a="1"/>
  <c r="W880" i="1" a="1"/>
  <c r="W1042" i="1" a="1"/>
  <c r="W1234" i="1" a="1"/>
  <c r="W614" i="1" a="1"/>
  <c r="W271" i="1" a="1"/>
  <c r="W749" i="1" a="1"/>
  <c r="W929" i="1" a="1"/>
  <c r="W1073" i="1" a="1"/>
  <c r="W215" i="1" a="1"/>
  <c r="W688" i="1" a="1"/>
  <c r="W370" i="1" a="1"/>
  <c r="W740" i="1" a="1"/>
  <c r="W900" i="1" a="1"/>
  <c r="W1020" i="1" a="1"/>
  <c r="W1116" i="1" a="1"/>
  <c r="W1236" i="1" a="1"/>
  <c r="W751" i="1" a="1"/>
  <c r="W1357" i="1" a="1"/>
  <c r="W889" i="1" a="1"/>
  <c r="W1028" i="1" a="1"/>
  <c r="W1087" i="1" a="1"/>
  <c r="W1226" i="1" a="1"/>
  <c r="W992" i="1" a="1"/>
  <c r="W1350" i="1" a="1"/>
  <c r="W1191" i="1" a="1"/>
  <c r="W498" i="1" a="1"/>
  <c r="W1147" i="1" a="1"/>
  <c r="W782" i="1" a="1"/>
  <c r="W1265" i="1" a="1"/>
  <c r="W721" i="1" a="1"/>
  <c r="W1302" i="1" a="1"/>
  <c r="W1225" i="1" a="1"/>
  <c r="W1213" i="1" a="1"/>
  <c r="W1155" i="1" a="1"/>
  <c r="W1153" i="1" a="1"/>
  <c r="V12" i="1" a="1"/>
  <c r="V370" i="1" a="1"/>
  <c r="V131" i="1" a="1"/>
  <c r="V84" i="1" a="1"/>
  <c r="V324" i="1" a="1"/>
  <c r="V316" i="1" a="1"/>
  <c r="V157" i="1" a="1"/>
  <c r="V86" i="1" a="1"/>
  <c r="V118" i="1" a="1"/>
  <c r="V88" i="1" a="1"/>
  <c r="V74" i="1" a="1"/>
  <c r="V255" i="1" a="1"/>
  <c r="V506" i="1" a="1"/>
  <c r="V111" i="1" a="1"/>
  <c r="V437" i="1" a="1"/>
  <c r="V311" i="1" a="1"/>
  <c r="V576" i="1" a="1"/>
  <c r="V224" i="1" a="1"/>
  <c r="V447" i="1" a="1"/>
  <c r="V402" i="1" a="1"/>
  <c r="V590" i="1" a="1"/>
  <c r="V302" i="1" a="1"/>
  <c r="V551" i="1" a="1"/>
  <c r="V707" i="1" a="1"/>
  <c r="V278" i="1" a="1"/>
  <c r="V449" i="1" a="1"/>
  <c r="V624" i="1" a="1"/>
  <c r="V384" i="1" a="1"/>
  <c r="V546" i="1" a="1"/>
  <c r="V696" i="1" a="1"/>
  <c r="V304" i="1" a="1"/>
  <c r="V477" i="1" a="1"/>
  <c r="V612" i="1" a="1"/>
  <c r="V253" i="1" a="1"/>
  <c r="V398" i="1" a="1"/>
  <c r="V574" i="1" a="1"/>
  <c r="V385" i="1" a="1"/>
  <c r="V779" i="1" a="1"/>
  <c r="V647" i="1" a="1"/>
  <c r="V795" i="1" a="1"/>
  <c r="V97" i="1" a="1"/>
  <c r="V772" i="1" a="1"/>
  <c r="V665" i="1" a="1"/>
  <c r="V821" i="1" a="1"/>
  <c r="V342" i="1" a="1"/>
  <c r="V723" i="1" a="1"/>
  <c r="V877" i="1" a="1"/>
  <c r="V981" i="1" a="1"/>
  <c r="V652" i="1" a="1"/>
  <c r="V814" i="1" a="1"/>
  <c r="V281" i="1" a="1"/>
  <c r="V758" i="1" a="1"/>
  <c r="V915" i="1" a="1"/>
  <c r="V417" i="1" a="1"/>
  <c r="V751" i="1" a="1"/>
  <c r="V887" i="1" a="1"/>
  <c r="V586" i="1" a="1"/>
  <c r="V808" i="1" a="1"/>
  <c r="V941" i="1" a="1"/>
  <c r="V435" i="1" a="1"/>
  <c r="V778" i="1" a="1"/>
  <c r="V911" i="1" a="1"/>
  <c r="V972" i="1" a="1"/>
  <c r="V1111" i="1" a="1"/>
  <c r="V1278" i="1" a="1"/>
  <c r="V626" i="1" a="1"/>
  <c r="V897" i="1" a="1"/>
  <c r="V1081" i="1" a="1"/>
  <c r="V1221" i="1" a="1"/>
  <c r="V931" i="1" a="1"/>
  <c r="V727" i="1" a="1"/>
  <c r="V1010" i="1" a="1"/>
  <c r="V1154" i="1" a="1"/>
  <c r="V1295" i="1" a="1"/>
  <c r="V820" i="1" a="1"/>
  <c r="V902" i="1" a="1"/>
  <c r="V1124" i="1" a="1"/>
  <c r="V1248" i="1" a="1"/>
  <c r="V842" i="1" a="1"/>
  <c r="V736" i="1" a="1"/>
  <c r="V1063" i="1" a="1"/>
  <c r="V1249" i="1" a="1"/>
  <c r="V1160" i="1" a="1"/>
  <c r="V978" i="1" a="1"/>
  <c r="V1126" i="1" a="1"/>
  <c r="V1281" i="1" a="1"/>
  <c r="V944" i="1" a="1"/>
  <c r="V1106" i="1" a="1"/>
  <c r="V1234" i="1" a="1"/>
  <c r="V1355" i="1" a="1"/>
  <c r="V1035" i="1" a="1"/>
  <c r="V1179" i="1" a="1"/>
  <c r="V1298" i="1" a="1"/>
  <c r="V1171" i="1" a="1"/>
  <c r="V948" i="1" a="1"/>
  <c r="V1108" i="1" a="1"/>
  <c r="V1320" i="1" a="1"/>
  <c r="V1237" i="1" a="1"/>
  <c r="V1028" i="1" a="1"/>
  <c r="V1172" i="1" a="1"/>
  <c r="V1329" i="1" a="1"/>
  <c r="V1219" i="1" a="1"/>
  <c r="U64" i="1" a="1"/>
  <c r="U134" i="1" a="1"/>
  <c r="U267" i="1" a="1"/>
  <c r="U411" i="1" a="1"/>
  <c r="U537" i="1" a="1"/>
  <c r="U101" i="1" a="1"/>
  <c r="U239" i="1" a="1"/>
  <c r="U196" i="1" a="1"/>
  <c r="U340" i="1" a="1"/>
  <c r="U484" i="1" a="1"/>
  <c r="U37" i="1" a="1"/>
  <c r="U176" i="1" a="1"/>
  <c r="U320" i="1" a="1"/>
  <c r="U464" i="1" a="1"/>
  <c r="U94" i="1" a="1"/>
  <c r="U270" i="1" a="1"/>
  <c r="U414" i="1" a="1"/>
  <c r="U51" i="1" a="1"/>
  <c r="U162" i="1" a="1"/>
  <c r="U292" i="1" a="1"/>
  <c r="U436" i="1" a="1"/>
  <c r="U65" i="1" a="1"/>
  <c r="U228" i="1" a="1"/>
  <c r="U372" i="1" a="1"/>
  <c r="U516" i="1" a="1"/>
  <c r="U214" i="1" a="1"/>
  <c r="U358" i="1" a="1"/>
  <c r="U502" i="1" a="1"/>
  <c r="U89" i="1" a="1"/>
  <c r="U252" i="1" a="1"/>
  <c r="U396" i="1" a="1"/>
  <c r="U60" i="1" a="1"/>
  <c r="U533" i="1" a="1"/>
  <c r="U685" i="1" a="1"/>
  <c r="U783" i="1" a="1"/>
  <c r="U855" i="1" a="1"/>
  <c r="U438" i="1" a="1"/>
  <c r="U701" i="1" a="1"/>
  <c r="U352" i="1" a="1"/>
  <c r="U614" i="1" a="1"/>
  <c r="U730" i="1" a="1"/>
  <c r="U802" i="1" a="1"/>
  <c r="U419" i="1" a="1"/>
  <c r="U631" i="1" a="1"/>
  <c r="U116" i="1" a="1"/>
  <c r="U623" i="1" a="1"/>
  <c r="U779" i="1" a="1"/>
  <c r="U851" i="1" a="1"/>
  <c r="U337" i="1" a="1"/>
  <c r="U608" i="1" a="1"/>
  <c r="U211" i="1" a="1"/>
  <c r="U561" i="1" a="1"/>
  <c r="U726" i="1" a="1"/>
  <c r="U186" i="1" a="1"/>
  <c r="U593" i="1" a="1"/>
  <c r="U273" i="1" a="1"/>
  <c r="U594" i="1" a="1"/>
  <c r="U690" i="1" a="1"/>
  <c r="U781" i="1" a="1"/>
  <c r="U325" i="1" a="1"/>
  <c r="U612" i="1" a="1"/>
  <c r="U707" i="1" a="1"/>
  <c r="U823" i="1" a="1"/>
  <c r="U978" i="1" a="1"/>
  <c r="U854" i="1" a="1"/>
  <c r="U963" i="1" a="1"/>
  <c r="U780" i="1" a="1"/>
  <c r="U1010" i="1" a="1"/>
  <c r="U97" i="1" a="1"/>
  <c r="U908" i="1" a="1"/>
  <c r="U542" i="1" a="1"/>
  <c r="U901" i="1" a="1"/>
  <c r="U997" i="1" a="1"/>
  <c r="U718" i="1" a="1"/>
  <c r="U950" i="1" a="1"/>
  <c r="U691" i="1" a="1"/>
  <c r="U927" i="1" a="1"/>
  <c r="U820" i="1" a="1"/>
  <c r="U1026" i="1" a="1"/>
  <c r="U898" i="1" a="1"/>
  <c r="U1103" i="1" a="1"/>
  <c r="U1247" i="1" a="1"/>
  <c r="U1285" i="1" a="1"/>
  <c r="U1061" i="1" a="1"/>
  <c r="U1192" i="1" a="1"/>
  <c r="U1336" i="1" a="1"/>
  <c r="U852" i="1" a="1"/>
  <c r="U1128" i="1" a="1"/>
  <c r="U1272" i="1" a="1"/>
  <c r="U1342" i="1" a="1"/>
  <c r="U1034" i="1" a="1"/>
  <c r="U1161" i="1" a="1"/>
  <c r="U1305" i="1" a="1"/>
  <c r="Y70" i="1" a="1"/>
  <c r="Y525" i="1" a="1"/>
  <c r="Y647" i="1" a="1"/>
  <c r="X245" i="1" a="1"/>
  <c r="X658" i="1" a="1"/>
  <c r="X803" i="1" a="1"/>
  <c r="X808" i="1" a="1"/>
  <c r="X1216" i="1" a="1"/>
  <c r="X1162" i="1" a="1"/>
  <c r="X1281" i="1" a="1"/>
  <c r="W300" i="1" a="1"/>
  <c r="W180" i="1" a="1"/>
  <c r="W537" i="1" a="1"/>
  <c r="W398" i="1" a="1"/>
  <c r="W103" i="1" a="1"/>
  <c r="W256" i="1" a="1"/>
  <c r="W257" i="1" a="1"/>
  <c r="W842" i="1" a="1"/>
  <c r="W198" i="1" a="1"/>
  <c r="W45" i="1" a="1"/>
  <c r="W673" i="1" a="1"/>
  <c r="W921" i="1" a="1"/>
  <c r="W81" i="1" a="1"/>
  <c r="W705" i="1" a="1"/>
  <c r="W644" i="1" a="1"/>
  <c r="W886" i="1" a="1"/>
  <c r="W1060" i="1" a="1"/>
  <c r="W1240" i="1" a="1"/>
  <c r="W624" i="1" a="1"/>
  <c r="W302" i="1" a="1"/>
  <c r="W759" i="1" a="1"/>
  <c r="W935" i="1" a="1"/>
  <c r="W1079" i="1" a="1"/>
  <c r="W246" i="1" a="1"/>
  <c r="W708" i="1" a="1"/>
  <c r="W401" i="1" a="1"/>
  <c r="W781" i="1" a="1"/>
  <c r="W912" i="1" a="1"/>
  <c r="W1026" i="1" a="1"/>
  <c r="W1128" i="1" a="1"/>
  <c r="W1242" i="1" a="1"/>
  <c r="W986" i="1" a="1"/>
  <c r="W877" i="1" a="1"/>
  <c r="W961" i="1" a="1"/>
  <c r="W1135" i="1" a="1"/>
  <c r="W1124" i="1" a="1"/>
  <c r="W555" i="1" a="1"/>
  <c r="W1040" i="1" a="1"/>
  <c r="W1360" i="1" a="1"/>
  <c r="W1235" i="1" a="1"/>
  <c r="W649" i="1" a="1"/>
  <c r="W1193" i="1" a="1"/>
  <c r="W974" i="1" a="1"/>
  <c r="W1289" i="1" a="1"/>
  <c r="W783" i="1" a="1"/>
  <c r="W1322" i="1" a="1"/>
  <c r="W1239" i="1" a="1"/>
  <c r="W220" i="1" a="1"/>
  <c r="W1171" i="1" a="1"/>
  <c r="W403" i="1" a="1"/>
  <c r="V18" i="1" a="1"/>
  <c r="V418" i="1" a="1"/>
  <c r="V139" i="1" a="1"/>
  <c r="V108" i="1" a="1"/>
  <c r="V332" i="1" a="1"/>
  <c r="V364" i="1" a="1"/>
  <c r="V165" i="1" a="1"/>
  <c r="V110" i="1" a="1"/>
  <c r="V142" i="1" a="1"/>
  <c r="V136" i="1" a="1"/>
  <c r="V90" i="1" a="1"/>
  <c r="V285" i="1" a="1"/>
  <c r="V542" i="1" a="1"/>
  <c r="V143" i="1" a="1"/>
  <c r="V446" i="1" a="1"/>
  <c r="V390" i="1" a="1"/>
  <c r="V589" i="1" a="1"/>
  <c r="V242" i="1" a="1"/>
  <c r="V119" i="1" a="1"/>
  <c r="V413" i="1" a="1"/>
  <c r="V603" i="1" a="1"/>
  <c r="V337" i="1" a="1"/>
  <c r="V558" i="1" a="1"/>
  <c r="V719" i="1" a="1"/>
  <c r="V290" i="1" a="1"/>
  <c r="V467" i="1" a="1"/>
  <c r="V48" i="1" a="1"/>
  <c r="V405" i="1" a="1"/>
  <c r="V559" i="1" a="1"/>
  <c r="V708" i="1" a="1"/>
  <c r="V317" i="1" a="1"/>
  <c r="V486" i="1" a="1"/>
  <c r="V625" i="1" a="1"/>
  <c r="V269" i="1" a="1"/>
  <c r="V427" i="1" a="1"/>
  <c r="V587" i="1" a="1"/>
  <c r="V443" i="1" a="1"/>
  <c r="V63" i="1" a="1"/>
  <c r="V663" i="1" a="1"/>
  <c r="V811" i="1" a="1"/>
  <c r="V329" i="1" a="1"/>
  <c r="V780" i="1" a="1"/>
  <c r="V679" i="1" a="1"/>
  <c r="V836" i="1" a="1"/>
  <c r="V407" i="1" a="1"/>
  <c r="V741" i="1" a="1"/>
  <c r="V885" i="1" a="1"/>
  <c r="V135" i="1" a="1"/>
  <c r="V668" i="1" a="1"/>
  <c r="V822" i="1" a="1"/>
  <c r="V353" i="1" a="1"/>
  <c r="V767" i="1" a="1"/>
  <c r="V928" i="1" a="1"/>
  <c r="V500" i="1" a="1"/>
  <c r="V759" i="1" a="1"/>
  <c r="V894" i="1" a="1"/>
  <c r="V606" i="1" a="1"/>
  <c r="V816" i="1" a="1"/>
  <c r="V947" i="1" a="1"/>
  <c r="V508" i="1" a="1"/>
  <c r="V786" i="1" a="1"/>
  <c r="V918" i="1" a="1"/>
  <c r="V986" i="1" a="1"/>
  <c r="V1132" i="1" a="1"/>
  <c r="V1286" i="1" a="1"/>
  <c r="V1027" i="1" a="1"/>
  <c r="V937" i="1" a="1"/>
  <c r="V1102" i="1" a="1"/>
  <c r="V1230" i="1" a="1"/>
  <c r="V1026" i="1" a="1"/>
  <c r="V776" i="1" a="1"/>
  <c r="V1020" i="1" a="1"/>
  <c r="V1164" i="1" a="1"/>
  <c r="V1302" i="1" a="1"/>
  <c r="V984" i="1" a="1"/>
  <c r="V976" i="1" a="1"/>
  <c r="V1134" i="1" a="1"/>
  <c r="V1256" i="1" a="1"/>
  <c r="V1037" i="1" a="1"/>
  <c r="V785" i="1" a="1"/>
  <c r="V1084" i="1" a="1"/>
  <c r="V1265" i="1" a="1"/>
  <c r="V1227" i="1" a="1"/>
  <c r="V991" i="1" a="1"/>
  <c r="V1136" i="1" a="1"/>
  <c r="V1297" i="1" a="1"/>
  <c r="V962" i="1" a="1"/>
  <c r="V1116" i="1" a="1"/>
  <c r="V1242" i="1" a="1"/>
  <c r="V608" i="1" a="1"/>
  <c r="V1045" i="1" a="1"/>
  <c r="V1189" i="1" a="1"/>
  <c r="V1305" i="1" a="1"/>
  <c r="V1253" i="1" a="1"/>
  <c r="V966" i="1" a="1"/>
  <c r="V1118" i="1" a="1"/>
  <c r="V1342" i="1" a="1"/>
  <c r="V1343" i="1" a="1"/>
  <c r="V1038" i="1" a="1"/>
  <c r="V1182" i="1" a="1"/>
  <c r="V1351" i="1" a="1"/>
  <c r="V1336" i="1" a="1"/>
  <c r="U11" i="1" a="1"/>
  <c r="U142" i="1" a="1"/>
  <c r="U274" i="1" a="1"/>
  <c r="U418" i="1" a="1"/>
  <c r="U543" i="1" a="1"/>
  <c r="U111" i="1" a="1"/>
  <c r="U246" i="1" a="1"/>
  <c r="U218" i="1" a="1"/>
  <c r="U362" i="1" a="1"/>
  <c r="U506" i="1" a="1"/>
  <c r="U49" i="1" a="1"/>
  <c r="U183" i="1" a="1"/>
  <c r="U327" i="1" a="1"/>
  <c r="U471" i="1" a="1"/>
  <c r="U104" i="1" a="1"/>
  <c r="U277" i="1" a="1"/>
  <c r="U421" i="1" a="1"/>
  <c r="U63" i="1" a="1"/>
  <c r="U170" i="1" a="1"/>
  <c r="U314" i="1" a="1"/>
  <c r="U458" i="1" a="1"/>
  <c r="U75" i="1" a="1"/>
  <c r="U235" i="1" a="1"/>
  <c r="U379" i="1" a="1"/>
  <c r="U76" i="1" a="1"/>
  <c r="U236" i="1" a="1"/>
  <c r="U380" i="1" a="1"/>
  <c r="U523" i="1" a="1"/>
  <c r="U99" i="1" a="1"/>
  <c r="U259" i="1" a="1"/>
  <c r="U403" i="1" a="1"/>
  <c r="U102" i="1" a="1"/>
  <c r="U545" i="1" a="1"/>
  <c r="U693" i="1" a="1"/>
  <c r="U789" i="1" a="1"/>
  <c r="U861" i="1" a="1"/>
  <c r="U481" i="1" a="1"/>
  <c r="U709" i="1" a="1"/>
  <c r="U374" i="1" a="1"/>
  <c r="U622" i="1" a="1"/>
  <c r="U736" i="1" a="1"/>
  <c r="U808" i="1" a="1"/>
  <c r="U462" i="1" a="1"/>
  <c r="U639" i="1" a="1"/>
  <c r="U148" i="1" a="1"/>
  <c r="U647" i="1" a="1"/>
  <c r="U785" i="1" a="1"/>
  <c r="U857" i="1" a="1"/>
  <c r="U359" i="1" a="1"/>
  <c r="U616" i="1" a="1"/>
  <c r="U240" i="1" a="1"/>
  <c r="U577" i="1" a="1"/>
  <c r="U732" i="1" a="1"/>
  <c r="U215" i="1" a="1"/>
  <c r="U617" i="1" a="1"/>
  <c r="U319" i="1" a="1"/>
  <c r="U602" i="1" a="1"/>
  <c r="U698" i="1" a="1"/>
  <c r="U787" i="1" a="1"/>
  <c r="U347" i="1" a="1"/>
  <c r="U620" i="1" a="1"/>
  <c r="U715" i="1" a="1"/>
  <c r="U844" i="1" a="1"/>
  <c r="U986" i="1" a="1"/>
  <c r="U865" i="1" a="1"/>
  <c r="U971" i="1" a="1"/>
  <c r="U798" i="1" a="1"/>
  <c r="U1023" i="1" a="1"/>
  <c r="U410" i="1" a="1"/>
  <c r="U924" i="1" a="1"/>
  <c r="U595" i="1" a="1"/>
  <c r="U909" i="1" a="1"/>
  <c r="U1004" i="1" a="1"/>
  <c r="U786" i="1" a="1"/>
  <c r="U966" i="1" a="1"/>
  <c r="U721" i="1" a="1"/>
  <c r="U935" i="1" a="1"/>
  <c r="U840" i="1" a="1"/>
  <c r="U1032" i="1" a="1"/>
  <c r="U922" i="1" a="1"/>
  <c r="U1119" i="1" a="1"/>
  <c r="U1263" i="1" a="1"/>
  <c r="U1001" i="1" a="1"/>
  <c r="U1069" i="1" a="1"/>
  <c r="U1207" i="1" a="1"/>
  <c r="U1351" i="1" a="1"/>
  <c r="U889" i="1" a="1"/>
  <c r="U1136" i="1" a="1"/>
  <c r="U1280" i="1" a="1"/>
  <c r="Y38" i="1" a="1"/>
  <c r="Y718" i="1" a="1"/>
  <c r="Y403" i="1" a="1"/>
  <c r="X48" i="1" a="1"/>
  <c r="X498" i="1" a="1"/>
  <c r="X1140" i="1" a="1"/>
  <c r="X927" i="1" a="1"/>
  <c r="X1352" i="1" a="1"/>
  <c r="X1298" i="1" a="1"/>
  <c r="X1145" i="1" a="1"/>
  <c r="W433" i="1" a="1"/>
  <c r="W313" i="1" a="1"/>
  <c r="W140" i="1" a="1"/>
  <c r="W526" i="1" a="1"/>
  <c r="W114" i="1" a="1"/>
  <c r="W287" i="1" a="1"/>
  <c r="W380" i="1" a="1"/>
  <c r="W848" i="1" a="1"/>
  <c r="W321" i="1" a="1"/>
  <c r="W76" i="1" a="1"/>
  <c r="W704" i="1" a="1"/>
  <c r="W951" i="1" a="1"/>
  <c r="W112" i="1" a="1"/>
  <c r="W746" i="1" a="1"/>
  <c r="W654" i="1" a="1"/>
  <c r="W898" i="1" a="1"/>
  <c r="W1090" i="1" a="1"/>
  <c r="W1246" i="1" a="1"/>
  <c r="W635" i="1" a="1"/>
  <c r="W333" i="1" a="1"/>
  <c r="W769" i="1" a="1"/>
  <c r="W941" i="1" a="1"/>
  <c r="W1085" i="1" a="1"/>
  <c r="W400" i="1" a="1"/>
  <c r="W719" i="1" a="1"/>
  <c r="W493" i="1" a="1"/>
  <c r="W802" i="1" a="1"/>
  <c r="W918" i="1" a="1"/>
  <c r="W1032" i="1" a="1"/>
  <c r="W1134" i="1" a="1"/>
  <c r="W1248" i="1" a="1"/>
  <c r="W1010" i="1" a="1"/>
  <c r="W1076" i="1" a="1"/>
  <c r="W1105" i="1" a="1"/>
  <c r="W1255" i="1" a="1"/>
  <c r="W1142" i="1" a="1"/>
  <c r="W1118" i="1" a="1"/>
  <c r="W1064" i="1" a="1"/>
  <c r="W793" i="1" a="1"/>
  <c r="W1249" i="1" a="1"/>
  <c r="W711" i="1" a="1"/>
  <c r="W1207" i="1" a="1"/>
  <c r="W998" i="1" a="1"/>
  <c r="W1301" i="1" a="1"/>
  <c r="W835" i="1" a="1"/>
  <c r="W1343" i="1" a="1"/>
  <c r="W1267" i="1" a="1"/>
  <c r="W405" i="1" a="1"/>
  <c r="W1185" i="1" a="1"/>
  <c r="W1184" i="1" a="1"/>
  <c r="V25" i="1" a="1"/>
  <c r="V442" i="1" a="1"/>
  <c r="V147" i="1" a="1"/>
  <c r="V116" i="1" a="1"/>
  <c r="V348" i="1" a="1"/>
  <c r="V388" i="1" a="1"/>
  <c r="V173" i="1" a="1"/>
  <c r="V126" i="1" a="1"/>
  <c r="V166" i="1" a="1"/>
  <c r="V160" i="1" a="1"/>
  <c r="V98" i="1" a="1"/>
  <c r="V309" i="1" a="1"/>
  <c r="V555" i="1" a="1"/>
  <c r="V170" i="1" a="1"/>
  <c r="V454" i="1" a="1"/>
  <c r="V400" i="1" a="1"/>
  <c r="V602" i="1" a="1"/>
  <c r="V258" i="1" a="1"/>
  <c r="V151" i="1" a="1"/>
  <c r="V422" i="1" a="1"/>
  <c r="V616" i="1" a="1"/>
  <c r="V350" i="1" a="1"/>
  <c r="V571" i="1" a="1"/>
  <c r="V725" i="1" a="1"/>
  <c r="V303" i="1" a="1"/>
  <c r="V476" i="1" a="1"/>
  <c r="V95" i="1" a="1"/>
  <c r="V415" i="1" a="1"/>
  <c r="V585" i="1" a="1"/>
  <c r="V714" i="1" a="1"/>
  <c r="V328" i="1" a="1"/>
  <c r="V503" i="1" a="1"/>
  <c r="V638" i="1" a="1"/>
  <c r="V283" i="1" a="1"/>
  <c r="V453" i="1" a="1"/>
  <c r="V594" i="1" a="1"/>
  <c r="V478" i="1" a="1"/>
  <c r="V234" i="1" a="1"/>
  <c r="V678" i="1" a="1"/>
  <c r="V819" i="1" a="1"/>
  <c r="V396" i="1" a="1"/>
  <c r="V103" i="1" a="1"/>
  <c r="V712" i="1" a="1"/>
  <c r="V845" i="1" a="1"/>
  <c r="V456" i="1" a="1"/>
  <c r="V757" i="1" a="1"/>
  <c r="V892" i="1" a="1"/>
  <c r="V267" i="1" a="1"/>
  <c r="V681" i="1" a="1"/>
  <c r="V838" i="1" a="1"/>
  <c r="V461" i="1" a="1"/>
  <c r="V782" i="1" a="1"/>
  <c r="V934" i="1" a="1"/>
  <c r="V524" i="1" a="1"/>
  <c r="V775" i="1" a="1"/>
  <c r="V901" i="1" a="1"/>
  <c r="V672" i="1" a="1"/>
  <c r="V832" i="1" a="1"/>
  <c r="V953" i="1" a="1"/>
  <c r="V550" i="1" a="1"/>
  <c r="V802" i="1" a="1"/>
  <c r="V191" i="1" a="1"/>
  <c r="V998" i="1" a="1"/>
  <c r="V1142" i="1" a="1"/>
  <c r="V1294" i="1" a="1"/>
  <c r="V1140" i="1" a="1"/>
  <c r="V955" i="1" a="1"/>
  <c r="V1112" i="1" a="1"/>
  <c r="V1247" i="1" a="1"/>
  <c r="V1098" i="1" a="1"/>
  <c r="V804" i="1" a="1"/>
  <c r="V1031" i="1" a="1"/>
  <c r="V1175" i="1" a="1"/>
  <c r="V1324" i="1" a="1"/>
  <c r="V1130" i="1" a="1"/>
  <c r="V1001" i="1" a="1"/>
  <c r="V1145" i="1" a="1"/>
  <c r="V1264" i="1" a="1"/>
  <c r="V1109" i="1" a="1"/>
  <c r="V903" i="1" a="1"/>
  <c r="V1094" i="1" a="1"/>
  <c r="V1273" i="1" a="1"/>
  <c r="V796" i="1" a="1"/>
  <c r="V1002" i="1" a="1"/>
  <c r="V1146" i="1" a="1"/>
  <c r="V1304" i="1" a="1"/>
  <c r="V979" i="1" a="1"/>
  <c r="V1127" i="1" a="1"/>
  <c r="V1250" i="1" a="1"/>
  <c r="V1292" i="1" a="1"/>
  <c r="V1066" i="1" a="1"/>
  <c r="V1199" i="1" a="1"/>
  <c r="V1327" i="1" a="1"/>
  <c r="V1350" i="1" a="1"/>
  <c r="V982" i="1" a="1"/>
  <c r="V1128" i="1" a="1"/>
  <c r="V1349" i="1" a="1"/>
  <c r="V507" i="1" a="1"/>
  <c r="V1049" i="1" a="1"/>
  <c r="V1193" i="1" a="1"/>
  <c r="V1358" i="1" a="1"/>
  <c r="U8" i="1" a="1"/>
  <c r="U21" i="1" a="1"/>
  <c r="U150" i="1" a="1"/>
  <c r="U296" i="1" a="1"/>
  <c r="U440" i="1" a="1"/>
  <c r="U549" i="1" a="1"/>
  <c r="U119" i="1" a="1"/>
  <c r="U253" i="1" a="1"/>
  <c r="U225" i="1" a="1"/>
  <c r="U369" i="1" a="1"/>
  <c r="U513" i="1" a="1"/>
  <c r="U61" i="1" a="1"/>
  <c r="U190" i="1" a="1"/>
  <c r="U334" i="1" a="1"/>
  <c r="U478" i="1" a="1"/>
  <c r="U121" i="1" a="1"/>
  <c r="U299" i="1" a="1"/>
  <c r="U443" i="1" a="1"/>
  <c r="U74" i="1" a="1"/>
  <c r="U177" i="1" a="1"/>
  <c r="U321" i="1" a="1"/>
  <c r="U465" i="1" a="1"/>
  <c r="U85" i="1" a="1"/>
  <c r="U257" i="1" a="1"/>
  <c r="U401" i="1" a="1"/>
  <c r="U86" i="1" a="1"/>
  <c r="U243" i="1" a="1"/>
  <c r="U387" i="1" a="1"/>
  <c r="U529" i="1" a="1"/>
  <c r="U109" i="1" a="1"/>
  <c r="U281" i="1" a="1"/>
  <c r="U425" i="1" a="1"/>
  <c r="U136" i="1" a="1"/>
  <c r="U565" i="1" a="1"/>
  <c r="U708" i="1" a="1"/>
  <c r="U795" i="1" a="1"/>
  <c r="U867" i="1" a="1"/>
  <c r="U503" i="1" a="1"/>
  <c r="U716" i="1" a="1"/>
  <c r="U417" i="1" a="1"/>
  <c r="U630" i="1" a="1"/>
  <c r="U742" i="1" a="1"/>
  <c r="U24" i="1" a="1"/>
  <c r="U505" i="1" a="1"/>
  <c r="U655" i="1" a="1"/>
  <c r="U179" i="1" a="1"/>
  <c r="U671" i="1" a="1"/>
  <c r="U791" i="1" a="1"/>
  <c r="U863" i="1" a="1"/>
  <c r="U402" i="1" a="1"/>
  <c r="U624" i="1" a="1"/>
  <c r="U269" i="1" a="1"/>
  <c r="U585" i="1" a="1"/>
  <c r="U738" i="1" a="1"/>
  <c r="U318" i="1" a="1"/>
  <c r="U641" i="1" a="1"/>
  <c r="U341" i="1" a="1"/>
  <c r="U610" i="1" a="1"/>
  <c r="U720" i="1" a="1"/>
  <c r="U793" i="1" a="1"/>
  <c r="U390" i="1" a="1"/>
  <c r="U628" i="1" a="1"/>
  <c r="U722" i="1" a="1"/>
  <c r="U864" i="1" a="1"/>
  <c r="U1002" i="1" a="1"/>
  <c r="U883" i="1" a="1"/>
  <c r="U979" i="1" a="1"/>
  <c r="U814" i="1" a="1"/>
  <c r="U1029" i="1" a="1"/>
  <c r="U587" i="1" a="1"/>
  <c r="U932" i="1" a="1"/>
  <c r="U643" i="1" a="1"/>
  <c r="U917" i="1" a="1"/>
  <c r="U132" i="1" a="1"/>
  <c r="U804" i="1" a="1"/>
  <c r="U974" i="1" a="1"/>
  <c r="U818" i="1" a="1"/>
  <c r="U943" i="1" a="1"/>
  <c r="U860" i="1" a="1"/>
  <c r="U1038" i="1" a="1"/>
  <c r="U946" i="1" a="1"/>
  <c r="U1127" i="1" a="1"/>
  <c r="U1271" i="1" a="1"/>
  <c r="U1068" i="1" a="1"/>
  <c r="U1079" i="1" a="1"/>
  <c r="U1216" i="1" a="1"/>
  <c r="U1358" i="1" a="1"/>
  <c r="U921" i="1" a="1"/>
  <c r="U1152" i="1" a="1"/>
  <c r="U1296" i="1" a="1"/>
  <c r="U1118" i="1" a="1"/>
  <c r="Y368" i="1" a="1"/>
  <c r="Y1013" i="1" a="1"/>
  <c r="Y1092" i="1" a="1"/>
  <c r="X146" i="1" a="1"/>
  <c r="X161" i="1" a="1"/>
  <c r="X925" i="1" a="1"/>
  <c r="X1023" i="1" a="1"/>
  <c r="X1360" i="1" a="1"/>
  <c r="X1306" i="1" a="1"/>
  <c r="X1193" i="1" a="1"/>
  <c r="W444" i="1" a="1"/>
  <c r="W324" i="1" a="1"/>
  <c r="W161" i="1" a="1"/>
  <c r="W532" i="1" a="1"/>
  <c r="W175" i="1" a="1"/>
  <c r="W472" i="1" a="1"/>
  <c r="W569" i="1" a="1"/>
  <c r="W860" i="1" a="1"/>
  <c r="W506" i="1" a="1"/>
  <c r="W107" i="1" a="1"/>
  <c r="W735" i="1" a="1"/>
  <c r="W957" i="1" a="1"/>
  <c r="W174" i="1" a="1"/>
  <c r="W808" i="1" a="1"/>
  <c r="W665" i="1" a="1"/>
  <c r="W916" i="1" a="1"/>
  <c r="W1096" i="1" a="1"/>
  <c r="W1258" i="1" a="1"/>
  <c r="W655" i="1" a="1"/>
  <c r="W395" i="1" a="1"/>
  <c r="W800" i="1" a="1"/>
  <c r="W953" i="1" a="1"/>
  <c r="W1097" i="1" a="1"/>
  <c r="W431" i="1" a="1"/>
  <c r="W729" i="1" a="1"/>
  <c r="W565" i="1" a="1"/>
  <c r="W812" i="1" a="1"/>
  <c r="W924" i="1" a="1"/>
  <c r="W1038" i="1" a="1"/>
  <c r="W1140" i="1" a="1"/>
  <c r="W1254" i="1" a="1"/>
  <c r="W1034" i="1" a="1"/>
  <c r="W1183" i="1" a="1"/>
  <c r="W1123" i="1" a="1"/>
  <c r="W1324" i="1" a="1"/>
  <c r="W1160" i="1" a="1"/>
  <c r="W1199" i="1" a="1"/>
  <c r="W1088" i="1" a="1"/>
  <c r="W1052" i="1" a="1"/>
  <c r="W1263" i="1" a="1"/>
  <c r="W773" i="1" a="1"/>
  <c r="W1221" i="1" a="1"/>
  <c r="W1022" i="1" a="1"/>
  <c r="W1311" i="1" a="1"/>
  <c r="W871" i="1" a="1"/>
  <c r="W1353" i="1" a="1"/>
  <c r="W1279" i="1" a="1"/>
  <c r="W556" i="1" a="1"/>
  <c r="W1214" i="1" a="1"/>
  <c r="W1256" i="1" a="1"/>
  <c r="V58" i="1" a="1"/>
  <c r="V466" i="1" a="1"/>
  <c r="V155" i="1" a="1"/>
  <c r="V132" i="1" a="1"/>
  <c r="V13" i="1" a="1"/>
  <c r="V412" i="1" a="1"/>
  <c r="V181" i="1" a="1"/>
  <c r="V134" i="1" a="1"/>
  <c r="V190" i="1" a="1"/>
  <c r="V184" i="1" a="1"/>
  <c r="V114" i="1" a="1"/>
  <c r="V333" i="1" a="1"/>
  <c r="V568" i="1" a="1"/>
  <c r="V218" i="1" a="1"/>
  <c r="V463" i="1" a="1"/>
  <c r="V411" i="1" a="1"/>
  <c r="V628" i="1" a="1"/>
  <c r="V288" i="1" a="1"/>
  <c r="V177" i="1" a="1"/>
  <c r="V439" i="1" a="1"/>
  <c r="V629" i="1" a="1"/>
  <c r="V371" i="1" a="1"/>
  <c r="V597" i="1" a="1"/>
  <c r="V731" i="1" a="1"/>
  <c r="V327" i="1" a="1"/>
  <c r="V484" i="1" a="1"/>
  <c r="V127" i="1" a="1"/>
  <c r="V450" i="1" a="1"/>
  <c r="V598" i="1" a="1"/>
  <c r="V720" i="1" a="1"/>
  <c r="V341" i="1" a="1"/>
  <c r="V512" i="1" a="1"/>
  <c r="V651" i="1" a="1"/>
  <c r="V296" i="1" a="1"/>
  <c r="V462" i="1" a="1"/>
  <c r="V607" i="1" a="1"/>
  <c r="V534" i="1" a="1"/>
  <c r="V319" i="1" a="1"/>
  <c r="V700" i="1" a="1"/>
  <c r="V835" i="1" a="1"/>
  <c r="V452" i="1" a="1"/>
  <c r="V251" i="1" a="1"/>
  <c r="V722" i="1" a="1"/>
  <c r="V860" i="1" a="1"/>
  <c r="V491" i="1" a="1"/>
  <c r="V765" i="1" a="1"/>
  <c r="V927" i="1" a="1"/>
  <c r="V343" i="1" a="1"/>
  <c r="V693" i="1" a="1"/>
  <c r="V846" i="1" a="1"/>
  <c r="V523" i="1" a="1"/>
  <c r="V791" i="1" a="1"/>
  <c r="V940" i="1" a="1"/>
  <c r="V563" i="1" a="1"/>
  <c r="V783" i="1" a="1"/>
  <c r="V908" i="1" a="1"/>
  <c r="V685" i="1" a="1"/>
  <c r="V840" i="1" a="1"/>
  <c r="V959" i="1" a="1"/>
  <c r="V570" i="1" a="1"/>
  <c r="V810" i="1" a="1"/>
  <c r="V528" i="1" a="1"/>
  <c r="V1008" i="1" a="1"/>
  <c r="V1152" i="1" a="1"/>
  <c r="V1301" i="1" a="1"/>
  <c r="V1228" i="1" a="1"/>
  <c r="V973" i="1" a="1"/>
  <c r="V1122" i="1" a="1"/>
  <c r="V1255" i="1" a="1"/>
  <c r="V1181" i="1" a="1"/>
  <c r="V828" i="1" a="1"/>
  <c r="V1041" i="1" a="1"/>
  <c r="V1185" i="1" a="1"/>
  <c r="V1331" i="1" a="1"/>
  <c r="V1201" i="1" a="1"/>
  <c r="V1011" i="1" a="1"/>
  <c r="V1155" i="1" a="1"/>
  <c r="V1272" i="1" a="1"/>
  <c r="V1191" i="1" a="1"/>
  <c r="V924" i="1" a="1"/>
  <c r="V1104" i="1" a="1"/>
  <c r="V1289" i="1" a="1"/>
  <c r="V996" i="1" a="1"/>
  <c r="V1013" i="1" a="1"/>
  <c r="V1157" i="1" a="1"/>
  <c r="V1311" i="1" a="1"/>
  <c r="V992" i="1" a="1"/>
  <c r="V1137" i="1" a="1"/>
  <c r="V1258" i="1" a="1"/>
  <c r="V868" i="1" a="1"/>
  <c r="V1076" i="1" a="1"/>
  <c r="V1208" i="1" a="1"/>
  <c r="V1334" i="1" a="1"/>
  <c r="V470" i="1" a="1"/>
  <c r="V994" i="1" a="1"/>
  <c r="V1139" i="1" a="1"/>
  <c r="V1356" i="1" a="1"/>
  <c r="V800" i="1" a="1"/>
  <c r="V1059" i="1" a="1"/>
  <c r="V1202" i="1" a="1"/>
  <c r="V866" i="1" a="1"/>
  <c r="U10" i="1" a="1"/>
  <c r="U33" i="1" a="1"/>
  <c r="U158" i="1" a="1"/>
  <c r="U303" i="1" a="1"/>
  <c r="U447" i="1" a="1"/>
  <c r="U555" i="1" a="1"/>
  <c r="U135" i="1" a="1"/>
  <c r="U275" i="1" a="1"/>
  <c r="U232" i="1" a="1"/>
  <c r="U376" i="1" a="1"/>
  <c r="U520" i="1" a="1"/>
  <c r="U72" i="1" a="1"/>
  <c r="U212" i="1" a="1"/>
  <c r="U356" i="1" a="1"/>
  <c r="U500" i="1" a="1"/>
  <c r="U145" i="1" a="1"/>
  <c r="U306" i="1" a="1"/>
  <c r="U450" i="1" a="1"/>
  <c r="U84" i="1" a="1"/>
  <c r="U184" i="1" a="1"/>
  <c r="U328" i="1" a="1"/>
  <c r="U472" i="1" a="1"/>
  <c r="U106" i="1" a="1"/>
  <c r="U264" i="1" a="1"/>
  <c r="U408" i="1" a="1"/>
  <c r="U96" i="1" a="1"/>
  <c r="U250" i="1" a="1"/>
  <c r="U394" i="1" a="1"/>
  <c r="U535" i="1" a="1"/>
  <c r="U133" i="1" a="1"/>
  <c r="U288" i="1" a="1"/>
  <c r="U432" i="1" a="1"/>
  <c r="U168" i="1" a="1"/>
  <c r="U573" i="1" a="1"/>
  <c r="U729" i="1" a="1"/>
  <c r="U801" i="1" a="1"/>
  <c r="U18" i="1" a="1"/>
  <c r="U521" i="1" a="1"/>
  <c r="U723" i="1" a="1"/>
  <c r="U460" i="1" a="1"/>
  <c r="U638" i="1" a="1"/>
  <c r="U748" i="1" a="1"/>
  <c r="U112" i="1" a="1"/>
  <c r="U524" i="1" a="1"/>
  <c r="U663" i="1" a="1"/>
  <c r="U265" i="1" a="1"/>
  <c r="Y489" i="1" a="1"/>
  <c r="Y884" i="1" a="1"/>
  <c r="Y1198" i="1" a="1"/>
  <c r="X674" i="1" a="1"/>
  <c r="X594" i="1" a="1"/>
  <c r="X1101" i="1" a="1"/>
  <c r="X1119" i="1" a="1"/>
  <c r="X833" i="1" a="1"/>
  <c r="X1209" i="1" a="1"/>
  <c r="W8" i="1" a="1"/>
  <c r="W85" i="1" a="1"/>
  <c r="W457" i="1" a="1"/>
  <c r="W284" i="1" a="1"/>
  <c r="W152" i="1" a="1"/>
  <c r="W247" i="1" a="1"/>
  <c r="W578" i="1" a="1"/>
  <c r="W579" i="1" a="1"/>
  <c r="W878" i="1" a="1"/>
  <c r="W529" i="1" a="1"/>
  <c r="W199" i="1" a="1"/>
  <c r="W797" i="1" a="1"/>
  <c r="W963" i="1" a="1"/>
  <c r="W297" i="1" a="1"/>
  <c r="W818" i="1" a="1"/>
  <c r="W685" i="1" a="1"/>
  <c r="W946" i="1" a="1"/>
  <c r="W1102" i="1" a="1"/>
  <c r="W146" i="1" a="1"/>
  <c r="W696" i="1" a="1"/>
  <c r="W518" i="1" a="1"/>
  <c r="W827" i="1" a="1"/>
  <c r="W971" i="1" a="1"/>
  <c r="W1109" i="1" a="1"/>
  <c r="W462" i="1" a="1"/>
  <c r="W780" i="1" a="1"/>
  <c r="W586" i="1" a="1"/>
  <c r="W828" i="1" a="1"/>
  <c r="W948" i="1" a="1"/>
  <c r="W1044" i="1" a="1"/>
  <c r="W1164" i="1" a="1"/>
  <c r="W1260" i="1" a="1"/>
  <c r="W1187" i="1" a="1"/>
  <c r="W1280" i="1" a="1"/>
  <c r="W1202" i="1" a="1"/>
  <c r="W679" i="1" a="1"/>
  <c r="W1232" i="1" a="1"/>
  <c r="W1281" i="1" a="1"/>
  <c r="W1161" i="1" a="1"/>
  <c r="W1169" i="1" a="1"/>
  <c r="W1309" i="1" a="1"/>
  <c r="W829" i="1" a="1"/>
  <c r="W1288" i="1" a="1"/>
  <c r="W1046" i="1" a="1"/>
  <c r="W1352" i="1" a="1"/>
  <c r="W907" i="1" a="1"/>
  <c r="W607" i="1" a="1"/>
  <c r="W1291" i="1" a="1"/>
  <c r="W847" i="1" a="1"/>
  <c r="W1229" i="1" a="1"/>
  <c r="V20" i="1" a="1"/>
  <c r="V82" i="1" a="1"/>
  <c r="V35" i="1" a="1"/>
  <c r="V163" i="1" a="1"/>
  <c r="V180" i="1" a="1"/>
  <c r="V27" i="1" a="1"/>
  <c r="V61" i="1" a="1"/>
  <c r="V189" i="1" a="1"/>
  <c r="V182" i="1" a="1"/>
  <c r="V214" i="1" a="1"/>
  <c r="V280" i="1" a="1"/>
  <c r="V122" i="1" a="1"/>
  <c r="V399" i="1" a="1"/>
  <c r="V581" i="1" a="1"/>
  <c r="V240" i="1" a="1"/>
  <c r="V79" i="1" a="1"/>
  <c r="V429" i="1" a="1"/>
  <c r="V641" i="1" a="1"/>
  <c r="V323" i="1" a="1"/>
  <c r="V201" i="1" a="1"/>
  <c r="V465" i="1" a="1"/>
  <c r="V662" i="1" a="1"/>
  <c r="V403" i="1" a="1"/>
  <c r="V610" i="1" a="1"/>
  <c r="V737" i="1" a="1"/>
  <c r="V338" i="1" a="1"/>
  <c r="V493" i="1" a="1"/>
  <c r="V159" i="1" a="1"/>
  <c r="V459" i="1" a="1"/>
  <c r="V611" i="1" a="1"/>
  <c r="V55" i="1" a="1"/>
  <c r="V352" i="1" a="1"/>
  <c r="V520" i="1" a="1"/>
  <c r="V664" i="1" a="1"/>
  <c r="V307" i="1" a="1"/>
  <c r="V479" i="1" a="1"/>
  <c r="V620" i="1" a="1"/>
  <c r="V573" i="1" a="1"/>
  <c r="V386" i="1" a="1"/>
  <c r="V710" i="1" a="1"/>
  <c r="V843" i="1" a="1"/>
  <c r="V516" i="1" a="1"/>
  <c r="V330" i="1" a="1"/>
  <c r="V732" i="1" a="1"/>
  <c r="V869" i="1" a="1"/>
  <c r="V560" i="1" a="1"/>
  <c r="V781" i="1" a="1"/>
  <c r="V933" i="1" a="1"/>
  <c r="V408" i="1" a="1"/>
  <c r="V724" i="1" a="1"/>
  <c r="V862" i="1" a="1"/>
  <c r="V562" i="1" a="1"/>
  <c r="V806" i="1" a="1"/>
  <c r="V946" i="1" a="1"/>
  <c r="V583" i="1" a="1"/>
  <c r="V799" i="1" a="1"/>
  <c r="V922" i="1" a="1"/>
  <c r="V706" i="1" a="1"/>
  <c r="V856" i="1" a="1"/>
  <c r="V965" i="1" a="1"/>
  <c r="V609" i="1" a="1"/>
  <c r="V826" i="1" a="1"/>
  <c r="V642" i="1" a="1"/>
  <c r="V1019" i="1" a="1"/>
  <c r="V1163" i="1" a="1"/>
  <c r="V1308" i="1" a="1"/>
  <c r="V1300" i="1" a="1"/>
  <c r="V987" i="1" a="1"/>
  <c r="V1133" i="1" a="1"/>
  <c r="V1271" i="1" a="1"/>
  <c r="V1252" i="1" a="1"/>
  <c r="V852" i="1" a="1"/>
  <c r="V1051" i="1" a="1"/>
  <c r="V1195" i="1" a="1"/>
  <c r="V1338" i="1" a="1"/>
  <c r="V1277" i="1" a="1"/>
  <c r="V1021" i="1" a="1"/>
  <c r="V1165" i="1" a="1"/>
  <c r="V1280" i="1" a="1"/>
  <c r="V1260" i="1" a="1"/>
  <c r="V942" i="1" a="1"/>
  <c r="V1115" i="1" a="1"/>
  <c r="V1296" i="1" a="1"/>
  <c r="V1068" i="1" a="1"/>
  <c r="V1023" i="1" a="1"/>
  <c r="V1167" i="1" a="1"/>
  <c r="V1333" i="1" a="1"/>
  <c r="V1003" i="1" a="1"/>
  <c r="V1147" i="1" a="1"/>
  <c r="V1266" i="1" a="1"/>
  <c r="V434" i="1" a="1"/>
  <c r="V1086" i="1" a="1"/>
  <c r="V1217" i="1" a="1"/>
  <c r="V1341" i="1" a="1"/>
  <c r="V697" i="1" a="1"/>
  <c r="V1005" i="1" a="1"/>
  <c r="V1149" i="1" a="1"/>
  <c r="V473" i="1" a="1"/>
  <c r="V824" i="1" a="1"/>
  <c r="V1069" i="1" a="1"/>
  <c r="V1211" i="1" a="1"/>
  <c r="V1200" i="1" a="1"/>
  <c r="U16" i="1" a="1"/>
  <c r="U45" i="1" a="1"/>
  <c r="U166" i="1" a="1"/>
  <c r="U310" i="1" a="1"/>
  <c r="U454" i="1" a="1"/>
  <c r="U9" i="1" a="1"/>
  <c r="U143" i="1" a="1"/>
  <c r="U282" i="1" a="1"/>
  <c r="U254" i="1" a="1"/>
  <c r="U398" i="1" a="1"/>
  <c r="U526" i="1" a="1"/>
  <c r="U83" i="1" a="1"/>
  <c r="U219" i="1" a="1"/>
  <c r="U363" i="1" a="1"/>
  <c r="U507" i="1" a="1"/>
  <c r="U169" i="1" a="1"/>
  <c r="U313" i="1" a="1"/>
  <c r="U457" i="1" a="1"/>
  <c r="U95" i="1" a="1"/>
  <c r="U206" i="1" a="1"/>
  <c r="U350" i="1" a="1"/>
  <c r="U494" i="1" a="1"/>
  <c r="U123" i="1" a="1"/>
  <c r="U271" i="1" a="1"/>
  <c r="U415" i="1" a="1"/>
  <c r="U107" i="1" a="1"/>
  <c r="U272" i="1" a="1"/>
  <c r="U416" i="1" a="1"/>
  <c r="U541" i="1" a="1"/>
  <c r="U157" i="1" a="1"/>
  <c r="U295" i="1" a="1"/>
  <c r="U439" i="1" a="1"/>
  <c r="U197" i="1" a="1"/>
  <c r="U589" i="1" a="1"/>
  <c r="U735" i="1" a="1"/>
  <c r="U807" i="1" a="1"/>
  <c r="U66" i="1" a="1"/>
  <c r="U534" i="1" a="1"/>
  <c r="U19" i="1" a="1"/>
  <c r="U482" i="1" a="1"/>
  <c r="U646" i="1" a="1"/>
  <c r="U754" i="1" a="1"/>
  <c r="U144" i="1" a="1"/>
  <c r="U536" i="1" a="1"/>
  <c r="U679" i="1" a="1"/>
  <c r="U312" i="1" a="1"/>
  <c r="U731" i="1" a="1"/>
  <c r="U803" i="1" a="1"/>
  <c r="U875" i="1" a="1"/>
  <c r="U467" i="1" a="1"/>
  <c r="U640" i="1" a="1"/>
  <c r="U338" i="1" a="1"/>
  <c r="U609" i="1" a="1"/>
  <c r="U750" i="1" a="1"/>
  <c r="U383" i="1" a="1"/>
  <c r="U689" i="1" a="1"/>
  <c r="U427" i="1" a="1"/>
  <c r="U626" i="1" a="1"/>
  <c r="U733" i="1" a="1"/>
  <c r="U805" i="1" a="1"/>
  <c r="U455" i="1" a="1"/>
  <c r="U644" i="1" a="1"/>
  <c r="U247" i="1" a="1"/>
  <c r="U882" i="1" a="1"/>
  <c r="U54" i="1" a="1"/>
  <c r="U899" i="1" a="1"/>
  <c r="U995" i="1" a="1"/>
  <c r="U835" i="1" a="1"/>
  <c r="U1041" i="1" a="1"/>
  <c r="U680" i="1" a="1"/>
  <c r="U956" i="1" a="1"/>
  <c r="U782" i="1" a="1"/>
  <c r="U933" i="1" a="1"/>
  <c r="U683" i="1" a="1"/>
  <c r="U848" i="1" a="1"/>
  <c r="U998" i="1" a="1"/>
  <c r="U850" i="1" a="1"/>
  <c r="U959" i="1" a="1"/>
  <c r="U880" i="1" a="1"/>
  <c r="U496" i="1" a="1"/>
  <c r="U994" i="1" a="1"/>
  <c r="U1151" i="1" a="1"/>
  <c r="U1295" i="1" a="1"/>
  <c r="U1206" i="1" a="1"/>
  <c r="U1096" i="1" a="1"/>
  <c r="U1240" i="1" a="1"/>
  <c r="U1093" i="1" a="1"/>
  <c r="U984" i="1" a="1"/>
  <c r="U1176" i="1" a="1"/>
  <c r="U1320" i="1" a="1"/>
  <c r="U1334" i="1" a="1"/>
  <c r="Y298" i="1" a="1"/>
  <c r="Y993" i="1" a="1"/>
  <c r="Y1180" i="1" a="1"/>
  <c r="X609" i="1" a="1"/>
  <c r="X433" i="1" a="1"/>
  <c r="X1277" i="1" a="1"/>
  <c r="X1215" i="1" a="1"/>
  <c r="X866" i="1" a="1"/>
  <c r="X1257" i="1" a="1"/>
  <c r="W14" i="1" a="1"/>
  <c r="W96" i="1" a="1"/>
  <c r="W468" i="1" a="1"/>
  <c r="W305" i="1" a="1"/>
  <c r="W173" i="1" a="1"/>
  <c r="W258" i="1" a="1"/>
  <c r="W588" i="1" a="1"/>
  <c r="W610" i="1" a="1"/>
  <c r="W908" i="1" a="1"/>
  <c r="W559" i="1" a="1"/>
  <c r="W292" i="1" a="1"/>
  <c r="W807" i="1" a="1"/>
  <c r="W975" i="1" a="1"/>
  <c r="W482" i="1" a="1"/>
  <c r="W51" i="1" a="1"/>
  <c r="W726" i="1" a="1"/>
  <c r="W952" i="1" a="1"/>
  <c r="W1114" i="1" a="1"/>
  <c r="W177" i="1" a="1"/>
  <c r="W707" i="1" a="1"/>
  <c r="W536" i="1" a="1"/>
  <c r="W833" i="1" a="1"/>
  <c r="W977" i="1" a="1"/>
  <c r="W1115" i="1" a="1"/>
  <c r="W539" i="1" a="1"/>
  <c r="W791" i="1" a="1"/>
  <c r="W596" i="1" a="1"/>
  <c r="W840" i="1" a="1"/>
  <c r="W954" i="1" a="1"/>
  <c r="W1056" i="1" a="1"/>
  <c r="W1170" i="1" a="1"/>
  <c r="W1272" i="1" a="1"/>
  <c r="W1201" i="1" a="1"/>
  <c r="W1335" i="1" a="1"/>
  <c r="W1217" i="1" a="1"/>
  <c r="W95" i="1" a="1"/>
  <c r="W1247" i="1" a="1"/>
  <c r="W467" i="1" a="1"/>
  <c r="W1190" i="1" a="1"/>
  <c r="W803" i="1" a="1"/>
  <c r="W1320" i="1" a="1"/>
  <c r="W901" i="1" a="1"/>
  <c r="W1300" i="1" a="1"/>
  <c r="W1094" i="1" a="1"/>
  <c r="W189" i="1" a="1"/>
  <c r="W1095" i="1" a="1"/>
  <c r="W669" i="1" a="1"/>
  <c r="W1323" i="1" a="1"/>
  <c r="W883" i="1" a="1"/>
  <c r="W1257" i="1" a="1"/>
  <c r="V9" i="1" a="1"/>
  <c r="V130" i="1" a="1"/>
  <c r="V43" i="1" a="1"/>
  <c r="V179" i="1" a="1"/>
  <c r="V188" i="1" a="1"/>
  <c r="V76" i="1" a="1"/>
  <c r="V69" i="1" a="1"/>
  <c r="V205" i="1" a="1"/>
  <c r="V198" i="1" a="1"/>
  <c r="V262" i="1" a="1"/>
  <c r="V24" i="1" a="1"/>
  <c r="V146" i="1" a="1"/>
  <c r="V409" i="1" a="1"/>
  <c r="V588" i="1" a="1"/>
  <c r="V272" i="1" a="1"/>
  <c r="V144" i="1" a="1"/>
  <c r="V438" i="1" a="1"/>
  <c r="V648" i="1" a="1"/>
  <c r="V336" i="1" a="1"/>
  <c r="V225" i="1" a="1"/>
  <c r="V474" i="1" a="1"/>
  <c r="V675" i="1" a="1"/>
  <c r="V414" i="1" a="1"/>
  <c r="V623" i="1" a="1"/>
  <c r="V89" i="1" a="1"/>
  <c r="V351" i="1" a="1"/>
  <c r="V519" i="1" a="1"/>
  <c r="V248" i="1" a="1"/>
  <c r="V468" i="1" a="1"/>
  <c r="V618" i="1" a="1"/>
  <c r="V96" i="1" a="1"/>
  <c r="V363" i="1" a="1"/>
  <c r="V533" i="1" a="1"/>
  <c r="V677" i="1" a="1"/>
  <c r="V320" i="1" a="1"/>
  <c r="V488" i="1" a="1"/>
  <c r="V633" i="1" a="1"/>
  <c r="V676" i="1" a="1"/>
  <c r="V444" i="1" a="1"/>
  <c r="V721" i="1" a="1"/>
  <c r="V859" i="1" a="1"/>
  <c r="V536" i="1" a="1"/>
  <c r="V397" i="1" a="1"/>
  <c r="V740" i="1" a="1"/>
  <c r="V884" i="1" a="1"/>
  <c r="V599" i="1" a="1"/>
  <c r="V789" i="1" a="1"/>
  <c r="V939" i="1" a="1"/>
  <c r="V460" i="1" a="1"/>
  <c r="V733" i="1" a="1"/>
  <c r="V870" i="1" a="1"/>
  <c r="V582" i="1" a="1"/>
  <c r="V815" i="1" a="1"/>
  <c r="V952" i="1" a="1"/>
  <c r="V622" i="1" a="1"/>
  <c r="V807" i="1" a="1"/>
  <c r="V186" i="1" a="1"/>
  <c r="V716" i="1" a="1"/>
  <c r="V864" i="1" a="1"/>
  <c r="V971" i="1" a="1"/>
  <c r="V645" i="1" a="1"/>
  <c r="V834" i="1" a="1"/>
  <c r="V717" i="1" a="1"/>
  <c r="V1029" i="1" a="1"/>
  <c r="V1173" i="1" a="1"/>
  <c r="V1330" i="1" a="1"/>
  <c r="V210" i="1" a="1"/>
  <c r="V999" i="1" a="1"/>
  <c r="V1143" i="1" a="1"/>
  <c r="V1279" i="1" a="1"/>
  <c r="V1321" i="1" a="1"/>
  <c r="V876" i="1" a="1"/>
  <c r="V1072" i="1" a="1"/>
  <c r="V1204" i="1" a="1"/>
  <c r="V1360" i="1" a="1"/>
  <c r="V305" i="1" a="1"/>
  <c r="V1042" i="1" a="1"/>
  <c r="V1186" i="1" a="1"/>
  <c r="V1288" i="1" a="1"/>
  <c r="V1328" i="1" a="1"/>
  <c r="V960" i="1" a="1"/>
  <c r="V1125" i="1" a="1"/>
  <c r="V1318" i="1" a="1"/>
  <c r="V1161" i="1" a="1"/>
  <c r="V1033" i="1" a="1"/>
  <c r="V1177" i="1" a="1"/>
  <c r="V1340" i="1" a="1"/>
  <c r="V1024" i="1" a="1"/>
  <c r="V1168" i="1" a="1"/>
  <c r="V1274" i="1" a="1"/>
  <c r="V745" i="1" a="1"/>
  <c r="V1097" i="1" a="1"/>
  <c r="V1226" i="1" a="1"/>
  <c r="V967" i="1" a="1"/>
  <c r="V752" i="1" a="1"/>
  <c r="V1015" i="1" a="1"/>
  <c r="V1159" i="1" a="1"/>
  <c r="V1150" i="1" a="1"/>
  <c r="V848" i="1" a="1"/>
  <c r="V1090" i="1" a="1"/>
  <c r="V1220" i="1" a="1"/>
  <c r="V1276" i="1" a="1"/>
  <c r="U22" i="1" a="1"/>
  <c r="U57" i="1" a="1"/>
  <c r="U188" i="1" a="1"/>
  <c r="U332" i="1" a="1"/>
  <c r="U476" i="1" a="1"/>
  <c r="U23" i="1" a="1"/>
  <c r="U159" i="1" a="1"/>
  <c r="U71" i="1" a="1"/>
  <c r="U261" i="1" a="1"/>
  <c r="U405" i="1" a="1"/>
  <c r="U532" i="1" a="1"/>
  <c r="U93" i="1" a="1"/>
  <c r="U226" i="1" a="1"/>
  <c r="U370" i="1" a="1"/>
  <c r="U514" i="1" a="1"/>
  <c r="U191" i="1" a="1"/>
  <c r="U335" i="1" a="1"/>
  <c r="U479" i="1" a="1"/>
  <c r="U105" i="1" a="1"/>
  <c r="U213" i="1" a="1"/>
  <c r="U357" i="1" a="1"/>
  <c r="U501" i="1" a="1"/>
  <c r="U131" i="1" a="1"/>
  <c r="U293" i="1" a="1"/>
  <c r="U437" i="1" a="1"/>
  <c r="U115" i="1" a="1"/>
  <c r="U279" i="1" a="1"/>
  <c r="U423" i="1" a="1"/>
  <c r="U547" i="1" a="1"/>
  <c r="U173" i="1" a="1"/>
  <c r="U317" i="1" a="1"/>
  <c r="U461" i="1" a="1"/>
  <c r="U283" i="1" a="1"/>
  <c r="U597" i="1" a="1"/>
  <c r="U741" i="1" a="1"/>
  <c r="U813" i="1" a="1"/>
  <c r="U140" i="1" a="1"/>
  <c r="U546" i="1" a="1"/>
  <c r="U67" i="1" a="1"/>
  <c r="U558" i="1" a="1"/>
  <c r="U654" i="1" a="1"/>
  <c r="U760" i="1" a="1"/>
  <c r="U175" i="1" a="1"/>
  <c r="U548" i="1" a="1"/>
  <c r="U687" i="1" a="1"/>
  <c r="U355" i="1" a="1"/>
  <c r="U737" i="1" a="1"/>
  <c r="U809" i="1" a="1"/>
  <c r="U31" i="1" a="1"/>
  <c r="U510" i="1" a="1"/>
  <c r="U648" i="1" a="1"/>
  <c r="U381" i="1" a="1"/>
  <c r="U625" i="1" a="1"/>
  <c r="U756" i="1" a="1"/>
  <c r="U426" i="1" a="1"/>
  <c r="U705" i="1" a="1"/>
  <c r="U449" i="1" a="1"/>
  <c r="U634" i="1" a="1"/>
  <c r="U739" i="1" a="1"/>
  <c r="U811" i="1" a="1"/>
  <c r="U498" i="1" a="1"/>
  <c r="U652" i="1" a="1"/>
  <c r="U517" i="1" a="1"/>
  <c r="U890" i="1" a="1"/>
  <c r="U251" i="1" a="1"/>
  <c r="U907" i="1" a="1"/>
  <c r="U1016" i="1" a="1"/>
  <c r="U856" i="1" a="1"/>
  <c r="U1047" i="1" a="1"/>
  <c r="U711" i="1" a="1"/>
  <c r="U972" i="1" a="1"/>
  <c r="U800" i="1" a="1"/>
  <c r="U941" i="1" a="1"/>
  <c r="U714" i="1" a="1"/>
  <c r="U859" i="1" a="1"/>
  <c r="U1006" i="1" a="1"/>
  <c r="U870" i="1" a="1"/>
  <c r="U967" i="1" a="1"/>
  <c r="U904" i="1" a="1"/>
  <c r="U728" i="1" a="1"/>
  <c r="U1015" i="1" a="1"/>
  <c r="U1167" i="1" a="1"/>
  <c r="U1311" i="1" a="1"/>
  <c r="U1278" i="1" a="1"/>
  <c r="U1111" i="1" a="1"/>
  <c r="U1255" i="1" a="1"/>
  <c r="U1165" i="1" a="1"/>
  <c r="U1021" i="1" a="1"/>
  <c r="Y323" i="1" a="1"/>
  <c r="Y341" i="1" a="1"/>
  <c r="Y1082" i="1" a="1"/>
  <c r="X577" i="1" a="1"/>
  <c r="X729" i="1" a="1"/>
  <c r="X782" i="1" a="1"/>
  <c r="X1311" i="1" a="1"/>
  <c r="X711" i="1" a="1"/>
  <c r="X977" i="1" a="1"/>
  <c r="W16" i="1" a="1"/>
  <c r="W229" i="1" a="1"/>
  <c r="W119" i="1" a="1"/>
  <c r="W428" i="1" a="1"/>
  <c r="W224" i="1" a="1"/>
  <c r="W319" i="1" a="1"/>
  <c r="W650" i="1" a="1"/>
  <c r="W641" i="1" a="1"/>
  <c r="W914" i="1" a="1"/>
  <c r="W590" i="1" a="1"/>
  <c r="W477" i="1" a="1"/>
  <c r="W817" i="1" a="1"/>
  <c r="W993" i="1" a="1"/>
  <c r="W513" i="1" a="1"/>
  <c r="W113" i="1" a="1"/>
  <c r="W788" i="1" a="1"/>
  <c r="W958" i="1" a="1"/>
  <c r="W1132" i="1" a="1"/>
  <c r="W331" i="1" a="1"/>
  <c r="W758" i="1" a="1"/>
  <c r="W605" i="1" a="1"/>
  <c r="W857" i="1" a="1"/>
  <c r="W1001" i="1" a="1"/>
  <c r="W1121" i="1" a="1"/>
  <c r="W564" i="1" a="1"/>
  <c r="W801" i="1" a="1"/>
  <c r="W637" i="1" a="1"/>
  <c r="W846" i="1" a="1"/>
  <c r="W960" i="1" a="1"/>
  <c r="W1062" i="1" a="1"/>
  <c r="W1176" i="1" a="1"/>
  <c r="W1278" i="1" a="1"/>
  <c r="W1215" i="1" a="1"/>
  <c r="W66" i="1" a="1"/>
  <c r="W1231" i="1" a="1"/>
  <c r="W280" i="1" a="1"/>
  <c r="W1261" i="1" a="1"/>
  <c r="W577" i="1" a="1"/>
  <c r="W1205" i="1" a="1"/>
  <c r="W126" i="1" a="1"/>
  <c r="W1330" i="1" a="1"/>
  <c r="W937" i="1" a="1"/>
  <c r="W1310" i="1" a="1"/>
  <c r="W1112" i="1" a="1"/>
  <c r="W1197" i="1" a="1"/>
  <c r="W1113" i="1" a="1"/>
  <c r="W731" i="1" a="1"/>
  <c r="W1333" i="1" a="1"/>
  <c r="W919" i="1" a="1"/>
  <c r="W1270" i="1" a="1"/>
  <c r="V15" i="1" a="1"/>
  <c r="V154" i="1" a="1"/>
  <c r="V51" i="1" a="1"/>
  <c r="V187" i="1" a="1"/>
  <c r="V204" i="1" a="1"/>
  <c r="V100" i="1" a="1"/>
  <c r="V77" i="1" a="1"/>
  <c r="V213" i="1" a="1"/>
  <c r="V206" i="1" a="1"/>
  <c r="V286" i="1" a="1"/>
  <c r="V41" i="1" a="1"/>
  <c r="V162" i="1" a="1"/>
  <c r="V419" i="1" a="1"/>
  <c r="V614" i="1" a="1"/>
  <c r="V297" i="1" a="1"/>
  <c r="V175" i="1" a="1"/>
  <c r="V464" i="1" a="1"/>
  <c r="V661" i="1" a="1"/>
  <c r="V347" i="1" a="1"/>
  <c r="V259" i="1" a="1"/>
  <c r="V483" i="1" a="1"/>
  <c r="V688" i="1" a="1"/>
  <c r="V440" i="1" a="1"/>
  <c r="V630" i="1" a="1"/>
  <c r="V121" i="1" a="1"/>
  <c r="V361" i="1" a="1"/>
  <c r="V532" i="1" a="1"/>
  <c r="V264" i="1" a="1"/>
  <c r="V485" i="1" a="1"/>
  <c r="V631" i="1" a="1"/>
  <c r="V128" i="1" a="1"/>
  <c r="V374" i="1" a="1"/>
  <c r="V540" i="1" a="1"/>
  <c r="V684" i="1" a="1"/>
  <c r="V331" i="1" a="1"/>
  <c r="V496" i="1" a="1"/>
  <c r="V646" i="1" a="1"/>
  <c r="V689" i="1" a="1"/>
  <c r="V482" i="1" a="1"/>
  <c r="V730" i="1" a="1"/>
  <c r="V867" i="1" a="1"/>
  <c r="V575" i="1" a="1"/>
  <c r="V487" i="1" a="1"/>
  <c r="V749" i="1" a="1"/>
  <c r="V899" i="1" a="1"/>
  <c r="V619" i="1" a="1"/>
  <c r="V805" i="1" a="1"/>
  <c r="V945" i="1" a="1"/>
  <c r="V495" i="1" a="1"/>
  <c r="V742" i="1" a="1"/>
  <c r="V893" i="1" a="1"/>
  <c r="V621" i="1" a="1"/>
  <c r="V830" i="1" a="1"/>
  <c r="V958" i="1" a="1"/>
  <c r="V639" i="1" a="1"/>
  <c r="V823" i="1" a="1"/>
  <c r="V294" i="1" a="1"/>
  <c r="V735" i="1" a="1"/>
  <c r="V880" i="1" a="1"/>
  <c r="V977" i="1" a="1"/>
  <c r="V698" i="1" a="1"/>
  <c r="V850" i="1" a="1"/>
  <c r="V801" i="1" a="1"/>
  <c r="V1039" i="1" a="1"/>
  <c r="V1183" i="1" a="1"/>
  <c r="V1337" i="1" a="1"/>
  <c r="V718" i="1" a="1"/>
  <c r="V1009" i="1" a="1"/>
  <c r="V1153" i="1" a="1"/>
  <c r="V1309" i="1" a="1"/>
  <c r="V891" i="1" a="1"/>
  <c r="V898" i="1" a="1"/>
  <c r="V1082" i="1" a="1"/>
  <c r="V1213" i="1" a="1"/>
  <c r="V818" i="1" a="1"/>
  <c r="V549" i="1" a="1"/>
  <c r="V1052" i="1" a="1"/>
  <c r="V1196" i="1" a="1"/>
  <c r="V1303" i="1" a="1"/>
  <c r="V844" i="1" a="1"/>
  <c r="V990" i="1" a="1"/>
  <c r="V1135" i="1" a="1"/>
  <c r="V1325" i="1" a="1"/>
  <c r="V1261" i="1" a="1"/>
  <c r="V1054" i="1" a="1"/>
  <c r="V1197" i="1" a="1"/>
  <c r="V1347" i="1" a="1"/>
  <c r="V1034" i="1" a="1"/>
  <c r="V1178" i="1" a="1"/>
  <c r="V1282" i="1" a="1"/>
  <c r="V888" i="1" a="1"/>
  <c r="V1107" i="1" a="1"/>
  <c r="V1235" i="1" a="1"/>
  <c r="V1057" i="1" a="1"/>
  <c r="V793" i="1" a="1"/>
  <c r="V1036" i="1" a="1"/>
  <c r="V1180" i="1" a="1"/>
  <c r="V1244" i="1" a="1"/>
  <c r="V872" i="1" a="1"/>
  <c r="V1100" i="1" a="1"/>
  <c r="V1229" i="1" a="1"/>
  <c r="V1335" i="1" a="1"/>
  <c r="U28" i="1" a="1"/>
  <c r="U69" i="1" a="1"/>
  <c r="U195" i="1" a="1"/>
  <c r="U339" i="1" a="1"/>
  <c r="U483" i="1" a="1"/>
  <c r="U35" i="1" a="1"/>
  <c r="U167" i="1" a="1"/>
  <c r="U81" i="1" a="1"/>
  <c r="U268" i="1" a="1"/>
  <c r="U412" i="1" a="1"/>
  <c r="U538" i="1" a="1"/>
  <c r="U103" i="1" a="1"/>
  <c r="U248" i="1" a="1"/>
  <c r="U392" i="1" a="1"/>
  <c r="U14" i="1" a="1"/>
  <c r="U198" i="1" a="1"/>
  <c r="U342" i="1" a="1"/>
  <c r="U486" i="1" a="1"/>
  <c r="U114" i="1" a="1"/>
  <c r="U220" i="1" a="1"/>
  <c r="U364" i="1" a="1"/>
  <c r="U508" i="1" a="1"/>
  <c r="U147" i="1" a="1"/>
  <c r="U300" i="1" a="1"/>
  <c r="U444" i="1" a="1"/>
  <c r="U139" i="1" a="1"/>
  <c r="U286" i="1" a="1"/>
  <c r="U430" i="1" a="1"/>
  <c r="U20" i="1" a="1"/>
  <c r="U180" i="1" a="1"/>
  <c r="U324" i="1" a="1"/>
  <c r="U468" i="1" a="1"/>
  <c r="U305" i="1" a="1"/>
  <c r="U613" i="1" a="1"/>
  <c r="U747" i="1" a="1"/>
  <c r="U819" i="1" a="1"/>
  <c r="U229" i="1" a="1"/>
  <c r="U557" i="1" a="1"/>
  <c r="U108" i="1" a="1"/>
  <c r="U566" i="1" a="1"/>
  <c r="U662" i="1" a="1"/>
  <c r="U766" i="1" a="1"/>
  <c r="U204" i="1" a="1"/>
  <c r="U559" i="1" a="1"/>
  <c r="U703" i="1" a="1"/>
  <c r="U377" i="1" a="1"/>
  <c r="U743" i="1" a="1"/>
  <c r="U815" i="1" a="1"/>
  <c r="U117" i="1" a="1"/>
  <c r="U560" i="1" a="1"/>
  <c r="U656" i="1" a="1"/>
  <c r="U424" i="1" a="1"/>
  <c r="U633" i="1" a="1"/>
  <c r="U762" i="1" a="1"/>
  <c r="U469" i="1" a="1"/>
  <c r="U712" i="1" a="1"/>
  <c r="U492" i="1" a="1"/>
  <c r="U642" i="1" a="1"/>
  <c r="U745" i="1" a="1"/>
  <c r="U817" i="1" a="1"/>
  <c r="U564" i="1" a="1"/>
  <c r="U660" i="1" a="1"/>
  <c r="U579" i="1" a="1"/>
  <c r="U906" i="1" a="1"/>
  <c r="U388" i="1" a="1"/>
  <c r="U915" i="1" a="1"/>
  <c r="U92" i="1" a="1"/>
  <c r="U892" i="1" a="1"/>
  <c r="U1053" i="1" a="1"/>
  <c r="U826" i="1" a="1"/>
  <c r="U980" i="1" a="1"/>
  <c r="U836" i="1" a="1"/>
  <c r="U949" i="1" a="1"/>
  <c r="U740" i="1" a="1"/>
  <c r="U878" i="1" a="1"/>
  <c r="U1019" i="1" a="1"/>
  <c r="U879" i="1" a="1"/>
  <c r="U975" i="1" a="1"/>
  <c r="U928" i="1" a="1"/>
  <c r="U752" i="1" a="1"/>
  <c r="U193" i="1" a="1"/>
  <c r="U1175" i="1" a="1"/>
  <c r="U1319" i="1" a="1"/>
  <c r="U699" i="1" a="1"/>
  <c r="U1120" i="1" a="1"/>
  <c r="U1264" i="1" a="1"/>
  <c r="U1270" i="1" a="1"/>
  <c r="U1033" i="1" a="1"/>
  <c r="U1200" i="1" a="1"/>
  <c r="U1344" i="1" a="1"/>
  <c r="U816" i="1" a="1"/>
  <c r="Y348" i="1" a="1"/>
  <c r="Y1320" i="1" a="1"/>
  <c r="Y1073" i="1" a="1"/>
  <c r="X623" i="1" a="1"/>
  <c r="X1146" i="1" a="1"/>
  <c r="X974" i="1" a="1"/>
  <c r="X1008" i="1" a="1"/>
  <c r="X740" i="1" a="1"/>
  <c r="X1073" i="1" a="1"/>
  <c r="W22" i="1" a="1"/>
  <c r="W240" i="1" a="1"/>
  <c r="W129" i="1" a="1"/>
  <c r="W449" i="1" a="1"/>
  <c r="W296" i="1" a="1"/>
  <c r="W391" i="1" a="1"/>
  <c r="W722" i="1" a="1"/>
  <c r="W702" i="1" a="1"/>
  <c r="W920" i="1" a="1"/>
  <c r="W621" i="1" a="1"/>
  <c r="W508" i="1" a="1"/>
  <c r="W831" i="1" a="1"/>
  <c r="W1023" i="1" a="1"/>
  <c r="W533" i="1" a="1"/>
  <c r="W236" i="1" a="1"/>
  <c r="W798" i="1" a="1"/>
  <c r="W970" i="1" a="1"/>
  <c r="W1162" i="1" a="1"/>
  <c r="W362" i="1" a="1"/>
  <c r="W768" i="1" a="1"/>
  <c r="W615" i="1" a="1"/>
  <c r="W863" i="1" a="1"/>
  <c r="W1007" i="1" a="1"/>
  <c r="W1145" i="1" a="1"/>
  <c r="W575" i="1" a="1"/>
  <c r="W61" i="1" a="1"/>
  <c r="W658" i="1" a="1"/>
  <c r="W852" i="1" a="1"/>
  <c r="W966" i="1" a="1"/>
  <c r="W1068" i="1" a="1"/>
  <c r="W1182" i="1" a="1"/>
  <c r="W1284" i="1" a="1"/>
  <c r="W1244" i="1" a="1"/>
  <c r="W251" i="1" a="1"/>
  <c r="W1245" i="1" a="1"/>
  <c r="W465" i="1" a="1"/>
  <c r="W1273" i="1" a="1"/>
  <c r="W639" i="1" a="1"/>
  <c r="W1219" i="1" a="1"/>
  <c r="W311" i="1" a="1"/>
  <c r="W1340" i="1" a="1"/>
  <c r="W973" i="1" a="1"/>
  <c r="W1331" i="1" a="1"/>
  <c r="W1130" i="1" a="1"/>
  <c r="W1334" i="1" a="1"/>
  <c r="W1131" i="1" a="1"/>
  <c r="W792" i="1" a="1"/>
  <c r="W1344" i="1" a="1"/>
  <c r="W955" i="1" a="1"/>
  <c r="W1282" i="1" a="1"/>
  <c r="V21" i="1" a="1"/>
  <c r="V178" i="1" a="1"/>
  <c r="V59" i="1" a="1"/>
  <c r="V195" i="1" a="1"/>
  <c r="V212" i="1" a="1"/>
  <c r="V124" i="1" a="1"/>
  <c r="V85" i="1" a="1"/>
  <c r="V221" i="1" a="1"/>
  <c r="V222" i="1" a="1"/>
  <c r="V310" i="1" a="1"/>
  <c r="V49" i="1" a="1"/>
  <c r="V19" i="1" a="1"/>
  <c r="V428" i="1" a="1"/>
  <c r="V627" i="1" a="1"/>
  <c r="V357" i="1" a="1"/>
  <c r="V199" i="1" a="1"/>
  <c r="V472" i="1" a="1"/>
  <c r="V31" i="1" a="1"/>
  <c r="V359" i="1" a="1"/>
  <c r="V275" i="1" a="1"/>
  <c r="V518" i="1" a="1"/>
  <c r="V120" i="1" a="1"/>
  <c r="V448" i="1" a="1"/>
  <c r="V656" i="1" a="1"/>
  <c r="V153" i="1" a="1"/>
  <c r="V372" i="1" a="1"/>
  <c r="V552" i="1" a="1"/>
  <c r="V279" i="1" a="1"/>
  <c r="V494" i="1" a="1"/>
  <c r="V644" i="1" a="1"/>
  <c r="V185" i="1" a="1"/>
  <c r="V395" i="1" a="1"/>
  <c r="V553" i="1" a="1"/>
  <c r="V104" i="1" a="1"/>
  <c r="V344" i="1" a="1"/>
  <c r="V505" i="1" a="1"/>
  <c r="V659" i="1" a="1"/>
  <c r="V699" i="1" a="1"/>
  <c r="V513" i="1" a="1"/>
  <c r="V739" i="1" a="1"/>
  <c r="V883" i="1" a="1"/>
  <c r="V595" i="1" a="1"/>
  <c r="V517" i="1" a="1"/>
  <c r="V764" i="1" a="1"/>
  <c r="V906" i="1" a="1"/>
  <c r="V635" i="1" a="1"/>
  <c r="V813" i="1" a="1"/>
  <c r="V951" i="1" a="1"/>
  <c r="V521" i="1" a="1"/>
  <c r="V750" i="1" a="1"/>
  <c r="V900" i="1" a="1"/>
  <c r="V654" i="1" a="1"/>
  <c r="V839" i="1" a="1"/>
  <c r="V964" i="1" a="1"/>
  <c r="V655" i="1" a="1"/>
  <c r="V831" i="1" a="1"/>
  <c r="V425" i="1" a="1"/>
  <c r="V744" i="1" a="1"/>
  <c r="V909" i="1" a="1"/>
  <c r="V983" i="1" a="1"/>
  <c r="V709" i="1" a="1"/>
  <c r="V858" i="1" a="1"/>
  <c r="V825" i="1" a="1"/>
  <c r="V1060" i="1" a="1"/>
  <c r="V1238" i="1" a="1"/>
  <c r="V1344" i="1" a="1"/>
  <c r="V769" i="1" a="1"/>
  <c r="V1030" i="1" a="1"/>
  <c r="V1174" i="1" a="1"/>
  <c r="V1316" i="1" a="1"/>
  <c r="V1099" i="1" a="1"/>
  <c r="V938" i="1" a="1"/>
  <c r="V1092" i="1" a="1"/>
  <c r="V1222" i="1" a="1"/>
  <c r="V1016" i="1" a="1"/>
  <c r="V777" i="1" a="1"/>
  <c r="V1062" i="1" a="1"/>
  <c r="V1205" i="1" a="1"/>
  <c r="V1310" i="1" a="1"/>
  <c r="V1079" i="1" a="1"/>
  <c r="V1012" i="1" a="1"/>
  <c r="V1156" i="1" a="1"/>
  <c r="V1332" i="1" a="1"/>
  <c r="V375" i="1" a="1"/>
  <c r="V1064" i="1" a="1"/>
  <c r="V1206" i="1" a="1"/>
  <c r="V753" i="1" a="1"/>
  <c r="V1044" i="1" a="1"/>
  <c r="V1188" i="1" a="1"/>
  <c r="V1290" i="1" a="1"/>
  <c r="V980" i="1" a="1"/>
  <c r="V1117" i="1" a="1"/>
  <c r="V1243" i="1" a="1"/>
  <c r="V1129" i="1" a="1"/>
  <c r="V817" i="1" a="1"/>
  <c r="V1046" i="1" a="1"/>
  <c r="V1190" i="1" a="1"/>
  <c r="V1299" i="1" a="1"/>
  <c r="V895" i="1" a="1"/>
  <c r="V1110" i="1" a="1"/>
  <c r="V1245" i="1" a="1"/>
  <c r="V761" i="1" a="1"/>
  <c r="U34" i="1" a="1"/>
  <c r="U79" i="1" a="1"/>
  <c r="U202" i="1" a="1"/>
  <c r="U346" i="1" a="1"/>
  <c r="U490" i="1" a="1"/>
  <c r="U47" i="1" a="1"/>
  <c r="U174" i="1" a="1"/>
  <c r="U91" i="1" a="1"/>
  <c r="U290" i="1" a="1"/>
  <c r="U434" i="1" a="1"/>
  <c r="U544" i="1" a="1"/>
  <c r="U113" i="1" a="1"/>
  <c r="U255" i="1" a="1"/>
  <c r="U399" i="1" a="1"/>
  <c r="U26" i="1" a="1"/>
  <c r="U205" i="1" a="1"/>
  <c r="U349" i="1" a="1"/>
  <c r="U493" i="1" a="1"/>
  <c r="U122" i="1" a="1"/>
  <c r="U242" i="1" a="1"/>
  <c r="U386" i="1" a="1"/>
  <c r="U522" i="1" a="1"/>
  <c r="U155" i="1" a="1"/>
  <c r="U307" i="1" a="1"/>
  <c r="U451" i="1" a="1"/>
  <c r="U163" i="1" a="1"/>
  <c r="U308" i="1" a="1"/>
  <c r="U452" i="1" a="1"/>
  <c r="U32" i="1" a="1"/>
  <c r="U187" i="1" a="1"/>
  <c r="U331" i="1" a="1"/>
  <c r="U475" i="1" a="1"/>
  <c r="U348" i="1" a="1"/>
  <c r="U621" i="1" a="1"/>
  <c r="U753" i="1" a="1"/>
  <c r="U825" i="1" a="1"/>
  <c r="U258" i="1" a="1"/>
  <c r="U581" i="1" a="1"/>
  <c r="U141" i="1" a="1"/>
  <c r="U574" i="1" a="1"/>
  <c r="U670" i="1" a="1"/>
  <c r="U772" i="1" a="1"/>
  <c r="U233" i="1" a="1"/>
  <c r="U567" i="1" a="1"/>
  <c r="U710" i="1" a="1"/>
  <c r="U420" i="1" a="1"/>
  <c r="U749" i="1" a="1"/>
  <c r="U821" i="1" a="1"/>
  <c r="U149" i="1" a="1"/>
  <c r="U568" i="1" a="1"/>
  <c r="U664" i="1" a="1"/>
  <c r="U446" i="1" a="1"/>
  <c r="U649" i="1" a="1"/>
  <c r="U768" i="1" a="1"/>
  <c r="U491" i="1" a="1"/>
  <c r="U719" i="1" a="1"/>
  <c r="U553" i="1" a="1"/>
  <c r="U650" i="1" a="1"/>
  <c r="U751" i="1" a="1"/>
  <c r="U55" i="1" a="1"/>
  <c r="U572" i="1" a="1"/>
  <c r="U668" i="1" a="1"/>
  <c r="U627" i="1" a="1"/>
  <c r="U914" i="1" a="1"/>
  <c r="U518" i="1" a="1"/>
  <c r="U923" i="1" a="1"/>
  <c r="U276" i="1" a="1"/>
  <c r="U916" i="1" a="1"/>
  <c r="U1059" i="1" a="1"/>
  <c r="U846" i="1" a="1"/>
  <c r="U996" i="1" a="1"/>
  <c r="U847" i="1" a="1"/>
  <c r="U957" i="1" a="1"/>
  <c r="U160" i="1" a="1"/>
  <c r="U894" i="1" a="1"/>
  <c r="U1025" i="1" a="1"/>
  <c r="U887" i="1" a="1"/>
  <c r="U474" i="1" a="1"/>
  <c r="U952" i="1" a="1"/>
  <c r="U810" i="1" a="1"/>
  <c r="U696" i="1" a="1"/>
  <c r="U1191" i="1" a="1"/>
  <c r="U1335" i="1" a="1"/>
  <c r="U888" i="1" a="1"/>
  <c r="U1135" i="1" a="1"/>
  <c r="U1279" i="1" a="1"/>
  <c r="U667" i="1" a="1"/>
  <c r="U1052" i="1" a="1"/>
  <c r="U1208" i="1" a="1"/>
  <c r="U1352" i="1" a="1"/>
  <c r="Y484" i="1" a="1"/>
  <c r="Y996" i="1" a="1"/>
  <c r="Y1173" i="1" a="1"/>
  <c r="X591" i="1" a="1"/>
  <c r="X826" i="1" a="1"/>
  <c r="X1238" i="1" a="1"/>
  <c r="X919" i="1" a="1"/>
  <c r="X876" i="1" a="1"/>
  <c r="X1176" i="1" a="1"/>
  <c r="W24" i="1" a="1"/>
  <c r="W373" i="1" a="1"/>
  <c r="W263" i="1" a="1"/>
  <c r="W100" i="1" a="1"/>
  <c r="W317" i="1" a="1"/>
  <c r="W402" i="1" a="1"/>
  <c r="W732" i="1" a="1"/>
  <c r="W713" i="1" a="1"/>
  <c r="W932" i="1" a="1"/>
  <c r="W683" i="1" a="1"/>
  <c r="W530" i="1" a="1"/>
  <c r="W849" i="1" a="1"/>
  <c r="W1029" i="1" a="1"/>
  <c r="W561" i="1" a="1"/>
  <c r="W421" i="1" a="1"/>
  <c r="W809" i="1" a="1"/>
  <c r="W988" i="1" a="1"/>
  <c r="W1168" i="1" a="1"/>
  <c r="W393" i="1" a="1"/>
  <c r="W779" i="1" a="1"/>
  <c r="W625" i="1" a="1"/>
  <c r="W869" i="1" a="1"/>
  <c r="W1013" i="1" a="1"/>
  <c r="W1151" i="1" a="1"/>
  <c r="W585" i="1" a="1"/>
  <c r="W123" i="1" a="1"/>
  <c r="W668" i="1" a="1"/>
  <c r="W876" i="1" a="1"/>
  <c r="W972" i="1" a="1"/>
  <c r="W1092" i="1" a="1"/>
  <c r="W1188" i="1" a="1"/>
  <c r="W249" i="1" a="1"/>
  <c r="W1259" i="1" a="1"/>
  <c r="W690" i="1" a="1"/>
  <c r="W1307" i="1" a="1"/>
  <c r="W991" i="1" a="1"/>
  <c r="W1285" i="1" a="1"/>
  <c r="W859" i="1" a="1"/>
  <c r="W1233" i="1" a="1"/>
  <c r="W710" i="1" a="1"/>
  <c r="W949" i="1" a="1"/>
  <c r="W1069" i="1" a="1"/>
  <c r="W1341" i="1" a="1"/>
  <c r="W1208" i="1" a="1"/>
  <c r="W218" i="1" a="1"/>
  <c r="W1195" i="1" a="1"/>
  <c r="W979" i="1" a="1"/>
  <c r="W1268" i="1" a="1"/>
  <c r="W985" i="1" a="1"/>
  <c r="W1326" i="1" a="1"/>
  <c r="V10" i="1" a="1"/>
  <c r="V274" i="1" a="1"/>
  <c r="V67" i="1" a="1"/>
  <c r="V36" i="1" a="1"/>
  <c r="V228" i="1" a="1"/>
  <c r="V220" i="1" a="1"/>
  <c r="V93" i="1" a="1"/>
  <c r="V38" i="1" a="1"/>
  <c r="V230" i="1" a="1"/>
  <c r="V406" i="1" a="1"/>
  <c r="V57" i="1" a="1"/>
  <c r="V169" i="1" a="1"/>
  <c r="V436" i="1" a="1"/>
  <c r="V640" i="1" a="1"/>
  <c r="V368" i="1" a="1"/>
  <c r="V223" i="1" a="1"/>
  <c r="V481" i="1" a="1"/>
  <c r="V80" i="1" a="1"/>
  <c r="V369" i="1" a="1"/>
  <c r="V301" i="1" a="1"/>
  <c r="V531" i="1" a="1"/>
  <c r="V152" i="1" a="1"/>
  <c r="V457" i="1" a="1"/>
  <c r="V669" i="1" a="1"/>
  <c r="V183" i="1" a="1"/>
  <c r="V383" i="1" a="1"/>
  <c r="V565" i="1" a="1"/>
  <c r="V291" i="1" a="1"/>
  <c r="V502" i="1" a="1"/>
  <c r="V657" i="1" a="1"/>
  <c r="V209" i="1" a="1"/>
  <c r="V416" i="1" a="1"/>
  <c r="V566" i="1" a="1"/>
  <c r="V168" i="1" a="1"/>
  <c r="V355" i="1" a="1"/>
  <c r="V522" i="1" a="1"/>
  <c r="V666" i="1" a="1"/>
  <c r="V729" i="1" a="1"/>
  <c r="V554" i="1" a="1"/>
  <c r="V747" i="1" a="1"/>
  <c r="V890" i="1" a="1"/>
  <c r="V691" i="1" a="1"/>
  <c r="V537" i="1" a="1"/>
  <c r="V773" i="1" a="1"/>
  <c r="V913" i="1" a="1"/>
  <c r="V667" i="1" a="1"/>
  <c r="V829" i="1" a="1"/>
  <c r="V957" i="1" a="1"/>
  <c r="V541" i="1" a="1"/>
  <c r="V766" i="1" a="1"/>
  <c r="V907" i="1" a="1"/>
  <c r="V694" i="1" a="1"/>
  <c r="V854" i="1" a="1"/>
  <c r="V970" i="1" a="1"/>
  <c r="V671" i="1" a="1"/>
  <c r="V847" i="1" a="1"/>
  <c r="V469" i="1" a="1"/>
  <c r="V760" i="1" a="1"/>
  <c r="V916" i="1" a="1"/>
  <c r="V989" i="1" a="1"/>
  <c r="V728" i="1" a="1"/>
  <c r="V874" i="1" a="1"/>
  <c r="V849" i="1" a="1"/>
  <c r="V1070" i="1" a="1"/>
  <c r="V1246" i="1" a="1"/>
  <c r="V949" i="1" a="1"/>
  <c r="V803" i="1" a="1"/>
  <c r="V1040" i="1" a="1"/>
  <c r="V1184" i="1" a="1"/>
  <c r="V1323" i="1" a="1"/>
  <c r="V1192" i="1" a="1"/>
  <c r="V956" i="1" a="1"/>
  <c r="V1103" i="1" a="1"/>
  <c r="V1231" i="1" a="1"/>
  <c r="V1088" i="1" a="1"/>
  <c r="V809" i="1" a="1"/>
  <c r="V1073" i="1" a="1"/>
  <c r="V1214" i="1" a="1"/>
  <c r="V1317" i="1" a="1"/>
  <c r="V1210" i="1" a="1"/>
  <c r="V1022" i="1" a="1"/>
  <c r="V1166" i="1" a="1"/>
  <c r="V1354" i="1" a="1"/>
  <c r="V904" i="1" a="1"/>
  <c r="V1074" i="1" a="1"/>
  <c r="V1215" i="1" a="1"/>
  <c r="V1268" i="1" a="1"/>
  <c r="V1055" i="1" a="1"/>
  <c r="V1198" i="1" a="1"/>
  <c r="V1312" i="1" a="1"/>
  <c r="V993" i="1" a="1"/>
  <c r="V1138" i="1" a="1"/>
  <c r="V1259" i="1" a="1"/>
  <c r="V1218" i="1" a="1"/>
  <c r="V841" i="1" a="1"/>
  <c r="V1056" i="1" a="1"/>
  <c r="V1251" i="1" a="1"/>
  <c r="V932" i="1" a="1"/>
  <c r="V917" i="1" a="1"/>
  <c r="V1121" i="1" a="1"/>
  <c r="V1269" i="1" a="1"/>
  <c r="V950" i="1" a="1"/>
  <c r="U40" i="1" a="1"/>
  <c r="U100" i="1" a="1"/>
  <c r="U224" i="1" a="1"/>
  <c r="U368" i="1" a="1"/>
  <c r="U512" i="1" a="1"/>
  <c r="U59" i="1" a="1"/>
  <c r="U181" i="1" a="1"/>
  <c r="U127" i="1" a="1"/>
  <c r="U297" i="1" a="1"/>
  <c r="U441" i="1" a="1"/>
  <c r="U550" i="1" a="1"/>
  <c r="U129" i="1" a="1"/>
  <c r="U262" i="1" a="1"/>
  <c r="U406" i="1" a="1"/>
  <c r="U38" i="1" a="1"/>
  <c r="U227" i="1" a="1"/>
  <c r="U371" i="1" a="1"/>
  <c r="U515" i="1" a="1"/>
  <c r="U130" i="1" a="1"/>
  <c r="U249" i="1" a="1"/>
  <c r="U393" i="1" a="1"/>
  <c r="U17" i="1" a="1"/>
  <c r="U185" i="1" a="1"/>
  <c r="U329" i="1" a="1"/>
  <c r="U473" i="1" a="1"/>
  <c r="U171" i="1" a="1"/>
  <c r="U315" i="1" a="1"/>
  <c r="U459" i="1" a="1"/>
  <c r="U44" i="1" a="1"/>
  <c r="U209" i="1" a="1"/>
  <c r="U353" i="1" a="1"/>
  <c r="U497" i="1" a="1"/>
  <c r="U391" i="1" a="1"/>
  <c r="U637" i="1" a="1"/>
  <c r="U759" i="1" a="1"/>
  <c r="U831" i="1" a="1"/>
  <c r="U287" i="1" a="1"/>
  <c r="U605" i="1" a="1"/>
  <c r="U172" i="1" a="1"/>
  <c r="U582" i="1" a="1"/>
  <c r="U678" i="1" a="1"/>
  <c r="U778" i="1" a="1"/>
  <c r="U289" i="1" a="1"/>
  <c r="U583" i="1" a="1"/>
  <c r="U717" i="1" a="1"/>
  <c r="U463" i="1" a="1"/>
  <c r="U755" i="1" a="1"/>
  <c r="U827" i="1" a="1"/>
  <c r="U208" i="1" a="1"/>
  <c r="U576" i="1" a="1"/>
  <c r="U36" i="1" a="1"/>
  <c r="U489" i="1" a="1"/>
  <c r="U657" i="1" a="1"/>
  <c r="U42" i="1" a="1"/>
  <c r="U528" i="1" a="1"/>
  <c r="U43" i="1" a="1"/>
  <c r="U562" i="1" a="1"/>
  <c r="U658" i="1" a="1"/>
  <c r="U757" i="1" a="1"/>
  <c r="U98" i="1" a="1"/>
  <c r="U580" i="1" a="1"/>
  <c r="U676" i="1" a="1"/>
  <c r="U672" i="1" a="1"/>
  <c r="U930" i="1" a="1"/>
  <c r="U675" i="1" a="1"/>
  <c r="U931" i="1" a="1"/>
  <c r="U409" i="1" a="1"/>
  <c r="U940" i="1" a="1"/>
  <c r="U1065" i="1" a="1"/>
  <c r="U866" i="1" a="1"/>
  <c r="U1017" i="1" a="1"/>
  <c r="U868" i="1" a="1"/>
  <c r="U965" i="1" a="1"/>
  <c r="U323" i="1" a="1"/>
  <c r="U902" i="1" a="1"/>
  <c r="U1031" i="1" a="1"/>
  <c r="U895" i="1" a="1"/>
  <c r="U746" i="1" a="1"/>
  <c r="U976" i="1" a="1"/>
  <c r="U822" i="1" a="1"/>
  <c r="U886" i="1" a="1"/>
  <c r="U1199" i="1" a="1"/>
  <c r="U1343" i="1" a="1"/>
  <c r="U920" i="1" a="1"/>
  <c r="U1144" i="1" a="1"/>
  <c r="U1288" i="1" a="1"/>
  <c r="U1230" i="1" a="1"/>
  <c r="U1070" i="1" a="1"/>
  <c r="U1224" i="1" a="1"/>
  <c r="U1359" i="1" a="1"/>
  <c r="Y235" i="1" a="1"/>
  <c r="X1035" i="1" a="1"/>
  <c r="X1224" i="1" a="1"/>
  <c r="W110" i="1" a="1"/>
  <c r="W723" i="1" a="1"/>
  <c r="W879" i="1" a="1"/>
  <c r="W826" i="1" a="1"/>
  <c r="W799" i="1" a="1"/>
  <c r="W1157" i="1" a="1"/>
  <c r="W882" i="1" a="1"/>
  <c r="W434" i="1" a="1"/>
  <c r="W1015" i="1" a="1"/>
  <c r="W772" i="1" a="1"/>
  <c r="W1223" i="1" a="1"/>
  <c r="W1355" i="1" a="1"/>
  <c r="V298" i="1" a="1"/>
  <c r="V244" i="1" a="1"/>
  <c r="V32" i="1" a="1"/>
  <c r="V653" i="1" a="1"/>
  <c r="V113" i="1" a="1"/>
  <c r="V261" i="1" a="1"/>
  <c r="V404" i="1" a="1"/>
  <c r="V670" i="1" a="1"/>
  <c r="V192" i="1" a="1"/>
  <c r="V746" i="1" a="1"/>
  <c r="V711" i="1" a="1"/>
  <c r="V680" i="1" a="1"/>
  <c r="V774" i="1" a="1"/>
  <c r="V167" i="1" a="1"/>
  <c r="V768" i="1" a="1"/>
  <c r="V882" i="1" a="1"/>
  <c r="V1047" i="1" a="1"/>
  <c r="V1345" i="1" a="1"/>
  <c r="V1239" i="1" a="1"/>
  <c r="V1223" i="1" a="1"/>
  <c r="V1176" i="1" a="1"/>
  <c r="V1224" i="1" a="1"/>
  <c r="V1319" i="1" a="1"/>
  <c r="V1284" i="1" a="1"/>
  <c r="V968" i="1" a="1"/>
  <c r="V1017" i="1" a="1"/>
  <c r="U375" i="1" a="1"/>
  <c r="U151" i="1" a="1"/>
  <c r="U137" i="1" a="1"/>
  <c r="U234" i="1" a="1"/>
  <c r="U256" i="1" a="1"/>
  <c r="U336" i="1" a="1"/>
  <c r="U466" i="1" a="1"/>
  <c r="U504" i="1" a="1"/>
  <c r="U837" i="1" a="1"/>
  <c r="U590" i="1" a="1"/>
  <c r="U591" i="1" a="1"/>
  <c r="U773" i="1" a="1"/>
  <c r="U600" i="1" a="1"/>
  <c r="U697" i="1" a="1"/>
  <c r="U244" i="1" a="1"/>
  <c r="U775" i="1" a="1"/>
  <c r="U700" i="1" a="1"/>
  <c r="U834" i="1" a="1"/>
  <c r="U1003" i="1" a="1"/>
  <c r="U431" i="1" a="1"/>
  <c r="U688" i="1" a="1"/>
  <c r="U919" i="1" a="1"/>
  <c r="U873" i="1" a="1"/>
  <c r="U1198" i="1" a="1"/>
  <c r="U1327" i="1" a="1"/>
  <c r="U1248" i="1" a="1"/>
  <c r="U985" i="1" a="1"/>
  <c r="U1137" i="1" a="1"/>
  <c r="U1289" i="1" a="1"/>
  <c r="U1090" i="1" a="1"/>
  <c r="U1234" i="1" a="1"/>
  <c r="U1174" i="1" a="1"/>
  <c r="U1012" i="1" a="1"/>
  <c r="U1170" i="1" a="1"/>
  <c r="U1314" i="1" a="1"/>
  <c r="U1046" i="1" a="1"/>
  <c r="U1203" i="1" a="1"/>
  <c r="U1347" i="1" a="1"/>
  <c r="U936" i="1" a="1"/>
  <c r="U1132" i="1" a="1"/>
  <c r="U1276" i="1" a="1"/>
  <c r="U792" i="1" a="1"/>
  <c r="U1100" i="1" a="1"/>
  <c r="U1244" i="1" a="1"/>
  <c r="U1060" i="1" a="1"/>
  <c r="U1067" i="1" a="1"/>
  <c r="U1205" i="1" a="1"/>
  <c r="U1349" i="1" a="1"/>
  <c r="T10" i="1" a="1"/>
  <c r="T42" i="1" a="1"/>
  <c r="T126" i="1" a="1"/>
  <c r="T45" i="1" a="1"/>
  <c r="T35" i="1" a="1"/>
  <c r="T146" i="1" a="1"/>
  <c r="T250" i="1" a="1"/>
  <c r="T48" i="1" a="1"/>
  <c r="T156" i="1" a="1"/>
  <c r="T373" i="1" a="1"/>
  <c r="T58" i="1" a="1"/>
  <c r="T215" i="1" a="1"/>
  <c r="T323" i="1" a="1"/>
  <c r="T26" i="1" a="1"/>
  <c r="T223" i="1" a="1"/>
  <c r="T439" i="1" a="1"/>
  <c r="T86" i="1" a="1"/>
  <c r="T195" i="1" a="1"/>
  <c r="T71" i="1" a="1"/>
  <c r="T183" i="1" a="1"/>
  <c r="T291" i="1" a="1"/>
  <c r="T306" i="1" a="1"/>
  <c r="T514" i="1" a="1"/>
  <c r="T659" i="1" a="1"/>
  <c r="T332" i="1" a="1"/>
  <c r="T489" i="1" a="1"/>
  <c r="T247" i="1" a="1"/>
  <c r="T499" i="1" a="1"/>
  <c r="T641" i="1" a="1"/>
  <c r="T742" i="1" a="1"/>
  <c r="T814" i="1" a="1"/>
  <c r="T886" i="1" a="1"/>
  <c r="T261" i="1" a="1"/>
  <c r="T440" i="1" a="1"/>
  <c r="T576" i="1" a="1"/>
  <c r="T168" i="1" a="1"/>
  <c r="T492" i="1" a="1"/>
  <c r="T655" i="1" a="1"/>
  <c r="T749" i="1" a="1"/>
  <c r="T821" i="1" a="1"/>
  <c r="T893" i="1" a="1"/>
  <c r="T385" i="1" a="1"/>
  <c r="T509" i="1" a="1"/>
  <c r="T656" i="1" a="1"/>
  <c r="T289" i="1" a="1"/>
  <c r="T467" i="1" a="1"/>
  <c r="T264" i="1" a="1"/>
  <c r="T281" i="1" a="1"/>
  <c r="T427" i="1" a="1"/>
  <c r="T580" i="1" a="1"/>
  <c r="T710" i="1" a="1"/>
  <c r="T782" i="1" a="1"/>
  <c r="Y552" i="1" a="1"/>
  <c r="X1227" i="1" a="1"/>
  <c r="X1273" i="1" a="1"/>
  <c r="W244" i="1" a="1"/>
  <c r="W754" i="1" a="1"/>
  <c r="W885" i="1" a="1"/>
  <c r="W844" i="1" a="1"/>
  <c r="W86" i="1" a="1"/>
  <c r="W122" i="1" a="1"/>
  <c r="W888" i="1" a="1"/>
  <c r="W566" i="1" a="1"/>
  <c r="W1039" i="1" a="1"/>
  <c r="W1163" i="1" a="1"/>
  <c r="W1237" i="1" a="1"/>
  <c r="W1100" i="1" a="1"/>
  <c r="V322" i="1" a="1"/>
  <c r="V268" i="1" a="1"/>
  <c r="V40" i="1" a="1"/>
  <c r="V686" i="1" a="1"/>
  <c r="V145" i="1" a="1"/>
  <c r="V277" i="1" a="1"/>
  <c r="V423" i="1" a="1"/>
  <c r="V683" i="1" a="1"/>
  <c r="V216" i="1" a="1"/>
  <c r="V755" i="1" a="1"/>
  <c r="V748" i="1" a="1"/>
  <c r="V692" i="1" a="1"/>
  <c r="V790" i="1" a="1"/>
  <c r="V282" i="1" a="1"/>
  <c r="V784" i="1" a="1"/>
  <c r="V889" i="1" a="1"/>
  <c r="V1119" i="1" a="1"/>
  <c r="V1352" i="1" a="1"/>
  <c r="V1263" i="1" a="1"/>
  <c r="V1232" i="1" a="1"/>
  <c r="V1187" i="1" a="1"/>
  <c r="V1233" i="1" a="1"/>
  <c r="V1326" i="1" a="1"/>
  <c r="V1048" i="1" a="1"/>
  <c r="V1007" i="1" a="1"/>
  <c r="V1058" i="1" a="1"/>
  <c r="U382" i="1" a="1"/>
  <c r="U182" i="1" a="1"/>
  <c r="U153" i="1" a="1"/>
  <c r="U241" i="1" a="1"/>
  <c r="U278" i="1" a="1"/>
  <c r="U343" i="1" a="1"/>
  <c r="U488" i="1" a="1"/>
  <c r="U511" i="1" a="1"/>
  <c r="U843" i="1" a="1"/>
  <c r="U598" i="1" a="1"/>
  <c r="U607" i="1" a="1"/>
  <c r="U797" i="1" a="1"/>
  <c r="U632" i="1" a="1"/>
  <c r="U744" i="1" a="1"/>
  <c r="U384" i="1" a="1"/>
  <c r="U799" i="1" a="1"/>
  <c r="U48" i="1" a="1"/>
  <c r="U891" i="1" a="1"/>
  <c r="U1035" i="1" a="1"/>
  <c r="U713" i="1" a="1"/>
  <c r="U828" i="1" a="1"/>
  <c r="U951" i="1" a="1"/>
  <c r="U970" i="1" a="1"/>
  <c r="U1134" i="1" a="1"/>
  <c r="U1040" i="1" a="1"/>
  <c r="U1256" i="1" a="1"/>
  <c r="U1008" i="1" a="1"/>
  <c r="U1145" i="1" a="1"/>
  <c r="U1313" i="1" a="1"/>
  <c r="U1105" i="1" a="1"/>
  <c r="U1249" i="1" a="1"/>
  <c r="U1318" i="1" a="1"/>
  <c r="U1045" i="1" a="1"/>
  <c r="U1178" i="1" a="1"/>
  <c r="U1322" i="1" a="1"/>
  <c r="U1064" i="1" a="1"/>
  <c r="U1211" i="1" a="1"/>
  <c r="U1076" i="1" a="1"/>
  <c r="U968" i="1" a="1"/>
  <c r="U1147" i="1" a="1"/>
  <c r="U1291" i="1" a="1"/>
  <c r="U1190" i="1" a="1"/>
  <c r="U1116" i="1" a="1"/>
  <c r="U1260" i="1" a="1"/>
  <c r="U1142" i="1" a="1"/>
  <c r="U1075" i="1" a="1"/>
  <c r="U1221" i="1" a="1"/>
  <c r="U1356" i="1" a="1"/>
  <c r="T16" i="1" a="1"/>
  <c r="T20" i="1" a="1"/>
  <c r="T135" i="1" a="1"/>
  <c r="T64" i="1" a="1"/>
  <c r="T47" i="1" a="1"/>
  <c r="T155" i="1" a="1"/>
  <c r="T257" i="1" a="1"/>
  <c r="T57" i="1" a="1"/>
  <c r="T186" i="1" a="1"/>
  <c r="T402" i="1" a="1"/>
  <c r="T76" i="1" a="1"/>
  <c r="T230" i="1" a="1"/>
  <c r="T338" i="1" a="1"/>
  <c r="T38" i="1" a="1"/>
  <c r="T252" i="1" a="1"/>
  <c r="T468" i="1" a="1"/>
  <c r="T95" i="1" a="1"/>
  <c r="T202" i="1" a="1"/>
  <c r="T80" i="1" a="1"/>
  <c r="T190" i="1" a="1"/>
  <c r="T298" i="1" a="1"/>
  <c r="T362" i="1" a="1"/>
  <c r="T528" i="1" a="1"/>
  <c r="T672" i="1" a="1"/>
  <c r="T341" i="1" a="1"/>
  <c r="T498" i="1" a="1"/>
  <c r="T271" i="1" a="1"/>
  <c r="T516" i="1" a="1"/>
  <c r="T654" i="1" a="1"/>
  <c r="T748" i="1" a="1"/>
  <c r="T820" i="1" a="1"/>
  <c r="T892" i="1" a="1"/>
  <c r="T274" i="1" a="1"/>
  <c r="T448" i="1" a="1"/>
  <c r="T589" i="1" a="1"/>
  <c r="T209" i="1" a="1"/>
  <c r="T518" i="1" a="1"/>
  <c r="T662" i="1" a="1"/>
  <c r="T755" i="1" a="1"/>
  <c r="T827" i="1" a="1"/>
  <c r="T52" i="1" a="1"/>
  <c r="T394" i="1" a="1"/>
  <c r="T525" i="1" a="1"/>
  <c r="T669" i="1" a="1"/>
  <c r="T300" i="1" a="1"/>
  <c r="T493" i="1" a="1"/>
  <c r="T277" i="1" a="1"/>
  <c r="T292" i="1" a="1"/>
  <c r="Y350" i="1" a="1"/>
  <c r="X915" i="1" a="1"/>
  <c r="X1321" i="1" a="1"/>
  <c r="W254" i="1" a="1"/>
  <c r="W785" i="1" a="1"/>
  <c r="W891" i="1" a="1"/>
  <c r="W874" i="1" a="1"/>
  <c r="W117" i="1" a="1"/>
  <c r="W184" i="1" a="1"/>
  <c r="W894" i="1" a="1"/>
  <c r="W628" i="1" a="1"/>
  <c r="W1063" i="1" a="1"/>
  <c r="W1177" i="1" a="1"/>
  <c r="W1251" i="1" a="1"/>
  <c r="W1136" i="1" a="1"/>
  <c r="V346" i="1" a="1"/>
  <c r="V292" i="1" a="1"/>
  <c r="V64" i="1" a="1"/>
  <c r="V72" i="1" a="1"/>
  <c r="V176" i="1" a="1"/>
  <c r="V289" i="1" a="1"/>
  <c r="V432" i="1" a="1"/>
  <c r="V690" i="1" a="1"/>
  <c r="V235" i="1" a="1"/>
  <c r="V770" i="1" a="1"/>
  <c r="V756" i="1" a="1"/>
  <c r="V703" i="1" a="1"/>
  <c r="V798" i="1" a="1"/>
  <c r="V354" i="1" a="1"/>
  <c r="V792" i="1" a="1"/>
  <c r="V896" i="1" a="1"/>
  <c r="V1209" i="1" a="1"/>
  <c r="V1359" i="1" a="1"/>
  <c r="V1287" i="1" a="1"/>
  <c r="V1240" i="1" a="1"/>
  <c r="V1241" i="1" a="1"/>
  <c r="V1257" i="1" a="1"/>
  <c r="V1348" i="1" a="1"/>
  <c r="V1089" i="1" a="1"/>
  <c r="V1151" i="1" a="1"/>
  <c r="V1120" i="1" a="1"/>
  <c r="U404" i="1" a="1"/>
  <c r="U189" i="1" a="1"/>
  <c r="U161" i="1" a="1"/>
  <c r="U263" i="1" a="1"/>
  <c r="U285" i="1" a="1"/>
  <c r="U365" i="1" a="1"/>
  <c r="U495" i="1" a="1"/>
  <c r="U12" i="1" a="1"/>
  <c r="U849" i="1" a="1"/>
  <c r="U606" i="1" a="1"/>
  <c r="U615" i="1" a="1"/>
  <c r="U833" i="1" a="1"/>
  <c r="U82" i="1" a="1"/>
  <c r="U87" i="1" a="1"/>
  <c r="U570" i="1" a="1"/>
  <c r="U165" i="1" a="1"/>
  <c r="U704" i="1" a="1"/>
  <c r="U939" i="1" a="1"/>
  <c r="U1071" i="1" a="1"/>
  <c r="U877" i="1" a="1"/>
  <c r="U918" i="1" a="1"/>
  <c r="U770" i="1" a="1"/>
  <c r="U982" i="1" a="1"/>
  <c r="U983" i="1" a="1"/>
  <c r="U1310" i="1" a="1"/>
  <c r="U1304" i="1" a="1"/>
  <c r="U1022" i="1" a="1"/>
  <c r="U1169" i="1" a="1"/>
  <c r="U1329" i="1" a="1"/>
  <c r="U1114" i="1" a="1"/>
  <c r="U1258" i="1" a="1"/>
  <c r="U913" i="1" a="1"/>
  <c r="U1055" i="1" a="1"/>
  <c r="U1194" i="1" a="1"/>
  <c r="U1338" i="1" a="1"/>
  <c r="U1082" i="1" a="1"/>
  <c r="U1227" i="1" a="1"/>
  <c r="U1126" i="1" a="1"/>
  <c r="U993" i="1" a="1"/>
  <c r="U1156" i="1" a="1"/>
  <c r="U1300" i="1" a="1"/>
  <c r="U1326" i="1" a="1"/>
  <c r="U1124" i="1" a="1"/>
  <c r="U1268" i="1" a="1"/>
  <c r="U1214" i="1" a="1"/>
  <c r="U1085" i="1" a="1"/>
  <c r="U1229" i="1" a="1"/>
  <c r="U659" i="1" a="1"/>
  <c r="T22" i="1" a="1"/>
  <c r="T32" i="1" a="1"/>
  <c r="T144" i="1" a="1"/>
  <c r="T55" i="1" a="1"/>
  <c r="T56" i="1" a="1"/>
  <c r="T164" i="1" a="1"/>
  <c r="T272" i="1" a="1"/>
  <c r="T66" i="1" a="1"/>
  <c r="T193" i="1" a="1"/>
  <c r="T409" i="1" a="1"/>
  <c r="T94" i="1" a="1"/>
  <c r="T237" i="1" a="1"/>
  <c r="T345" i="1" a="1"/>
  <c r="T49" i="1" a="1"/>
  <c r="T259" i="1" a="1"/>
  <c r="T475" i="1" a="1"/>
  <c r="T104" i="1" a="1"/>
  <c r="T51" i="1" a="1"/>
  <c r="T89" i="1" a="1"/>
  <c r="T197" i="1" a="1"/>
  <c r="T305" i="1" a="1"/>
  <c r="T380" i="1" a="1"/>
  <c r="T541" i="1" a="1"/>
  <c r="T685" i="1" a="1"/>
  <c r="T353" i="1" a="1"/>
  <c r="T29" i="1" a="1"/>
  <c r="T297" i="1" a="1"/>
  <c r="T523" i="1" a="1"/>
  <c r="T667" i="1" a="1"/>
  <c r="T754" i="1" a="1"/>
  <c r="T826" i="1" a="1"/>
  <c r="T898" i="1" a="1"/>
  <c r="T285" i="1" a="1"/>
  <c r="T465" i="1" a="1"/>
  <c r="T596" i="1" a="1"/>
  <c r="T224" i="1" a="1"/>
  <c r="T531" i="1" a="1"/>
  <c r="T675" i="1" a="1"/>
  <c r="T761" i="1" a="1"/>
  <c r="T833" i="1" a="1"/>
  <c r="T118" i="1" a="1"/>
  <c r="T405" i="1" a="1"/>
  <c r="T538" i="1" a="1"/>
  <c r="T682" i="1" a="1"/>
  <c r="T313" i="1" a="1"/>
  <c r="T519" i="1" a="1"/>
  <c r="T290" i="1" a="1"/>
  <c r="T318" i="1" a="1"/>
  <c r="T453" i="1" a="1"/>
  <c r="T606" i="1" a="1"/>
  <c r="T722" i="1" a="1"/>
  <c r="T794" i="1" a="1"/>
  <c r="Y961" i="1" a="1"/>
  <c r="X391" i="1" a="1"/>
  <c r="W30" i="1" a="1"/>
  <c r="W368" i="1" a="1"/>
  <c r="W950" i="1" a="1"/>
  <c r="W1035" i="1" a="1"/>
  <c r="W1018" i="1" a="1"/>
  <c r="W656" i="1" a="1"/>
  <c r="W636" i="1" a="1"/>
  <c r="W984" i="1" a="1"/>
  <c r="W1283" i="1" a="1"/>
  <c r="W1308" i="1" a="1"/>
  <c r="W1117" i="1" a="1"/>
  <c r="W1269" i="1" a="1"/>
  <c r="W1033" i="1" a="1"/>
  <c r="V83" i="1" a="1"/>
  <c r="V109" i="1" a="1"/>
  <c r="V73" i="1" a="1"/>
  <c r="V378" i="1" a="1"/>
  <c r="V391" i="1" a="1"/>
  <c r="V475" i="1" a="1"/>
  <c r="V578" i="1" a="1"/>
  <c r="V249" i="1" a="1"/>
  <c r="V366" i="1" a="1"/>
  <c r="V593" i="1" a="1"/>
  <c r="V596" i="1" a="1"/>
  <c r="V837" i="1" a="1"/>
  <c r="V914" i="1" a="1"/>
  <c r="V705" i="1" a="1"/>
  <c r="V923" i="1" a="1"/>
  <c r="V873" i="1" a="1"/>
  <c r="V827" i="1" a="1"/>
  <c r="V1314" i="1" a="1"/>
  <c r="V1170" i="1" a="1"/>
  <c r="V1339" i="1" a="1"/>
  <c r="V794" i="1" a="1"/>
  <c r="V1307" i="1" a="1"/>
  <c r="V1004" i="1" a="1"/>
  <c r="V865" i="1" a="1"/>
  <c r="V985" i="1" a="1"/>
  <c r="U46" i="1" a="1"/>
  <c r="U519" i="1" a="1"/>
  <c r="U304" i="1" a="1"/>
  <c r="U284" i="1" a="1"/>
  <c r="U378" i="1" a="1"/>
  <c r="U400" i="1" a="1"/>
  <c r="U480" i="1" a="1"/>
  <c r="U56" i="1" a="1"/>
  <c r="U413" i="1" a="1"/>
  <c r="U330" i="1" a="1"/>
  <c r="U686" i="1" a="1"/>
  <c r="U724" i="1" a="1"/>
  <c r="U839" i="1" a="1"/>
  <c r="U120" i="1" a="1"/>
  <c r="U124" i="1" a="1"/>
  <c r="U578" i="1" a="1"/>
  <c r="U194" i="1" a="1"/>
  <c r="U776" i="1" a="1"/>
  <c r="U947" i="1" a="1"/>
  <c r="U1077" i="1" a="1"/>
  <c r="U885" i="1" a="1"/>
  <c r="U926" i="1" a="1"/>
  <c r="U788" i="1" a="1"/>
  <c r="U1005" i="1" a="1"/>
  <c r="U1043" i="1" a="1"/>
  <c r="U345" i="1" a="1"/>
  <c r="U1328" i="1" a="1"/>
  <c r="U1044" i="1" a="1"/>
  <c r="U1185" i="1" a="1"/>
  <c r="U1337" i="1" a="1"/>
  <c r="U1129" i="1" a="1"/>
  <c r="U1273" i="1" a="1"/>
  <c r="U1042" i="1" a="1"/>
  <c r="U1063" i="1" a="1"/>
  <c r="U1202" i="1" a="1"/>
  <c r="U1346" i="1" a="1"/>
  <c r="U1091" i="1" a="1"/>
  <c r="U1235" i="1" a="1"/>
  <c r="U1213" i="1" a="1"/>
  <c r="U1014" i="1" a="1"/>
  <c r="U1171" i="1" a="1"/>
  <c r="U1315" i="1" a="1"/>
  <c r="U611" i="1" a="1"/>
  <c r="U1140" i="1" a="1"/>
  <c r="U1284" i="1" a="1"/>
  <c r="U1302" i="1" a="1"/>
  <c r="U1101" i="1" a="1"/>
  <c r="U1245" i="1" a="1"/>
  <c r="U1222" i="1" a="1"/>
  <c r="T28" i="1" a="1"/>
  <c r="T44" i="1" a="1"/>
  <c r="T153" i="1" a="1"/>
  <c r="T73" i="1" a="1"/>
  <c r="T65" i="1" a="1"/>
  <c r="T171" i="1" a="1"/>
  <c r="T279" i="1" a="1"/>
  <c r="T75" i="1" a="1"/>
  <c r="T222" i="1" a="1"/>
  <c r="T438" i="1" a="1"/>
  <c r="T112" i="1" a="1"/>
  <c r="T244" i="1" a="1"/>
  <c r="T352" i="1" a="1"/>
  <c r="T67" i="1" a="1"/>
  <c r="T288" i="1" a="1"/>
  <c r="T504" i="1" a="1"/>
  <c r="T113" i="1" a="1"/>
  <c r="T60" i="1" a="1"/>
  <c r="T98" i="1" a="1"/>
  <c r="T212" i="1" a="1"/>
  <c r="T320" i="1" a="1"/>
  <c r="T419" i="1" a="1"/>
  <c r="T548" i="1" a="1"/>
  <c r="T692" i="1" a="1"/>
  <c r="T371" i="1" a="1"/>
  <c r="T79" i="1" a="1"/>
  <c r="T310" i="1" a="1"/>
  <c r="T530" i="1" a="1"/>
  <c r="T674" i="1" a="1"/>
  <c r="T760" i="1" a="1"/>
  <c r="T832" i="1" a="1"/>
  <c r="T904" i="1" a="1"/>
  <c r="T343" i="1" a="1"/>
  <c r="T473" i="1" a="1"/>
  <c r="T609" i="1" a="1"/>
  <c r="T238" i="1" a="1"/>
  <c r="T544" i="1" a="1"/>
  <c r="T688" i="1" a="1"/>
  <c r="T767" i="1" a="1"/>
  <c r="T839" i="1" a="1"/>
  <c r="T170" i="1" a="1"/>
  <c r="T414" i="1" a="1"/>
  <c r="T551" i="1" a="1"/>
  <c r="T695" i="1" a="1"/>
  <c r="T326" i="1" a="1"/>
  <c r="T532" i="1" a="1"/>
  <c r="T303" i="1" a="1"/>
  <c r="T328" i="1" a="1"/>
  <c r="T462" i="1" a="1"/>
  <c r="T619" i="1" a="1"/>
  <c r="T728" i="1" a="1"/>
  <c r="Y1304" i="1" a="1"/>
  <c r="X843" i="1" a="1"/>
  <c r="W145" i="1" a="1"/>
  <c r="W440" i="1" a="1"/>
  <c r="W74" i="1" a="1"/>
  <c r="W1047" i="1" a="1"/>
  <c r="W1024" i="1" a="1"/>
  <c r="W687" i="1" a="1"/>
  <c r="W647" i="1" a="1"/>
  <c r="W990" i="1" a="1"/>
  <c r="W1295" i="1" a="1"/>
  <c r="W1318" i="1" a="1"/>
  <c r="W1241" i="1" a="1"/>
  <c r="W1356" i="1" a="1"/>
  <c r="W1057" i="1" a="1"/>
  <c r="V91" i="1" a="1"/>
  <c r="V117" i="1" a="1"/>
  <c r="V81" i="1" a="1"/>
  <c r="V389" i="1" a="1"/>
  <c r="V401" i="1" a="1"/>
  <c r="V525" i="1" a="1"/>
  <c r="V591" i="1" a="1"/>
  <c r="V265" i="1" a="1"/>
  <c r="V376" i="1" a="1"/>
  <c r="V613" i="1" a="1"/>
  <c r="V634" i="1" a="1"/>
  <c r="V853" i="1" a="1"/>
  <c r="V921" i="1" a="1"/>
  <c r="V726" i="1" a="1"/>
  <c r="V929" i="1" a="1"/>
  <c r="V936" i="1" a="1"/>
  <c r="V851" i="1" a="1"/>
  <c r="V295" i="1" a="1"/>
  <c r="V1236" i="1" a="1"/>
  <c r="V1346" i="1" a="1"/>
  <c r="V1006" i="1" a="1"/>
  <c r="V426" i="1" a="1"/>
  <c r="V1014" i="1" a="1"/>
  <c r="V910" i="1" a="1"/>
  <c r="V997" i="1" a="1"/>
  <c r="U52" i="1" a="1"/>
  <c r="U525" i="1" a="1"/>
  <c r="U326" i="1" a="1"/>
  <c r="U291" i="1" a="1"/>
  <c r="U385" i="1" a="1"/>
  <c r="U422" i="1" a="1"/>
  <c r="U487" i="1" a="1"/>
  <c r="U68" i="1" a="1"/>
  <c r="U456" i="1" a="1"/>
  <c r="U373" i="1" a="1"/>
  <c r="U694" i="1" a="1"/>
  <c r="U30" i="1" a="1"/>
  <c r="U845" i="1" a="1"/>
  <c r="U152" i="1" a="1"/>
  <c r="U156" i="1" a="1"/>
  <c r="U586" i="1" a="1"/>
  <c r="U280" i="1" a="1"/>
  <c r="U794" i="1" a="1"/>
  <c r="U955" i="1" a="1"/>
  <c r="U1083" i="1" a="1"/>
  <c r="U893" i="1" a="1"/>
  <c r="U942" i="1" a="1"/>
  <c r="U806" i="1" a="1"/>
  <c r="U1095" i="1" a="1"/>
  <c r="U1051" i="1" a="1"/>
  <c r="U725" i="1" a="1"/>
  <c r="U944" i="1" a="1"/>
  <c r="U1054" i="1" a="1"/>
  <c r="U1193" i="1" a="1"/>
  <c r="U1353" i="1" a="1"/>
  <c r="U1138" i="1" a="1"/>
  <c r="U1282" i="1" a="1"/>
  <c r="U1086" i="1" a="1"/>
  <c r="U1073" i="1" a="1"/>
  <c r="U1218" i="1" a="1"/>
  <c r="U1354" i="1" a="1"/>
  <c r="U1107" i="1" a="1"/>
  <c r="U1251" i="1" a="1"/>
  <c r="U1333" i="1" a="1"/>
  <c r="U1048" i="1" a="1"/>
  <c r="U1180" i="1" a="1"/>
  <c r="U1324" i="1" a="1"/>
  <c r="U774" i="1" a="1"/>
  <c r="U1148" i="1" a="1"/>
  <c r="U1292" i="1" a="1"/>
  <c r="U619" i="1" a="1"/>
  <c r="U1109" i="1" a="1"/>
  <c r="U1253" i="1" a="1"/>
  <c r="U1309" i="1" a="1"/>
  <c r="T34" i="1" a="1"/>
  <c r="T54" i="1" a="1"/>
  <c r="T162" i="1" a="1"/>
  <c r="T91" i="1" a="1"/>
  <c r="T74" i="1" a="1"/>
  <c r="T178" i="1" a="1"/>
  <c r="T286" i="1" a="1"/>
  <c r="T84" i="1" a="1"/>
  <c r="T229" i="1" a="1"/>
  <c r="T445" i="1" a="1"/>
  <c r="T130" i="1" a="1"/>
  <c r="T251" i="1" a="1"/>
  <c r="T359" i="1" a="1"/>
  <c r="T85" i="1" a="1"/>
  <c r="T295" i="1" a="1"/>
  <c r="T511" i="1" a="1"/>
  <c r="T122" i="1" a="1"/>
  <c r="T69" i="1" a="1"/>
  <c r="T107" i="1" a="1"/>
  <c r="T219" i="1" a="1"/>
  <c r="T17" i="1" a="1"/>
  <c r="T428" i="1" a="1"/>
  <c r="T561" i="1" a="1"/>
  <c r="T133" i="1" a="1"/>
  <c r="T382" i="1" a="1"/>
  <c r="T136" i="1" a="1"/>
  <c r="T321" i="1" a="1"/>
  <c r="T543" i="1" a="1"/>
  <c r="T687" i="1" a="1"/>
  <c r="T766" i="1" a="1"/>
  <c r="T838" i="1" a="1"/>
  <c r="T910" i="1" a="1"/>
  <c r="T355" i="1" a="1"/>
  <c r="T483" i="1" a="1"/>
  <c r="T622" i="1" a="1"/>
  <c r="T249" i="1" a="1"/>
  <c r="T557" i="1" a="1"/>
  <c r="T701" i="1" a="1"/>
  <c r="T773" i="1" a="1"/>
  <c r="T845" i="1" a="1"/>
  <c r="T191" i="1" a="1"/>
  <c r="T423" i="1" a="1"/>
  <c r="T564" i="1" a="1"/>
  <c r="T96" i="1" a="1"/>
  <c r="T335" i="1" a="1"/>
  <c r="T545" i="1" a="1"/>
  <c r="T314" i="1" a="1"/>
  <c r="T340" i="1" a="1"/>
  <c r="T487" i="1" a="1"/>
  <c r="T626" i="1" a="1"/>
  <c r="T734" i="1" a="1"/>
  <c r="T806" i="1" a="1"/>
  <c r="T213" i="1" a="1"/>
  <c r="T849" i="1" a="1"/>
  <c r="T416" i="1" a="1"/>
  <c r="T733" i="1" a="1"/>
  <c r="T918" i="1" a="1"/>
  <c r="T470" i="1" a="1"/>
  <c r="T890" i="1" a="1"/>
  <c r="Y986" i="1" a="1"/>
  <c r="X1110" i="1" a="1"/>
  <c r="W156" i="1" a="1"/>
  <c r="W461" i="1" a="1"/>
  <c r="W105" i="1" a="1"/>
  <c r="W1065" i="1" a="1"/>
  <c r="W1030" i="1" a="1"/>
  <c r="W697" i="1" a="1"/>
  <c r="W657" i="1" a="1"/>
  <c r="W996" i="1" a="1"/>
  <c r="W1306" i="1" a="1"/>
  <c r="W1328" i="1" a="1"/>
  <c r="W1303" i="1" a="1"/>
  <c r="W158" i="1" a="1"/>
  <c r="W1081" i="1" a="1"/>
  <c r="V99" i="1" a="1"/>
  <c r="V125" i="1" a="1"/>
  <c r="V33" i="1" a="1"/>
  <c r="V410" i="1" a="1"/>
  <c r="V421" i="1" a="1"/>
  <c r="V538" i="1" a="1"/>
  <c r="V617" i="1" a="1"/>
  <c r="V293" i="1" a="1"/>
  <c r="V387" i="1" a="1"/>
  <c r="V632" i="1" a="1"/>
  <c r="V650" i="1" a="1"/>
  <c r="V861" i="1" a="1"/>
  <c r="V161" i="1" a="1"/>
  <c r="V734" i="1" a="1"/>
  <c r="V935" i="1" a="1"/>
  <c r="V954" i="1" a="1"/>
  <c r="V875" i="1" a="1"/>
  <c r="V658" i="1" a="1"/>
  <c r="V1357" i="1" a="1"/>
  <c r="V1353" i="1" a="1"/>
  <c r="V1078" i="1" a="1"/>
  <c r="V926" i="1" a="1"/>
  <c r="V1025" i="1" a="1"/>
  <c r="V930" i="1" a="1"/>
  <c r="V1018" i="1" a="1"/>
  <c r="U58" i="1" a="1"/>
  <c r="U531" i="1" a="1"/>
  <c r="U333" i="1" a="1"/>
  <c r="U298" i="1" a="1"/>
  <c r="U407" i="1" a="1"/>
  <c r="U429" i="1" a="1"/>
  <c r="U509" i="1" a="1"/>
  <c r="U78" i="1" a="1"/>
  <c r="U499" i="1" a="1"/>
  <c r="U395" i="1" a="1"/>
  <c r="U702" i="1" a="1"/>
  <c r="U77" i="1" a="1"/>
  <c r="X226" i="1" a="1"/>
  <c r="X1064" i="1" a="1"/>
  <c r="W517" i="1" a="1"/>
  <c r="W528" i="1" a="1"/>
  <c r="W703" i="1" a="1"/>
  <c r="W664" i="1" a="1"/>
  <c r="W1186" i="1" a="1"/>
  <c r="W899" i="1" a="1"/>
  <c r="W185" i="1" a="1"/>
  <c r="W1104" i="1" a="1"/>
  <c r="W814" i="1" a="1"/>
  <c r="W931" i="1" a="1"/>
  <c r="W1111" i="1" a="1"/>
  <c r="W1238" i="1" a="1"/>
  <c r="W1346" i="1" a="1"/>
  <c r="V60" i="1" a="1"/>
  <c r="V62" i="1" a="1"/>
  <c r="V217" i="1" a="1"/>
  <c r="V273" i="1" a="1"/>
  <c r="V381" i="1" a="1"/>
  <c r="V695" i="1" a="1"/>
  <c r="V362" i="1" a="1"/>
  <c r="V433" i="1" a="1"/>
  <c r="V548" i="1" a="1"/>
  <c r="V771" i="1" a="1"/>
  <c r="V797" i="1" a="1"/>
  <c r="V969" i="1" a="1"/>
  <c r="V715" i="1" a="1"/>
  <c r="V871" i="1" a="1"/>
  <c r="V215" i="1" a="1"/>
  <c r="V1091" i="1" a="1"/>
  <c r="V1061" i="1" a="1"/>
  <c r="V988" i="1" a="1"/>
  <c r="V857" i="1" a="1"/>
  <c r="V365" i="1" a="1"/>
  <c r="V943" i="1" a="1"/>
  <c r="V1075" i="1" a="1"/>
  <c r="V1158" i="1" a="1"/>
  <c r="V1077" i="1" a="1"/>
  <c r="V1141" i="1" a="1"/>
  <c r="U118" i="1" a="1"/>
  <c r="U80" i="1" a="1"/>
  <c r="U470" i="1" a="1"/>
  <c r="U435" i="1" a="1"/>
  <c r="U27" i="1" a="1"/>
  <c r="U41" i="1" a="1"/>
  <c r="U200" i="1" a="1"/>
  <c r="U223" i="1" a="1"/>
  <c r="U661" i="1" a="1"/>
  <c r="U653" i="1" a="1"/>
  <c r="U790" i="1" a="1"/>
  <c r="U575" i="1" a="1"/>
  <c r="U266" i="1" a="1"/>
  <c r="U539" i="1" a="1"/>
  <c r="U552" i="1" a="1"/>
  <c r="U674" i="1" a="1"/>
  <c r="U596" i="1" a="1"/>
  <c r="U954" i="1" a="1"/>
  <c r="U734" i="1" a="1"/>
  <c r="U884" i="1" a="1"/>
  <c r="U981" i="1" a="1"/>
  <c r="U453" i="1" a="1"/>
  <c r="U1007" i="1" a="1"/>
  <c r="U1223" i="1" a="1"/>
  <c r="U1168" i="1" a="1"/>
  <c r="U1104" i="1" a="1"/>
  <c r="U881" i="1" a="1"/>
  <c r="U1080" i="1" a="1"/>
  <c r="U1233" i="1" a="1"/>
  <c r="U896" i="1" a="1"/>
  <c r="U1177" i="1" a="1"/>
  <c r="U1321" i="1" a="1"/>
  <c r="U1357" i="1" a="1"/>
  <c r="U1106" i="1" a="1"/>
  <c r="U1250" i="1" a="1"/>
  <c r="U764" i="1" a="1"/>
  <c r="U1139" i="1" a="1"/>
  <c r="U1283" i="1" a="1"/>
  <c r="U1110" i="1" a="1"/>
  <c r="U1074" i="1" a="1"/>
  <c r="U1219" i="1" a="1"/>
  <c r="U1355" i="1" a="1"/>
  <c r="U905" i="1" a="1"/>
  <c r="U1188" i="1" a="1"/>
  <c r="U1332" i="1" a="1"/>
  <c r="U999" i="1" a="1"/>
  <c r="U1149" i="1" a="1"/>
  <c r="U1293" i="1" a="1"/>
  <c r="U1094" i="1" a="1"/>
  <c r="T12" i="1" a="1"/>
  <c r="T81" i="1" a="1"/>
  <c r="T205" i="1" a="1"/>
  <c r="T145" i="1" a="1"/>
  <c r="T101" i="1" a="1"/>
  <c r="T207" i="1" a="1"/>
  <c r="T315" i="1" a="1"/>
  <c r="T111" i="1" a="1"/>
  <c r="T294" i="1" a="1"/>
  <c r="T510" i="1" a="1"/>
  <c r="T172" i="1" a="1"/>
  <c r="T280" i="1" a="1"/>
  <c r="T388" i="1" a="1"/>
  <c r="T139" i="1" a="1"/>
  <c r="T360" i="1" a="1"/>
  <c r="T39" i="1" a="1"/>
  <c r="T149" i="1" a="1"/>
  <c r="T19" i="1" a="1"/>
  <c r="T134" i="1" a="1"/>
  <c r="T248" i="1" a="1"/>
  <c r="T182" i="1" a="1"/>
  <c r="T471" i="1" a="1"/>
  <c r="T600" i="1" a="1"/>
  <c r="T232" i="1" a="1"/>
  <c r="T411" i="1" a="1"/>
  <c r="T82" i="1" a="1"/>
  <c r="T401" i="1" a="1"/>
  <c r="T582" i="1" a="1"/>
  <c r="T712" i="1" a="1"/>
  <c r="T784" i="1" a="1"/>
  <c r="T856" i="1" a="1"/>
  <c r="T88" i="1" a="1"/>
  <c r="T384" i="1" a="1"/>
  <c r="T508" i="1" a="1"/>
  <c r="T661" i="1" a="1"/>
  <c r="T346" i="1" a="1"/>
  <c r="T590" i="1" a="1"/>
  <c r="T719" i="1" a="1"/>
  <c r="T791" i="1" a="1"/>
  <c r="T863" i="1" a="1"/>
  <c r="T299" i="1" a="1"/>
  <c r="T458" i="1" a="1"/>
  <c r="T597" i="1" a="1"/>
  <c r="T174" i="1" a="1"/>
  <c r="T368" i="1" a="1"/>
  <c r="T124" i="1" a="1"/>
  <c r="T159" i="1" a="1"/>
  <c r="T370" i="1" a="1"/>
  <c r="T521" i="1" a="1"/>
  <c r="X858" i="1" a="1"/>
  <c r="X886" i="1" a="1"/>
  <c r="W273" i="1" a="1"/>
  <c r="W753" i="1" a="1"/>
  <c r="W560" i="1" a="1"/>
  <c r="W452" i="1" a="1"/>
  <c r="W455" i="1" a="1"/>
  <c r="W1025" i="1" a="1"/>
  <c r="W689" i="1" a="1"/>
  <c r="W1200" i="1" a="1"/>
  <c r="W1327" i="1" a="1"/>
  <c r="W1274" i="1" a="1"/>
  <c r="W608" i="1" a="1"/>
  <c r="W1027" i="1" a="1"/>
  <c r="V22" i="1" a="1"/>
  <c r="V252" i="1" a="1"/>
  <c r="V254" i="1" a="1"/>
  <c r="V471" i="1" a="1"/>
  <c r="V499" i="1" a="1"/>
  <c r="V544" i="1" a="1"/>
  <c r="V207" i="1" a="1"/>
  <c r="V511" i="1" a="1"/>
  <c r="V579" i="1" a="1"/>
  <c r="V56" i="1" a="1"/>
  <c r="V905" i="1" a="1"/>
  <c r="V920" i="1" a="1"/>
  <c r="V580" i="1" a="1"/>
  <c r="V863" i="1" a="1"/>
  <c r="V504" i="1" a="1"/>
  <c r="V738" i="1" a="1"/>
  <c r="V1254" i="1" a="1"/>
  <c r="V1194" i="1" a="1"/>
  <c r="V1113" i="1" a="1"/>
  <c r="V1083" i="1" a="1"/>
  <c r="V1032" i="1" a="1"/>
  <c r="V1085" i="1" a="1"/>
  <c r="V1207" i="1" a="1"/>
  <c r="V1267" i="1" a="1"/>
  <c r="V1275" i="1" a="1"/>
  <c r="V1293" i="1" a="1"/>
  <c r="U231" i="1" a="1"/>
  <c r="U203" i="1" a="1"/>
  <c r="U556" i="1" a="1"/>
  <c r="U50" i="1" a="1"/>
  <c r="U138" i="1" a="1"/>
  <c r="U192" i="1" a="1"/>
  <c r="U322" i="1" a="1"/>
  <c r="U360" i="1" a="1"/>
  <c r="U765" i="1" a="1"/>
  <c r="U201" i="1" a="1"/>
  <c r="U311" i="1" a="1"/>
  <c r="U695" i="1" a="1"/>
  <c r="U445" i="1" a="1"/>
  <c r="U601" i="1" a="1"/>
  <c r="U665" i="1" a="1"/>
  <c r="U727" i="1" a="1"/>
  <c r="U636" i="1" a="1"/>
  <c r="U1009" i="1" a="1"/>
  <c r="U824" i="1" a="1"/>
  <c r="U948" i="1" a="1"/>
  <c r="U302" i="1" a="1"/>
  <c r="U829" i="1" a="1"/>
  <c r="U222" i="1" a="1"/>
  <c r="U1287" i="1" a="1"/>
  <c r="U1231" i="1" a="1"/>
  <c r="U1160" i="1" a="1"/>
  <c r="U366" i="1" a="1"/>
  <c r="U1097" i="1" a="1"/>
  <c r="U1257" i="1" a="1"/>
  <c r="U1011" i="1" a="1"/>
  <c r="U1201" i="1" a="1"/>
  <c r="U1345" i="1" a="1"/>
  <c r="U929" i="1" a="1"/>
  <c r="U1130" i="1" a="1"/>
  <c r="U1274" i="1" a="1"/>
  <c r="U992" i="1" a="1"/>
  <c r="U1163" i="1" a="1"/>
  <c r="U1307" i="1" a="1"/>
  <c r="U1286" i="1" a="1"/>
  <c r="U1099" i="1" a="1"/>
  <c r="U1243" i="1" a="1"/>
  <c r="U1117" i="1" a="1"/>
  <c r="U969" i="1" a="1"/>
  <c r="U1212" i="1" a="1"/>
  <c r="U1030" i="1" a="1"/>
  <c r="U1039" i="1" a="1"/>
  <c r="U1173" i="1" a="1"/>
  <c r="U1317" i="1" a="1"/>
  <c r="U1238" i="1" a="1"/>
  <c r="T24" i="1" a="1"/>
  <c r="T99" i="1" a="1"/>
  <c r="T9" i="1" a="1"/>
  <c r="T192" i="1" a="1"/>
  <c r="T119" i="1" a="1"/>
  <c r="T221" i="1" a="1"/>
  <c r="T329" i="1" a="1"/>
  <c r="T129" i="1" a="1"/>
  <c r="T330" i="1" a="1"/>
  <c r="T13" i="1" a="1"/>
  <c r="T194" i="1" a="1"/>
  <c r="T302" i="1" a="1"/>
  <c r="T410" i="1" a="1"/>
  <c r="T180" i="1" a="1"/>
  <c r="T396" i="1" a="1"/>
  <c r="T59" i="1" a="1"/>
  <c r="T166" i="1" a="1"/>
  <c r="T43" i="1" a="1"/>
  <c r="T152" i="1" a="1"/>
  <c r="T262" i="1" a="1"/>
  <c r="T245" i="1" a="1"/>
  <c r="T488" i="1" a="1"/>
  <c r="T620" i="1" a="1"/>
  <c r="T270" i="1" a="1"/>
  <c r="T446" i="1" a="1"/>
  <c r="T141" i="1" a="1"/>
  <c r="T421" i="1" a="1"/>
  <c r="T602" i="1" a="1"/>
  <c r="T724" i="1" a="1"/>
  <c r="T796" i="1" a="1"/>
  <c r="T868" i="1" a="1"/>
  <c r="T167" i="1" a="1"/>
  <c r="T404" i="1" a="1"/>
  <c r="T537" i="1" a="1"/>
  <c r="T681" i="1" a="1"/>
  <c r="T413" i="1" a="1"/>
  <c r="T616" i="1" a="1"/>
  <c r="T731" i="1" a="1"/>
  <c r="T803" i="1" a="1"/>
  <c r="T875" i="1" a="1"/>
  <c r="T325" i="1" a="1"/>
  <c r="T476" i="1" a="1"/>
  <c r="T623" i="1" a="1"/>
  <c r="T239" i="1" a="1"/>
  <c r="T424" i="1" a="1"/>
  <c r="T211" i="1" a="1"/>
  <c r="T199" i="1" a="1"/>
  <c r="T390" i="1" a="1"/>
  <c r="T547" i="1" a="1"/>
  <c r="T691" i="1" a="1"/>
  <c r="T764" i="1" a="1"/>
  <c r="T836" i="1" a="1"/>
  <c r="T461" i="1" a="1"/>
  <c r="X80" i="1" a="1"/>
  <c r="X1010" i="1" a="1"/>
  <c r="W407" i="1" a="1"/>
  <c r="W794" i="1" a="1"/>
  <c r="W591" i="1" a="1"/>
  <c r="W483" i="1" a="1"/>
  <c r="W551" i="1" a="1"/>
  <c r="W1043" i="1" a="1"/>
  <c r="W709" i="1" a="1"/>
  <c r="W1206" i="1" a="1"/>
  <c r="W1338" i="1" a="1"/>
  <c r="W1286" i="1" a="1"/>
  <c r="W342" i="1" a="1"/>
  <c r="W1051" i="1" a="1"/>
  <c r="V28" i="1" a="1"/>
  <c r="V260" i="1" a="1"/>
  <c r="V270" i="1" a="1"/>
  <c r="V480" i="1" a="1"/>
  <c r="V556" i="1" a="1"/>
  <c r="V557" i="1" a="1"/>
  <c r="V227" i="1" a="1"/>
  <c r="V526" i="1" a="1"/>
  <c r="V592" i="1" a="1"/>
  <c r="V233" i="1" a="1"/>
  <c r="V912" i="1" a="1"/>
  <c r="V129" i="1" a="1"/>
  <c r="V600" i="1" a="1"/>
  <c r="V878" i="1" a="1"/>
  <c r="V527" i="1" a="1"/>
  <c r="V754" i="1" a="1"/>
  <c r="V1262" i="1" a="1"/>
  <c r="V1203" i="1" a="1"/>
  <c r="V1123" i="1" a="1"/>
  <c r="V1093" i="1" a="1"/>
  <c r="V1043" i="1" a="1"/>
  <c r="V1095" i="1" a="1"/>
  <c r="V1216" i="1" a="1"/>
  <c r="V1283" i="1" a="1"/>
  <c r="V1306" i="1" a="1"/>
  <c r="V1315" i="1" a="1"/>
  <c r="U238" i="1" a="1"/>
  <c r="U210" i="1" a="1"/>
  <c r="U13" i="1" a="1"/>
  <c r="U62" i="1" a="1"/>
  <c r="U146" i="1" a="1"/>
  <c r="U199" i="1" a="1"/>
  <c r="U344" i="1" a="1"/>
  <c r="U367" i="1" a="1"/>
  <c r="U771" i="1" a="1"/>
  <c r="U230" i="1" a="1"/>
  <c r="U354" i="1" a="1"/>
  <c r="U761" i="1" a="1"/>
  <c r="U584" i="1" a="1"/>
  <c r="U673" i="1" a="1"/>
  <c r="U88" i="1" a="1"/>
  <c r="U763" i="1" a="1"/>
  <c r="U684" i="1" a="1"/>
  <c r="U706" i="1" a="1"/>
  <c r="U964" i="1" a="1"/>
  <c r="U128" i="1" a="1"/>
  <c r="U603" i="1" a="1"/>
  <c r="U903" i="1" a="1"/>
  <c r="U842" i="1" a="1"/>
  <c r="U1018" i="1" a="1"/>
  <c r="U1303" i="1" a="1"/>
  <c r="U1184" i="1" a="1"/>
  <c r="U858" i="1" a="1"/>
  <c r="U1113" i="1" a="1"/>
  <c r="U1265" i="1" a="1"/>
  <c r="U1024" i="1" a="1"/>
  <c r="U1210" i="1" a="1"/>
  <c r="U1360" i="1" a="1"/>
  <c r="U961" i="1" a="1"/>
  <c r="U1146" i="1" a="1"/>
  <c r="U1290" i="1" a="1"/>
  <c r="U1013" i="1" a="1"/>
  <c r="U1179" i="1" a="1"/>
  <c r="U1323" i="1" a="1"/>
  <c r="U571" i="1" a="1"/>
  <c r="U1108" i="1" a="1"/>
  <c r="U1252" i="1" a="1"/>
  <c r="U1189" i="1" a="1"/>
  <c r="U1027" i="1" a="1"/>
  <c r="U1220" i="1" a="1"/>
  <c r="U1150" i="1" a="1"/>
  <c r="U1049" i="1" a="1"/>
  <c r="U1181" i="1" a="1"/>
  <c r="U1325" i="1" a="1"/>
  <c r="U1350" i="1" a="1"/>
  <c r="T30" i="1" a="1"/>
  <c r="T108" i="1" a="1"/>
  <c r="T21" i="1" a="1"/>
  <c r="T11" i="1" a="1"/>
  <c r="T128" i="1" a="1"/>
  <c r="T236" i="1" a="1"/>
  <c r="T344" i="1" a="1"/>
  <c r="T138" i="1" a="1"/>
  <c r="T337" i="1" a="1"/>
  <c r="T25" i="1" a="1"/>
  <c r="T201" i="1" a="1"/>
  <c r="T309" i="1" a="1"/>
  <c r="T417" i="1" a="1"/>
  <c r="T187" i="1" a="1"/>
  <c r="T403" i="1" a="1"/>
  <c r="T68" i="1" a="1"/>
  <c r="T173" i="1" a="1"/>
  <c r="T53" i="1" a="1"/>
  <c r="T161" i="1" a="1"/>
  <c r="T269" i="1" a="1"/>
  <c r="T256" i="1" a="1"/>
  <c r="T497" i="1" a="1"/>
  <c r="T633" i="1" a="1"/>
  <c r="T296" i="1" a="1"/>
  <c r="T463" i="1" a="1"/>
  <c r="T206" i="1" a="1"/>
  <c r="T456" i="1" a="1"/>
  <c r="T615" i="1" a="1"/>
  <c r="T730" i="1" a="1"/>
  <c r="T802" i="1" a="1"/>
  <c r="T874" i="1" a="1"/>
  <c r="T189" i="1" a="1"/>
  <c r="T422" i="1" a="1"/>
  <c r="T550" i="1" a="1"/>
  <c r="T694" i="1" a="1"/>
  <c r="T431" i="1" a="1"/>
  <c r="T629" i="1" a="1"/>
  <c r="T737" i="1" a="1"/>
  <c r="X64" i="1" a="1"/>
  <c r="W693" i="1" a="1"/>
  <c r="W154" i="1" a="1"/>
  <c r="W1093" i="1" a="1"/>
  <c r="V54" i="1" a="1"/>
  <c r="V682" i="1" a="1"/>
  <c r="V763" i="1" a="1"/>
  <c r="V855" i="1" a="1"/>
  <c r="V974" i="1" a="1"/>
  <c r="V1065" i="1" a="1"/>
  <c r="U110" i="1" a="1"/>
  <c r="U15" i="1" a="1"/>
  <c r="U645" i="1" a="1"/>
  <c r="U869" i="1" a="1"/>
  <c r="U618" i="1" a="1"/>
  <c r="U987" i="1" a="1"/>
  <c r="U990" i="1" a="1"/>
  <c r="U1087" i="1" a="1"/>
  <c r="U1062" i="1" a="1"/>
  <c r="U1153" i="1" a="1"/>
  <c r="U1081" i="1" a="1"/>
  <c r="U1115" i="1" a="1"/>
  <c r="U1056" i="1" a="1"/>
  <c r="U832" i="1" a="1"/>
  <c r="U838" i="1" a="1"/>
  <c r="U945" i="1" a="1"/>
  <c r="T169" i="1" a="1"/>
  <c r="T185" i="1" a="1"/>
  <c r="T258" i="1" a="1"/>
  <c r="T266" i="1" a="1"/>
  <c r="T324" i="1" a="1"/>
  <c r="T78" i="1" a="1"/>
  <c r="T106" i="1" a="1"/>
  <c r="T203" i="1" a="1"/>
  <c r="T333" i="1" a="1"/>
  <c r="T772" i="1" a="1"/>
  <c r="T364" i="1" a="1"/>
  <c r="T311" i="1" a="1"/>
  <c r="T779" i="1" a="1"/>
  <c r="T312" i="1" a="1"/>
  <c r="T649" i="1" a="1"/>
  <c r="T571" i="1" a="1"/>
  <c r="T399" i="1" a="1"/>
  <c r="T678" i="1" a="1"/>
  <c r="T812" i="1" a="1"/>
  <c r="T407" i="1" a="1"/>
  <c r="T227" i="1" a="1"/>
  <c r="T592" i="1" a="1"/>
  <c r="T817" i="1" a="1"/>
  <c r="T283" i="1" a="1"/>
  <c r="T697" i="1" a="1"/>
  <c r="T552" i="1" a="1"/>
  <c r="T783" i="1" a="1"/>
  <c r="T336" i="1" a="1"/>
  <c r="T673" i="1" a="1"/>
  <c r="T539" i="1" a="1"/>
  <c r="T512" i="1" a="1"/>
  <c r="T741" i="1" a="1"/>
  <c r="T490" i="1" a="1"/>
  <c r="T944" i="1" a="1"/>
  <c r="T1236" i="1" a="1"/>
  <c r="T1308" i="1" a="1"/>
  <c r="T494" i="1" a="1"/>
  <c r="T968" i="1" a="1"/>
  <c r="T1054" i="1" a="1"/>
  <c r="T1169" i="1" a="1"/>
  <c r="T780" i="1" a="1"/>
  <c r="T1069" i="1" a="1"/>
  <c r="T1261" i="1" a="1"/>
  <c r="T1333" i="1" a="1"/>
  <c r="T677" i="1" a="1"/>
  <c r="T1005" i="1" a="1"/>
  <c r="T1091" i="1" a="1"/>
  <c r="T1178" i="1" a="1"/>
  <c r="T452" i="1" a="1"/>
  <c r="T1027" i="1" a="1"/>
  <c r="T1256" i="1" a="1"/>
  <c r="T1328" i="1" a="1"/>
  <c r="T855" i="1" a="1"/>
  <c r="T992" i="1" a="1"/>
  <c r="T1078" i="1" a="1"/>
  <c r="T1164" i="1" a="1"/>
  <c r="T1022" i="1" a="1"/>
  <c r="T885" i="1" a="1"/>
  <c r="T1165" i="1" a="1"/>
  <c r="T1281" i="1" a="1"/>
  <c r="T1353" i="1" a="1"/>
  <c r="T876" i="1" a="1"/>
  <c r="T1008" i="1" a="1"/>
  <c r="T1095" i="1" a="1"/>
  <c r="T1181" i="1" a="1"/>
  <c r="T750" i="1" a="1"/>
  <c r="T1117" i="1" a="1"/>
  <c r="T1271" i="1" a="1"/>
  <c r="T1343" i="1" a="1"/>
  <c r="T889" i="1" a="1"/>
  <c r="T1017" i="1" a="1"/>
  <c r="T1103" i="1" a="1"/>
  <c r="T1190" i="1" a="1"/>
  <c r="T1324" i="1" a="1"/>
  <c r="T1258" i="1" a="1"/>
  <c r="T1228" i="1" a="1"/>
  <c r="T1195" i="1" a="1"/>
  <c r="T690" i="1" a="1"/>
  <c r="T1079" i="1" a="1"/>
  <c r="S44" i="1" a="1"/>
  <c r="S40" i="1" a="1"/>
  <c r="S29" i="1" a="1"/>
  <c r="S72" i="1" a="1"/>
  <c r="S219" i="1" a="1"/>
  <c r="S363" i="1" a="1"/>
  <c r="S169" i="1" a="1"/>
  <c r="S313" i="1" a="1"/>
  <c r="S457" i="1" a="1"/>
  <c r="S141" i="1" a="1"/>
  <c r="S285" i="1" a="1"/>
  <c r="S429" i="1" a="1"/>
  <c r="S192" i="1" a="1"/>
  <c r="S336" i="1" a="1"/>
  <c r="S480" i="1" a="1"/>
  <c r="S135" i="1" a="1"/>
  <c r="S279" i="1" a="1"/>
  <c r="S423" i="1" a="1"/>
  <c r="S107" i="1" a="1"/>
  <c r="S251" i="1" a="1"/>
  <c r="S395" i="1" a="1"/>
  <c r="S15" i="1" a="1"/>
  <c r="S194" i="1" a="1"/>
  <c r="S338" i="1" a="1"/>
  <c r="S482" i="1" a="1"/>
  <c r="S67" i="1" a="1"/>
  <c r="S209" i="1" a="1"/>
  <c r="S353" i="1" a="1"/>
  <c r="S123" i="1" a="1"/>
  <c r="S267" i="1" a="1"/>
  <c r="S411" i="1" a="1"/>
  <c r="S537" i="1" a="1"/>
  <c r="S132" i="1" a="1"/>
  <c r="S276" i="1" a="1"/>
  <c r="S420" i="1" a="1"/>
  <c r="S253" i="1" a="1"/>
  <c r="S596" i="1" a="1"/>
  <c r="S722" i="1" a="1"/>
  <c r="S80" i="1" a="1"/>
  <c r="S558" i="1" a="1"/>
  <c r="S347" i="1" a="1"/>
  <c r="S588" i="1" a="1"/>
  <c r="S717" i="1" a="1"/>
  <c r="S789" i="1" a="1"/>
  <c r="S507" i="1" a="1"/>
  <c r="S95" i="1" a="1"/>
  <c r="S598" i="1" a="1"/>
  <c r="S724" i="1" a="1"/>
  <c r="S796" i="1" a="1"/>
  <c r="S526" i="1" a="1"/>
  <c r="S687" i="1" a="1"/>
  <c r="S527" i="1" a="1"/>
  <c r="S650" i="1" a="1"/>
  <c r="S761" i="1" a="1"/>
  <c r="S462" i="1" a="1"/>
  <c r="S642" i="1" a="1"/>
  <c r="S498" i="1" a="1"/>
  <c r="S627" i="1" a="1"/>
  <c r="S566" i="1" a="1"/>
  <c r="S696" i="1" a="1"/>
  <c r="S922" i="1" a="1"/>
  <c r="S1021" i="1" a="1"/>
  <c r="S576" i="1" a="1"/>
  <c r="S899" i="1" a="1"/>
  <c r="S809" i="1" a="1"/>
  <c r="S916" i="1" a="1"/>
  <c r="S858" i="1" a="1"/>
  <c r="S1038" i="1" a="1"/>
  <c r="S811" i="1" a="1"/>
  <c r="S933" i="1" a="1"/>
  <c r="S850" i="1" a="1"/>
  <c r="S676" i="1" a="1"/>
  <c r="S943" i="1" a="1"/>
  <c r="S652" i="1" a="1"/>
  <c r="S612" i="1" a="1"/>
  <c r="S817" i="1" a="1"/>
  <c r="S945" i="1" a="1"/>
  <c r="S835" i="1" a="1"/>
  <c r="S1040" i="1" a="1"/>
  <c r="S1223" i="1" a="1"/>
  <c r="S1360" i="1" a="1"/>
  <c r="S862" i="1" a="1"/>
  <c r="S1085" i="1" a="1"/>
  <c r="S1230" i="1" a="1"/>
  <c r="S1090" i="1" a="1"/>
  <c r="S837" i="1" a="1"/>
  <c r="S1113" i="1" a="1"/>
  <c r="S1257" i="1" a="1"/>
  <c r="S1228" i="1" a="1"/>
  <c r="S1043" i="1" a="1"/>
  <c r="S1192" i="1" a="1"/>
  <c r="S1336" i="1" a="1"/>
  <c r="S1327" i="1" a="1"/>
  <c r="S1033" i="1" a="1"/>
  <c r="S1186" i="1" a="1"/>
  <c r="S1330" i="1" a="1"/>
  <c r="S1055" i="1" a="1"/>
  <c r="S1206" i="1" a="1"/>
  <c r="S1350" i="1" a="1"/>
  <c r="S1073" i="1" a="1"/>
  <c r="S1207" i="1" a="1"/>
  <c r="S1351" i="1" a="1"/>
  <c r="S927" i="1" a="1"/>
  <c r="S1142" i="1" a="1"/>
  <c r="S1286" i="1" a="1"/>
  <c r="S1222" i="1" a="1"/>
  <c r="S1015" i="1" a="1"/>
  <c r="S1188" i="1" a="1"/>
  <c r="S1332" i="1" a="1"/>
  <c r="S934" i="1" a="1"/>
  <c r="S1105" i="1" a="1"/>
  <c r="S1249" i="1" a="1"/>
  <c r="S1287" i="1" a="1"/>
  <c r="R62" i="1" a="1"/>
  <c r="R46" i="1" a="1"/>
  <c r="R53" i="1" a="1"/>
  <c r="R119" i="1" a="1"/>
  <c r="R263" i="1" a="1"/>
  <c r="R407" i="1" a="1"/>
  <c r="R71" i="1" a="1"/>
  <c r="R216" i="1" a="1"/>
  <c r="R360" i="1" a="1"/>
  <c r="R504" i="1" a="1"/>
  <c r="R157" i="1" a="1"/>
  <c r="R301" i="1" a="1"/>
  <c r="R445" i="1" a="1"/>
  <c r="R122" i="1" a="1"/>
  <c r="R266" i="1" a="1"/>
  <c r="R410" i="1" a="1"/>
  <c r="R147" i="1" a="1"/>
  <c r="R291" i="1" a="1"/>
  <c r="R435" i="1" a="1"/>
  <c r="R112" i="1" a="1"/>
  <c r="R256" i="1" a="1"/>
  <c r="R400" i="1" a="1"/>
  <c r="R531" i="1" a="1"/>
  <c r="R137" i="1" a="1"/>
  <c r="R281" i="1" a="1"/>
  <c r="R425" i="1" a="1"/>
  <c r="R138" i="1" a="1"/>
  <c r="R282" i="1" a="1"/>
  <c r="R79" i="1" a="1"/>
  <c r="R223" i="1" a="1"/>
  <c r="R367" i="1" a="1"/>
  <c r="R511" i="1" a="1"/>
  <c r="R188" i="1" a="1"/>
  <c r="R332" i="1" a="1"/>
  <c r="R130" i="1" a="1"/>
  <c r="R274" i="1" a="1"/>
  <c r="R418" i="1" a="1"/>
  <c r="R542" i="1" a="1"/>
  <c r="R659" i="1" a="1"/>
  <c r="R767" i="1" a="1"/>
  <c r="R874" i="1" a="1"/>
  <c r="R946" i="1" a="1"/>
  <c r="R1018" i="1" a="1"/>
  <c r="R1090" i="1" a="1"/>
  <c r="R1162" i="1" a="1"/>
  <c r="R470" i="1" a="1"/>
  <c r="R667" i="1" a="1"/>
  <c r="R81" i="1" a="1"/>
  <c r="R610" i="1" a="1"/>
  <c r="X188" i="1" a="1"/>
  <c r="W734" i="1" a="1"/>
  <c r="W339" i="1" a="1"/>
  <c r="W1129" i="1" a="1"/>
  <c r="V78" i="1" a="1"/>
  <c r="V701" i="1" a="1"/>
  <c r="V787" i="1" a="1"/>
  <c r="V879" i="1" a="1"/>
  <c r="V1000" i="1" a="1"/>
  <c r="V1096" i="1" a="1"/>
  <c r="U126" i="1" a="1"/>
  <c r="U39" i="1" a="1"/>
  <c r="U669" i="1" a="1"/>
  <c r="U237" i="1" a="1"/>
  <c r="U666" i="1" a="1"/>
  <c r="U530" i="1" a="1"/>
  <c r="U164" i="1" a="1"/>
  <c r="U1159" i="1" a="1"/>
  <c r="U1072" i="1" a="1"/>
  <c r="U1162" i="1" a="1"/>
  <c r="U1098" i="1" a="1"/>
  <c r="U1131" i="1" a="1"/>
  <c r="U1066" i="1" a="1"/>
  <c r="U872" i="1" a="1"/>
  <c r="U910" i="1" a="1"/>
  <c r="U1050" i="1" a="1"/>
  <c r="T198" i="1" a="1"/>
  <c r="T200" i="1" a="1"/>
  <c r="T265" i="1" a="1"/>
  <c r="T273" i="1" a="1"/>
  <c r="T331" i="1" a="1"/>
  <c r="T87" i="1" a="1"/>
  <c r="T160" i="1" a="1"/>
  <c r="T218" i="1" a="1"/>
  <c r="T383" i="1" a="1"/>
  <c r="T778" i="1" a="1"/>
  <c r="T375" i="1" a="1"/>
  <c r="T334" i="1" a="1"/>
  <c r="T785" i="1" a="1"/>
  <c r="T365" i="1" a="1"/>
  <c r="T123" i="1" a="1"/>
  <c r="T196" i="1" a="1"/>
  <c r="T408" i="1" a="1"/>
  <c r="T698" i="1" a="1"/>
  <c r="T818" i="1" a="1"/>
  <c r="T435" i="1" a="1"/>
  <c r="T278" i="1" a="1"/>
  <c r="T605" i="1" a="1"/>
  <c r="T829" i="1" a="1"/>
  <c r="T389" i="1" a="1"/>
  <c r="T872" i="1" a="1"/>
  <c r="T581" i="1" a="1"/>
  <c r="T795" i="1" a="1"/>
  <c r="T397" i="1" a="1"/>
  <c r="T883" i="1" a="1"/>
  <c r="T553" i="1" a="1"/>
  <c r="T527" i="1" a="1"/>
  <c r="T753" i="1" a="1"/>
  <c r="T573" i="1" a="1"/>
  <c r="T959" i="1" a="1"/>
  <c r="T1242" i="1" a="1"/>
  <c r="T1314" i="1" a="1"/>
  <c r="T540" i="1" a="1"/>
  <c r="T975" i="1" a="1"/>
  <c r="T1061" i="1" a="1"/>
  <c r="T1176" i="1" a="1"/>
  <c r="T804" i="1" a="1"/>
  <c r="T1105" i="1" a="1"/>
  <c r="T1267" i="1" a="1"/>
  <c r="T1339" i="1" a="1"/>
  <c r="T708" i="1" a="1"/>
  <c r="T1012" i="1" a="1"/>
  <c r="T1098" i="1" a="1"/>
  <c r="T1185" i="1" a="1"/>
  <c r="T507" i="1" a="1"/>
  <c r="T1063" i="1" a="1"/>
  <c r="T1262" i="1" a="1"/>
  <c r="T1334" i="1" a="1"/>
  <c r="T870" i="1" a="1"/>
  <c r="T999" i="1" a="1"/>
  <c r="T1085" i="1" a="1"/>
  <c r="T1172" i="1" a="1"/>
  <c r="T1043" i="1" a="1"/>
  <c r="T907" i="1" a="1"/>
  <c r="T1201" i="1" a="1"/>
  <c r="T1287" i="1" a="1"/>
  <c r="T1359" i="1" a="1"/>
  <c r="T888" i="1" a="1"/>
  <c r="T1016" i="1" a="1"/>
  <c r="T1102" i="1" a="1"/>
  <c r="T1188" i="1" a="1"/>
  <c r="T774" i="1" a="1"/>
  <c r="T1153" i="1" a="1"/>
  <c r="T1277" i="1" a="1"/>
  <c r="T1349" i="1" a="1"/>
  <c r="T919" i="1" a="1"/>
  <c r="T1024" i="1" a="1"/>
  <c r="T1110" i="1" a="1"/>
  <c r="T1197" i="1" a="1"/>
  <c r="T1360" i="1" a="1"/>
  <c r="T1294" i="1" a="1"/>
  <c r="T1264" i="1" a="1"/>
  <c r="T1234" i="1" a="1"/>
  <c r="T1159" i="1" a="1"/>
  <c r="T1122" i="1" a="1"/>
  <c r="S50" i="1" a="1"/>
  <c r="S46" i="1" a="1"/>
  <c r="S35" i="1" a="1"/>
  <c r="S81" i="1" a="1"/>
  <c r="S226" i="1" a="1"/>
  <c r="S370" i="1" a="1"/>
  <c r="S191" i="1" a="1"/>
  <c r="S335" i="1" a="1"/>
  <c r="S479" i="1" a="1"/>
  <c r="S148" i="1" a="1"/>
  <c r="S292" i="1" a="1"/>
  <c r="S33" i="1" a="1"/>
  <c r="S199" i="1" a="1"/>
  <c r="S343" i="1" a="1"/>
  <c r="S487" i="1" a="1"/>
  <c r="S142" i="1" a="1"/>
  <c r="S286" i="1" a="1"/>
  <c r="S430" i="1" a="1"/>
  <c r="S114" i="1" a="1"/>
  <c r="S258" i="1" a="1"/>
  <c r="S402" i="1" a="1"/>
  <c r="S25" i="1" a="1"/>
  <c r="S201" i="1" a="1"/>
  <c r="S345" i="1" a="1"/>
  <c r="S489" i="1" a="1"/>
  <c r="S78" i="1" a="1"/>
  <c r="S216" i="1" a="1"/>
  <c r="S360" i="1" a="1"/>
  <c r="S130" i="1" a="1"/>
  <c r="S274" i="1" a="1"/>
  <c r="S418" i="1" a="1"/>
  <c r="S543" i="1" a="1"/>
  <c r="S139" i="1" a="1"/>
  <c r="S283" i="1" a="1"/>
  <c r="S427" i="1" a="1"/>
  <c r="S406" i="1" a="1"/>
  <c r="S604" i="1" a="1"/>
  <c r="S728" i="1" a="1"/>
  <c r="S124" i="1" a="1"/>
  <c r="S569" i="1" a="1"/>
  <c r="S412" i="1" a="1"/>
  <c r="S597" i="1" a="1"/>
  <c r="S723" i="1" a="1"/>
  <c r="S795" i="1" a="1"/>
  <c r="S571" i="1" a="1"/>
  <c r="S138" i="1" a="1"/>
  <c r="S608" i="1" a="1"/>
  <c r="S730" i="1" a="1"/>
  <c r="S802" i="1" a="1"/>
  <c r="S538" i="1" a="1"/>
  <c r="S694" i="1" a="1"/>
  <c r="S539" i="1" a="1"/>
  <c r="S665" i="1" a="1"/>
  <c r="S767" i="1" a="1"/>
  <c r="S478" i="1" a="1"/>
  <c r="S658" i="1" a="1"/>
  <c r="S514" i="1" a="1"/>
  <c r="S643" i="1" a="1"/>
  <c r="S575" i="1" a="1"/>
  <c r="S69" i="1" a="1"/>
  <c r="S930" i="1" a="1"/>
  <c r="S1028" i="1" a="1"/>
  <c r="S628" i="1" a="1"/>
  <c r="S915" i="1" a="1"/>
  <c r="S821" i="1" a="1"/>
  <c r="S924" i="1" a="1"/>
  <c r="S876" i="1" a="1"/>
  <c r="S1045" i="1" a="1"/>
  <c r="S823" i="1" a="1"/>
  <c r="S941" i="1" a="1"/>
  <c r="S868" i="1" a="1"/>
  <c r="S800" i="1" a="1"/>
  <c r="S967" i="1" a="1"/>
  <c r="S677" i="1" a="1"/>
  <c r="S703" i="1" a="1"/>
  <c r="S827" i="1" a="1"/>
  <c r="S953" i="1" a="1"/>
  <c r="S861" i="1" a="1"/>
  <c r="S1051" i="1" a="1"/>
  <c r="S1236" i="1" a="1"/>
  <c r="S1037" i="1" a="1"/>
  <c r="S889" i="1" a="1"/>
  <c r="S1092" i="1" a="1"/>
  <c r="S1237" i="1" a="1"/>
  <c r="S1156" i="1" a="1"/>
  <c r="S865" i="1" a="1"/>
  <c r="S1126" i="1" a="1"/>
  <c r="S1270" i="1" a="1"/>
  <c r="S1326" i="1" a="1"/>
  <c r="S1053" i="1" a="1"/>
  <c r="S1205" i="1" a="1"/>
  <c r="S1349" i="1" a="1"/>
  <c r="S757" i="1" a="1"/>
  <c r="S1044" i="1" a="1"/>
  <c r="S1199" i="1" a="1"/>
  <c r="S1343" i="1" a="1"/>
  <c r="S1064" i="1" a="1"/>
  <c r="S1213" i="1" a="1"/>
  <c r="S1261" i="1" a="1"/>
  <c r="S1081" i="1" a="1"/>
  <c r="S1220" i="1" a="1"/>
  <c r="S1357" i="1" a="1"/>
  <c r="S958" i="1" a="1"/>
  <c r="S1155" i="1" a="1"/>
  <c r="S1299" i="1" a="1"/>
  <c r="S1307" i="1" a="1"/>
  <c r="S1026" i="1" a="1"/>
  <c r="S1195" i="1" a="1"/>
  <c r="S1339" i="1" a="1"/>
  <c r="S950" i="1" a="1"/>
  <c r="S1118" i="1" a="1"/>
  <c r="S1262" i="1" a="1"/>
  <c r="S984" i="1" a="1"/>
  <c r="R68" i="1" a="1"/>
  <c r="R52" i="1" a="1"/>
  <c r="R59" i="1" a="1"/>
  <c r="R131" i="1" a="1"/>
  <c r="R275" i="1" a="1"/>
  <c r="R419" i="1" a="1"/>
  <c r="R84" i="1" a="1"/>
  <c r="R228" i="1" a="1"/>
  <c r="R372" i="1" a="1"/>
  <c r="R516" i="1" a="1"/>
  <c r="R169" i="1" a="1"/>
  <c r="R313" i="1" a="1"/>
  <c r="R457" i="1" a="1"/>
  <c r="R134" i="1" a="1"/>
  <c r="R278" i="1" a="1"/>
  <c r="R422" i="1" a="1"/>
  <c r="R159" i="1" a="1"/>
  <c r="R303" i="1" a="1"/>
  <c r="R447" i="1" a="1"/>
  <c r="R124" i="1" a="1"/>
  <c r="R268" i="1" a="1"/>
  <c r="R412" i="1" a="1"/>
  <c r="R537" i="1" a="1"/>
  <c r="R149" i="1" a="1"/>
  <c r="R293" i="1" a="1"/>
  <c r="R437" i="1" a="1"/>
  <c r="R150" i="1" a="1"/>
  <c r="R294" i="1" a="1"/>
  <c r="R91" i="1" a="1"/>
  <c r="R235" i="1" a="1"/>
  <c r="R379" i="1" a="1"/>
  <c r="R39" i="1" a="1"/>
  <c r="R200" i="1" a="1"/>
  <c r="R344" i="1" a="1"/>
  <c r="R142" i="1" a="1"/>
  <c r="R286" i="1" a="1"/>
  <c r="R430" i="1" a="1"/>
  <c r="R558" i="1" a="1"/>
  <c r="R666" i="1" a="1"/>
  <c r="R774" i="1" a="1"/>
  <c r="R880" i="1" a="1"/>
  <c r="R952" i="1" a="1"/>
  <c r="R1024" i="1" a="1"/>
  <c r="R1096" i="1" a="1"/>
  <c r="R1168" i="1" a="1"/>
  <c r="R497" i="1" a="1"/>
  <c r="R674" i="1" a="1"/>
  <c r="R225" i="1" a="1"/>
  <c r="R617" i="1" a="1"/>
  <c r="R725" i="1" a="1"/>
  <c r="R833" i="1" a="1"/>
  <c r="R917" i="1" a="1"/>
  <c r="R989" i="1" a="1"/>
  <c r="R1061" i="1" a="1"/>
  <c r="R1133" i="1" a="1"/>
  <c r="X684" i="1" a="1"/>
  <c r="W653" i="1" a="1"/>
  <c r="W730" i="1" a="1"/>
  <c r="W523" i="1" a="1"/>
  <c r="V30" i="1" a="1"/>
  <c r="V263" i="1" a="1"/>
  <c r="V919" i="1" a="1"/>
  <c r="V547" i="1" a="1"/>
  <c r="V1144" i="1" a="1"/>
  <c r="V1225" i="1" a="1"/>
  <c r="U260" i="1" a="1"/>
  <c r="U154" i="1" a="1"/>
  <c r="U777" i="1" a="1"/>
  <c r="U294" i="1" a="1"/>
  <c r="U682" i="1" a="1"/>
  <c r="U758" i="1" a="1"/>
  <c r="U554" i="1" a="1"/>
  <c r="U1183" i="1" a="1"/>
  <c r="U1089" i="1" a="1"/>
  <c r="U1186" i="1" a="1"/>
  <c r="U1122" i="1" a="1"/>
  <c r="U1155" i="1" a="1"/>
  <c r="U1084" i="1" a="1"/>
  <c r="U937" i="1" a="1"/>
  <c r="U1028" i="1" a="1"/>
  <c r="U1158" i="1" a="1"/>
  <c r="T234" i="1" a="1"/>
  <c r="T214" i="1" a="1"/>
  <c r="T301" i="1" a="1"/>
  <c r="T287" i="1" a="1"/>
  <c r="T367" i="1" a="1"/>
  <c r="T31" i="1" a="1"/>
  <c r="T217" i="1" a="1"/>
  <c r="T246" i="1" a="1"/>
  <c r="T412" i="1" a="1"/>
  <c r="T790" i="1" a="1"/>
  <c r="T393" i="1" a="1"/>
  <c r="T356" i="1" a="1"/>
  <c r="T797" i="1" a="1"/>
  <c r="T376" i="1" a="1"/>
  <c r="T150" i="1" a="1"/>
  <c r="T240" i="1" a="1"/>
  <c r="T444" i="1" a="1"/>
  <c r="T704" i="1" a="1"/>
  <c r="T824" i="1" a="1"/>
  <c r="T560" i="1" a="1"/>
  <c r="T100" i="1" a="1"/>
  <c r="T618" i="1" a="1"/>
  <c r="T841" i="1" a="1"/>
  <c r="T418" i="1" a="1"/>
  <c r="T882" i="1" a="1"/>
  <c r="T594" i="1" a="1"/>
  <c r="T807" i="1" a="1"/>
  <c r="T425" i="1" a="1"/>
  <c r="T900" i="1" a="1"/>
  <c r="T650" i="1" a="1"/>
  <c r="T559" i="1" a="1"/>
  <c r="T765" i="1" a="1"/>
  <c r="T638" i="1" a="1"/>
  <c r="T967" i="1" a="1"/>
  <c r="T1248" i="1" a="1"/>
  <c r="T1320" i="1" a="1"/>
  <c r="T578" i="1" a="1"/>
  <c r="T982" i="1" a="1"/>
  <c r="T1068" i="1" a="1"/>
  <c r="T1184" i="1" a="1"/>
  <c r="T828" i="1" a="1"/>
  <c r="T1141" i="1" a="1"/>
  <c r="T1273" i="1" a="1"/>
  <c r="T1345" i="1" a="1"/>
  <c r="T895" i="1" a="1"/>
  <c r="T1019" i="1" a="1"/>
  <c r="T1106" i="1" a="1"/>
  <c r="T1192" i="1" a="1"/>
  <c r="T617" i="1" a="1"/>
  <c r="T1099" i="1" a="1"/>
  <c r="T1268" i="1" a="1"/>
  <c r="T1340" i="1" a="1"/>
  <c r="T884" i="1" a="1"/>
  <c r="T1006" i="1" a="1"/>
  <c r="T1092" i="1" a="1"/>
  <c r="T1179" i="1" a="1"/>
  <c r="T459" i="1" a="1"/>
  <c r="T915" i="1" a="1"/>
  <c r="T1214" i="1" a="1"/>
  <c r="T1293" i="1" a="1"/>
  <c r="T897" i="1" a="1"/>
  <c r="T917" i="1" a="1"/>
  <c r="T1023" i="1" a="1"/>
  <c r="T1109" i="1" a="1"/>
  <c r="T1196" i="1" a="1"/>
  <c r="T798" i="1" a="1"/>
  <c r="T1189" i="1" a="1"/>
  <c r="T1283" i="1" a="1"/>
  <c r="T1355" i="1" a="1"/>
  <c r="T927" i="1" a="1"/>
  <c r="T1031" i="1" a="1"/>
  <c r="T1118" i="1" a="1"/>
  <c r="T1210" i="1" a="1"/>
  <c r="T1282" i="1" a="1"/>
  <c r="T1330" i="1" a="1"/>
  <c r="T1300" i="1" a="1"/>
  <c r="T1270" i="1" a="1"/>
  <c r="T1202" i="1" a="1"/>
  <c r="T1166" i="1" a="1"/>
  <c r="S56" i="1" a="1"/>
  <c r="S52" i="1" a="1"/>
  <c r="S41" i="1" a="1"/>
  <c r="S104" i="1" a="1"/>
  <c r="S248" i="1" a="1"/>
  <c r="S21" i="1" a="1"/>
  <c r="S198" i="1" a="1"/>
  <c r="S342" i="1" a="1"/>
  <c r="S486" i="1" a="1"/>
  <c r="S170" i="1" a="1"/>
  <c r="S314" i="1" a="1"/>
  <c r="S43" i="1" a="1"/>
  <c r="S221" i="1" a="1"/>
  <c r="S365" i="1" a="1"/>
  <c r="S509" i="1" a="1"/>
  <c r="S164" i="1" a="1"/>
  <c r="S308" i="1" a="1"/>
  <c r="S452" i="1" a="1"/>
  <c r="S121" i="1" a="1"/>
  <c r="S265" i="1" a="1"/>
  <c r="S409" i="1" a="1"/>
  <c r="S36" i="1" a="1"/>
  <c r="S208" i="1" a="1"/>
  <c r="S352" i="1" a="1"/>
  <c r="S496" i="1" a="1"/>
  <c r="S86" i="1" a="1"/>
  <c r="S223" i="1" a="1"/>
  <c r="S367" i="1" a="1"/>
  <c r="S152" i="1" a="1"/>
  <c r="S296" i="1" a="1"/>
  <c r="S440" i="1" a="1"/>
  <c r="S549" i="1" a="1"/>
  <c r="S161" i="1" a="1"/>
  <c r="S305" i="1" a="1"/>
  <c r="S449" i="1" a="1"/>
  <c r="S434" i="1" a="1"/>
  <c r="S614" i="1" a="1"/>
  <c r="S734" i="1" a="1"/>
  <c r="S254" i="1" a="1"/>
  <c r="S587" i="1" a="1"/>
  <c r="S436" i="1" a="1"/>
  <c r="S606" i="1" a="1"/>
  <c r="S729" i="1" a="1"/>
  <c r="S801" i="1" a="1"/>
  <c r="S589" i="1" a="1"/>
  <c r="S181" i="1" a="1"/>
  <c r="S616" i="1" a="1"/>
  <c r="S736" i="1" a="1"/>
  <c r="S808" i="1" a="1"/>
  <c r="S550" i="1" a="1"/>
  <c r="S102" i="1" a="1"/>
  <c r="S551" i="1" a="1"/>
  <c r="S701" i="1" a="1"/>
  <c r="S773" i="1" a="1"/>
  <c r="S497" i="1" a="1"/>
  <c r="S666" i="1" a="1"/>
  <c r="S529" i="1" a="1"/>
  <c r="S651" i="1" a="1"/>
  <c r="S593" i="1" a="1"/>
  <c r="S661" i="1" a="1"/>
  <c r="S938" i="1" a="1"/>
  <c r="S1035" i="1" a="1"/>
  <c r="S690" i="1" a="1"/>
  <c r="S923" i="1" a="1"/>
  <c r="S830" i="1" a="1"/>
  <c r="S932" i="1" a="1"/>
  <c r="S901" i="1" a="1"/>
  <c r="S1052" i="1" a="1"/>
  <c r="S831" i="1" a="1"/>
  <c r="S203" i="1" a="1"/>
  <c r="S886" i="1" a="1"/>
  <c r="S812" i="1" a="1"/>
  <c r="S982" i="1" a="1"/>
  <c r="S544" i="1" a="1"/>
  <c r="S721" i="1" a="1"/>
  <c r="S836" i="1" a="1"/>
  <c r="S969" i="1" a="1"/>
  <c r="S888" i="1" a="1"/>
  <c r="S1099" i="1" a="1"/>
  <c r="S1243" i="1" a="1"/>
  <c r="S1048" i="1" a="1"/>
  <c r="S913" i="1" a="1"/>
  <c r="S1106" i="1" a="1"/>
  <c r="S1250" i="1" a="1"/>
  <c r="S1274" i="1" a="1"/>
  <c r="S937" i="1" a="1"/>
  <c r="S1139" i="1" a="1"/>
  <c r="S1283" i="1" a="1"/>
  <c r="S829" i="1" a="1"/>
  <c r="S1063" i="1" a="1"/>
  <c r="S1218" i="1" a="1"/>
  <c r="S972" i="1" a="1"/>
  <c r="S815" i="1" a="1"/>
  <c r="S1072" i="1" a="1"/>
  <c r="S1212" i="1" a="1"/>
  <c r="S1356" i="1" a="1"/>
  <c r="S1080" i="1" a="1"/>
  <c r="S1226" i="1" a="1"/>
  <c r="S961" i="1" a="1"/>
  <c r="S1088" i="1" a="1"/>
  <c r="S1233" i="1" a="1"/>
  <c r="S880" i="1" a="1"/>
  <c r="S981" i="1" a="1"/>
  <c r="S1168" i="1" a="1"/>
  <c r="S1312" i="1" a="1"/>
  <c r="S780" i="1" a="1"/>
  <c r="S1047" i="1" a="1"/>
  <c r="S1208" i="1" a="1"/>
  <c r="S1352" i="1" a="1"/>
  <c r="S974" i="1" a="1"/>
  <c r="S1131" i="1" a="1"/>
  <c r="S1275" i="1" a="1"/>
  <c r="S1268" i="1" a="1"/>
  <c r="R74" i="1" a="1"/>
  <c r="R58" i="1" a="1"/>
  <c r="R65" i="1" a="1"/>
  <c r="R143" i="1" a="1"/>
  <c r="R287" i="1" a="1"/>
  <c r="R431" i="1" a="1"/>
  <c r="R96" i="1" a="1"/>
  <c r="R240" i="1" a="1"/>
  <c r="R384" i="1" a="1"/>
  <c r="R523" i="1" a="1"/>
  <c r="R181" i="1" a="1"/>
  <c r="R325" i="1" a="1"/>
  <c r="R469" i="1" a="1"/>
  <c r="R146" i="1" a="1"/>
  <c r="R290" i="1" a="1"/>
  <c r="R434" i="1" a="1"/>
  <c r="R171" i="1" a="1"/>
  <c r="R315" i="1" a="1"/>
  <c r="R459" i="1" a="1"/>
  <c r="R136" i="1" a="1"/>
  <c r="R280" i="1" a="1"/>
  <c r="R424" i="1" a="1"/>
  <c r="R543" i="1" a="1"/>
  <c r="R161" i="1" a="1"/>
  <c r="R305" i="1" a="1"/>
  <c r="R449" i="1" a="1"/>
  <c r="R162" i="1" a="1"/>
  <c r="R306" i="1" a="1"/>
  <c r="R103" i="1" a="1"/>
  <c r="R247" i="1" a="1"/>
  <c r="R391" i="1" a="1"/>
  <c r="R63" i="1" a="1"/>
  <c r="R212" i="1" a="1"/>
  <c r="R356" i="1" a="1"/>
  <c r="R154" i="1" a="1"/>
  <c r="R298" i="1" a="1"/>
  <c r="R442" i="1" a="1"/>
  <c r="R573" i="1" a="1"/>
  <c r="R681" i="1" a="1"/>
  <c r="R789" i="1" a="1"/>
  <c r="R886" i="1" a="1"/>
  <c r="R958" i="1" a="1"/>
  <c r="R1030" i="1" a="1"/>
  <c r="R1102" i="1" a="1"/>
  <c r="R1174" i="1" a="1"/>
  <c r="R518" i="1" a="1"/>
  <c r="R703" i="1" a="1"/>
  <c r="R369" i="1" a="1"/>
  <c r="R624" i="1" a="1"/>
  <c r="R732" i="1" a="1"/>
  <c r="R840" i="1" a="1"/>
  <c r="R923" i="1" a="1"/>
  <c r="X928" i="1" a="1"/>
  <c r="W602" i="1" a="1"/>
  <c r="W1098" i="1" a="1"/>
  <c r="W1209" i="1" a="1"/>
  <c r="V193" i="1" a="1"/>
  <c r="V339" i="1" a="1"/>
  <c r="V788" i="1" a="1"/>
  <c r="V995" i="1" a="1"/>
  <c r="V833" i="1" a="1"/>
  <c r="V1148" i="1" a="1"/>
  <c r="U70" i="1" a="1"/>
  <c r="U29" i="1" a="1"/>
  <c r="U629" i="1" a="1"/>
  <c r="U592" i="1" a="1"/>
  <c r="U769" i="1" a="1"/>
  <c r="U988" i="1" a="1"/>
  <c r="U911" i="1" a="1"/>
  <c r="U1312" i="1" a="1"/>
  <c r="U1121" i="1" a="1"/>
  <c r="U1225" i="1" a="1"/>
  <c r="U1154" i="1" a="1"/>
  <c r="U1187" i="1" a="1"/>
  <c r="U1123" i="1" a="1"/>
  <c r="U1092" i="1" a="1"/>
  <c r="U1057" i="1" a="1"/>
  <c r="T8" i="1" a="1"/>
  <c r="T33" i="1" a="1"/>
  <c r="T243" i="1" a="1"/>
  <c r="T366" i="1" a="1"/>
  <c r="T316" i="1" a="1"/>
  <c r="T432" i="1" a="1"/>
  <c r="T62" i="1" a="1"/>
  <c r="T282" i="1" a="1"/>
  <c r="T319" i="1" a="1"/>
  <c r="T482" i="1" a="1"/>
  <c r="T808" i="1" a="1"/>
  <c r="T430" i="1" a="1"/>
  <c r="T457" i="1" a="1"/>
  <c r="T809" i="1" a="1"/>
  <c r="T441" i="1" a="1"/>
  <c r="T225" i="1" a="1"/>
  <c r="T253" i="1" a="1"/>
  <c r="T496" i="1" a="1"/>
  <c r="T716" i="1" a="1"/>
  <c r="T830" i="1" a="1"/>
  <c r="T575" i="1" a="1"/>
  <c r="T228" i="1" a="1"/>
  <c r="T631" i="1" a="1"/>
  <c r="T852" i="1" a="1"/>
  <c r="T443" i="1" a="1"/>
  <c r="T899" i="1" a="1"/>
  <c r="T607" i="1" a="1"/>
  <c r="T819" i="1" a="1"/>
  <c r="T477" i="1" a="1"/>
  <c r="T913" i="1" a="1"/>
  <c r="T663" i="1" a="1"/>
  <c r="T614" i="1" a="1"/>
  <c r="T777" i="1" a="1"/>
  <c r="T727" i="1" a="1"/>
  <c r="T1003" i="1" a="1"/>
  <c r="T1254" i="1" a="1"/>
  <c r="T1326" i="1" a="1"/>
  <c r="T611" i="1" a="1"/>
  <c r="T989" i="1" a="1"/>
  <c r="T1076" i="1" a="1"/>
  <c r="T1191" i="1" a="1"/>
  <c r="T867" i="1" a="1"/>
  <c r="T1177" i="1" a="1"/>
  <c r="T1279" i="1" a="1"/>
  <c r="T1351" i="1" a="1"/>
  <c r="T929" i="1" a="1"/>
  <c r="T1026" i="1" a="1"/>
  <c r="T1113" i="1" a="1"/>
  <c r="T1199" i="1" a="1"/>
  <c r="T738" i="1" a="1"/>
  <c r="T1135" i="1" a="1"/>
  <c r="T1274" i="1" a="1"/>
  <c r="T1346" i="1" a="1"/>
  <c r="T896" i="1" a="1"/>
  <c r="T1013" i="1" a="1"/>
  <c r="T1100" i="1" a="1"/>
  <c r="T1186" i="1" a="1"/>
  <c r="T591" i="1" a="1"/>
  <c r="T923" i="1" a="1"/>
  <c r="T1227" i="1" a="1"/>
  <c r="T1299" i="1" a="1"/>
  <c r="T964" i="1" a="1"/>
  <c r="T926" i="1" a="1"/>
  <c r="T1030" i="1" a="1"/>
  <c r="T1116" i="1" a="1"/>
  <c r="T1209" i="1" a="1"/>
  <c r="T822" i="1" a="1"/>
  <c r="T1203" i="1" a="1"/>
  <c r="T1289" i="1" a="1"/>
  <c r="T1133" i="1" a="1"/>
  <c r="T943" i="1" a="1"/>
  <c r="T1038" i="1" a="1"/>
  <c r="T1125" i="1" a="1"/>
  <c r="T1223" i="1" a="1"/>
  <c r="T406" i="1" a="1"/>
  <c r="T1246" i="1" a="1"/>
  <c r="T1336" i="1" a="1"/>
  <c r="T1306" i="1" a="1"/>
  <c r="T1240" i="1" a="1"/>
  <c r="T1208" i="1" a="1"/>
  <c r="S62" i="1" a="1"/>
  <c r="S58" i="1" a="1"/>
  <c r="S47" i="1" a="1"/>
  <c r="S111" i="1" a="1"/>
  <c r="S255" i="1" a="1"/>
  <c r="S31" i="1" a="1"/>
  <c r="S205" i="1" a="1"/>
  <c r="S349" i="1" a="1"/>
  <c r="S493" i="1" a="1"/>
  <c r="S177" i="1" a="1"/>
  <c r="S321" i="1" a="1"/>
  <c r="S54" i="1" a="1"/>
  <c r="S228" i="1" a="1"/>
  <c r="S372" i="1" a="1"/>
  <c r="S516" i="1" a="1"/>
  <c r="S171" i="1" a="1"/>
  <c r="S315" i="1" a="1"/>
  <c r="S459" i="1" a="1"/>
  <c r="S143" i="1" a="1"/>
  <c r="S287" i="1" a="1"/>
  <c r="S431" i="1" a="1"/>
  <c r="S85" i="1" a="1"/>
  <c r="S230" i="1" a="1"/>
  <c r="S374" i="1" a="1"/>
  <c r="S518" i="1" a="1"/>
  <c r="S101" i="1" a="1"/>
  <c r="S245" i="1" a="1"/>
  <c r="S389" i="1" a="1"/>
  <c r="S159" i="1" a="1"/>
  <c r="S303" i="1" a="1"/>
  <c r="S447" i="1" a="1"/>
  <c r="S555" i="1" a="1"/>
  <c r="S168" i="1" a="1"/>
  <c r="S312" i="1" a="1"/>
  <c r="S456" i="1" a="1"/>
  <c r="S469" i="1" a="1"/>
  <c r="S629" i="1" a="1"/>
  <c r="S740" i="1" a="1"/>
  <c r="S297" i="1" a="1"/>
  <c r="S605" i="1" a="1"/>
  <c r="S455" i="1" a="1"/>
  <c r="S615" i="1" a="1"/>
  <c r="S735" i="1" a="1"/>
  <c r="S807" i="1" a="1"/>
  <c r="S607" i="1" a="1"/>
  <c r="S311" i="1" a="1"/>
  <c r="S624" i="1" a="1"/>
  <c r="S742" i="1" a="1"/>
  <c r="S814" i="1" a="1"/>
  <c r="S562" i="1" a="1"/>
  <c r="S145" i="1" a="1"/>
  <c r="S563" i="1" a="1"/>
  <c r="S707" i="1" a="1"/>
  <c r="S779" i="1" a="1"/>
  <c r="S513" i="1" a="1"/>
  <c r="S674" i="1" a="1"/>
  <c r="S541" i="1" a="1"/>
  <c r="S60" i="1" a="1"/>
  <c r="S611" i="1" a="1"/>
  <c r="S685" i="1" a="1"/>
  <c r="S946" i="1" a="1"/>
  <c r="S1050" i="1" a="1"/>
  <c r="S709" i="1" a="1"/>
  <c r="S939" i="1" a="1"/>
  <c r="S839" i="1" a="1"/>
  <c r="S940" i="1" a="1"/>
  <c r="S925" i="1" a="1"/>
  <c r="S160" i="1" a="1"/>
  <c r="S841" i="1" a="1"/>
  <c r="S432" i="1" a="1"/>
  <c r="S894" i="1" a="1"/>
  <c r="S824" i="1" a="1"/>
  <c r="S989" i="1" a="1"/>
  <c r="S702" i="1" a="1"/>
  <c r="S739" i="1" a="1"/>
  <c r="S845" i="1" a="1"/>
  <c r="S977" i="1" a="1"/>
  <c r="S912" i="1" a="1"/>
  <c r="S1112" i="1" a="1"/>
  <c r="S1256" i="1" a="1"/>
  <c r="S1117" i="1" a="1"/>
  <c r="S936" i="1" a="1"/>
  <c r="S1119" i="1" a="1"/>
  <c r="S1263" i="1" a="1"/>
  <c r="S1346" i="1" a="1"/>
  <c r="S965" i="1" a="1"/>
  <c r="S1152" i="1" a="1"/>
  <c r="S1296" i="1" a="1"/>
  <c r="S1183" i="1" a="1"/>
  <c r="S1079" i="1" a="1"/>
  <c r="S1225" i="1" a="1"/>
  <c r="S1083" i="1" a="1"/>
  <c r="S843" i="1" a="1"/>
  <c r="S1087" i="1" a="1"/>
  <c r="S1219" i="1" a="1"/>
  <c r="S983" i="1" a="1"/>
  <c r="S1095" i="1" a="1"/>
  <c r="S1239" i="1" a="1"/>
  <c r="S818" i="1" a="1"/>
  <c r="S1102" i="1" a="1"/>
  <c r="S1246" i="1" a="1"/>
  <c r="S1097" i="1" a="1"/>
  <c r="S1003" i="1" a="1"/>
  <c r="S1181" i="1" a="1"/>
  <c r="S1325" i="1" a="1"/>
  <c r="S825" i="1" a="1"/>
  <c r="S1075" i="1" a="1"/>
  <c r="S1221" i="1" a="1"/>
  <c r="S1358" i="1" a="1"/>
  <c r="S996" i="1" a="1"/>
  <c r="S1144" i="1" a="1"/>
  <c r="S1288" i="1" a="1"/>
  <c r="R8" i="1" a="1"/>
  <c r="R9" i="1" a="1"/>
  <c r="R64" i="1" a="1"/>
  <c r="R12" i="1" a="1"/>
  <c r="R155" i="1" a="1"/>
  <c r="R299" i="1" a="1"/>
  <c r="R443" i="1" a="1"/>
  <c r="R108" i="1" a="1"/>
  <c r="R252" i="1" a="1"/>
  <c r="R396" i="1" a="1"/>
  <c r="R25" i="1" a="1"/>
  <c r="R193" i="1" a="1"/>
  <c r="R337" i="1" a="1"/>
  <c r="R481" i="1" a="1"/>
  <c r="R158" i="1" a="1"/>
  <c r="R302" i="1" a="1"/>
  <c r="R446" i="1" a="1"/>
  <c r="R183" i="1" a="1"/>
  <c r="R327" i="1" a="1"/>
  <c r="R471" i="1" a="1"/>
  <c r="R148" i="1" a="1"/>
  <c r="R292" i="1" a="1"/>
  <c r="R436" i="1" a="1"/>
  <c r="R549" i="1" a="1"/>
  <c r="R173" i="1" a="1"/>
  <c r="R317" i="1" a="1"/>
  <c r="R461" i="1" a="1"/>
  <c r="R174" i="1" a="1"/>
  <c r="R318" i="1" a="1"/>
  <c r="R115" i="1" a="1"/>
  <c r="R259" i="1" a="1"/>
  <c r="R403" i="1" a="1"/>
  <c r="R80" i="1" a="1"/>
  <c r="R224" i="1" a="1"/>
  <c r="R368" i="1" a="1"/>
  <c r="R166" i="1" a="1"/>
  <c r="R310" i="1" a="1"/>
  <c r="R454" i="1" a="1"/>
  <c r="R580" i="1" a="1"/>
  <c r="R688" i="1" a="1"/>
  <c r="R796" i="1" a="1"/>
  <c r="R892" i="1" a="1"/>
  <c r="R964" i="1" a="1"/>
  <c r="R1036" i="1" a="1"/>
  <c r="R1108" i="1" a="1"/>
  <c r="R1180" i="1" a="1"/>
  <c r="R527" i="1" a="1"/>
  <c r="R710" i="1" a="1"/>
  <c r="R438" i="1" a="1"/>
  <c r="X1072" i="1" a="1"/>
  <c r="W674" i="1" a="1"/>
  <c r="W1110" i="1" a="1"/>
  <c r="W1253" i="1" a="1"/>
  <c r="V239" i="1" a="1"/>
  <c r="V373" i="1" a="1"/>
  <c r="V812" i="1" a="1"/>
  <c r="V306" i="1" a="1"/>
  <c r="V881" i="1" a="1"/>
  <c r="V1169" i="1" a="1"/>
  <c r="U90" i="1" a="1"/>
  <c r="U53" i="1" a="1"/>
  <c r="U677" i="1" a="1"/>
  <c r="U316" i="1" a="1"/>
  <c r="U433" i="1" a="1"/>
  <c r="U635" i="1" a="1"/>
  <c r="U871" i="1" a="1"/>
  <c r="U953" i="1" a="1"/>
  <c r="U1209" i="1" a="1"/>
  <c r="U1297" i="1" a="1"/>
  <c r="U1226" i="1" a="1"/>
  <c r="U1259" i="1" a="1"/>
  <c r="U1195" i="1" a="1"/>
  <c r="U1164" i="1" a="1"/>
  <c r="U1125" i="1" a="1"/>
  <c r="T40" i="1" a="1"/>
  <c r="T109" i="1" a="1"/>
  <c r="T293" i="1" a="1"/>
  <c r="T474" i="1" a="1"/>
  <c r="T374" i="1" a="1"/>
  <c r="T15" i="1" a="1"/>
  <c r="T116" i="1" a="1"/>
  <c r="T436" i="1" a="1"/>
  <c r="T391" i="1" a="1"/>
  <c r="T556" i="1" a="1"/>
  <c r="T844" i="1" a="1"/>
  <c r="T491" i="1" a="1"/>
  <c r="T570" i="1" a="1"/>
  <c r="T815" i="1" a="1"/>
  <c r="T449" i="1" a="1"/>
  <c r="T263" i="1" a="1"/>
  <c r="T105" i="1" a="1"/>
  <c r="T505" i="1" a="1"/>
  <c r="T740" i="1" a="1"/>
  <c r="T842" i="1" a="1"/>
  <c r="T588" i="1" a="1"/>
  <c r="T327" i="1" a="1"/>
  <c r="T709" i="1" a="1"/>
  <c r="T905" i="1" a="1"/>
  <c r="T495" i="1" a="1"/>
  <c r="T912" i="1" a="1"/>
  <c r="T686" i="1" a="1"/>
  <c r="T831" i="1" a="1"/>
  <c r="T502" i="1" a="1"/>
  <c r="T154" i="1" a="1"/>
  <c r="T676" i="1" a="1"/>
  <c r="T627" i="1" a="1"/>
  <c r="T789" i="1" a="1"/>
  <c r="T751" i="1" a="1"/>
  <c r="T1039" i="1" a="1"/>
  <c r="T1260" i="1" a="1"/>
  <c r="T1332" i="1" a="1"/>
  <c r="T670" i="1" a="1"/>
  <c r="T996" i="1" a="1"/>
  <c r="T1083" i="1" a="1"/>
  <c r="T1198" i="1" a="1"/>
  <c r="T879" i="1" a="1"/>
  <c r="T1205" i="1" a="1"/>
  <c r="T1285" i="1" a="1"/>
  <c r="T1357" i="1" a="1"/>
  <c r="T938" i="1" a="1"/>
  <c r="T1034" i="1" a="1"/>
  <c r="T1120" i="1" a="1"/>
  <c r="T1212" i="1" a="1"/>
  <c r="T762" i="1" a="1"/>
  <c r="T1171" i="1" a="1"/>
  <c r="T1280" i="1" a="1"/>
  <c r="T1352" i="1" a="1"/>
  <c r="T906" i="1" a="1"/>
  <c r="T1020" i="1" a="1"/>
  <c r="T1107" i="1" a="1"/>
  <c r="T1193" i="1" a="1"/>
  <c r="T624" i="1" a="1"/>
  <c r="T932" i="1" a="1"/>
  <c r="T1233" i="1" a="1"/>
  <c r="T1305" i="1" a="1"/>
  <c r="T986" i="1" a="1"/>
  <c r="T941" i="1" a="1"/>
  <c r="T1037" i="1" a="1"/>
  <c r="T1124" i="1" a="1"/>
  <c r="T1222" i="1" a="1"/>
  <c r="T901" i="1" a="1"/>
  <c r="T1216" i="1" a="1"/>
  <c r="T1295" i="1" a="1"/>
  <c r="T342" i="1" a="1"/>
  <c r="T951" i="1" a="1"/>
  <c r="T1046" i="1" a="1"/>
  <c r="T1132" i="1" a="1"/>
  <c r="T1119" i="1" a="1"/>
  <c r="T816" i="1" a="1"/>
  <c r="T526" i="1" a="1"/>
  <c r="T1130" i="1" a="1"/>
  <c r="T1342" i="1" a="1"/>
  <c r="T1276" i="1" a="1"/>
  <c r="T744" i="1" a="1"/>
  <c r="S68" i="1" a="1"/>
  <c r="S64" i="1" a="1"/>
  <c r="S53" i="1" a="1"/>
  <c r="S118" i="1" a="1"/>
  <c r="S262" i="1" a="1"/>
  <c r="S42" i="1" a="1"/>
  <c r="S227" i="1" a="1"/>
  <c r="S371" i="1" a="1"/>
  <c r="S515" i="1" a="1"/>
  <c r="S184" i="1" a="1"/>
  <c r="S328" i="1" a="1"/>
  <c r="S91" i="1" a="1"/>
  <c r="S235" i="1" a="1"/>
  <c r="S379" i="1" a="1"/>
  <c r="S13" i="1" a="1"/>
  <c r="S178" i="1" a="1"/>
  <c r="S322" i="1" a="1"/>
  <c r="S466" i="1" a="1"/>
  <c r="S150" i="1" a="1"/>
  <c r="S294" i="1" a="1"/>
  <c r="S438" i="1" a="1"/>
  <c r="S93" i="1" a="1"/>
  <c r="S237" i="1" a="1"/>
  <c r="S381" i="1" a="1"/>
  <c r="S524" i="1" a="1"/>
  <c r="S108" i="1" a="1"/>
  <c r="S252" i="1" a="1"/>
  <c r="S396" i="1" a="1"/>
  <c r="S166" i="1" a="1"/>
  <c r="S310" i="1" a="1"/>
  <c r="S454" i="1" a="1"/>
  <c r="S561" i="1" a="1"/>
  <c r="S175" i="1" a="1"/>
  <c r="S319" i="1" a="1"/>
  <c r="S463" i="1" a="1"/>
  <c r="S504" i="1" a="1"/>
  <c r="S638" i="1" a="1"/>
  <c r="S746" i="1" a="1"/>
  <c r="S340" i="1" a="1"/>
  <c r="S622" i="1" a="1"/>
  <c r="S471" i="1" a="1"/>
  <c r="S631" i="1" a="1"/>
  <c r="S741" i="1" a="1"/>
  <c r="S813" i="1" a="1"/>
  <c r="S623" i="1" a="1"/>
  <c r="S354" i="1" a="1"/>
  <c r="S640" i="1" a="1"/>
  <c r="S748" i="1" a="1"/>
  <c r="S820" i="1" a="1"/>
  <c r="S581" i="1" a="1"/>
  <c r="S275" i="1" a="1"/>
  <c r="S573" i="1" a="1"/>
  <c r="S713" i="1" a="1"/>
  <c r="S785" i="1" a="1"/>
  <c r="S528" i="1" a="1"/>
  <c r="S681" i="1" a="1"/>
  <c r="S553" i="1" a="1"/>
  <c r="S110" i="1" a="1"/>
  <c r="S620" i="1" a="1"/>
  <c r="S828" i="1" a="1"/>
  <c r="S954" i="1" a="1"/>
  <c r="S333" i="1" a="1"/>
  <c r="S727" i="1" a="1"/>
  <c r="S947" i="1" a="1"/>
  <c r="S848" i="1" a="1"/>
  <c r="S585" i="1" a="1"/>
  <c r="S949" i="1" a="1"/>
  <c r="S405" i="1" a="1"/>
  <c r="S849" i="1" a="1"/>
  <c r="S594" i="1" a="1"/>
  <c r="S902" i="1" a="1"/>
  <c r="S833" i="1" a="1"/>
  <c r="S1018" i="1" a="1"/>
  <c r="S720" i="1" a="1"/>
  <c r="S290" i="1" a="1"/>
  <c r="S854" i="1" a="1"/>
  <c r="S1006" i="1" a="1"/>
  <c r="S935" i="1" a="1"/>
  <c r="S1125" i="1" a="1"/>
  <c r="S1269" i="1" a="1"/>
  <c r="S1202" i="1" a="1"/>
  <c r="S952" i="1" a="1"/>
  <c r="S1132" i="1" a="1"/>
  <c r="S1276" i="1" a="1"/>
  <c r="S931" i="1" a="1"/>
  <c r="S988" i="1" a="1"/>
  <c r="S1159" i="1" a="1"/>
  <c r="S1303" i="1" a="1"/>
  <c r="S1255" i="1" a="1"/>
  <c r="S1086" i="1" a="1"/>
  <c r="S1238" i="1" a="1"/>
  <c r="S1169" i="1" a="1"/>
  <c r="S871" i="1" a="1"/>
  <c r="S1094" i="1" a="1"/>
  <c r="S1232" i="1" a="1"/>
  <c r="S1340" i="1" a="1"/>
  <c r="S1108" i="1" a="1"/>
  <c r="S1252" i="1" a="1"/>
  <c r="S847" i="1" a="1"/>
  <c r="S1115" i="1" a="1"/>
  <c r="S1259" i="1" a="1"/>
  <c r="S1182" i="1" a="1"/>
  <c r="S1036" i="1" a="1"/>
  <c r="S1194" i="1" a="1"/>
  <c r="S1338" i="1" a="1"/>
  <c r="S853" i="1" a="1"/>
  <c r="S1082" i="1" a="1"/>
  <c r="S1234" i="1" a="1"/>
  <c r="S1067" i="1" a="1"/>
  <c r="S1007" i="1" a="1"/>
  <c r="S1157" i="1" a="1"/>
  <c r="S1301" i="1" a="1"/>
  <c r="R14" i="1" a="1"/>
  <c r="R15" i="1" a="1"/>
  <c r="R70" i="1" a="1"/>
  <c r="R18" i="1" a="1"/>
  <c r="R167" i="1" a="1"/>
  <c r="R311" i="1" a="1"/>
  <c r="R455" i="1" a="1"/>
  <c r="R120" i="1" a="1"/>
  <c r="R264" i="1" a="1"/>
  <c r="R408" i="1" a="1"/>
  <c r="R49" i="1" a="1"/>
  <c r="R205" i="1" a="1"/>
  <c r="R349" i="1" a="1"/>
  <c r="R493" i="1" a="1"/>
  <c r="R170" i="1" a="1"/>
  <c r="R314" i="1" a="1"/>
  <c r="R30" i="1" a="1"/>
  <c r="R195" i="1" a="1"/>
  <c r="R339" i="1" a="1"/>
  <c r="R483" i="1" a="1"/>
  <c r="R160" i="1" a="1"/>
  <c r="R304" i="1" a="1"/>
  <c r="R448" i="1" a="1"/>
  <c r="R555" i="1" a="1"/>
  <c r="R185" i="1" a="1"/>
  <c r="R329" i="1" a="1"/>
  <c r="R473" i="1" a="1"/>
  <c r="R186" i="1" a="1"/>
  <c r="R330" i="1" a="1"/>
  <c r="R127" i="1" a="1"/>
  <c r="R271" i="1" a="1"/>
  <c r="R415" i="1" a="1"/>
  <c r="R92" i="1" a="1"/>
  <c r="R236" i="1" a="1"/>
  <c r="R380" i="1" a="1"/>
  <c r="R178" i="1" a="1"/>
  <c r="R322" i="1" a="1"/>
  <c r="R42" i="1" a="1"/>
  <c r="R587" i="1" a="1"/>
  <c r="R695" i="1" a="1"/>
  <c r="R803" i="1" a="1"/>
  <c r="R898" i="1" a="1"/>
  <c r="R970" i="1" a="1"/>
  <c r="R1042" i="1" a="1"/>
  <c r="R1114" i="1" a="1"/>
  <c r="R1186" i="1" a="1"/>
  <c r="R535" i="1" a="1"/>
  <c r="R739" i="1" a="1"/>
  <c r="R474" i="1" a="1"/>
  <c r="R646" i="1" a="1"/>
  <c r="R754" i="1" a="1"/>
  <c r="R862" i="1" a="1"/>
  <c r="R935" i="1" a="1"/>
  <c r="R1007" i="1" a="1"/>
  <c r="R1079" i="1" a="1"/>
  <c r="R1151" i="1" a="1"/>
  <c r="R500" i="1" a="1"/>
  <c r="R697" i="1" a="1"/>
  <c r="R393" i="1" a="1"/>
  <c r="R604" i="1" a="1"/>
  <c r="R712" i="1" a="1"/>
  <c r="R820" i="1" a="1"/>
  <c r="R906" i="1" a="1"/>
  <c r="R978" i="1" a="1"/>
  <c r="R1050" i="1" a="1"/>
  <c r="X1018" i="1" a="1"/>
  <c r="W550" i="1" a="1"/>
  <c r="W1212" i="1" a="1"/>
  <c r="W1075" i="1" a="1"/>
  <c r="V497" i="1" a="1"/>
  <c r="V539" i="1" a="1"/>
  <c r="V266" i="1" a="1"/>
  <c r="V762" i="1" a="1"/>
  <c r="V1114" i="1" a="1"/>
  <c r="V1291" i="1" a="1"/>
  <c r="U217" i="1" a="1"/>
  <c r="U221" i="1" a="1"/>
  <c r="U309" i="1" a="1"/>
  <c r="U527" i="1" a="1"/>
  <c r="U588" i="1" a="1"/>
  <c r="U876" i="1" a="1"/>
  <c r="U1000" i="1" a="1"/>
  <c r="U1088" i="1" a="1"/>
  <c r="U1217" i="1" a="1"/>
  <c r="U1306" i="1" a="1"/>
  <c r="U1242" i="1" a="1"/>
  <c r="U1275" i="1" a="1"/>
  <c r="U1204" i="1" a="1"/>
  <c r="U1172" i="1" a="1"/>
  <c r="U1133" i="1" a="1"/>
  <c r="T46" i="1" a="1"/>
  <c r="T127" i="1" a="1"/>
  <c r="T308" i="1" a="1"/>
  <c r="T481" i="1" a="1"/>
  <c r="T381" i="1" a="1"/>
  <c r="T27" i="1" a="1"/>
  <c r="T125" i="1" a="1"/>
  <c r="T454" i="1" a="1"/>
  <c r="T400" i="1" a="1"/>
  <c r="T569" i="1" a="1"/>
  <c r="T850" i="1" a="1"/>
  <c r="T500" i="1" a="1"/>
  <c r="T583" i="1" a="1"/>
  <c r="T851" i="1" a="1"/>
  <c r="T466" i="1" a="1"/>
  <c r="T276" i="1" a="1"/>
  <c r="T132" i="1" a="1"/>
  <c r="T534" i="1" a="1"/>
  <c r="T746" i="1" a="1"/>
  <c r="T848" i="1" a="1"/>
  <c r="T601" i="1" a="1"/>
  <c r="T358" i="1" a="1"/>
  <c r="T721" i="1" a="1"/>
  <c r="T924" i="1" a="1"/>
  <c r="T549" i="1" a="1"/>
  <c r="T241" i="1" a="1"/>
  <c r="T699" i="1" a="1"/>
  <c r="T843" i="1" a="1"/>
  <c r="T536" i="1" a="1"/>
  <c r="T339" i="1" a="1"/>
  <c r="T689" i="1" a="1"/>
  <c r="T640" i="1" a="1"/>
  <c r="T801" i="1" a="1"/>
  <c r="T775" i="1" a="1"/>
  <c r="T1075" i="1" a="1"/>
  <c r="T1266" i="1" a="1"/>
  <c r="T1338" i="1" a="1"/>
  <c r="T703" i="1" a="1"/>
  <c r="T1004" i="1" a="1"/>
  <c r="T1090" i="1" a="1"/>
  <c r="T1211" i="1" a="1"/>
  <c r="T903" i="1" a="1"/>
  <c r="T1218" i="1" a="1"/>
  <c r="T1291" i="1" a="1"/>
  <c r="T254" i="1" a="1"/>
  <c r="T953" i="1" a="1"/>
  <c r="T1041" i="1" a="1"/>
  <c r="T1127" i="1" a="1"/>
  <c r="T1219" i="1" a="1"/>
  <c r="T786" i="1" a="1"/>
  <c r="T1206" i="1" a="1"/>
  <c r="T1286" i="1" a="1"/>
  <c r="T1358" i="1" a="1"/>
  <c r="T931" i="1" a="1"/>
  <c r="T1028" i="1" a="1"/>
  <c r="T1114" i="1" a="1"/>
  <c r="T1200" i="1" a="1"/>
  <c r="T683" i="1" a="1"/>
  <c r="T947" i="1" a="1"/>
  <c r="T1239" i="1" a="1"/>
  <c r="T1311" i="1" a="1"/>
  <c r="T1007" i="1" a="1"/>
  <c r="T950" i="1" a="1"/>
  <c r="T1044" i="1" a="1"/>
  <c r="T1131" i="1" a="1"/>
  <c r="T1126" i="1" a="1"/>
  <c r="T909" i="1" a="1"/>
  <c r="T1229" i="1" a="1"/>
  <c r="T1301" i="1" a="1"/>
  <c r="T485" i="1" a="1"/>
  <c r="T966" i="1" a="1"/>
  <c r="T1053" i="1" a="1"/>
  <c r="T1139" i="1" a="1"/>
  <c r="T307" i="1" a="1"/>
  <c r="T957" i="1" a="1"/>
  <c r="T858" i="1" a="1"/>
  <c r="T598" i="1" a="1"/>
  <c r="T1318" i="1" a="1"/>
  <c r="T1312" i="1" a="1"/>
  <c r="T1086" i="1" a="1"/>
  <c r="S74" i="1" a="1"/>
  <c r="S70" i="1" a="1"/>
  <c r="S59" i="1" a="1"/>
  <c r="S140" i="1" a="1"/>
  <c r="S284" i="1" a="1"/>
  <c r="S90" i="1" a="1"/>
  <c r="S234" i="1" a="1"/>
  <c r="S378" i="1" a="1"/>
  <c r="S63" i="1" a="1"/>
  <c r="S206" i="1" a="1"/>
  <c r="S350" i="1" a="1"/>
  <c r="S113" i="1" a="1"/>
  <c r="S257" i="1" a="1"/>
  <c r="S401" i="1" a="1"/>
  <c r="S24" i="1" a="1"/>
  <c r="S200" i="1" a="1"/>
  <c r="S344" i="1" a="1"/>
  <c r="S488" i="1" a="1"/>
  <c r="S157" i="1" a="1"/>
  <c r="S301" i="1" a="1"/>
  <c r="S445" i="1" a="1"/>
  <c r="S100" i="1" a="1"/>
  <c r="S244" i="1" a="1"/>
  <c r="S388" i="1" a="1"/>
  <c r="S530" i="1" a="1"/>
  <c r="S115" i="1" a="1"/>
  <c r="S259" i="1" a="1"/>
  <c r="S403" i="1" a="1"/>
  <c r="S188" i="1" a="1"/>
  <c r="S332" i="1" a="1"/>
  <c r="S476" i="1" a="1"/>
  <c r="S567" i="1" a="1"/>
  <c r="S197" i="1" a="1"/>
  <c r="S341" i="1" a="1"/>
  <c r="S485" i="1" a="1"/>
  <c r="S520" i="1" a="1"/>
  <c r="S653" i="1" a="1"/>
  <c r="S752" i="1" a="1"/>
  <c r="S383" i="1" a="1"/>
  <c r="S630" i="1" a="1"/>
  <c r="S506" i="1" a="1"/>
  <c r="S639" i="1" a="1"/>
  <c r="S747" i="1" a="1"/>
  <c r="S819" i="1" a="1"/>
  <c r="S632" i="1" a="1"/>
  <c r="S390" i="1" a="1"/>
  <c r="S648" i="1" a="1"/>
  <c r="S754" i="1" a="1"/>
  <c r="S39" i="1" a="1"/>
  <c r="S599" i="1" a="1"/>
  <c r="S318" i="1" a="1"/>
  <c r="S582" i="1" a="1"/>
  <c r="S719" i="1" a="1"/>
  <c r="S49" i="1" a="1"/>
  <c r="S540" i="1" a="1"/>
  <c r="S688" i="1" a="1"/>
  <c r="S565" i="1" a="1"/>
  <c r="S153" i="1" a="1"/>
  <c r="S635" i="1" a="1"/>
  <c r="S846" i="1" a="1"/>
  <c r="S962" i="1" a="1"/>
  <c r="S484" i="1" a="1"/>
  <c r="S745" i="1" a="1"/>
  <c r="S117" i="1" a="1"/>
  <c r="S857" i="1" a="1"/>
  <c r="S636" i="1" a="1"/>
  <c r="S973" i="1" a="1"/>
  <c r="S637" i="1" a="1"/>
  <c r="S859" i="1" a="1"/>
  <c r="S697" i="1" a="1"/>
  <c r="S910" i="1" a="1"/>
  <c r="S842" i="1" a="1"/>
  <c r="S1025" i="1" a="1"/>
  <c r="S738" i="1" a="1"/>
  <c r="S468" i="1" a="1"/>
  <c r="S863" i="1" a="1"/>
  <c r="S1013" i="1" a="1"/>
  <c r="S951" i="1" a="1"/>
  <c r="S1138" i="1" a="1"/>
  <c r="S1282" i="1" a="1"/>
  <c r="S1300" i="1" a="1"/>
  <c r="S964" i="1" a="1"/>
  <c r="S1145" i="1" a="1"/>
  <c r="S1289" i="1" a="1"/>
  <c r="S1027" i="1" a="1"/>
  <c r="S998" i="1" a="1"/>
  <c r="S1172" i="1" a="1"/>
  <c r="S1316" i="1" a="1"/>
  <c r="S1353" i="1" a="1"/>
  <c r="S1107" i="1" a="1"/>
  <c r="S1251" i="1" a="1"/>
  <c r="S1333" i="1" a="1"/>
  <c r="S896" i="1" a="1"/>
  <c r="S1101" i="1" a="1"/>
  <c r="S1245" i="1" a="1"/>
  <c r="S762" i="1" a="1"/>
  <c r="S1121" i="1" a="1"/>
  <c r="S1265" i="1" a="1"/>
  <c r="S873" i="1" a="1"/>
  <c r="S1128" i="1" a="1"/>
  <c r="S1272" i="1" a="1"/>
  <c r="S1313" i="1" a="1"/>
  <c r="S1046" i="1" a="1"/>
  <c r="S1201" i="1" a="1"/>
  <c r="S1345" i="1" a="1"/>
  <c r="S879" i="1" a="1"/>
  <c r="S1103" i="1" a="1"/>
  <c r="S1247" i="1" a="1"/>
  <c r="S1143" i="1" a="1"/>
  <c r="S1017" i="1" a="1"/>
  <c r="S1170" i="1" a="1"/>
  <c r="S1314" i="1" a="1"/>
  <c r="R20" i="1" a="1"/>
  <c r="R21" i="1" a="1"/>
  <c r="R11" i="1" a="1"/>
  <c r="R24" i="1" a="1"/>
  <c r="R179" i="1" a="1"/>
  <c r="R323" i="1" a="1"/>
  <c r="R467" i="1" a="1"/>
  <c r="R132" i="1" a="1"/>
  <c r="R276" i="1" a="1"/>
  <c r="R420" i="1" a="1"/>
  <c r="R72" i="1" a="1"/>
  <c r="R217" i="1" a="1"/>
  <c r="R361" i="1" a="1"/>
  <c r="R505" i="1" a="1"/>
  <c r="R182" i="1" a="1"/>
  <c r="R326" i="1" a="1"/>
  <c r="R54" i="1" a="1"/>
  <c r="R207" i="1" a="1"/>
  <c r="R351" i="1" a="1"/>
  <c r="R495" i="1" a="1"/>
  <c r="R172" i="1" a="1"/>
  <c r="R316" i="1" a="1"/>
  <c r="R460" i="1" a="1"/>
  <c r="R33" i="1" a="1"/>
  <c r="R197" i="1" a="1"/>
  <c r="R341" i="1" a="1"/>
  <c r="R36" i="1" a="1"/>
  <c r="R198" i="1" a="1"/>
  <c r="R342" i="1" a="1"/>
  <c r="R139" i="1" a="1"/>
  <c r="R283" i="1" a="1"/>
  <c r="R427" i="1" a="1"/>
  <c r="R104" i="1" a="1"/>
  <c r="R248" i="1" a="1"/>
  <c r="R392" i="1" a="1"/>
  <c r="R190" i="1" a="1"/>
  <c r="R334" i="1" a="1"/>
  <c r="R201" i="1" a="1"/>
  <c r="W384" i="1" a="1"/>
  <c r="W1174" i="1" a="1"/>
  <c r="W752" i="1" a="1"/>
  <c r="W1336" i="1" a="1"/>
  <c r="V257" i="1" a="1"/>
  <c r="V424" i="1" a="1"/>
  <c r="V963" i="1" a="1"/>
  <c r="V1080" i="1" a="1"/>
  <c r="V1285" i="1" a="1"/>
  <c r="V1067" i="1" a="1"/>
  <c r="U448" i="1" a="1"/>
  <c r="U178" i="1" a="1"/>
  <c r="U784" i="1" a="1"/>
  <c r="U551" i="1" a="1"/>
  <c r="U604" i="1" a="1"/>
  <c r="U900" i="1" a="1"/>
  <c r="U1020" i="1" a="1"/>
  <c r="U1112" i="1" a="1"/>
  <c r="U1241" i="1" a="1"/>
  <c r="U1330" i="1" a="1"/>
  <c r="U1266" i="1" a="1"/>
  <c r="U1299" i="1" a="1"/>
  <c r="U1228" i="1" a="1"/>
  <c r="U1196" i="1" a="1"/>
  <c r="U1157" i="1" a="1"/>
  <c r="T18" i="1" a="1"/>
  <c r="T163" i="1" a="1"/>
  <c r="T322" i="1" a="1"/>
  <c r="T517" i="1" a="1"/>
  <c r="T395" i="1" a="1"/>
  <c r="T50" i="1" a="1"/>
  <c r="T143" i="1" a="1"/>
  <c r="T479" i="1" a="1"/>
  <c r="T420" i="1" a="1"/>
  <c r="T595" i="1" a="1"/>
  <c r="T862" i="1" a="1"/>
  <c r="T524" i="1" a="1"/>
  <c r="T603" i="1" a="1"/>
  <c r="T857" i="1" a="1"/>
  <c r="T484" i="1" a="1"/>
  <c r="T347" i="1" a="1"/>
  <c r="T181" i="1" a="1"/>
  <c r="T554" i="1" a="1"/>
  <c r="T752" i="1" a="1"/>
  <c r="T854" i="1" a="1"/>
  <c r="T680" i="1" a="1"/>
  <c r="T387" i="1" a="1"/>
  <c r="T745" i="1" a="1"/>
  <c r="T930" i="1" a="1"/>
  <c r="T566" i="1" a="1"/>
  <c r="T363" i="1" a="1"/>
  <c r="T711" i="1" a="1"/>
  <c r="T853" i="1" a="1"/>
  <c r="T568" i="1" a="1"/>
  <c r="T369" i="1" a="1"/>
  <c r="T702" i="1" a="1"/>
  <c r="T653" i="1" a="1"/>
  <c r="T813" i="1" a="1"/>
  <c r="T799" i="1" a="1"/>
  <c r="T1111" i="1" a="1"/>
  <c r="T1272" i="1" a="1"/>
  <c r="T1344" i="1" a="1"/>
  <c r="T847" i="1" a="1"/>
  <c r="T1011" i="1" a="1"/>
  <c r="T1097" i="1" a="1"/>
  <c r="T1224" i="1" a="1"/>
  <c r="T921" i="1" a="1"/>
  <c r="T1225" i="1" a="1"/>
  <c r="T1297" i="1" a="1"/>
  <c r="T372" i="1" a="1"/>
  <c r="T962" i="1" a="1"/>
  <c r="T1048" i="1" a="1"/>
  <c r="T1134" i="1" a="1"/>
  <c r="T871" i="1" a="1"/>
  <c r="T810" i="1" a="1"/>
  <c r="T1213" i="1" a="1"/>
  <c r="T1292" i="1" a="1"/>
  <c r="T260" i="1" a="1"/>
  <c r="T939" i="1" a="1"/>
  <c r="T1035" i="1" a="1"/>
  <c r="T1121" i="1" a="1"/>
  <c r="T1207" i="1" a="1"/>
  <c r="T715" i="1" a="1"/>
  <c r="T956" i="1" a="1"/>
  <c r="T1245" i="1" a="1"/>
  <c r="T1317" i="1" a="1"/>
  <c r="T1029" i="1" a="1"/>
  <c r="T965" i="1" a="1"/>
  <c r="T1052" i="1" a="1"/>
  <c r="T1138" i="1" a="1"/>
  <c r="T415" i="1" a="1"/>
  <c r="T934" i="1" a="1"/>
  <c r="T1235" i="1" a="1"/>
  <c r="T1307" i="1" a="1"/>
  <c r="T604" i="1" a="1"/>
  <c r="T974" i="1" a="1"/>
  <c r="T1060" i="1" a="1"/>
  <c r="T1146" i="1" a="1"/>
  <c r="T792" i="1" a="1"/>
  <c r="T1094" i="1" a="1"/>
  <c r="T1058" i="1" a="1"/>
  <c r="T1065" i="1" a="1"/>
  <c r="T657" i="1" a="1"/>
  <c r="T1348" i="1" a="1"/>
  <c r="S8" i="1" a="1"/>
  <c r="S9" i="1" a="1"/>
  <c r="S76" i="1" a="1"/>
  <c r="S65" i="1" a="1"/>
  <c r="S147" i="1" a="1"/>
  <c r="S291" i="1" a="1"/>
  <c r="S97" i="1" a="1"/>
  <c r="S241" i="1" a="1"/>
  <c r="S385" i="1" a="1"/>
  <c r="S73" i="1" a="1"/>
  <c r="S213" i="1" a="1"/>
  <c r="S357" i="1" a="1"/>
  <c r="S120" i="1" a="1"/>
  <c r="S264" i="1" a="1"/>
  <c r="S408" i="1" a="1"/>
  <c r="S75" i="1" a="1"/>
  <c r="S207" i="1" a="1"/>
  <c r="S351" i="1" a="1"/>
  <c r="S495" i="1" a="1"/>
  <c r="S179" i="1" a="1"/>
  <c r="S323" i="1" a="1"/>
  <c r="S467" i="1" a="1"/>
  <c r="S122" i="1" a="1"/>
  <c r="S266" i="1" a="1"/>
  <c r="S410" i="1" a="1"/>
  <c r="S536" i="1" a="1"/>
  <c r="S137" i="1" a="1"/>
  <c r="S281" i="1" a="1"/>
  <c r="S425" i="1" a="1"/>
  <c r="S195" i="1" a="1"/>
  <c r="S339" i="1" a="1"/>
  <c r="S483" i="1" a="1"/>
  <c r="S19" i="1" a="1"/>
  <c r="S204" i="1" a="1"/>
  <c r="S348" i="1" a="1"/>
  <c r="S492" i="1" a="1"/>
  <c r="S533" i="1" a="1"/>
  <c r="S662" i="1" a="1"/>
  <c r="S758" i="1" a="1"/>
  <c r="S435" i="1" a="1"/>
  <c r="S646" i="1" a="1"/>
  <c r="S522" i="1" a="1"/>
  <c r="S655" i="1" a="1"/>
  <c r="S753" i="1" a="1"/>
  <c r="S218" i="1" a="1"/>
  <c r="S647" i="1" a="1"/>
  <c r="S419" i="1" a="1"/>
  <c r="S664" i="1" a="1"/>
  <c r="S760" i="1" a="1"/>
  <c r="S182" i="1" a="1"/>
  <c r="S625" i="1" a="1"/>
  <c r="S361" i="1" a="1"/>
  <c r="S591" i="1" a="1"/>
  <c r="S725" i="1" a="1"/>
  <c r="S146" i="1" a="1"/>
  <c r="S552" i="1" a="1"/>
  <c r="S695" i="1" a="1"/>
  <c r="S574" i="1" a="1"/>
  <c r="S196" i="1" a="1"/>
  <c r="S644" i="1" a="1"/>
  <c r="S864" i="1" a="1"/>
  <c r="S970" i="1" a="1"/>
  <c r="S621" i="1" a="1"/>
  <c r="S763" i="1" a="1"/>
  <c r="S376" i="1" a="1"/>
  <c r="S866" i="1" a="1"/>
  <c r="S670" i="1" a="1"/>
  <c r="S980" i="1" a="1"/>
  <c r="S714" i="1" a="1"/>
  <c r="S867" i="1" a="1"/>
  <c r="S715" i="1" a="1"/>
  <c r="S918" i="1" a="1"/>
  <c r="S851" i="1" a="1"/>
  <c r="S1054" i="1" a="1"/>
  <c r="S756" i="1" a="1"/>
  <c r="S556" i="1" a="1"/>
  <c r="S872" i="1" a="1"/>
  <c r="S1042" i="1" a="1"/>
  <c r="S963" i="1" a="1"/>
  <c r="S1151" i="1" a="1"/>
  <c r="S1295" i="1" a="1"/>
  <c r="S792" i="1" a="1"/>
  <c r="S976" i="1" a="1"/>
  <c r="S1158" i="1" a="1"/>
  <c r="S1302" i="1" a="1"/>
  <c r="S1104" i="1" a="1"/>
  <c r="S1020" i="1" a="1"/>
  <c r="S1185" i="1" a="1"/>
  <c r="S1329" i="1" a="1"/>
  <c r="S870" i="1" a="1"/>
  <c r="S1120" i="1" a="1"/>
  <c r="S1264" i="1" a="1"/>
  <c r="S907" i="1" a="1"/>
  <c r="S920" i="1" a="1"/>
  <c r="S1114" i="1" a="1"/>
  <c r="S1258" i="1" a="1"/>
  <c r="S816" i="1" a="1"/>
  <c r="S1134" i="1" a="1"/>
  <c r="S1278" i="1" a="1"/>
  <c r="S944" i="1" a="1"/>
  <c r="S1135" i="1" a="1"/>
  <c r="S1279" i="1" a="1"/>
  <c r="S1124" i="1" a="1"/>
  <c r="S1057" i="1" a="1"/>
  <c r="S1214" i="1" a="1"/>
  <c r="S826" i="1" a="1"/>
  <c r="S904" i="1" a="1"/>
  <c r="S1116" i="1" a="1"/>
  <c r="S1260" i="1" a="1"/>
  <c r="S1241" i="1" a="1"/>
  <c r="S1039" i="1" a="1"/>
  <c r="S1177" i="1" a="1"/>
  <c r="S1321" i="1" a="1"/>
  <c r="R26" i="1" a="1"/>
  <c r="R10" i="1" a="1"/>
  <c r="R17" i="1" a="1"/>
  <c r="R13" i="1" a="1"/>
  <c r="R191" i="1" a="1"/>
  <c r="R335" i="1" a="1"/>
  <c r="R479" i="1" a="1"/>
  <c r="R144" i="1" a="1"/>
  <c r="R288" i="1" a="1"/>
  <c r="R432" i="1" a="1"/>
  <c r="R85" i="1" a="1"/>
  <c r="R229" i="1" a="1"/>
  <c r="R373" i="1" a="1"/>
  <c r="R27" i="1" a="1"/>
  <c r="R194" i="1" a="1"/>
  <c r="R338" i="1" a="1"/>
  <c r="R75" i="1" a="1"/>
  <c r="R219" i="1" a="1"/>
  <c r="R363" i="1" a="1"/>
  <c r="R507" i="1" a="1"/>
  <c r="R184" i="1" a="1"/>
  <c r="R328" i="1" a="1"/>
  <c r="R472" i="1" a="1"/>
  <c r="R57" i="1" a="1"/>
  <c r="R209" i="1" a="1"/>
  <c r="R353" i="1" a="1"/>
  <c r="R60" i="1" a="1"/>
  <c r="R210" i="1" a="1"/>
  <c r="R354" i="1" a="1"/>
  <c r="R151" i="1" a="1"/>
  <c r="R295" i="1" a="1"/>
  <c r="R439" i="1" a="1"/>
  <c r="R116" i="1" a="1"/>
  <c r="R260" i="1" a="1"/>
  <c r="R43" i="1" a="1"/>
  <c r="R202" i="1" a="1"/>
  <c r="R346" i="1" a="1"/>
  <c r="R345" i="1" a="1"/>
  <c r="W19" i="1" a="1"/>
  <c r="W1204" i="1" a="1"/>
  <c r="W853" i="1" a="1"/>
  <c r="W913" i="1" a="1"/>
  <c r="V287" i="1" a="1"/>
  <c r="V451" i="1" a="1"/>
  <c r="V975" i="1" a="1"/>
  <c r="V1101" i="1" a="1"/>
  <c r="V567" i="1" a="1"/>
  <c r="V1087" i="1" a="1"/>
  <c r="U477" i="1" a="1"/>
  <c r="U207" i="1" a="1"/>
  <c r="U796" i="1" a="1"/>
  <c r="U681" i="1" a="1"/>
  <c r="U692" i="1" a="1"/>
  <c r="U301" i="1" a="1"/>
  <c r="U853" i="1" a="1"/>
  <c r="U1232" i="1" a="1"/>
  <c r="U1281" i="1" a="1"/>
  <c r="U912" i="1" a="1"/>
  <c r="U1298" i="1" a="1"/>
  <c r="U1331" i="1" a="1"/>
  <c r="U1267" i="1" a="1"/>
  <c r="U1236" i="1" a="1"/>
  <c r="U1197" i="1" a="1"/>
  <c r="T36" i="1" a="1"/>
  <c r="T23" i="1" a="1"/>
  <c r="T351" i="1" a="1"/>
  <c r="T37" i="1" a="1"/>
  <c r="T14" i="1" a="1"/>
  <c r="T77" i="1" a="1"/>
  <c r="T176" i="1" a="1"/>
  <c r="T506" i="1" a="1"/>
  <c r="T480" i="1" a="1"/>
  <c r="T628" i="1" a="1"/>
  <c r="T880" i="1" a="1"/>
  <c r="T563" i="1" a="1"/>
  <c r="T642" i="1" a="1"/>
  <c r="T869" i="1" a="1"/>
  <c r="T501" i="1" a="1"/>
  <c r="T357" i="1" a="1"/>
  <c r="T231" i="1" a="1"/>
  <c r="T567" i="1" a="1"/>
  <c r="T758" i="1" a="1"/>
  <c r="T860" i="1" a="1"/>
  <c r="T693" i="1" a="1"/>
  <c r="T469" i="1" a="1"/>
  <c r="T757" i="1" a="1"/>
  <c r="T936" i="1" a="1"/>
  <c r="T632" i="1" a="1"/>
  <c r="T392" i="1" a="1"/>
  <c r="T723" i="1" a="1"/>
  <c r="T864" i="1" a="1"/>
  <c r="T608" i="1" a="1"/>
  <c r="T398" i="1" a="1"/>
  <c r="T714" i="1" a="1"/>
  <c r="T666" i="1" a="1"/>
  <c r="T825" i="1" a="1"/>
  <c r="T823" i="1" a="1"/>
  <c r="T1147" i="1" a="1"/>
  <c r="T1278" i="1" a="1"/>
  <c r="T1350" i="1" a="1"/>
  <c r="T878" i="1" a="1"/>
  <c r="T1018" i="1" a="1"/>
  <c r="T1104" i="1" a="1"/>
  <c r="T437" i="1" a="1"/>
  <c r="T937" i="1" a="1"/>
  <c r="T1231" i="1" a="1"/>
  <c r="T1303" i="1" a="1"/>
  <c r="T442" i="1" a="1"/>
  <c r="T969" i="1" a="1"/>
  <c r="T1055" i="1" a="1"/>
  <c r="T1142" i="1" a="1"/>
  <c r="T971" i="1" a="1"/>
  <c r="T834" i="1" a="1"/>
  <c r="T1226" i="1" a="1"/>
  <c r="T1298" i="1" a="1"/>
  <c r="T455" i="1" a="1"/>
  <c r="T955" i="1" a="1"/>
  <c r="T1042" i="1" a="1"/>
  <c r="T1128" i="1" a="1"/>
  <c r="T1220" i="1" a="1"/>
  <c r="T739" i="1" a="1"/>
  <c r="T985" i="1" a="1"/>
  <c r="T1251" i="1" a="1"/>
  <c r="T1323" i="1" a="1"/>
  <c r="T1050" i="1" a="1"/>
  <c r="T972" i="1" a="1"/>
  <c r="T1059" i="1" a="1"/>
  <c r="T1145" i="1" a="1"/>
  <c r="T529" i="1" a="1"/>
  <c r="T958" i="1" a="1"/>
  <c r="T1241" i="1" a="1"/>
  <c r="T1313" i="1" a="1"/>
  <c r="T637" i="1" a="1"/>
  <c r="T981" i="1" a="1"/>
  <c r="T1067" i="1" a="1"/>
  <c r="T1154" i="1" a="1"/>
  <c r="T949" i="1" a="1"/>
  <c r="T1137" i="1" a="1"/>
  <c r="T1101" i="1" a="1"/>
  <c r="T1108" i="1" a="1"/>
  <c r="T908" i="1" a="1"/>
  <c r="T933" i="1" a="1"/>
  <c r="S14" i="1" a="1"/>
  <c r="S10" i="1" a="1"/>
  <c r="S82" i="1" a="1"/>
  <c r="S71" i="1" a="1"/>
  <c r="S154" i="1" a="1"/>
  <c r="S298" i="1" a="1"/>
  <c r="S119" i="1" a="1"/>
  <c r="S263" i="1" a="1"/>
  <c r="S407" i="1" a="1"/>
  <c r="S83" i="1" a="1"/>
  <c r="S220" i="1" a="1"/>
  <c r="S364" i="1" a="1"/>
  <c r="S127" i="1" a="1"/>
  <c r="S271" i="1" a="1"/>
  <c r="S415" i="1" a="1"/>
  <c r="S84" i="1" a="1"/>
  <c r="S214" i="1" a="1"/>
  <c r="S358" i="1" a="1"/>
  <c r="S502" i="1" a="1"/>
  <c r="S186" i="1" a="1"/>
  <c r="S330" i="1" a="1"/>
  <c r="S474" i="1" a="1"/>
  <c r="S129" i="1" a="1"/>
  <c r="S273" i="1" a="1"/>
  <c r="S417" i="1" a="1"/>
  <c r="S542" i="1" a="1"/>
  <c r="S144" i="1" a="1"/>
  <c r="S288" i="1" a="1"/>
  <c r="S27" i="1" a="1"/>
  <c r="S202" i="1" a="1"/>
  <c r="S346" i="1" a="1"/>
  <c r="S490" i="1" a="1"/>
  <c r="S30" i="1" a="1"/>
  <c r="S211" i="1" a="1"/>
  <c r="S355" i="1" a="1"/>
  <c r="S499" i="1" a="1"/>
  <c r="S545" i="1" a="1"/>
  <c r="S684" i="1" a="1"/>
  <c r="S764" i="1" a="1"/>
  <c r="S470" i="1" a="1"/>
  <c r="S654" i="1" a="1"/>
  <c r="S535" i="1" a="1"/>
  <c r="S663" i="1" a="1"/>
  <c r="S759" i="1" a="1"/>
  <c r="S261" i="1" a="1"/>
  <c r="S656" i="1" a="1"/>
  <c r="S475" i="1" a="1"/>
  <c r="S672" i="1" a="1"/>
  <c r="S766" i="1" a="1"/>
  <c r="S225" i="1" a="1"/>
  <c r="S633" i="1" a="1"/>
  <c r="S392" i="1" a="1"/>
  <c r="S600" i="1" a="1"/>
  <c r="S731" i="1" a="1"/>
  <c r="S189" i="1" a="1"/>
  <c r="S564" i="1" a="1"/>
  <c r="S109" i="1" a="1"/>
  <c r="S584" i="1" a="1"/>
  <c r="S326" i="1" a="1"/>
  <c r="S659" i="1" a="1"/>
  <c r="S882" i="1" a="1"/>
  <c r="S978" i="1" a="1"/>
  <c r="S667" i="1" a="1"/>
  <c r="S781" i="1" a="1"/>
  <c r="S501" i="1" a="1"/>
  <c r="S875" i="1" a="1"/>
  <c r="S692" i="1" a="1"/>
  <c r="S987" i="1" a="1"/>
  <c r="S732" i="1" a="1"/>
  <c r="S877" i="1" a="1"/>
  <c r="S733" i="1" a="1"/>
  <c r="S926" i="1" a="1"/>
  <c r="S860" i="1" a="1"/>
  <c r="S1060" i="1" a="1"/>
  <c r="S774" i="1" a="1"/>
  <c r="S613" i="1" a="1"/>
  <c r="S881" i="1" a="1"/>
  <c r="S1049" i="1" a="1"/>
  <c r="S975" i="1" a="1"/>
  <c r="S1164" i="1" a="1"/>
  <c r="S1308" i="1" a="1"/>
  <c r="S1111" i="1" a="1"/>
  <c r="S1019" i="1" a="1"/>
  <c r="S1165" i="1" a="1"/>
  <c r="S1309" i="1" a="1"/>
  <c r="S1150" i="1" a="1"/>
  <c r="S1031" i="1" a="1"/>
  <c r="S1198" i="1" a="1"/>
  <c r="S1342" i="1" a="1"/>
  <c r="S955" i="1" a="1"/>
  <c r="S1133" i="1" a="1"/>
  <c r="S1277" i="1" a="1"/>
  <c r="S995" i="1" a="1"/>
  <c r="S942" i="1" a="1"/>
  <c r="S1127" i="1" a="1"/>
  <c r="S1271" i="1" a="1"/>
  <c r="S844" i="1" a="1"/>
  <c r="S1141" i="1" a="1"/>
  <c r="S1285" i="1" a="1"/>
  <c r="S957" i="1" a="1"/>
  <c r="S1148" i="1" a="1"/>
  <c r="S1292" i="1" a="1"/>
  <c r="S1196" i="1" a="1"/>
  <c r="S1089" i="1" a="1"/>
  <c r="S1227" i="1" a="1"/>
  <c r="S1189" i="1" a="1"/>
  <c r="S928" i="1" a="1"/>
  <c r="S1123" i="1" a="1"/>
  <c r="S1267" i="1" a="1"/>
  <c r="S883" i="1" a="1"/>
  <c r="S1069" i="1" a="1"/>
  <c r="S1190" i="1" a="1"/>
  <c r="S1334" i="1" a="1"/>
  <c r="R32" i="1" a="1"/>
  <c r="R16" i="1" a="1"/>
  <c r="R23" i="1" a="1"/>
  <c r="R45" i="1" a="1"/>
  <c r="R203" i="1" a="1"/>
  <c r="R347" i="1" a="1"/>
  <c r="R491" i="1" a="1"/>
  <c r="R156" i="1" a="1"/>
  <c r="R300" i="1" a="1"/>
  <c r="R444" i="1" a="1"/>
  <c r="R97" i="1" a="1"/>
  <c r="R241" i="1" a="1"/>
  <c r="R385" i="1" a="1"/>
  <c r="R51" i="1" a="1"/>
  <c r="R206" i="1" a="1"/>
  <c r="R350" i="1" a="1"/>
  <c r="R87" i="1" a="1"/>
  <c r="R231" i="1" a="1"/>
  <c r="R375" i="1" a="1"/>
  <c r="R31" i="1" a="1"/>
  <c r="R196" i="1" a="1"/>
  <c r="R340" i="1" a="1"/>
  <c r="R484" i="1" a="1"/>
  <c r="R77" i="1" a="1"/>
  <c r="R221" i="1" a="1"/>
  <c r="R365" i="1" a="1"/>
  <c r="R78" i="1" a="1"/>
  <c r="R222" i="1" a="1"/>
  <c r="R366" i="1" a="1"/>
  <c r="R163" i="1" a="1"/>
  <c r="R307" i="1" a="1"/>
  <c r="R451" i="1" a="1"/>
  <c r="R128" i="1" a="1"/>
  <c r="R272" i="1" a="1"/>
  <c r="R67" i="1" a="1"/>
  <c r="R214" i="1" a="1"/>
  <c r="R358" i="1" a="1"/>
  <c r="R428" i="1" a="1"/>
  <c r="R616" i="1" a="1"/>
  <c r="R724" i="1" a="1"/>
  <c r="R832" i="1" a="1"/>
  <c r="R916" i="1" a="1"/>
  <c r="R988" i="1" a="1"/>
  <c r="R1060" i="1" a="1"/>
  <c r="R1132" i="1" a="1"/>
  <c r="R1204" i="1" a="1"/>
  <c r="R566" i="1" a="1"/>
  <c r="R782" i="1" a="1"/>
  <c r="R567" i="1" a="1"/>
  <c r="R675" i="1" a="1"/>
  <c r="R783" i="1" a="1"/>
  <c r="R881" i="1" a="1"/>
  <c r="R953" i="1" a="1"/>
  <c r="W417" i="1" a="1"/>
  <c r="W563" i="1" a="1"/>
  <c r="W1348" i="1" a="1"/>
  <c r="V34" i="1" a="1"/>
  <c r="V569" i="1" a="1"/>
  <c r="V605" i="1" a="1"/>
  <c r="V637" i="1" a="1"/>
  <c r="V1270" i="1" a="1"/>
  <c r="V1053" i="1" a="1"/>
  <c r="V1313" i="1" a="1"/>
  <c r="U25" i="1" a="1"/>
  <c r="U351" i="1" a="1"/>
  <c r="U397" i="1" a="1"/>
  <c r="U361" i="1" a="1"/>
  <c r="U874" i="1" a="1"/>
  <c r="U925" i="1" a="1"/>
  <c r="U1143" i="1" a="1"/>
  <c r="U1141" i="1" a="1"/>
  <c r="U1294" i="1" a="1"/>
  <c r="U1166" i="1" a="1"/>
  <c r="U841" i="1" a="1"/>
  <c r="U977" i="1" a="1"/>
  <c r="U1339" i="1" a="1"/>
  <c r="U1308" i="1" a="1"/>
  <c r="U1269" i="1" a="1"/>
  <c r="T63" i="1" a="1"/>
  <c r="T83" i="1" a="1"/>
  <c r="T93" i="1" a="1"/>
  <c r="T148" i="1" a="1"/>
  <c r="T103" i="1" a="1"/>
  <c r="T131" i="1" a="1"/>
  <c r="T226" i="1" a="1"/>
  <c r="T574" i="1" a="1"/>
  <c r="T184" i="1" a="1"/>
  <c r="T700" i="1" a="1"/>
  <c r="T916" i="1" a="1"/>
  <c r="T635" i="1" a="1"/>
  <c r="T707" i="1" a="1"/>
  <c r="T881" i="1" a="1"/>
  <c r="T577" i="1" a="1"/>
  <c r="T386" i="1" a="1"/>
  <c r="T268" i="1" a="1"/>
  <c r="T593" i="1" a="1"/>
  <c r="T770" i="1" a="1"/>
  <c r="T866" i="1" a="1"/>
  <c r="T859" i="1" a="1"/>
  <c r="T515" i="1" a="1"/>
  <c r="T769" i="1" a="1"/>
  <c r="T942" i="1" a="1"/>
  <c r="T645" i="1" a="1"/>
  <c r="T447" i="1" a="1"/>
  <c r="T735" i="1" a="1"/>
  <c r="T873" i="1" a="1"/>
  <c r="T621" i="1" a="1"/>
  <c r="T426" i="1" a="1"/>
  <c r="T267" i="1" a="1"/>
  <c r="T679" i="1" a="1"/>
  <c r="T837" i="1" a="1"/>
  <c r="T865" i="1" a="1"/>
  <c r="T1183" i="1" a="1"/>
  <c r="T1284" i="1" a="1"/>
  <c r="T1356" i="1" a="1"/>
  <c r="T894" i="1" a="1"/>
  <c r="T1025" i="1" a="1"/>
  <c r="T1140" i="1" a="1"/>
  <c r="T542" i="1" a="1"/>
  <c r="T945" i="1" a="1"/>
  <c r="T1237" i="1" a="1"/>
  <c r="T1309" i="1" a="1"/>
  <c r="T546" i="1" a="1"/>
  <c r="T976" i="1" a="1"/>
  <c r="T1062" i="1" a="1"/>
  <c r="T1149" i="1" a="1"/>
  <c r="T993" i="1" a="1"/>
  <c r="T914" i="1" a="1"/>
  <c r="T1232" i="1" a="1"/>
  <c r="T1304" i="1" a="1"/>
  <c r="T513" i="1" a="1"/>
  <c r="T963" i="1" a="1"/>
  <c r="T1049" i="1" a="1"/>
  <c r="T1136" i="1" a="1"/>
  <c r="T464" i="1" a="1"/>
  <c r="T763" i="1" a="1"/>
  <c r="T1021" i="1" a="1"/>
  <c r="T1257" i="1" a="1"/>
  <c r="T1329" i="1" a="1"/>
  <c r="T304" i="1" a="1"/>
  <c r="T980" i="1" a="1"/>
  <c r="T1066" i="1" a="1"/>
  <c r="T1152" i="1" a="1"/>
  <c r="T572" i="1" a="1"/>
  <c r="T973" i="1" a="1"/>
  <c r="T1247" i="1" a="1"/>
  <c r="T1319" i="1" a="1"/>
  <c r="T696" i="1" a="1"/>
  <c r="T988" i="1" a="1"/>
  <c r="T1074" i="1" a="1"/>
  <c r="T1161" i="1" a="1"/>
  <c r="T1087" i="1" a="1"/>
  <c r="T1180" i="1" a="1"/>
  <c r="T1144" i="1" a="1"/>
  <c r="T1151" i="1" a="1"/>
  <c r="T1072" i="1" a="1"/>
  <c r="T768" i="1" a="1"/>
  <c r="S20" i="1" a="1"/>
  <c r="S16" i="1" a="1"/>
  <c r="S88" i="1" a="1"/>
  <c r="S77" i="1" a="1"/>
  <c r="S176" i="1" a="1"/>
  <c r="S320" i="1" a="1"/>
  <c r="S126" i="1" a="1"/>
  <c r="S270" i="1" a="1"/>
  <c r="S414" i="1" a="1"/>
  <c r="S98" i="1" a="1"/>
  <c r="S242" i="1" a="1"/>
  <c r="S386" i="1" a="1"/>
  <c r="S149" i="1" a="1"/>
  <c r="S293" i="1" a="1"/>
  <c r="S437" i="1" a="1"/>
  <c r="S92" i="1" a="1"/>
  <c r="S236" i="1" a="1"/>
  <c r="S380" i="1" a="1"/>
  <c r="S523" i="1" a="1"/>
  <c r="S193" i="1" a="1"/>
  <c r="S337" i="1" a="1"/>
  <c r="S481" i="1" a="1"/>
  <c r="S136" i="1" a="1"/>
  <c r="S280" i="1" a="1"/>
  <c r="S424" i="1" a="1"/>
  <c r="S548" i="1" a="1"/>
  <c r="S151" i="1" a="1"/>
  <c r="S295" i="1" a="1"/>
  <c r="S37" i="1" a="1"/>
  <c r="S224" i="1" a="1"/>
  <c r="S368" i="1" a="1"/>
  <c r="S512" i="1" a="1"/>
  <c r="S89" i="1" a="1"/>
  <c r="S233" i="1" a="1"/>
  <c r="S377" i="1" a="1"/>
  <c r="S18" i="1" a="1"/>
  <c r="S557" i="1" a="1"/>
  <c r="S698" i="1" a="1"/>
  <c r="S770" i="1" a="1"/>
  <c r="S505" i="1" a="1"/>
  <c r="S87" i="1" a="1"/>
  <c r="S547" i="1" a="1"/>
  <c r="S678" i="1" a="1"/>
  <c r="S765" i="1" a="1"/>
  <c r="S304" i="1" a="1"/>
  <c r="S671" i="1" a="1"/>
  <c r="S508" i="1" a="1"/>
  <c r="S700" i="1" a="1"/>
  <c r="S772" i="1" a="1"/>
  <c r="S268" i="1" a="1"/>
  <c r="S649" i="1" a="1"/>
  <c r="S442" i="1" a="1"/>
  <c r="S609" i="1" a="1"/>
  <c r="S737" i="1" a="1"/>
  <c r="S232" i="1" a="1"/>
  <c r="S583" i="1" a="1"/>
  <c r="S239" i="1" a="1"/>
  <c r="W463" i="1" a="1"/>
  <c r="W881" i="1" a="1"/>
  <c r="W895" i="1" a="1"/>
  <c r="V44" i="1" a="1"/>
  <c r="V325" i="1" a="1"/>
  <c r="V535" i="1" a="1"/>
  <c r="V704" i="1" a="1"/>
  <c r="V1050" i="1" a="1"/>
  <c r="V925" i="1" a="1"/>
  <c r="V1131" i="1" a="1"/>
  <c r="U428" i="1" a="1"/>
  <c r="U216" i="1" a="1"/>
  <c r="U485" i="1" a="1"/>
  <c r="U540" i="1" a="1"/>
  <c r="U938" i="1" a="1"/>
  <c r="U973" i="1" a="1"/>
  <c r="U1215" i="1" a="1"/>
  <c r="U1237" i="1" a="1"/>
  <c r="U862" i="1" a="1"/>
  <c r="U1254" i="1" a="1"/>
  <c r="U563" i="1" a="1"/>
  <c r="U1078" i="1" a="1"/>
  <c r="U1348" i="1" a="1"/>
  <c r="U1316" i="1" a="1"/>
  <c r="U1277" i="1" a="1"/>
  <c r="T72" i="1" a="1"/>
  <c r="T92" i="1" a="1"/>
  <c r="T102" i="1" a="1"/>
  <c r="T165" i="1" a="1"/>
  <c r="T121" i="1" a="1"/>
  <c r="T140" i="1" a="1"/>
  <c r="T233" i="1" a="1"/>
  <c r="T587" i="1" a="1"/>
  <c r="T204" i="1" a="1"/>
  <c r="T706" i="1" a="1"/>
  <c r="T41" i="1" a="1"/>
  <c r="T648" i="1" a="1"/>
  <c r="T713" i="1" a="1"/>
  <c r="T887" i="1" a="1"/>
  <c r="T584" i="1" a="1"/>
  <c r="T433" i="1" a="1"/>
  <c r="T350" i="1" a="1"/>
  <c r="T639" i="1" a="1"/>
  <c r="T776" i="1" a="1"/>
  <c r="T61" i="1" a="1"/>
  <c r="T70" i="1" a="1"/>
  <c r="T533" i="1" a="1"/>
  <c r="T781" i="1" a="1"/>
  <c r="T948" i="1" a="1"/>
  <c r="T658" i="1" a="1"/>
  <c r="T472" i="1" a="1"/>
  <c r="T747" i="1" a="1"/>
  <c r="T891" i="1" a="1"/>
  <c r="T634" i="1" a="1"/>
  <c r="T451" i="1" a="1"/>
  <c r="T378" i="1" a="1"/>
  <c r="T705" i="1" a="1"/>
  <c r="T175" i="1" a="1"/>
  <c r="T902" i="1" a="1"/>
  <c r="T1204" i="1" a="1"/>
  <c r="T1290" i="1" a="1"/>
  <c r="T1112" i="1" a="1"/>
  <c r="T911" i="1" a="1"/>
  <c r="T1032" i="1" a="1"/>
  <c r="T1148" i="1" a="1"/>
  <c r="T643" i="1" a="1"/>
  <c r="T961" i="1" a="1"/>
  <c r="T1243" i="1" a="1"/>
  <c r="T1315" i="1" a="1"/>
  <c r="T585" i="1" a="1"/>
  <c r="T983" i="1" a="1"/>
  <c r="T1070" i="1" a="1"/>
  <c r="T1156" i="1" a="1"/>
  <c r="T1014" i="1" a="1"/>
  <c r="T922" i="1" a="1"/>
  <c r="T1238" i="1" a="1"/>
  <c r="T1310" i="1" a="1"/>
  <c r="T555" i="1" a="1"/>
  <c r="T970" i="1" a="1"/>
  <c r="T1056" i="1" a="1"/>
  <c r="T1143" i="1" a="1"/>
  <c r="T940" i="1" a="1"/>
  <c r="T787" i="1" a="1"/>
  <c r="T1057" i="1" a="1"/>
  <c r="T1263" i="1" a="1"/>
  <c r="T1335" i="1" a="1"/>
  <c r="T478" i="1" a="1"/>
  <c r="T987" i="1" a="1"/>
  <c r="T1073" i="1" a="1"/>
  <c r="T1160" i="1" a="1"/>
  <c r="T599" i="1" a="1"/>
  <c r="T1009" i="1" a="1"/>
  <c r="T1253" i="1" a="1"/>
  <c r="T1325" i="1" a="1"/>
  <c r="T846" i="1" a="1"/>
  <c r="T995" i="1" a="1"/>
  <c r="T1082" i="1" a="1"/>
  <c r="T1168" i="1" a="1"/>
  <c r="T1215" i="1" a="1"/>
  <c r="T1221" i="1" a="1"/>
  <c r="T1187" i="1" a="1"/>
  <c r="T1194" i="1" a="1"/>
  <c r="T1115" i="1" a="1"/>
  <c r="T720" i="1" a="1"/>
  <c r="S26" i="1" a="1"/>
  <c r="S22" i="1" a="1"/>
  <c r="S11" i="1" a="1"/>
  <c r="S12" i="1" a="1"/>
  <c r="S183" i="1" a="1"/>
  <c r="S327" i="1" a="1"/>
  <c r="S133" i="1" a="1"/>
  <c r="S277" i="1" a="1"/>
  <c r="S421" i="1" a="1"/>
  <c r="S105" i="1" a="1"/>
  <c r="S249" i="1" a="1"/>
  <c r="S393" i="1" a="1"/>
  <c r="S156" i="1" a="1"/>
  <c r="S300" i="1" a="1"/>
  <c r="S444" i="1" a="1"/>
  <c r="S99" i="1" a="1"/>
  <c r="S243" i="1" a="1"/>
  <c r="S387" i="1" a="1"/>
  <c r="S45" i="1" a="1"/>
  <c r="S215" i="1" a="1"/>
  <c r="S359" i="1" a="1"/>
  <c r="S503" i="1" a="1"/>
  <c r="S158" i="1" a="1"/>
  <c r="S302" i="1" a="1"/>
  <c r="S446" i="1" a="1"/>
  <c r="S554" i="1" a="1"/>
  <c r="S173" i="1" a="1"/>
  <c r="S317" i="1" a="1"/>
  <c r="S48" i="1" a="1"/>
  <c r="S231" i="1" a="1"/>
  <c r="S375" i="1" a="1"/>
  <c r="S519" i="1" a="1"/>
  <c r="S96" i="1" a="1"/>
  <c r="S240" i="1" a="1"/>
  <c r="S384" i="1" a="1"/>
  <c r="S79" i="1" a="1"/>
  <c r="S568" i="1" a="1"/>
  <c r="S704" i="1" a="1"/>
  <c r="S776" i="1" a="1"/>
  <c r="S521" i="1" a="1"/>
  <c r="S131" i="1" a="1"/>
  <c r="S559" i="1" a="1"/>
  <c r="S699" i="1" a="1"/>
  <c r="S771" i="1" a="1"/>
  <c r="S439" i="1" a="1"/>
  <c r="S679" i="1" a="1"/>
  <c r="S572" i="1" a="1"/>
  <c r="S706" i="1" a="1"/>
  <c r="S778" i="1" a="1"/>
  <c r="S441" i="1" a="1"/>
  <c r="S657" i="1" a="1"/>
  <c r="S461" i="1" a="1"/>
  <c r="S617" i="1" a="1"/>
  <c r="S743" i="1" a="1"/>
  <c r="S362" i="1" a="1"/>
  <c r="S601" i="1" a="1"/>
  <c r="S282" i="1" a="1"/>
  <c r="S602" i="1" a="1"/>
  <c r="S399" i="1" a="1"/>
  <c r="S675" i="1" a="1"/>
  <c r="S898" i="1" a="1"/>
  <c r="S992" i="1" a="1"/>
  <c r="S726" i="1" a="1"/>
  <c r="S856" i="1" a="1"/>
  <c r="S669" i="1" a="1"/>
  <c r="S892" i="1" a="1"/>
  <c r="S810" i="1" a="1"/>
  <c r="S1009" i="1" a="1"/>
  <c r="S768" i="1" a="1"/>
  <c r="S893" i="1" a="1"/>
  <c r="S769" i="1" a="1"/>
  <c r="S532" i="1" a="1"/>
  <c r="S878" i="1" a="1"/>
  <c r="S246" i="1" a="1"/>
  <c r="S803" i="1" a="1"/>
  <c r="S683" i="1" a="1"/>
  <c r="S905" i="1" a="1"/>
  <c r="S1062" i="1" a="1"/>
  <c r="S997" i="1" a="1"/>
  <c r="S1184" i="1" a="1"/>
  <c r="S1328" i="1" a="1"/>
  <c r="S1248" i="1" a="1"/>
  <c r="S1061" i="1" a="1"/>
  <c r="S1191" i="1" a="1"/>
  <c r="S1335" i="1" a="1"/>
  <c r="S1294" i="1" a="1"/>
  <c r="S1071" i="1" a="1"/>
  <c r="S1224" i="1" a="1"/>
  <c r="S994" i="1" a="1"/>
  <c r="S1000" i="1" a="1"/>
  <c r="S1153" i="1" a="1"/>
  <c r="S1297" i="1" a="1"/>
  <c r="S1076" i="1" a="1"/>
  <c r="S990" i="1" a="1"/>
  <c r="S1147" i="1" a="1"/>
  <c r="S1291" i="1" a="1"/>
  <c r="S968" i="1" a="1"/>
  <c r="W534" i="1" a="1"/>
  <c r="V743" i="1" a="1"/>
  <c r="U599" i="1" a="1"/>
  <c r="U960" i="1" a="1"/>
  <c r="U1301" i="1" a="1"/>
  <c r="T158" i="1" a="1"/>
  <c r="T668" i="1" a="1"/>
  <c r="T652" i="1" a="1"/>
  <c r="T954" i="1" a="1"/>
  <c r="T503" i="1" a="1"/>
  <c r="T1296" i="1" a="1"/>
  <c r="T997" i="1" a="1"/>
  <c r="T1163" i="1" a="1"/>
  <c r="T977" i="1" a="1"/>
  <c r="T1269" i="1" a="1"/>
  <c r="T664" i="1" a="1"/>
  <c r="T1089" i="1" a="1"/>
  <c r="T1158" i="1" a="1"/>
  <c r="S190" i="1" a="1"/>
  <c r="S256" i="1" a="1"/>
  <c r="S250" i="1" a="1"/>
  <c r="S165" i="1" a="1"/>
  <c r="S94" i="1" a="1"/>
  <c r="S391" i="1" a="1"/>
  <c r="S174" i="1" a="1"/>
  <c r="S580" i="1" a="1"/>
  <c r="S626" i="1" a="1"/>
  <c r="S619" i="1" a="1"/>
  <c r="S1014" i="1" a="1"/>
  <c r="S908" i="1" a="1"/>
  <c r="S917" i="1" a="1"/>
  <c r="S603" i="1" a="1"/>
  <c r="S1074" i="1" a="1"/>
  <c r="S804" i="1" a="1"/>
  <c r="S806" i="1" a="1"/>
  <c r="S1032" i="1" a="1"/>
  <c r="S1022" i="1" a="1"/>
  <c r="S1180" i="1" a="1"/>
  <c r="S1187" i="1" a="1"/>
  <c r="S1122" i="1" a="1"/>
  <c r="S993" i="1" a="1"/>
  <c r="S887" i="1" a="1"/>
  <c r="S1110" i="1" a="1"/>
  <c r="R41" i="1" a="1"/>
  <c r="R383" i="1" a="1"/>
  <c r="R336" i="1" a="1"/>
  <c r="R277" i="1" a="1"/>
  <c r="R242" i="1" a="1"/>
  <c r="R267" i="1" a="1"/>
  <c r="R232" i="1" a="1"/>
  <c r="R113" i="1" a="1"/>
  <c r="R114" i="1" a="1"/>
  <c r="R199" i="1" a="1"/>
  <c r="R164" i="1" a="1"/>
  <c r="R250" i="1" a="1"/>
  <c r="R623" i="1" a="1"/>
  <c r="R839" i="1" a="1"/>
  <c r="R994" i="1" a="1"/>
  <c r="R1138" i="1" a="1"/>
  <c r="R595" i="1" a="1"/>
  <c r="R574" i="1" a="1"/>
  <c r="R747" i="1" a="1"/>
  <c r="R893" i="1" a="1"/>
  <c r="R995" i="1" a="1"/>
  <c r="R1085" i="1" a="1"/>
  <c r="R1169" i="1" a="1"/>
  <c r="R552" i="1" a="1"/>
  <c r="R776" i="1" a="1"/>
  <c r="R553" i="1" a="1"/>
  <c r="R669" i="1" a="1"/>
  <c r="R784" i="1" a="1"/>
  <c r="R888" i="1" a="1"/>
  <c r="R966" i="1" a="1"/>
  <c r="R1044" i="1" a="1"/>
  <c r="R1122" i="1" a="1"/>
  <c r="R450" i="1" a="1"/>
  <c r="R698" i="1" a="1"/>
  <c r="R452" i="1" a="1"/>
  <c r="R612" i="1" a="1"/>
  <c r="R720" i="1" a="1"/>
  <c r="R828" i="1" a="1"/>
  <c r="R913" i="1" a="1"/>
  <c r="R985" i="1" a="1"/>
  <c r="R1057" i="1" a="1"/>
  <c r="R1129" i="1" a="1"/>
  <c r="R1201" i="1" a="1"/>
  <c r="R613" i="1" a="1"/>
  <c r="R829" i="1" a="1"/>
  <c r="R570" i="1" a="1"/>
  <c r="R678" i="1" a="1"/>
  <c r="R786" i="1" a="1"/>
  <c r="R890" i="1" a="1"/>
  <c r="R962" i="1" a="1"/>
  <c r="R1034" i="1" a="1"/>
  <c r="R1106" i="1" a="1"/>
  <c r="R1178" i="1" a="1"/>
  <c r="R1250" i="1" a="1"/>
  <c r="R1215" i="1" a="1"/>
  <c r="R1354" i="1" a="1"/>
  <c r="R687" i="1" a="1"/>
  <c r="R1053" i="1" a="1"/>
  <c r="R1276" i="1" a="1"/>
  <c r="R651" i="1" a="1"/>
  <c r="R1227" i="1" a="1"/>
  <c r="R879" i="1" a="1"/>
  <c r="R1176" i="1" a="1"/>
  <c r="R1323" i="1" a="1"/>
  <c r="R723" i="1" a="1"/>
  <c r="R1059" i="1" a="1"/>
  <c r="R1297" i="1" a="1"/>
  <c r="R550" i="1" a="1"/>
  <c r="R1288" i="1" a="1"/>
  <c r="R614" i="1" a="1"/>
  <c r="R1325" i="1" a="1"/>
  <c r="R615" i="1" a="1"/>
  <c r="R993" i="1" a="1"/>
  <c r="R1241" i="1" a="1"/>
  <c r="R622" i="1" a="1"/>
  <c r="R1242" i="1" a="1"/>
  <c r="R852" i="1" a="1"/>
  <c r="R1224" i="1" a="1"/>
  <c r="R1338" i="1" a="1"/>
  <c r="Q32" i="1" a="1"/>
  <c r="Q23" i="1" a="1"/>
  <c r="Q124" i="1" a="1"/>
  <c r="Q268" i="1" a="1"/>
  <c r="Q412" i="1" a="1"/>
  <c r="Q537" i="1" a="1"/>
  <c r="Q609" i="1" a="1"/>
  <c r="Q681" i="1" a="1"/>
  <c r="Q753" i="1" a="1"/>
  <c r="Q825" i="1" a="1"/>
  <c r="Q897" i="1" a="1"/>
  <c r="Q65" i="1" a="1"/>
  <c r="Q209" i="1" a="1"/>
  <c r="Q353" i="1" a="1"/>
  <c r="Q497" i="1" a="1"/>
  <c r="Q150" i="1" a="1"/>
  <c r="Q294" i="1" a="1"/>
  <c r="Q438" i="1" a="1"/>
  <c r="Q550" i="1" a="1"/>
  <c r="Q622" i="1" a="1"/>
  <c r="Q694" i="1" a="1"/>
  <c r="Q766" i="1" a="1"/>
  <c r="Q39" i="1" a="1"/>
  <c r="Q187" i="1" a="1"/>
  <c r="Q331" i="1" a="1"/>
  <c r="Q475" i="1" a="1"/>
  <c r="Q128" i="1" a="1"/>
  <c r="Q272" i="1" a="1"/>
  <c r="Q416" i="1" a="1"/>
  <c r="Q539" i="1" a="1"/>
  <c r="Q611" i="1" a="1"/>
  <c r="Q683" i="1" a="1"/>
  <c r="Q755" i="1" a="1"/>
  <c r="Q43" i="1" a="1"/>
  <c r="Q189" i="1" a="1"/>
  <c r="Q333" i="1" a="1"/>
  <c r="Q477" i="1" a="1"/>
  <c r="Q130" i="1" a="1"/>
  <c r="Q274" i="1" a="1"/>
  <c r="Q418" i="1" a="1"/>
  <c r="Q540" i="1" a="1"/>
  <c r="Q612" i="1" a="1"/>
  <c r="Q684" i="1" a="1"/>
  <c r="Q756" i="1" a="1"/>
  <c r="Q828" i="1" a="1"/>
  <c r="Q900" i="1" a="1"/>
  <c r="Q972" i="1" a="1"/>
  <c r="Q45" i="1" a="1"/>
  <c r="Q191" i="1" a="1"/>
  <c r="Q335" i="1" a="1"/>
  <c r="Q479" i="1" a="1"/>
  <c r="Q132" i="1" a="1"/>
  <c r="Q276" i="1" a="1"/>
  <c r="Q420" i="1" a="1"/>
  <c r="Q541" i="1" a="1"/>
  <c r="Q613" i="1" a="1"/>
  <c r="Q685" i="1" a="1"/>
  <c r="Q757" i="1" a="1"/>
  <c r="Q829" i="1" a="1"/>
  <c r="Q901" i="1" a="1"/>
  <c r="Q109" i="1" a="1"/>
  <c r="Q253" i="1" a="1"/>
  <c r="Q397" i="1" a="1"/>
  <c r="Q49" i="1" a="1"/>
  <c r="Q194" i="1" a="1"/>
  <c r="Q338" i="1" a="1"/>
  <c r="Q482" i="1" a="1"/>
  <c r="Q572" i="1" a="1"/>
  <c r="Q644" i="1" a="1"/>
  <c r="Q50" i="1" a="1"/>
  <c r="Q195" i="1" a="1"/>
  <c r="Q339" i="1" a="1"/>
  <c r="Q483" i="1" a="1"/>
  <c r="Q977" i="1" a="1"/>
  <c r="Q1131" i="1" a="1"/>
  <c r="Q1275" i="1" a="1"/>
  <c r="Q860" i="1" a="1"/>
  <c r="Q1060" i="1" a="1"/>
  <c r="Q1204" i="1" a="1"/>
  <c r="Q1348" i="1" a="1"/>
  <c r="Q980" i="1" a="1"/>
  <c r="Q1133" i="1" a="1"/>
  <c r="Q1277" i="1" a="1"/>
  <c r="Q887" i="1" a="1"/>
  <c r="Q1074" i="1" a="1"/>
  <c r="Q1218" i="1" a="1"/>
  <c r="Q989" i="1" a="1"/>
  <c r="Q1011" i="1" a="1"/>
  <c r="Q1159" i="1" a="1"/>
  <c r="Q1303" i="1" a="1"/>
  <c r="Q938" i="1" a="1"/>
  <c r="Q1100" i="1" a="1"/>
  <c r="Q1244" i="1" a="1"/>
  <c r="Q746" i="1" a="1"/>
  <c r="Q1028" i="1" a="1"/>
  <c r="Q1173" i="1" a="1"/>
  <c r="Q1317" i="1" a="1"/>
  <c r="Q821" i="1" a="1"/>
  <c r="Q1042" i="1" a="1"/>
  <c r="Q1186" i="1" a="1"/>
  <c r="Q1330" i="1" a="1"/>
  <c r="Q824" i="1" a="1"/>
  <c r="Q1043" i="1" a="1"/>
  <c r="Q1187" i="1" a="1"/>
  <c r="Q1331" i="1" a="1"/>
  <c r="Q851" i="1" a="1"/>
  <c r="Q1056" i="1" a="1"/>
  <c r="Q1200" i="1" a="1"/>
  <c r="Q1344" i="1" a="1"/>
  <c r="Q776" i="1" a="1"/>
  <c r="Q1034" i="1" a="1"/>
  <c r="Q1178" i="1" a="1"/>
  <c r="Q1322" i="1" a="1"/>
  <c r="Q495" i="1" a="1"/>
  <c r="Q1287" i="1" a="1"/>
  <c r="Q884" i="1" a="1"/>
  <c r="Q1216" i="1" a="1"/>
  <c r="Q1360" i="1" a="1"/>
  <c r="Q994" i="1" a="1"/>
  <c r="Q1289" i="1" a="1"/>
  <c r="Q1086" i="1" a="1"/>
  <c r="Q734" i="1" a="1"/>
  <c r="Q1171" i="1" a="1"/>
  <c r="Q1315" i="1" a="1"/>
  <c r="Q1112" i="1" a="1"/>
  <c r="Q818" i="1" a="1"/>
  <c r="Q1185" i="1" a="1"/>
  <c r="Q848" i="1" a="1"/>
  <c r="Q1198" i="1" a="1"/>
  <c r="Q850" i="1" a="1"/>
  <c r="Q1055" i="1" a="1"/>
  <c r="Q1343" i="1" a="1"/>
  <c r="Q1068" i="1" a="1"/>
  <c r="Q1356" i="1" a="1"/>
  <c r="Q1190" i="1" a="1"/>
  <c r="Q770" i="1" a="1"/>
  <c r="Q1222" i="1" a="1"/>
  <c r="Q1223" i="1" a="1"/>
  <c r="Q1092" i="1" a="1"/>
  <c r="Q1018" i="1" a="1"/>
  <c r="T361" i="1" a="1"/>
  <c r="S979" i="1" a="1"/>
  <c r="R89" i="1" a="1"/>
  <c r="R875" i="1" a="1"/>
  <c r="R876" i="1" a="1"/>
  <c r="R901" i="1" a="1"/>
  <c r="R950" i="1" a="1"/>
  <c r="R1300" i="1" a="1"/>
  <c r="R557" i="1" a="1"/>
  <c r="Q100" i="1" a="1"/>
  <c r="Q36" i="1" a="1"/>
  <c r="Q754" i="1" a="1"/>
  <c r="Q671" i="1" a="1"/>
  <c r="Q672" i="1" a="1"/>
  <c r="Q108" i="1" a="1"/>
  <c r="Q373" i="1" a="1"/>
  <c r="Q315" i="1" a="1"/>
  <c r="Q1109" i="1" a="1"/>
  <c r="Q1076" i="1" a="1"/>
  <c r="Q1306" i="1" a="1"/>
  <c r="Q1285" i="1" a="1"/>
  <c r="U1246" i="1" a="1"/>
  <c r="T625" i="1" a="1"/>
  <c r="S693" i="1" a="1"/>
  <c r="S1068" i="1" a="1"/>
  <c r="R230" i="1" a="1"/>
  <c r="R982" i="1" a="1"/>
  <c r="R769" i="1" a="1"/>
  <c r="R605" i="1" a="1"/>
  <c r="R563" i="1" a="1"/>
  <c r="W164" i="1" a="1"/>
  <c r="V886" i="1" a="1"/>
  <c r="U767" i="1" a="1"/>
  <c r="U1036" i="1" a="1"/>
  <c r="U1341" i="1" a="1"/>
  <c r="T188" i="1" a="1"/>
  <c r="T115" i="1" a="1"/>
  <c r="T665" i="1" a="1"/>
  <c r="T960" i="1" a="1"/>
  <c r="T522" i="1" a="1"/>
  <c r="T1302" i="1" a="1"/>
  <c r="T1033" i="1" a="1"/>
  <c r="T1170" i="1" a="1"/>
  <c r="T984" i="1" a="1"/>
  <c r="T1275" i="1" a="1"/>
  <c r="T726" i="1" a="1"/>
  <c r="T1096" i="1" a="1"/>
  <c r="T1354" i="1" a="1"/>
  <c r="S212" i="1" a="1"/>
  <c r="S278" i="1" a="1"/>
  <c r="S272" i="1" a="1"/>
  <c r="S172" i="1" a="1"/>
  <c r="S116" i="1" a="1"/>
  <c r="S413" i="1" a="1"/>
  <c r="S217" i="1" a="1"/>
  <c r="S590" i="1" a="1"/>
  <c r="S641" i="1" a="1"/>
  <c r="S369" i="1" a="1"/>
  <c r="S708" i="1" a="1"/>
  <c r="S798" i="1" a="1"/>
  <c r="S751" i="1" a="1"/>
  <c r="S791" i="1" a="1"/>
  <c r="S986" i="1" a="1"/>
  <c r="S1030" i="1" a="1"/>
  <c r="S1041" i="1" a="1"/>
  <c r="S1146" i="1" a="1"/>
  <c r="S1140" i="1" a="1"/>
  <c r="S1193" i="1" a="1"/>
  <c r="S1200" i="1" a="1"/>
  <c r="S1129" i="1" a="1"/>
  <c r="S1004" i="1" a="1"/>
  <c r="S911" i="1" a="1"/>
  <c r="S1215" i="1" a="1"/>
  <c r="R47" i="1" a="1"/>
  <c r="R395" i="1" a="1"/>
  <c r="R348" i="1" a="1"/>
  <c r="R289" i="1" a="1"/>
  <c r="R254" i="1" a="1"/>
  <c r="R279" i="1" a="1"/>
  <c r="R244" i="1" a="1"/>
  <c r="R125" i="1" a="1"/>
  <c r="R126" i="1" a="1"/>
  <c r="R211" i="1" a="1"/>
  <c r="R176" i="1" a="1"/>
  <c r="R262" i="1" a="1"/>
  <c r="R630" i="1" a="1"/>
  <c r="R846" i="1" a="1"/>
  <c r="R1000" i="1" a="1"/>
  <c r="R1144" i="1" a="1"/>
  <c r="R602" i="1" a="1"/>
  <c r="R581" i="1" a="1"/>
  <c r="R761" i="1" a="1"/>
  <c r="R899" i="1" a="1"/>
  <c r="R1001" i="1" a="1"/>
  <c r="R1091" i="1" a="1"/>
  <c r="R1175" i="1" a="1"/>
  <c r="R560" i="1" a="1"/>
  <c r="R805" i="1" a="1"/>
  <c r="R561" i="1" a="1"/>
  <c r="R676" i="1" a="1"/>
  <c r="R791" i="1" a="1"/>
  <c r="R894" i="1" a="1"/>
  <c r="R972" i="1" a="1"/>
  <c r="R1056" i="1" a="1"/>
  <c r="R1128" i="1" a="1"/>
  <c r="R478" i="1" a="1"/>
  <c r="R727" i="1" a="1"/>
  <c r="R482" i="1" a="1"/>
  <c r="R627" i="1" a="1"/>
  <c r="R735" i="1" a="1"/>
  <c r="R843" i="1" a="1"/>
  <c r="R919" i="1" a="1"/>
  <c r="R991" i="1" a="1"/>
  <c r="R1063" i="1" a="1"/>
  <c r="R1135" i="1" a="1"/>
  <c r="R141" i="1" a="1"/>
  <c r="R620" i="1" a="1"/>
  <c r="R836" i="1" a="1"/>
  <c r="R585" i="1" a="1"/>
  <c r="R693" i="1" a="1"/>
  <c r="R801" i="1" a="1"/>
  <c r="R896" i="1" a="1"/>
  <c r="R968" i="1" a="1"/>
  <c r="R1040" i="1" a="1"/>
  <c r="R1112" i="1" a="1"/>
  <c r="R1184" i="1" a="1"/>
  <c r="R1256" i="1" a="1"/>
  <c r="R1225" i="1" a="1"/>
  <c r="R708" i="1" a="1"/>
  <c r="R744" i="1" a="1"/>
  <c r="R1077" i="1" a="1"/>
  <c r="R1286" i="1" a="1"/>
  <c r="R999" i="1" a="1"/>
  <c r="R1237" i="1" a="1"/>
  <c r="R975" i="1" a="1"/>
  <c r="R1193" i="1" a="1"/>
  <c r="R1332" i="1" a="1"/>
  <c r="R780" i="1" a="1"/>
  <c r="R1083" i="1" a="1"/>
  <c r="R1315" i="1" a="1"/>
  <c r="R608" i="1" a="1"/>
  <c r="R1298" i="1" a="1"/>
  <c r="R643" i="1" a="1"/>
  <c r="R1343" i="1" a="1"/>
  <c r="R672" i="1" a="1"/>
  <c r="R1017" i="1" a="1"/>
  <c r="R1272" i="1" a="1"/>
  <c r="R1023" i="1" a="1"/>
  <c r="R1252" i="1" a="1"/>
  <c r="R951" i="1" a="1"/>
  <c r="R1234" i="1" a="1"/>
  <c r="R1347" i="1" a="1"/>
  <c r="Q38" i="1" a="1"/>
  <c r="Q29" i="1" a="1"/>
  <c r="Q136" i="1" a="1"/>
  <c r="Q280" i="1" a="1"/>
  <c r="Q424" i="1" a="1"/>
  <c r="Q543" i="1" a="1"/>
  <c r="Q615" i="1" a="1"/>
  <c r="Q687" i="1" a="1"/>
  <c r="Q759" i="1" a="1"/>
  <c r="Q831" i="1" a="1"/>
  <c r="Q903" i="1" a="1"/>
  <c r="Q77" i="1" a="1"/>
  <c r="Q221" i="1" a="1"/>
  <c r="Q365" i="1" a="1"/>
  <c r="Q509" i="1" a="1"/>
  <c r="Q162" i="1" a="1"/>
  <c r="Q306" i="1" a="1"/>
  <c r="Q450" i="1" a="1"/>
  <c r="Q556" i="1" a="1"/>
  <c r="Q628" i="1" a="1"/>
  <c r="Q700" i="1" a="1"/>
  <c r="Q772" i="1" a="1"/>
  <c r="Q55" i="1" a="1"/>
  <c r="Q199" i="1" a="1"/>
  <c r="Q343" i="1" a="1"/>
  <c r="Q487" i="1" a="1"/>
  <c r="Q140" i="1" a="1"/>
  <c r="Q284" i="1" a="1"/>
  <c r="Q428" i="1" a="1"/>
  <c r="Q545" i="1" a="1"/>
  <c r="Q617" i="1" a="1"/>
  <c r="Q689" i="1" a="1"/>
  <c r="Q761" i="1" a="1"/>
  <c r="Q57" i="1" a="1"/>
  <c r="Q201" i="1" a="1"/>
  <c r="Q345" i="1" a="1"/>
  <c r="Q489" i="1" a="1"/>
  <c r="Q142" i="1" a="1"/>
  <c r="Q286" i="1" a="1"/>
  <c r="Q430" i="1" a="1"/>
  <c r="Q546" i="1" a="1"/>
  <c r="Q618" i="1" a="1"/>
  <c r="Q690" i="1" a="1"/>
  <c r="Q762" i="1" a="1"/>
  <c r="Q834" i="1" a="1"/>
  <c r="Q906" i="1" a="1"/>
  <c r="Q978" i="1" a="1"/>
  <c r="Q59" i="1" a="1"/>
  <c r="Q203" i="1" a="1"/>
  <c r="Q347" i="1" a="1"/>
  <c r="Q491" i="1" a="1"/>
  <c r="Q144" i="1" a="1"/>
  <c r="Q288" i="1" a="1"/>
  <c r="Q432" i="1" a="1"/>
  <c r="Q547" i="1" a="1"/>
  <c r="Q619" i="1" a="1"/>
  <c r="Q691" i="1" a="1"/>
  <c r="Q763" i="1" a="1"/>
  <c r="Q835" i="1" a="1"/>
  <c r="Q907" i="1" a="1"/>
  <c r="Q121" i="1" a="1"/>
  <c r="Q265" i="1" a="1"/>
  <c r="Q409" i="1" a="1"/>
  <c r="Q62" i="1" a="1"/>
  <c r="Q206" i="1" a="1"/>
  <c r="Q350" i="1" a="1"/>
  <c r="Q494" i="1" a="1"/>
  <c r="Q578" i="1" a="1"/>
  <c r="Q650" i="1" a="1"/>
  <c r="Q63" i="1" a="1"/>
  <c r="Q207" i="1" a="1"/>
  <c r="Q351" i="1" a="1"/>
  <c r="Q992" i="1" a="1"/>
  <c r="Q1143" i="1" a="1"/>
  <c r="Q1072" i="1" a="1"/>
  <c r="Q1145" i="1" a="1"/>
  <c r="Q911" i="1" a="1"/>
  <c r="Q1230" i="1" a="1"/>
  <c r="Q1025" i="1" a="1"/>
  <c r="Q955" i="1" a="1"/>
  <c r="Q1256" i="1" a="1"/>
  <c r="Q1041" i="1" a="1"/>
  <c r="Q1329" i="1" a="1"/>
  <c r="Q1054" i="1" a="1"/>
  <c r="Q1342" i="1" a="1"/>
  <c r="Q1199" i="1" a="1"/>
  <c r="Q875" i="1" a="1"/>
  <c r="Q1212" i="1" a="1"/>
  <c r="Q832" i="1" a="1"/>
  <c r="Q1046" i="1" a="1"/>
  <c r="Q1334" i="1" a="1"/>
  <c r="Q856" i="1" a="1"/>
  <c r="Q1202" i="1" a="1"/>
  <c r="Q1346" i="1" a="1"/>
  <c r="Q830" i="1" a="1"/>
  <c r="Q854" i="1" a="1"/>
  <c r="Q1236" i="1" a="1"/>
  <c r="Q1214" i="1" a="1"/>
  <c r="T793" i="1" a="1"/>
  <c r="T1093" i="1" a="1"/>
  <c r="S106" i="1" a="1"/>
  <c r="S477" i="1" a="1"/>
  <c r="S1176" i="1" a="1"/>
  <c r="S1347" i="1" a="1"/>
  <c r="R208" i="1" a="1"/>
  <c r="R1120" i="1" a="1"/>
  <c r="R954" i="1" a="1"/>
  <c r="R814" i="1" a="1"/>
  <c r="R556" i="1" a="1"/>
  <c r="R830" i="1" a="1"/>
  <c r="R1305" i="1" a="1"/>
  <c r="R1221" i="1" a="1"/>
  <c r="Q388" i="1" a="1"/>
  <c r="Q329" i="1" a="1"/>
  <c r="Q163" i="1" a="1"/>
  <c r="Q309" i="1" a="1"/>
  <c r="Q816" i="1" a="1"/>
  <c r="Q529" i="1" a="1"/>
  <c r="Q517" i="1" a="1"/>
  <c r="Q949" i="1" a="1"/>
  <c r="Q1194" i="1" a="1"/>
  <c r="Q999" i="1" a="1"/>
  <c r="Q1307" i="1" a="1"/>
  <c r="V318" i="1" a="1"/>
  <c r="T1129" i="1" a="1"/>
  <c r="S546" i="1" a="1"/>
  <c r="S900" i="1" a="1"/>
  <c r="S1167" i="1" a="1"/>
  <c r="R324" i="1" a="1"/>
  <c r="R609" i="1" a="1"/>
  <c r="R1163" i="1" a="1"/>
  <c r="R1116" i="1" a="1"/>
  <c r="R1123" i="1" a="1"/>
  <c r="R1028" i="1" a="1"/>
  <c r="W905" i="1" a="1"/>
  <c r="V1071" i="1" a="1"/>
  <c r="U569" i="1" a="1"/>
  <c r="U897" i="1" a="1"/>
  <c r="T90" i="1" a="1"/>
  <c r="T255" i="1" a="1"/>
  <c r="T725" i="1" a="1"/>
  <c r="T788" i="1" a="1"/>
  <c r="T671" i="1" a="1"/>
  <c r="T460" i="1" a="1"/>
  <c r="T177" i="1" a="1"/>
  <c r="T1249" i="1" a="1"/>
  <c r="T1036" i="1" a="1"/>
  <c r="T1064" i="1" a="1"/>
  <c r="T1341" i="1" a="1"/>
  <c r="T1045" i="1" a="1"/>
  <c r="T1175" i="1" a="1"/>
  <c r="T925" i="1" a="1"/>
  <c r="S334" i="1" a="1"/>
  <c r="S400" i="1" a="1"/>
  <c r="S394" i="1" a="1"/>
  <c r="S309" i="1" a="1"/>
  <c r="S238" i="1" a="1"/>
  <c r="S167" i="1" a="1"/>
  <c r="S570" i="1" a="1"/>
  <c r="S712" i="1" a="1"/>
  <c r="S749" i="1" a="1"/>
  <c r="S428" i="1" a="1"/>
  <c r="S744" i="1" a="1"/>
  <c r="S822" i="1" a="1"/>
  <c r="S787" i="1" a="1"/>
  <c r="S289" i="1" a="1"/>
  <c r="S1008" i="1" a="1"/>
  <c r="S1070" i="1" a="1"/>
  <c r="S1093" i="1" a="1"/>
  <c r="S1166" i="1" a="1"/>
  <c r="S1160" i="1" a="1"/>
  <c r="S1298" i="1" a="1"/>
  <c r="S1305" i="1" a="1"/>
  <c r="S1240" i="1" a="1"/>
  <c r="S1136" i="1" a="1"/>
  <c r="S1077" i="1" a="1"/>
  <c r="R38" i="1" a="1"/>
  <c r="R69" i="1" a="1"/>
  <c r="R503" i="1" a="1"/>
  <c r="R456" i="1" a="1"/>
  <c r="R397" i="1" a="1"/>
  <c r="R362" i="1" a="1"/>
  <c r="R387" i="1" a="1"/>
  <c r="R352" i="1" a="1"/>
  <c r="R233" i="1" a="1"/>
  <c r="R234" i="1" a="1"/>
  <c r="R319" i="1" a="1"/>
  <c r="R284" i="1" a="1"/>
  <c r="R370" i="1" a="1"/>
  <c r="R645" i="1" a="1"/>
  <c r="R861" i="1" a="1"/>
  <c r="R1006" i="1" a="1"/>
  <c r="R1150" i="1" a="1"/>
  <c r="R631" i="1" a="1"/>
  <c r="R588" i="1" a="1"/>
  <c r="R768" i="1" a="1"/>
  <c r="R905" i="1" a="1"/>
  <c r="R1013" i="1" a="1"/>
  <c r="R1097" i="1" a="1"/>
  <c r="R1181" i="1" a="1"/>
  <c r="R589" i="1" a="1"/>
  <c r="R812" i="1" a="1"/>
  <c r="R568" i="1" a="1"/>
  <c r="R683" i="1" a="1"/>
  <c r="R798" i="1" a="1"/>
  <c r="R900" i="1" a="1"/>
  <c r="R984" i="1" a="1"/>
  <c r="R1062" i="1" a="1"/>
  <c r="R1134" i="1" a="1"/>
  <c r="R502" i="1" a="1"/>
  <c r="R734" i="1" a="1"/>
  <c r="R506" i="1" a="1"/>
  <c r="R634" i="1" a="1"/>
  <c r="R742" i="1" a="1"/>
  <c r="R850" i="1" a="1"/>
  <c r="R925" i="1" a="1"/>
  <c r="R997" i="1" a="1"/>
  <c r="R1069" i="1" a="1"/>
  <c r="R1141" i="1" a="1"/>
  <c r="R285" i="1" a="1"/>
  <c r="R649" i="1" a="1"/>
  <c r="R865" i="1" a="1"/>
  <c r="R592" i="1" a="1"/>
  <c r="R700" i="1" a="1"/>
  <c r="R808" i="1" a="1"/>
  <c r="R902" i="1" a="1"/>
  <c r="R974" i="1" a="1"/>
  <c r="R1046" i="1" a="1"/>
  <c r="R1118" i="1" a="1"/>
  <c r="R1190" i="1" a="1"/>
  <c r="R1262" i="1" a="1"/>
  <c r="R1235" i="1" a="1"/>
  <c r="R903" i="1" a="1"/>
  <c r="R773" i="1" a="1"/>
  <c r="R1101" i="1" a="1"/>
  <c r="R1294" i="1" a="1"/>
  <c r="R1167" i="1" a="1"/>
  <c r="R1247" i="1" a="1"/>
  <c r="R1119" i="1" a="1"/>
  <c r="R1207" i="1" a="1"/>
  <c r="R1341" i="1" a="1"/>
  <c r="R809" i="1" a="1"/>
  <c r="R1107" i="1" a="1"/>
  <c r="R1333" i="1" a="1"/>
  <c r="R637" i="1" a="1"/>
  <c r="R1306" i="1" a="1"/>
  <c r="R758" i="1" a="1"/>
  <c r="R1200" i="1" a="1"/>
  <c r="R701" i="1" a="1"/>
  <c r="R1041" i="1" a="1"/>
  <c r="R1281" i="1" a="1"/>
  <c r="R1213" i="1" a="1"/>
  <c r="R1263" i="1" a="1"/>
  <c r="R1095" i="1" a="1"/>
  <c r="R1245" i="1" a="1"/>
  <c r="R1356" i="1" a="1"/>
  <c r="Q10" i="1" a="1"/>
  <c r="Q35" i="1" a="1"/>
  <c r="Q148" i="1" a="1"/>
  <c r="Q292" i="1" a="1"/>
  <c r="Q436" i="1" a="1"/>
  <c r="Q549" i="1" a="1"/>
  <c r="Q621" i="1" a="1"/>
  <c r="Q693" i="1" a="1"/>
  <c r="Q765" i="1" a="1"/>
  <c r="Q837" i="1" a="1"/>
  <c r="Q909" i="1" a="1"/>
  <c r="Q89" i="1" a="1"/>
  <c r="Q233" i="1" a="1"/>
  <c r="Q377" i="1" a="1"/>
  <c r="Q13" i="1" a="1"/>
  <c r="Q174" i="1" a="1"/>
  <c r="Q318" i="1" a="1"/>
  <c r="Q462" i="1" a="1"/>
  <c r="Q562" i="1" a="1"/>
  <c r="Q634" i="1" a="1"/>
  <c r="Q706" i="1" a="1"/>
  <c r="Q778" i="1" a="1"/>
  <c r="Q67" i="1" a="1"/>
  <c r="Q211" i="1" a="1"/>
  <c r="Q355" i="1" a="1"/>
  <c r="Q499" i="1" a="1"/>
  <c r="Q152" i="1" a="1"/>
  <c r="Q296" i="1" a="1"/>
  <c r="Q440" i="1" a="1"/>
  <c r="Q551" i="1" a="1"/>
  <c r="Q623" i="1" a="1"/>
  <c r="Q695" i="1" a="1"/>
  <c r="Q767" i="1" a="1"/>
  <c r="Q69" i="1" a="1"/>
  <c r="Q213" i="1" a="1"/>
  <c r="Q357" i="1" a="1"/>
  <c r="Q501" i="1" a="1"/>
  <c r="Q154" i="1" a="1"/>
  <c r="Q298" i="1" a="1"/>
  <c r="Q442" i="1" a="1"/>
  <c r="Q552" i="1" a="1"/>
  <c r="Q624" i="1" a="1"/>
  <c r="Q696" i="1" a="1"/>
  <c r="Q768" i="1" a="1"/>
  <c r="Q840" i="1" a="1"/>
  <c r="Q912" i="1" a="1"/>
  <c r="Q984" i="1" a="1"/>
  <c r="Q71" i="1" a="1"/>
  <c r="Q215" i="1" a="1"/>
  <c r="Q359" i="1" a="1"/>
  <c r="Q503" i="1" a="1"/>
  <c r="Q156" i="1" a="1"/>
  <c r="Q300" i="1" a="1"/>
  <c r="Q444" i="1" a="1"/>
  <c r="Q553" i="1" a="1"/>
  <c r="Q625" i="1" a="1"/>
  <c r="Q697" i="1" a="1"/>
  <c r="Q769" i="1" a="1"/>
  <c r="Q841" i="1" a="1"/>
  <c r="Q913" i="1" a="1"/>
  <c r="Q133" i="1" a="1"/>
  <c r="Q277" i="1" a="1"/>
  <c r="Q421" i="1" a="1"/>
  <c r="Q74" i="1" a="1"/>
  <c r="Q218" i="1" a="1"/>
  <c r="Q362" i="1" a="1"/>
  <c r="Q506" i="1" a="1"/>
  <c r="Q584" i="1" a="1"/>
  <c r="Q656" i="1" a="1"/>
  <c r="Q75" i="1" a="1"/>
  <c r="Q219" i="1" a="1"/>
  <c r="Q363" i="1" a="1"/>
  <c r="Q507" i="1" a="1"/>
  <c r="Q1006" i="1" a="1"/>
  <c r="Q1155" i="1" a="1"/>
  <c r="Q1299" i="1" a="1"/>
  <c r="Q908" i="1" a="1"/>
  <c r="Q1084" i="1" a="1"/>
  <c r="Q1228" i="1" a="1"/>
  <c r="Q975" i="1" a="1"/>
  <c r="Q1009" i="1" a="1"/>
  <c r="Q1157" i="1" a="1"/>
  <c r="Q1301" i="1" a="1"/>
  <c r="Q935" i="1" a="1"/>
  <c r="Q1098" i="1" a="1"/>
  <c r="Q1242" i="1" a="1"/>
  <c r="Q806" i="1" a="1"/>
  <c r="Q1039" i="1" a="1"/>
  <c r="Q1183" i="1" a="1"/>
  <c r="Q1327" i="1" a="1"/>
  <c r="Q969" i="1" a="1"/>
  <c r="Q1124" i="1" a="1"/>
  <c r="Q1268" i="1" a="1"/>
  <c r="Q845" i="1" a="1"/>
  <c r="Q1053" i="1" a="1"/>
  <c r="Q1197" i="1" a="1"/>
  <c r="Q1341" i="1" a="1"/>
  <c r="Q872" i="1" a="1"/>
  <c r="Q1066" i="1" a="1"/>
  <c r="Q1210" i="1" a="1"/>
  <c r="Q1354" i="1" a="1"/>
  <c r="Q874" i="1" a="1"/>
  <c r="Q1067" i="1" a="1"/>
  <c r="Q1211" i="1" a="1"/>
  <c r="Q1355" i="1" a="1"/>
  <c r="Q899" i="1" a="1"/>
  <c r="Q1080" i="1" a="1"/>
  <c r="Q1224" i="1" a="1"/>
  <c r="Q1058" i="1" a="1"/>
  <c r="Q1078" i="1" a="1"/>
  <c r="Q1079" i="1" a="1"/>
  <c r="Q880" i="1" a="1"/>
  <c r="Q1358" i="1" a="1"/>
  <c r="T1217" i="1" a="1"/>
  <c r="T732" i="1" a="1"/>
  <c r="T586" i="1" a="1"/>
  <c r="S51" i="1" a="1"/>
  <c r="S534" i="1" a="1"/>
  <c r="S885" i="1" a="1"/>
  <c r="S1154" i="1" a="1"/>
  <c r="R253" i="1" a="1"/>
  <c r="R594" i="1" a="1"/>
  <c r="R1157" i="1" a="1"/>
  <c r="R261" i="1" a="1"/>
  <c r="R1117" i="1" a="1"/>
  <c r="R1094" i="1" a="1"/>
  <c r="R1257" i="1" a="1"/>
  <c r="R1270" i="1" a="1"/>
  <c r="R1188" i="1" a="1"/>
  <c r="Q813" i="1" a="1"/>
  <c r="Q610" i="1" a="1"/>
  <c r="Q527" i="1" a="1"/>
  <c r="Q394" i="1" a="1"/>
  <c r="Q311" i="1" a="1"/>
  <c r="Q601" i="1" a="1"/>
  <c r="Q314" i="1" a="1"/>
  <c r="Q459" i="1" a="1"/>
  <c r="Q1253" i="1" a="1"/>
  <c r="Q1220" i="1" a="1"/>
  <c r="Q1333" i="1" a="1"/>
  <c r="Q1005" i="1" a="1"/>
  <c r="T660" i="1" a="1"/>
  <c r="S134" i="1" a="1"/>
  <c r="S999" i="1" a="1"/>
  <c r="S1010" i="1" a="1"/>
  <c r="R35" i="1" a="1"/>
  <c r="R152" i="1" a="1"/>
  <c r="R983" i="1" a="1"/>
  <c r="R960" i="1" a="1"/>
  <c r="R907" i="1" a="1"/>
  <c r="R884" i="1" a="1"/>
  <c r="W1049" i="1" a="1"/>
  <c r="V1212" i="1" a="1"/>
  <c r="U125" i="1" a="1"/>
  <c r="U991" i="1" a="1"/>
  <c r="T117" i="1" a="1"/>
  <c r="T284" i="1" a="1"/>
  <c r="T743" i="1" a="1"/>
  <c r="T800" i="1" a="1"/>
  <c r="T684" i="1" a="1"/>
  <c r="T486" i="1" a="1"/>
  <c r="T434" i="1" a="1"/>
  <c r="T1255" i="1" a="1"/>
  <c r="T377" i="1" a="1"/>
  <c r="T1071" i="1" a="1"/>
  <c r="T1347" i="1" a="1"/>
  <c r="T1081" i="1" a="1"/>
  <c r="T1182" i="1" a="1"/>
  <c r="T1015" i="1" a="1"/>
  <c r="S356" i="1" a="1"/>
  <c r="S422" i="1" a="1"/>
  <c r="S416" i="1" a="1"/>
  <c r="S316" i="1" a="1"/>
  <c r="S260" i="1" a="1"/>
  <c r="S210" i="1" a="1"/>
  <c r="S579" i="1" a="1"/>
  <c r="S718" i="1" a="1"/>
  <c r="S755" i="1" a="1"/>
  <c r="S464" i="1" a="1"/>
  <c r="S500" i="1" a="1"/>
  <c r="S840" i="1" a="1"/>
  <c r="S832" i="1" a="1"/>
  <c r="S465" i="1" a="1"/>
  <c r="S1029" i="1" a="1"/>
  <c r="S1078" i="1" a="1"/>
  <c r="S1100" i="1" a="1"/>
  <c r="S1179" i="1" a="1"/>
  <c r="S1173" i="1" a="1"/>
  <c r="S1311" i="1" a="1"/>
  <c r="S1318" i="1" a="1"/>
  <c r="S1253" i="1" a="1"/>
  <c r="S1149" i="1" a="1"/>
  <c r="S1084" i="1" a="1"/>
  <c r="R44" i="1" a="1"/>
  <c r="R83" i="1" a="1"/>
  <c r="R515" i="1" a="1"/>
  <c r="R468" i="1" a="1"/>
  <c r="R409" i="1" a="1"/>
  <c r="R374" i="1" a="1"/>
  <c r="R399" i="1" a="1"/>
  <c r="R364" i="1" a="1"/>
  <c r="R245" i="1" a="1"/>
  <c r="R246" i="1" a="1"/>
  <c r="R331" i="1" a="1"/>
  <c r="R296" i="1" a="1"/>
  <c r="R382" i="1" a="1"/>
  <c r="R652" i="1" a="1"/>
  <c r="R868" i="1" a="1"/>
  <c r="R1012" i="1" a="1"/>
  <c r="R1156" i="1" a="1"/>
  <c r="R638" i="1" a="1"/>
  <c r="R603" i="1" a="1"/>
  <c r="R790" i="1" a="1"/>
  <c r="R911" i="1" a="1"/>
  <c r="R1019" i="1" a="1"/>
  <c r="R1103" i="1" a="1"/>
  <c r="R1187" i="1" a="1"/>
  <c r="R596" i="1" a="1"/>
  <c r="R841" i="1" a="1"/>
  <c r="R575" i="1" a="1"/>
  <c r="R690" i="1" a="1"/>
  <c r="R813" i="1" a="1"/>
  <c r="R912" i="1" a="1"/>
  <c r="R990" i="1" a="1"/>
  <c r="R1068" i="1" a="1"/>
  <c r="R1140" i="1" a="1"/>
  <c r="R521" i="1" a="1"/>
  <c r="R763" i="1" a="1"/>
  <c r="R530" i="1" a="1"/>
  <c r="R641" i="1" a="1"/>
  <c r="R749" i="1" a="1"/>
  <c r="R857" i="1" a="1"/>
  <c r="R931" i="1" a="1"/>
  <c r="R1003" i="1" a="1"/>
  <c r="R1075" i="1" a="1"/>
  <c r="R1147" i="1" a="1"/>
  <c r="R405" i="1" a="1"/>
  <c r="R656" i="1" a="1"/>
  <c r="R153" i="1" a="1"/>
  <c r="R599" i="1" a="1"/>
  <c r="R707" i="1" a="1"/>
  <c r="R815" i="1" a="1"/>
  <c r="R908" i="1" a="1"/>
  <c r="R980" i="1" a="1"/>
  <c r="R1052" i="1" a="1"/>
  <c r="R1124" i="1" a="1"/>
  <c r="R1196" i="1" a="1"/>
  <c r="R1268" i="1" a="1"/>
  <c r="R1266" i="1" a="1"/>
  <c r="R1071" i="1" a="1"/>
  <c r="R802" i="1" a="1"/>
  <c r="R1125" i="1" a="1"/>
  <c r="R1304" i="1" a="1"/>
  <c r="R189" i="1" a="1"/>
  <c r="R1277" i="1" a="1"/>
  <c r="R1283" i="1" a="1"/>
  <c r="R1217" i="1" a="1"/>
  <c r="R1350" i="1" a="1"/>
  <c r="R838" i="1" a="1"/>
  <c r="R1131" i="1" a="1"/>
  <c r="R1351" i="1" a="1"/>
  <c r="R752" i="1" a="1"/>
  <c r="R1316" i="1" a="1"/>
  <c r="R787" i="1" a="1"/>
  <c r="R1274" i="1" a="1"/>
  <c r="R730" i="1" a="1"/>
  <c r="R1065" i="1" a="1"/>
  <c r="R1290" i="1" a="1"/>
  <c r="R1301" i="1" a="1"/>
  <c r="R1273" i="1" a="1"/>
  <c r="R1254" i="1" a="1"/>
  <c r="R1255" i="1" a="1"/>
  <c r="R650" i="1" a="1"/>
  <c r="Q16" i="1" a="1"/>
  <c r="Q41" i="1" a="1"/>
  <c r="Q160" i="1" a="1"/>
  <c r="Q304" i="1" a="1"/>
  <c r="Q448" i="1" a="1"/>
  <c r="Q555" i="1" a="1"/>
  <c r="Q627" i="1" a="1"/>
  <c r="Q699" i="1" a="1"/>
  <c r="Q771" i="1" a="1"/>
  <c r="Q843" i="1" a="1"/>
  <c r="Q915" i="1" a="1"/>
  <c r="Q101" i="1" a="1"/>
  <c r="Q245" i="1" a="1"/>
  <c r="Q389" i="1" a="1"/>
  <c r="Q37" i="1" a="1"/>
  <c r="Q186" i="1" a="1"/>
  <c r="Q330" i="1" a="1"/>
  <c r="Q474" i="1" a="1"/>
  <c r="Q568" i="1" a="1"/>
  <c r="Q640" i="1" a="1"/>
  <c r="Q712" i="1" a="1"/>
  <c r="Q784" i="1" a="1"/>
  <c r="Q79" i="1" a="1"/>
  <c r="Q223" i="1" a="1"/>
  <c r="Q367" i="1" a="1"/>
  <c r="Q511" i="1" a="1"/>
  <c r="Q164" i="1" a="1"/>
  <c r="Q308" i="1" a="1"/>
  <c r="Q452" i="1" a="1"/>
  <c r="Q557" i="1" a="1"/>
  <c r="Q629" i="1" a="1"/>
  <c r="Q701" i="1" a="1"/>
  <c r="Q773" i="1" a="1"/>
  <c r="Q81" i="1" a="1"/>
  <c r="Q225" i="1" a="1"/>
  <c r="Q369" i="1" a="1"/>
  <c r="Q513" i="1" a="1"/>
  <c r="Q166" i="1" a="1"/>
  <c r="Q310" i="1" a="1"/>
  <c r="Q454" i="1" a="1"/>
  <c r="Q558" i="1" a="1"/>
  <c r="Q630" i="1" a="1"/>
  <c r="Q702" i="1" a="1"/>
  <c r="Q774" i="1" a="1"/>
  <c r="Q846" i="1" a="1"/>
  <c r="Q918" i="1" a="1"/>
  <c r="Q990" i="1" a="1"/>
  <c r="Q83" i="1" a="1"/>
  <c r="Q227" i="1" a="1"/>
  <c r="Q371" i="1" a="1"/>
  <c r="Q515" i="1" a="1"/>
  <c r="Q168" i="1" a="1"/>
  <c r="Q312" i="1" a="1"/>
  <c r="Q456" i="1" a="1"/>
  <c r="Q559" i="1" a="1"/>
  <c r="Q631" i="1" a="1"/>
  <c r="Q703" i="1" a="1"/>
  <c r="Q775" i="1" a="1"/>
  <c r="Q847" i="1" a="1"/>
  <c r="Q919" i="1" a="1"/>
  <c r="Q145" i="1" a="1"/>
  <c r="Q289" i="1" a="1"/>
  <c r="Q433" i="1" a="1"/>
  <c r="Q86" i="1" a="1"/>
  <c r="Q230" i="1" a="1"/>
  <c r="Q374" i="1" a="1"/>
  <c r="Q518" i="1" a="1"/>
  <c r="Q590" i="1" a="1"/>
  <c r="Q662" i="1" a="1"/>
  <c r="Q87" i="1" a="1"/>
  <c r="Q231" i="1" a="1"/>
  <c r="Q375" i="1" a="1"/>
  <c r="Q710" i="1" a="1"/>
  <c r="Q1021" i="1" a="1"/>
  <c r="Q1167" i="1" a="1"/>
  <c r="Q1311" i="1" a="1"/>
  <c r="Q932" i="1" a="1"/>
  <c r="Q1096" i="1" a="1"/>
  <c r="Q1240" i="1" a="1"/>
  <c r="Q722" i="1" a="1"/>
  <c r="Q1023" i="1" a="1"/>
  <c r="Q1169" i="1" a="1"/>
  <c r="Q1313" i="1" a="1"/>
  <c r="Q952" i="1" a="1"/>
  <c r="Q1110" i="1" a="1"/>
  <c r="Q1254" i="1" a="1"/>
  <c r="Q842" i="1" a="1"/>
  <c r="Q1051" i="1" a="1"/>
  <c r="Q1195" i="1" a="1"/>
  <c r="Q1339" i="1" a="1"/>
  <c r="Q983" i="1" a="1"/>
  <c r="Q1136" i="1" a="1"/>
  <c r="Q1280" i="1" a="1"/>
  <c r="Q869" i="1" a="1"/>
  <c r="Q1065" i="1" a="1"/>
  <c r="Q1209" i="1" a="1"/>
  <c r="Q1353" i="1" a="1"/>
  <c r="Q896" i="1" a="1"/>
  <c r="Q898" i="1" a="1"/>
  <c r="Q923" i="1" a="1"/>
  <c r="Q1070" i="1" a="1"/>
  <c r="T647" i="1" a="1"/>
  <c r="R711" i="1" a="1"/>
  <c r="R793" i="1" a="1"/>
  <c r="R665" i="1" a="1"/>
  <c r="Q11" i="1" a="1"/>
  <c r="Q473" i="1" a="1"/>
  <c r="Q451" i="1" a="1"/>
  <c r="Q453" i="1" a="1"/>
  <c r="Q252" i="1" a="1"/>
  <c r="Q229" i="1" a="1"/>
  <c r="Q788" i="1" a="1"/>
  <c r="Q892" i="1" a="1"/>
  <c r="Q1031" i="1" a="1"/>
  <c r="T235" i="1" a="1"/>
  <c r="S269" i="1" a="1"/>
  <c r="S1011" i="1" a="1"/>
  <c r="R255" i="1" a="1"/>
  <c r="R544" i="1" a="1"/>
  <c r="R882" i="1" a="1"/>
  <c r="R1051" i="1" a="1"/>
  <c r="W967" i="1" a="1"/>
  <c r="V961" i="1" a="1"/>
  <c r="U962" i="1" a="1"/>
  <c r="U934" i="1" a="1"/>
  <c r="T110" i="1" a="1"/>
  <c r="T613" i="1" a="1"/>
  <c r="T210" i="1" a="1"/>
  <c r="T317" i="1" a="1"/>
  <c r="T520" i="1" a="1"/>
  <c r="T717" i="1" a="1"/>
  <c r="T928" i="1" a="1"/>
  <c r="T1321" i="1" a="1"/>
  <c r="T946" i="1" a="1"/>
  <c r="T1150" i="1" a="1"/>
  <c r="T562" i="1" a="1"/>
  <c r="T1259" i="1" a="1"/>
  <c r="T1252" i="1" a="1"/>
  <c r="S32" i="1" a="1"/>
  <c r="S155" i="1" a="1"/>
  <c r="S163" i="1" a="1"/>
  <c r="S55" i="1" a="1"/>
  <c r="S453" i="1" a="1"/>
  <c r="S382" i="1" a="1"/>
  <c r="S578" i="1" a="1"/>
  <c r="S705" i="1" a="1"/>
  <c r="S784" i="1" a="1"/>
  <c r="S397" i="1" a="1"/>
  <c r="S668" i="1" a="1"/>
  <c r="S838" i="1" a="1"/>
  <c r="S1002" i="1" a="1"/>
  <c r="S433" i="1" a="1"/>
  <c r="S660" i="1" a="1"/>
  <c r="S1171" i="1" a="1"/>
  <c r="S1178" i="1" a="1"/>
  <c r="S1211" i="1" a="1"/>
  <c r="S1290" i="1" a="1"/>
  <c r="S1284" i="1" a="1"/>
  <c r="S1324" i="1" a="1"/>
  <c r="S1331" i="1" a="1"/>
  <c r="S1266" i="1" a="1"/>
  <c r="S1162" i="1" a="1"/>
  <c r="S1091" i="1" a="1"/>
  <c r="R50" i="1" a="1"/>
  <c r="R95" i="1" a="1"/>
  <c r="R19" i="1" a="1"/>
  <c r="R480" i="1" a="1"/>
  <c r="R421" i="1" a="1"/>
  <c r="R386" i="1" a="1"/>
  <c r="R411" i="1" a="1"/>
  <c r="R376" i="1" a="1"/>
  <c r="R257" i="1" a="1"/>
  <c r="R258" i="1" a="1"/>
  <c r="R343" i="1" a="1"/>
  <c r="R308" i="1" a="1"/>
  <c r="R394" i="1" a="1"/>
  <c r="R702" i="1" a="1"/>
  <c r="R904" i="1" a="1"/>
  <c r="R1048" i="1" a="1"/>
  <c r="R1192" i="1" a="1"/>
  <c r="R746" i="1" a="1"/>
  <c r="R639" i="1" a="1"/>
  <c r="R797" i="1" a="1"/>
  <c r="R929" i="1" a="1"/>
  <c r="R1025" i="1" a="1"/>
  <c r="R1109" i="1" a="1"/>
  <c r="R93" i="1" a="1"/>
  <c r="R625" i="1" a="1"/>
  <c r="R848" i="1" a="1"/>
  <c r="R582" i="1" a="1"/>
  <c r="R705" i="1" a="1"/>
  <c r="R827" i="1" a="1"/>
  <c r="R918" i="1" a="1"/>
  <c r="R996" i="1" a="1"/>
  <c r="R1074" i="1" a="1"/>
  <c r="R1146" i="1" a="1"/>
  <c r="R538" i="1" a="1"/>
  <c r="R770" i="1" a="1"/>
  <c r="R546" i="1" a="1"/>
  <c r="R648" i="1" a="1"/>
  <c r="R756" i="1" a="1"/>
  <c r="R864" i="1" a="1"/>
  <c r="R937" i="1" a="1"/>
  <c r="R1009" i="1" a="1"/>
  <c r="R1081" i="1" a="1"/>
  <c r="R1153" i="1" a="1"/>
  <c r="R453" i="1" a="1"/>
  <c r="R685" i="1" a="1"/>
  <c r="R297" i="1" a="1"/>
  <c r="R606" i="1" a="1"/>
  <c r="R714" i="1" a="1"/>
  <c r="R822" i="1" a="1"/>
  <c r="R914" i="1" a="1"/>
  <c r="R986" i="1" a="1"/>
  <c r="R1058" i="1" a="1"/>
  <c r="R1130" i="1" a="1"/>
  <c r="R1202" i="1" a="1"/>
  <c r="R165" i="1" a="1"/>
  <c r="R1285" i="1" a="1"/>
  <c r="R1143" i="1" a="1"/>
  <c r="R831" i="1" a="1"/>
  <c r="R1149" i="1" a="1"/>
  <c r="R1312" i="1" a="1"/>
  <c r="R490" i="1" a="1"/>
  <c r="R1295" i="1" a="1"/>
  <c r="R309" i="1" a="1"/>
  <c r="R1248" i="1" a="1"/>
  <c r="R1359" i="1" a="1"/>
  <c r="R867" i="1" a="1"/>
  <c r="R1155" i="1" a="1"/>
  <c r="R823" i="1" a="1"/>
  <c r="R781" i="1" a="1"/>
  <c r="R1324" i="1" a="1"/>
  <c r="R1197" i="1" a="1"/>
  <c r="R1346" i="1" a="1"/>
  <c r="R759" i="1" a="1"/>
  <c r="R1089" i="1" a="1"/>
  <c r="R1299" i="1" a="1"/>
  <c r="R426" i="1" a="1"/>
  <c r="R1291" i="1" a="1"/>
  <c r="R465" i="1" a="1"/>
  <c r="R1265" i="1" a="1"/>
  <c r="R1253" i="1" a="1"/>
  <c r="Q22" i="1" a="1"/>
  <c r="Q9" i="1" a="1"/>
  <c r="Q172" i="1" a="1"/>
  <c r="Q316" i="1" a="1"/>
  <c r="Q460" i="1" a="1"/>
  <c r="Q561" i="1" a="1"/>
  <c r="Q633" i="1" a="1"/>
  <c r="Q705" i="1" a="1"/>
  <c r="Q777" i="1" a="1"/>
  <c r="Q849" i="1" a="1"/>
  <c r="Q921" i="1" a="1"/>
  <c r="Q113" i="1" a="1"/>
  <c r="Q257" i="1" a="1"/>
  <c r="Q401" i="1" a="1"/>
  <c r="Q54" i="1" a="1"/>
  <c r="Q198" i="1" a="1"/>
  <c r="Q342" i="1" a="1"/>
  <c r="Q486" i="1" a="1"/>
  <c r="Q574" i="1" a="1"/>
  <c r="Q646" i="1" a="1"/>
  <c r="Q718" i="1" a="1"/>
  <c r="Q790" i="1" a="1"/>
  <c r="Q91" i="1" a="1"/>
  <c r="Q235" i="1" a="1"/>
  <c r="Q379" i="1" a="1"/>
  <c r="Q18" i="1" a="1"/>
  <c r="Q176" i="1" a="1"/>
  <c r="Q320" i="1" a="1"/>
  <c r="Q464" i="1" a="1"/>
  <c r="Q563" i="1" a="1"/>
  <c r="Q635" i="1" a="1"/>
  <c r="Q707" i="1" a="1"/>
  <c r="Q779" i="1" a="1"/>
  <c r="Q93" i="1" a="1"/>
  <c r="Q237" i="1" a="1"/>
  <c r="Q381" i="1" a="1"/>
  <c r="Q21" i="1" a="1"/>
  <c r="Q178" i="1" a="1"/>
  <c r="Q322" i="1" a="1"/>
  <c r="Q466" i="1" a="1"/>
  <c r="Q564" i="1" a="1"/>
  <c r="Q636" i="1" a="1"/>
  <c r="Q708" i="1" a="1"/>
  <c r="Q780" i="1" a="1"/>
  <c r="Q852" i="1" a="1"/>
  <c r="Q924" i="1" a="1"/>
  <c r="Q996" i="1" a="1"/>
  <c r="Q95" i="1" a="1"/>
  <c r="Q239" i="1" a="1"/>
  <c r="Q383" i="1" a="1"/>
  <c r="Q25" i="1" a="1"/>
  <c r="Q180" i="1" a="1"/>
  <c r="Q324" i="1" a="1"/>
  <c r="Q468" i="1" a="1"/>
  <c r="Q565" i="1" a="1"/>
  <c r="Q637" i="1" a="1"/>
  <c r="Q709" i="1" a="1"/>
  <c r="Q781" i="1" a="1"/>
  <c r="Q853" i="1" a="1"/>
  <c r="Q925" i="1" a="1"/>
  <c r="Q157" i="1" a="1"/>
  <c r="Q301" i="1" a="1"/>
  <c r="Q445" i="1" a="1"/>
  <c r="Q98" i="1" a="1"/>
  <c r="Q242" i="1" a="1"/>
  <c r="Q386" i="1" a="1"/>
  <c r="Q524" i="1" a="1"/>
  <c r="Q596" i="1" a="1"/>
  <c r="Q668" i="1" a="1"/>
  <c r="Q99" i="1" a="1"/>
  <c r="Q243" i="1" a="1"/>
  <c r="Q387" i="1" a="1"/>
  <c r="Q782" i="1" a="1"/>
  <c r="Q1035" i="1" a="1"/>
  <c r="Q1179" i="1" a="1"/>
  <c r="Q1323" i="1" a="1"/>
  <c r="Q950" i="1" a="1"/>
  <c r="Q1108" i="1" a="1"/>
  <c r="Q1252" i="1" a="1"/>
  <c r="Q794" i="1" a="1"/>
  <c r="Q1037" i="1" a="1"/>
  <c r="Q1181" i="1" a="1"/>
  <c r="Q1325" i="1" a="1"/>
  <c r="Q967" i="1" a="1"/>
  <c r="Q1122" i="1" a="1"/>
  <c r="Q1266" i="1" a="1"/>
  <c r="Q866" i="1" a="1"/>
  <c r="Q1063" i="1" a="1"/>
  <c r="Q1207" i="1" a="1"/>
  <c r="Q1351" i="1" a="1"/>
  <c r="Q998" i="1" a="1"/>
  <c r="Q1148" i="1" a="1"/>
  <c r="Q1292" i="1" a="1"/>
  <c r="Q893" i="1" a="1"/>
  <c r="Q1077" i="1" a="1"/>
  <c r="Q1221" i="1" a="1"/>
  <c r="Q878" i="1" a="1"/>
  <c r="Q920" i="1" a="1"/>
  <c r="Q1090" i="1" a="1"/>
  <c r="Q1234" i="1" a="1"/>
  <c r="Q1045" i="1" a="1"/>
  <c r="Q922" i="1" a="1"/>
  <c r="Q1091" i="1" a="1"/>
  <c r="Q1235" i="1" a="1"/>
  <c r="Q1117" i="1" a="1"/>
  <c r="Q944" i="1" a="1"/>
  <c r="Q1104" i="1" a="1"/>
  <c r="Q1248" i="1" a="1"/>
  <c r="Q1033" i="1" a="1"/>
  <c r="Q904" i="1" a="1"/>
  <c r="Q1082" i="1" a="1"/>
  <c r="Q1226" i="1" a="1"/>
  <c r="Q961" i="1" a="1"/>
  <c r="Q1335" i="1" a="1"/>
  <c r="Q1264" i="1" a="1"/>
  <c r="Q1049" i="1" a="1"/>
  <c r="Q1193" i="1" a="1"/>
  <c r="Q981" i="1" a="1"/>
  <c r="Q1134" i="1" a="1"/>
  <c r="Q1278" i="1" a="1"/>
  <c r="Q1075" i="1" a="1"/>
  <c r="Q926" i="1" a="1"/>
  <c r="Q1160" i="1" a="1"/>
  <c r="Q917" i="1" a="1"/>
  <c r="Q1233" i="1" a="1"/>
  <c r="Q1069" i="1" a="1"/>
  <c r="Q1102" i="1" a="1"/>
  <c r="Q1081" i="1" a="1"/>
  <c r="Q1103" i="1" a="1"/>
  <c r="Q1247" i="1" a="1"/>
  <c r="Q959" i="1" a="1"/>
  <c r="Q1116" i="1" a="1"/>
  <c r="Q1260" i="1" a="1"/>
  <c r="Q1238" i="1" a="1"/>
  <c r="Q1151" i="1" a="1"/>
  <c r="Q1237" i="1" a="1"/>
  <c r="T157" i="1" a="1"/>
  <c r="S959" i="1" a="1"/>
  <c r="R175" i="1" a="1"/>
  <c r="R1067" i="1" a="1"/>
  <c r="R1032" i="1" a="1"/>
  <c r="R973" i="1" a="1"/>
  <c r="R878" i="1" a="1"/>
  <c r="R1005" i="1" a="1"/>
  <c r="R416" i="1" a="1"/>
  <c r="Q20" i="1" a="1"/>
  <c r="Q885" i="1" a="1"/>
  <c r="Q682" i="1" a="1"/>
  <c r="Q599" i="1" a="1"/>
  <c r="Q600" i="1" a="1"/>
  <c r="Q170" i="1" a="1"/>
  <c r="Q1180" i="1" a="1"/>
  <c r="Q1135" i="1" a="1"/>
  <c r="Q1162" i="1" a="1"/>
  <c r="Q1298" i="1" a="1"/>
  <c r="T805" i="1" a="1"/>
  <c r="T1174" i="1" a="1"/>
  <c r="S610" i="1" a="1"/>
  <c r="S1359" i="1" a="1"/>
  <c r="R371" i="1" a="1"/>
  <c r="R238" i="1" a="1"/>
  <c r="R1073" i="1" a="1"/>
  <c r="R402" i="1" a="1"/>
  <c r="R800" i="1" a="1"/>
  <c r="W1298" i="1" a="1"/>
  <c r="V1105" i="1" a="1"/>
  <c r="U812" i="1" a="1"/>
  <c r="U1037" i="1" a="1"/>
  <c r="T137" i="1" a="1"/>
  <c r="T646" i="1" a="1"/>
  <c r="T275" i="1" a="1"/>
  <c r="T349" i="1" a="1"/>
  <c r="T535" i="1" a="1"/>
  <c r="T729" i="1" a="1"/>
  <c r="T952" i="1" a="1"/>
  <c r="T1327" i="1" a="1"/>
  <c r="T991" i="1" a="1"/>
  <c r="T1157" i="1" a="1"/>
  <c r="T630" i="1" a="1"/>
  <c r="T1265" i="1" a="1"/>
  <c r="T1288" i="1" a="1"/>
  <c r="S38" i="1" a="1"/>
  <c r="S162" i="1" a="1"/>
  <c r="S185" i="1" a="1"/>
  <c r="S66" i="1" a="1"/>
  <c r="S460" i="1" a="1"/>
  <c r="S404" i="1" a="1"/>
  <c r="S586" i="1" a="1"/>
  <c r="S711" i="1" a="1"/>
  <c r="S790" i="1" a="1"/>
  <c r="S426" i="1" a="1"/>
  <c r="S682" i="1" a="1"/>
  <c r="S874" i="1" a="1"/>
  <c r="S1016" i="1" a="1"/>
  <c r="S595" i="1" a="1"/>
  <c r="S793" i="1" a="1"/>
  <c r="S1197" i="1" a="1"/>
  <c r="S1204" i="1" a="1"/>
  <c r="S1231" i="1" a="1"/>
  <c r="S1310" i="1" a="1"/>
  <c r="S1304" i="1" a="1"/>
  <c r="S1337" i="1" a="1"/>
  <c r="S1344" i="1" a="1"/>
  <c r="S1273" i="1" a="1"/>
  <c r="S1175" i="1" a="1"/>
  <c r="S1098" i="1" a="1"/>
  <c r="R56" i="1" a="1"/>
  <c r="R107" i="1" a="1"/>
  <c r="R48" i="1" a="1"/>
  <c r="R492" i="1" a="1"/>
  <c r="R433" i="1" a="1"/>
  <c r="R398" i="1" a="1"/>
  <c r="R423" i="1" a="1"/>
  <c r="R388" i="1" a="1"/>
  <c r="R269" i="1" a="1"/>
  <c r="R270" i="1" a="1"/>
  <c r="R355" i="1" a="1"/>
  <c r="R320" i="1" a="1"/>
  <c r="R406" i="1" a="1"/>
  <c r="R717" i="1" a="1"/>
  <c r="R910" i="1" a="1"/>
  <c r="R1054" i="1" a="1"/>
  <c r="R1198" i="1" a="1"/>
  <c r="R775" i="1" a="1"/>
  <c r="R653" i="1" a="1"/>
  <c r="R804" i="1" a="1"/>
  <c r="R941" i="1" a="1"/>
  <c r="R1031" i="1" a="1"/>
  <c r="R1115" i="1" a="1"/>
  <c r="R237" i="1" a="1"/>
  <c r="R632" i="1" a="1"/>
  <c r="R105" i="1" a="1"/>
  <c r="R597" i="1" a="1"/>
  <c r="R719" i="1" a="1"/>
  <c r="R834" i="1" a="1"/>
  <c r="R924" i="1" a="1"/>
  <c r="R1002" i="1" a="1"/>
  <c r="R1080" i="1" a="1"/>
  <c r="R1152" i="1" a="1"/>
  <c r="R583" i="1" a="1"/>
  <c r="R799" i="1" a="1"/>
  <c r="R554" i="1" a="1"/>
  <c r="R663" i="1" a="1"/>
  <c r="R771" i="1" a="1"/>
  <c r="R871" i="1" a="1"/>
  <c r="R943" i="1" a="1"/>
  <c r="R1015" i="1" a="1"/>
  <c r="R1087" i="1" a="1"/>
  <c r="R1159" i="1" a="1"/>
  <c r="R485" i="1" a="1"/>
  <c r="R692" i="1" a="1"/>
  <c r="R414" i="1" a="1"/>
  <c r="R621" i="1" a="1"/>
  <c r="R729" i="1" a="1"/>
  <c r="R837" i="1" a="1"/>
  <c r="R920" i="1" a="1"/>
  <c r="R992" i="1" a="1"/>
  <c r="R1064" i="1" a="1"/>
  <c r="R1136" i="1" a="1"/>
  <c r="R1208" i="1" a="1"/>
  <c r="R488" i="1" a="1"/>
  <c r="R1303" i="1" a="1"/>
  <c r="R1264" i="1" a="1"/>
  <c r="R885" i="1" a="1"/>
  <c r="R1173" i="1" a="1"/>
  <c r="R1322" i="1" a="1"/>
  <c r="R572" i="1" a="1"/>
  <c r="R1313" i="1" a="1"/>
  <c r="R512" i="1" a="1"/>
  <c r="R1258" i="1" a="1"/>
  <c r="R766" i="1" a="1"/>
  <c r="R891" i="1" a="1"/>
  <c r="R1194" i="1" a="1"/>
  <c r="R1222" i="1" a="1"/>
  <c r="R1179" i="1" a="1"/>
  <c r="R1334" i="1" a="1"/>
  <c r="R1230" i="1" a="1"/>
  <c r="R533" i="1" a="1"/>
  <c r="R816" i="1" a="1"/>
  <c r="R1113" i="1" a="1"/>
  <c r="R1308" i="1" a="1"/>
  <c r="R526" i="1" a="1"/>
  <c r="R1309" i="1" a="1"/>
  <c r="R565" i="1" a="1"/>
  <c r="R1275" i="1" a="1"/>
  <c r="R1336" i="1" a="1"/>
  <c r="Q28" i="1" a="1"/>
  <c r="Q33" i="1" a="1"/>
  <c r="Q184" i="1" a="1"/>
  <c r="Q328" i="1" a="1"/>
  <c r="Q472" i="1" a="1"/>
  <c r="Q567" i="1" a="1"/>
  <c r="Q639" i="1" a="1"/>
  <c r="Q711" i="1" a="1"/>
  <c r="Q783" i="1" a="1"/>
  <c r="Q855" i="1" a="1"/>
  <c r="Q927" i="1" a="1"/>
  <c r="Q125" i="1" a="1"/>
  <c r="Q269" i="1" a="1"/>
  <c r="Q413" i="1" a="1"/>
  <c r="Q66" i="1" a="1"/>
  <c r="Q210" i="1" a="1"/>
  <c r="Q354" i="1" a="1"/>
  <c r="Q498" i="1" a="1"/>
  <c r="Q580" i="1" a="1"/>
  <c r="Q652" i="1" a="1"/>
  <c r="Q724" i="1" a="1"/>
  <c r="Q796" i="1" a="1"/>
  <c r="Q103" i="1" a="1"/>
  <c r="Q247" i="1" a="1"/>
  <c r="Q391" i="1" a="1"/>
  <c r="Q42" i="1" a="1"/>
  <c r="Q188" i="1" a="1"/>
  <c r="Q332" i="1" a="1"/>
  <c r="Q476" i="1" a="1"/>
  <c r="Q569" i="1" a="1"/>
  <c r="Q641" i="1" a="1"/>
  <c r="Q713" i="1" a="1"/>
  <c r="Q785" i="1" a="1"/>
  <c r="Q105" i="1" a="1"/>
  <c r="Q249" i="1" a="1"/>
  <c r="Q393" i="1" a="1"/>
  <c r="Q44" i="1" a="1"/>
  <c r="Q190" i="1" a="1"/>
  <c r="Q334" i="1" a="1"/>
  <c r="Q478" i="1" a="1"/>
  <c r="Q570" i="1" a="1"/>
  <c r="Q642" i="1" a="1"/>
  <c r="Q714" i="1" a="1"/>
  <c r="Q786" i="1" a="1"/>
  <c r="Q858" i="1" a="1"/>
  <c r="Q930" i="1" a="1"/>
  <c r="Q1002" i="1" a="1"/>
  <c r="Q107" i="1" a="1"/>
  <c r="Q251" i="1" a="1"/>
  <c r="Q395" i="1" a="1"/>
  <c r="Q47" i="1" a="1"/>
  <c r="Q192" i="1" a="1"/>
  <c r="Q336" i="1" a="1"/>
  <c r="Q480" i="1" a="1"/>
  <c r="Q571" i="1" a="1"/>
  <c r="Q643" i="1" a="1"/>
  <c r="Q715" i="1" a="1"/>
  <c r="Q787" i="1" a="1"/>
  <c r="Q859" i="1" a="1"/>
  <c r="Q931" i="1" a="1"/>
  <c r="Q169" i="1" a="1"/>
  <c r="Q313" i="1" a="1"/>
  <c r="Q457" i="1" a="1"/>
  <c r="Q110" i="1" a="1"/>
  <c r="Q254" i="1" a="1"/>
  <c r="Q398" i="1" a="1"/>
  <c r="Q530" i="1" a="1"/>
  <c r="Q602" i="1" a="1"/>
  <c r="Q674" i="1" a="1"/>
  <c r="Q111" i="1" a="1"/>
  <c r="Q255" i="1" a="1"/>
  <c r="Q399" i="1" a="1"/>
  <c r="Q833" i="1" a="1"/>
  <c r="Q1047" i="1" a="1"/>
  <c r="Q1191" i="1" a="1"/>
  <c r="Q964" i="1" a="1"/>
  <c r="Q1120" i="1" a="1"/>
  <c r="Q838" i="1" a="1"/>
  <c r="Q1337" i="1" a="1"/>
  <c r="Q890" i="1" a="1"/>
  <c r="Q1219" i="1" a="1"/>
  <c r="Q1012" i="1" a="1"/>
  <c r="Q1304" i="1" a="1"/>
  <c r="Q1089" i="1" a="1"/>
  <c r="Q941" i="1" a="1"/>
  <c r="Q1246" i="1" a="1"/>
  <c r="Q943" i="1" a="1"/>
  <c r="Q1165" i="1" a="1"/>
  <c r="Q1057" i="1" a="1"/>
  <c r="Q928" i="1" a="1"/>
  <c r="Q1094" i="1" a="1"/>
  <c r="Q1000" i="1" a="1"/>
  <c r="Q1295" i="1" a="1"/>
  <c r="Q1308" i="1" a="1"/>
  <c r="U245" i="1" a="1"/>
  <c r="T1167" i="1" a="1"/>
  <c r="S510" i="1" a="1"/>
  <c r="S592" i="1" a="1"/>
  <c r="S1209" i="1" a="1"/>
  <c r="S794" i="1" a="1"/>
  <c r="R243" i="1" a="1"/>
  <c r="R976" i="1" a="1"/>
  <c r="R740" i="1" a="1"/>
  <c r="R662" i="1" a="1"/>
  <c r="R1189" i="1" a="1"/>
  <c r="R1166" i="1" a="1"/>
  <c r="R751" i="1" a="1"/>
  <c r="R945" i="1" a="1"/>
  <c r="Q244" i="1" a="1"/>
  <c r="Q185" i="1" a="1"/>
  <c r="Q826" i="1" a="1"/>
  <c r="Q815" i="1" a="1"/>
  <c r="Q744" i="1" a="1"/>
  <c r="Q455" i="1" a="1"/>
  <c r="Q817" i="1" a="1"/>
  <c r="Q704" i="1" a="1"/>
  <c r="Q1324" i="1" a="1"/>
  <c r="Q982" i="1" a="1"/>
  <c r="Q1297" i="1" a="1"/>
  <c r="Q764" i="1" a="1"/>
  <c r="T1230" i="1" a="1"/>
  <c r="T1084" i="1" a="1"/>
  <c r="S61" i="1" a="1"/>
  <c r="S909" i="1" a="1"/>
  <c r="S971" i="1" a="1"/>
  <c r="R101" i="1" a="1"/>
  <c r="R559" i="1" a="1"/>
  <c r="R654" i="1" a="1"/>
  <c r="R713" i="1" a="1"/>
  <c r="R671" i="1" a="1"/>
  <c r="V68" i="1" a="1"/>
  <c r="V1162" i="1" a="1"/>
  <c r="U989" i="1" a="1"/>
  <c r="U1182" i="1" a="1"/>
  <c r="T120" i="1" a="1"/>
  <c r="T114" i="1" a="1"/>
  <c r="T610" i="1" a="1"/>
  <c r="T354" i="1" a="1"/>
  <c r="T759" i="1" a="1"/>
  <c r="T348" i="1" a="1"/>
  <c r="T1040" i="1" a="1"/>
  <c r="T612" i="1" a="1"/>
  <c r="T1244" i="1" a="1"/>
  <c r="T978" i="1" a="1"/>
  <c r="T994" i="1" a="1"/>
  <c r="T1331" i="1" a="1"/>
  <c r="T840" i="1" a="1"/>
  <c r="S28" i="1" a="1"/>
  <c r="S299" i="1" a="1"/>
  <c r="S307" i="1" a="1"/>
  <c r="S222" i="1" a="1"/>
  <c r="S560" i="1" a="1"/>
  <c r="S525" i="1" a="1"/>
  <c r="S710" i="1" a="1"/>
  <c r="S777" i="1" a="1"/>
  <c r="S458" i="1" a="1"/>
  <c r="S618" i="1" a="1"/>
  <c r="S689" i="1" a="1"/>
  <c r="S891" i="1" a="1"/>
  <c r="S1023" i="1" a="1"/>
  <c r="S645" i="1" a="1"/>
  <c r="S805" i="1" a="1"/>
  <c r="S1210" i="1" a="1"/>
  <c r="S1217" i="1" a="1"/>
  <c r="S1244" i="1" a="1"/>
  <c r="S1323" i="1" a="1"/>
  <c r="S1317" i="1" a="1"/>
  <c r="S991" i="1" a="1"/>
  <c r="S1281" i="1" a="1"/>
  <c r="S1254" i="1" a="1"/>
  <c r="S1280" i="1" a="1"/>
  <c r="S1203" i="1" a="1"/>
  <c r="R22" i="1" a="1"/>
  <c r="R215" i="1" a="1"/>
  <c r="R168" i="1" a="1"/>
  <c r="R109" i="1" a="1"/>
  <c r="R73" i="1" a="1"/>
  <c r="R99" i="1" a="1"/>
  <c r="R55" i="1" a="1"/>
  <c r="R496" i="1" a="1"/>
  <c r="R377" i="1" a="1"/>
  <c r="R378" i="1" a="1"/>
  <c r="R463" i="1" a="1"/>
  <c r="R82" i="1" a="1"/>
  <c r="R466" i="1" a="1"/>
  <c r="R731" i="1" a="1"/>
  <c r="R922" i="1" a="1"/>
  <c r="R1066" i="1" a="1"/>
  <c r="R66" i="1" a="1"/>
  <c r="R811" i="1" a="1"/>
  <c r="R660" i="1" a="1"/>
  <c r="R819" i="1" a="1"/>
  <c r="R947" i="1" a="1"/>
  <c r="R1037" i="1" a="1"/>
  <c r="R1121" i="1" a="1"/>
  <c r="R381" i="1" a="1"/>
  <c r="R661" i="1" a="1"/>
  <c r="R249" i="1" a="1"/>
  <c r="R611" i="1" a="1"/>
  <c r="R726" i="1" a="1"/>
  <c r="R849" i="1" a="1"/>
  <c r="R930" i="1" a="1"/>
  <c r="R1008" i="1" a="1"/>
  <c r="R1086" i="1" a="1"/>
  <c r="R1158" i="1" a="1"/>
  <c r="R590" i="1" a="1"/>
  <c r="R806" i="1" a="1"/>
  <c r="R562" i="1" a="1"/>
  <c r="R670" i="1" a="1"/>
  <c r="R778" i="1" a="1"/>
  <c r="R877" i="1" a="1"/>
  <c r="R949" i="1" a="1"/>
  <c r="R1021" i="1" a="1"/>
  <c r="R1093" i="1" a="1"/>
  <c r="R1165" i="1" a="1"/>
  <c r="R509" i="1" a="1"/>
  <c r="R721" i="1" a="1"/>
  <c r="R458" i="1" a="1"/>
  <c r="R628" i="1" a="1"/>
  <c r="R736" i="1" a="1"/>
  <c r="R844" i="1" a="1"/>
  <c r="R926" i="1" a="1"/>
  <c r="R998" i="1" a="1"/>
  <c r="R1070" i="1" a="1"/>
  <c r="R1142" i="1" a="1"/>
  <c r="R1214" i="1" a="1"/>
  <c r="R540" i="1" a="1"/>
  <c r="R1321" i="1" a="1"/>
  <c r="R177" i="1" a="1"/>
  <c r="R909" i="1" a="1"/>
  <c r="R1191" i="1" a="1"/>
  <c r="R1330" i="1" a="1"/>
  <c r="R601" i="1" a="1"/>
  <c r="R1331" i="1" a="1"/>
  <c r="R548" i="1" a="1"/>
  <c r="R1269" i="1" a="1"/>
  <c r="R321" i="1" a="1"/>
  <c r="R915" i="1" a="1"/>
  <c r="R1218" i="1" a="1"/>
  <c r="R1310" i="1" a="1"/>
  <c r="R1209" i="1" a="1"/>
  <c r="R1342" i="1" a="1"/>
  <c r="R1240" i="1" a="1"/>
  <c r="R1047" i="1" a="1"/>
  <c r="R845" i="1" a="1"/>
  <c r="R1137" i="1" a="1"/>
  <c r="R1317" i="1" a="1"/>
  <c r="R644" i="1" a="1"/>
  <c r="R1327" i="1" a="1"/>
  <c r="R680" i="1" a="1"/>
  <c r="R1284" i="1" a="1"/>
  <c r="R464" i="1" a="1"/>
  <c r="Q34" i="1" a="1"/>
  <c r="Q51" i="1" a="1"/>
  <c r="Q196" i="1" a="1"/>
  <c r="Q340" i="1" a="1"/>
  <c r="Q484" i="1" a="1"/>
  <c r="Q573" i="1" a="1"/>
  <c r="Q645" i="1" a="1"/>
  <c r="Q717" i="1" a="1"/>
  <c r="Q789" i="1" a="1"/>
  <c r="Q861" i="1" a="1"/>
  <c r="Q933" i="1" a="1"/>
  <c r="Q137" i="1" a="1"/>
  <c r="Q281" i="1" a="1"/>
  <c r="Q425" i="1" a="1"/>
  <c r="Q78" i="1" a="1"/>
  <c r="Q222" i="1" a="1"/>
  <c r="Q366" i="1" a="1"/>
  <c r="Q510" i="1" a="1"/>
  <c r="Q586" i="1" a="1"/>
  <c r="Q658" i="1" a="1"/>
  <c r="Q730" i="1" a="1"/>
  <c r="Q802" i="1" a="1"/>
  <c r="Q115" i="1" a="1"/>
  <c r="Q259" i="1" a="1"/>
  <c r="Q403" i="1" a="1"/>
  <c r="Q56" i="1" a="1"/>
  <c r="Q200" i="1" a="1"/>
  <c r="Q344" i="1" a="1"/>
  <c r="Q488" i="1" a="1"/>
  <c r="Q575" i="1" a="1"/>
  <c r="Q647" i="1" a="1"/>
  <c r="Q719" i="1" a="1"/>
  <c r="Q791" i="1" a="1"/>
  <c r="Q117" i="1" a="1"/>
  <c r="Q261" i="1" a="1"/>
  <c r="Q405" i="1" a="1"/>
  <c r="Q58" i="1" a="1"/>
  <c r="Q202" i="1" a="1"/>
  <c r="Q346" i="1" a="1"/>
  <c r="Q490" i="1" a="1"/>
  <c r="Q576" i="1" a="1"/>
  <c r="Q648" i="1" a="1"/>
  <c r="Q720" i="1" a="1"/>
  <c r="Q792" i="1" a="1"/>
  <c r="Q864" i="1" a="1"/>
  <c r="Q936" i="1" a="1"/>
  <c r="Q1008" i="1" a="1"/>
  <c r="Q119" i="1" a="1"/>
  <c r="Q263" i="1" a="1"/>
  <c r="Q407" i="1" a="1"/>
  <c r="Q60" i="1" a="1"/>
  <c r="Q204" i="1" a="1"/>
  <c r="Q348" i="1" a="1"/>
  <c r="Q492" i="1" a="1"/>
  <c r="Q577" i="1" a="1"/>
  <c r="Q649" i="1" a="1"/>
  <c r="Q721" i="1" a="1"/>
  <c r="Q793" i="1" a="1"/>
  <c r="Q865" i="1" a="1"/>
  <c r="Q27" i="1" a="1"/>
  <c r="Q181" i="1" a="1"/>
  <c r="Q325" i="1" a="1"/>
  <c r="Q469" i="1" a="1"/>
  <c r="Q122" i="1" a="1"/>
  <c r="Q266" i="1" a="1"/>
  <c r="Q410" i="1" a="1"/>
  <c r="Q536" i="1" a="1"/>
  <c r="Q608" i="1" a="1"/>
  <c r="Q680" i="1" a="1"/>
  <c r="Q123" i="1" a="1"/>
  <c r="Q267" i="1" a="1"/>
  <c r="Q411" i="1" a="1"/>
  <c r="Q857" i="1" a="1"/>
  <c r="Q1059" i="1" a="1"/>
  <c r="Q1203" i="1" a="1"/>
  <c r="Q1347" i="1" a="1"/>
  <c r="Q979" i="1" a="1"/>
  <c r="Q1132" i="1" a="1"/>
  <c r="Q1276" i="1" a="1"/>
  <c r="Q862" i="1" a="1"/>
  <c r="Q1061" i="1" a="1"/>
  <c r="Q1205" i="1" a="1"/>
  <c r="Q1349" i="1" a="1"/>
  <c r="Q995" i="1" a="1"/>
  <c r="Q1146" i="1" a="1"/>
  <c r="Q1290" i="1" a="1"/>
  <c r="Q914" i="1" a="1"/>
  <c r="Q1087" i="1" a="1"/>
  <c r="Q1231" i="1" a="1"/>
  <c r="Q740" i="1" a="1"/>
  <c r="Q1027" i="1" a="1"/>
  <c r="Q1172" i="1" a="1"/>
  <c r="Q1316" i="1" a="1"/>
  <c r="Q940" i="1" a="1"/>
  <c r="Q1101" i="1" a="1"/>
  <c r="Q1245" i="1" a="1"/>
  <c r="Q1105" i="1" a="1"/>
  <c r="Q957" i="1" a="1"/>
  <c r="Q1114" i="1" a="1"/>
  <c r="Q1258" i="1" a="1"/>
  <c r="Q1129" i="1" a="1"/>
  <c r="Q958" i="1" a="1"/>
  <c r="Q1115" i="1" a="1"/>
  <c r="Q1259" i="1" a="1"/>
  <c r="Q1213" i="1" a="1"/>
  <c r="Q974" i="1" a="1"/>
  <c r="Q1128" i="1" a="1"/>
  <c r="Q1272" i="1" a="1"/>
  <c r="Q1093" i="1" a="1"/>
  <c r="Q947" i="1" a="1"/>
  <c r="Q1106" i="1" a="1"/>
  <c r="Q1250" i="1" a="1"/>
  <c r="Q971" i="1" a="1"/>
  <c r="Q1126" i="1" a="1"/>
  <c r="Q1177" i="1" a="1"/>
  <c r="Q1127" i="1" a="1"/>
  <c r="Q1261" i="1" a="1"/>
  <c r="Q1140" i="1" a="1"/>
  <c r="Q1141" i="1" a="1"/>
  <c r="Q1262" i="1" a="1"/>
  <c r="Q1225" i="1" a="1"/>
  <c r="Q1283" i="1" a="1"/>
  <c r="Q1309" i="1" a="1"/>
  <c r="Q1296" i="1" a="1"/>
  <c r="Q1130" i="1" a="1"/>
  <c r="Q1150" i="1" a="1"/>
  <c r="Q1357" i="1" a="1"/>
  <c r="Q1142" i="1" a="1"/>
  <c r="U1340" i="1" a="1"/>
  <c r="S1056" i="1" a="1"/>
  <c r="R359" i="1" a="1"/>
  <c r="R226" i="1" a="1"/>
  <c r="R977" i="1" a="1"/>
  <c r="R762" i="1" a="1"/>
  <c r="R273" i="1" a="1"/>
  <c r="R577" i="1" a="1"/>
  <c r="R1238" i="1" a="1"/>
  <c r="R1185" i="1" a="1"/>
  <c r="R333" i="1" a="1"/>
  <c r="R1199" i="1" a="1"/>
  <c r="Q525" i="1" a="1"/>
  <c r="Q126" i="1" a="1"/>
  <c r="Q307" i="1" a="1"/>
  <c r="Q743" i="1" a="1"/>
  <c r="Q528" i="1" a="1"/>
  <c r="Q167" i="1" a="1"/>
  <c r="Q889" i="1" a="1"/>
  <c r="Q560" i="1" a="1"/>
  <c r="Q1251" i="1" a="1"/>
  <c r="Q1050" i="1" a="1"/>
  <c r="Q1293" i="1" a="1"/>
  <c r="Q1176" i="1" a="1"/>
  <c r="U389" i="1" a="1"/>
  <c r="T756" i="1" a="1"/>
  <c r="S517" i="1" a="1"/>
  <c r="S494" i="1" a="1"/>
  <c r="S448" i="1" a="1"/>
  <c r="S834" i="1" a="1"/>
  <c r="R102" i="1" a="1"/>
  <c r="R1126" i="1" a="1"/>
  <c r="R545" i="1" a="1"/>
  <c r="R404" i="1" a="1"/>
  <c r="R1195" i="1" a="1"/>
  <c r="R1100" i="1" a="1"/>
  <c r="V276" i="1" a="1"/>
  <c r="V1322" i="1" a="1"/>
  <c r="U651" i="1" a="1"/>
  <c r="U830" i="1" a="1"/>
  <c r="T147" i="1" a="1"/>
  <c r="T220" i="1" a="1"/>
  <c r="T636" i="1" a="1"/>
  <c r="T97" i="1" a="1"/>
  <c r="T771" i="1" a="1"/>
  <c r="T429" i="1" a="1"/>
  <c r="T1047" i="1" a="1"/>
  <c r="T644" i="1" a="1"/>
  <c r="T1250" i="1" a="1"/>
  <c r="T1000" i="1" a="1"/>
  <c r="T1001" i="1" a="1"/>
  <c r="T1337" i="1" a="1"/>
  <c r="T1051" i="1" a="1"/>
  <c r="S34" i="1" a="1"/>
  <c r="S306" i="1" a="1"/>
  <c r="S329" i="1" a="1"/>
  <c r="S229" i="1" a="1"/>
  <c r="S57" i="1" a="1"/>
  <c r="S531" i="1" a="1"/>
  <c r="S716" i="1" a="1"/>
  <c r="S783" i="1" a="1"/>
  <c r="S511" i="1" a="1"/>
  <c r="S634" i="1" a="1"/>
  <c r="S890" i="1" a="1"/>
  <c r="S577" i="1" a="1"/>
  <c r="S750" i="1" a="1"/>
  <c r="S869" i="1" a="1"/>
  <c r="S897" i="1" a="1"/>
  <c r="S1315" i="1" a="1"/>
  <c r="S1322" i="1" a="1"/>
  <c r="S1355" i="1" a="1"/>
  <c r="S1005" i="1" a="1"/>
  <c r="S956" i="1" a="1"/>
  <c r="S1024" i="1" a="1"/>
  <c r="S775" i="1" a="1"/>
  <c r="S855" i="1" a="1"/>
  <c r="S1293" i="1" a="1"/>
  <c r="S1216" i="1" a="1"/>
  <c r="R28" i="1" a="1"/>
  <c r="R227" i="1" a="1"/>
  <c r="R180" i="1" a="1"/>
  <c r="R121" i="1" a="1"/>
  <c r="R86" i="1" a="1"/>
  <c r="R111" i="1" a="1"/>
  <c r="R76" i="1" a="1"/>
  <c r="R508" i="1" a="1"/>
  <c r="R389" i="1" a="1"/>
  <c r="R390" i="1" a="1"/>
  <c r="R475" i="1" a="1"/>
  <c r="R94" i="1" a="1"/>
  <c r="R494" i="1" a="1"/>
  <c r="R738" i="1" a="1"/>
  <c r="R928" i="1" a="1"/>
  <c r="R1072" i="1" a="1"/>
  <c r="R213" i="1" a="1"/>
  <c r="R818" i="1" a="1"/>
  <c r="R682" i="1" a="1"/>
  <c r="R826" i="1" a="1"/>
  <c r="R959" i="1" a="1"/>
  <c r="R1043" i="1" a="1"/>
  <c r="R1127" i="1" a="1"/>
  <c r="R440" i="1" a="1"/>
  <c r="R668" i="1" a="1"/>
  <c r="R441" i="1" a="1"/>
  <c r="R618" i="1" a="1"/>
  <c r="R741" i="1" a="1"/>
  <c r="R856" i="1" a="1"/>
  <c r="R936" i="1" a="1"/>
  <c r="R1014" i="1" a="1"/>
  <c r="R1092" i="1" a="1"/>
  <c r="R1164" i="1" a="1"/>
  <c r="R619" i="1" a="1"/>
  <c r="R835" i="1" a="1"/>
  <c r="R569" i="1" a="1"/>
  <c r="R677" i="1" a="1"/>
  <c r="R785" i="1" a="1"/>
  <c r="R883" i="1" a="1"/>
  <c r="R955" i="1" a="1"/>
  <c r="R1027" i="1" a="1"/>
  <c r="R1099" i="1" a="1"/>
  <c r="R1171" i="1" a="1"/>
  <c r="R522" i="1" a="1"/>
  <c r="R728" i="1" a="1"/>
  <c r="R486" i="1" a="1"/>
  <c r="R635" i="1" a="1"/>
  <c r="R743" i="1" a="1"/>
  <c r="R851" i="1" a="1"/>
  <c r="R932" i="1" a="1"/>
  <c r="R1004" i="1" a="1"/>
  <c r="R1076" i="1" a="1"/>
  <c r="R1148" i="1" a="1"/>
  <c r="R1220" i="1" a="1"/>
  <c r="R571" i="1" a="1"/>
  <c r="R1339" i="1" a="1"/>
  <c r="R489" i="1" a="1"/>
  <c r="R933" i="1" a="1"/>
  <c r="R1205" i="1" a="1"/>
  <c r="R1340" i="1" a="1"/>
  <c r="R716" i="1" a="1"/>
  <c r="R1349" i="1" a="1"/>
  <c r="R578" i="1" a="1"/>
  <c r="R1278" i="1" a="1"/>
  <c r="R513" i="1" a="1"/>
  <c r="R939" i="1" a="1"/>
  <c r="R1228" i="1" a="1"/>
  <c r="R795" i="1" a="1"/>
  <c r="R1219" i="1" a="1"/>
  <c r="R1352" i="1" a="1"/>
  <c r="R1251" i="1" a="1"/>
  <c r="R1223" i="1" a="1"/>
  <c r="R873" i="1" a="1"/>
  <c r="R1161" i="1" a="1"/>
  <c r="R1326" i="1" a="1"/>
  <c r="R673" i="1" a="1"/>
  <c r="R1345" i="1" a="1"/>
  <c r="R709" i="1" a="1"/>
  <c r="R1293" i="1" a="1"/>
  <c r="R1355" i="1" a="1"/>
  <c r="Q40" i="1" a="1"/>
  <c r="Q64" i="1" a="1"/>
  <c r="Q208" i="1" a="1"/>
  <c r="Q352" i="1" a="1"/>
  <c r="Q496" i="1" a="1"/>
  <c r="Q579" i="1" a="1"/>
  <c r="Q651" i="1" a="1"/>
  <c r="Q723" i="1" a="1"/>
  <c r="Q795" i="1" a="1"/>
  <c r="Q867" i="1" a="1"/>
  <c r="Q939" i="1" a="1"/>
  <c r="Q149" i="1" a="1"/>
  <c r="Q293" i="1" a="1"/>
  <c r="Q437" i="1" a="1"/>
  <c r="Q90" i="1" a="1"/>
  <c r="Q234" i="1" a="1"/>
  <c r="Q378" i="1" a="1"/>
  <c r="Q520" i="1" a="1"/>
  <c r="Q592" i="1" a="1"/>
  <c r="Q664" i="1" a="1"/>
  <c r="Q736" i="1" a="1"/>
  <c r="Q808" i="1" a="1"/>
  <c r="Q127" i="1" a="1"/>
  <c r="Q271" i="1" a="1"/>
  <c r="Q415" i="1" a="1"/>
  <c r="Q68" i="1" a="1"/>
  <c r="Q212" i="1" a="1"/>
  <c r="Q356" i="1" a="1"/>
  <c r="Q500" i="1" a="1"/>
  <c r="Q581" i="1" a="1"/>
  <c r="Q653" i="1" a="1"/>
  <c r="Q725" i="1" a="1"/>
  <c r="Q797" i="1" a="1"/>
  <c r="Q129" i="1" a="1"/>
  <c r="Q273" i="1" a="1"/>
  <c r="Q417" i="1" a="1"/>
  <c r="Q70" i="1" a="1"/>
  <c r="Q214" i="1" a="1"/>
  <c r="Q358" i="1" a="1"/>
  <c r="Q502" i="1" a="1"/>
  <c r="Q582" i="1" a="1"/>
  <c r="Q654" i="1" a="1"/>
  <c r="Q726" i="1" a="1"/>
  <c r="Q798" i="1" a="1"/>
  <c r="Q870" i="1" a="1"/>
  <c r="Q942" i="1" a="1"/>
  <c r="Q1014" i="1" a="1"/>
  <c r="Q131" i="1" a="1"/>
  <c r="Q275" i="1" a="1"/>
  <c r="Q419" i="1" a="1"/>
  <c r="Q72" i="1" a="1"/>
  <c r="Q216" i="1" a="1"/>
  <c r="Q360" i="1" a="1"/>
  <c r="Q504" i="1" a="1"/>
  <c r="Q583" i="1" a="1"/>
  <c r="Q655" i="1" a="1"/>
  <c r="Q727" i="1" a="1"/>
  <c r="Q799" i="1" a="1"/>
  <c r="Q871" i="1" a="1"/>
  <c r="Q48" i="1" a="1"/>
  <c r="Q193" i="1" a="1"/>
  <c r="Q337" i="1" a="1"/>
  <c r="Q481" i="1" a="1"/>
  <c r="Q134" i="1" a="1"/>
  <c r="Q278" i="1" a="1"/>
  <c r="Q422" i="1" a="1"/>
  <c r="Q542" i="1" a="1"/>
  <c r="Q614" i="1" a="1"/>
  <c r="Q686" i="1" a="1"/>
  <c r="Q135" i="1" a="1"/>
  <c r="Q279" i="1" a="1"/>
  <c r="Q423" i="1" a="1"/>
  <c r="Q881" i="1" a="1"/>
  <c r="Q1071" i="1" a="1"/>
  <c r="Q1215" i="1" a="1"/>
  <c r="Q1359" i="1" a="1"/>
  <c r="Q993" i="1" a="1"/>
  <c r="Q1144" i="1" a="1"/>
  <c r="Q1288" i="1" a="1"/>
  <c r="Q886" i="1" a="1"/>
  <c r="Q1073" i="1" a="1"/>
  <c r="Q1217" i="1" a="1"/>
  <c r="Q946" i="1" a="1"/>
  <c r="Q1010" i="1" a="1"/>
  <c r="Q1158" i="1" a="1"/>
  <c r="Q1302" i="1" a="1"/>
  <c r="Q937" i="1" a="1"/>
  <c r="Q1099" i="1" a="1"/>
  <c r="Q1243" i="1" a="1"/>
  <c r="Q812" i="1" a="1"/>
  <c r="Q1040" i="1" a="1"/>
  <c r="Q1184" i="1" a="1"/>
  <c r="Q1328" i="1" a="1"/>
  <c r="Q956" i="1" a="1"/>
  <c r="Q1113" i="1" a="1"/>
  <c r="Q1257" i="1" a="1"/>
  <c r="Q1153" i="1" a="1"/>
  <c r="Q1270" i="1" a="1"/>
  <c r="Q973" i="1" a="1"/>
  <c r="Q1271" i="1" a="1"/>
  <c r="Q988" i="1" a="1"/>
  <c r="Q1284" i="1" a="1"/>
  <c r="Q962" i="1" a="1"/>
  <c r="Q1118" i="1" a="1"/>
  <c r="Q987" i="1" a="1"/>
  <c r="Q1003" i="1" a="1"/>
  <c r="Q976" i="1" a="1"/>
  <c r="Q1274" i="1" a="1"/>
  <c r="Q1001" i="1" a="1"/>
  <c r="Q1017" i="1" a="1"/>
  <c r="Q1286" i="1" a="1"/>
  <c r="T142" i="1" a="1"/>
  <c r="T1002" i="1" a="1"/>
  <c r="S324" i="1" a="1"/>
  <c r="S985" i="1" a="1"/>
  <c r="S966" i="1" a="1"/>
  <c r="R29" i="1" a="1"/>
  <c r="R90" i="1" a="1"/>
  <c r="R551" i="1" a="1"/>
  <c r="R529" i="1" a="1"/>
  <c r="R706" i="1" a="1"/>
  <c r="R772" i="1" a="1"/>
  <c r="R629" i="1" a="1"/>
  <c r="R1011" i="1" a="1"/>
  <c r="R1353" i="1" a="1"/>
  <c r="Q597" i="1" a="1"/>
  <c r="Q270" i="1" a="1"/>
  <c r="Q248" i="1" a="1"/>
  <c r="Q250" i="1" a="1"/>
  <c r="Q960" i="1" a="1"/>
  <c r="Q673" i="1" a="1"/>
  <c r="Q171" i="1" a="1"/>
  <c r="Q951" i="1" a="1"/>
  <c r="Q1279" i="1" a="1"/>
  <c r="Q1015" i="1" a="1"/>
  <c r="Q1320" i="1" a="1"/>
  <c r="U958" i="1" a="1"/>
  <c r="T1010" i="1" a="1"/>
  <c r="S1109" i="1" a="1"/>
  <c r="R220" i="1" a="1"/>
  <c r="R718" i="1" a="1"/>
  <c r="R777" i="1" a="1"/>
  <c r="R821" i="1" a="1"/>
  <c r="R779" i="1" a="1"/>
  <c r="V392" i="1" a="1"/>
  <c r="U442" i="1" a="1"/>
  <c r="U1239" i="1" a="1"/>
  <c r="U1058" i="1" a="1"/>
  <c r="T179" i="1" a="1"/>
  <c r="T718" i="1" a="1"/>
  <c r="T450" i="1" a="1"/>
  <c r="T565" i="1" a="1"/>
  <c r="T151" i="1" a="1"/>
  <c r="T920" i="1" a="1"/>
  <c r="T1155" i="1" a="1"/>
  <c r="T990" i="1" a="1"/>
  <c r="T1316" i="1" a="1"/>
  <c r="T811" i="1" a="1"/>
  <c r="T1080" i="1" a="1"/>
  <c r="T861" i="1" a="1"/>
  <c r="T1173" i="1" a="1"/>
  <c r="S17" i="1" a="1"/>
  <c r="S443" i="1" a="1"/>
  <c r="S451" i="1" a="1"/>
  <c r="S366" i="1" a="1"/>
  <c r="S180" i="1" a="1"/>
  <c r="S103" i="1" a="1"/>
  <c r="S782" i="1" a="1"/>
  <c r="S472" i="1" a="1"/>
  <c r="S673" i="1" a="1"/>
  <c r="S325" i="1" a="1"/>
  <c r="S906" i="1" a="1"/>
  <c r="S691" i="1" a="1"/>
  <c r="S786" i="1" a="1"/>
  <c r="S895" i="1" a="1"/>
  <c r="S921" i="1" a="1"/>
  <c r="S1341" i="1" a="1"/>
  <c r="S1348" i="1" a="1"/>
  <c r="S1058" i="1" a="1"/>
  <c r="S1163" i="1" a="1"/>
  <c r="S1001" i="1" a="1"/>
  <c r="S1034" i="1" a="1"/>
  <c r="S852" i="1" a="1"/>
  <c r="S1059" i="1" a="1"/>
  <c r="S1306" i="1" a="1"/>
  <c r="S1229" i="1" a="1"/>
  <c r="R34" i="1" a="1"/>
  <c r="R239" i="1" a="1"/>
  <c r="R192" i="1" a="1"/>
  <c r="R133" i="1" a="1"/>
  <c r="R98" i="1" a="1"/>
  <c r="R123" i="1" a="1"/>
  <c r="R88" i="1" a="1"/>
  <c r="R519" i="1" a="1"/>
  <c r="R401" i="1" a="1"/>
  <c r="R37" i="1" a="1"/>
  <c r="R487" i="1" a="1"/>
  <c r="R106" i="1" a="1"/>
  <c r="R517" i="1" a="1"/>
  <c r="R753" i="1" a="1"/>
  <c r="R934" i="1" a="1"/>
  <c r="R1078" i="1" a="1"/>
  <c r="R357" i="1" a="1"/>
  <c r="R847" i="1" a="1"/>
  <c r="R689" i="1" a="1"/>
  <c r="R855" i="1" a="1"/>
  <c r="R965" i="1" a="1"/>
  <c r="R1049" i="1" a="1"/>
  <c r="R1139" i="1" a="1"/>
  <c r="R476" i="1" a="1"/>
  <c r="R704" i="1" a="1"/>
  <c r="R477" i="1" a="1"/>
  <c r="R633" i="1" a="1"/>
  <c r="R748" i="1" a="1"/>
  <c r="R863" i="1" a="1"/>
  <c r="R942" i="1" a="1"/>
  <c r="R1020" i="1" a="1"/>
  <c r="R1098" i="1" a="1"/>
  <c r="R1170" i="1" a="1"/>
  <c r="R626" i="1" a="1"/>
  <c r="R842" i="1" a="1"/>
  <c r="R576" i="1" a="1"/>
  <c r="R684" i="1" a="1"/>
  <c r="R792" i="1" a="1"/>
  <c r="R889" i="1" a="1"/>
  <c r="R961" i="1" a="1"/>
  <c r="R1033" i="1" a="1"/>
  <c r="R1105" i="1" a="1"/>
  <c r="R1177" i="1" a="1"/>
  <c r="R539" i="1" a="1"/>
  <c r="R757" i="1" a="1"/>
  <c r="R510" i="1" a="1"/>
  <c r="R642" i="1" a="1"/>
  <c r="R750" i="1" a="1"/>
  <c r="R858" i="1" a="1"/>
  <c r="R938" i="1" a="1"/>
  <c r="R1010" i="1" a="1"/>
  <c r="R1082" i="1" a="1"/>
  <c r="R1154" i="1" a="1"/>
  <c r="R1226" i="1" a="1"/>
  <c r="R686" i="1" a="1"/>
  <c r="R1357" i="1" a="1"/>
  <c r="R541" i="1" a="1"/>
  <c r="R957" i="1" a="1"/>
  <c r="R1236" i="1" a="1"/>
  <c r="R1348" i="1" a="1"/>
  <c r="R745" i="1" a="1"/>
  <c r="R679" i="1" a="1"/>
  <c r="R607" i="1" a="1"/>
  <c r="R1287" i="1" a="1"/>
  <c r="R579" i="1" a="1"/>
  <c r="R963" i="1" a="1"/>
  <c r="R1239" i="1" a="1"/>
  <c r="R927" i="1" a="1"/>
  <c r="R1229" i="1" a="1"/>
  <c r="R1360" i="1" a="1"/>
  <c r="R1261" i="1" a="1"/>
  <c r="R1337" i="1" a="1"/>
  <c r="R897" i="1" a="1"/>
  <c r="R1182" i="1" a="1"/>
  <c r="R1335" i="1" a="1"/>
  <c r="R788" i="1" a="1"/>
  <c r="R462" i="1" a="1"/>
  <c r="R824" i="1" a="1"/>
  <c r="R1302" i="1" a="1"/>
  <c r="Q8" i="1" a="1"/>
  <c r="Q46" i="1" a="1"/>
  <c r="Q76" i="1" a="1"/>
  <c r="Q220" i="1" a="1"/>
  <c r="Q364" i="1" a="1"/>
  <c r="Q508" i="1" a="1"/>
  <c r="Q585" i="1" a="1"/>
  <c r="Q657" i="1" a="1"/>
  <c r="Q729" i="1" a="1"/>
  <c r="Q801" i="1" a="1"/>
  <c r="Q873" i="1" a="1"/>
  <c r="Q945" i="1" a="1"/>
  <c r="Q161" i="1" a="1"/>
  <c r="Q305" i="1" a="1"/>
  <c r="Q449" i="1" a="1"/>
  <c r="Q102" i="1" a="1"/>
  <c r="Q246" i="1" a="1"/>
  <c r="Q390" i="1" a="1"/>
  <c r="Q526" i="1" a="1"/>
  <c r="Q598" i="1" a="1"/>
  <c r="Q670" i="1" a="1"/>
  <c r="Q742" i="1" a="1"/>
  <c r="Q814" i="1" a="1"/>
  <c r="Q139" i="1" a="1"/>
  <c r="Q283" i="1" a="1"/>
  <c r="Q427" i="1" a="1"/>
  <c r="Q80" i="1" a="1"/>
  <c r="Q224" i="1" a="1"/>
  <c r="Q368" i="1" a="1"/>
  <c r="Q512" i="1" a="1"/>
  <c r="Q587" i="1" a="1"/>
  <c r="Q659" i="1" a="1"/>
  <c r="Q731" i="1" a="1"/>
  <c r="Q803" i="1" a="1"/>
  <c r="Q141" i="1" a="1"/>
  <c r="Q285" i="1" a="1"/>
  <c r="Q429" i="1" a="1"/>
  <c r="Q82" i="1" a="1"/>
  <c r="Q226" i="1" a="1"/>
  <c r="Q370" i="1" a="1"/>
  <c r="Q514" i="1" a="1"/>
  <c r="Q588" i="1" a="1"/>
  <c r="Q660" i="1" a="1"/>
  <c r="Q732" i="1" a="1"/>
  <c r="Q804" i="1" a="1"/>
  <c r="Q876" i="1" a="1"/>
  <c r="Q948" i="1" a="1"/>
  <c r="Q1020" i="1" a="1"/>
  <c r="Q143" i="1" a="1"/>
  <c r="Q287" i="1" a="1"/>
  <c r="Q431" i="1" a="1"/>
  <c r="Q84" i="1" a="1"/>
  <c r="Q228" i="1" a="1"/>
  <c r="Q372" i="1" a="1"/>
  <c r="Q516" i="1" a="1"/>
  <c r="Q589" i="1" a="1"/>
  <c r="Q661" i="1" a="1"/>
  <c r="Q733" i="1" a="1"/>
  <c r="Q805" i="1" a="1"/>
  <c r="Q877" i="1" a="1"/>
  <c r="Q61" i="1" a="1"/>
  <c r="Q205" i="1" a="1"/>
  <c r="Q349" i="1" a="1"/>
  <c r="Q493" i="1" a="1"/>
  <c r="Q146" i="1" a="1"/>
  <c r="Q290" i="1" a="1"/>
  <c r="Q434" i="1" a="1"/>
  <c r="Q548" i="1" a="1"/>
  <c r="Q620" i="1" a="1"/>
  <c r="Q692" i="1" a="1"/>
  <c r="Q147" i="1" a="1"/>
  <c r="Q291" i="1" a="1"/>
  <c r="Q435" i="1" a="1"/>
  <c r="Q905" i="1" a="1"/>
  <c r="Q1083" i="1" a="1"/>
  <c r="Q1227" i="1" a="1"/>
  <c r="Q1004" i="1" a="1"/>
  <c r="Q1007" i="1" a="1"/>
  <c r="Q1156" i="1" a="1"/>
  <c r="Q1300" i="1" a="1"/>
  <c r="Q910" i="1" a="1"/>
  <c r="Q1085" i="1" a="1"/>
  <c r="Q1229" i="1" a="1"/>
  <c r="Q728" i="1" a="1"/>
  <c r="Q1024" i="1" a="1"/>
  <c r="Q1170" i="1" a="1"/>
  <c r="Q1314" i="1" a="1"/>
  <c r="Q953" i="1" a="1"/>
  <c r="Q1111" i="1" a="1"/>
  <c r="Q1255" i="1" a="1"/>
  <c r="Q844" i="1" a="1"/>
  <c r="Q1052" i="1" a="1"/>
  <c r="Q1196" i="1" a="1"/>
  <c r="Q1340" i="1" a="1"/>
  <c r="Q970" i="1" a="1"/>
  <c r="Q1125" i="1" a="1"/>
  <c r="Q1269" i="1" a="1"/>
  <c r="Q1201" i="1" a="1"/>
  <c r="Q986" i="1" a="1"/>
  <c r="Q1138" i="1" a="1"/>
  <c r="Q1282" i="1" a="1"/>
  <c r="Q1139" i="1" a="1"/>
  <c r="Q1152" i="1" a="1"/>
  <c r="Q1189" i="1" a="1"/>
  <c r="Q1294" i="1" a="1"/>
  <c r="Q991" i="1" a="1"/>
  <c r="U1262" i="1" a="1"/>
  <c r="S112" i="1" a="1"/>
  <c r="S686" i="1" a="1"/>
  <c r="S1066" i="1" a="1"/>
  <c r="S1096" i="1" a="1"/>
  <c r="R312" i="1" a="1"/>
  <c r="R140" i="1" a="1"/>
  <c r="R498" i="1" a="1"/>
  <c r="R647" i="1" a="1"/>
  <c r="R598" i="1" a="1"/>
  <c r="R664" i="1" a="1"/>
  <c r="R1212" i="1" a="1"/>
  <c r="R1259" i="1" a="1"/>
  <c r="R1328" i="1" a="1"/>
  <c r="Q669" i="1" a="1"/>
  <c r="Q414" i="1" a="1"/>
  <c r="Q104" i="1" a="1"/>
  <c r="Q165" i="1" a="1"/>
  <c r="Q888" i="1" a="1"/>
  <c r="Q396" i="1" a="1"/>
  <c r="Q85" i="1" a="1"/>
  <c r="Q458" i="1" a="1"/>
  <c r="Q1107" i="1" a="1"/>
  <c r="Q839" i="1" a="1"/>
  <c r="Q902" i="1" a="1"/>
  <c r="Q1016" i="1" a="1"/>
  <c r="Q1154" i="1" a="1"/>
  <c r="T379" i="1" a="1"/>
  <c r="T651" i="1" a="1"/>
  <c r="S331" i="1" a="1"/>
  <c r="S1320" i="1" a="1"/>
  <c r="S948" i="1" a="1"/>
  <c r="R187" i="1" a="1"/>
  <c r="R887" i="1" a="1"/>
  <c r="R1038" i="1" a="1"/>
  <c r="R979" i="1" a="1"/>
  <c r="R956" i="1" a="1"/>
  <c r="V564" i="1" a="1"/>
  <c r="U73" i="1" a="1"/>
  <c r="U1102" i="1" a="1"/>
  <c r="U1261" i="1" a="1"/>
  <c r="T208" i="1" a="1"/>
  <c r="T736" i="1" a="1"/>
  <c r="T558" i="1" a="1"/>
  <c r="T579" i="1" a="1"/>
  <c r="T242" i="1" a="1"/>
  <c r="T935" i="1" a="1"/>
  <c r="T1162" i="1" a="1"/>
  <c r="T998" i="1" a="1"/>
  <c r="T1322" i="1" a="1"/>
  <c r="T835" i="1" a="1"/>
  <c r="T1088" i="1" a="1"/>
  <c r="T877" i="1" a="1"/>
  <c r="T979" i="1" a="1"/>
  <c r="S23" i="1" a="1"/>
  <c r="S450" i="1" a="1"/>
  <c r="S473" i="1" a="1"/>
  <c r="S373" i="1" a="1"/>
  <c r="S187" i="1" a="1"/>
  <c r="S125" i="1" a="1"/>
  <c r="S788" i="1" a="1"/>
  <c r="S491" i="1" a="1"/>
  <c r="S680" i="1" a="1"/>
  <c r="S398" i="1" a="1"/>
  <c r="S914" i="1" a="1"/>
  <c r="S797" i="1" a="1"/>
  <c r="S799" i="1" a="1"/>
  <c r="S919" i="1" a="1"/>
  <c r="S929" i="1" a="1"/>
  <c r="S1354" i="1" a="1"/>
  <c r="S960" i="1" a="1"/>
  <c r="S1130" i="1" a="1"/>
  <c r="S1235" i="1" a="1"/>
  <c r="S1012" i="1" a="1"/>
  <c r="S1065" i="1" a="1"/>
  <c r="S903" i="1" a="1"/>
  <c r="S1137" i="1" a="1"/>
  <c r="S1319" i="1" a="1"/>
  <c r="S1242" i="1" a="1"/>
  <c r="R40" i="1" a="1"/>
  <c r="R251" i="1" a="1"/>
  <c r="R204" i="1" a="1"/>
  <c r="R145" i="1" a="1"/>
  <c r="R110" i="1" a="1"/>
  <c r="R135" i="1" a="1"/>
  <c r="R100" i="1" a="1"/>
  <c r="R525" i="1" a="1"/>
  <c r="R413" i="1" a="1"/>
  <c r="R61" i="1" a="1"/>
  <c r="R499" i="1" a="1"/>
  <c r="R118" i="1" a="1"/>
  <c r="R534" i="1" a="1"/>
  <c r="R760" i="1" a="1"/>
  <c r="R940" i="1" a="1"/>
  <c r="R1084" i="1" a="1"/>
  <c r="R429" i="1" a="1"/>
  <c r="R854" i="1" a="1"/>
  <c r="R696" i="1" a="1"/>
  <c r="R869" i="1" a="1"/>
  <c r="R971" i="1" a="1"/>
  <c r="R1055" i="1" a="1"/>
  <c r="R1145" i="1" a="1"/>
  <c r="R520" i="1" a="1"/>
  <c r="R733" i="1" a="1"/>
  <c r="R501" i="1" a="1"/>
  <c r="R640" i="1" a="1"/>
  <c r="R755" i="1" a="1"/>
  <c r="R870" i="1" a="1"/>
  <c r="R948" i="1" a="1"/>
  <c r="R1026" i="1" a="1"/>
  <c r="R1104" i="1" a="1"/>
  <c r="R117" i="1" a="1"/>
  <c r="R655" i="1" a="1"/>
  <c r="R129" i="1" a="1"/>
  <c r="R591" i="1" a="1"/>
  <c r="R699" i="1" a="1"/>
  <c r="R807" i="1" a="1"/>
  <c r="R895" i="1" a="1"/>
  <c r="R967" i="1" a="1"/>
  <c r="R1039" i="1" a="1"/>
  <c r="R1111" i="1" a="1"/>
  <c r="R1183" i="1" a="1"/>
  <c r="R547" i="1" a="1"/>
  <c r="R764" i="1" a="1"/>
  <c r="R532" i="1" a="1"/>
  <c r="R657" i="1" a="1"/>
  <c r="R765" i="1" a="1"/>
  <c r="R872" i="1" a="1"/>
  <c r="R944" i="1" a="1"/>
  <c r="R1016" i="1" a="1"/>
  <c r="R1088" i="1" a="1"/>
  <c r="R1160" i="1" a="1"/>
  <c r="R1232" i="1" a="1"/>
  <c r="R715" i="1" a="1"/>
  <c r="R794" i="1" a="1"/>
  <c r="R600" i="1" a="1"/>
  <c r="R981" i="1" a="1"/>
  <c r="R1246" i="1" a="1"/>
  <c r="R1358" i="1" a="1"/>
  <c r="R860" i="1" a="1"/>
  <c r="R1233" i="1" a="1"/>
  <c r="R722" i="1" a="1"/>
  <c r="R1296" i="1" a="1"/>
  <c r="R636" i="1" a="1"/>
  <c r="R987" i="1" a="1"/>
  <c r="R1249" i="1" a="1"/>
  <c r="R1319" i="1" a="1"/>
  <c r="R1260" i="1" a="1"/>
  <c r="R737" i="1" a="1"/>
  <c r="R1271" i="1" a="1"/>
  <c r="R417" i="1" a="1"/>
  <c r="R921" i="1" a="1"/>
  <c r="R1210" i="1" a="1"/>
  <c r="R1344" i="1" a="1"/>
  <c r="R817" i="1" a="1"/>
  <c r="R1243" i="1" a="1"/>
  <c r="R853" i="1" a="1"/>
  <c r="R1311" i="1" a="1"/>
  <c r="Q14" i="1" a="1"/>
  <c r="Q52" i="1" a="1"/>
  <c r="Q88" i="1" a="1"/>
  <c r="Q232" i="1" a="1"/>
  <c r="Q376" i="1" a="1"/>
  <c r="Q519" i="1" a="1"/>
  <c r="Q591" i="1" a="1"/>
  <c r="Q663" i="1" a="1"/>
  <c r="Q735" i="1" a="1"/>
  <c r="Q807" i="1" a="1"/>
  <c r="Q879" i="1" a="1"/>
  <c r="Q12" i="1" a="1"/>
  <c r="Q173" i="1" a="1"/>
  <c r="Q317" i="1" a="1"/>
  <c r="Q461" i="1" a="1"/>
  <c r="Q114" i="1" a="1"/>
  <c r="Q258" i="1" a="1"/>
  <c r="Q402" i="1" a="1"/>
  <c r="Q532" i="1" a="1"/>
  <c r="Q604" i="1" a="1"/>
  <c r="Q676" i="1" a="1"/>
  <c r="Q748" i="1" a="1"/>
  <c r="Q820" i="1" a="1"/>
  <c r="Q151" i="1" a="1"/>
  <c r="Q295" i="1" a="1"/>
  <c r="Q439" i="1" a="1"/>
  <c r="Q92" i="1" a="1"/>
  <c r="Q236" i="1" a="1"/>
  <c r="Q380" i="1" a="1"/>
  <c r="Q521" i="1" a="1"/>
  <c r="Q593" i="1" a="1"/>
  <c r="Q665" i="1" a="1"/>
  <c r="Q737" i="1" a="1"/>
  <c r="Q809" i="1" a="1"/>
  <c r="Q153" i="1" a="1"/>
  <c r="Q297" i="1" a="1"/>
  <c r="Q441" i="1" a="1"/>
  <c r="Q94" i="1" a="1"/>
  <c r="Q238" i="1" a="1"/>
  <c r="Q382" i="1" a="1"/>
  <c r="Q522" i="1" a="1"/>
  <c r="Q594" i="1" a="1"/>
  <c r="Q666" i="1" a="1"/>
  <c r="Q738" i="1" a="1"/>
  <c r="Q810" i="1" a="1"/>
  <c r="Q882" i="1" a="1"/>
  <c r="Q954" i="1" a="1"/>
  <c r="Q1026" i="1" a="1"/>
  <c r="Q155" i="1" a="1"/>
  <c r="Q299" i="1" a="1"/>
  <c r="Q443" i="1" a="1"/>
  <c r="Q96" i="1" a="1"/>
  <c r="Q240" i="1" a="1"/>
  <c r="Q384" i="1" a="1"/>
  <c r="Q523" i="1" a="1"/>
  <c r="Q595" i="1" a="1"/>
  <c r="Q667" i="1" a="1"/>
  <c r="Q739" i="1" a="1"/>
  <c r="Q811" i="1" a="1"/>
  <c r="Q883" i="1" a="1"/>
  <c r="Q73" i="1" a="1"/>
  <c r="Q217" i="1" a="1"/>
  <c r="Q361" i="1" a="1"/>
  <c r="Q505" i="1" a="1"/>
  <c r="Q158" i="1" a="1"/>
  <c r="Q302" i="1" a="1"/>
  <c r="Q446" i="1" a="1"/>
  <c r="Q554" i="1" a="1"/>
  <c r="Q626" i="1" a="1"/>
  <c r="Q698" i="1" a="1"/>
  <c r="Q159" i="1" a="1"/>
  <c r="Q303" i="1" a="1"/>
  <c r="Q447" i="1" a="1"/>
  <c r="Q929" i="1" a="1"/>
  <c r="Q1095" i="1" a="1"/>
  <c r="Q1239" i="1" a="1"/>
  <c r="Q716" i="1" a="1"/>
  <c r="Q1022" i="1" a="1"/>
  <c r="Q1168" i="1" a="1"/>
  <c r="Q1312" i="1" a="1"/>
  <c r="Q934" i="1" a="1"/>
  <c r="Q1097" i="1" a="1"/>
  <c r="Q1241" i="1" a="1"/>
  <c r="Q800" i="1" a="1"/>
  <c r="Q1038" i="1" a="1"/>
  <c r="Q1182" i="1" a="1"/>
  <c r="Q1326" i="1" a="1"/>
  <c r="Q968" i="1" a="1"/>
  <c r="Q1123" i="1" a="1"/>
  <c r="Q1267" i="1" a="1"/>
  <c r="Q868" i="1" a="1"/>
  <c r="Q1064" i="1" a="1"/>
  <c r="Q1208" i="1" a="1"/>
  <c r="Q1352" i="1" a="1"/>
  <c r="Q985" i="1" a="1"/>
  <c r="Q1137" i="1" a="1"/>
  <c r="Q1281" i="1" a="1"/>
  <c r="Q1249" i="1" a="1"/>
  <c r="Q1273" i="1" a="1"/>
  <c r="Q1164" i="1" a="1"/>
  <c r="V561" i="1" a="1"/>
  <c r="T1077" i="1" a="1"/>
  <c r="T1123" i="1" a="1"/>
  <c r="S247" i="1" a="1"/>
  <c r="S884" i="1" a="1"/>
  <c r="S1161" i="1" a="1"/>
  <c r="R218" i="1" a="1"/>
  <c r="R810" i="1" a="1"/>
  <c r="R528" i="1" a="1"/>
  <c r="R1110" i="1" a="1"/>
  <c r="R1045" i="1" a="1"/>
  <c r="R1022" i="1" a="1"/>
  <c r="R1206" i="1" a="1"/>
  <c r="R1289" i="1" a="1"/>
  <c r="R1320" i="1" a="1"/>
  <c r="Q741" i="1" a="1"/>
  <c r="Q538" i="1" a="1"/>
  <c r="Q392" i="1" a="1"/>
  <c r="Q106" i="1" a="1"/>
  <c r="Q1032" i="1" a="1"/>
  <c r="Q745" i="1" a="1"/>
  <c r="Q632" i="1" a="1"/>
  <c r="Q1036" i="1" a="1"/>
  <c r="Q1338" i="1" a="1"/>
  <c r="Q1149" i="1" a="1"/>
  <c r="Q1163" i="1" a="1"/>
  <c r="T216" i="1" a="1"/>
  <c r="S128" i="1" a="1"/>
  <c r="S1174" i="1" a="1"/>
  <c r="R265" i="1" a="1"/>
  <c r="R825" i="1" a="1"/>
  <c r="R536" i="1" a="1"/>
  <c r="R691" i="1" a="1"/>
  <c r="R584" i="1" a="1"/>
  <c r="R1172" i="1" a="1"/>
  <c r="R694" i="1" a="1"/>
  <c r="R593" i="1" a="1"/>
  <c r="Q819" i="1" a="1"/>
  <c r="Q760" i="1" a="1"/>
  <c r="Q19" i="1" a="1"/>
  <c r="Q894" i="1" a="1"/>
  <c r="Q751" i="1" a="1"/>
  <c r="Q31" i="1" a="1"/>
  <c r="Q1121" i="1" a="1"/>
  <c r="Q1321" i="1" a="1"/>
  <c r="Q827" i="1" a="1"/>
  <c r="Q1291" i="1" a="1"/>
  <c r="Q678" i="1" a="1"/>
  <c r="Q750" i="1" a="1"/>
  <c r="R1244" i="1" a="1"/>
  <c r="R1035" i="1" a="1"/>
  <c r="R1203" i="1" a="1"/>
  <c r="Q891" i="1" a="1"/>
  <c r="Q15" i="1" a="1"/>
  <c r="Q177" i="1" a="1"/>
  <c r="Q966" i="1" a="1"/>
  <c r="Q823" i="1" a="1"/>
  <c r="Q183" i="1" a="1"/>
  <c r="Q1265" i="1" a="1"/>
  <c r="Q1013" i="1" a="1"/>
  <c r="Q1044" i="1" a="1"/>
  <c r="Q1161" i="1" a="1"/>
  <c r="Q1305" i="1" a="1"/>
  <c r="Q1332" i="1" a="1"/>
  <c r="Q544" i="1" a="1"/>
  <c r="Q1030" i="1" a="1"/>
  <c r="Q566" i="1" a="1"/>
  <c r="R859" i="1" a="1"/>
  <c r="R1279" i="1" a="1"/>
  <c r="R1329" i="1" a="1"/>
  <c r="Q53" i="1" a="1"/>
  <c r="Q175" i="1" a="1"/>
  <c r="Q321" i="1" a="1"/>
  <c r="Q24" i="1" a="1"/>
  <c r="Q895" i="1" a="1"/>
  <c r="Q327" i="1" a="1"/>
  <c r="Q863" i="1" a="1"/>
  <c r="Q1188" i="1" a="1"/>
  <c r="Q605" i="1" a="1"/>
  <c r="R1292" i="1" a="1"/>
  <c r="R1282" i="1" a="1"/>
  <c r="R514" i="1" a="1"/>
  <c r="Q26" i="1" a="1"/>
  <c r="Q197" i="1" a="1"/>
  <c r="Q319" i="1" a="1"/>
  <c r="Q465" i="1" a="1"/>
  <c r="Q179" i="1" a="1"/>
  <c r="Q97" i="1" a="1"/>
  <c r="Q471" i="1" a="1"/>
  <c r="Q1062" i="1" a="1"/>
  <c r="Q408" i="1" a="1"/>
  <c r="Q916" i="1" a="1"/>
  <c r="Q677" i="1" a="1"/>
  <c r="R658" i="1" a="1"/>
  <c r="R1280" i="1" a="1"/>
  <c r="Q17" i="1" a="1"/>
  <c r="Q341" i="1" a="1"/>
  <c r="Q463" i="1" a="1"/>
  <c r="Q118" i="1" a="1"/>
  <c r="Q323" i="1" a="1"/>
  <c r="Q241" i="1" a="1"/>
  <c r="Q963" i="1" a="1"/>
  <c r="Q1206" i="1" a="1"/>
  <c r="Q752" i="1" a="1"/>
  <c r="Q1345" i="1" a="1"/>
  <c r="Q1019" i="1" a="1"/>
  <c r="Q997" i="1" a="1"/>
  <c r="Q1147" i="1" a="1"/>
  <c r="Q326" i="1" a="1"/>
  <c r="Q535" i="1" a="1"/>
  <c r="Q675" i="1" a="1"/>
  <c r="R1029" i="1" a="1"/>
  <c r="R524" i="1" a="1"/>
  <c r="Q112" i="1" a="1"/>
  <c r="Q485" i="1" a="1"/>
  <c r="Q116" i="1" a="1"/>
  <c r="Q262" i="1" a="1"/>
  <c r="Q467" i="1" a="1"/>
  <c r="Q385" i="1" a="1"/>
  <c r="Q1119" i="1" a="1"/>
  <c r="Q1350" i="1" a="1"/>
  <c r="Q1029" i="1" a="1"/>
  <c r="Q1166" i="1" a="1"/>
  <c r="Q1310" i="1" a="1"/>
  <c r="Q758" i="1" a="1"/>
  <c r="Q470" i="1" a="1"/>
  <c r="Q1336" i="1" a="1"/>
  <c r="R1267" i="1" a="1"/>
  <c r="R1307" i="1" a="1"/>
  <c r="Q256" i="1" a="1"/>
  <c r="Q138" i="1" a="1"/>
  <c r="Q260" i="1" a="1"/>
  <c r="Q406" i="1" a="1"/>
  <c r="Q120" i="1" a="1"/>
  <c r="Q30" i="1" a="1"/>
  <c r="Q1263" i="1" a="1"/>
  <c r="Q1174" i="1" a="1"/>
  <c r="Q1318" i="1" a="1"/>
  <c r="R1231" i="1" a="1"/>
  <c r="Q1192" i="1" a="1"/>
  <c r="Q607" i="1" a="1"/>
  <c r="R1318" i="1" a="1"/>
  <c r="R586" i="1" a="1"/>
  <c r="Q400" i="1" a="1"/>
  <c r="Q282" i="1" a="1"/>
  <c r="Q404" i="1" a="1"/>
  <c r="Q534" i="1" a="1"/>
  <c r="Q264" i="1" a="1"/>
  <c r="Q182" i="1" a="1"/>
  <c r="Q836" i="1" a="1"/>
  <c r="Q1048" i="1" a="1"/>
  <c r="Q603" i="1" a="1"/>
  <c r="R866" i="1" a="1"/>
  <c r="Q1088" i="1" a="1"/>
  <c r="R1216" i="1" a="1"/>
  <c r="R969" i="1" a="1"/>
  <c r="Q531" i="1" a="1"/>
  <c r="Q426" i="1" a="1"/>
  <c r="Q533" i="1" a="1"/>
  <c r="Q606" i="1" a="1"/>
  <c r="R564" i="1" a="1"/>
  <c r="Q616" i="1" a="1"/>
  <c r="R1314" i="1" a="1"/>
  <c r="R1211" i="1" a="1"/>
  <c r="Q747" i="1" a="1"/>
  <c r="Q688" i="1" a="1"/>
  <c r="Q749" i="1" a="1"/>
  <c r="Q822" i="1" a="1"/>
  <c r="Q679" i="1" a="1"/>
  <c r="Q638" i="1" a="1"/>
  <c r="Q965" i="1" a="1"/>
  <c r="Q1232" i="1" a="1"/>
  <c r="Q1319" i="1" a="1"/>
  <c r="Q1175" i="1" a="1"/>
  <c r="Q1175" i="1" l="1"/>
  <c r="Q1319" i="1"/>
  <c r="Q1232" i="1"/>
  <c r="Q965" i="1"/>
  <c r="Q638" i="1"/>
  <c r="Q679" i="1"/>
  <c r="Q822" i="1"/>
  <c r="Q749" i="1"/>
  <c r="Q688" i="1"/>
  <c r="Q747" i="1"/>
  <c r="R1211" i="1"/>
  <c r="R1314" i="1"/>
  <c r="Q616" i="1"/>
  <c r="R564" i="1"/>
  <c r="Q606" i="1"/>
  <c r="Q533" i="1"/>
  <c r="Q426" i="1"/>
  <c r="Q531" i="1"/>
  <c r="R969" i="1"/>
  <c r="R1216" i="1"/>
  <c r="Q1088" i="1"/>
  <c r="R866" i="1"/>
  <c r="Q603" i="1"/>
  <c r="Q1048" i="1"/>
  <c r="Q836" i="1"/>
  <c r="Q182" i="1"/>
  <c r="Q264" i="1"/>
  <c r="Q534" i="1"/>
  <c r="Q404" i="1"/>
  <c r="Q282" i="1"/>
  <c r="Q400" i="1"/>
  <c r="R586" i="1"/>
  <c r="R1318" i="1"/>
  <c r="Q607" i="1"/>
  <c r="Q1192" i="1"/>
  <c r="R1231" i="1"/>
  <c r="Q1318" i="1"/>
  <c r="Q1174" i="1"/>
  <c r="Q1263" i="1"/>
  <c r="Q30" i="1"/>
  <c r="Q120" i="1"/>
  <c r="Q406" i="1"/>
  <c r="Q260" i="1"/>
  <c r="Q138" i="1"/>
  <c r="Q256" i="1"/>
  <c r="R1307" i="1"/>
  <c r="R1267" i="1"/>
  <c r="Q1336" i="1"/>
  <c r="Q470" i="1"/>
  <c r="Q758" i="1"/>
  <c r="Q1310" i="1"/>
  <c r="Q1166" i="1"/>
  <c r="Q1029" i="1"/>
  <c r="Q1350" i="1"/>
  <c r="Q1119" i="1"/>
  <c r="Q385" i="1"/>
  <c r="Q467" i="1"/>
  <c r="Q262" i="1"/>
  <c r="Q116" i="1"/>
  <c r="Q485" i="1"/>
  <c r="Q112" i="1"/>
  <c r="R524" i="1"/>
  <c r="R1029" i="1"/>
  <c r="Q675" i="1"/>
  <c r="Q535" i="1"/>
  <c r="Q326" i="1"/>
  <c r="Q1147" i="1"/>
  <c r="Q997" i="1"/>
  <c r="Q1019" i="1"/>
  <c r="Q1345" i="1"/>
  <c r="Q752" i="1"/>
  <c r="Q1206" i="1"/>
  <c r="Q963" i="1"/>
  <c r="Q241" i="1"/>
  <c r="Q323" i="1"/>
  <c r="Q118" i="1"/>
  <c r="Q463" i="1"/>
  <c r="Q341" i="1"/>
  <c r="Q17" i="1"/>
  <c r="R1280" i="1"/>
  <c r="R658" i="1"/>
  <c r="Q677" i="1"/>
  <c r="Q916" i="1"/>
  <c r="Q408" i="1"/>
  <c r="Q1062" i="1"/>
  <c r="Q471" i="1"/>
  <c r="Q97" i="1"/>
  <c r="Q179" i="1"/>
  <c r="Q465" i="1"/>
  <c r="Q319" i="1"/>
  <c r="Q197" i="1"/>
  <c r="Q26" i="1"/>
  <c r="R514" i="1"/>
  <c r="R1282" i="1"/>
  <c r="R1292" i="1"/>
  <c r="Q605" i="1"/>
  <c r="Q1188" i="1"/>
  <c r="Q863" i="1"/>
  <c r="Q327" i="1"/>
  <c r="Q895" i="1"/>
  <c r="Q24" i="1"/>
  <c r="Q321" i="1"/>
  <c r="Q175" i="1"/>
  <c r="Q53" i="1"/>
  <c r="R1329" i="1"/>
  <c r="R1279" i="1"/>
  <c r="R859" i="1"/>
  <c r="Q566" i="1"/>
  <c r="Q1030" i="1"/>
  <c r="Q544" i="1"/>
  <c r="Q1332" i="1"/>
  <c r="Q1305" i="1"/>
  <c r="Q1161" i="1"/>
  <c r="Q1044" i="1"/>
  <c r="Q1013" i="1"/>
  <c r="Q1265" i="1"/>
  <c r="Q183" i="1"/>
  <c r="Q823" i="1"/>
  <c r="Q966" i="1"/>
  <c r="Q177" i="1"/>
  <c r="Q15" i="1"/>
  <c r="Q891" i="1"/>
  <c r="R1203" i="1"/>
  <c r="R1035" i="1"/>
  <c r="R1244" i="1"/>
  <c r="Q750" i="1"/>
  <c r="Q678" i="1"/>
  <c r="Q1291" i="1"/>
  <c r="Q827" i="1"/>
  <c r="Q1321" i="1"/>
  <c r="Q1121" i="1"/>
  <c r="Q31" i="1"/>
  <c r="Q751" i="1"/>
  <c r="Q894" i="1"/>
  <c r="Q19" i="1"/>
  <c r="Q760" i="1"/>
  <c r="Q819" i="1"/>
  <c r="R593" i="1"/>
  <c r="R694" i="1"/>
  <c r="R1172" i="1"/>
  <c r="R584" i="1"/>
  <c r="R691" i="1"/>
  <c r="R536" i="1"/>
  <c r="R825" i="1"/>
  <c r="R265" i="1"/>
  <c r="S1174" i="1"/>
  <c r="S128" i="1"/>
  <c r="T216" i="1"/>
  <c r="Q1163" i="1"/>
  <c r="Q1149" i="1"/>
  <c r="Q1338" i="1"/>
  <c r="Q1036" i="1"/>
  <c r="Q632" i="1"/>
  <c r="Q745" i="1"/>
  <c r="Q1032" i="1"/>
  <c r="Q106" i="1"/>
  <c r="Q392" i="1"/>
  <c r="Q538" i="1"/>
  <c r="Q741" i="1"/>
  <c r="R1320" i="1"/>
  <c r="R1289" i="1"/>
  <c r="R1206" i="1"/>
  <c r="R1022" i="1"/>
  <c r="R1045" i="1"/>
  <c r="R1110" i="1"/>
  <c r="R528" i="1"/>
  <c r="R810" i="1"/>
  <c r="R218" i="1"/>
  <c r="S1161" i="1"/>
  <c r="S884" i="1"/>
  <c r="S247" i="1"/>
  <c r="T1123" i="1"/>
  <c r="T1077" i="1"/>
  <c r="V561" i="1"/>
  <c r="Q1164" i="1"/>
  <c r="Q1273" i="1"/>
  <c r="Q1249" i="1"/>
  <c r="Q1281" i="1"/>
  <c r="Q1137" i="1"/>
  <c r="Q985" i="1"/>
  <c r="Q1352" i="1"/>
  <c r="Q1208" i="1"/>
  <c r="Q1064" i="1"/>
  <c r="Q868" i="1"/>
  <c r="Q1267" i="1"/>
  <c r="Q1123" i="1"/>
  <c r="Q968" i="1"/>
  <c r="Q1326" i="1"/>
  <c r="Q1182" i="1"/>
  <c r="Q1038" i="1"/>
  <c r="Q800" i="1"/>
  <c r="Q1241" i="1"/>
  <c r="Q1097" i="1"/>
  <c r="Q934" i="1"/>
  <c r="Q1312" i="1"/>
  <c r="Q1168" i="1"/>
  <c r="Q1022" i="1"/>
  <c r="Q716" i="1"/>
  <c r="Q1239" i="1"/>
  <c r="Q1095" i="1"/>
  <c r="Q929" i="1"/>
  <c r="Q447" i="1"/>
  <c r="Q303" i="1"/>
  <c r="Q159" i="1"/>
  <c r="Q698" i="1"/>
  <c r="Q626" i="1"/>
  <c r="Q554" i="1"/>
  <c r="Q446" i="1"/>
  <c r="Q302" i="1"/>
  <c r="Q158" i="1"/>
  <c r="Q505" i="1"/>
  <c r="Q361" i="1"/>
  <c r="Q217" i="1"/>
  <c r="Q73" i="1"/>
  <c r="Q883" i="1"/>
  <c r="Q811" i="1"/>
  <c r="Q739" i="1"/>
  <c r="Q667" i="1"/>
  <c r="Q595" i="1"/>
  <c r="Q523" i="1"/>
  <c r="Q384" i="1"/>
  <c r="Q240" i="1"/>
  <c r="Q96" i="1"/>
  <c r="Q443" i="1"/>
  <c r="Q299" i="1"/>
  <c r="Q155" i="1"/>
  <c r="Q1026" i="1"/>
  <c r="Q954" i="1"/>
  <c r="Q882" i="1"/>
  <c r="Q810" i="1"/>
  <c r="Q738" i="1"/>
  <c r="Q666" i="1"/>
  <c r="Q594" i="1"/>
  <c r="Q522" i="1"/>
  <c r="Q382" i="1"/>
  <c r="Q238" i="1"/>
  <c r="Q94" i="1"/>
  <c r="Q441" i="1"/>
  <c r="Q297" i="1"/>
  <c r="Q153" i="1"/>
  <c r="Q809" i="1"/>
  <c r="Q737" i="1"/>
  <c r="Q665" i="1"/>
  <c r="Q593" i="1"/>
  <c r="Q521" i="1"/>
  <c r="Q380" i="1"/>
  <c r="Q236" i="1"/>
  <c r="Q92" i="1"/>
  <c r="Q439" i="1"/>
  <c r="Q295" i="1"/>
  <c r="Q151" i="1"/>
  <c r="Q820" i="1"/>
  <c r="Q748" i="1"/>
  <c r="Q676" i="1"/>
  <c r="Q604" i="1"/>
  <c r="Q532" i="1"/>
  <c r="Q402" i="1"/>
  <c r="Q258" i="1"/>
  <c r="Q114" i="1"/>
  <c r="Q461" i="1"/>
  <c r="Q317" i="1"/>
  <c r="Q173" i="1"/>
  <c r="Q12" i="1"/>
  <c r="Q879" i="1"/>
  <c r="Q807" i="1"/>
  <c r="Q735" i="1"/>
  <c r="Q663" i="1"/>
  <c r="Q591" i="1"/>
  <c r="Q519" i="1"/>
  <c r="Q376" i="1"/>
  <c r="Q232" i="1"/>
  <c r="Q88" i="1"/>
  <c r="Q52" i="1"/>
  <c r="Q14" i="1"/>
  <c r="R1311" i="1"/>
  <c r="R853" i="1"/>
  <c r="R1243" i="1"/>
  <c r="R817" i="1"/>
  <c r="R1344" i="1"/>
  <c r="R1210" i="1"/>
  <c r="R921" i="1"/>
  <c r="R417" i="1"/>
  <c r="R1271" i="1"/>
  <c r="R737" i="1"/>
  <c r="R1260" i="1"/>
  <c r="R1319" i="1"/>
  <c r="R1249" i="1"/>
  <c r="R987" i="1"/>
  <c r="R636" i="1"/>
  <c r="R1296" i="1"/>
  <c r="R722" i="1"/>
  <c r="R1233" i="1"/>
  <c r="R860" i="1"/>
  <c r="R1358" i="1"/>
  <c r="R1246" i="1"/>
  <c r="R981" i="1"/>
  <c r="R600" i="1"/>
  <c r="R794" i="1"/>
  <c r="R715" i="1"/>
  <c r="R1232" i="1"/>
  <c r="R1160" i="1"/>
  <c r="R1088" i="1"/>
  <c r="R1016" i="1"/>
  <c r="R944" i="1"/>
  <c r="R872" i="1"/>
  <c r="R765" i="1"/>
  <c r="R657" i="1"/>
  <c r="R532" i="1"/>
  <c r="R764" i="1"/>
  <c r="R547" i="1"/>
  <c r="R1183" i="1"/>
  <c r="R1111" i="1"/>
  <c r="R1039" i="1"/>
  <c r="R967" i="1"/>
  <c r="R895" i="1"/>
  <c r="R807" i="1"/>
  <c r="R699" i="1"/>
  <c r="R591" i="1"/>
  <c r="R129" i="1"/>
  <c r="R655" i="1"/>
  <c r="R117" i="1"/>
  <c r="R1104" i="1"/>
  <c r="R1026" i="1"/>
  <c r="R948" i="1"/>
  <c r="R870" i="1"/>
  <c r="R755" i="1"/>
  <c r="R640" i="1"/>
  <c r="R501" i="1"/>
  <c r="R733" i="1"/>
  <c r="R520" i="1"/>
  <c r="R1145" i="1"/>
  <c r="R1055" i="1"/>
  <c r="R971" i="1"/>
  <c r="R869" i="1"/>
  <c r="R696" i="1"/>
  <c r="R854" i="1"/>
  <c r="R429" i="1"/>
  <c r="R1084" i="1"/>
  <c r="R940" i="1"/>
  <c r="R760" i="1"/>
  <c r="R534" i="1"/>
  <c r="R118" i="1"/>
  <c r="R499" i="1"/>
  <c r="R61" i="1"/>
  <c r="R413" i="1"/>
  <c r="R525" i="1"/>
  <c r="R100" i="1"/>
  <c r="R135" i="1"/>
  <c r="R110" i="1"/>
  <c r="R145" i="1"/>
  <c r="R204" i="1"/>
  <c r="R251" i="1"/>
  <c r="R40" i="1"/>
  <c r="S1242" i="1"/>
  <c r="S1319" i="1"/>
  <c r="S1137" i="1"/>
  <c r="S903" i="1"/>
  <c r="S1065" i="1"/>
  <c r="S1012" i="1"/>
  <c r="S1235" i="1"/>
  <c r="S1130" i="1"/>
  <c r="S960" i="1"/>
  <c r="S1354" i="1"/>
  <c r="S929" i="1"/>
  <c r="S919" i="1"/>
  <c r="S799" i="1"/>
  <c r="S797" i="1"/>
  <c r="S914" i="1"/>
  <c r="S398" i="1"/>
  <c r="S680" i="1"/>
  <c r="S491" i="1"/>
  <c r="S788" i="1"/>
  <c r="S125" i="1"/>
  <c r="S187" i="1"/>
  <c r="S373" i="1"/>
  <c r="S473" i="1"/>
  <c r="S450" i="1"/>
  <c r="S23" i="1"/>
  <c r="T979" i="1"/>
  <c r="T877" i="1"/>
  <c r="T1088" i="1"/>
  <c r="T835" i="1"/>
  <c r="T1322" i="1"/>
  <c r="T998" i="1"/>
  <c r="T1162" i="1"/>
  <c r="T935" i="1"/>
  <c r="T242" i="1"/>
  <c r="T579" i="1"/>
  <c r="T558" i="1"/>
  <c r="T736" i="1"/>
  <c r="T208" i="1"/>
  <c r="U1261" i="1"/>
  <c r="U1102" i="1"/>
  <c r="U73" i="1"/>
  <c r="V564" i="1"/>
  <c r="R956" i="1"/>
  <c r="R979" i="1"/>
  <c r="R1038" i="1"/>
  <c r="R887" i="1"/>
  <c r="R187" i="1"/>
  <c r="S948" i="1"/>
  <c r="S1320" i="1"/>
  <c r="S331" i="1"/>
  <c r="T651" i="1"/>
  <c r="T379" i="1"/>
  <c r="Q1154" i="1"/>
  <c r="Q1016" i="1"/>
  <c r="Q902" i="1"/>
  <c r="Q839" i="1"/>
  <c r="Q1107" i="1"/>
  <c r="Q458" i="1"/>
  <c r="Q85" i="1"/>
  <c r="Q396" i="1"/>
  <c r="Q888" i="1"/>
  <c r="Q165" i="1"/>
  <c r="Q104" i="1"/>
  <c r="Q414" i="1"/>
  <c r="Q669" i="1"/>
  <c r="R1328" i="1"/>
  <c r="R1259" i="1"/>
  <c r="R1212" i="1"/>
  <c r="R664" i="1"/>
  <c r="R598" i="1"/>
  <c r="R647" i="1"/>
  <c r="R498" i="1"/>
  <c r="R140" i="1"/>
  <c r="R312" i="1"/>
  <c r="S1096" i="1"/>
  <c r="S1066" i="1"/>
  <c r="S686" i="1"/>
  <c r="S112" i="1"/>
  <c r="U1262" i="1"/>
  <c r="Q991" i="1"/>
  <c r="Q1294" i="1"/>
  <c r="Q1189" i="1"/>
  <c r="Q1152" i="1"/>
  <c r="Q1139" i="1"/>
  <c r="Q1282" i="1"/>
  <c r="Q1138" i="1"/>
  <c r="Q986" i="1"/>
  <c r="Q1201" i="1"/>
  <c r="Q1269" i="1"/>
  <c r="Q1125" i="1"/>
  <c r="Q970" i="1"/>
  <c r="Q1340" i="1"/>
  <c r="Q1196" i="1"/>
  <c r="Q1052" i="1"/>
  <c r="Q844" i="1"/>
  <c r="Q1255" i="1"/>
  <c r="Q1111" i="1"/>
  <c r="Q953" i="1"/>
  <c r="Q1314" i="1"/>
  <c r="Q1170" i="1"/>
  <c r="Q1024" i="1"/>
  <c r="Q728" i="1"/>
  <c r="Q1229" i="1"/>
  <c r="Q1085" i="1"/>
  <c r="Q910" i="1"/>
  <c r="Q1300" i="1"/>
  <c r="Q1156" i="1"/>
  <c r="Q1007" i="1"/>
  <c r="Q1004" i="1"/>
  <c r="Q1227" i="1"/>
  <c r="Q1083" i="1"/>
  <c r="Q905" i="1"/>
  <c r="Q435" i="1"/>
  <c r="Q291" i="1"/>
  <c r="Q147" i="1"/>
  <c r="Q692" i="1"/>
  <c r="Q620" i="1"/>
  <c r="Q548" i="1"/>
  <c r="Q434" i="1"/>
  <c r="Q290" i="1"/>
  <c r="Q146" i="1"/>
  <c r="Q493" i="1"/>
  <c r="Q349" i="1"/>
  <c r="Q205" i="1"/>
  <c r="Q61" i="1"/>
  <c r="Q877" i="1"/>
  <c r="Q805" i="1"/>
  <c r="Q733" i="1"/>
  <c r="Q661" i="1"/>
  <c r="Q589" i="1"/>
  <c r="Q516" i="1"/>
  <c r="Q372" i="1"/>
  <c r="Q228" i="1"/>
  <c r="Q84" i="1"/>
  <c r="Q431" i="1"/>
  <c r="Q287" i="1"/>
  <c r="Q143" i="1"/>
  <c r="Q1020" i="1"/>
  <c r="Q948" i="1"/>
  <c r="Q876" i="1"/>
  <c r="Q804" i="1"/>
  <c r="Q732" i="1"/>
  <c r="Q660" i="1"/>
  <c r="Q588" i="1"/>
  <c r="Q514" i="1"/>
  <c r="Q370" i="1"/>
  <c r="Q226" i="1"/>
  <c r="Q82" i="1"/>
  <c r="Q429" i="1"/>
  <c r="Q285" i="1"/>
  <c r="Q141" i="1"/>
  <c r="Q803" i="1"/>
  <c r="Q731" i="1"/>
  <c r="Q659" i="1"/>
  <c r="Q587" i="1"/>
  <c r="Q512" i="1"/>
  <c r="Q368" i="1"/>
  <c r="Q224" i="1"/>
  <c r="Q80" i="1"/>
  <c r="Q427" i="1"/>
  <c r="Q283" i="1"/>
  <c r="Q139" i="1"/>
  <c r="Q814" i="1"/>
  <c r="Q742" i="1"/>
  <c r="Q670" i="1"/>
  <c r="Q598" i="1"/>
  <c r="Q526" i="1"/>
  <c r="Q390" i="1"/>
  <c r="Q246" i="1"/>
  <c r="Q102" i="1"/>
  <c r="Q449" i="1"/>
  <c r="Q305" i="1"/>
  <c r="Q161" i="1"/>
  <c r="Q945" i="1"/>
  <c r="Q873" i="1"/>
  <c r="Q801" i="1"/>
  <c r="Q729" i="1"/>
  <c r="Q657" i="1"/>
  <c r="Q585" i="1"/>
  <c r="Q508" i="1"/>
  <c r="Q364" i="1"/>
  <c r="Q220" i="1"/>
  <c r="Q76" i="1"/>
  <c r="Q46" i="1"/>
  <c r="Q8" i="1"/>
  <c r="R1302" i="1"/>
  <c r="R824" i="1"/>
  <c r="R462" i="1"/>
  <c r="R788" i="1"/>
  <c r="R1335" i="1"/>
  <c r="R1182" i="1"/>
  <c r="R897" i="1"/>
  <c r="R1337" i="1"/>
  <c r="R1261" i="1"/>
  <c r="R1360" i="1"/>
  <c r="R1229" i="1"/>
  <c r="R927" i="1"/>
  <c r="R1239" i="1"/>
  <c r="R963" i="1"/>
  <c r="R579" i="1"/>
  <c r="R1287" i="1"/>
  <c r="R607" i="1"/>
  <c r="R679" i="1"/>
  <c r="R745" i="1"/>
  <c r="R1348" i="1"/>
  <c r="R1236" i="1"/>
  <c r="R957" i="1"/>
  <c r="R541" i="1"/>
  <c r="R1357" i="1"/>
  <c r="R686" i="1"/>
  <c r="R1226" i="1"/>
  <c r="R1154" i="1"/>
  <c r="R1082" i="1"/>
  <c r="R1010" i="1"/>
  <c r="R938" i="1"/>
  <c r="R858" i="1"/>
  <c r="R750" i="1"/>
  <c r="R642" i="1"/>
  <c r="R510" i="1"/>
  <c r="R757" i="1"/>
  <c r="R539" i="1"/>
  <c r="R1177" i="1"/>
  <c r="R1105" i="1"/>
  <c r="R1033" i="1"/>
  <c r="R961" i="1"/>
  <c r="R889" i="1"/>
  <c r="R792" i="1"/>
  <c r="R684" i="1"/>
  <c r="R576" i="1"/>
  <c r="R842" i="1"/>
  <c r="R626" i="1"/>
  <c r="R1170" i="1"/>
  <c r="R1098" i="1"/>
  <c r="R1020" i="1"/>
  <c r="R942" i="1"/>
  <c r="R863" i="1"/>
  <c r="R748" i="1"/>
  <c r="R633" i="1"/>
  <c r="R477" i="1"/>
  <c r="R704" i="1"/>
  <c r="R476" i="1"/>
  <c r="R1139" i="1"/>
  <c r="R1049" i="1"/>
  <c r="R965" i="1"/>
  <c r="R855" i="1"/>
  <c r="R689" i="1"/>
  <c r="R847" i="1"/>
  <c r="R357" i="1"/>
  <c r="R1078" i="1"/>
  <c r="R934" i="1"/>
  <c r="R753" i="1"/>
  <c r="R517" i="1"/>
  <c r="R106" i="1"/>
  <c r="R487" i="1"/>
  <c r="R37" i="1"/>
  <c r="R401" i="1"/>
  <c r="R519" i="1"/>
  <c r="R88" i="1"/>
  <c r="R123" i="1"/>
  <c r="R98" i="1"/>
  <c r="R133" i="1"/>
  <c r="R192" i="1"/>
  <c r="R239" i="1"/>
  <c r="R34" i="1"/>
  <c r="S1229" i="1"/>
  <c r="S1306" i="1"/>
  <c r="S1059" i="1"/>
  <c r="S852" i="1"/>
  <c r="S1034" i="1"/>
  <c r="S1001" i="1"/>
  <c r="S1163" i="1"/>
  <c r="S1058" i="1"/>
  <c r="S1348" i="1"/>
  <c r="S1341" i="1"/>
  <c r="S921" i="1"/>
  <c r="S895" i="1"/>
  <c r="S786" i="1"/>
  <c r="S691" i="1"/>
  <c r="S906" i="1"/>
  <c r="S325" i="1"/>
  <c r="S673" i="1"/>
  <c r="S472" i="1"/>
  <c r="S782" i="1"/>
  <c r="S103" i="1"/>
  <c r="S180" i="1"/>
  <c r="S366" i="1"/>
  <c r="S451" i="1"/>
  <c r="S443" i="1"/>
  <c r="S17" i="1"/>
  <c r="T1173" i="1"/>
  <c r="T861" i="1"/>
  <c r="T1080" i="1"/>
  <c r="T811" i="1"/>
  <c r="T1316" i="1"/>
  <c r="T990" i="1"/>
  <c r="T1155" i="1"/>
  <c r="T920" i="1"/>
  <c r="T151" i="1"/>
  <c r="T565" i="1"/>
  <c r="T450" i="1"/>
  <c r="T718" i="1"/>
  <c r="T179" i="1"/>
  <c r="U1058" i="1"/>
  <c r="U1239" i="1"/>
  <c r="U442" i="1"/>
  <c r="V392" i="1"/>
  <c r="R779" i="1"/>
  <c r="R821" i="1"/>
  <c r="R777" i="1"/>
  <c r="R718" i="1"/>
  <c r="R220" i="1"/>
  <c r="S1109" i="1"/>
  <c r="T1010" i="1"/>
  <c r="U958" i="1"/>
  <c r="Q1320" i="1"/>
  <c r="Q1015" i="1"/>
  <c r="Q1279" i="1"/>
  <c r="Q951" i="1"/>
  <c r="Q171" i="1"/>
  <c r="Q673" i="1"/>
  <c r="Q960" i="1"/>
  <c r="Q250" i="1"/>
  <c r="Q248" i="1"/>
  <c r="Q270" i="1"/>
  <c r="Q597" i="1"/>
  <c r="R1353" i="1"/>
  <c r="R1011" i="1"/>
  <c r="R629" i="1"/>
  <c r="R772" i="1"/>
  <c r="R706" i="1"/>
  <c r="R529" i="1"/>
  <c r="R551" i="1"/>
  <c r="R90" i="1"/>
  <c r="R29" i="1"/>
  <c r="S966" i="1"/>
  <c r="S985" i="1"/>
  <c r="S324" i="1"/>
  <c r="T1002" i="1"/>
  <c r="T142" i="1"/>
  <c r="Q1286" i="1"/>
  <c r="Q1017" i="1"/>
  <c r="Q1001" i="1"/>
  <c r="Q1274" i="1"/>
  <c r="Q976" i="1"/>
  <c r="Q1003" i="1"/>
  <c r="Q987" i="1"/>
  <c r="Q1118" i="1"/>
  <c r="Q962" i="1"/>
  <c r="Q1284" i="1"/>
  <c r="Q988" i="1"/>
  <c r="Q1271" i="1"/>
  <c r="Q973" i="1"/>
  <c r="Q1270" i="1"/>
  <c r="Q1153" i="1"/>
  <c r="Q1257" i="1"/>
  <c r="Q1113" i="1"/>
  <c r="Q956" i="1"/>
  <c r="Q1328" i="1"/>
  <c r="Q1184" i="1"/>
  <c r="Q1040" i="1"/>
  <c r="Q812" i="1"/>
  <c r="Q1243" i="1"/>
  <c r="Q1099" i="1"/>
  <c r="Q937" i="1"/>
  <c r="Q1302" i="1"/>
  <c r="Q1158" i="1"/>
  <c r="Q1010" i="1"/>
  <c r="Q946" i="1"/>
  <c r="Q1217" i="1"/>
  <c r="Q1073" i="1"/>
  <c r="Q886" i="1"/>
  <c r="Q1288" i="1"/>
  <c r="Q1144" i="1"/>
  <c r="Q993" i="1"/>
  <c r="Q1359" i="1"/>
  <c r="Q1215" i="1"/>
  <c r="Q1071" i="1"/>
  <c r="Q881" i="1"/>
  <c r="Q423" i="1"/>
  <c r="Q279" i="1"/>
  <c r="Q135" i="1"/>
  <c r="Q686" i="1"/>
  <c r="Q614" i="1"/>
  <c r="Q542" i="1"/>
  <c r="Q422" i="1"/>
  <c r="Q278" i="1"/>
  <c r="Q134" i="1"/>
  <c r="Q481" i="1"/>
  <c r="Q337" i="1"/>
  <c r="Q193" i="1"/>
  <c r="Q48" i="1"/>
  <c r="Q871" i="1"/>
  <c r="Q799" i="1"/>
  <c r="Q727" i="1"/>
  <c r="Q655" i="1"/>
  <c r="Q583" i="1"/>
  <c r="Q504" i="1"/>
  <c r="Q360" i="1"/>
  <c r="Q216" i="1"/>
  <c r="Q72" i="1"/>
  <c r="Q419" i="1"/>
  <c r="Q275" i="1"/>
  <c r="Q131" i="1"/>
  <c r="Q1014" i="1"/>
  <c r="Q942" i="1"/>
  <c r="Q870" i="1"/>
  <c r="Q798" i="1"/>
  <c r="Q726" i="1"/>
  <c r="Q654" i="1"/>
  <c r="Q582" i="1"/>
  <c r="Q502" i="1"/>
  <c r="Q358" i="1"/>
  <c r="Q214" i="1"/>
  <c r="Q70" i="1"/>
  <c r="Q417" i="1"/>
  <c r="Q273" i="1"/>
  <c r="Q129" i="1"/>
  <c r="Q797" i="1"/>
  <c r="Q725" i="1"/>
  <c r="Q653" i="1"/>
  <c r="Q581" i="1"/>
  <c r="Q500" i="1"/>
  <c r="Q356" i="1"/>
  <c r="Q212" i="1"/>
  <c r="Q68" i="1"/>
  <c r="Q415" i="1"/>
  <c r="Q271" i="1"/>
  <c r="Q127" i="1"/>
  <c r="Q808" i="1"/>
  <c r="Q736" i="1"/>
  <c r="Q664" i="1"/>
  <c r="Q592" i="1"/>
  <c r="Q520" i="1"/>
  <c r="Q378" i="1"/>
  <c r="Q234" i="1"/>
  <c r="Q90" i="1"/>
  <c r="Q437" i="1"/>
  <c r="Q293" i="1"/>
  <c r="Q149" i="1"/>
  <c r="Q939" i="1"/>
  <c r="Q867" i="1"/>
  <c r="Q795" i="1"/>
  <c r="Q723" i="1"/>
  <c r="Q651" i="1"/>
  <c r="Q579" i="1"/>
  <c r="Q496" i="1"/>
  <c r="Q352" i="1"/>
  <c r="Q208" i="1"/>
  <c r="Q64" i="1"/>
  <c r="Q40" i="1"/>
  <c r="R1355" i="1"/>
  <c r="R1293" i="1"/>
  <c r="R709" i="1"/>
  <c r="R1345" i="1"/>
  <c r="R673" i="1"/>
  <c r="R1326" i="1"/>
  <c r="R1161" i="1"/>
  <c r="R873" i="1"/>
  <c r="R1223" i="1"/>
  <c r="R1251" i="1"/>
  <c r="R1352" i="1"/>
  <c r="R1219" i="1"/>
  <c r="R795" i="1"/>
  <c r="R1228" i="1"/>
  <c r="R939" i="1"/>
  <c r="R513" i="1"/>
  <c r="R1278" i="1"/>
  <c r="R578" i="1"/>
  <c r="R1349" i="1"/>
  <c r="R716" i="1"/>
  <c r="R1340" i="1"/>
  <c r="R1205" i="1"/>
  <c r="R933" i="1"/>
  <c r="R489" i="1"/>
  <c r="R1339" i="1"/>
  <c r="R571" i="1"/>
  <c r="R1220" i="1"/>
  <c r="R1148" i="1"/>
  <c r="R1076" i="1"/>
  <c r="R1004" i="1"/>
  <c r="R932" i="1"/>
  <c r="R851" i="1"/>
  <c r="R743" i="1"/>
  <c r="R635" i="1"/>
  <c r="R486" i="1"/>
  <c r="R728" i="1"/>
  <c r="R522" i="1"/>
  <c r="R1171" i="1"/>
  <c r="R1099" i="1"/>
  <c r="R1027" i="1"/>
  <c r="R955" i="1"/>
  <c r="R883" i="1"/>
  <c r="R785" i="1"/>
  <c r="R677" i="1"/>
  <c r="R569" i="1"/>
  <c r="R835" i="1"/>
  <c r="R619" i="1"/>
  <c r="R1164" i="1"/>
  <c r="R1092" i="1"/>
  <c r="R1014" i="1"/>
  <c r="R936" i="1"/>
  <c r="R856" i="1"/>
  <c r="R741" i="1"/>
  <c r="R618" i="1"/>
  <c r="R441" i="1"/>
  <c r="R668" i="1"/>
  <c r="R440" i="1"/>
  <c r="R1127" i="1"/>
  <c r="R1043" i="1"/>
  <c r="R959" i="1"/>
  <c r="R826" i="1"/>
  <c r="R682" i="1"/>
  <c r="R818" i="1"/>
  <c r="R213" i="1"/>
  <c r="R1072" i="1"/>
  <c r="R928" i="1"/>
  <c r="R738" i="1"/>
  <c r="R494" i="1"/>
  <c r="R94" i="1"/>
  <c r="R475" i="1"/>
  <c r="R390" i="1"/>
  <c r="R389" i="1"/>
  <c r="R508" i="1"/>
  <c r="R76" i="1"/>
  <c r="R111" i="1"/>
  <c r="R86" i="1"/>
  <c r="R121" i="1"/>
  <c r="R180" i="1"/>
  <c r="R227" i="1"/>
  <c r="R28" i="1"/>
  <c r="S1216" i="1"/>
  <c r="S1293" i="1"/>
  <c r="S855" i="1"/>
  <c r="S775" i="1"/>
  <c r="S1024" i="1"/>
  <c r="S956" i="1"/>
  <c r="S1005" i="1"/>
  <c r="S1355" i="1"/>
  <c r="S1322" i="1"/>
  <c r="S1315" i="1"/>
  <c r="S897" i="1"/>
  <c r="S869" i="1"/>
  <c r="S750" i="1"/>
  <c r="S577" i="1"/>
  <c r="S890" i="1"/>
  <c r="S634" i="1"/>
  <c r="S511" i="1"/>
  <c r="S783" i="1"/>
  <c r="S716" i="1"/>
  <c r="S531" i="1"/>
  <c r="S57" i="1"/>
  <c r="S229" i="1"/>
  <c r="S329" i="1"/>
  <c r="S306" i="1"/>
  <c r="S34" i="1"/>
  <c r="T1051" i="1"/>
  <c r="T1337" i="1"/>
  <c r="T1001" i="1"/>
  <c r="T1000" i="1"/>
  <c r="T1250" i="1"/>
  <c r="T644" i="1"/>
  <c r="T1047" i="1"/>
  <c r="T429" i="1"/>
  <c r="T771" i="1"/>
  <c r="T97" i="1"/>
  <c r="T636" i="1"/>
  <c r="T220" i="1"/>
  <c r="T147" i="1"/>
  <c r="U830" i="1"/>
  <c r="U651" i="1"/>
  <c r="V1322" i="1"/>
  <c r="V276" i="1"/>
  <c r="R1100" i="1"/>
  <c r="R1195" i="1"/>
  <c r="R404" i="1"/>
  <c r="R545" i="1"/>
  <c r="R1126" i="1"/>
  <c r="R102" i="1"/>
  <c r="S834" i="1"/>
  <c r="S448" i="1"/>
  <c r="S494" i="1"/>
  <c r="S517" i="1"/>
  <c r="T756" i="1"/>
  <c r="U389" i="1"/>
  <c r="Q1176" i="1"/>
  <c r="Q1293" i="1"/>
  <c r="Q1050" i="1"/>
  <c r="Q1251" i="1"/>
  <c r="Q560" i="1"/>
  <c r="Q889" i="1"/>
  <c r="Q167" i="1"/>
  <c r="Q528" i="1"/>
  <c r="Q743" i="1"/>
  <c r="Q307" i="1"/>
  <c r="Q126" i="1"/>
  <c r="Q525" i="1"/>
  <c r="R1199" i="1"/>
  <c r="R333" i="1"/>
  <c r="R1185" i="1"/>
  <c r="R1238" i="1"/>
  <c r="R577" i="1"/>
  <c r="R273" i="1"/>
  <c r="R762" i="1"/>
  <c r="R977" i="1"/>
  <c r="R226" i="1"/>
  <c r="R359" i="1"/>
  <c r="S1056" i="1"/>
  <c r="U1340" i="1"/>
  <c r="Q1142" i="1"/>
  <c r="Q1357" i="1"/>
  <c r="Q1150" i="1"/>
  <c r="Q1130" i="1"/>
  <c r="Q1296" i="1"/>
  <c r="Q1309" i="1"/>
  <c r="Q1283" i="1"/>
  <c r="Q1225" i="1"/>
  <c r="Q1262" i="1"/>
  <c r="Q1141" i="1"/>
  <c r="Q1140" i="1"/>
  <c r="Q1261" i="1"/>
  <c r="Q1127" i="1"/>
  <c r="Q1177" i="1"/>
  <c r="Q1126" i="1"/>
  <c r="Q971" i="1"/>
  <c r="Q1250" i="1"/>
  <c r="Q1106" i="1"/>
  <c r="Q947" i="1"/>
  <c r="Q1093" i="1"/>
  <c r="Q1272" i="1"/>
  <c r="Q1128" i="1"/>
  <c r="Q974" i="1"/>
  <c r="Q1213" i="1"/>
  <c r="Q1259" i="1"/>
  <c r="Q1115" i="1"/>
  <c r="Q958" i="1"/>
  <c r="Q1129" i="1"/>
  <c r="Q1258" i="1"/>
  <c r="Q1114" i="1"/>
  <c r="Q957" i="1"/>
  <c r="Q1105" i="1"/>
  <c r="Q1245" i="1"/>
  <c r="Q1101" i="1"/>
  <c r="Q940" i="1"/>
  <c r="Q1316" i="1"/>
  <c r="Q1172" i="1"/>
  <c r="Q1027" i="1"/>
  <c r="Q740" i="1"/>
  <c r="Q1231" i="1"/>
  <c r="Q1087" i="1"/>
  <c r="Q914" i="1"/>
  <c r="Q1290" i="1"/>
  <c r="Q1146" i="1"/>
  <c r="Q995" i="1"/>
  <c r="Q1349" i="1"/>
  <c r="Q1205" i="1"/>
  <c r="Q1061" i="1"/>
  <c r="Q862" i="1"/>
  <c r="Q1276" i="1"/>
  <c r="Q1132" i="1"/>
  <c r="Q979" i="1"/>
  <c r="Q1347" i="1"/>
  <c r="Q1203" i="1"/>
  <c r="Q1059" i="1"/>
  <c r="Q857" i="1"/>
  <c r="Q411" i="1"/>
  <c r="Q267" i="1"/>
  <c r="Q123" i="1"/>
  <c r="Q680" i="1"/>
  <c r="Q608" i="1"/>
  <c r="Q536" i="1"/>
  <c r="Q410" i="1"/>
  <c r="Q266" i="1"/>
  <c r="Q122" i="1"/>
  <c r="Q469" i="1"/>
  <c r="Q325" i="1"/>
  <c r="Q181" i="1"/>
  <c r="Q27" i="1"/>
  <c r="Q865" i="1"/>
  <c r="Q793" i="1"/>
  <c r="Q721" i="1"/>
  <c r="Q649" i="1"/>
  <c r="Q577" i="1"/>
  <c r="Q492" i="1"/>
  <c r="Q348" i="1"/>
  <c r="Q204" i="1"/>
  <c r="Q60" i="1"/>
  <c r="Q407" i="1"/>
  <c r="Q263" i="1"/>
  <c r="Q119" i="1"/>
  <c r="Q1008" i="1"/>
  <c r="Q936" i="1"/>
  <c r="Q864" i="1"/>
  <c r="Q792" i="1"/>
  <c r="Q720" i="1"/>
  <c r="Q648" i="1"/>
  <c r="Q576" i="1"/>
  <c r="Q490" i="1"/>
  <c r="Q346" i="1"/>
  <c r="Q202" i="1"/>
  <c r="Q58" i="1"/>
  <c r="Q405" i="1"/>
  <c r="Q261" i="1"/>
  <c r="Q117" i="1"/>
  <c r="Q791" i="1"/>
  <c r="Q719" i="1"/>
  <c r="Q647" i="1"/>
  <c r="Q575" i="1"/>
  <c r="Q488" i="1"/>
  <c r="Q344" i="1"/>
  <c r="Q200" i="1"/>
  <c r="Q56" i="1"/>
  <c r="Q403" i="1"/>
  <c r="Q259" i="1"/>
  <c r="Q115" i="1"/>
  <c r="Q802" i="1"/>
  <c r="Q730" i="1"/>
  <c r="Q658" i="1"/>
  <c r="Q586" i="1"/>
  <c r="Q510" i="1"/>
  <c r="Q366" i="1"/>
  <c r="Q222" i="1"/>
  <c r="Q78" i="1"/>
  <c r="Q425" i="1"/>
  <c r="Q281" i="1"/>
  <c r="Q137" i="1"/>
  <c r="Q933" i="1"/>
  <c r="Q861" i="1"/>
  <c r="Q789" i="1"/>
  <c r="Q717" i="1"/>
  <c r="Q645" i="1"/>
  <c r="Q573" i="1"/>
  <c r="Q484" i="1"/>
  <c r="Q340" i="1"/>
  <c r="Q196" i="1"/>
  <c r="Q51" i="1"/>
  <c r="Q34" i="1"/>
  <c r="R464" i="1"/>
  <c r="R1284" i="1"/>
  <c r="R680" i="1"/>
  <c r="R1327" i="1"/>
  <c r="R644" i="1"/>
  <c r="R1317" i="1"/>
  <c r="R1137" i="1"/>
  <c r="R845" i="1"/>
  <c r="R1047" i="1"/>
  <c r="R1240" i="1"/>
  <c r="R1342" i="1"/>
  <c r="R1209" i="1"/>
  <c r="R1310" i="1"/>
  <c r="R1218" i="1"/>
  <c r="R915" i="1"/>
  <c r="R321" i="1"/>
  <c r="R1269" i="1"/>
  <c r="R548" i="1"/>
  <c r="R1331" i="1"/>
  <c r="R601" i="1"/>
  <c r="R1330" i="1"/>
  <c r="R1191" i="1"/>
  <c r="R909" i="1"/>
  <c r="R177" i="1"/>
  <c r="R1321" i="1"/>
  <c r="R540" i="1"/>
  <c r="R1214" i="1"/>
  <c r="R1142" i="1"/>
  <c r="R1070" i="1"/>
  <c r="R998" i="1"/>
  <c r="R926" i="1"/>
  <c r="R844" i="1"/>
  <c r="R736" i="1"/>
  <c r="R628" i="1"/>
  <c r="R458" i="1"/>
  <c r="R721" i="1"/>
  <c r="R509" i="1"/>
  <c r="R1165" i="1"/>
  <c r="R1093" i="1"/>
  <c r="R1021" i="1"/>
  <c r="R949" i="1"/>
  <c r="R877" i="1"/>
  <c r="R778" i="1"/>
  <c r="R670" i="1"/>
  <c r="R562" i="1"/>
  <c r="R806" i="1"/>
  <c r="R590" i="1"/>
  <c r="R1158" i="1"/>
  <c r="R1086" i="1"/>
  <c r="R1008" i="1"/>
  <c r="R930" i="1"/>
  <c r="R849" i="1"/>
  <c r="R726" i="1"/>
  <c r="R611" i="1"/>
  <c r="R249" i="1"/>
  <c r="R661" i="1"/>
  <c r="R381" i="1"/>
  <c r="R1121" i="1"/>
  <c r="R1037" i="1"/>
  <c r="R947" i="1"/>
  <c r="R819" i="1"/>
  <c r="R660" i="1"/>
  <c r="R811" i="1"/>
  <c r="R66" i="1"/>
  <c r="R1066" i="1"/>
  <c r="R922" i="1"/>
  <c r="R731" i="1"/>
  <c r="R466" i="1"/>
  <c r="R82" i="1"/>
  <c r="R463" i="1"/>
  <c r="R378" i="1"/>
  <c r="R377" i="1"/>
  <c r="R496" i="1"/>
  <c r="R55" i="1"/>
  <c r="R99" i="1"/>
  <c r="R73" i="1"/>
  <c r="R109" i="1"/>
  <c r="R168" i="1"/>
  <c r="R215" i="1"/>
  <c r="R22" i="1"/>
  <c r="S1203" i="1"/>
  <c r="S1280" i="1"/>
  <c r="S1254" i="1"/>
  <c r="S1281" i="1"/>
  <c r="S991" i="1"/>
  <c r="S1317" i="1"/>
  <c r="S1323" i="1"/>
  <c r="S1244" i="1"/>
  <c r="S1217" i="1"/>
  <c r="S1210" i="1"/>
  <c r="S805" i="1"/>
  <c r="S645" i="1"/>
  <c r="S1023" i="1"/>
  <c r="S891" i="1"/>
  <c r="S689" i="1"/>
  <c r="S618" i="1"/>
  <c r="S458" i="1"/>
  <c r="S777" i="1"/>
  <c r="S710" i="1"/>
  <c r="S525" i="1"/>
  <c r="S560" i="1"/>
  <c r="S222" i="1"/>
  <c r="S307" i="1"/>
  <c r="S299" i="1"/>
  <c r="S28" i="1"/>
  <c r="T840" i="1"/>
  <c r="T1331" i="1"/>
  <c r="T994" i="1"/>
  <c r="T978" i="1"/>
  <c r="T1244" i="1"/>
  <c r="T612" i="1"/>
  <c r="T1040" i="1"/>
  <c r="T348" i="1"/>
  <c r="T759" i="1"/>
  <c r="T354" i="1"/>
  <c r="T610" i="1"/>
  <c r="T114" i="1"/>
  <c r="T120" i="1"/>
  <c r="U1182" i="1"/>
  <c r="U989" i="1"/>
  <c r="V1162" i="1"/>
  <c r="V68" i="1"/>
  <c r="R671" i="1"/>
  <c r="R713" i="1"/>
  <c r="R654" i="1"/>
  <c r="R559" i="1"/>
  <c r="R101" i="1"/>
  <c r="S971" i="1"/>
  <c r="S909" i="1"/>
  <c r="S61" i="1"/>
  <c r="T1084" i="1"/>
  <c r="T1230" i="1"/>
  <c r="Q764" i="1"/>
  <c r="Q1297" i="1"/>
  <c r="Q982" i="1"/>
  <c r="Q1324" i="1"/>
  <c r="Q704" i="1"/>
  <c r="Q817" i="1"/>
  <c r="Q455" i="1"/>
  <c r="Q744" i="1"/>
  <c r="Q815" i="1"/>
  <c r="Q826" i="1"/>
  <c r="Q185" i="1"/>
  <c r="Q244" i="1"/>
  <c r="R945" i="1"/>
  <c r="R751" i="1"/>
  <c r="R1166" i="1"/>
  <c r="R1189" i="1"/>
  <c r="R662" i="1"/>
  <c r="R740" i="1"/>
  <c r="R976" i="1"/>
  <c r="R243" i="1"/>
  <c r="S794" i="1"/>
  <c r="S1209" i="1"/>
  <c r="S592" i="1"/>
  <c r="S510" i="1"/>
  <c r="T1167" i="1"/>
  <c r="U245" i="1"/>
  <c r="Q1308" i="1"/>
  <c r="Q1295" i="1"/>
  <c r="Q1000" i="1"/>
  <c r="Q1094" i="1"/>
  <c r="Q928" i="1"/>
  <c r="Q1057" i="1"/>
  <c r="Q1165" i="1"/>
  <c r="Q943" i="1"/>
  <c r="Q1246" i="1"/>
  <c r="Q941" i="1"/>
  <c r="Q1089" i="1"/>
  <c r="Q1304" i="1"/>
  <c r="Q1012" i="1"/>
  <c r="Q1219" i="1"/>
  <c r="Q890" i="1"/>
  <c r="Q1337" i="1"/>
  <c r="Q838" i="1"/>
  <c r="Q1120" i="1"/>
  <c r="Q964" i="1"/>
  <c r="Q1191" i="1"/>
  <c r="Q1047" i="1"/>
  <c r="Q833" i="1"/>
  <c r="Q399" i="1"/>
  <c r="Q255" i="1"/>
  <c r="Q111" i="1"/>
  <c r="Q674" i="1"/>
  <c r="Q602" i="1"/>
  <c r="Q530" i="1"/>
  <c r="Q398" i="1"/>
  <c r="Q254" i="1"/>
  <c r="Q110" i="1"/>
  <c r="Q457" i="1"/>
  <c r="Q313" i="1"/>
  <c r="Q169" i="1"/>
  <c r="Q931" i="1"/>
  <c r="Q859" i="1"/>
  <c r="Q787" i="1"/>
  <c r="Q715" i="1"/>
  <c r="Q643" i="1"/>
  <c r="Q571" i="1"/>
  <c r="Q480" i="1"/>
  <c r="Q336" i="1"/>
  <c r="Q192" i="1"/>
  <c r="Q47" i="1"/>
  <c r="Q395" i="1"/>
  <c r="Q251" i="1"/>
  <c r="Q107" i="1"/>
  <c r="Q1002" i="1"/>
  <c r="Q930" i="1"/>
  <c r="Q858" i="1"/>
  <c r="Q786" i="1"/>
  <c r="Q714" i="1"/>
  <c r="Q642" i="1"/>
  <c r="Q570" i="1"/>
  <c r="Q478" i="1"/>
  <c r="Q334" i="1"/>
  <c r="Q190" i="1"/>
  <c r="Q44" i="1"/>
  <c r="Q393" i="1"/>
  <c r="Q249" i="1"/>
  <c r="Q105" i="1"/>
  <c r="Q785" i="1"/>
  <c r="Q713" i="1"/>
  <c r="Q641" i="1"/>
  <c r="Q569" i="1"/>
  <c r="Q476" i="1"/>
  <c r="Q332" i="1"/>
  <c r="Q188" i="1"/>
  <c r="Q42" i="1"/>
  <c r="Q391" i="1"/>
  <c r="Q247" i="1"/>
  <c r="Q103" i="1"/>
  <c r="Q796" i="1"/>
  <c r="Q724" i="1"/>
  <c r="Q652" i="1"/>
  <c r="Q580" i="1"/>
  <c r="Q498" i="1"/>
  <c r="Q354" i="1"/>
  <c r="Q210" i="1"/>
  <c r="Q66" i="1"/>
  <c r="Q413" i="1"/>
  <c r="Q269" i="1"/>
  <c r="Q125" i="1"/>
  <c r="Q927" i="1"/>
  <c r="Q855" i="1"/>
  <c r="Q783" i="1"/>
  <c r="Q711" i="1"/>
  <c r="Q639" i="1"/>
  <c r="Q567" i="1"/>
  <c r="Q472" i="1"/>
  <c r="Q328" i="1"/>
  <c r="Q184" i="1"/>
  <c r="Q33" i="1"/>
  <c r="Q28" i="1"/>
  <c r="R1336" i="1"/>
  <c r="R1275" i="1"/>
  <c r="R565" i="1"/>
  <c r="R1309" i="1"/>
  <c r="R526" i="1"/>
  <c r="R1308" i="1"/>
  <c r="R1113" i="1"/>
  <c r="R816" i="1"/>
  <c r="R533" i="1"/>
  <c r="R1230" i="1"/>
  <c r="R1334" i="1"/>
  <c r="R1179" i="1"/>
  <c r="R1222" i="1"/>
  <c r="R1194" i="1"/>
  <c r="R891" i="1"/>
  <c r="R766" i="1"/>
  <c r="R1258" i="1"/>
  <c r="R512" i="1"/>
  <c r="R1313" i="1"/>
  <c r="R572" i="1"/>
  <c r="R1322" i="1"/>
  <c r="R1173" i="1"/>
  <c r="R885" i="1"/>
  <c r="R1264" i="1"/>
  <c r="R1303" i="1"/>
  <c r="R488" i="1"/>
  <c r="R1208" i="1"/>
  <c r="R1136" i="1"/>
  <c r="R1064" i="1"/>
  <c r="R992" i="1"/>
  <c r="R920" i="1"/>
  <c r="R837" i="1"/>
  <c r="R729" i="1"/>
  <c r="R621" i="1"/>
  <c r="R414" i="1"/>
  <c r="R692" i="1"/>
  <c r="R485" i="1"/>
  <c r="R1159" i="1"/>
  <c r="R1087" i="1"/>
  <c r="R1015" i="1"/>
  <c r="R943" i="1"/>
  <c r="R871" i="1"/>
  <c r="R771" i="1"/>
  <c r="R663" i="1"/>
  <c r="R554" i="1"/>
  <c r="R799" i="1"/>
  <c r="R583" i="1"/>
  <c r="R1152" i="1"/>
  <c r="R1080" i="1"/>
  <c r="R1002" i="1"/>
  <c r="R924" i="1"/>
  <c r="R834" i="1"/>
  <c r="R719" i="1"/>
  <c r="R597" i="1"/>
  <c r="R105" i="1"/>
  <c r="R632" i="1"/>
  <c r="R237" i="1"/>
  <c r="R1115" i="1"/>
  <c r="R1031" i="1"/>
  <c r="R941" i="1"/>
  <c r="R804" i="1"/>
  <c r="R653" i="1"/>
  <c r="R775" i="1"/>
  <c r="R1198" i="1"/>
  <c r="R1054" i="1"/>
  <c r="R910" i="1"/>
  <c r="R717" i="1"/>
  <c r="R406" i="1"/>
  <c r="R320" i="1"/>
  <c r="R355" i="1"/>
  <c r="R270" i="1"/>
  <c r="R269" i="1"/>
  <c r="R388" i="1"/>
  <c r="R423" i="1"/>
  <c r="R398" i="1"/>
  <c r="R433" i="1"/>
  <c r="R492" i="1"/>
  <c r="R48" i="1"/>
  <c r="R107" i="1"/>
  <c r="R56" i="1"/>
  <c r="S1098" i="1"/>
  <c r="S1175" i="1"/>
  <c r="S1273" i="1"/>
  <c r="S1344" i="1"/>
  <c r="S1337" i="1"/>
  <c r="S1304" i="1"/>
  <c r="S1310" i="1"/>
  <c r="S1231" i="1"/>
  <c r="S1204" i="1"/>
  <c r="S1197" i="1"/>
  <c r="S793" i="1"/>
  <c r="S595" i="1"/>
  <c r="S1016" i="1"/>
  <c r="S874" i="1"/>
  <c r="S682" i="1"/>
  <c r="S426" i="1"/>
  <c r="S790" i="1"/>
  <c r="S711" i="1"/>
  <c r="S586" i="1"/>
  <c r="S404" i="1"/>
  <c r="S460" i="1"/>
  <c r="S66" i="1"/>
  <c r="S185" i="1"/>
  <c r="S162" i="1"/>
  <c r="S38" i="1"/>
  <c r="T1288" i="1"/>
  <c r="T1265" i="1"/>
  <c r="T630" i="1"/>
  <c r="T1157" i="1"/>
  <c r="T991" i="1"/>
  <c r="T1327" i="1"/>
  <c r="T952" i="1"/>
  <c r="T729" i="1"/>
  <c r="T535" i="1"/>
  <c r="T349" i="1"/>
  <c r="T275" i="1"/>
  <c r="T646" i="1"/>
  <c r="T137" i="1"/>
  <c r="U1037" i="1"/>
  <c r="U812" i="1"/>
  <c r="V1105" i="1"/>
  <c r="W1298" i="1"/>
  <c r="R800" i="1"/>
  <c r="R402" i="1"/>
  <c r="R1073" i="1"/>
  <c r="R238" i="1"/>
  <c r="R371" i="1"/>
  <c r="S1359" i="1"/>
  <c r="S610" i="1"/>
  <c r="T1174" i="1"/>
  <c r="T805" i="1"/>
  <c r="Q1298" i="1"/>
  <c r="Q1162" i="1"/>
  <c r="Q1135" i="1"/>
  <c r="Q1180" i="1"/>
  <c r="Q170" i="1"/>
  <c r="Q600" i="1"/>
  <c r="Q599" i="1"/>
  <c r="Q682" i="1"/>
  <c r="Q885" i="1"/>
  <c r="Q20" i="1"/>
  <c r="R416" i="1"/>
  <c r="R1005" i="1"/>
  <c r="R878" i="1"/>
  <c r="R973" i="1"/>
  <c r="R1032" i="1"/>
  <c r="R1067" i="1"/>
  <c r="R175" i="1"/>
  <c r="S959" i="1"/>
  <c r="T157" i="1"/>
  <c r="Q1237" i="1"/>
  <c r="Q1151" i="1"/>
  <c r="Q1238" i="1"/>
  <c r="Q1260" i="1"/>
  <c r="Q1116" i="1"/>
  <c r="Q959" i="1"/>
  <c r="Q1247" i="1"/>
  <c r="Q1103" i="1"/>
  <c r="Q1081" i="1"/>
  <c r="Q1102" i="1"/>
  <c r="Q1069" i="1"/>
  <c r="Q1233" i="1"/>
  <c r="Q917" i="1"/>
  <c r="Q1160" i="1"/>
  <c r="Q926" i="1"/>
  <c r="Q1075" i="1"/>
  <c r="Q1278" i="1"/>
  <c r="Q1134" i="1"/>
  <c r="Q981" i="1"/>
  <c r="Q1193" i="1"/>
  <c r="Q1049" i="1"/>
  <c r="Q1264" i="1"/>
  <c r="Q1335" i="1"/>
  <c r="Q961" i="1"/>
  <c r="Q1226" i="1"/>
  <c r="Q1082" i="1"/>
  <c r="Q904" i="1"/>
  <c r="Q1033" i="1"/>
  <c r="Q1248" i="1"/>
  <c r="Q1104" i="1"/>
  <c r="Q944" i="1"/>
  <c r="Q1117" i="1"/>
  <c r="Q1235" i="1"/>
  <c r="Q1091" i="1"/>
  <c r="Q922" i="1"/>
  <c r="Q1045" i="1"/>
  <c r="Q1234" i="1"/>
  <c r="Q1090" i="1"/>
  <c r="Q920" i="1"/>
  <c r="Q878" i="1"/>
  <c r="Q1221" i="1"/>
  <c r="Q1077" i="1"/>
  <c r="Q893" i="1"/>
  <c r="Q1292" i="1"/>
  <c r="Q1148" i="1"/>
  <c r="Q998" i="1"/>
  <c r="Q1351" i="1"/>
  <c r="Q1207" i="1"/>
  <c r="Q1063" i="1"/>
  <c r="Q866" i="1"/>
  <c r="Q1266" i="1"/>
  <c r="Q1122" i="1"/>
  <c r="Q967" i="1"/>
  <c r="Q1325" i="1"/>
  <c r="Q1181" i="1"/>
  <c r="Q1037" i="1"/>
  <c r="Q794" i="1"/>
  <c r="Q1252" i="1"/>
  <c r="Q1108" i="1"/>
  <c r="Q950" i="1"/>
  <c r="Q1323" i="1"/>
  <c r="Q1179" i="1"/>
  <c r="Q1035" i="1"/>
  <c r="Q782" i="1"/>
  <c r="Q387" i="1"/>
  <c r="Q243" i="1"/>
  <c r="Q99" i="1"/>
  <c r="Q668" i="1"/>
  <c r="Q596" i="1"/>
  <c r="Q524" i="1"/>
  <c r="Q386" i="1"/>
  <c r="Q242" i="1"/>
  <c r="Q98" i="1"/>
  <c r="Q445" i="1"/>
  <c r="Q301" i="1"/>
  <c r="Q157" i="1"/>
  <c r="Q925" i="1"/>
  <c r="Q853" i="1"/>
  <c r="Q781" i="1"/>
  <c r="Q709" i="1"/>
  <c r="Q637" i="1"/>
  <c r="Q565" i="1"/>
  <c r="Q468" i="1"/>
  <c r="Q324" i="1"/>
  <c r="Q180" i="1"/>
  <c r="Q25" i="1"/>
  <c r="Q383" i="1"/>
  <c r="Q239" i="1"/>
  <c r="Q95" i="1"/>
  <c r="Q996" i="1"/>
  <c r="Q924" i="1"/>
  <c r="Q852" i="1"/>
  <c r="Q780" i="1"/>
  <c r="Q708" i="1"/>
  <c r="Q636" i="1"/>
  <c r="Q564" i="1"/>
  <c r="Q466" i="1"/>
  <c r="Q322" i="1"/>
  <c r="Q178" i="1"/>
  <c r="Q21" i="1"/>
  <c r="Q381" i="1"/>
  <c r="Q237" i="1"/>
  <c r="Q93" i="1"/>
  <c r="Q779" i="1"/>
  <c r="Q707" i="1"/>
  <c r="Q635" i="1"/>
  <c r="Q563" i="1"/>
  <c r="Q464" i="1"/>
  <c r="Q320" i="1"/>
  <c r="Q176" i="1"/>
  <c r="Q18" i="1"/>
  <c r="Q379" i="1"/>
  <c r="Q235" i="1"/>
  <c r="Q91" i="1"/>
  <c r="Q790" i="1"/>
  <c r="Q718" i="1"/>
  <c r="Q646" i="1"/>
  <c r="Q574" i="1"/>
  <c r="Q486" i="1"/>
  <c r="Q342" i="1"/>
  <c r="Q198" i="1"/>
  <c r="Q54" i="1"/>
  <c r="Q401" i="1"/>
  <c r="Q257" i="1"/>
  <c r="Q113" i="1"/>
  <c r="Q921" i="1"/>
  <c r="Q849" i="1"/>
  <c r="Q777" i="1"/>
  <c r="Q705" i="1"/>
  <c r="Q633" i="1"/>
  <c r="Q561" i="1"/>
  <c r="Q460" i="1"/>
  <c r="Q316" i="1"/>
  <c r="Q172" i="1"/>
  <c r="Q9" i="1"/>
  <c r="Q22" i="1"/>
  <c r="R1253" i="1"/>
  <c r="R1265" i="1"/>
  <c r="R465" i="1"/>
  <c r="R1291" i="1"/>
  <c r="R426" i="1"/>
  <c r="R1299" i="1"/>
  <c r="R1089" i="1"/>
  <c r="R759" i="1"/>
  <c r="R1346" i="1"/>
  <c r="R1197" i="1"/>
  <c r="R1324" i="1"/>
  <c r="R781" i="1"/>
  <c r="R823" i="1"/>
  <c r="R1155" i="1"/>
  <c r="R867" i="1"/>
  <c r="R1359" i="1"/>
  <c r="R1248" i="1"/>
  <c r="R309" i="1"/>
  <c r="R1295" i="1"/>
  <c r="R490" i="1"/>
  <c r="R1312" i="1"/>
  <c r="R1149" i="1"/>
  <c r="R831" i="1"/>
  <c r="R1143" i="1"/>
  <c r="R1285" i="1"/>
  <c r="R165" i="1"/>
  <c r="R1202" i="1"/>
  <c r="R1130" i="1"/>
  <c r="R1058" i="1"/>
  <c r="R986" i="1"/>
  <c r="R914" i="1"/>
  <c r="R822" i="1"/>
  <c r="R714" i="1"/>
  <c r="R606" i="1"/>
  <c r="R297" i="1"/>
  <c r="R685" i="1"/>
  <c r="R453" i="1"/>
  <c r="R1153" i="1"/>
  <c r="R1081" i="1"/>
  <c r="R1009" i="1"/>
  <c r="R937" i="1"/>
  <c r="R864" i="1"/>
  <c r="R756" i="1"/>
  <c r="R648" i="1"/>
  <c r="R546" i="1"/>
  <c r="R770" i="1"/>
  <c r="R538" i="1"/>
  <c r="R1146" i="1"/>
  <c r="R1074" i="1"/>
  <c r="R996" i="1"/>
  <c r="R918" i="1"/>
  <c r="R827" i="1"/>
  <c r="R705" i="1"/>
  <c r="R582" i="1"/>
  <c r="R848" i="1"/>
  <c r="R625" i="1"/>
  <c r="R93" i="1"/>
  <c r="R1109" i="1"/>
  <c r="R1025" i="1"/>
  <c r="R929" i="1"/>
  <c r="R797" i="1"/>
  <c r="R639" i="1"/>
  <c r="R746" i="1"/>
  <c r="R1192" i="1"/>
  <c r="R1048" i="1"/>
  <c r="R904" i="1"/>
  <c r="R702" i="1"/>
  <c r="R394" i="1"/>
  <c r="R308" i="1"/>
  <c r="R343" i="1"/>
  <c r="R258" i="1"/>
  <c r="R257" i="1"/>
  <c r="R376" i="1"/>
  <c r="R411" i="1"/>
  <c r="R386" i="1"/>
  <c r="R421" i="1"/>
  <c r="R480" i="1"/>
  <c r="R19" i="1"/>
  <c r="R95" i="1"/>
  <c r="R50" i="1"/>
  <c r="S1091" i="1"/>
  <c r="S1162" i="1"/>
  <c r="S1266" i="1"/>
  <c r="S1331" i="1"/>
  <c r="S1324" i="1"/>
  <c r="S1284" i="1"/>
  <c r="S1290" i="1"/>
  <c r="S1211" i="1"/>
  <c r="S1178" i="1"/>
  <c r="S1171" i="1"/>
  <c r="S660" i="1"/>
  <c r="S433" i="1"/>
  <c r="S1002" i="1"/>
  <c r="S838" i="1"/>
  <c r="S668" i="1"/>
  <c r="S397" i="1"/>
  <c r="S784" i="1"/>
  <c r="S705" i="1"/>
  <c r="S578" i="1"/>
  <c r="S382" i="1"/>
  <c r="S453" i="1"/>
  <c r="S55" i="1"/>
  <c r="S163" i="1"/>
  <c r="S155" i="1"/>
  <c r="S32" i="1"/>
  <c r="T1252" i="1"/>
  <c r="T1259" i="1"/>
  <c r="T562" i="1"/>
  <c r="T1150" i="1"/>
  <c r="T946" i="1"/>
  <c r="T1321" i="1"/>
  <c r="T928" i="1"/>
  <c r="T717" i="1"/>
  <c r="T520" i="1"/>
  <c r="T317" i="1"/>
  <c r="T210" i="1"/>
  <c r="T613" i="1"/>
  <c r="T110" i="1"/>
  <c r="U934" i="1"/>
  <c r="U962" i="1"/>
  <c r="V961" i="1"/>
  <c r="W967" i="1"/>
  <c r="R1051" i="1"/>
  <c r="R882" i="1"/>
  <c r="R544" i="1"/>
  <c r="R255" i="1"/>
  <c r="S1011" i="1"/>
  <c r="S269" i="1"/>
  <c r="T235" i="1"/>
  <c r="Q1031" i="1"/>
  <c r="Q892" i="1"/>
  <c r="Q788" i="1"/>
  <c r="Q229" i="1"/>
  <c r="Q252" i="1"/>
  <c r="Q453" i="1"/>
  <c r="Q451" i="1"/>
  <c r="Q473" i="1"/>
  <c r="Q11" i="1"/>
  <c r="R665" i="1"/>
  <c r="R793" i="1"/>
  <c r="R711" i="1"/>
  <c r="T647" i="1"/>
  <c r="Q1070" i="1"/>
  <c r="Q923" i="1"/>
  <c r="Q898" i="1"/>
  <c r="Q896" i="1"/>
  <c r="Q1353" i="1"/>
  <c r="Q1209" i="1"/>
  <c r="Q1065" i="1"/>
  <c r="Q869" i="1"/>
  <c r="Q1280" i="1"/>
  <c r="Q1136" i="1"/>
  <c r="Q983" i="1"/>
  <c r="Q1339" i="1"/>
  <c r="Q1195" i="1"/>
  <c r="Q1051" i="1"/>
  <c r="Q842" i="1"/>
  <c r="Q1254" i="1"/>
  <c r="Q1110" i="1"/>
  <c r="Q952" i="1"/>
  <c r="Q1313" i="1"/>
  <c r="Q1169" i="1"/>
  <c r="Q1023" i="1"/>
  <c r="Q722" i="1"/>
  <c r="Q1240" i="1"/>
  <c r="Q1096" i="1"/>
  <c r="Q932" i="1"/>
  <c r="Q1311" i="1"/>
  <c r="Q1167" i="1"/>
  <c r="Q1021" i="1"/>
  <c r="Q710" i="1"/>
  <c r="Q375" i="1"/>
  <c r="Q231" i="1"/>
  <c r="Q87" i="1"/>
  <c r="Q662" i="1"/>
  <c r="Q590" i="1"/>
  <c r="Q518" i="1"/>
  <c r="Q374" i="1"/>
  <c r="Q230" i="1"/>
  <c r="Q86" i="1"/>
  <c r="Q433" i="1"/>
  <c r="Q289" i="1"/>
  <c r="Q145" i="1"/>
  <c r="Q919" i="1"/>
  <c r="Q847" i="1"/>
  <c r="Q775" i="1"/>
  <c r="Q703" i="1"/>
  <c r="Q631" i="1"/>
  <c r="Q559" i="1"/>
  <c r="Q456" i="1"/>
  <c r="Q312" i="1"/>
  <c r="Q168" i="1"/>
  <c r="Q515" i="1"/>
  <c r="Q371" i="1"/>
  <c r="Q227" i="1"/>
  <c r="Q83" i="1"/>
  <c r="Q990" i="1"/>
  <c r="Q918" i="1"/>
  <c r="Q846" i="1"/>
  <c r="Q774" i="1"/>
  <c r="Q702" i="1"/>
  <c r="Q630" i="1"/>
  <c r="Q558" i="1"/>
  <c r="Q454" i="1"/>
  <c r="Q310" i="1"/>
  <c r="Q166" i="1"/>
  <c r="Q513" i="1"/>
  <c r="Q369" i="1"/>
  <c r="Q225" i="1"/>
  <c r="Q81" i="1"/>
  <c r="Q773" i="1"/>
  <c r="Q701" i="1"/>
  <c r="Q629" i="1"/>
  <c r="Q557" i="1"/>
  <c r="Q452" i="1"/>
  <c r="Q308" i="1"/>
  <c r="Q164" i="1"/>
  <c r="Q511" i="1"/>
  <c r="Q367" i="1"/>
  <c r="Q223" i="1"/>
  <c r="Q79" i="1"/>
  <c r="Q784" i="1"/>
  <c r="Q712" i="1"/>
  <c r="Q640" i="1"/>
  <c r="Q568" i="1"/>
  <c r="Q474" i="1"/>
  <c r="Q330" i="1"/>
  <c r="Q186" i="1"/>
  <c r="Q37" i="1"/>
  <c r="Q389" i="1"/>
  <c r="Q245" i="1"/>
  <c r="Q101" i="1"/>
  <c r="Q915" i="1"/>
  <c r="Q843" i="1"/>
  <c r="Q771" i="1"/>
  <c r="Q699" i="1"/>
  <c r="Q627" i="1"/>
  <c r="Q555" i="1"/>
  <c r="Q448" i="1"/>
  <c r="Q304" i="1"/>
  <c r="Q160" i="1"/>
  <c r="Q41" i="1"/>
  <c r="Q16" i="1"/>
  <c r="R650" i="1"/>
  <c r="R1255" i="1"/>
  <c r="R1254" i="1"/>
  <c r="R1273" i="1"/>
  <c r="R1301" i="1"/>
  <c r="R1290" i="1"/>
  <c r="R1065" i="1"/>
  <c r="R730" i="1"/>
  <c r="R1274" i="1"/>
  <c r="R787" i="1"/>
  <c r="R1316" i="1"/>
  <c r="R752" i="1"/>
  <c r="R1351" i="1"/>
  <c r="R1131" i="1"/>
  <c r="R838" i="1"/>
  <c r="R1350" i="1"/>
  <c r="R1217" i="1"/>
  <c r="R1283" i="1"/>
  <c r="R1277" i="1"/>
  <c r="R189" i="1"/>
  <c r="R1304" i="1"/>
  <c r="R1125" i="1"/>
  <c r="R802" i="1"/>
  <c r="R1071" i="1"/>
  <c r="R1266" i="1"/>
  <c r="R1268" i="1"/>
  <c r="R1196" i="1"/>
  <c r="R1124" i="1"/>
  <c r="R1052" i="1"/>
  <c r="R980" i="1"/>
  <c r="R908" i="1"/>
  <c r="R815" i="1"/>
  <c r="R707" i="1"/>
  <c r="R599" i="1"/>
  <c r="R153" i="1"/>
  <c r="R656" i="1"/>
  <c r="R405" i="1"/>
  <c r="R1147" i="1"/>
  <c r="R1075" i="1"/>
  <c r="R1003" i="1"/>
  <c r="R931" i="1"/>
  <c r="R857" i="1"/>
  <c r="R749" i="1"/>
  <c r="R641" i="1"/>
  <c r="R530" i="1"/>
  <c r="R763" i="1"/>
  <c r="R521" i="1"/>
  <c r="R1140" i="1"/>
  <c r="R1068" i="1"/>
  <c r="R990" i="1"/>
  <c r="R912" i="1"/>
  <c r="R813" i="1"/>
  <c r="R690" i="1"/>
  <c r="R575" i="1"/>
  <c r="R841" i="1"/>
  <c r="R596" i="1"/>
  <c r="R1187" i="1"/>
  <c r="R1103" i="1"/>
  <c r="R1019" i="1"/>
  <c r="R911" i="1"/>
  <c r="R790" i="1"/>
  <c r="R603" i="1"/>
  <c r="R638" i="1"/>
  <c r="R1156" i="1"/>
  <c r="R1012" i="1"/>
  <c r="R868" i="1"/>
  <c r="R652" i="1"/>
  <c r="R382" i="1"/>
  <c r="R296" i="1"/>
  <c r="R331" i="1"/>
  <c r="R246" i="1"/>
  <c r="R245" i="1"/>
  <c r="R364" i="1"/>
  <c r="R399" i="1"/>
  <c r="R374" i="1"/>
  <c r="R409" i="1"/>
  <c r="R468" i="1"/>
  <c r="R515" i="1"/>
  <c r="R83" i="1"/>
  <c r="R44" i="1"/>
  <c r="S1084" i="1"/>
  <c r="S1149" i="1"/>
  <c r="S1253" i="1"/>
  <c r="S1318" i="1"/>
  <c r="S1311" i="1"/>
  <c r="S1173" i="1"/>
  <c r="S1179" i="1"/>
  <c r="S1100" i="1"/>
  <c r="S1078" i="1"/>
  <c r="S1029" i="1"/>
  <c r="S465" i="1"/>
  <c r="S832" i="1"/>
  <c r="S840" i="1"/>
  <c r="S500" i="1"/>
  <c r="S464" i="1"/>
  <c r="S755" i="1"/>
  <c r="S718" i="1"/>
  <c r="S579" i="1"/>
  <c r="S210" i="1"/>
  <c r="S260" i="1"/>
  <c r="S316" i="1"/>
  <c r="S416" i="1"/>
  <c r="S422" i="1"/>
  <c r="S356" i="1"/>
  <c r="T1015" i="1"/>
  <c r="T1182" i="1"/>
  <c r="T1081" i="1"/>
  <c r="T1347" i="1"/>
  <c r="T1071" i="1"/>
  <c r="T377" i="1"/>
  <c r="T1255" i="1"/>
  <c r="T434" i="1"/>
  <c r="T486" i="1"/>
  <c r="T684" i="1"/>
  <c r="T800" i="1"/>
  <c r="T743" i="1"/>
  <c r="T284" i="1"/>
  <c r="T117" i="1"/>
  <c r="U991" i="1"/>
  <c r="U125" i="1"/>
  <c r="V1212" i="1"/>
  <c r="W1049" i="1"/>
  <c r="R884" i="1"/>
  <c r="R907" i="1"/>
  <c r="R960" i="1"/>
  <c r="R983" i="1"/>
  <c r="R152" i="1"/>
  <c r="R35" i="1"/>
  <c r="S1010" i="1"/>
  <c r="S999" i="1"/>
  <c r="S134" i="1"/>
  <c r="T660" i="1"/>
  <c r="Q1005" i="1"/>
  <c r="Q1333" i="1"/>
  <c r="Q1220" i="1"/>
  <c r="Q1253" i="1"/>
  <c r="Q459" i="1"/>
  <c r="Q314" i="1"/>
  <c r="Q601" i="1"/>
  <c r="Q311" i="1"/>
  <c r="Q394" i="1"/>
  <c r="Q527" i="1"/>
  <c r="Q610" i="1"/>
  <c r="Q813" i="1"/>
  <c r="R1188" i="1"/>
  <c r="R1270" i="1"/>
  <c r="R1257" i="1"/>
  <c r="R1094" i="1"/>
  <c r="R1117" i="1"/>
  <c r="R261" i="1"/>
  <c r="R1157" i="1"/>
  <c r="R594" i="1"/>
  <c r="R253" i="1"/>
  <c r="S1154" i="1"/>
  <c r="S885" i="1"/>
  <c r="S534" i="1"/>
  <c r="S51" i="1"/>
  <c r="T586" i="1"/>
  <c r="T732" i="1"/>
  <c r="T1217" i="1"/>
  <c r="Q1358" i="1"/>
  <c r="Q880" i="1"/>
  <c r="Q1079" i="1"/>
  <c r="Q1078" i="1"/>
  <c r="Q1058" i="1"/>
  <c r="Q1224" i="1"/>
  <c r="Q1080" i="1"/>
  <c r="Q899" i="1"/>
  <c r="Q1355" i="1"/>
  <c r="Q1211" i="1"/>
  <c r="Q1067" i="1"/>
  <c r="Q874" i="1"/>
  <c r="Q1354" i="1"/>
  <c r="Q1210" i="1"/>
  <c r="Q1066" i="1"/>
  <c r="Q872" i="1"/>
  <c r="Q1341" i="1"/>
  <c r="Q1197" i="1"/>
  <c r="Q1053" i="1"/>
  <c r="Q845" i="1"/>
  <c r="Q1268" i="1"/>
  <c r="Q1124" i="1"/>
  <c r="Q969" i="1"/>
  <c r="Q1327" i="1"/>
  <c r="Q1183" i="1"/>
  <c r="Q1039" i="1"/>
  <c r="Q806" i="1"/>
  <c r="Q1242" i="1"/>
  <c r="Q1098" i="1"/>
  <c r="Q935" i="1"/>
  <c r="Q1301" i="1"/>
  <c r="Q1157" i="1"/>
  <c r="Q1009" i="1"/>
  <c r="Q975" i="1"/>
  <c r="Q1228" i="1"/>
  <c r="Q1084" i="1"/>
  <c r="Q908" i="1"/>
  <c r="Q1299" i="1"/>
  <c r="Q1155" i="1"/>
  <c r="Q1006" i="1"/>
  <c r="Q507" i="1"/>
  <c r="Q363" i="1"/>
  <c r="Q219" i="1"/>
  <c r="Q75" i="1"/>
  <c r="Q656" i="1"/>
  <c r="Q584" i="1"/>
  <c r="Q506" i="1"/>
  <c r="Q362" i="1"/>
  <c r="Q218" i="1"/>
  <c r="Q74" i="1"/>
  <c r="Q421" i="1"/>
  <c r="Q277" i="1"/>
  <c r="Q133" i="1"/>
  <c r="Q913" i="1"/>
  <c r="Q841" i="1"/>
  <c r="Q769" i="1"/>
  <c r="Q697" i="1"/>
  <c r="Q625" i="1"/>
  <c r="Q553" i="1"/>
  <c r="Q444" i="1"/>
  <c r="Q300" i="1"/>
  <c r="Q156" i="1"/>
  <c r="Q503" i="1"/>
  <c r="Q359" i="1"/>
  <c r="Q215" i="1"/>
  <c r="Q71" i="1"/>
  <c r="Q984" i="1"/>
  <c r="Q912" i="1"/>
  <c r="Q840" i="1"/>
  <c r="Q768" i="1"/>
  <c r="Q696" i="1"/>
  <c r="Q624" i="1"/>
  <c r="Q552" i="1"/>
  <c r="Q442" i="1"/>
  <c r="Q298" i="1"/>
  <c r="Q154" i="1"/>
  <c r="Q501" i="1"/>
  <c r="Q357" i="1"/>
  <c r="Q213" i="1"/>
  <c r="Q69" i="1"/>
  <c r="Q767" i="1"/>
  <c r="Q695" i="1"/>
  <c r="Q623" i="1"/>
  <c r="Q551" i="1"/>
  <c r="Q440" i="1"/>
  <c r="Q296" i="1"/>
  <c r="Q152" i="1"/>
  <c r="Q499" i="1"/>
  <c r="Q355" i="1"/>
  <c r="Q211" i="1"/>
  <c r="Q67" i="1"/>
  <c r="Q778" i="1"/>
  <c r="Q706" i="1"/>
  <c r="Q634" i="1"/>
  <c r="Q562" i="1"/>
  <c r="Q462" i="1"/>
  <c r="Q318" i="1"/>
  <c r="Q174" i="1"/>
  <c r="Q13" i="1"/>
  <c r="Q377" i="1"/>
  <c r="Q233" i="1"/>
  <c r="Q89" i="1"/>
  <c r="Q909" i="1"/>
  <c r="Q837" i="1"/>
  <c r="Q765" i="1"/>
  <c r="Q693" i="1"/>
  <c r="Q621" i="1"/>
  <c r="Q549" i="1"/>
  <c r="Q436" i="1"/>
  <c r="Q292" i="1"/>
  <c r="Q148" i="1"/>
  <c r="Q35" i="1"/>
  <c r="Q10" i="1"/>
  <c r="R1356" i="1"/>
  <c r="R1245" i="1"/>
  <c r="R1095" i="1"/>
  <c r="R1263" i="1"/>
  <c r="R1213" i="1"/>
  <c r="R1281" i="1"/>
  <c r="R1041" i="1"/>
  <c r="R701" i="1"/>
  <c r="R1200" i="1"/>
  <c r="R758" i="1"/>
  <c r="R1306" i="1"/>
  <c r="R637" i="1"/>
  <c r="R1333" i="1"/>
  <c r="R1107" i="1"/>
  <c r="R809" i="1"/>
  <c r="R1341" i="1"/>
  <c r="R1207" i="1"/>
  <c r="R1119" i="1"/>
  <c r="R1247" i="1"/>
  <c r="R1167" i="1"/>
  <c r="R1294" i="1"/>
  <c r="R1101" i="1"/>
  <c r="R773" i="1"/>
  <c r="R903" i="1"/>
  <c r="R1235" i="1"/>
  <c r="R1262" i="1"/>
  <c r="R1190" i="1"/>
  <c r="R1118" i="1"/>
  <c r="R1046" i="1"/>
  <c r="R974" i="1"/>
  <c r="R902" i="1"/>
  <c r="R808" i="1"/>
  <c r="R700" i="1"/>
  <c r="R592" i="1"/>
  <c r="R865" i="1"/>
  <c r="R649" i="1"/>
  <c r="R285" i="1"/>
  <c r="R1141" i="1"/>
  <c r="R1069" i="1"/>
  <c r="R997" i="1"/>
  <c r="R925" i="1"/>
  <c r="R850" i="1"/>
  <c r="R742" i="1"/>
  <c r="R634" i="1"/>
  <c r="R506" i="1"/>
  <c r="R734" i="1"/>
  <c r="R502" i="1"/>
  <c r="R1134" i="1"/>
  <c r="R1062" i="1"/>
  <c r="R984" i="1"/>
  <c r="R900" i="1"/>
  <c r="R798" i="1"/>
  <c r="R683" i="1"/>
  <c r="R568" i="1"/>
  <c r="R812" i="1"/>
  <c r="R589" i="1"/>
  <c r="R1181" i="1"/>
  <c r="R1097" i="1"/>
  <c r="R1013" i="1"/>
  <c r="R905" i="1"/>
  <c r="R768" i="1"/>
  <c r="R588" i="1"/>
  <c r="R631" i="1"/>
  <c r="R1150" i="1"/>
  <c r="R1006" i="1"/>
  <c r="R861" i="1"/>
  <c r="R645" i="1"/>
  <c r="R370" i="1"/>
  <c r="R284" i="1"/>
  <c r="R319" i="1"/>
  <c r="R234" i="1"/>
  <c r="R233" i="1"/>
  <c r="R352" i="1"/>
  <c r="R387" i="1"/>
  <c r="R362" i="1"/>
  <c r="R397" i="1"/>
  <c r="R456" i="1"/>
  <c r="R503" i="1"/>
  <c r="R69" i="1"/>
  <c r="R38" i="1"/>
  <c r="S1077" i="1"/>
  <c r="S1136" i="1"/>
  <c r="S1240" i="1"/>
  <c r="S1305" i="1"/>
  <c r="S1298" i="1"/>
  <c r="S1160" i="1"/>
  <c r="S1166" i="1"/>
  <c r="S1093" i="1"/>
  <c r="S1070" i="1"/>
  <c r="S1008" i="1"/>
  <c r="S289" i="1"/>
  <c r="S787" i="1"/>
  <c r="S822" i="1"/>
  <c r="S744" i="1"/>
  <c r="S428" i="1"/>
  <c r="S749" i="1"/>
  <c r="S712" i="1"/>
  <c r="S570" i="1"/>
  <c r="S167" i="1"/>
  <c r="S238" i="1"/>
  <c r="S309" i="1"/>
  <c r="S394" i="1"/>
  <c r="S400" i="1"/>
  <c r="S334" i="1"/>
  <c r="T925" i="1"/>
  <c r="T1175" i="1"/>
  <c r="T1045" i="1"/>
  <c r="T1341" i="1"/>
  <c r="T1064" i="1"/>
  <c r="T1036" i="1"/>
  <c r="T1249" i="1"/>
  <c r="T177" i="1"/>
  <c r="T460" i="1"/>
  <c r="T671" i="1"/>
  <c r="T788" i="1"/>
  <c r="T725" i="1"/>
  <c r="T255" i="1"/>
  <c r="T90" i="1"/>
  <c r="U897" i="1"/>
  <c r="U569" i="1"/>
  <c r="V1071" i="1"/>
  <c r="W905" i="1"/>
  <c r="R1028" i="1"/>
  <c r="R1123" i="1"/>
  <c r="R1116" i="1"/>
  <c r="R1163" i="1"/>
  <c r="R609" i="1"/>
  <c r="R324" i="1"/>
  <c r="S1167" i="1"/>
  <c r="S900" i="1"/>
  <c r="S546" i="1"/>
  <c r="T1129" i="1"/>
  <c r="V318" i="1"/>
  <c r="Q1307" i="1"/>
  <c r="Q999" i="1"/>
  <c r="Q1194" i="1"/>
  <c r="Q949" i="1"/>
  <c r="Q517" i="1"/>
  <c r="Q529" i="1"/>
  <c r="Q816" i="1"/>
  <c r="Q309" i="1"/>
  <c r="Q163" i="1"/>
  <c r="Q329" i="1"/>
  <c r="Q388" i="1"/>
  <c r="R1221" i="1"/>
  <c r="R1305" i="1"/>
  <c r="R830" i="1"/>
  <c r="R556" i="1"/>
  <c r="R814" i="1"/>
  <c r="R954" i="1"/>
  <c r="R1120" i="1"/>
  <c r="R208" i="1"/>
  <c r="S1347" i="1"/>
  <c r="S1176" i="1"/>
  <c r="S477" i="1"/>
  <c r="S106" i="1"/>
  <c r="T1093" i="1"/>
  <c r="T793" i="1"/>
  <c r="Q1214" i="1"/>
  <c r="Q1236" i="1"/>
  <c r="Q854" i="1"/>
  <c r="Q830" i="1"/>
  <c r="Q1346" i="1"/>
  <c r="Q1202" i="1"/>
  <c r="Q856" i="1"/>
  <c r="Q1334" i="1"/>
  <c r="Q1046" i="1"/>
  <c r="Q832" i="1"/>
  <c r="Q1212" i="1"/>
  <c r="Q875" i="1"/>
  <c r="Q1199" i="1"/>
  <c r="Q1342" i="1"/>
  <c r="Q1054" i="1"/>
  <c r="Q1329" i="1"/>
  <c r="Q1041" i="1"/>
  <c r="Q1256" i="1"/>
  <c r="Q955" i="1"/>
  <c r="Q1025" i="1"/>
  <c r="Q1230" i="1"/>
  <c r="Q911" i="1"/>
  <c r="Q1145" i="1"/>
  <c r="Q1072" i="1"/>
  <c r="Q1143" i="1"/>
  <c r="Q992" i="1"/>
  <c r="Q351" i="1"/>
  <c r="Q207" i="1"/>
  <c r="Q63" i="1"/>
  <c r="Q650" i="1"/>
  <c r="Q578" i="1"/>
  <c r="Q494" i="1"/>
  <c r="Q350" i="1"/>
  <c r="Q206" i="1"/>
  <c r="Q62" i="1"/>
  <c r="Q409" i="1"/>
  <c r="Q265" i="1"/>
  <c r="Q121" i="1"/>
  <c r="Q907" i="1"/>
  <c r="Q835" i="1"/>
  <c r="Q763" i="1"/>
  <c r="Q691" i="1"/>
  <c r="Q619" i="1"/>
  <c r="Q547" i="1"/>
  <c r="Q432" i="1"/>
  <c r="Q288" i="1"/>
  <c r="Q144" i="1"/>
  <c r="Q491" i="1"/>
  <c r="Q347" i="1"/>
  <c r="Q203" i="1"/>
  <c r="Q59" i="1"/>
  <c r="Q978" i="1"/>
  <c r="Q906" i="1"/>
  <c r="Q834" i="1"/>
  <c r="Q762" i="1"/>
  <c r="Q690" i="1"/>
  <c r="Q618" i="1"/>
  <c r="Q546" i="1"/>
  <c r="Q430" i="1"/>
  <c r="Q286" i="1"/>
  <c r="Q142" i="1"/>
  <c r="Q489" i="1"/>
  <c r="Q345" i="1"/>
  <c r="Q201" i="1"/>
  <c r="Q57" i="1"/>
  <c r="Q761" i="1"/>
  <c r="Q689" i="1"/>
  <c r="Q617" i="1"/>
  <c r="Q545" i="1"/>
  <c r="Q428" i="1"/>
  <c r="Q284" i="1"/>
  <c r="Q140" i="1"/>
  <c r="Q487" i="1"/>
  <c r="Q343" i="1"/>
  <c r="Q199" i="1"/>
  <c r="Q55" i="1"/>
  <c r="Q772" i="1"/>
  <c r="Q700" i="1"/>
  <c r="Q628" i="1"/>
  <c r="Q556" i="1"/>
  <c r="Q450" i="1"/>
  <c r="Q306" i="1"/>
  <c r="Q162" i="1"/>
  <c r="Q509" i="1"/>
  <c r="Q365" i="1"/>
  <c r="Q221" i="1"/>
  <c r="Q77" i="1"/>
  <c r="Q903" i="1"/>
  <c r="Q831" i="1"/>
  <c r="Q759" i="1"/>
  <c r="Q687" i="1"/>
  <c r="Q615" i="1"/>
  <c r="Q543" i="1"/>
  <c r="Q424" i="1"/>
  <c r="Q280" i="1"/>
  <c r="Q136" i="1"/>
  <c r="Q29" i="1"/>
  <c r="Q38" i="1"/>
  <c r="R1347" i="1"/>
  <c r="R1234" i="1"/>
  <c r="R951" i="1"/>
  <c r="R1252" i="1"/>
  <c r="R1023" i="1"/>
  <c r="R1272" i="1"/>
  <c r="R1017" i="1"/>
  <c r="R672" i="1"/>
  <c r="R1343" i="1"/>
  <c r="R643" i="1"/>
  <c r="R1298" i="1"/>
  <c r="R608" i="1"/>
  <c r="R1315" i="1"/>
  <c r="R1083" i="1"/>
  <c r="R780" i="1"/>
  <c r="R1332" i="1"/>
  <c r="R1193" i="1"/>
  <c r="R975" i="1"/>
  <c r="R1237" i="1"/>
  <c r="R999" i="1"/>
  <c r="R1286" i="1"/>
  <c r="R1077" i="1"/>
  <c r="R744" i="1"/>
  <c r="R708" i="1"/>
  <c r="R1225" i="1"/>
  <c r="R1256" i="1"/>
  <c r="R1184" i="1"/>
  <c r="R1112" i="1"/>
  <c r="R1040" i="1"/>
  <c r="R968" i="1"/>
  <c r="R896" i="1"/>
  <c r="R801" i="1"/>
  <c r="R693" i="1"/>
  <c r="R585" i="1"/>
  <c r="R836" i="1"/>
  <c r="R620" i="1"/>
  <c r="R141" i="1"/>
  <c r="R1135" i="1"/>
  <c r="R1063" i="1"/>
  <c r="R991" i="1"/>
  <c r="R919" i="1"/>
  <c r="R843" i="1"/>
  <c r="R735" i="1"/>
  <c r="R627" i="1"/>
  <c r="R482" i="1"/>
  <c r="R727" i="1"/>
  <c r="R478" i="1"/>
  <c r="R1128" i="1"/>
  <c r="R1056" i="1"/>
  <c r="R972" i="1"/>
  <c r="R894" i="1"/>
  <c r="R791" i="1"/>
  <c r="R676" i="1"/>
  <c r="R561" i="1"/>
  <c r="R805" i="1"/>
  <c r="R560" i="1"/>
  <c r="R1175" i="1"/>
  <c r="R1091" i="1"/>
  <c r="R1001" i="1"/>
  <c r="R899" i="1"/>
  <c r="R761" i="1"/>
  <c r="R581" i="1"/>
  <c r="R602" i="1"/>
  <c r="R1144" i="1"/>
  <c r="R1000" i="1"/>
  <c r="R846" i="1"/>
  <c r="R630" i="1"/>
  <c r="R262" i="1"/>
  <c r="R176" i="1"/>
  <c r="R211" i="1"/>
  <c r="R126" i="1"/>
  <c r="R125" i="1"/>
  <c r="R244" i="1"/>
  <c r="R279" i="1"/>
  <c r="R254" i="1"/>
  <c r="R289" i="1"/>
  <c r="R348" i="1"/>
  <c r="R395" i="1"/>
  <c r="R47" i="1"/>
  <c r="S1215" i="1"/>
  <c r="S911" i="1"/>
  <c r="S1004" i="1"/>
  <c r="S1129" i="1"/>
  <c r="S1200" i="1"/>
  <c r="S1193" i="1"/>
  <c r="S1140" i="1"/>
  <c r="S1146" i="1"/>
  <c r="S1041" i="1"/>
  <c r="S1030" i="1"/>
  <c r="S986" i="1"/>
  <c r="S791" i="1"/>
  <c r="S751" i="1"/>
  <c r="S798" i="1"/>
  <c r="S708" i="1"/>
  <c r="S369" i="1"/>
  <c r="S641" i="1"/>
  <c r="S590" i="1"/>
  <c r="S217" i="1"/>
  <c r="S413" i="1"/>
  <c r="S116" i="1"/>
  <c r="S172" i="1"/>
  <c r="S272" i="1"/>
  <c r="S278" i="1"/>
  <c r="S212" i="1"/>
  <c r="T1354" i="1"/>
  <c r="T1096" i="1"/>
  <c r="T726" i="1"/>
  <c r="T1275" i="1"/>
  <c r="T984" i="1"/>
  <c r="T1170" i="1"/>
  <c r="T1033" i="1"/>
  <c r="T1302" i="1"/>
  <c r="T522" i="1"/>
  <c r="T960" i="1"/>
  <c r="T665" i="1"/>
  <c r="T115" i="1"/>
  <c r="T188" i="1"/>
  <c r="U1341" i="1"/>
  <c r="U1036" i="1"/>
  <c r="U767" i="1"/>
  <c r="V886" i="1"/>
  <c r="W164" i="1"/>
  <c r="R563" i="1"/>
  <c r="R605" i="1"/>
  <c r="R769" i="1"/>
  <c r="R982" i="1"/>
  <c r="R230" i="1"/>
  <c r="S1068" i="1"/>
  <c r="S693" i="1"/>
  <c r="T625" i="1"/>
  <c r="U1246" i="1"/>
  <c r="Q1285" i="1"/>
  <c r="Q1306" i="1"/>
  <c r="Q1076" i="1"/>
  <c r="Q1109" i="1"/>
  <c r="Q315" i="1"/>
  <c r="Q373" i="1"/>
  <c r="Q108" i="1"/>
  <c r="Q672" i="1"/>
  <c r="Q671" i="1"/>
  <c r="Q754" i="1"/>
  <c r="Q36" i="1"/>
  <c r="Q100" i="1"/>
  <c r="R557" i="1"/>
  <c r="R1300" i="1"/>
  <c r="R950" i="1"/>
  <c r="R901" i="1"/>
  <c r="R876" i="1"/>
  <c r="R875" i="1"/>
  <c r="R89" i="1"/>
  <c r="S979" i="1"/>
  <c r="T361" i="1"/>
  <c r="Q1018" i="1"/>
  <c r="Q1092" i="1"/>
  <c r="Q1223" i="1"/>
  <c r="Q1222" i="1"/>
  <c r="Q770" i="1"/>
  <c r="Q1190" i="1"/>
  <c r="Q1356" i="1"/>
  <c r="Q1068" i="1"/>
  <c r="Q1343" i="1"/>
  <c r="Q1055" i="1"/>
  <c r="Q850" i="1"/>
  <c r="Q1198" i="1"/>
  <c r="Q848" i="1"/>
  <c r="Q1185" i="1"/>
  <c r="Q818" i="1"/>
  <c r="Q1112" i="1"/>
  <c r="Q1315" i="1"/>
  <c r="Q1171" i="1"/>
  <c r="Q734" i="1"/>
  <c r="Q1086" i="1"/>
  <c r="Q1289" i="1"/>
  <c r="Q994" i="1"/>
  <c r="Q1360" i="1"/>
  <c r="Q1216" i="1"/>
  <c r="Q884" i="1"/>
  <c r="Q1287" i="1"/>
  <c r="Q495" i="1"/>
  <c r="Q1322" i="1"/>
  <c r="Q1178" i="1"/>
  <c r="Q1034" i="1"/>
  <c r="Q776" i="1"/>
  <c r="Q1344" i="1"/>
  <c r="Q1200" i="1"/>
  <c r="Q1056" i="1"/>
  <c r="Q851" i="1"/>
  <c r="Q1331" i="1"/>
  <c r="Q1187" i="1"/>
  <c r="Q1043" i="1"/>
  <c r="Q824" i="1"/>
  <c r="Q1330" i="1"/>
  <c r="Q1186" i="1"/>
  <c r="Q1042" i="1"/>
  <c r="Q821" i="1"/>
  <c r="Q1317" i="1"/>
  <c r="Q1173" i="1"/>
  <c r="Q1028" i="1"/>
  <c r="Q746" i="1"/>
  <c r="Q1244" i="1"/>
  <c r="Q1100" i="1"/>
  <c r="Q938" i="1"/>
  <c r="Q1303" i="1"/>
  <c r="Q1159" i="1"/>
  <c r="Q1011" i="1"/>
  <c r="Q989" i="1"/>
  <c r="Q1218" i="1"/>
  <c r="Q1074" i="1"/>
  <c r="Q887" i="1"/>
  <c r="Q1277" i="1"/>
  <c r="Q1133" i="1"/>
  <c r="Q980" i="1"/>
  <c r="Q1348" i="1"/>
  <c r="Q1204" i="1"/>
  <c r="Q1060" i="1"/>
  <c r="Q860" i="1"/>
  <c r="Q1275" i="1"/>
  <c r="Q1131" i="1"/>
  <c r="Q977" i="1"/>
  <c r="Q483" i="1"/>
  <c r="Q339" i="1"/>
  <c r="Q195" i="1"/>
  <c r="Q50" i="1"/>
  <c r="Q644" i="1"/>
  <c r="Q572" i="1"/>
  <c r="Q482" i="1"/>
  <c r="Q338" i="1"/>
  <c r="Q194" i="1"/>
  <c r="Q49" i="1"/>
  <c r="Q397" i="1"/>
  <c r="Q253" i="1"/>
  <c r="Q109" i="1"/>
  <c r="Q901" i="1"/>
  <c r="Q829" i="1"/>
  <c r="Q757" i="1"/>
  <c r="Q685" i="1"/>
  <c r="Q613" i="1"/>
  <c r="Q541" i="1"/>
  <c r="Q420" i="1"/>
  <c r="Q276" i="1"/>
  <c r="Q132" i="1"/>
  <c r="Q479" i="1"/>
  <c r="Q335" i="1"/>
  <c r="Q191" i="1"/>
  <c r="Q45" i="1"/>
  <c r="Q972" i="1"/>
  <c r="Q900" i="1"/>
  <c r="Q828" i="1"/>
  <c r="Q756" i="1"/>
  <c r="Q684" i="1"/>
  <c r="Q612" i="1"/>
  <c r="Q540" i="1"/>
  <c r="Q418" i="1"/>
  <c r="Q274" i="1"/>
  <c r="Q130" i="1"/>
  <c r="Q477" i="1"/>
  <c r="Q333" i="1"/>
  <c r="Q189" i="1"/>
  <c r="Q43" i="1"/>
  <c r="Q755" i="1"/>
  <c r="Q683" i="1"/>
  <c r="Q611" i="1"/>
  <c r="Q539" i="1"/>
  <c r="Q416" i="1"/>
  <c r="Q272" i="1"/>
  <c r="Q128" i="1"/>
  <c r="Q475" i="1"/>
  <c r="Q331" i="1"/>
  <c r="Q187" i="1"/>
  <c r="Q39" i="1"/>
  <c r="Q766" i="1"/>
  <c r="Q694" i="1"/>
  <c r="Q622" i="1"/>
  <c r="Q550" i="1"/>
  <c r="Q438" i="1"/>
  <c r="Q294" i="1"/>
  <c r="Q150" i="1"/>
  <c r="Q497" i="1"/>
  <c r="Q353" i="1"/>
  <c r="Q209" i="1"/>
  <c r="Q65" i="1"/>
  <c r="Q897" i="1"/>
  <c r="Q825" i="1"/>
  <c r="Q753" i="1"/>
  <c r="Q681" i="1"/>
  <c r="Q609" i="1"/>
  <c r="Q537" i="1"/>
  <c r="Q412" i="1"/>
  <c r="Q268" i="1"/>
  <c r="Q124" i="1"/>
  <c r="Q23" i="1"/>
  <c r="Q32" i="1"/>
  <c r="R1338" i="1"/>
  <c r="R1224" i="1"/>
  <c r="R852" i="1"/>
  <c r="R1242" i="1"/>
  <c r="R622" i="1"/>
  <c r="R1241" i="1"/>
  <c r="R993" i="1"/>
  <c r="R615" i="1"/>
  <c r="R1325" i="1"/>
  <c r="R614" i="1"/>
  <c r="R1288" i="1"/>
  <c r="R550" i="1"/>
  <c r="R1297" i="1"/>
  <c r="R1059" i="1"/>
  <c r="R723" i="1"/>
  <c r="R1323" i="1"/>
  <c r="R1176" i="1"/>
  <c r="R879" i="1"/>
  <c r="R1227" i="1"/>
  <c r="R651" i="1"/>
  <c r="R1276" i="1"/>
  <c r="R1053" i="1"/>
  <c r="R687" i="1"/>
  <c r="R1354" i="1"/>
  <c r="R1215" i="1"/>
  <c r="R1250" i="1"/>
  <c r="R1178" i="1"/>
  <c r="R1106" i="1"/>
  <c r="R1034" i="1"/>
  <c r="R962" i="1"/>
  <c r="R890" i="1"/>
  <c r="R786" i="1"/>
  <c r="R678" i="1"/>
  <c r="R570" i="1"/>
  <c r="R829" i="1"/>
  <c r="R613" i="1"/>
  <c r="R1201" i="1"/>
  <c r="R1129" i="1"/>
  <c r="R1057" i="1"/>
  <c r="R985" i="1"/>
  <c r="R913" i="1"/>
  <c r="R828" i="1"/>
  <c r="R720" i="1"/>
  <c r="R612" i="1"/>
  <c r="R452" i="1"/>
  <c r="R698" i="1"/>
  <c r="R450" i="1"/>
  <c r="R1122" i="1"/>
  <c r="R1044" i="1"/>
  <c r="R966" i="1"/>
  <c r="R888" i="1"/>
  <c r="R784" i="1"/>
  <c r="R669" i="1"/>
  <c r="R553" i="1"/>
  <c r="R776" i="1"/>
  <c r="R552" i="1"/>
  <c r="R1169" i="1"/>
  <c r="R1085" i="1"/>
  <c r="R995" i="1"/>
  <c r="R893" i="1"/>
  <c r="R747" i="1"/>
  <c r="R574" i="1"/>
  <c r="R595" i="1"/>
  <c r="R1138" i="1"/>
  <c r="R994" i="1"/>
  <c r="R839" i="1"/>
  <c r="R623" i="1"/>
  <c r="R250" i="1"/>
  <c r="R164" i="1"/>
  <c r="R199" i="1"/>
  <c r="R114" i="1"/>
  <c r="R113" i="1"/>
  <c r="R232" i="1"/>
  <c r="R267" i="1"/>
  <c r="R242" i="1"/>
  <c r="R277" i="1"/>
  <c r="R336" i="1"/>
  <c r="R383" i="1"/>
  <c r="R41" i="1"/>
  <c r="S1110" i="1"/>
  <c r="S887" i="1"/>
  <c r="S993" i="1"/>
  <c r="S1122" i="1"/>
  <c r="S1187" i="1"/>
  <c r="S1180" i="1"/>
  <c r="S1022" i="1"/>
  <c r="S1032" i="1"/>
  <c r="S806" i="1"/>
  <c r="S804" i="1"/>
  <c r="S1074" i="1"/>
  <c r="S603" i="1"/>
  <c r="S917" i="1"/>
  <c r="S908" i="1"/>
  <c r="S1014" i="1"/>
  <c r="S619" i="1"/>
  <c r="S626" i="1"/>
  <c r="S580" i="1"/>
  <c r="S174" i="1"/>
  <c r="S391" i="1"/>
  <c r="S94" i="1"/>
  <c r="S165" i="1"/>
  <c r="S250" i="1"/>
  <c r="S256" i="1"/>
  <c r="S190" i="1"/>
  <c r="T1158" i="1"/>
  <c r="T1089" i="1"/>
  <c r="T664" i="1"/>
  <c r="T1269" i="1"/>
  <c r="T977" i="1"/>
  <c r="T1163" i="1"/>
  <c r="T997" i="1"/>
  <c r="T1296" i="1"/>
  <c r="T503" i="1"/>
  <c r="T954" i="1"/>
  <c r="T652" i="1"/>
  <c r="T668" i="1"/>
  <c r="T158" i="1"/>
  <c r="U1301" i="1"/>
  <c r="U960" i="1"/>
  <c r="U599" i="1"/>
  <c r="V743" i="1"/>
  <c r="W534" i="1"/>
  <c r="S968" i="1"/>
  <c r="S1291" i="1"/>
  <c r="S1147" i="1"/>
  <c r="S990" i="1"/>
  <c r="S1076" i="1"/>
  <c r="S1297" i="1"/>
  <c r="S1153" i="1"/>
  <c r="S1000" i="1"/>
  <c r="S994" i="1"/>
  <c r="S1224" i="1"/>
  <c r="S1071" i="1"/>
  <c r="S1294" i="1"/>
  <c r="S1335" i="1"/>
  <c r="S1191" i="1"/>
  <c r="S1061" i="1"/>
  <c r="S1248" i="1"/>
  <c r="S1328" i="1"/>
  <c r="S1184" i="1"/>
  <c r="S997" i="1"/>
  <c r="S1062" i="1"/>
  <c r="S905" i="1"/>
  <c r="S683" i="1"/>
  <c r="S803" i="1"/>
  <c r="S246" i="1"/>
  <c r="S878" i="1"/>
  <c r="S532" i="1"/>
  <c r="S769" i="1"/>
  <c r="S893" i="1"/>
  <c r="S768" i="1"/>
  <c r="S1009" i="1"/>
  <c r="S810" i="1"/>
  <c r="S892" i="1"/>
  <c r="S669" i="1"/>
  <c r="S856" i="1"/>
  <c r="S726" i="1"/>
  <c r="S992" i="1"/>
  <c r="S898" i="1"/>
  <c r="S675" i="1"/>
  <c r="S399" i="1"/>
  <c r="S602" i="1"/>
  <c r="S282" i="1"/>
  <c r="S601" i="1"/>
  <c r="S362" i="1"/>
  <c r="S743" i="1"/>
  <c r="S617" i="1"/>
  <c r="S461" i="1"/>
  <c r="S657" i="1"/>
  <c r="S441" i="1"/>
  <c r="S778" i="1"/>
  <c r="S706" i="1"/>
  <c r="S572" i="1"/>
  <c r="S679" i="1"/>
  <c r="S439" i="1"/>
  <c r="S771" i="1"/>
  <c r="S699" i="1"/>
  <c r="S559" i="1"/>
  <c r="S131" i="1"/>
  <c r="S521" i="1"/>
  <c r="S776" i="1"/>
  <c r="S704" i="1"/>
  <c r="S568" i="1"/>
  <c r="S79" i="1"/>
  <c r="S384" i="1"/>
  <c r="S240" i="1"/>
  <c r="S96" i="1"/>
  <c r="S519" i="1"/>
  <c r="S375" i="1"/>
  <c r="S231" i="1"/>
  <c r="S48" i="1"/>
  <c r="S317" i="1"/>
  <c r="S173" i="1"/>
  <c r="S554" i="1"/>
  <c r="S446" i="1"/>
  <c r="S302" i="1"/>
  <c r="S158" i="1"/>
  <c r="S503" i="1"/>
  <c r="S359" i="1"/>
  <c r="S215" i="1"/>
  <c r="S45" i="1"/>
  <c r="S387" i="1"/>
  <c r="S243" i="1"/>
  <c r="S99" i="1"/>
  <c r="S444" i="1"/>
  <c r="S300" i="1"/>
  <c r="S156" i="1"/>
  <c r="S393" i="1"/>
  <c r="S249" i="1"/>
  <c r="S105" i="1"/>
  <c r="S421" i="1"/>
  <c r="S277" i="1"/>
  <c r="S133" i="1"/>
  <c r="S327" i="1"/>
  <c r="S183" i="1"/>
  <c r="S12" i="1"/>
  <c r="S11" i="1"/>
  <c r="S22" i="1"/>
  <c r="S26" i="1"/>
  <c r="T720" i="1"/>
  <c r="T1115" i="1"/>
  <c r="T1194" i="1"/>
  <c r="T1187" i="1"/>
  <c r="T1221" i="1"/>
  <c r="T1215" i="1"/>
  <c r="T1168" i="1"/>
  <c r="T1082" i="1"/>
  <c r="T995" i="1"/>
  <c r="T846" i="1"/>
  <c r="T1325" i="1"/>
  <c r="T1253" i="1"/>
  <c r="T1009" i="1"/>
  <c r="T599" i="1"/>
  <c r="T1160" i="1"/>
  <c r="T1073" i="1"/>
  <c r="T987" i="1"/>
  <c r="T478" i="1"/>
  <c r="T1335" i="1"/>
  <c r="T1263" i="1"/>
  <c r="T1057" i="1"/>
  <c r="T787" i="1"/>
  <c r="T940" i="1"/>
  <c r="T1143" i="1"/>
  <c r="T1056" i="1"/>
  <c r="T970" i="1"/>
  <c r="T555" i="1"/>
  <c r="T1310" i="1"/>
  <c r="T1238" i="1"/>
  <c r="T922" i="1"/>
  <c r="T1014" i="1"/>
  <c r="T1156" i="1"/>
  <c r="T1070" i="1"/>
  <c r="T983" i="1"/>
  <c r="T585" i="1"/>
  <c r="T1315" i="1"/>
  <c r="T1243" i="1"/>
  <c r="T961" i="1"/>
  <c r="T643" i="1"/>
  <c r="T1148" i="1"/>
  <c r="T1032" i="1"/>
  <c r="T911" i="1"/>
  <c r="T1112" i="1"/>
  <c r="T1290" i="1"/>
  <c r="T1204" i="1"/>
  <c r="T902" i="1"/>
  <c r="T175" i="1"/>
  <c r="T705" i="1"/>
  <c r="T378" i="1"/>
  <c r="T451" i="1"/>
  <c r="T634" i="1"/>
  <c r="T891" i="1"/>
  <c r="T747" i="1"/>
  <c r="T472" i="1"/>
  <c r="T658" i="1"/>
  <c r="T948" i="1"/>
  <c r="T781" i="1"/>
  <c r="T533" i="1"/>
  <c r="T70" i="1"/>
  <c r="T61" i="1"/>
  <c r="T776" i="1"/>
  <c r="T639" i="1"/>
  <c r="T350" i="1"/>
  <c r="T433" i="1"/>
  <c r="T584" i="1"/>
  <c r="T887" i="1"/>
  <c r="T713" i="1"/>
  <c r="T648" i="1"/>
  <c r="T41" i="1"/>
  <c r="T706" i="1"/>
  <c r="T204" i="1"/>
  <c r="T587" i="1"/>
  <c r="T233" i="1"/>
  <c r="T140" i="1"/>
  <c r="T121" i="1"/>
  <c r="T165" i="1"/>
  <c r="T102" i="1"/>
  <c r="T92" i="1"/>
  <c r="T72" i="1"/>
  <c r="U1277" i="1"/>
  <c r="U1316" i="1"/>
  <c r="U1348" i="1"/>
  <c r="U1078" i="1"/>
  <c r="U563" i="1"/>
  <c r="U1254" i="1"/>
  <c r="U862" i="1"/>
  <c r="U1237" i="1"/>
  <c r="U1215" i="1"/>
  <c r="U973" i="1"/>
  <c r="U938" i="1"/>
  <c r="U540" i="1"/>
  <c r="U485" i="1"/>
  <c r="U216" i="1"/>
  <c r="U428" i="1"/>
  <c r="V1131" i="1"/>
  <c r="V925" i="1"/>
  <c r="V1050" i="1"/>
  <c r="V704" i="1"/>
  <c r="V535" i="1"/>
  <c r="V325" i="1"/>
  <c r="V44" i="1"/>
  <c r="W895" i="1"/>
  <c r="W881" i="1"/>
  <c r="W463" i="1"/>
  <c r="S239" i="1"/>
  <c r="S583" i="1"/>
  <c r="S232" i="1"/>
  <c r="S737" i="1"/>
  <c r="S609" i="1"/>
  <c r="S442" i="1"/>
  <c r="S649" i="1"/>
  <c r="S268" i="1"/>
  <c r="S772" i="1"/>
  <c r="S700" i="1"/>
  <c r="S508" i="1"/>
  <c r="S671" i="1"/>
  <c r="S304" i="1"/>
  <c r="S765" i="1"/>
  <c r="S678" i="1"/>
  <c r="S547" i="1"/>
  <c r="S87" i="1"/>
  <c r="S505" i="1"/>
  <c r="S770" i="1"/>
  <c r="S698" i="1"/>
  <c r="S557" i="1"/>
  <c r="S18" i="1"/>
  <c r="S377" i="1"/>
  <c r="S233" i="1"/>
  <c r="S89" i="1"/>
  <c r="S512" i="1"/>
  <c r="S368" i="1"/>
  <c r="S224" i="1"/>
  <c r="S37" i="1"/>
  <c r="S295" i="1"/>
  <c r="S151" i="1"/>
  <c r="S548" i="1"/>
  <c r="S424" i="1"/>
  <c r="S280" i="1"/>
  <c r="S136" i="1"/>
  <c r="S481" i="1"/>
  <c r="S337" i="1"/>
  <c r="S193" i="1"/>
  <c r="S523" i="1"/>
  <c r="S380" i="1"/>
  <c r="S236" i="1"/>
  <c r="S92" i="1"/>
  <c r="S437" i="1"/>
  <c r="S293" i="1"/>
  <c r="S149" i="1"/>
  <c r="S386" i="1"/>
  <c r="S242" i="1"/>
  <c r="S98" i="1"/>
  <c r="S414" i="1"/>
  <c r="S270" i="1"/>
  <c r="S126" i="1"/>
  <c r="S320" i="1"/>
  <c r="S176" i="1"/>
  <c r="S77" i="1"/>
  <c r="S88" i="1"/>
  <c r="S16" i="1"/>
  <c r="S20" i="1"/>
  <c r="T768" i="1"/>
  <c r="T1072" i="1"/>
  <c r="T1151" i="1"/>
  <c r="T1144" i="1"/>
  <c r="T1180" i="1"/>
  <c r="T1087" i="1"/>
  <c r="T1161" i="1"/>
  <c r="T1074" i="1"/>
  <c r="T988" i="1"/>
  <c r="T696" i="1"/>
  <c r="T1319" i="1"/>
  <c r="T1247" i="1"/>
  <c r="T973" i="1"/>
  <c r="T572" i="1"/>
  <c r="T1152" i="1"/>
  <c r="T1066" i="1"/>
  <c r="T980" i="1"/>
  <c r="T304" i="1"/>
  <c r="T1329" i="1"/>
  <c r="T1257" i="1"/>
  <c r="T1021" i="1"/>
  <c r="T763" i="1"/>
  <c r="T464" i="1"/>
  <c r="T1136" i="1"/>
  <c r="T1049" i="1"/>
  <c r="T963" i="1"/>
  <c r="T513" i="1"/>
  <c r="T1304" i="1"/>
  <c r="T1232" i="1"/>
  <c r="T914" i="1"/>
  <c r="T993" i="1"/>
  <c r="T1149" i="1"/>
  <c r="T1062" i="1"/>
  <c r="T976" i="1"/>
  <c r="T546" i="1"/>
  <c r="T1309" i="1"/>
  <c r="T1237" i="1"/>
  <c r="T945" i="1"/>
  <c r="T542" i="1"/>
  <c r="T1140" i="1"/>
  <c r="T1025" i="1"/>
  <c r="T894" i="1"/>
  <c r="T1356" i="1"/>
  <c r="T1284" i="1"/>
  <c r="T1183" i="1"/>
  <c r="T865" i="1"/>
  <c r="T837" i="1"/>
  <c r="T679" i="1"/>
  <c r="T267" i="1"/>
  <c r="T426" i="1"/>
  <c r="T621" i="1"/>
  <c r="T873" i="1"/>
  <c r="T735" i="1"/>
  <c r="T447" i="1"/>
  <c r="T645" i="1"/>
  <c r="T942" i="1"/>
  <c r="T769" i="1"/>
  <c r="T515" i="1"/>
  <c r="T859" i="1"/>
  <c r="T866" i="1"/>
  <c r="T770" i="1"/>
  <c r="T593" i="1"/>
  <c r="T268" i="1"/>
  <c r="T386" i="1"/>
  <c r="T577" i="1"/>
  <c r="T881" i="1"/>
  <c r="T707" i="1"/>
  <c r="T635" i="1"/>
  <c r="T916" i="1"/>
  <c r="T700" i="1"/>
  <c r="T184" i="1"/>
  <c r="T574" i="1"/>
  <c r="T226" i="1"/>
  <c r="T131" i="1"/>
  <c r="T103" i="1"/>
  <c r="T148" i="1"/>
  <c r="T93" i="1"/>
  <c r="T83" i="1"/>
  <c r="T63" i="1"/>
  <c r="U1269" i="1"/>
  <c r="U1308" i="1"/>
  <c r="U1339" i="1"/>
  <c r="U977" i="1"/>
  <c r="U841" i="1"/>
  <c r="U1166" i="1"/>
  <c r="U1294" i="1"/>
  <c r="U1141" i="1"/>
  <c r="U1143" i="1"/>
  <c r="U925" i="1"/>
  <c r="U874" i="1"/>
  <c r="U361" i="1"/>
  <c r="U397" i="1"/>
  <c r="U351" i="1"/>
  <c r="U25" i="1"/>
  <c r="V1313" i="1"/>
  <c r="V1053" i="1"/>
  <c r="V1270" i="1"/>
  <c r="V637" i="1"/>
  <c r="V605" i="1"/>
  <c r="V569" i="1"/>
  <c r="V34" i="1"/>
  <c r="W1348" i="1"/>
  <c r="W563" i="1"/>
  <c r="W417" i="1"/>
  <c r="R953" i="1"/>
  <c r="R881" i="1"/>
  <c r="R783" i="1"/>
  <c r="R675" i="1"/>
  <c r="R567" i="1"/>
  <c r="R782" i="1"/>
  <c r="R566" i="1"/>
  <c r="R1204" i="1"/>
  <c r="R1132" i="1"/>
  <c r="R1060" i="1"/>
  <c r="R988" i="1"/>
  <c r="R916" i="1"/>
  <c r="R832" i="1"/>
  <c r="R724" i="1"/>
  <c r="R616" i="1"/>
  <c r="R428" i="1"/>
  <c r="R358" i="1"/>
  <c r="R214" i="1"/>
  <c r="R67" i="1"/>
  <c r="R272" i="1"/>
  <c r="R128" i="1"/>
  <c r="R451" i="1"/>
  <c r="R307" i="1"/>
  <c r="R163" i="1"/>
  <c r="R366" i="1"/>
  <c r="R222" i="1"/>
  <c r="R78" i="1"/>
  <c r="R365" i="1"/>
  <c r="R221" i="1"/>
  <c r="R77" i="1"/>
  <c r="R484" i="1"/>
  <c r="R340" i="1"/>
  <c r="R196" i="1"/>
  <c r="R31" i="1"/>
  <c r="R375" i="1"/>
  <c r="R231" i="1"/>
  <c r="R87" i="1"/>
  <c r="R350" i="1"/>
  <c r="R206" i="1"/>
  <c r="R51" i="1"/>
  <c r="R385" i="1"/>
  <c r="R241" i="1"/>
  <c r="R97" i="1"/>
  <c r="R444" i="1"/>
  <c r="R300" i="1"/>
  <c r="R156" i="1"/>
  <c r="R491" i="1"/>
  <c r="R347" i="1"/>
  <c r="R203" i="1"/>
  <c r="R45" i="1"/>
  <c r="R23" i="1"/>
  <c r="R16" i="1"/>
  <c r="R32" i="1"/>
  <c r="S1334" i="1"/>
  <c r="S1190" i="1"/>
  <c r="S1069" i="1"/>
  <c r="S883" i="1"/>
  <c r="S1267" i="1"/>
  <c r="S1123" i="1"/>
  <c r="S928" i="1"/>
  <c r="S1189" i="1"/>
  <c r="S1227" i="1"/>
  <c r="S1089" i="1"/>
  <c r="S1196" i="1"/>
  <c r="S1292" i="1"/>
  <c r="S1148" i="1"/>
  <c r="S957" i="1"/>
  <c r="S1285" i="1"/>
  <c r="S1141" i="1"/>
  <c r="S844" i="1"/>
  <c r="S1271" i="1"/>
  <c r="S1127" i="1"/>
  <c r="S942" i="1"/>
  <c r="S995" i="1"/>
  <c r="S1277" i="1"/>
  <c r="S1133" i="1"/>
  <c r="S955" i="1"/>
  <c r="S1342" i="1"/>
  <c r="S1198" i="1"/>
  <c r="S1031" i="1"/>
  <c r="S1150" i="1"/>
  <c r="S1309" i="1"/>
  <c r="S1165" i="1"/>
  <c r="S1019" i="1"/>
  <c r="S1111" i="1"/>
  <c r="S1308" i="1"/>
  <c r="S1164" i="1"/>
  <c r="S975" i="1"/>
  <c r="S1049" i="1"/>
  <c r="S881" i="1"/>
  <c r="S613" i="1"/>
  <c r="S774" i="1"/>
  <c r="S1060" i="1"/>
  <c r="S860" i="1"/>
  <c r="S926" i="1"/>
  <c r="S733" i="1"/>
  <c r="S877" i="1"/>
  <c r="S732" i="1"/>
  <c r="S987" i="1"/>
  <c r="S692" i="1"/>
  <c r="S875" i="1"/>
  <c r="S501" i="1"/>
  <c r="S781" i="1"/>
  <c r="S667" i="1"/>
  <c r="S978" i="1"/>
  <c r="S882" i="1"/>
  <c r="S659" i="1"/>
  <c r="S326" i="1"/>
  <c r="S584" i="1"/>
  <c r="S109" i="1"/>
  <c r="S564" i="1"/>
  <c r="S189" i="1"/>
  <c r="S731" i="1"/>
  <c r="S600" i="1"/>
  <c r="S392" i="1"/>
  <c r="S633" i="1"/>
  <c r="S225" i="1"/>
  <c r="S766" i="1"/>
  <c r="S672" i="1"/>
  <c r="S475" i="1"/>
  <c r="S656" i="1"/>
  <c r="S261" i="1"/>
  <c r="S759" i="1"/>
  <c r="S663" i="1"/>
  <c r="S535" i="1"/>
  <c r="S654" i="1"/>
  <c r="S470" i="1"/>
  <c r="S764" i="1"/>
  <c r="S684" i="1"/>
  <c r="S545" i="1"/>
  <c r="S499" i="1"/>
  <c r="S355" i="1"/>
  <c r="S211" i="1"/>
  <c r="S30" i="1"/>
  <c r="S490" i="1"/>
  <c r="S346" i="1"/>
  <c r="S202" i="1"/>
  <c r="S27" i="1"/>
  <c r="S288" i="1"/>
  <c r="S144" i="1"/>
  <c r="S542" i="1"/>
  <c r="S417" i="1"/>
  <c r="S273" i="1"/>
  <c r="S129" i="1"/>
  <c r="S474" i="1"/>
  <c r="S330" i="1"/>
  <c r="S186" i="1"/>
  <c r="S502" i="1"/>
  <c r="S358" i="1"/>
  <c r="S214" i="1"/>
  <c r="S84" i="1"/>
  <c r="S415" i="1"/>
  <c r="S271" i="1"/>
  <c r="S127" i="1"/>
  <c r="S364" i="1"/>
  <c r="S220" i="1"/>
  <c r="S83" i="1"/>
  <c r="S407" i="1"/>
  <c r="S263" i="1"/>
  <c r="S119" i="1"/>
  <c r="S298" i="1"/>
  <c r="S154" i="1"/>
  <c r="S71" i="1"/>
  <c r="S82" i="1"/>
  <c r="S10" i="1"/>
  <c r="S14" i="1"/>
  <c r="T933" i="1"/>
  <c r="T908" i="1"/>
  <c r="T1108" i="1"/>
  <c r="T1101" i="1"/>
  <c r="T1137" i="1"/>
  <c r="T949" i="1"/>
  <c r="T1154" i="1"/>
  <c r="T1067" i="1"/>
  <c r="T981" i="1"/>
  <c r="T637" i="1"/>
  <c r="T1313" i="1"/>
  <c r="T1241" i="1"/>
  <c r="T958" i="1"/>
  <c r="T529" i="1"/>
  <c r="T1145" i="1"/>
  <c r="T1059" i="1"/>
  <c r="T972" i="1"/>
  <c r="T1050" i="1"/>
  <c r="T1323" i="1"/>
  <c r="T1251" i="1"/>
  <c r="T985" i="1"/>
  <c r="T739" i="1"/>
  <c r="T1220" i="1"/>
  <c r="T1128" i="1"/>
  <c r="T1042" i="1"/>
  <c r="T955" i="1"/>
  <c r="T455" i="1"/>
  <c r="T1298" i="1"/>
  <c r="T1226" i="1"/>
  <c r="T834" i="1"/>
  <c r="T971" i="1"/>
  <c r="T1142" i="1"/>
  <c r="T1055" i="1"/>
  <c r="T969" i="1"/>
  <c r="T442" i="1"/>
  <c r="T1303" i="1"/>
  <c r="T1231" i="1"/>
  <c r="T937" i="1"/>
  <c r="T437" i="1"/>
  <c r="T1104" i="1"/>
  <c r="T1018" i="1"/>
  <c r="T878" i="1"/>
  <c r="T1350" i="1"/>
  <c r="T1278" i="1"/>
  <c r="T1147" i="1"/>
  <c r="T823" i="1"/>
  <c r="T825" i="1"/>
  <c r="T666" i="1"/>
  <c r="T714" i="1"/>
  <c r="T398" i="1"/>
  <c r="T608" i="1"/>
  <c r="T864" i="1"/>
  <c r="T723" i="1"/>
  <c r="T392" i="1"/>
  <c r="T632" i="1"/>
  <c r="T936" i="1"/>
  <c r="T757" i="1"/>
  <c r="T469" i="1"/>
  <c r="T693" i="1"/>
  <c r="T860" i="1"/>
  <c r="T758" i="1"/>
  <c r="T567" i="1"/>
  <c r="T231" i="1"/>
  <c r="T357" i="1"/>
  <c r="T501" i="1"/>
  <c r="T869" i="1"/>
  <c r="T642" i="1"/>
  <c r="T563" i="1"/>
  <c r="T880" i="1"/>
  <c r="T628" i="1"/>
  <c r="T480" i="1"/>
  <c r="T506" i="1"/>
  <c r="T176" i="1"/>
  <c r="T77" i="1"/>
  <c r="T14" i="1"/>
  <c r="T37" i="1"/>
  <c r="T351" i="1"/>
  <c r="T23" i="1"/>
  <c r="T36" i="1"/>
  <c r="U1197" i="1"/>
  <c r="U1236" i="1"/>
  <c r="U1267" i="1"/>
  <c r="U1331" i="1"/>
  <c r="U1298" i="1"/>
  <c r="U912" i="1"/>
  <c r="U1281" i="1"/>
  <c r="U1232" i="1"/>
  <c r="U853" i="1"/>
  <c r="U301" i="1"/>
  <c r="U692" i="1"/>
  <c r="U681" i="1"/>
  <c r="U796" i="1"/>
  <c r="U207" i="1"/>
  <c r="U477" i="1"/>
  <c r="V1087" i="1"/>
  <c r="V567" i="1"/>
  <c r="V1101" i="1"/>
  <c r="V975" i="1"/>
  <c r="V451" i="1"/>
  <c r="V287" i="1"/>
  <c r="W913" i="1"/>
  <c r="W853" i="1"/>
  <c r="W1204" i="1"/>
  <c r="W19" i="1"/>
  <c r="R345" i="1"/>
  <c r="R346" i="1"/>
  <c r="R202" i="1"/>
  <c r="R43" i="1"/>
  <c r="R260" i="1"/>
  <c r="R116" i="1"/>
  <c r="R439" i="1"/>
  <c r="R295" i="1"/>
  <c r="R151" i="1"/>
  <c r="R354" i="1"/>
  <c r="R210" i="1"/>
  <c r="R60" i="1"/>
  <c r="R353" i="1"/>
  <c r="R209" i="1"/>
  <c r="R57" i="1"/>
  <c r="R472" i="1"/>
  <c r="R328" i="1"/>
  <c r="R184" i="1"/>
  <c r="R507" i="1"/>
  <c r="R363" i="1"/>
  <c r="R219" i="1"/>
  <c r="R75" i="1"/>
  <c r="R338" i="1"/>
  <c r="R194" i="1"/>
  <c r="R27" i="1"/>
  <c r="R373" i="1"/>
  <c r="R229" i="1"/>
  <c r="R85" i="1"/>
  <c r="R432" i="1"/>
  <c r="R288" i="1"/>
  <c r="R144" i="1"/>
  <c r="R479" i="1"/>
  <c r="R335" i="1"/>
  <c r="R191" i="1"/>
  <c r="R13" i="1"/>
  <c r="R17" i="1"/>
  <c r="R10" i="1"/>
  <c r="R26" i="1"/>
  <c r="S1321" i="1"/>
  <c r="S1177" i="1"/>
  <c r="S1039" i="1"/>
  <c r="S1241" i="1"/>
  <c r="S1260" i="1"/>
  <c r="S1116" i="1"/>
  <c r="S904" i="1"/>
  <c r="S826" i="1"/>
  <c r="S1214" i="1"/>
  <c r="S1057" i="1"/>
  <c r="S1124" i="1"/>
  <c r="S1279" i="1"/>
  <c r="S1135" i="1"/>
  <c r="S944" i="1"/>
  <c r="S1278" i="1"/>
  <c r="S1134" i="1"/>
  <c r="S816" i="1"/>
  <c r="S1258" i="1"/>
  <c r="S1114" i="1"/>
  <c r="S920" i="1"/>
  <c r="S907" i="1"/>
  <c r="S1264" i="1"/>
  <c r="S1120" i="1"/>
  <c r="S870" i="1"/>
  <c r="S1329" i="1"/>
  <c r="S1185" i="1"/>
  <c r="S1020" i="1"/>
  <c r="S1104" i="1"/>
  <c r="S1302" i="1"/>
  <c r="S1158" i="1"/>
  <c r="S976" i="1"/>
  <c r="S792" i="1"/>
  <c r="S1295" i="1"/>
  <c r="S1151" i="1"/>
  <c r="S963" i="1"/>
  <c r="S1042" i="1"/>
  <c r="S872" i="1"/>
  <c r="S556" i="1"/>
  <c r="S756" i="1"/>
  <c r="S1054" i="1"/>
  <c r="S851" i="1"/>
  <c r="S918" i="1"/>
  <c r="S715" i="1"/>
  <c r="S867" i="1"/>
  <c r="S714" i="1"/>
  <c r="S980" i="1"/>
  <c r="S670" i="1"/>
  <c r="S866" i="1"/>
  <c r="S376" i="1"/>
  <c r="S763" i="1"/>
  <c r="S621" i="1"/>
  <c r="S970" i="1"/>
  <c r="S864" i="1"/>
  <c r="S644" i="1"/>
  <c r="S196" i="1"/>
  <c r="S574" i="1"/>
  <c r="S695" i="1"/>
  <c r="S552" i="1"/>
  <c r="S146" i="1"/>
  <c r="S725" i="1"/>
  <c r="S591" i="1"/>
  <c r="S361" i="1"/>
  <c r="S625" i="1"/>
  <c r="S182" i="1"/>
  <c r="S760" i="1"/>
  <c r="S664" i="1"/>
  <c r="S419" i="1"/>
  <c r="S647" i="1"/>
  <c r="S218" i="1"/>
  <c r="S753" i="1"/>
  <c r="S655" i="1"/>
  <c r="S522" i="1"/>
  <c r="S646" i="1"/>
  <c r="S435" i="1"/>
  <c r="S758" i="1"/>
  <c r="S662" i="1"/>
  <c r="S533" i="1"/>
  <c r="S492" i="1"/>
  <c r="S348" i="1"/>
  <c r="S204" i="1"/>
  <c r="S19" i="1"/>
  <c r="S483" i="1"/>
  <c r="S339" i="1"/>
  <c r="S195" i="1"/>
  <c r="S425" i="1"/>
  <c r="S281" i="1"/>
  <c r="S137" i="1"/>
  <c r="S536" i="1"/>
  <c r="S410" i="1"/>
  <c r="S266" i="1"/>
  <c r="S122" i="1"/>
  <c r="S467" i="1"/>
  <c r="S323" i="1"/>
  <c r="S179" i="1"/>
  <c r="S495" i="1"/>
  <c r="S351" i="1"/>
  <c r="S207" i="1"/>
  <c r="S75" i="1"/>
  <c r="S408" i="1"/>
  <c r="S264" i="1"/>
  <c r="S120" i="1"/>
  <c r="S357" i="1"/>
  <c r="S213" i="1"/>
  <c r="S73" i="1"/>
  <c r="S385" i="1"/>
  <c r="S241" i="1"/>
  <c r="S97" i="1"/>
  <c r="S291" i="1"/>
  <c r="S147" i="1"/>
  <c r="S65" i="1"/>
  <c r="S76" i="1"/>
  <c r="S9" i="1"/>
  <c r="S8" i="1"/>
  <c r="T1348" i="1"/>
  <c r="T657" i="1"/>
  <c r="T1065" i="1"/>
  <c r="T1058" i="1"/>
  <c r="T1094" i="1"/>
  <c r="T792" i="1"/>
  <c r="T1146" i="1"/>
  <c r="T1060" i="1"/>
  <c r="T974" i="1"/>
  <c r="T604" i="1"/>
  <c r="T1307" i="1"/>
  <c r="T1235" i="1"/>
  <c r="T934" i="1"/>
  <c r="T415" i="1"/>
  <c r="T1138" i="1"/>
  <c r="T1052" i="1"/>
  <c r="T965" i="1"/>
  <c r="T1029" i="1"/>
  <c r="T1317" i="1"/>
  <c r="T1245" i="1"/>
  <c r="T956" i="1"/>
  <c r="T715" i="1"/>
  <c r="T1207" i="1"/>
  <c r="T1121" i="1"/>
  <c r="T1035" i="1"/>
  <c r="T939" i="1"/>
  <c r="T260" i="1"/>
  <c r="T1292" i="1"/>
  <c r="T1213" i="1"/>
  <c r="T810" i="1"/>
  <c r="T871" i="1"/>
  <c r="T1134" i="1"/>
  <c r="T1048" i="1"/>
  <c r="T962" i="1"/>
  <c r="T372" i="1"/>
  <c r="T1297" i="1"/>
  <c r="T1225" i="1"/>
  <c r="T921" i="1"/>
  <c r="T1224" i="1"/>
  <c r="T1097" i="1"/>
  <c r="T1011" i="1"/>
  <c r="T847" i="1"/>
  <c r="T1344" i="1"/>
  <c r="T1272" i="1"/>
  <c r="T1111" i="1"/>
  <c r="T799" i="1"/>
  <c r="T813" i="1"/>
  <c r="T653" i="1"/>
  <c r="T702" i="1"/>
  <c r="T369" i="1"/>
  <c r="T568" i="1"/>
  <c r="T853" i="1"/>
  <c r="T711" i="1"/>
  <c r="T363" i="1"/>
  <c r="T566" i="1"/>
  <c r="T930" i="1"/>
  <c r="T745" i="1"/>
  <c r="T387" i="1"/>
  <c r="T680" i="1"/>
  <c r="T854" i="1"/>
  <c r="T752" i="1"/>
  <c r="T554" i="1"/>
  <c r="T181" i="1"/>
  <c r="T347" i="1"/>
  <c r="T484" i="1"/>
  <c r="T857" i="1"/>
  <c r="T603" i="1"/>
  <c r="T524" i="1"/>
  <c r="T862" i="1"/>
  <c r="T595" i="1"/>
  <c r="T420" i="1"/>
  <c r="T479" i="1"/>
  <c r="T143" i="1"/>
  <c r="T50" i="1"/>
  <c r="T395" i="1"/>
  <c r="T517" i="1"/>
  <c r="T322" i="1"/>
  <c r="T163" i="1"/>
  <c r="T18" i="1"/>
  <c r="U1157" i="1"/>
  <c r="U1196" i="1"/>
  <c r="U1228" i="1"/>
  <c r="U1299" i="1"/>
  <c r="U1266" i="1"/>
  <c r="U1330" i="1"/>
  <c r="U1241" i="1"/>
  <c r="U1112" i="1"/>
  <c r="U1020" i="1"/>
  <c r="U900" i="1"/>
  <c r="U604" i="1"/>
  <c r="U551" i="1"/>
  <c r="U784" i="1"/>
  <c r="U178" i="1"/>
  <c r="U448" i="1"/>
  <c r="V1067" i="1"/>
  <c r="V1285" i="1"/>
  <c r="V1080" i="1"/>
  <c r="V963" i="1"/>
  <c r="V424" i="1"/>
  <c r="V257" i="1"/>
  <c r="W1336" i="1"/>
  <c r="W752" i="1"/>
  <c r="W1174" i="1"/>
  <c r="W384" i="1"/>
  <c r="R201" i="1"/>
  <c r="R334" i="1"/>
  <c r="R190" i="1"/>
  <c r="R392" i="1"/>
  <c r="R248" i="1"/>
  <c r="R104" i="1"/>
  <c r="R427" i="1"/>
  <c r="R283" i="1"/>
  <c r="R139" i="1"/>
  <c r="R342" i="1"/>
  <c r="R198" i="1"/>
  <c r="R36" i="1"/>
  <c r="R341" i="1"/>
  <c r="R197" i="1"/>
  <c r="R33" i="1"/>
  <c r="R460" i="1"/>
  <c r="R316" i="1"/>
  <c r="R172" i="1"/>
  <c r="R495" i="1"/>
  <c r="R351" i="1"/>
  <c r="R207" i="1"/>
  <c r="R54" i="1"/>
  <c r="R326" i="1"/>
  <c r="R182" i="1"/>
  <c r="R505" i="1"/>
  <c r="R361" i="1"/>
  <c r="R217" i="1"/>
  <c r="R72" i="1"/>
  <c r="R420" i="1"/>
  <c r="R276" i="1"/>
  <c r="R132" i="1"/>
  <c r="R467" i="1"/>
  <c r="R323" i="1"/>
  <c r="R179" i="1"/>
  <c r="R24" i="1"/>
  <c r="R11" i="1"/>
  <c r="R21" i="1"/>
  <c r="R20" i="1"/>
  <c r="S1314" i="1"/>
  <c r="S1170" i="1"/>
  <c r="S1017" i="1"/>
  <c r="S1143" i="1"/>
  <c r="S1247" i="1"/>
  <c r="S1103" i="1"/>
  <c r="S879" i="1"/>
  <c r="S1345" i="1"/>
  <c r="S1201" i="1"/>
  <c r="S1046" i="1"/>
  <c r="S1313" i="1"/>
  <c r="S1272" i="1"/>
  <c r="S1128" i="1"/>
  <c r="S873" i="1"/>
  <c r="S1265" i="1"/>
  <c r="S1121" i="1"/>
  <c r="S762" i="1"/>
  <c r="S1245" i="1"/>
  <c r="S1101" i="1"/>
  <c r="S896" i="1"/>
  <c r="S1333" i="1"/>
  <c r="S1251" i="1"/>
  <c r="S1107" i="1"/>
  <c r="S1353" i="1"/>
  <c r="S1316" i="1"/>
  <c r="S1172" i="1"/>
  <c r="S998" i="1"/>
  <c r="S1027" i="1"/>
  <c r="S1289" i="1"/>
  <c r="S1145" i="1"/>
  <c r="S964" i="1"/>
  <c r="S1300" i="1"/>
  <c r="S1282" i="1"/>
  <c r="S1138" i="1"/>
  <c r="S951" i="1"/>
  <c r="S1013" i="1"/>
  <c r="S863" i="1"/>
  <c r="S468" i="1"/>
  <c r="S738" i="1"/>
  <c r="S1025" i="1"/>
  <c r="S842" i="1"/>
  <c r="S910" i="1"/>
  <c r="S697" i="1"/>
  <c r="S859" i="1"/>
  <c r="S637" i="1"/>
  <c r="S973" i="1"/>
  <c r="S636" i="1"/>
  <c r="S857" i="1"/>
  <c r="S117" i="1"/>
  <c r="S745" i="1"/>
  <c r="S484" i="1"/>
  <c r="S962" i="1"/>
  <c r="S846" i="1"/>
  <c r="S635" i="1"/>
  <c r="S153" i="1"/>
  <c r="S565" i="1"/>
  <c r="S688" i="1"/>
  <c r="S540" i="1"/>
  <c r="S49" i="1"/>
  <c r="S719" i="1"/>
  <c r="S582" i="1"/>
  <c r="S318" i="1"/>
  <c r="S599" i="1"/>
  <c r="S39" i="1"/>
  <c r="S754" i="1"/>
  <c r="S648" i="1"/>
  <c r="S390" i="1"/>
  <c r="S632" i="1"/>
  <c r="S819" i="1"/>
  <c r="S747" i="1"/>
  <c r="S639" i="1"/>
  <c r="S506" i="1"/>
  <c r="S630" i="1"/>
  <c r="S383" i="1"/>
  <c r="S752" i="1"/>
  <c r="S653" i="1"/>
  <c r="S520" i="1"/>
  <c r="S485" i="1"/>
  <c r="S341" i="1"/>
  <c r="S197" i="1"/>
  <c r="S567" i="1"/>
  <c r="S476" i="1"/>
  <c r="S332" i="1"/>
  <c r="S188" i="1"/>
  <c r="S403" i="1"/>
  <c r="S259" i="1"/>
  <c r="S115" i="1"/>
  <c r="S530" i="1"/>
  <c r="S388" i="1"/>
  <c r="S244" i="1"/>
  <c r="S100" i="1"/>
  <c r="S445" i="1"/>
  <c r="S301" i="1"/>
  <c r="S157" i="1"/>
  <c r="S488" i="1"/>
  <c r="S344" i="1"/>
  <c r="S200" i="1"/>
  <c r="S24" i="1"/>
  <c r="S401" i="1"/>
  <c r="S257" i="1"/>
  <c r="S113" i="1"/>
  <c r="S350" i="1"/>
  <c r="S206" i="1"/>
  <c r="S63" i="1"/>
  <c r="S378" i="1"/>
  <c r="S234" i="1"/>
  <c r="S90" i="1"/>
  <c r="S284" i="1"/>
  <c r="S140" i="1"/>
  <c r="S59" i="1"/>
  <c r="S70" i="1"/>
  <c r="S74" i="1"/>
  <c r="T1086" i="1"/>
  <c r="T1312" i="1"/>
  <c r="T1318" i="1"/>
  <c r="T598" i="1"/>
  <c r="T858" i="1"/>
  <c r="T957" i="1"/>
  <c r="T307" i="1"/>
  <c r="T1139" i="1"/>
  <c r="T1053" i="1"/>
  <c r="T966" i="1"/>
  <c r="T485" i="1"/>
  <c r="T1301" i="1"/>
  <c r="T1229" i="1"/>
  <c r="T909" i="1"/>
  <c r="T1126" i="1"/>
  <c r="T1131" i="1"/>
  <c r="T1044" i="1"/>
  <c r="T950" i="1"/>
  <c r="T1007" i="1"/>
  <c r="T1311" i="1"/>
  <c r="T1239" i="1"/>
  <c r="T947" i="1"/>
  <c r="T683" i="1"/>
  <c r="T1200" i="1"/>
  <c r="T1114" i="1"/>
  <c r="T1028" i="1"/>
  <c r="T931" i="1"/>
  <c r="T1358" i="1"/>
  <c r="T1286" i="1"/>
  <c r="T1206" i="1"/>
  <c r="T786" i="1"/>
  <c r="T1219" i="1"/>
  <c r="T1127" i="1"/>
  <c r="T1041" i="1"/>
  <c r="T953" i="1"/>
  <c r="T254" i="1"/>
  <c r="T1291" i="1"/>
  <c r="T1218" i="1"/>
  <c r="T903" i="1"/>
  <c r="T1211" i="1"/>
  <c r="T1090" i="1"/>
  <c r="T1004" i="1"/>
  <c r="T703" i="1"/>
  <c r="T1338" i="1"/>
  <c r="T1266" i="1"/>
  <c r="T1075" i="1"/>
  <c r="T775" i="1"/>
  <c r="T801" i="1"/>
  <c r="T640" i="1"/>
  <c r="T689" i="1"/>
  <c r="T339" i="1"/>
  <c r="T536" i="1"/>
  <c r="T843" i="1"/>
  <c r="T699" i="1"/>
  <c r="T241" i="1"/>
  <c r="T549" i="1"/>
  <c r="T924" i="1"/>
  <c r="T721" i="1"/>
  <c r="T358" i="1"/>
  <c r="T601" i="1"/>
  <c r="T848" i="1"/>
  <c r="T746" i="1"/>
  <c r="T534" i="1"/>
  <c r="T132" i="1"/>
  <c r="T276" i="1"/>
  <c r="T466" i="1"/>
  <c r="T851" i="1"/>
  <c r="T583" i="1"/>
  <c r="T500" i="1"/>
  <c r="T850" i="1"/>
  <c r="T569" i="1"/>
  <c r="T400" i="1"/>
  <c r="T454" i="1"/>
  <c r="T125" i="1"/>
  <c r="T27" i="1"/>
  <c r="T381" i="1"/>
  <c r="T481" i="1"/>
  <c r="T308" i="1"/>
  <c r="T127" i="1"/>
  <c r="T46" i="1"/>
  <c r="U1133" i="1"/>
  <c r="U1172" i="1"/>
  <c r="U1204" i="1"/>
  <c r="U1275" i="1"/>
  <c r="U1242" i="1"/>
  <c r="U1306" i="1"/>
  <c r="U1217" i="1"/>
  <c r="U1088" i="1"/>
  <c r="U1000" i="1"/>
  <c r="U876" i="1"/>
  <c r="U588" i="1"/>
  <c r="U527" i="1"/>
  <c r="U309" i="1"/>
  <c r="U221" i="1"/>
  <c r="U217" i="1"/>
  <c r="V1291" i="1"/>
  <c r="V1114" i="1"/>
  <c r="V762" i="1"/>
  <c r="V266" i="1"/>
  <c r="V539" i="1"/>
  <c r="V497" i="1"/>
  <c r="W1075" i="1"/>
  <c r="W1212" i="1"/>
  <c r="W550" i="1"/>
  <c r="X1018" i="1"/>
  <c r="R1050" i="1"/>
  <c r="R978" i="1"/>
  <c r="R906" i="1"/>
  <c r="R820" i="1"/>
  <c r="R712" i="1"/>
  <c r="R604" i="1"/>
  <c r="R393" i="1"/>
  <c r="R697" i="1"/>
  <c r="R500" i="1"/>
  <c r="R1151" i="1"/>
  <c r="R1079" i="1"/>
  <c r="R1007" i="1"/>
  <c r="R935" i="1"/>
  <c r="R862" i="1"/>
  <c r="R754" i="1"/>
  <c r="R646" i="1"/>
  <c r="R474" i="1"/>
  <c r="R739" i="1"/>
  <c r="R535" i="1"/>
  <c r="R1186" i="1"/>
  <c r="R1114" i="1"/>
  <c r="R1042" i="1"/>
  <c r="R970" i="1"/>
  <c r="R898" i="1"/>
  <c r="R803" i="1"/>
  <c r="R695" i="1"/>
  <c r="R587" i="1"/>
  <c r="R42" i="1"/>
  <c r="R322" i="1"/>
  <c r="R178" i="1"/>
  <c r="R380" i="1"/>
  <c r="R236" i="1"/>
  <c r="R92" i="1"/>
  <c r="R415" i="1"/>
  <c r="R271" i="1"/>
  <c r="R127" i="1"/>
  <c r="R330" i="1"/>
  <c r="R186" i="1"/>
  <c r="R473" i="1"/>
  <c r="R329" i="1"/>
  <c r="R185" i="1"/>
  <c r="R555" i="1"/>
  <c r="R448" i="1"/>
  <c r="R304" i="1"/>
  <c r="R160" i="1"/>
  <c r="R483" i="1"/>
  <c r="R339" i="1"/>
  <c r="R195" i="1"/>
  <c r="R30" i="1"/>
  <c r="R314" i="1"/>
  <c r="R170" i="1"/>
  <c r="R493" i="1"/>
  <c r="R349" i="1"/>
  <c r="R205" i="1"/>
  <c r="R49" i="1"/>
  <c r="R408" i="1"/>
  <c r="R264" i="1"/>
  <c r="R120" i="1"/>
  <c r="R455" i="1"/>
  <c r="R311" i="1"/>
  <c r="R167" i="1"/>
  <c r="R18" i="1"/>
  <c r="R70" i="1"/>
  <c r="R15" i="1"/>
  <c r="R14" i="1"/>
  <c r="S1301" i="1"/>
  <c r="S1157" i="1"/>
  <c r="S1007" i="1"/>
  <c r="S1067" i="1"/>
  <c r="S1234" i="1"/>
  <c r="S1082" i="1"/>
  <c r="S853" i="1"/>
  <c r="S1338" i="1"/>
  <c r="S1194" i="1"/>
  <c r="S1036" i="1"/>
  <c r="S1182" i="1"/>
  <c r="S1259" i="1"/>
  <c r="S1115" i="1"/>
  <c r="S847" i="1"/>
  <c r="S1252" i="1"/>
  <c r="S1108" i="1"/>
  <c r="S1340" i="1"/>
  <c r="S1232" i="1"/>
  <c r="S1094" i="1"/>
  <c r="S871" i="1"/>
  <c r="S1169" i="1"/>
  <c r="S1238" i="1"/>
  <c r="S1086" i="1"/>
  <c r="S1255" i="1"/>
  <c r="S1303" i="1"/>
  <c r="S1159" i="1"/>
  <c r="S988" i="1"/>
  <c r="S931" i="1"/>
  <c r="S1276" i="1"/>
  <c r="S1132" i="1"/>
  <c r="S952" i="1"/>
  <c r="S1202" i="1"/>
  <c r="S1269" i="1"/>
  <c r="S1125" i="1"/>
  <c r="S935" i="1"/>
  <c r="S1006" i="1"/>
  <c r="S854" i="1"/>
  <c r="S290" i="1"/>
  <c r="S720" i="1"/>
  <c r="S1018" i="1"/>
  <c r="S833" i="1"/>
  <c r="S902" i="1"/>
  <c r="S594" i="1"/>
  <c r="S849" i="1"/>
  <c r="S405" i="1"/>
  <c r="S949" i="1"/>
  <c r="S585" i="1"/>
  <c r="S848" i="1"/>
  <c r="S947" i="1"/>
  <c r="S727" i="1"/>
  <c r="S333" i="1"/>
  <c r="S954" i="1"/>
  <c r="S828" i="1"/>
  <c r="S620" i="1"/>
  <c r="S110" i="1"/>
  <c r="S553" i="1"/>
  <c r="S681" i="1"/>
  <c r="S528" i="1"/>
  <c r="S785" i="1"/>
  <c r="S713" i="1"/>
  <c r="S573" i="1"/>
  <c r="S275" i="1"/>
  <c r="S581" i="1"/>
  <c r="S820" i="1"/>
  <c r="S748" i="1"/>
  <c r="S640" i="1"/>
  <c r="S354" i="1"/>
  <c r="S623" i="1"/>
  <c r="S813" i="1"/>
  <c r="S741" i="1"/>
  <c r="S631" i="1"/>
  <c r="S471" i="1"/>
  <c r="S622" i="1"/>
  <c r="S340" i="1"/>
  <c r="S746" i="1"/>
  <c r="S638" i="1"/>
  <c r="S504" i="1"/>
  <c r="S463" i="1"/>
  <c r="S319" i="1"/>
  <c r="S175" i="1"/>
  <c r="S561" i="1"/>
  <c r="S454" i="1"/>
  <c r="S310" i="1"/>
  <c r="S166" i="1"/>
  <c r="S396" i="1"/>
  <c r="S252" i="1"/>
  <c r="S108" i="1"/>
  <c r="S524" i="1"/>
  <c r="S381" i="1"/>
  <c r="S237" i="1"/>
  <c r="S93" i="1"/>
  <c r="S438" i="1"/>
  <c r="S294" i="1"/>
  <c r="S150" i="1"/>
  <c r="S466" i="1"/>
  <c r="S322" i="1"/>
  <c r="S178" i="1"/>
  <c r="S13" i="1"/>
  <c r="S379" i="1"/>
  <c r="S235" i="1"/>
  <c r="S91" i="1"/>
  <c r="S328" i="1"/>
  <c r="S184" i="1"/>
  <c r="S515" i="1"/>
  <c r="S371" i="1"/>
  <c r="S227" i="1"/>
  <c r="S42" i="1"/>
  <c r="S262" i="1"/>
  <c r="S118" i="1"/>
  <c r="S53" i="1"/>
  <c r="S64" i="1"/>
  <c r="S68" i="1"/>
  <c r="T744" i="1"/>
  <c r="T1276" i="1"/>
  <c r="T1342" i="1"/>
  <c r="T1130" i="1"/>
  <c r="T526" i="1"/>
  <c r="T816" i="1"/>
  <c r="T1119" i="1"/>
  <c r="T1132" i="1"/>
  <c r="T1046" i="1"/>
  <c r="T951" i="1"/>
  <c r="T342" i="1"/>
  <c r="T1295" i="1"/>
  <c r="T1216" i="1"/>
  <c r="T901" i="1"/>
  <c r="T1222" i="1"/>
  <c r="T1124" i="1"/>
  <c r="T1037" i="1"/>
  <c r="T941" i="1"/>
  <c r="T986" i="1"/>
  <c r="T1305" i="1"/>
  <c r="T1233" i="1"/>
  <c r="T932" i="1"/>
  <c r="T624" i="1"/>
  <c r="T1193" i="1"/>
  <c r="T1107" i="1"/>
  <c r="T1020" i="1"/>
  <c r="T906" i="1"/>
  <c r="T1352" i="1"/>
  <c r="T1280" i="1"/>
  <c r="T1171" i="1"/>
  <c r="T762" i="1"/>
  <c r="T1212" i="1"/>
  <c r="T1120" i="1"/>
  <c r="T1034" i="1"/>
  <c r="T938" i="1"/>
  <c r="T1357" i="1"/>
  <c r="T1285" i="1"/>
  <c r="T1205" i="1"/>
  <c r="T879" i="1"/>
  <c r="T1198" i="1"/>
  <c r="T1083" i="1"/>
  <c r="T996" i="1"/>
  <c r="T670" i="1"/>
  <c r="T1332" i="1"/>
  <c r="T1260" i="1"/>
  <c r="T1039" i="1"/>
  <c r="T751" i="1"/>
  <c r="T789" i="1"/>
  <c r="T627" i="1"/>
  <c r="T676" i="1"/>
  <c r="T154" i="1"/>
  <c r="T502" i="1"/>
  <c r="T831" i="1"/>
  <c r="T686" i="1"/>
  <c r="T912" i="1"/>
  <c r="T495" i="1"/>
  <c r="T905" i="1"/>
  <c r="T709" i="1"/>
  <c r="T327" i="1"/>
  <c r="T588" i="1"/>
  <c r="T842" i="1"/>
  <c r="T740" i="1"/>
  <c r="T505" i="1"/>
  <c r="T105" i="1"/>
  <c r="T263" i="1"/>
  <c r="T449" i="1"/>
  <c r="T815" i="1"/>
  <c r="T570" i="1"/>
  <c r="T491" i="1"/>
  <c r="T844" i="1"/>
  <c r="T556" i="1"/>
  <c r="T391" i="1"/>
  <c r="T436" i="1"/>
  <c r="T116" i="1"/>
  <c r="T15" i="1"/>
  <c r="T374" i="1"/>
  <c r="T474" i="1"/>
  <c r="T293" i="1"/>
  <c r="T109" i="1"/>
  <c r="T40" i="1"/>
  <c r="U1125" i="1"/>
  <c r="U1164" i="1"/>
  <c r="U1195" i="1"/>
  <c r="U1259" i="1"/>
  <c r="U1226" i="1"/>
  <c r="U1297" i="1"/>
  <c r="U1209" i="1"/>
  <c r="U953" i="1"/>
  <c r="U871" i="1"/>
  <c r="U635" i="1"/>
  <c r="U433" i="1"/>
  <c r="U316" i="1"/>
  <c r="U677" i="1"/>
  <c r="U53" i="1"/>
  <c r="U90" i="1"/>
  <c r="V1169" i="1"/>
  <c r="V881" i="1"/>
  <c r="V306" i="1"/>
  <c r="V812" i="1"/>
  <c r="V373" i="1"/>
  <c r="V239" i="1"/>
  <c r="W1253" i="1"/>
  <c r="W1110" i="1"/>
  <c r="W674" i="1"/>
  <c r="X1072" i="1"/>
  <c r="R438" i="1"/>
  <c r="R710" i="1"/>
  <c r="R527" i="1"/>
  <c r="R1180" i="1"/>
  <c r="R1108" i="1"/>
  <c r="R1036" i="1"/>
  <c r="R964" i="1"/>
  <c r="R892" i="1"/>
  <c r="R796" i="1"/>
  <c r="R688" i="1"/>
  <c r="R580" i="1"/>
  <c r="R454" i="1"/>
  <c r="R310" i="1"/>
  <c r="R166" i="1"/>
  <c r="R368" i="1"/>
  <c r="R224" i="1"/>
  <c r="R80" i="1"/>
  <c r="R403" i="1"/>
  <c r="R259" i="1"/>
  <c r="R115" i="1"/>
  <c r="R318" i="1"/>
  <c r="R174" i="1"/>
  <c r="R461" i="1"/>
  <c r="R317" i="1"/>
  <c r="R173" i="1"/>
  <c r="R549" i="1"/>
  <c r="R436" i="1"/>
  <c r="R292" i="1"/>
  <c r="R148" i="1"/>
  <c r="R471" i="1"/>
  <c r="R327" i="1"/>
  <c r="R183" i="1"/>
  <c r="R446" i="1"/>
  <c r="R302" i="1"/>
  <c r="R158" i="1"/>
  <c r="R481" i="1"/>
  <c r="R337" i="1"/>
  <c r="R193" i="1"/>
  <c r="R25" i="1"/>
  <c r="R396" i="1"/>
  <c r="R252" i="1"/>
  <c r="R108" i="1"/>
  <c r="R443" i="1"/>
  <c r="R299" i="1"/>
  <c r="R155" i="1"/>
  <c r="R12" i="1"/>
  <c r="R64" i="1"/>
  <c r="R9" i="1"/>
  <c r="R8" i="1"/>
  <c r="S1288" i="1"/>
  <c r="S1144" i="1"/>
  <c r="S996" i="1"/>
  <c r="S1358" i="1"/>
  <c r="S1221" i="1"/>
  <c r="S1075" i="1"/>
  <c r="S825" i="1"/>
  <c r="S1325" i="1"/>
  <c r="S1181" i="1"/>
  <c r="S1003" i="1"/>
  <c r="S1097" i="1"/>
  <c r="S1246" i="1"/>
  <c r="S1102" i="1"/>
  <c r="S818" i="1"/>
  <c r="S1239" i="1"/>
  <c r="S1095" i="1"/>
  <c r="S983" i="1"/>
  <c r="S1219" i="1"/>
  <c r="S1087" i="1"/>
  <c r="S843" i="1"/>
  <c r="S1083" i="1"/>
  <c r="S1225" i="1"/>
  <c r="S1079" i="1"/>
  <c r="S1183" i="1"/>
  <c r="S1296" i="1"/>
  <c r="S1152" i="1"/>
  <c r="S965" i="1"/>
  <c r="S1346" i="1"/>
  <c r="S1263" i="1"/>
  <c r="S1119" i="1"/>
  <c r="S936" i="1"/>
  <c r="S1117" i="1"/>
  <c r="S1256" i="1"/>
  <c r="S1112" i="1"/>
  <c r="S912" i="1"/>
  <c r="S977" i="1"/>
  <c r="S845" i="1"/>
  <c r="S739" i="1"/>
  <c r="S702" i="1"/>
  <c r="S989" i="1"/>
  <c r="S824" i="1"/>
  <c r="S894" i="1"/>
  <c r="S432" i="1"/>
  <c r="S841" i="1"/>
  <c r="S160" i="1"/>
  <c r="S925" i="1"/>
  <c r="S940" i="1"/>
  <c r="S839" i="1"/>
  <c r="S939" i="1"/>
  <c r="S709" i="1"/>
  <c r="S1050" i="1"/>
  <c r="S946" i="1"/>
  <c r="S685" i="1"/>
  <c r="S611" i="1"/>
  <c r="S60" i="1"/>
  <c r="S541" i="1"/>
  <c r="S674" i="1"/>
  <c r="S513" i="1"/>
  <c r="S779" i="1"/>
  <c r="S707" i="1"/>
  <c r="S563" i="1"/>
  <c r="S145" i="1"/>
  <c r="S562" i="1"/>
  <c r="S814" i="1"/>
  <c r="S742" i="1"/>
  <c r="S624" i="1"/>
  <c r="S311" i="1"/>
  <c r="S607" i="1"/>
  <c r="S807" i="1"/>
  <c r="S735" i="1"/>
  <c r="S615" i="1"/>
  <c r="S455" i="1"/>
  <c r="S605" i="1"/>
  <c r="S297" i="1"/>
  <c r="S740" i="1"/>
  <c r="S629" i="1"/>
  <c r="S469" i="1"/>
  <c r="S456" i="1"/>
  <c r="S312" i="1"/>
  <c r="S168" i="1"/>
  <c r="S555" i="1"/>
  <c r="S447" i="1"/>
  <c r="S303" i="1"/>
  <c r="S159" i="1"/>
  <c r="S389" i="1"/>
  <c r="S245" i="1"/>
  <c r="S101" i="1"/>
  <c r="S518" i="1"/>
  <c r="S374" i="1"/>
  <c r="S230" i="1"/>
  <c r="S85" i="1"/>
  <c r="S431" i="1"/>
  <c r="S287" i="1"/>
  <c r="S143" i="1"/>
  <c r="S459" i="1"/>
  <c r="S315" i="1"/>
  <c r="S171" i="1"/>
  <c r="S516" i="1"/>
  <c r="S372" i="1"/>
  <c r="S228" i="1"/>
  <c r="S54" i="1"/>
  <c r="S321" i="1"/>
  <c r="S177" i="1"/>
  <c r="S493" i="1"/>
  <c r="S349" i="1"/>
  <c r="S205" i="1"/>
  <c r="S31" i="1"/>
  <c r="S255" i="1"/>
  <c r="S111" i="1"/>
  <c r="S47" i="1"/>
  <c r="S58" i="1"/>
  <c r="S62" i="1"/>
  <c r="T1208" i="1"/>
  <c r="T1240" i="1"/>
  <c r="T1306" i="1"/>
  <c r="T1336" i="1"/>
  <c r="T1246" i="1"/>
  <c r="T406" i="1"/>
  <c r="T1223" i="1"/>
  <c r="T1125" i="1"/>
  <c r="T1038" i="1"/>
  <c r="T943" i="1"/>
  <c r="T1133" i="1"/>
  <c r="T1289" i="1"/>
  <c r="T1203" i="1"/>
  <c r="T822" i="1"/>
  <c r="T1209" i="1"/>
  <c r="T1116" i="1"/>
  <c r="T1030" i="1"/>
  <c r="T926" i="1"/>
  <c r="T964" i="1"/>
  <c r="T1299" i="1"/>
  <c r="T1227" i="1"/>
  <c r="T923" i="1"/>
  <c r="T591" i="1"/>
  <c r="T1186" i="1"/>
  <c r="T1100" i="1"/>
  <c r="T1013" i="1"/>
  <c r="T896" i="1"/>
  <c r="T1346" i="1"/>
  <c r="T1274" i="1"/>
  <c r="T1135" i="1"/>
  <c r="T738" i="1"/>
  <c r="T1199" i="1"/>
  <c r="T1113" i="1"/>
  <c r="T1026" i="1"/>
  <c r="T929" i="1"/>
  <c r="T1351" i="1"/>
  <c r="T1279" i="1"/>
  <c r="T1177" i="1"/>
  <c r="T867" i="1"/>
  <c r="T1191" i="1"/>
  <c r="T1076" i="1"/>
  <c r="T989" i="1"/>
  <c r="T611" i="1"/>
  <c r="T1326" i="1"/>
  <c r="T1254" i="1"/>
  <c r="T1003" i="1"/>
  <c r="T727" i="1"/>
  <c r="T777" i="1"/>
  <c r="T614" i="1"/>
  <c r="T663" i="1"/>
  <c r="T913" i="1"/>
  <c r="T477" i="1"/>
  <c r="T819" i="1"/>
  <c r="T607" i="1"/>
  <c r="T899" i="1"/>
  <c r="T443" i="1"/>
  <c r="T852" i="1"/>
  <c r="T631" i="1"/>
  <c r="T228" i="1"/>
  <c r="T575" i="1"/>
  <c r="T830" i="1"/>
  <c r="T716" i="1"/>
  <c r="T496" i="1"/>
  <c r="T253" i="1"/>
  <c r="T225" i="1"/>
  <c r="T441" i="1"/>
  <c r="T809" i="1"/>
  <c r="T457" i="1"/>
  <c r="T430" i="1"/>
  <c r="T808" i="1"/>
  <c r="T482" i="1"/>
  <c r="T319" i="1"/>
  <c r="T282" i="1"/>
  <c r="T62" i="1"/>
  <c r="T432" i="1"/>
  <c r="T316" i="1"/>
  <c r="T366" i="1"/>
  <c r="T243" i="1"/>
  <c r="T33" i="1"/>
  <c r="T8" i="1"/>
  <c r="U1057" i="1"/>
  <c r="U1092" i="1"/>
  <c r="U1123" i="1"/>
  <c r="U1187" i="1"/>
  <c r="U1154" i="1"/>
  <c r="U1225" i="1"/>
  <c r="U1121" i="1"/>
  <c r="U1312" i="1"/>
  <c r="U911" i="1"/>
  <c r="U988" i="1"/>
  <c r="U769" i="1"/>
  <c r="U592" i="1"/>
  <c r="U629" i="1"/>
  <c r="U29" i="1"/>
  <c r="U70" i="1"/>
  <c r="V1148" i="1"/>
  <c r="V833" i="1"/>
  <c r="V995" i="1"/>
  <c r="V788" i="1"/>
  <c r="V339" i="1"/>
  <c r="V193" i="1"/>
  <c r="W1209" i="1"/>
  <c r="W1098" i="1"/>
  <c r="W602" i="1"/>
  <c r="X928" i="1"/>
  <c r="R923" i="1"/>
  <c r="R840" i="1"/>
  <c r="R732" i="1"/>
  <c r="R624" i="1"/>
  <c r="R369" i="1"/>
  <c r="R703" i="1"/>
  <c r="R518" i="1"/>
  <c r="R1174" i="1"/>
  <c r="R1102" i="1"/>
  <c r="R1030" i="1"/>
  <c r="R958" i="1"/>
  <c r="R886" i="1"/>
  <c r="R789" i="1"/>
  <c r="R681" i="1"/>
  <c r="R573" i="1"/>
  <c r="R442" i="1"/>
  <c r="R298" i="1"/>
  <c r="R154" i="1"/>
  <c r="R356" i="1"/>
  <c r="R212" i="1"/>
  <c r="R63" i="1"/>
  <c r="R391" i="1"/>
  <c r="R247" i="1"/>
  <c r="R103" i="1"/>
  <c r="R306" i="1"/>
  <c r="R162" i="1"/>
  <c r="R449" i="1"/>
  <c r="R305" i="1"/>
  <c r="R161" i="1"/>
  <c r="R543" i="1"/>
  <c r="R424" i="1"/>
  <c r="R280" i="1"/>
  <c r="R136" i="1"/>
  <c r="R459" i="1"/>
  <c r="R315" i="1"/>
  <c r="R171" i="1"/>
  <c r="R434" i="1"/>
  <c r="R290" i="1"/>
  <c r="R146" i="1"/>
  <c r="R469" i="1"/>
  <c r="R325" i="1"/>
  <c r="R181" i="1"/>
  <c r="R523" i="1"/>
  <c r="R384" i="1"/>
  <c r="R240" i="1"/>
  <c r="R96" i="1"/>
  <c r="R431" i="1"/>
  <c r="R287" i="1"/>
  <c r="R143" i="1"/>
  <c r="R65" i="1"/>
  <c r="R58" i="1"/>
  <c r="R74" i="1"/>
  <c r="S1268" i="1"/>
  <c r="S1275" i="1"/>
  <c r="S1131" i="1"/>
  <c r="S974" i="1"/>
  <c r="S1352" i="1"/>
  <c r="S1208" i="1"/>
  <c r="S1047" i="1"/>
  <c r="S780" i="1"/>
  <c r="S1312" i="1"/>
  <c r="S1168" i="1"/>
  <c r="S981" i="1"/>
  <c r="S880" i="1"/>
  <c r="S1233" i="1"/>
  <c r="S1088" i="1"/>
  <c r="S961" i="1"/>
  <c r="S1226" i="1"/>
  <c r="S1080" i="1"/>
  <c r="S1356" i="1"/>
  <c r="S1212" i="1"/>
  <c r="S1072" i="1"/>
  <c r="S815" i="1"/>
  <c r="S972" i="1"/>
  <c r="S1218" i="1"/>
  <c r="S1063" i="1"/>
  <c r="S829" i="1"/>
  <c r="S1283" i="1"/>
  <c r="S1139" i="1"/>
  <c r="S937" i="1"/>
  <c r="S1274" i="1"/>
  <c r="S1250" i="1"/>
  <c r="S1106" i="1"/>
  <c r="S913" i="1"/>
  <c r="S1048" i="1"/>
  <c r="S1243" i="1"/>
  <c r="S1099" i="1"/>
  <c r="S888" i="1"/>
  <c r="S969" i="1"/>
  <c r="S836" i="1"/>
  <c r="S721" i="1"/>
  <c r="S544" i="1"/>
  <c r="S982" i="1"/>
  <c r="S812" i="1"/>
  <c r="S886" i="1"/>
  <c r="S203" i="1"/>
  <c r="S831" i="1"/>
  <c r="S1052" i="1"/>
  <c r="S901" i="1"/>
  <c r="S932" i="1"/>
  <c r="S830" i="1"/>
  <c r="S923" i="1"/>
  <c r="S690" i="1"/>
  <c r="S1035" i="1"/>
  <c r="S938" i="1"/>
  <c r="S661" i="1"/>
  <c r="S593" i="1"/>
  <c r="S651" i="1"/>
  <c r="S529" i="1"/>
  <c r="S666" i="1"/>
  <c r="S497" i="1"/>
  <c r="S773" i="1"/>
  <c r="S701" i="1"/>
  <c r="S551" i="1"/>
  <c r="S102" i="1"/>
  <c r="S550" i="1"/>
  <c r="S808" i="1"/>
  <c r="S736" i="1"/>
  <c r="S616" i="1"/>
  <c r="S181" i="1"/>
  <c r="S589" i="1"/>
  <c r="S801" i="1"/>
  <c r="S729" i="1"/>
  <c r="S606" i="1"/>
  <c r="S436" i="1"/>
  <c r="S587" i="1"/>
  <c r="S254" i="1"/>
  <c r="S734" i="1"/>
  <c r="S614" i="1"/>
  <c r="S434" i="1"/>
  <c r="S449" i="1"/>
  <c r="S305" i="1"/>
  <c r="S161" i="1"/>
  <c r="S549" i="1"/>
  <c r="S440" i="1"/>
  <c r="S296" i="1"/>
  <c r="S152" i="1"/>
  <c r="S367" i="1"/>
  <c r="S223" i="1"/>
  <c r="S86" i="1"/>
  <c r="S496" i="1"/>
  <c r="S352" i="1"/>
  <c r="S208" i="1"/>
  <c r="S36" i="1"/>
  <c r="S409" i="1"/>
  <c r="S265" i="1"/>
  <c r="S121" i="1"/>
  <c r="S452" i="1"/>
  <c r="S308" i="1"/>
  <c r="S164" i="1"/>
  <c r="S509" i="1"/>
  <c r="S365" i="1"/>
  <c r="S221" i="1"/>
  <c r="S43" i="1"/>
  <c r="S314" i="1"/>
  <c r="S170" i="1"/>
  <c r="S486" i="1"/>
  <c r="S342" i="1"/>
  <c r="S198" i="1"/>
  <c r="S21" i="1"/>
  <c r="S248" i="1"/>
  <c r="S104" i="1"/>
  <c r="S41" i="1"/>
  <c r="S52" i="1"/>
  <c r="S56" i="1"/>
  <c r="T1166" i="1"/>
  <c r="T1202" i="1"/>
  <c r="T1270" i="1"/>
  <c r="T1300" i="1"/>
  <c r="T1330" i="1"/>
  <c r="T1282" i="1"/>
  <c r="T1210" i="1"/>
  <c r="T1118" i="1"/>
  <c r="T1031" i="1"/>
  <c r="T927" i="1"/>
  <c r="T1355" i="1"/>
  <c r="T1283" i="1"/>
  <c r="T1189" i="1"/>
  <c r="T798" i="1"/>
  <c r="T1196" i="1"/>
  <c r="T1109" i="1"/>
  <c r="T1023" i="1"/>
  <c r="T917" i="1"/>
  <c r="T897" i="1"/>
  <c r="T1293" i="1"/>
  <c r="T1214" i="1"/>
  <c r="T915" i="1"/>
  <c r="T459" i="1"/>
  <c r="T1179" i="1"/>
  <c r="T1092" i="1"/>
  <c r="T1006" i="1"/>
  <c r="T884" i="1"/>
  <c r="T1340" i="1"/>
  <c r="T1268" i="1"/>
  <c r="T1099" i="1"/>
  <c r="T617" i="1"/>
  <c r="T1192" i="1"/>
  <c r="T1106" i="1"/>
  <c r="T1019" i="1"/>
  <c r="T895" i="1"/>
  <c r="T1345" i="1"/>
  <c r="T1273" i="1"/>
  <c r="T1141" i="1"/>
  <c r="T828" i="1"/>
  <c r="T1184" i="1"/>
  <c r="T1068" i="1"/>
  <c r="T982" i="1"/>
  <c r="T578" i="1"/>
  <c r="T1320" i="1"/>
  <c r="T1248" i="1"/>
  <c r="T967" i="1"/>
  <c r="T638" i="1"/>
  <c r="T765" i="1"/>
  <c r="T559" i="1"/>
  <c r="T650" i="1"/>
  <c r="T900" i="1"/>
  <c r="T425" i="1"/>
  <c r="T807" i="1"/>
  <c r="T594" i="1"/>
  <c r="T882" i="1"/>
  <c r="T418" i="1"/>
  <c r="T841" i="1"/>
  <c r="T618" i="1"/>
  <c r="T100" i="1"/>
  <c r="T560" i="1"/>
  <c r="T824" i="1"/>
  <c r="T704" i="1"/>
  <c r="T444" i="1"/>
  <c r="T240" i="1"/>
  <c r="T150" i="1"/>
  <c r="T376" i="1"/>
  <c r="T797" i="1"/>
  <c r="T356" i="1"/>
  <c r="T393" i="1"/>
  <c r="T790" i="1"/>
  <c r="T412" i="1"/>
  <c r="T246" i="1"/>
  <c r="T217" i="1"/>
  <c r="T31" i="1"/>
  <c r="T367" i="1"/>
  <c r="T287" i="1"/>
  <c r="T301" i="1"/>
  <c r="T214" i="1"/>
  <c r="T234" i="1"/>
  <c r="U1158" i="1"/>
  <c r="U1028" i="1"/>
  <c r="U937" i="1"/>
  <c r="U1084" i="1"/>
  <c r="U1155" i="1"/>
  <c r="U1122" i="1"/>
  <c r="U1186" i="1"/>
  <c r="U1089" i="1"/>
  <c r="U1183" i="1"/>
  <c r="U554" i="1"/>
  <c r="U758" i="1"/>
  <c r="U682" i="1"/>
  <c r="U294" i="1"/>
  <c r="U777" i="1"/>
  <c r="U154" i="1"/>
  <c r="U260" i="1"/>
  <c r="V1225" i="1"/>
  <c r="V1144" i="1"/>
  <c r="V547" i="1"/>
  <c r="V919" i="1"/>
  <c r="V263" i="1"/>
  <c r="V30" i="1"/>
  <c r="W523" i="1"/>
  <c r="W730" i="1"/>
  <c r="W653" i="1"/>
  <c r="X684" i="1"/>
  <c r="R1133" i="1"/>
  <c r="R1061" i="1"/>
  <c r="R989" i="1"/>
  <c r="R917" i="1"/>
  <c r="R833" i="1"/>
  <c r="R725" i="1"/>
  <c r="R617" i="1"/>
  <c r="R225" i="1"/>
  <c r="R674" i="1"/>
  <c r="R497" i="1"/>
  <c r="R1168" i="1"/>
  <c r="R1096" i="1"/>
  <c r="R1024" i="1"/>
  <c r="R952" i="1"/>
  <c r="R880" i="1"/>
  <c r="R774" i="1"/>
  <c r="R666" i="1"/>
  <c r="R558" i="1"/>
  <c r="R430" i="1"/>
  <c r="R286" i="1"/>
  <c r="R142" i="1"/>
  <c r="R344" i="1"/>
  <c r="R200" i="1"/>
  <c r="R39" i="1"/>
  <c r="R379" i="1"/>
  <c r="R235" i="1"/>
  <c r="R91" i="1"/>
  <c r="R294" i="1"/>
  <c r="R150" i="1"/>
  <c r="R437" i="1"/>
  <c r="R293" i="1"/>
  <c r="R149" i="1"/>
  <c r="R537" i="1"/>
  <c r="R412" i="1"/>
  <c r="R268" i="1"/>
  <c r="R124" i="1"/>
  <c r="R447" i="1"/>
  <c r="R303" i="1"/>
  <c r="R159" i="1"/>
  <c r="R422" i="1"/>
  <c r="R278" i="1"/>
  <c r="R134" i="1"/>
  <c r="R457" i="1"/>
  <c r="R313" i="1"/>
  <c r="R169" i="1"/>
  <c r="R516" i="1"/>
  <c r="R372" i="1"/>
  <c r="R228" i="1"/>
  <c r="R84" i="1"/>
  <c r="R419" i="1"/>
  <c r="R275" i="1"/>
  <c r="R131" i="1"/>
  <c r="R59" i="1"/>
  <c r="R52" i="1"/>
  <c r="R68" i="1"/>
  <c r="S984" i="1"/>
  <c r="S1262" i="1"/>
  <c r="S1118" i="1"/>
  <c r="S950" i="1"/>
  <c r="S1339" i="1"/>
  <c r="S1195" i="1"/>
  <c r="S1026" i="1"/>
  <c r="S1307" i="1"/>
  <c r="S1299" i="1"/>
  <c r="S1155" i="1"/>
  <c r="S958" i="1"/>
  <c r="S1357" i="1"/>
  <c r="S1220" i="1"/>
  <c r="S1081" i="1"/>
  <c r="S1261" i="1"/>
  <c r="S1213" i="1"/>
  <c r="S1064" i="1"/>
  <c r="S1343" i="1"/>
  <c r="S1199" i="1"/>
  <c r="S1044" i="1"/>
  <c r="S757" i="1"/>
  <c r="S1349" i="1"/>
  <c r="S1205" i="1"/>
  <c r="S1053" i="1"/>
  <c r="S1326" i="1"/>
  <c r="S1270" i="1"/>
  <c r="S1126" i="1"/>
  <c r="S865" i="1"/>
  <c r="S1156" i="1"/>
  <c r="S1237" i="1"/>
  <c r="S1092" i="1"/>
  <c r="S889" i="1"/>
  <c r="S1037" i="1"/>
  <c r="S1236" i="1"/>
  <c r="S1051" i="1"/>
  <c r="S861" i="1"/>
  <c r="S953" i="1"/>
  <c r="S827" i="1"/>
  <c r="S703" i="1"/>
  <c r="S677" i="1"/>
  <c r="S967" i="1"/>
  <c r="S800" i="1"/>
  <c r="S868" i="1"/>
  <c r="S941" i="1"/>
  <c r="S823" i="1"/>
  <c r="S1045" i="1"/>
  <c r="S876" i="1"/>
  <c r="S924" i="1"/>
  <c r="S821" i="1"/>
  <c r="S915" i="1"/>
  <c r="S628" i="1"/>
  <c r="S1028" i="1"/>
  <c r="S930" i="1"/>
  <c r="S69" i="1"/>
  <c r="S575" i="1"/>
  <c r="S643" i="1"/>
  <c r="S514" i="1"/>
  <c r="S658" i="1"/>
  <c r="S478" i="1"/>
  <c r="S767" i="1"/>
  <c r="S665" i="1"/>
  <c r="S539" i="1"/>
  <c r="S694" i="1"/>
  <c r="S538" i="1"/>
  <c r="S802" i="1"/>
  <c r="S730" i="1"/>
  <c r="S608" i="1"/>
  <c r="S138" i="1"/>
  <c r="S571" i="1"/>
  <c r="S795" i="1"/>
  <c r="S723" i="1"/>
  <c r="S597" i="1"/>
  <c r="S412" i="1"/>
  <c r="S569" i="1"/>
  <c r="S124" i="1"/>
  <c r="S728" i="1"/>
  <c r="S604" i="1"/>
  <c r="S406" i="1"/>
  <c r="S427" i="1"/>
  <c r="S283" i="1"/>
  <c r="S139" i="1"/>
  <c r="S543" i="1"/>
  <c r="S418" i="1"/>
  <c r="S274" i="1"/>
  <c r="S130" i="1"/>
  <c r="S360" i="1"/>
  <c r="S216" i="1"/>
  <c r="S78" i="1"/>
  <c r="S489" i="1"/>
  <c r="S345" i="1"/>
  <c r="S201" i="1"/>
  <c r="S25" i="1"/>
  <c r="S402" i="1"/>
  <c r="S258" i="1"/>
  <c r="S114" i="1"/>
  <c r="S430" i="1"/>
  <c r="S286" i="1"/>
  <c r="S142" i="1"/>
  <c r="S487" i="1"/>
  <c r="S343" i="1"/>
  <c r="S199" i="1"/>
  <c r="S33" i="1"/>
  <c r="S292" i="1"/>
  <c r="S148" i="1"/>
  <c r="S479" i="1"/>
  <c r="S335" i="1"/>
  <c r="S191" i="1"/>
  <c r="S370" i="1"/>
  <c r="S226" i="1"/>
  <c r="S81" i="1"/>
  <c r="S35" i="1"/>
  <c r="S46" i="1"/>
  <c r="S50" i="1"/>
  <c r="T1122" i="1"/>
  <c r="T1159" i="1"/>
  <c r="T1234" i="1"/>
  <c r="T1264" i="1"/>
  <c r="T1294" i="1"/>
  <c r="T1360" i="1"/>
  <c r="T1197" i="1"/>
  <c r="T1110" i="1"/>
  <c r="T1024" i="1"/>
  <c r="T919" i="1"/>
  <c r="T1349" i="1"/>
  <c r="T1277" i="1"/>
  <c r="T1153" i="1"/>
  <c r="T774" i="1"/>
  <c r="T1188" i="1"/>
  <c r="T1102" i="1"/>
  <c r="T1016" i="1"/>
  <c r="T888" i="1"/>
  <c r="T1359" i="1"/>
  <c r="T1287" i="1"/>
  <c r="T1201" i="1"/>
  <c r="T907" i="1"/>
  <c r="T1043" i="1"/>
  <c r="T1172" i="1"/>
  <c r="T1085" i="1"/>
  <c r="T999" i="1"/>
  <c r="T870" i="1"/>
  <c r="T1334" i="1"/>
  <c r="T1262" i="1"/>
  <c r="T1063" i="1"/>
  <c r="T507" i="1"/>
  <c r="T1185" i="1"/>
  <c r="T1098" i="1"/>
  <c r="T1012" i="1"/>
  <c r="T708" i="1"/>
  <c r="T1339" i="1"/>
  <c r="T1267" i="1"/>
  <c r="T1105" i="1"/>
  <c r="T804" i="1"/>
  <c r="T1176" i="1"/>
  <c r="T1061" i="1"/>
  <c r="T975" i="1"/>
  <c r="T540" i="1"/>
  <c r="T1314" i="1"/>
  <c r="T1242" i="1"/>
  <c r="T959" i="1"/>
  <c r="T573" i="1"/>
  <c r="T753" i="1"/>
  <c r="T527" i="1"/>
  <c r="T553" i="1"/>
  <c r="T883" i="1"/>
  <c r="T397" i="1"/>
  <c r="T795" i="1"/>
  <c r="T581" i="1"/>
  <c r="T872" i="1"/>
  <c r="T389" i="1"/>
  <c r="T829" i="1"/>
  <c r="T605" i="1"/>
  <c r="T278" i="1"/>
  <c r="T435" i="1"/>
  <c r="T818" i="1"/>
  <c r="T698" i="1"/>
  <c r="T408" i="1"/>
  <c r="T196" i="1"/>
  <c r="T123" i="1"/>
  <c r="T365" i="1"/>
  <c r="T785" i="1"/>
  <c r="T334" i="1"/>
  <c r="T375" i="1"/>
  <c r="T778" i="1"/>
  <c r="T383" i="1"/>
  <c r="T218" i="1"/>
  <c r="T160" i="1"/>
  <c r="T87" i="1"/>
  <c r="T331" i="1"/>
  <c r="T273" i="1"/>
  <c r="T265" i="1"/>
  <c r="T200" i="1"/>
  <c r="T198" i="1"/>
  <c r="U1050" i="1"/>
  <c r="U910" i="1"/>
  <c r="U872" i="1"/>
  <c r="U1066" i="1"/>
  <c r="U1131" i="1"/>
  <c r="U1098" i="1"/>
  <c r="U1162" i="1"/>
  <c r="U1072" i="1"/>
  <c r="U1159" i="1"/>
  <c r="U164" i="1"/>
  <c r="U530" i="1"/>
  <c r="U666" i="1"/>
  <c r="U237" i="1"/>
  <c r="U669" i="1"/>
  <c r="U39" i="1"/>
  <c r="U126" i="1"/>
  <c r="V1096" i="1"/>
  <c r="V1000" i="1"/>
  <c r="V879" i="1"/>
  <c r="V787" i="1"/>
  <c r="V701" i="1"/>
  <c r="V78" i="1"/>
  <c r="W1129" i="1"/>
  <c r="W339" i="1"/>
  <c r="W734" i="1"/>
  <c r="X188" i="1"/>
  <c r="R610" i="1"/>
  <c r="R81" i="1"/>
  <c r="R667" i="1"/>
  <c r="R470" i="1"/>
  <c r="R1162" i="1"/>
  <c r="R1090" i="1"/>
  <c r="R1018" i="1"/>
  <c r="R946" i="1"/>
  <c r="R874" i="1"/>
  <c r="R767" i="1"/>
  <c r="R659" i="1"/>
  <c r="R542" i="1"/>
  <c r="R418" i="1"/>
  <c r="R274" i="1"/>
  <c r="R130" i="1"/>
  <c r="R332" i="1"/>
  <c r="R188" i="1"/>
  <c r="R511" i="1"/>
  <c r="R367" i="1"/>
  <c r="R223" i="1"/>
  <c r="R79" i="1"/>
  <c r="R282" i="1"/>
  <c r="R138" i="1"/>
  <c r="R425" i="1"/>
  <c r="R281" i="1"/>
  <c r="R137" i="1"/>
  <c r="R531" i="1"/>
  <c r="R400" i="1"/>
  <c r="R256" i="1"/>
  <c r="R112" i="1"/>
  <c r="R435" i="1"/>
  <c r="R291" i="1"/>
  <c r="R147" i="1"/>
  <c r="R410" i="1"/>
  <c r="R266" i="1"/>
  <c r="R122" i="1"/>
  <c r="R445" i="1"/>
  <c r="R301" i="1"/>
  <c r="R157" i="1"/>
  <c r="R504" i="1"/>
  <c r="R360" i="1"/>
  <c r="R216" i="1"/>
  <c r="R71" i="1"/>
  <c r="R407" i="1"/>
  <c r="R263" i="1"/>
  <c r="R119" i="1"/>
  <c r="R53" i="1"/>
  <c r="R46" i="1"/>
  <c r="R62" i="1"/>
  <c r="S1287" i="1"/>
  <c r="S1249" i="1"/>
  <c r="S1105" i="1"/>
  <c r="S934" i="1"/>
  <c r="S1332" i="1"/>
  <c r="S1188" i="1"/>
  <c r="S1015" i="1"/>
  <c r="S1222" i="1"/>
  <c r="S1286" i="1"/>
  <c r="S1142" i="1"/>
  <c r="S927" i="1"/>
  <c r="S1351" i="1"/>
  <c r="S1207" i="1"/>
  <c r="S1073" i="1"/>
  <c r="S1350" i="1"/>
  <c r="S1206" i="1"/>
  <c r="S1055" i="1"/>
  <c r="S1330" i="1"/>
  <c r="S1186" i="1"/>
  <c r="S1033" i="1"/>
  <c r="S1327" i="1"/>
  <c r="S1336" i="1"/>
  <c r="S1192" i="1"/>
  <c r="S1043" i="1"/>
  <c r="S1228" i="1"/>
  <c r="S1257" i="1"/>
  <c r="S1113" i="1"/>
  <c r="S837" i="1"/>
  <c r="S1090" i="1"/>
  <c r="S1230" i="1"/>
  <c r="S1085" i="1"/>
  <c r="S862" i="1"/>
  <c r="S1360" i="1"/>
  <c r="S1223" i="1"/>
  <c r="S1040" i="1"/>
  <c r="S835" i="1"/>
  <c r="S945" i="1"/>
  <c r="S817" i="1"/>
  <c r="S612" i="1"/>
  <c r="S652" i="1"/>
  <c r="S943" i="1"/>
  <c r="S676" i="1"/>
  <c r="S850" i="1"/>
  <c r="S933" i="1"/>
  <c r="S811" i="1"/>
  <c r="S1038" i="1"/>
  <c r="S858" i="1"/>
  <c r="S916" i="1"/>
  <c r="S809" i="1"/>
  <c r="S899" i="1"/>
  <c r="S576" i="1"/>
  <c r="S1021" i="1"/>
  <c r="S922" i="1"/>
  <c r="S696" i="1"/>
  <c r="S566" i="1"/>
  <c r="S627" i="1"/>
  <c r="S498" i="1"/>
  <c r="S642" i="1"/>
  <c r="S462" i="1"/>
  <c r="S761" i="1"/>
  <c r="S650" i="1"/>
  <c r="S527" i="1"/>
  <c r="S687" i="1"/>
  <c r="S526" i="1"/>
  <c r="S796" i="1"/>
  <c r="S724" i="1"/>
  <c r="S598" i="1"/>
  <c r="S95" i="1"/>
  <c r="S507" i="1"/>
  <c r="S789" i="1"/>
  <c r="S717" i="1"/>
  <c r="S588" i="1"/>
  <c r="S347" i="1"/>
  <c r="S558" i="1"/>
  <c r="S80" i="1"/>
  <c r="S722" i="1"/>
  <c r="S596" i="1"/>
  <c r="S253" i="1"/>
  <c r="S420" i="1"/>
  <c r="S276" i="1"/>
  <c r="S132" i="1"/>
  <c r="S537" i="1"/>
  <c r="S411" i="1"/>
  <c r="S267" i="1"/>
  <c r="S123" i="1"/>
  <c r="S353" i="1"/>
  <c r="S209" i="1"/>
  <c r="S67" i="1"/>
  <c r="S482" i="1"/>
  <c r="S338" i="1"/>
  <c r="S194" i="1"/>
  <c r="S15" i="1"/>
  <c r="S395" i="1"/>
  <c r="S251" i="1"/>
  <c r="S107" i="1"/>
  <c r="S423" i="1"/>
  <c r="S279" i="1"/>
  <c r="S135" i="1"/>
  <c r="S480" i="1"/>
  <c r="S336" i="1"/>
  <c r="S192" i="1"/>
  <c r="S429" i="1"/>
  <c r="S285" i="1"/>
  <c r="S141" i="1"/>
  <c r="S457" i="1"/>
  <c r="S313" i="1"/>
  <c r="S169" i="1"/>
  <c r="S363" i="1"/>
  <c r="S219" i="1"/>
  <c r="S72" i="1"/>
  <c r="S29" i="1"/>
  <c r="S40" i="1"/>
  <c r="S44" i="1"/>
  <c r="T1079" i="1"/>
  <c r="T690" i="1"/>
  <c r="T1195" i="1"/>
  <c r="T1228" i="1"/>
  <c r="T1258" i="1"/>
  <c r="T1324" i="1"/>
  <c r="T1190" i="1"/>
  <c r="T1103" i="1"/>
  <c r="T1017" i="1"/>
  <c r="T889" i="1"/>
  <c r="T1343" i="1"/>
  <c r="T1271" i="1"/>
  <c r="T1117" i="1"/>
  <c r="T750" i="1"/>
  <c r="T1181" i="1"/>
  <c r="T1095" i="1"/>
  <c r="T1008" i="1"/>
  <c r="T876" i="1"/>
  <c r="T1353" i="1"/>
  <c r="T1281" i="1"/>
  <c r="T1165" i="1"/>
  <c r="T885" i="1"/>
  <c r="T1022" i="1"/>
  <c r="T1164" i="1"/>
  <c r="T1078" i="1"/>
  <c r="T992" i="1"/>
  <c r="T855" i="1"/>
  <c r="T1328" i="1"/>
  <c r="T1256" i="1"/>
  <c r="T1027" i="1"/>
  <c r="T452" i="1"/>
  <c r="T1178" i="1"/>
  <c r="T1091" i="1"/>
  <c r="T1005" i="1"/>
  <c r="T677" i="1"/>
  <c r="T1333" i="1"/>
  <c r="T1261" i="1"/>
  <c r="T1069" i="1"/>
  <c r="T780" i="1"/>
  <c r="T1169" i="1"/>
  <c r="T1054" i="1"/>
  <c r="T968" i="1"/>
  <c r="T494" i="1"/>
  <c r="T1308" i="1"/>
  <c r="T1236" i="1"/>
  <c r="T944" i="1"/>
  <c r="T490" i="1"/>
  <c r="T741" i="1"/>
  <c r="T512" i="1"/>
  <c r="T539" i="1"/>
  <c r="T673" i="1"/>
  <c r="T336" i="1"/>
  <c r="T783" i="1"/>
  <c r="T552" i="1"/>
  <c r="T697" i="1"/>
  <c r="T283" i="1"/>
  <c r="T817" i="1"/>
  <c r="T592" i="1"/>
  <c r="T227" i="1"/>
  <c r="T407" i="1"/>
  <c r="T812" i="1"/>
  <c r="T678" i="1"/>
  <c r="T399" i="1"/>
  <c r="T571" i="1"/>
  <c r="T649" i="1"/>
  <c r="T312" i="1"/>
  <c r="T779" i="1"/>
  <c r="T311" i="1"/>
  <c r="T364" i="1"/>
  <c r="T772" i="1"/>
  <c r="T333" i="1"/>
  <c r="T203" i="1"/>
  <c r="T106" i="1"/>
  <c r="T78" i="1"/>
  <c r="T324" i="1"/>
  <c r="T266" i="1"/>
  <c r="T258" i="1"/>
  <c r="T185" i="1"/>
  <c r="T169" i="1"/>
  <c r="U945" i="1"/>
  <c r="U838" i="1"/>
  <c r="U832" i="1"/>
  <c r="U1056" i="1"/>
  <c r="U1115" i="1"/>
  <c r="U1081" i="1"/>
  <c r="U1153" i="1"/>
  <c r="U1062" i="1"/>
  <c r="U1087" i="1"/>
  <c r="U990" i="1"/>
  <c r="U987" i="1"/>
  <c r="U618" i="1"/>
  <c r="U869" i="1"/>
  <c r="U645" i="1"/>
  <c r="U15" i="1"/>
  <c r="U110" i="1"/>
  <c r="V1065" i="1"/>
  <c r="V974" i="1"/>
  <c r="V855" i="1"/>
  <c r="V763" i="1"/>
  <c r="V682" i="1"/>
  <c r="V54" i="1"/>
  <c r="W1093" i="1"/>
  <c r="W154" i="1"/>
  <c r="W693" i="1"/>
  <c r="X64" i="1"/>
  <c r="T737" i="1"/>
  <c r="T629" i="1"/>
  <c r="T431" i="1"/>
  <c r="T694" i="1"/>
  <c r="T550" i="1"/>
  <c r="T422" i="1"/>
  <c r="T189" i="1"/>
  <c r="T874" i="1"/>
  <c r="T802" i="1"/>
  <c r="T730" i="1"/>
  <c r="T615" i="1"/>
  <c r="T456" i="1"/>
  <c r="T206" i="1"/>
  <c r="T463" i="1"/>
  <c r="T296" i="1"/>
  <c r="T633" i="1"/>
  <c r="T497" i="1"/>
  <c r="T256" i="1"/>
  <c r="T269" i="1"/>
  <c r="T161" i="1"/>
  <c r="T53" i="1"/>
  <c r="T173" i="1"/>
  <c r="T68" i="1"/>
  <c r="T403" i="1"/>
  <c r="T187" i="1"/>
  <c r="T417" i="1"/>
  <c r="T309" i="1"/>
  <c r="T201" i="1"/>
  <c r="T25" i="1"/>
  <c r="T337" i="1"/>
  <c r="T138" i="1"/>
  <c r="T344" i="1"/>
  <c r="T236" i="1"/>
  <c r="T128" i="1"/>
  <c r="T11" i="1"/>
  <c r="T21" i="1"/>
  <c r="T108" i="1"/>
  <c r="T30" i="1"/>
  <c r="U1350" i="1"/>
  <c r="U1325" i="1"/>
  <c r="U1181" i="1"/>
  <c r="U1049" i="1"/>
  <c r="U1150" i="1"/>
  <c r="U1220" i="1"/>
  <c r="U1027" i="1"/>
  <c r="U1189" i="1"/>
  <c r="U1252" i="1"/>
  <c r="U1108" i="1"/>
  <c r="U571" i="1"/>
  <c r="U1323" i="1"/>
  <c r="U1179" i="1"/>
  <c r="U1013" i="1"/>
  <c r="U1290" i="1"/>
  <c r="U1146" i="1"/>
  <c r="U961" i="1"/>
  <c r="U1360" i="1"/>
  <c r="U1210" i="1"/>
  <c r="U1024" i="1"/>
  <c r="U1265" i="1"/>
  <c r="U1113" i="1"/>
  <c r="U858" i="1"/>
  <c r="U1184" i="1"/>
  <c r="U1303" i="1"/>
  <c r="U1018" i="1"/>
  <c r="U842" i="1"/>
  <c r="U903" i="1"/>
  <c r="U603" i="1"/>
  <c r="U128" i="1"/>
  <c r="U964" i="1"/>
  <c r="U706" i="1"/>
  <c r="U684" i="1"/>
  <c r="U763" i="1"/>
  <c r="U88" i="1"/>
  <c r="U673" i="1"/>
  <c r="U584" i="1"/>
  <c r="U761" i="1"/>
  <c r="U354" i="1"/>
  <c r="U230" i="1"/>
  <c r="U771" i="1"/>
  <c r="U367" i="1"/>
  <c r="U344" i="1"/>
  <c r="U199" i="1"/>
  <c r="U146" i="1"/>
  <c r="U62" i="1"/>
  <c r="U13" i="1"/>
  <c r="U210" i="1"/>
  <c r="U238" i="1"/>
  <c r="V1315" i="1"/>
  <c r="V1306" i="1"/>
  <c r="V1283" i="1"/>
  <c r="V1216" i="1"/>
  <c r="V1095" i="1"/>
  <c r="V1043" i="1"/>
  <c r="V1093" i="1"/>
  <c r="V1123" i="1"/>
  <c r="V1203" i="1"/>
  <c r="V1262" i="1"/>
  <c r="V754" i="1"/>
  <c r="V527" i="1"/>
  <c r="V878" i="1"/>
  <c r="V600" i="1"/>
  <c r="V129" i="1"/>
  <c r="V912" i="1"/>
  <c r="V233" i="1"/>
  <c r="V592" i="1"/>
  <c r="V526" i="1"/>
  <c r="V227" i="1"/>
  <c r="V557" i="1"/>
  <c r="V556" i="1"/>
  <c r="V480" i="1"/>
  <c r="V270" i="1"/>
  <c r="V260" i="1"/>
  <c r="V28" i="1"/>
  <c r="W1051" i="1"/>
  <c r="W342" i="1"/>
  <c r="W1286" i="1"/>
  <c r="W1338" i="1"/>
  <c r="W1206" i="1"/>
  <c r="W709" i="1"/>
  <c r="W1043" i="1"/>
  <c r="W551" i="1"/>
  <c r="W483" i="1"/>
  <c r="W591" i="1"/>
  <c r="W794" i="1"/>
  <c r="W407" i="1"/>
  <c r="X1010" i="1"/>
  <c r="X80" i="1"/>
  <c r="T461" i="1"/>
  <c r="T836" i="1"/>
  <c r="T764" i="1"/>
  <c r="T691" i="1"/>
  <c r="T547" i="1"/>
  <c r="T390" i="1"/>
  <c r="T199" i="1"/>
  <c r="T211" i="1"/>
  <c r="T424" i="1"/>
  <c r="T239" i="1"/>
  <c r="T623" i="1"/>
  <c r="T476" i="1"/>
  <c r="T325" i="1"/>
  <c r="T875" i="1"/>
  <c r="T803" i="1"/>
  <c r="T731" i="1"/>
  <c r="T616" i="1"/>
  <c r="T413" i="1"/>
  <c r="T681" i="1"/>
  <c r="T537" i="1"/>
  <c r="T404" i="1"/>
  <c r="T167" i="1"/>
  <c r="T868" i="1"/>
  <c r="T796" i="1"/>
  <c r="T724" i="1"/>
  <c r="T602" i="1"/>
  <c r="T421" i="1"/>
  <c r="T141" i="1"/>
  <c r="T446" i="1"/>
  <c r="T270" i="1"/>
  <c r="T620" i="1"/>
  <c r="T488" i="1"/>
  <c r="T245" i="1"/>
  <c r="T262" i="1"/>
  <c r="T152" i="1"/>
  <c r="T43" i="1"/>
  <c r="T166" i="1"/>
  <c r="T59" i="1"/>
  <c r="T396" i="1"/>
  <c r="T180" i="1"/>
  <c r="T410" i="1"/>
  <c r="T302" i="1"/>
  <c r="T194" i="1"/>
  <c r="T13" i="1"/>
  <c r="T330" i="1"/>
  <c r="T129" i="1"/>
  <c r="T329" i="1"/>
  <c r="T221" i="1"/>
  <c r="T119" i="1"/>
  <c r="T192" i="1"/>
  <c r="T9" i="1"/>
  <c r="T99" i="1"/>
  <c r="T24" i="1"/>
  <c r="U1238" i="1"/>
  <c r="U1317" i="1"/>
  <c r="U1173" i="1"/>
  <c r="U1039" i="1"/>
  <c r="U1030" i="1"/>
  <c r="U1212" i="1"/>
  <c r="U969" i="1"/>
  <c r="U1117" i="1"/>
  <c r="U1243" i="1"/>
  <c r="U1099" i="1"/>
  <c r="U1286" i="1"/>
  <c r="U1307" i="1"/>
  <c r="U1163" i="1"/>
  <c r="U992" i="1"/>
  <c r="U1274" i="1"/>
  <c r="U1130" i="1"/>
  <c r="U929" i="1"/>
  <c r="U1345" i="1"/>
  <c r="U1201" i="1"/>
  <c r="U1011" i="1"/>
  <c r="U1257" i="1"/>
  <c r="U1097" i="1"/>
  <c r="U366" i="1"/>
  <c r="U1160" i="1"/>
  <c r="U1231" i="1"/>
  <c r="U1287" i="1"/>
  <c r="U222" i="1"/>
  <c r="U829" i="1"/>
  <c r="U302" i="1"/>
  <c r="U948" i="1"/>
  <c r="U824" i="1"/>
  <c r="U1009" i="1"/>
  <c r="U636" i="1"/>
  <c r="U727" i="1"/>
  <c r="U665" i="1"/>
  <c r="U601" i="1"/>
  <c r="U445" i="1"/>
  <c r="U695" i="1"/>
  <c r="U311" i="1"/>
  <c r="U201" i="1"/>
  <c r="U765" i="1"/>
  <c r="U360" i="1"/>
  <c r="U322" i="1"/>
  <c r="U192" i="1"/>
  <c r="U138" i="1"/>
  <c r="U50" i="1"/>
  <c r="U556" i="1"/>
  <c r="U203" i="1"/>
  <c r="U231" i="1"/>
  <c r="V1293" i="1"/>
  <c r="V1275" i="1"/>
  <c r="V1267" i="1"/>
  <c r="V1207" i="1"/>
  <c r="V1085" i="1"/>
  <c r="V1032" i="1"/>
  <c r="V1083" i="1"/>
  <c r="V1113" i="1"/>
  <c r="V1194" i="1"/>
  <c r="V1254" i="1"/>
  <c r="V738" i="1"/>
  <c r="V504" i="1"/>
  <c r="V863" i="1"/>
  <c r="V580" i="1"/>
  <c r="V920" i="1"/>
  <c r="V905" i="1"/>
  <c r="V56" i="1"/>
  <c r="V579" i="1"/>
  <c r="V511" i="1"/>
  <c r="V207" i="1"/>
  <c r="V544" i="1"/>
  <c r="V499" i="1"/>
  <c r="V471" i="1"/>
  <c r="V254" i="1"/>
  <c r="V252" i="1"/>
  <c r="V22" i="1"/>
  <c r="W1027" i="1"/>
  <c r="W608" i="1"/>
  <c r="W1274" i="1"/>
  <c r="W1327" i="1"/>
  <c r="W1200" i="1"/>
  <c r="W689" i="1"/>
  <c r="W1025" i="1"/>
  <c r="W455" i="1"/>
  <c r="W452" i="1"/>
  <c r="W560" i="1"/>
  <c r="W753" i="1"/>
  <c r="W273" i="1"/>
  <c r="X886" i="1"/>
  <c r="X858" i="1"/>
  <c r="T521" i="1"/>
  <c r="T370" i="1"/>
  <c r="T159" i="1"/>
  <c r="T124" i="1"/>
  <c r="T368" i="1"/>
  <c r="T174" i="1"/>
  <c r="T597" i="1"/>
  <c r="T458" i="1"/>
  <c r="T299" i="1"/>
  <c r="T863" i="1"/>
  <c r="T791" i="1"/>
  <c r="T719" i="1"/>
  <c r="T590" i="1"/>
  <c r="T346" i="1"/>
  <c r="T661" i="1"/>
  <c r="T508" i="1"/>
  <c r="T384" i="1"/>
  <c r="T88" i="1"/>
  <c r="T856" i="1"/>
  <c r="T784" i="1"/>
  <c r="T712" i="1"/>
  <c r="T582" i="1"/>
  <c r="T401" i="1"/>
  <c r="T82" i="1"/>
  <c r="T411" i="1"/>
  <c r="T232" i="1"/>
  <c r="T600" i="1"/>
  <c r="T471" i="1"/>
  <c r="T182" i="1"/>
  <c r="T248" i="1"/>
  <c r="T134" i="1"/>
  <c r="T19" i="1"/>
  <c r="T149" i="1"/>
  <c r="T39" i="1"/>
  <c r="T360" i="1"/>
  <c r="T139" i="1"/>
  <c r="T388" i="1"/>
  <c r="T280" i="1"/>
  <c r="T172" i="1"/>
  <c r="T510" i="1"/>
  <c r="T294" i="1"/>
  <c r="T111" i="1"/>
  <c r="T315" i="1"/>
  <c r="T207" i="1"/>
  <c r="T101" i="1"/>
  <c r="T145" i="1"/>
  <c r="T205" i="1"/>
  <c r="T81" i="1"/>
  <c r="T12" i="1"/>
  <c r="U1094" i="1"/>
  <c r="U1293" i="1"/>
  <c r="U1149" i="1"/>
  <c r="U999" i="1"/>
  <c r="U1332" i="1"/>
  <c r="U1188" i="1"/>
  <c r="U905" i="1"/>
  <c r="U1355" i="1"/>
  <c r="U1219" i="1"/>
  <c r="U1074" i="1"/>
  <c r="U1110" i="1"/>
  <c r="U1283" i="1"/>
  <c r="U1139" i="1"/>
  <c r="U764" i="1"/>
  <c r="U1250" i="1"/>
  <c r="U1106" i="1"/>
  <c r="U1357" i="1"/>
  <c r="U1321" i="1"/>
  <c r="U1177" i="1"/>
  <c r="U896" i="1"/>
  <c r="U1233" i="1"/>
  <c r="U1080" i="1"/>
  <c r="U881" i="1"/>
  <c r="U1104" i="1"/>
  <c r="U1168" i="1"/>
  <c r="U1223" i="1"/>
  <c r="U1007" i="1"/>
  <c r="U453" i="1"/>
  <c r="U981" i="1"/>
  <c r="U884" i="1"/>
  <c r="U734" i="1"/>
  <c r="U954" i="1"/>
  <c r="U596" i="1"/>
  <c r="U674" i="1"/>
  <c r="U552" i="1"/>
  <c r="U539" i="1"/>
  <c r="U266" i="1"/>
  <c r="U575" i="1"/>
  <c r="U790" i="1"/>
  <c r="U653" i="1"/>
  <c r="U661" i="1"/>
  <c r="U223" i="1"/>
  <c r="U200" i="1"/>
  <c r="U41" i="1"/>
  <c r="U27" i="1"/>
  <c r="U435" i="1"/>
  <c r="U470" i="1"/>
  <c r="U80" i="1"/>
  <c r="U118" i="1"/>
  <c r="V1141" i="1"/>
  <c r="V1077" i="1"/>
  <c r="V1158" i="1"/>
  <c r="V1075" i="1"/>
  <c r="V943" i="1"/>
  <c r="V365" i="1"/>
  <c r="V857" i="1"/>
  <c r="V988" i="1"/>
  <c r="V1061" i="1"/>
  <c r="V1091" i="1"/>
  <c r="V215" i="1"/>
  <c r="V871" i="1"/>
  <c r="V715" i="1"/>
  <c r="V969" i="1"/>
  <c r="V797" i="1"/>
  <c r="V771" i="1"/>
  <c r="V548" i="1"/>
  <c r="V433" i="1"/>
  <c r="V362" i="1"/>
  <c r="V695" i="1"/>
  <c r="V381" i="1"/>
  <c r="V273" i="1"/>
  <c r="V217" i="1"/>
  <c r="V62" i="1"/>
  <c r="V60" i="1"/>
  <c r="W1346" i="1"/>
  <c r="W1238" i="1"/>
  <c r="W1111" i="1"/>
  <c r="W931" i="1"/>
  <c r="W814" i="1"/>
  <c r="W1104" i="1"/>
  <c r="W185" i="1"/>
  <c r="W899" i="1"/>
  <c r="W1186" i="1"/>
  <c r="W664" i="1"/>
  <c r="W703" i="1"/>
  <c r="W528" i="1"/>
  <c r="W517" i="1"/>
  <c r="X1064" i="1"/>
  <c r="X226" i="1"/>
  <c r="U77" i="1"/>
  <c r="U702" i="1"/>
  <c r="U395" i="1"/>
  <c r="U499" i="1"/>
  <c r="U78" i="1"/>
  <c r="U509" i="1"/>
  <c r="U429" i="1"/>
  <c r="U407" i="1"/>
  <c r="U298" i="1"/>
  <c r="U333" i="1"/>
  <c r="U531" i="1"/>
  <c r="U58" i="1"/>
  <c r="V1018" i="1"/>
  <c r="V930" i="1"/>
  <c r="V1025" i="1"/>
  <c r="V926" i="1"/>
  <c r="V1078" i="1"/>
  <c r="V1353" i="1"/>
  <c r="V1357" i="1"/>
  <c r="V658" i="1"/>
  <c r="V875" i="1"/>
  <c r="V954" i="1"/>
  <c r="V935" i="1"/>
  <c r="V734" i="1"/>
  <c r="V161" i="1"/>
  <c r="V861" i="1"/>
  <c r="V650" i="1"/>
  <c r="V632" i="1"/>
  <c r="V387" i="1"/>
  <c r="V293" i="1"/>
  <c r="V617" i="1"/>
  <c r="V538" i="1"/>
  <c r="V421" i="1"/>
  <c r="V410" i="1"/>
  <c r="V33" i="1"/>
  <c r="V125" i="1"/>
  <c r="V99" i="1"/>
  <c r="W1081" i="1"/>
  <c r="W158" i="1"/>
  <c r="W1303" i="1"/>
  <c r="W1328" i="1"/>
  <c r="W1306" i="1"/>
  <c r="W996" i="1"/>
  <c r="W657" i="1"/>
  <c r="W697" i="1"/>
  <c r="W1030" i="1"/>
  <c r="W1065" i="1"/>
  <c r="W105" i="1"/>
  <c r="W461" i="1"/>
  <c r="W156" i="1"/>
  <c r="X1110" i="1"/>
  <c r="Y986" i="1"/>
  <c r="T890" i="1"/>
  <c r="T470" i="1"/>
  <c r="T918" i="1"/>
  <c r="T733" i="1"/>
  <c r="T416" i="1"/>
  <c r="T849" i="1"/>
  <c r="T213" i="1"/>
  <c r="T806" i="1"/>
  <c r="T734" i="1"/>
  <c r="T626" i="1"/>
  <c r="T487" i="1"/>
  <c r="T340" i="1"/>
  <c r="T314" i="1"/>
  <c r="T545" i="1"/>
  <c r="T335" i="1"/>
  <c r="T96" i="1"/>
  <c r="T564" i="1"/>
  <c r="T423" i="1"/>
  <c r="T191" i="1"/>
  <c r="T845" i="1"/>
  <c r="T773" i="1"/>
  <c r="T701" i="1"/>
  <c r="T557" i="1"/>
  <c r="T249" i="1"/>
  <c r="T622" i="1"/>
  <c r="T483" i="1"/>
  <c r="T355" i="1"/>
  <c r="T910" i="1"/>
  <c r="T838" i="1"/>
  <c r="T766" i="1"/>
  <c r="T687" i="1"/>
  <c r="T543" i="1"/>
  <c r="T321" i="1"/>
  <c r="T136" i="1"/>
  <c r="T382" i="1"/>
  <c r="T133" i="1"/>
  <c r="T561" i="1"/>
  <c r="T428" i="1"/>
  <c r="T17" i="1"/>
  <c r="T219" i="1"/>
  <c r="T107" i="1"/>
  <c r="T69" i="1"/>
  <c r="T122" i="1"/>
  <c r="T511" i="1"/>
  <c r="T295" i="1"/>
  <c r="T85" i="1"/>
  <c r="T359" i="1"/>
  <c r="T251" i="1"/>
  <c r="T130" i="1"/>
  <c r="T445" i="1"/>
  <c r="T229" i="1"/>
  <c r="T84" i="1"/>
  <c r="T286" i="1"/>
  <c r="T178" i="1"/>
  <c r="T74" i="1"/>
  <c r="T91" i="1"/>
  <c r="T162" i="1"/>
  <c r="T54" i="1"/>
  <c r="T34" i="1"/>
  <c r="U1309" i="1"/>
  <c r="U1253" i="1"/>
  <c r="U1109" i="1"/>
  <c r="U619" i="1"/>
  <c r="U1292" i="1"/>
  <c r="U1148" i="1"/>
  <c r="U774" i="1"/>
  <c r="U1324" i="1"/>
  <c r="U1180" i="1"/>
  <c r="U1048" i="1"/>
  <c r="U1333" i="1"/>
  <c r="U1251" i="1"/>
  <c r="U1107" i="1"/>
  <c r="U1354" i="1"/>
  <c r="U1218" i="1"/>
  <c r="U1073" i="1"/>
  <c r="U1086" i="1"/>
  <c r="U1282" i="1"/>
  <c r="U1138" i="1"/>
  <c r="U1353" i="1"/>
  <c r="U1193" i="1"/>
  <c r="U1054" i="1"/>
  <c r="U944" i="1"/>
  <c r="U725" i="1"/>
  <c r="U1051" i="1"/>
  <c r="U1095" i="1"/>
  <c r="U806" i="1"/>
  <c r="U942" i="1"/>
  <c r="U893" i="1"/>
  <c r="U1083" i="1"/>
  <c r="U955" i="1"/>
  <c r="U794" i="1"/>
  <c r="U280" i="1"/>
  <c r="U586" i="1"/>
  <c r="U156" i="1"/>
  <c r="U152" i="1"/>
  <c r="U845" i="1"/>
  <c r="U30" i="1"/>
  <c r="U694" i="1"/>
  <c r="U373" i="1"/>
  <c r="U456" i="1"/>
  <c r="U68" i="1"/>
  <c r="U487" i="1"/>
  <c r="U422" i="1"/>
  <c r="U385" i="1"/>
  <c r="U291" i="1"/>
  <c r="U326" i="1"/>
  <c r="U525" i="1"/>
  <c r="U52" i="1"/>
  <c r="V997" i="1"/>
  <c r="V910" i="1"/>
  <c r="V1014" i="1"/>
  <c r="V426" i="1"/>
  <c r="V1006" i="1"/>
  <c r="V1346" i="1"/>
  <c r="V1236" i="1"/>
  <c r="V295" i="1"/>
  <c r="V851" i="1"/>
  <c r="V936" i="1"/>
  <c r="V929" i="1"/>
  <c r="V726" i="1"/>
  <c r="V921" i="1"/>
  <c r="V853" i="1"/>
  <c r="V634" i="1"/>
  <c r="V613" i="1"/>
  <c r="V376" i="1"/>
  <c r="V265" i="1"/>
  <c r="V591" i="1"/>
  <c r="V525" i="1"/>
  <c r="V401" i="1"/>
  <c r="V389" i="1"/>
  <c r="V81" i="1"/>
  <c r="V117" i="1"/>
  <c r="V91" i="1"/>
  <c r="W1057" i="1"/>
  <c r="W1356" i="1"/>
  <c r="W1241" i="1"/>
  <c r="W1318" i="1"/>
  <c r="W1295" i="1"/>
  <c r="W990" i="1"/>
  <c r="W647" i="1"/>
  <c r="W687" i="1"/>
  <c r="W1024" i="1"/>
  <c r="W1047" i="1"/>
  <c r="W74" i="1"/>
  <c r="W440" i="1"/>
  <c r="W145" i="1"/>
  <c r="X843" i="1"/>
  <c r="Y1304" i="1"/>
  <c r="T728" i="1"/>
  <c r="T619" i="1"/>
  <c r="T462" i="1"/>
  <c r="T328" i="1"/>
  <c r="T303" i="1"/>
  <c r="T532" i="1"/>
  <c r="T326" i="1"/>
  <c r="T695" i="1"/>
  <c r="T551" i="1"/>
  <c r="T414" i="1"/>
  <c r="T170" i="1"/>
  <c r="T839" i="1"/>
  <c r="T767" i="1"/>
  <c r="T688" i="1"/>
  <c r="T544" i="1"/>
  <c r="T238" i="1"/>
  <c r="T609" i="1"/>
  <c r="T473" i="1"/>
  <c r="T343" i="1"/>
  <c r="T904" i="1"/>
  <c r="T832" i="1"/>
  <c r="T760" i="1"/>
  <c r="T674" i="1"/>
  <c r="T530" i="1"/>
  <c r="T310" i="1"/>
  <c r="T79" i="1"/>
  <c r="T371" i="1"/>
  <c r="T692" i="1"/>
  <c r="T548" i="1"/>
  <c r="T419" i="1"/>
  <c r="T320" i="1"/>
  <c r="T212" i="1"/>
  <c r="T98" i="1"/>
  <c r="T60" i="1"/>
  <c r="T113" i="1"/>
  <c r="T504" i="1"/>
  <c r="T288" i="1"/>
  <c r="T67" i="1"/>
  <c r="T352" i="1"/>
  <c r="T244" i="1"/>
  <c r="T112" i="1"/>
  <c r="T438" i="1"/>
  <c r="T222" i="1"/>
  <c r="T75" i="1"/>
  <c r="T279" i="1"/>
  <c r="T171" i="1"/>
  <c r="T65" i="1"/>
  <c r="T73" i="1"/>
  <c r="T153" i="1"/>
  <c r="T44" i="1"/>
  <c r="T28" i="1"/>
  <c r="U1222" i="1"/>
  <c r="U1245" i="1"/>
  <c r="U1101" i="1"/>
  <c r="U1302" i="1"/>
  <c r="U1284" i="1"/>
  <c r="U1140" i="1"/>
  <c r="U611" i="1"/>
  <c r="U1315" i="1"/>
  <c r="U1171" i="1"/>
  <c r="U1014" i="1"/>
  <c r="U1213" i="1"/>
  <c r="U1235" i="1"/>
  <c r="U1091" i="1"/>
  <c r="U1346" i="1"/>
  <c r="U1202" i="1"/>
  <c r="U1063" i="1"/>
  <c r="U1042" i="1"/>
  <c r="U1273" i="1"/>
  <c r="U1129" i="1"/>
  <c r="U1337" i="1"/>
  <c r="U1185" i="1"/>
  <c r="U1044" i="1"/>
  <c r="U1328" i="1"/>
  <c r="U345" i="1"/>
  <c r="U1043" i="1"/>
  <c r="U1005" i="1"/>
  <c r="U788" i="1"/>
  <c r="U926" i="1"/>
  <c r="U885" i="1"/>
  <c r="U1077" i="1"/>
  <c r="U947" i="1"/>
  <c r="U776" i="1"/>
  <c r="U194" i="1"/>
  <c r="U578" i="1"/>
  <c r="U124" i="1"/>
  <c r="U120" i="1"/>
  <c r="U839" i="1"/>
  <c r="U724" i="1"/>
  <c r="U686" i="1"/>
  <c r="U330" i="1"/>
  <c r="U413" i="1"/>
  <c r="U56" i="1"/>
  <c r="U480" i="1"/>
  <c r="U400" i="1"/>
  <c r="U378" i="1"/>
  <c r="U284" i="1"/>
  <c r="U304" i="1"/>
  <c r="U519" i="1"/>
  <c r="U46" i="1"/>
  <c r="V985" i="1"/>
  <c r="V865" i="1"/>
  <c r="V1004" i="1"/>
  <c r="V1307" i="1"/>
  <c r="V794" i="1"/>
  <c r="V1339" i="1"/>
  <c r="V1170" i="1"/>
  <c r="V1314" i="1"/>
  <c r="V827" i="1"/>
  <c r="V873" i="1"/>
  <c r="V923" i="1"/>
  <c r="V705" i="1"/>
  <c r="V914" i="1"/>
  <c r="V837" i="1"/>
  <c r="V596" i="1"/>
  <c r="V593" i="1"/>
  <c r="V366" i="1"/>
  <c r="V249" i="1"/>
  <c r="V578" i="1"/>
  <c r="V475" i="1"/>
  <c r="V391" i="1"/>
  <c r="V378" i="1"/>
  <c r="V73" i="1"/>
  <c r="V109" i="1"/>
  <c r="V83" i="1"/>
  <c r="W1033" i="1"/>
  <c r="W1269" i="1"/>
  <c r="W1117" i="1"/>
  <c r="W1308" i="1"/>
  <c r="W1283" i="1"/>
  <c r="W984" i="1"/>
  <c r="W636" i="1"/>
  <c r="W656" i="1"/>
  <c r="W1018" i="1"/>
  <c r="W1035" i="1"/>
  <c r="W950" i="1"/>
  <c r="W368" i="1"/>
  <c r="W30" i="1"/>
  <c r="X391" i="1"/>
  <c r="Y961" i="1"/>
  <c r="T794" i="1"/>
  <c r="T722" i="1"/>
  <c r="T606" i="1"/>
  <c r="T453" i="1"/>
  <c r="T318" i="1"/>
  <c r="T290" i="1"/>
  <c r="T519" i="1"/>
  <c r="T313" i="1"/>
  <c r="T682" i="1"/>
  <c r="T538" i="1"/>
  <c r="T405" i="1"/>
  <c r="T118" i="1"/>
  <c r="T833" i="1"/>
  <c r="T761" i="1"/>
  <c r="T675" i="1"/>
  <c r="T531" i="1"/>
  <c r="T224" i="1"/>
  <c r="T596" i="1"/>
  <c r="T465" i="1"/>
  <c r="T285" i="1"/>
  <c r="T898" i="1"/>
  <c r="T826" i="1"/>
  <c r="T754" i="1"/>
  <c r="T667" i="1"/>
  <c r="T523" i="1"/>
  <c r="T297" i="1"/>
  <c r="T29" i="1"/>
  <c r="T353" i="1"/>
  <c r="T685" i="1"/>
  <c r="T541" i="1"/>
  <c r="T380" i="1"/>
  <c r="T305" i="1"/>
  <c r="T197" i="1"/>
  <c r="T89" i="1"/>
  <c r="T51" i="1"/>
  <c r="T104" i="1"/>
  <c r="T475" i="1"/>
  <c r="T259" i="1"/>
  <c r="T49" i="1"/>
  <c r="T345" i="1"/>
  <c r="T237" i="1"/>
  <c r="T94" i="1"/>
  <c r="T409" i="1"/>
  <c r="T193" i="1"/>
  <c r="T66" i="1"/>
  <c r="T272" i="1"/>
  <c r="T164" i="1"/>
  <c r="T56" i="1"/>
  <c r="T55" i="1"/>
  <c r="T144" i="1"/>
  <c r="T32" i="1"/>
  <c r="T22" i="1"/>
  <c r="U659" i="1"/>
  <c r="U1229" i="1"/>
  <c r="U1085" i="1"/>
  <c r="U1214" i="1"/>
  <c r="U1268" i="1"/>
  <c r="U1124" i="1"/>
  <c r="U1326" i="1"/>
  <c r="U1300" i="1"/>
  <c r="U1156" i="1"/>
  <c r="U993" i="1"/>
  <c r="U1126" i="1"/>
  <c r="U1227" i="1"/>
  <c r="U1082" i="1"/>
  <c r="U1338" i="1"/>
  <c r="U1194" i="1"/>
  <c r="U1055" i="1"/>
  <c r="U913" i="1"/>
  <c r="U1258" i="1"/>
  <c r="U1114" i="1"/>
  <c r="U1329" i="1"/>
  <c r="U1169" i="1"/>
  <c r="U1022" i="1"/>
  <c r="U1304" i="1"/>
  <c r="U1310" i="1"/>
  <c r="U983" i="1"/>
  <c r="U982" i="1"/>
  <c r="U770" i="1"/>
  <c r="U918" i="1"/>
  <c r="U877" i="1"/>
  <c r="U1071" i="1"/>
  <c r="U939" i="1"/>
  <c r="U704" i="1"/>
  <c r="U165" i="1"/>
  <c r="U570" i="1"/>
  <c r="U87" i="1"/>
  <c r="U82" i="1"/>
  <c r="U833" i="1"/>
  <c r="U615" i="1"/>
  <c r="U606" i="1"/>
  <c r="U849" i="1"/>
  <c r="U12" i="1"/>
  <c r="U495" i="1"/>
  <c r="U365" i="1"/>
  <c r="U285" i="1"/>
  <c r="U263" i="1"/>
  <c r="U161" i="1"/>
  <c r="U189" i="1"/>
  <c r="U404" i="1"/>
  <c r="V1120" i="1"/>
  <c r="V1151" i="1"/>
  <c r="V1089" i="1"/>
  <c r="V1348" i="1"/>
  <c r="V1257" i="1"/>
  <c r="V1241" i="1"/>
  <c r="V1240" i="1"/>
  <c r="V1287" i="1"/>
  <c r="V1359" i="1"/>
  <c r="V1209" i="1"/>
  <c r="V896" i="1"/>
  <c r="V792" i="1"/>
  <c r="V354" i="1"/>
  <c r="V798" i="1"/>
  <c r="V703" i="1"/>
  <c r="V756" i="1"/>
  <c r="V770" i="1"/>
  <c r="V235" i="1"/>
  <c r="V690" i="1"/>
  <c r="V432" i="1"/>
  <c r="V289" i="1"/>
  <c r="V176" i="1"/>
  <c r="V72" i="1"/>
  <c r="V64" i="1"/>
  <c r="V292" i="1"/>
  <c r="V346" i="1"/>
  <c r="W1136" i="1"/>
  <c r="W1251" i="1"/>
  <c r="W1177" i="1"/>
  <c r="W1063" i="1"/>
  <c r="W628" i="1"/>
  <c r="W894" i="1"/>
  <c r="W184" i="1"/>
  <c r="W117" i="1"/>
  <c r="W874" i="1"/>
  <c r="W891" i="1"/>
  <c r="W785" i="1"/>
  <c r="W254" i="1"/>
  <c r="X1321" i="1"/>
  <c r="X915" i="1"/>
  <c r="Y350" i="1"/>
  <c r="T292" i="1"/>
  <c r="T277" i="1"/>
  <c r="T493" i="1"/>
  <c r="T300" i="1"/>
  <c r="T669" i="1"/>
  <c r="T525" i="1"/>
  <c r="T394" i="1"/>
  <c r="T52" i="1"/>
  <c r="T827" i="1"/>
  <c r="T755" i="1"/>
  <c r="T662" i="1"/>
  <c r="T518" i="1"/>
  <c r="T209" i="1"/>
  <c r="T589" i="1"/>
  <c r="T448" i="1"/>
  <c r="T274" i="1"/>
  <c r="T892" i="1"/>
  <c r="T820" i="1"/>
  <c r="T748" i="1"/>
  <c r="T654" i="1"/>
  <c r="T516" i="1"/>
  <c r="T271" i="1"/>
  <c r="T498" i="1"/>
  <c r="T341" i="1"/>
  <c r="T672" i="1"/>
  <c r="T528" i="1"/>
  <c r="T362" i="1"/>
  <c r="T298" i="1"/>
  <c r="T190" i="1"/>
  <c r="T80" i="1"/>
  <c r="T202" i="1"/>
  <c r="T95" i="1"/>
  <c r="T468" i="1"/>
  <c r="T252" i="1"/>
  <c r="T38" i="1"/>
  <c r="T338" i="1"/>
  <c r="T230" i="1"/>
  <c r="T76" i="1"/>
  <c r="T402" i="1"/>
  <c r="T186" i="1"/>
  <c r="T57" i="1"/>
  <c r="T257" i="1"/>
  <c r="T155" i="1"/>
  <c r="T47" i="1"/>
  <c r="T64" i="1"/>
  <c r="T135" i="1"/>
  <c r="T20" i="1"/>
  <c r="T16" i="1"/>
  <c r="U1356" i="1"/>
  <c r="U1221" i="1"/>
  <c r="U1075" i="1"/>
  <c r="U1142" i="1"/>
  <c r="U1260" i="1"/>
  <c r="U1116" i="1"/>
  <c r="U1190" i="1"/>
  <c r="U1291" i="1"/>
  <c r="U1147" i="1"/>
  <c r="U968" i="1"/>
  <c r="U1076" i="1"/>
  <c r="U1211" i="1"/>
  <c r="U1064" i="1"/>
  <c r="U1322" i="1"/>
  <c r="U1178" i="1"/>
  <c r="U1045" i="1"/>
  <c r="U1318" i="1"/>
  <c r="U1249" i="1"/>
  <c r="U1105" i="1"/>
  <c r="U1313" i="1"/>
  <c r="U1145" i="1"/>
  <c r="U1008" i="1"/>
  <c r="U1256" i="1"/>
  <c r="U1040" i="1"/>
  <c r="U1134" i="1"/>
  <c r="U970" i="1"/>
  <c r="U951" i="1"/>
  <c r="U828" i="1"/>
  <c r="U713" i="1"/>
  <c r="U1035" i="1"/>
  <c r="U891" i="1"/>
  <c r="U48" i="1"/>
  <c r="U799" i="1"/>
  <c r="U384" i="1"/>
  <c r="U744" i="1"/>
  <c r="U632" i="1"/>
  <c r="U797" i="1"/>
  <c r="U607" i="1"/>
  <c r="U598" i="1"/>
  <c r="U843" i="1"/>
  <c r="U511" i="1"/>
  <c r="U488" i="1"/>
  <c r="U343" i="1"/>
  <c r="U278" i="1"/>
  <c r="U241" i="1"/>
  <c r="U153" i="1"/>
  <c r="U182" i="1"/>
  <c r="U382" i="1"/>
  <c r="V1058" i="1"/>
  <c r="V1007" i="1"/>
  <c r="V1048" i="1"/>
  <c r="V1326" i="1"/>
  <c r="V1233" i="1"/>
  <c r="V1187" i="1"/>
  <c r="V1232" i="1"/>
  <c r="V1263" i="1"/>
  <c r="V1352" i="1"/>
  <c r="V1119" i="1"/>
  <c r="V889" i="1"/>
  <c r="V784" i="1"/>
  <c r="V282" i="1"/>
  <c r="V790" i="1"/>
  <c r="V692" i="1"/>
  <c r="V748" i="1"/>
  <c r="V755" i="1"/>
  <c r="V216" i="1"/>
  <c r="V683" i="1"/>
  <c r="V423" i="1"/>
  <c r="V277" i="1"/>
  <c r="V145" i="1"/>
  <c r="V686" i="1"/>
  <c r="V40" i="1"/>
  <c r="V268" i="1"/>
  <c r="V322" i="1"/>
  <c r="W1100" i="1"/>
  <c r="W1237" i="1"/>
  <c r="W1163" i="1"/>
  <c r="W1039" i="1"/>
  <c r="W566" i="1"/>
  <c r="W888" i="1"/>
  <c r="W122" i="1"/>
  <c r="W86" i="1"/>
  <c r="W844" i="1"/>
  <c r="W885" i="1"/>
  <c r="W754" i="1"/>
  <c r="W244" i="1"/>
  <c r="X1273" i="1"/>
  <c r="X1227" i="1"/>
  <c r="Y552" i="1"/>
  <c r="T782" i="1"/>
  <c r="T710" i="1"/>
  <c r="T580" i="1"/>
  <c r="T427" i="1"/>
  <c r="T281" i="1"/>
  <c r="T264" i="1"/>
  <c r="T467" i="1"/>
  <c r="T289" i="1"/>
  <c r="T656" i="1"/>
  <c r="T509" i="1"/>
  <c r="T385" i="1"/>
  <c r="T893" i="1"/>
  <c r="T821" i="1"/>
  <c r="T749" i="1"/>
  <c r="T655" i="1"/>
  <c r="T492" i="1"/>
  <c r="T168" i="1"/>
  <c r="T576" i="1"/>
  <c r="T440" i="1"/>
  <c r="T261" i="1"/>
  <c r="T886" i="1"/>
  <c r="T814" i="1"/>
  <c r="T742" i="1"/>
  <c r="T641" i="1"/>
  <c r="T499" i="1"/>
  <c r="T247" i="1"/>
  <c r="T489" i="1"/>
  <c r="T332" i="1"/>
  <c r="T659" i="1"/>
  <c r="T514" i="1"/>
  <c r="T306" i="1"/>
  <c r="T291" i="1"/>
  <c r="T183" i="1"/>
  <c r="T71" i="1"/>
  <c r="T195" i="1"/>
  <c r="T86" i="1"/>
  <c r="T439" i="1"/>
  <c r="T223" i="1"/>
  <c r="T26" i="1"/>
  <c r="T323" i="1"/>
  <c r="T215" i="1"/>
  <c r="T58" i="1"/>
  <c r="T373" i="1"/>
  <c r="T156" i="1"/>
  <c r="T48" i="1"/>
  <c r="T250" i="1"/>
  <c r="T146" i="1"/>
  <c r="T35" i="1"/>
  <c r="T45" i="1"/>
  <c r="T126" i="1"/>
  <c r="T42" i="1"/>
  <c r="T10" i="1"/>
  <c r="U1349" i="1"/>
  <c r="U1205" i="1"/>
  <c r="U1067" i="1"/>
  <c r="U1060" i="1"/>
  <c r="U1244" i="1"/>
  <c r="U1100" i="1"/>
  <c r="U792" i="1"/>
  <c r="U1276" i="1"/>
  <c r="U1132" i="1"/>
  <c r="U936" i="1"/>
  <c r="U1347" i="1"/>
  <c r="U1203" i="1"/>
  <c r="U1046" i="1"/>
  <c r="U1314" i="1"/>
  <c r="U1170" i="1"/>
  <c r="U1012" i="1"/>
  <c r="U1174" i="1"/>
  <c r="U1234" i="1"/>
  <c r="U1090" i="1"/>
  <c r="U1289" i="1"/>
  <c r="U1137" i="1"/>
  <c r="U985" i="1"/>
  <c r="U1248" i="1"/>
  <c r="U1327" i="1"/>
  <c r="U1198" i="1"/>
  <c r="U873" i="1"/>
  <c r="U919" i="1"/>
  <c r="U688" i="1"/>
  <c r="U431" i="1"/>
  <c r="U1003" i="1"/>
  <c r="U834" i="1"/>
  <c r="U700" i="1"/>
  <c r="U775" i="1"/>
  <c r="U244" i="1"/>
  <c r="U697" i="1"/>
  <c r="U600" i="1"/>
  <c r="U773" i="1"/>
  <c r="U591" i="1"/>
  <c r="U590" i="1"/>
  <c r="U837" i="1"/>
  <c r="U504" i="1"/>
  <c r="U466" i="1"/>
  <c r="U336" i="1"/>
  <c r="U256" i="1"/>
  <c r="U234" i="1"/>
  <c r="U137" i="1"/>
  <c r="U151" i="1"/>
  <c r="U375" i="1"/>
  <c r="V1017" i="1"/>
  <c r="V968" i="1"/>
  <c r="V1284" i="1"/>
  <c r="V1319" i="1"/>
  <c r="V1224" i="1"/>
  <c r="V1176" i="1"/>
  <c r="V1223" i="1"/>
  <c r="V1239" i="1"/>
  <c r="V1345" i="1"/>
  <c r="V1047" i="1"/>
  <c r="V882" i="1"/>
  <c r="V768" i="1"/>
  <c r="V167" i="1"/>
  <c r="V774" i="1"/>
  <c r="V680" i="1"/>
  <c r="V711" i="1"/>
  <c r="V746" i="1"/>
  <c r="V192" i="1"/>
  <c r="V670" i="1"/>
  <c r="V404" i="1"/>
  <c r="V261" i="1"/>
  <c r="V113" i="1"/>
  <c r="V653" i="1"/>
  <c r="V32" i="1"/>
  <c r="V244" i="1"/>
  <c r="V298" i="1"/>
  <c r="W1355" i="1"/>
  <c r="W1223" i="1"/>
  <c r="W772" i="1"/>
  <c r="W1015" i="1"/>
  <c r="W434" i="1"/>
  <c r="W882" i="1"/>
  <c r="W1157" i="1"/>
  <c r="W799" i="1"/>
  <c r="W826" i="1"/>
  <c r="W879" i="1"/>
  <c r="W723" i="1"/>
  <c r="W110" i="1"/>
  <c r="X1224" i="1"/>
  <c r="X1035" i="1"/>
  <c r="Y235" i="1"/>
  <c r="U1359" i="1"/>
  <c r="U1224" i="1"/>
  <c r="U1070" i="1"/>
  <c r="U1230" i="1"/>
  <c r="U1288" i="1"/>
  <c r="U1144" i="1"/>
  <c r="U920" i="1"/>
  <c r="U1343" i="1"/>
  <c r="U1199" i="1"/>
  <c r="U886" i="1"/>
  <c r="U822" i="1"/>
  <c r="U976" i="1"/>
  <c r="U746" i="1"/>
  <c r="U895" i="1"/>
  <c r="U1031" i="1"/>
  <c r="U902" i="1"/>
  <c r="U323" i="1"/>
  <c r="U965" i="1"/>
  <c r="U868" i="1"/>
  <c r="U1017" i="1"/>
  <c r="U866" i="1"/>
  <c r="U1065" i="1"/>
  <c r="U940" i="1"/>
  <c r="U409" i="1"/>
  <c r="U931" i="1"/>
  <c r="U675" i="1"/>
  <c r="U930" i="1"/>
  <c r="U672" i="1"/>
  <c r="U676" i="1"/>
  <c r="U580" i="1"/>
  <c r="U98" i="1"/>
  <c r="U757" i="1"/>
  <c r="U658" i="1"/>
  <c r="U562" i="1"/>
  <c r="U43" i="1"/>
  <c r="U528" i="1"/>
  <c r="U42" i="1"/>
  <c r="U657" i="1"/>
  <c r="U489" i="1"/>
  <c r="U36" i="1"/>
  <c r="U576" i="1"/>
  <c r="U208" i="1"/>
  <c r="U827" i="1"/>
  <c r="U755" i="1"/>
  <c r="U463" i="1"/>
  <c r="U717" i="1"/>
  <c r="U583" i="1"/>
  <c r="U289" i="1"/>
  <c r="U778" i="1"/>
  <c r="U678" i="1"/>
  <c r="U582" i="1"/>
  <c r="U172" i="1"/>
  <c r="U605" i="1"/>
  <c r="U287" i="1"/>
  <c r="U831" i="1"/>
  <c r="U759" i="1"/>
  <c r="U637" i="1"/>
  <c r="U391" i="1"/>
  <c r="U497" i="1"/>
  <c r="U353" i="1"/>
  <c r="U209" i="1"/>
  <c r="U44" i="1"/>
  <c r="U459" i="1"/>
  <c r="U315" i="1"/>
  <c r="U171" i="1"/>
  <c r="U473" i="1"/>
  <c r="U329" i="1"/>
  <c r="U185" i="1"/>
  <c r="U17" i="1"/>
  <c r="U393" i="1"/>
  <c r="U249" i="1"/>
  <c r="U130" i="1"/>
  <c r="U515" i="1"/>
  <c r="U371" i="1"/>
  <c r="U227" i="1"/>
  <c r="U38" i="1"/>
  <c r="U406" i="1"/>
  <c r="U262" i="1"/>
  <c r="U129" i="1"/>
  <c r="U550" i="1"/>
  <c r="U441" i="1"/>
  <c r="U297" i="1"/>
  <c r="U127" i="1"/>
  <c r="U181" i="1"/>
  <c r="U59" i="1"/>
  <c r="U512" i="1"/>
  <c r="U368" i="1"/>
  <c r="U224" i="1"/>
  <c r="U100" i="1"/>
  <c r="U40" i="1"/>
  <c r="V950" i="1"/>
  <c r="V1269" i="1"/>
  <c r="V1121" i="1"/>
  <c r="V917" i="1"/>
  <c r="V932" i="1"/>
  <c r="V1251" i="1"/>
  <c r="V1056" i="1"/>
  <c r="V841" i="1"/>
  <c r="V1218" i="1"/>
  <c r="V1259" i="1"/>
  <c r="V1138" i="1"/>
  <c r="V993" i="1"/>
  <c r="V1312" i="1"/>
  <c r="V1198" i="1"/>
  <c r="V1055" i="1"/>
  <c r="V1268" i="1"/>
  <c r="V1215" i="1"/>
  <c r="V1074" i="1"/>
  <c r="V904" i="1"/>
  <c r="V1354" i="1"/>
  <c r="V1166" i="1"/>
  <c r="V1022" i="1"/>
  <c r="V1210" i="1"/>
  <c r="V1317" i="1"/>
  <c r="V1214" i="1"/>
  <c r="V1073" i="1"/>
  <c r="V809" i="1"/>
  <c r="V1088" i="1"/>
  <c r="V1231" i="1"/>
  <c r="V1103" i="1"/>
  <c r="V956" i="1"/>
  <c r="V1192" i="1"/>
  <c r="V1323" i="1"/>
  <c r="V1184" i="1"/>
  <c r="V1040" i="1"/>
  <c r="V803" i="1"/>
  <c r="V949" i="1"/>
  <c r="V1246" i="1"/>
  <c r="V1070" i="1"/>
  <c r="V849" i="1"/>
  <c r="V874" i="1"/>
  <c r="V728" i="1"/>
  <c r="V989" i="1"/>
  <c r="V916" i="1"/>
  <c r="V760" i="1"/>
  <c r="V469" i="1"/>
  <c r="V847" i="1"/>
  <c r="V671" i="1"/>
  <c r="V970" i="1"/>
  <c r="V854" i="1"/>
  <c r="V694" i="1"/>
  <c r="V907" i="1"/>
  <c r="V766" i="1"/>
  <c r="V541" i="1"/>
  <c r="V957" i="1"/>
  <c r="V829" i="1"/>
  <c r="V667" i="1"/>
  <c r="V913" i="1"/>
  <c r="V773" i="1"/>
  <c r="V537" i="1"/>
  <c r="V691" i="1"/>
  <c r="V890" i="1"/>
  <c r="V747" i="1"/>
  <c r="V554" i="1"/>
  <c r="V729" i="1"/>
  <c r="V666" i="1"/>
  <c r="V522" i="1"/>
  <c r="V355" i="1"/>
  <c r="V168" i="1"/>
  <c r="V566" i="1"/>
  <c r="V416" i="1"/>
  <c r="V209" i="1"/>
  <c r="V657" i="1"/>
  <c r="V502" i="1"/>
  <c r="V291" i="1"/>
  <c r="V565" i="1"/>
  <c r="V383" i="1"/>
  <c r="V183" i="1"/>
  <c r="V669" i="1"/>
  <c r="V457" i="1"/>
  <c r="V152" i="1"/>
  <c r="V531" i="1"/>
  <c r="V301" i="1"/>
  <c r="V369" i="1"/>
  <c r="V80" i="1"/>
  <c r="V481" i="1"/>
  <c r="V223" i="1"/>
  <c r="V368" i="1"/>
  <c r="V640" i="1"/>
  <c r="V436" i="1"/>
  <c r="V169" i="1"/>
  <c r="V57" i="1"/>
  <c r="V406" i="1"/>
  <c r="V230" i="1"/>
  <c r="V38" i="1"/>
  <c r="V93" i="1"/>
  <c r="V220" i="1"/>
  <c r="V228" i="1"/>
  <c r="V36" i="1"/>
  <c r="V67" i="1"/>
  <c r="V274" i="1"/>
  <c r="V10" i="1"/>
  <c r="W1326" i="1"/>
  <c r="W985" i="1"/>
  <c r="W1268" i="1"/>
  <c r="W979" i="1"/>
  <c r="W1195" i="1"/>
  <c r="W218" i="1"/>
  <c r="W1208" i="1"/>
  <c r="W1341" i="1"/>
  <c r="W1069" i="1"/>
  <c r="W949" i="1"/>
  <c r="W710" i="1"/>
  <c r="W1233" i="1"/>
  <c r="W859" i="1"/>
  <c r="W1285" i="1"/>
  <c r="W991" i="1"/>
  <c r="W1307" i="1"/>
  <c r="W690" i="1"/>
  <c r="W1259" i="1"/>
  <c r="W249" i="1"/>
  <c r="W1188" i="1"/>
  <c r="W1092" i="1"/>
  <c r="W972" i="1"/>
  <c r="W876" i="1"/>
  <c r="W668" i="1"/>
  <c r="W123" i="1"/>
  <c r="W585" i="1"/>
  <c r="W1151" i="1"/>
  <c r="W1013" i="1"/>
  <c r="W869" i="1"/>
  <c r="W625" i="1"/>
  <c r="W779" i="1"/>
  <c r="W393" i="1"/>
  <c r="W1168" i="1"/>
  <c r="W988" i="1"/>
  <c r="W809" i="1"/>
  <c r="W421" i="1"/>
  <c r="W561" i="1"/>
  <c r="W1029" i="1"/>
  <c r="W849" i="1"/>
  <c r="W530" i="1"/>
  <c r="W683" i="1"/>
  <c r="W932" i="1"/>
  <c r="W713" i="1"/>
  <c r="W732" i="1"/>
  <c r="W402" i="1"/>
  <c r="W317" i="1"/>
  <c r="W100" i="1"/>
  <c r="W263" i="1"/>
  <c r="W373" i="1"/>
  <c r="W24" i="1"/>
  <c r="X1176" i="1"/>
  <c r="X876" i="1"/>
  <c r="X919" i="1"/>
  <c r="X1238" i="1"/>
  <c r="X826" i="1"/>
  <c r="X591" i="1"/>
  <c r="Y1173" i="1"/>
  <c r="Y996" i="1"/>
  <c r="Y484" i="1"/>
  <c r="U1352" i="1"/>
  <c r="U1208" i="1"/>
  <c r="U1052" i="1"/>
  <c r="U667" i="1"/>
  <c r="U1279" i="1"/>
  <c r="U1135" i="1"/>
  <c r="U888" i="1"/>
  <c r="U1335" i="1"/>
  <c r="U1191" i="1"/>
  <c r="U696" i="1"/>
  <c r="U810" i="1"/>
  <c r="U952" i="1"/>
  <c r="U474" i="1"/>
  <c r="U887" i="1"/>
  <c r="U1025" i="1"/>
  <c r="U894" i="1"/>
  <c r="U160" i="1"/>
  <c r="U957" i="1"/>
  <c r="U847" i="1"/>
  <c r="U996" i="1"/>
  <c r="U846" i="1"/>
  <c r="U1059" i="1"/>
  <c r="U916" i="1"/>
  <c r="U276" i="1"/>
  <c r="U923" i="1"/>
  <c r="U518" i="1"/>
  <c r="U914" i="1"/>
  <c r="U627" i="1"/>
  <c r="U668" i="1"/>
  <c r="U572" i="1"/>
  <c r="U55" i="1"/>
  <c r="U751" i="1"/>
  <c r="U650" i="1"/>
  <c r="U553" i="1"/>
  <c r="U719" i="1"/>
  <c r="U491" i="1"/>
  <c r="U768" i="1"/>
  <c r="U649" i="1"/>
  <c r="U446" i="1"/>
  <c r="U664" i="1"/>
  <c r="U568" i="1"/>
  <c r="U149" i="1"/>
  <c r="U821" i="1"/>
  <c r="U749" i="1"/>
  <c r="U420" i="1"/>
  <c r="U710" i="1"/>
  <c r="U567" i="1"/>
  <c r="U233" i="1"/>
  <c r="U772" i="1"/>
  <c r="U670" i="1"/>
  <c r="U574" i="1"/>
  <c r="U141" i="1"/>
  <c r="U581" i="1"/>
  <c r="U258" i="1"/>
  <c r="U825" i="1"/>
  <c r="U753" i="1"/>
  <c r="U621" i="1"/>
  <c r="U348" i="1"/>
  <c r="U475" i="1"/>
  <c r="U331" i="1"/>
  <c r="U187" i="1"/>
  <c r="U32" i="1"/>
  <c r="U452" i="1"/>
  <c r="U308" i="1"/>
  <c r="U163" i="1"/>
  <c r="U451" i="1"/>
  <c r="U307" i="1"/>
  <c r="U155" i="1"/>
  <c r="U522" i="1"/>
  <c r="U386" i="1"/>
  <c r="U242" i="1"/>
  <c r="U122" i="1"/>
  <c r="U493" i="1"/>
  <c r="U349" i="1"/>
  <c r="U205" i="1"/>
  <c r="U26" i="1"/>
  <c r="U399" i="1"/>
  <c r="U255" i="1"/>
  <c r="U113" i="1"/>
  <c r="U544" i="1"/>
  <c r="U434" i="1"/>
  <c r="U290" i="1"/>
  <c r="U91" i="1"/>
  <c r="U174" i="1"/>
  <c r="U47" i="1"/>
  <c r="U490" i="1"/>
  <c r="U346" i="1"/>
  <c r="U202" i="1"/>
  <c r="U79" i="1"/>
  <c r="U34" i="1"/>
  <c r="V761" i="1"/>
  <c r="V1245" i="1"/>
  <c r="V1110" i="1"/>
  <c r="V895" i="1"/>
  <c r="V1299" i="1"/>
  <c r="V1190" i="1"/>
  <c r="V1046" i="1"/>
  <c r="V817" i="1"/>
  <c r="V1129" i="1"/>
  <c r="V1243" i="1"/>
  <c r="V1117" i="1"/>
  <c r="V980" i="1"/>
  <c r="V1290" i="1"/>
  <c r="V1188" i="1"/>
  <c r="V1044" i="1"/>
  <c r="V753" i="1"/>
  <c r="V1206" i="1"/>
  <c r="V1064" i="1"/>
  <c r="V375" i="1"/>
  <c r="V1332" i="1"/>
  <c r="V1156" i="1"/>
  <c r="V1012" i="1"/>
  <c r="V1079" i="1"/>
  <c r="V1310" i="1"/>
  <c r="V1205" i="1"/>
  <c r="V1062" i="1"/>
  <c r="V777" i="1"/>
  <c r="V1016" i="1"/>
  <c r="V1222" i="1"/>
  <c r="V1092" i="1"/>
  <c r="V938" i="1"/>
  <c r="V1099" i="1"/>
  <c r="V1316" i="1"/>
  <c r="V1174" i="1"/>
  <c r="V1030" i="1"/>
  <c r="V769" i="1"/>
  <c r="V1344" i="1"/>
  <c r="V1238" i="1"/>
  <c r="V1060" i="1"/>
  <c r="V825" i="1"/>
  <c r="V858" i="1"/>
  <c r="V709" i="1"/>
  <c r="V983" i="1"/>
  <c r="V909" i="1"/>
  <c r="V744" i="1"/>
  <c r="V425" i="1"/>
  <c r="V831" i="1"/>
  <c r="V655" i="1"/>
  <c r="V964" i="1"/>
  <c r="V839" i="1"/>
  <c r="V654" i="1"/>
  <c r="V900" i="1"/>
  <c r="V750" i="1"/>
  <c r="V521" i="1"/>
  <c r="V951" i="1"/>
  <c r="V813" i="1"/>
  <c r="V635" i="1"/>
  <c r="V906" i="1"/>
  <c r="V764" i="1"/>
  <c r="V517" i="1"/>
  <c r="V595" i="1"/>
  <c r="V883" i="1"/>
  <c r="V739" i="1"/>
  <c r="V513" i="1"/>
  <c r="V699" i="1"/>
  <c r="V659" i="1"/>
  <c r="V505" i="1"/>
  <c r="V344" i="1"/>
  <c r="V104" i="1"/>
  <c r="V553" i="1"/>
  <c r="V395" i="1"/>
  <c r="V185" i="1"/>
  <c r="V644" i="1"/>
  <c r="V494" i="1"/>
  <c r="V279" i="1"/>
  <c r="V552" i="1"/>
  <c r="V372" i="1"/>
  <c r="V153" i="1"/>
  <c r="V656" i="1"/>
  <c r="V448" i="1"/>
  <c r="V120" i="1"/>
  <c r="V518" i="1"/>
  <c r="V275" i="1"/>
  <c r="V359" i="1"/>
  <c r="V31" i="1"/>
  <c r="V472" i="1"/>
  <c r="V199" i="1"/>
  <c r="V357" i="1"/>
  <c r="V627" i="1"/>
  <c r="V428" i="1"/>
  <c r="V19" i="1"/>
  <c r="V49" i="1"/>
  <c r="V310" i="1"/>
  <c r="V222" i="1"/>
  <c r="V221" i="1"/>
  <c r="V85" i="1"/>
  <c r="V124" i="1"/>
  <c r="V212" i="1"/>
  <c r="V195" i="1"/>
  <c r="V59" i="1"/>
  <c r="V178" i="1"/>
  <c r="V21" i="1"/>
  <c r="W1282" i="1"/>
  <c r="W955" i="1"/>
  <c r="W1344" i="1"/>
  <c r="W792" i="1"/>
  <c r="W1131" i="1"/>
  <c r="W1334" i="1"/>
  <c r="W1130" i="1"/>
  <c r="W1331" i="1"/>
  <c r="W973" i="1"/>
  <c r="W1340" i="1"/>
  <c r="W311" i="1"/>
  <c r="W1219" i="1"/>
  <c r="W639" i="1"/>
  <c r="W1273" i="1"/>
  <c r="W465" i="1"/>
  <c r="W1245" i="1"/>
  <c r="W251" i="1"/>
  <c r="W1244" i="1"/>
  <c r="W1284" i="1"/>
  <c r="W1182" i="1"/>
  <c r="W1068" i="1"/>
  <c r="W966" i="1"/>
  <c r="W852" i="1"/>
  <c r="W658" i="1"/>
  <c r="W61" i="1"/>
  <c r="W575" i="1"/>
  <c r="W1145" i="1"/>
  <c r="W1007" i="1"/>
  <c r="W863" i="1"/>
  <c r="W615" i="1"/>
  <c r="W768" i="1"/>
  <c r="W362" i="1"/>
  <c r="W1162" i="1"/>
  <c r="W970" i="1"/>
  <c r="W798" i="1"/>
  <c r="W236" i="1"/>
  <c r="W533" i="1"/>
  <c r="W1023" i="1"/>
  <c r="W831" i="1"/>
  <c r="W508" i="1"/>
  <c r="W621" i="1"/>
  <c r="W920" i="1"/>
  <c r="W702" i="1"/>
  <c r="W722" i="1"/>
  <c r="W391" i="1"/>
  <c r="W296" i="1"/>
  <c r="W449" i="1"/>
  <c r="W129" i="1"/>
  <c r="W240" i="1"/>
  <c r="W22" i="1"/>
  <c r="X1073" i="1"/>
  <c r="X740" i="1"/>
  <c r="X1008" i="1"/>
  <c r="X974" i="1"/>
  <c r="X1146" i="1"/>
  <c r="X623" i="1"/>
  <c r="Y1073" i="1"/>
  <c r="Y1320" i="1"/>
  <c r="Y348" i="1"/>
  <c r="U816" i="1"/>
  <c r="U1344" i="1"/>
  <c r="U1200" i="1"/>
  <c r="U1033" i="1"/>
  <c r="U1270" i="1"/>
  <c r="U1264" i="1"/>
  <c r="U1120" i="1"/>
  <c r="U699" i="1"/>
  <c r="U1319" i="1"/>
  <c r="U1175" i="1"/>
  <c r="U193" i="1"/>
  <c r="U752" i="1"/>
  <c r="U928" i="1"/>
  <c r="U975" i="1"/>
  <c r="U879" i="1"/>
  <c r="U1019" i="1"/>
  <c r="U878" i="1"/>
  <c r="U740" i="1"/>
  <c r="U949" i="1"/>
  <c r="U836" i="1"/>
  <c r="U980" i="1"/>
  <c r="U826" i="1"/>
  <c r="U1053" i="1"/>
  <c r="U892" i="1"/>
  <c r="U92" i="1"/>
  <c r="U915" i="1"/>
  <c r="U388" i="1"/>
  <c r="U906" i="1"/>
  <c r="U579" i="1"/>
  <c r="U660" i="1"/>
  <c r="U564" i="1"/>
  <c r="U817" i="1"/>
  <c r="U745" i="1"/>
  <c r="U642" i="1"/>
  <c r="U492" i="1"/>
  <c r="U712" i="1"/>
  <c r="U469" i="1"/>
  <c r="U762" i="1"/>
  <c r="U633" i="1"/>
  <c r="U424" i="1"/>
  <c r="U656" i="1"/>
  <c r="U560" i="1"/>
  <c r="U117" i="1"/>
  <c r="U815" i="1"/>
  <c r="U743" i="1"/>
  <c r="U377" i="1"/>
  <c r="U703" i="1"/>
  <c r="U559" i="1"/>
  <c r="U204" i="1"/>
  <c r="U766" i="1"/>
  <c r="U662" i="1"/>
  <c r="U566" i="1"/>
  <c r="U108" i="1"/>
  <c r="U557" i="1"/>
  <c r="U229" i="1"/>
  <c r="U819" i="1"/>
  <c r="U747" i="1"/>
  <c r="U613" i="1"/>
  <c r="U305" i="1"/>
  <c r="U468" i="1"/>
  <c r="U324" i="1"/>
  <c r="U180" i="1"/>
  <c r="U20" i="1"/>
  <c r="U430" i="1"/>
  <c r="U286" i="1"/>
  <c r="U139" i="1"/>
  <c r="U444" i="1"/>
  <c r="U300" i="1"/>
  <c r="U147" i="1"/>
  <c r="U508" i="1"/>
  <c r="U364" i="1"/>
  <c r="U220" i="1"/>
  <c r="U114" i="1"/>
  <c r="U486" i="1"/>
  <c r="U342" i="1"/>
  <c r="U198" i="1"/>
  <c r="U14" i="1"/>
  <c r="U392" i="1"/>
  <c r="U248" i="1"/>
  <c r="U103" i="1"/>
  <c r="U538" i="1"/>
  <c r="U412" i="1"/>
  <c r="U268" i="1"/>
  <c r="U81" i="1"/>
  <c r="U167" i="1"/>
  <c r="U35" i="1"/>
  <c r="U483" i="1"/>
  <c r="U339" i="1"/>
  <c r="U195" i="1"/>
  <c r="U69" i="1"/>
  <c r="U28" i="1"/>
  <c r="V1335" i="1"/>
  <c r="V1229" i="1"/>
  <c r="V1100" i="1"/>
  <c r="V872" i="1"/>
  <c r="V1244" i="1"/>
  <c r="V1180" i="1"/>
  <c r="V1036" i="1"/>
  <c r="V793" i="1"/>
  <c r="V1057" i="1"/>
  <c r="V1235" i="1"/>
  <c r="V1107" i="1"/>
  <c r="V888" i="1"/>
  <c r="V1282" i="1"/>
  <c r="V1178" i="1"/>
  <c r="V1034" i="1"/>
  <c r="V1347" i="1"/>
  <c r="V1197" i="1"/>
  <c r="V1054" i="1"/>
  <c r="V1261" i="1"/>
  <c r="V1325" i="1"/>
  <c r="V1135" i="1"/>
  <c r="V990" i="1"/>
  <c r="V844" i="1"/>
  <c r="V1303" i="1"/>
  <c r="V1196" i="1"/>
  <c r="V1052" i="1"/>
  <c r="V549" i="1"/>
  <c r="V818" i="1"/>
  <c r="V1213" i="1"/>
  <c r="V1082" i="1"/>
  <c r="V898" i="1"/>
  <c r="V891" i="1"/>
  <c r="V1309" i="1"/>
  <c r="V1153" i="1"/>
  <c r="V1009" i="1"/>
  <c r="V718" i="1"/>
  <c r="V1337" i="1"/>
  <c r="V1183" i="1"/>
  <c r="V1039" i="1"/>
  <c r="V801" i="1"/>
  <c r="V850" i="1"/>
  <c r="V698" i="1"/>
  <c r="V977" i="1"/>
  <c r="V880" i="1"/>
  <c r="V735" i="1"/>
  <c r="V294" i="1"/>
  <c r="V823" i="1"/>
  <c r="V639" i="1"/>
  <c r="V958" i="1"/>
  <c r="V830" i="1"/>
  <c r="V621" i="1"/>
  <c r="V893" i="1"/>
  <c r="V742" i="1"/>
  <c r="V495" i="1"/>
  <c r="V945" i="1"/>
  <c r="V805" i="1"/>
  <c r="V619" i="1"/>
  <c r="V899" i="1"/>
  <c r="V749" i="1"/>
  <c r="V487" i="1"/>
  <c r="V575" i="1"/>
  <c r="V867" i="1"/>
  <c r="V730" i="1"/>
  <c r="V482" i="1"/>
  <c r="V689" i="1"/>
  <c r="V646" i="1"/>
  <c r="V496" i="1"/>
  <c r="V331" i="1"/>
  <c r="V684" i="1"/>
  <c r="V540" i="1"/>
  <c r="V374" i="1"/>
  <c r="V128" i="1"/>
  <c r="V631" i="1"/>
  <c r="V485" i="1"/>
  <c r="V264" i="1"/>
  <c r="V532" i="1"/>
  <c r="V361" i="1"/>
  <c r="V121" i="1"/>
  <c r="V630" i="1"/>
  <c r="V440" i="1"/>
  <c r="V688" i="1"/>
  <c r="V483" i="1"/>
  <c r="V259" i="1"/>
  <c r="V347" i="1"/>
  <c r="V661" i="1"/>
  <c r="V464" i="1"/>
  <c r="V175" i="1"/>
  <c r="V297" i="1"/>
  <c r="V614" i="1"/>
  <c r="V419" i="1"/>
  <c r="V162" i="1"/>
  <c r="V41" i="1"/>
  <c r="V286" i="1"/>
  <c r="V206" i="1"/>
  <c r="V213" i="1"/>
  <c r="V77" i="1"/>
  <c r="V100" i="1"/>
  <c r="V204" i="1"/>
  <c r="V187" i="1"/>
  <c r="V51" i="1"/>
  <c r="V154" i="1"/>
  <c r="V15" i="1"/>
  <c r="W1270" i="1"/>
  <c r="W919" i="1"/>
  <c r="W1333" i="1"/>
  <c r="W731" i="1"/>
  <c r="W1113" i="1"/>
  <c r="W1197" i="1"/>
  <c r="W1112" i="1"/>
  <c r="W1310" i="1"/>
  <c r="W937" i="1"/>
  <c r="W1330" i="1"/>
  <c r="W126" i="1"/>
  <c r="W1205" i="1"/>
  <c r="W577" i="1"/>
  <c r="W1261" i="1"/>
  <c r="W280" i="1"/>
  <c r="W1231" i="1"/>
  <c r="W66" i="1"/>
  <c r="W1215" i="1"/>
  <c r="W1278" i="1"/>
  <c r="W1176" i="1"/>
  <c r="W1062" i="1"/>
  <c r="W960" i="1"/>
  <c r="W846" i="1"/>
  <c r="W637" i="1"/>
  <c r="W801" i="1"/>
  <c r="W564" i="1"/>
  <c r="W1121" i="1"/>
  <c r="W1001" i="1"/>
  <c r="W857" i="1"/>
  <c r="W605" i="1"/>
  <c r="W758" i="1"/>
  <c r="W331" i="1"/>
  <c r="W1132" i="1"/>
  <c r="W958" i="1"/>
  <c r="W788" i="1"/>
  <c r="W113" i="1"/>
  <c r="W513" i="1"/>
  <c r="W993" i="1"/>
  <c r="W817" i="1"/>
  <c r="W477" i="1"/>
  <c r="W590" i="1"/>
  <c r="W914" i="1"/>
  <c r="W641" i="1"/>
  <c r="W650" i="1"/>
  <c r="W319" i="1"/>
  <c r="W224" i="1"/>
  <c r="W428" i="1"/>
  <c r="W119" i="1"/>
  <c r="W229" i="1"/>
  <c r="W16" i="1"/>
  <c r="X977" i="1"/>
  <c r="X711" i="1"/>
  <c r="X1311" i="1"/>
  <c r="X782" i="1"/>
  <c r="X729" i="1"/>
  <c r="X577" i="1"/>
  <c r="Y1082" i="1"/>
  <c r="Y341" i="1"/>
  <c r="Y323" i="1"/>
  <c r="U1021" i="1"/>
  <c r="U1165" i="1"/>
  <c r="U1255" i="1"/>
  <c r="U1111" i="1"/>
  <c r="U1278" i="1"/>
  <c r="U1311" i="1"/>
  <c r="U1167" i="1"/>
  <c r="U1015" i="1"/>
  <c r="U728" i="1"/>
  <c r="U904" i="1"/>
  <c r="U967" i="1"/>
  <c r="U870" i="1"/>
  <c r="U1006" i="1"/>
  <c r="U859" i="1"/>
  <c r="U714" i="1"/>
  <c r="U941" i="1"/>
  <c r="U800" i="1"/>
  <c r="U972" i="1"/>
  <c r="U711" i="1"/>
  <c r="U1047" i="1"/>
  <c r="U856" i="1"/>
  <c r="U1016" i="1"/>
  <c r="U907" i="1"/>
  <c r="U251" i="1"/>
  <c r="U890" i="1"/>
  <c r="U517" i="1"/>
  <c r="U652" i="1"/>
  <c r="U498" i="1"/>
  <c r="U811" i="1"/>
  <c r="U739" i="1"/>
  <c r="U634" i="1"/>
  <c r="U449" i="1"/>
  <c r="U705" i="1"/>
  <c r="U426" i="1"/>
  <c r="U756" i="1"/>
  <c r="U625" i="1"/>
  <c r="U381" i="1"/>
  <c r="U648" i="1"/>
  <c r="U510" i="1"/>
  <c r="U31" i="1"/>
  <c r="U809" i="1"/>
  <c r="U737" i="1"/>
  <c r="U355" i="1"/>
  <c r="U687" i="1"/>
  <c r="U548" i="1"/>
  <c r="U175" i="1"/>
  <c r="U760" i="1"/>
  <c r="U654" i="1"/>
  <c r="U558" i="1"/>
  <c r="U67" i="1"/>
  <c r="U546" i="1"/>
  <c r="U140" i="1"/>
  <c r="U813" i="1"/>
  <c r="U741" i="1"/>
  <c r="U597" i="1"/>
  <c r="U283" i="1"/>
  <c r="U461" i="1"/>
  <c r="U317" i="1"/>
  <c r="U173" i="1"/>
  <c r="U547" i="1"/>
  <c r="U423" i="1"/>
  <c r="U279" i="1"/>
  <c r="U115" i="1"/>
  <c r="U437" i="1"/>
  <c r="U293" i="1"/>
  <c r="U131" i="1"/>
  <c r="U501" i="1"/>
  <c r="U357" i="1"/>
  <c r="U213" i="1"/>
  <c r="U105" i="1"/>
  <c r="U479" i="1"/>
  <c r="U335" i="1"/>
  <c r="U191" i="1"/>
  <c r="U514" i="1"/>
  <c r="U370" i="1"/>
  <c r="U226" i="1"/>
  <c r="U93" i="1"/>
  <c r="U532" i="1"/>
  <c r="U405" i="1"/>
  <c r="U261" i="1"/>
  <c r="U71" i="1"/>
  <c r="U159" i="1"/>
  <c r="U23" i="1"/>
  <c r="U476" i="1"/>
  <c r="U332" i="1"/>
  <c r="U188" i="1"/>
  <c r="U57" i="1"/>
  <c r="U22" i="1"/>
  <c r="V1276" i="1"/>
  <c r="V1220" i="1"/>
  <c r="V1090" i="1"/>
  <c r="V848" i="1"/>
  <c r="V1150" i="1"/>
  <c r="V1159" i="1"/>
  <c r="V1015" i="1"/>
  <c r="V752" i="1"/>
  <c r="V967" i="1"/>
  <c r="V1226" i="1"/>
  <c r="V1097" i="1"/>
  <c r="V745" i="1"/>
  <c r="V1274" i="1"/>
  <c r="V1168" i="1"/>
  <c r="V1024" i="1"/>
  <c r="V1340" i="1"/>
  <c r="V1177" i="1"/>
  <c r="V1033" i="1"/>
  <c r="V1161" i="1"/>
  <c r="V1318" i="1"/>
  <c r="V1125" i="1"/>
  <c r="V960" i="1"/>
  <c r="V1328" i="1"/>
  <c r="V1288" i="1"/>
  <c r="V1186" i="1"/>
  <c r="V1042" i="1"/>
  <c r="V305" i="1"/>
  <c r="V1360" i="1"/>
  <c r="V1204" i="1"/>
  <c r="V1072" i="1"/>
  <c r="V876" i="1"/>
  <c r="V1321" i="1"/>
  <c r="V1279" i="1"/>
  <c r="V1143" i="1"/>
  <c r="V999" i="1"/>
  <c r="V210" i="1"/>
  <c r="V1330" i="1"/>
  <c r="V1173" i="1"/>
  <c r="V1029" i="1"/>
  <c r="V717" i="1"/>
  <c r="V834" i="1"/>
  <c r="V645" i="1"/>
  <c r="V971" i="1"/>
  <c r="V864" i="1"/>
  <c r="V716" i="1"/>
  <c r="V186" i="1"/>
  <c r="V807" i="1"/>
  <c r="V622" i="1"/>
  <c r="V952" i="1"/>
  <c r="V815" i="1"/>
  <c r="V582" i="1"/>
  <c r="V870" i="1"/>
  <c r="V733" i="1"/>
  <c r="V460" i="1"/>
  <c r="V939" i="1"/>
  <c r="V789" i="1"/>
  <c r="V599" i="1"/>
  <c r="V884" i="1"/>
  <c r="V740" i="1"/>
  <c r="V397" i="1"/>
  <c r="V536" i="1"/>
  <c r="V859" i="1"/>
  <c r="V721" i="1"/>
  <c r="V444" i="1"/>
  <c r="V676" i="1"/>
  <c r="V633" i="1"/>
  <c r="V488" i="1"/>
  <c r="V320" i="1"/>
  <c r="V677" i="1"/>
  <c r="V533" i="1"/>
  <c r="V363" i="1"/>
  <c r="V96" i="1"/>
  <c r="V618" i="1"/>
  <c r="V468" i="1"/>
  <c r="V248" i="1"/>
  <c r="V519" i="1"/>
  <c r="V351" i="1"/>
  <c r="V89" i="1"/>
  <c r="V623" i="1"/>
  <c r="V414" i="1"/>
  <c r="V675" i="1"/>
  <c r="V474" i="1"/>
  <c r="V225" i="1"/>
  <c r="V336" i="1"/>
  <c r="V648" i="1"/>
  <c r="V438" i="1"/>
  <c r="V144" i="1"/>
  <c r="V272" i="1"/>
  <c r="V588" i="1"/>
  <c r="V409" i="1"/>
  <c r="V146" i="1"/>
  <c r="V24" i="1"/>
  <c r="V262" i="1"/>
  <c r="V198" i="1"/>
  <c r="V205" i="1"/>
  <c r="V69" i="1"/>
  <c r="V76" i="1"/>
  <c r="V188" i="1"/>
  <c r="V179" i="1"/>
  <c r="V43" i="1"/>
  <c r="V130" i="1"/>
  <c r="V9" i="1"/>
  <c r="W1257" i="1"/>
  <c r="W883" i="1"/>
  <c r="W1323" i="1"/>
  <c r="W669" i="1"/>
  <c r="W1095" i="1"/>
  <c r="W189" i="1"/>
  <c r="W1094" i="1"/>
  <c r="W1300" i="1"/>
  <c r="W901" i="1"/>
  <c r="W1320" i="1"/>
  <c r="W803" i="1"/>
  <c r="W1190" i="1"/>
  <c r="W467" i="1"/>
  <c r="W1247" i="1"/>
  <c r="W95" i="1"/>
  <c r="W1217" i="1"/>
  <c r="W1335" i="1"/>
  <c r="W1201" i="1"/>
  <c r="W1272" i="1"/>
  <c r="W1170" i="1"/>
  <c r="W1056" i="1"/>
  <c r="W954" i="1"/>
  <c r="W840" i="1"/>
  <c r="W596" i="1"/>
  <c r="W791" i="1"/>
  <c r="W539" i="1"/>
  <c r="W1115" i="1"/>
  <c r="W977" i="1"/>
  <c r="W833" i="1"/>
  <c r="W536" i="1"/>
  <c r="W707" i="1"/>
  <c r="W177" i="1"/>
  <c r="W1114" i="1"/>
  <c r="W952" i="1"/>
  <c r="W726" i="1"/>
  <c r="W51" i="1"/>
  <c r="W482" i="1"/>
  <c r="W975" i="1"/>
  <c r="W807" i="1"/>
  <c r="W292" i="1"/>
  <c r="W559" i="1"/>
  <c r="W908" i="1"/>
  <c r="W610" i="1"/>
  <c r="W588" i="1"/>
  <c r="W258" i="1"/>
  <c r="W173" i="1"/>
  <c r="W305" i="1"/>
  <c r="W468" i="1"/>
  <c r="W96" i="1"/>
  <c r="W14" i="1"/>
  <c r="X1257" i="1"/>
  <c r="X866" i="1"/>
  <c r="X1215" i="1"/>
  <c r="X1277" i="1"/>
  <c r="X433" i="1"/>
  <c r="X609" i="1"/>
  <c r="Y1180" i="1"/>
  <c r="Y993" i="1"/>
  <c r="Y298" i="1"/>
  <c r="U1334" i="1"/>
  <c r="U1320" i="1"/>
  <c r="U1176" i="1"/>
  <c r="U984" i="1"/>
  <c r="U1093" i="1"/>
  <c r="U1240" i="1"/>
  <c r="U1096" i="1"/>
  <c r="U1206" i="1"/>
  <c r="U1295" i="1"/>
  <c r="U1151" i="1"/>
  <c r="U994" i="1"/>
  <c r="U496" i="1"/>
  <c r="U880" i="1"/>
  <c r="U959" i="1"/>
  <c r="U850" i="1"/>
  <c r="U998" i="1"/>
  <c r="U848" i="1"/>
  <c r="U683" i="1"/>
  <c r="U933" i="1"/>
  <c r="U782" i="1"/>
  <c r="U956" i="1"/>
  <c r="U680" i="1"/>
  <c r="U1041" i="1"/>
  <c r="U835" i="1"/>
  <c r="U995" i="1"/>
  <c r="U899" i="1"/>
  <c r="U54" i="1"/>
  <c r="U882" i="1"/>
  <c r="U247" i="1"/>
  <c r="U644" i="1"/>
  <c r="U455" i="1"/>
  <c r="U805" i="1"/>
  <c r="U733" i="1"/>
  <c r="U626" i="1"/>
  <c r="U427" i="1"/>
  <c r="U689" i="1"/>
  <c r="U383" i="1"/>
  <c r="U750" i="1"/>
  <c r="U609" i="1"/>
  <c r="U338" i="1"/>
  <c r="U640" i="1"/>
  <c r="U467" i="1"/>
  <c r="U875" i="1"/>
  <c r="U803" i="1"/>
  <c r="U731" i="1"/>
  <c r="U312" i="1"/>
  <c r="U679" i="1"/>
  <c r="U536" i="1"/>
  <c r="U144" i="1"/>
  <c r="U754" i="1"/>
  <c r="U646" i="1"/>
  <c r="U482" i="1"/>
  <c r="U19" i="1"/>
  <c r="U534" i="1"/>
  <c r="U66" i="1"/>
  <c r="U807" i="1"/>
  <c r="U735" i="1"/>
  <c r="U589" i="1"/>
  <c r="U197" i="1"/>
  <c r="U439" i="1"/>
  <c r="U295" i="1"/>
  <c r="U157" i="1"/>
  <c r="U541" i="1"/>
  <c r="U416" i="1"/>
  <c r="U272" i="1"/>
  <c r="U107" i="1"/>
  <c r="U415" i="1"/>
  <c r="U271" i="1"/>
  <c r="U123" i="1"/>
  <c r="U494" i="1"/>
  <c r="U350" i="1"/>
  <c r="U206" i="1"/>
  <c r="U95" i="1"/>
  <c r="U457" i="1"/>
  <c r="U313" i="1"/>
  <c r="U169" i="1"/>
  <c r="U507" i="1"/>
  <c r="U363" i="1"/>
  <c r="U219" i="1"/>
  <c r="U83" i="1"/>
  <c r="U526" i="1"/>
  <c r="U398" i="1"/>
  <c r="U254" i="1"/>
  <c r="U282" i="1"/>
  <c r="U143" i="1"/>
  <c r="U9" i="1"/>
  <c r="U454" i="1"/>
  <c r="U310" i="1"/>
  <c r="U166" i="1"/>
  <c r="U45" i="1"/>
  <c r="U16" i="1"/>
  <c r="V1200" i="1"/>
  <c r="V1211" i="1"/>
  <c r="V1069" i="1"/>
  <c r="V824" i="1"/>
  <c r="V473" i="1"/>
  <c r="V1149" i="1"/>
  <c r="V1005" i="1"/>
  <c r="V697" i="1"/>
  <c r="V1341" i="1"/>
  <c r="V1217" i="1"/>
  <c r="V1086" i="1"/>
  <c r="V434" i="1"/>
  <c r="V1266" i="1"/>
  <c r="V1147" i="1"/>
  <c r="V1003" i="1"/>
  <c r="V1333" i="1"/>
  <c r="V1167" i="1"/>
  <c r="V1023" i="1"/>
  <c r="V1068" i="1"/>
  <c r="V1296" i="1"/>
  <c r="V1115" i="1"/>
  <c r="V942" i="1"/>
  <c r="V1260" i="1"/>
  <c r="V1280" i="1"/>
  <c r="V1165" i="1"/>
  <c r="V1021" i="1"/>
  <c r="V1277" i="1"/>
  <c r="V1338" i="1"/>
  <c r="V1195" i="1"/>
  <c r="V1051" i="1"/>
  <c r="V852" i="1"/>
  <c r="V1252" i="1"/>
  <c r="V1271" i="1"/>
  <c r="V1133" i="1"/>
  <c r="V987" i="1"/>
  <c r="V1300" i="1"/>
  <c r="V1308" i="1"/>
  <c r="V1163" i="1"/>
  <c r="V1019" i="1"/>
  <c r="V642" i="1"/>
  <c r="V826" i="1"/>
  <c r="V609" i="1"/>
  <c r="V965" i="1"/>
  <c r="V856" i="1"/>
  <c r="V706" i="1"/>
  <c r="V922" i="1"/>
  <c r="V799" i="1"/>
  <c r="V583" i="1"/>
  <c r="V946" i="1"/>
  <c r="V806" i="1"/>
  <c r="V562" i="1"/>
  <c r="V862" i="1"/>
  <c r="V724" i="1"/>
  <c r="V408" i="1"/>
  <c r="V933" i="1"/>
  <c r="V781" i="1"/>
  <c r="V560" i="1"/>
  <c r="V869" i="1"/>
  <c r="V732" i="1"/>
  <c r="V330" i="1"/>
  <c r="V516" i="1"/>
  <c r="V843" i="1"/>
  <c r="V710" i="1"/>
  <c r="V386" i="1"/>
  <c r="V573" i="1"/>
  <c r="V620" i="1"/>
  <c r="V479" i="1"/>
  <c r="V307" i="1"/>
  <c r="V664" i="1"/>
  <c r="V520" i="1"/>
  <c r="V352" i="1"/>
  <c r="V55" i="1"/>
  <c r="V611" i="1"/>
  <c r="V459" i="1"/>
  <c r="V159" i="1"/>
  <c r="V493" i="1"/>
  <c r="V338" i="1"/>
  <c r="V737" i="1"/>
  <c r="V610" i="1"/>
  <c r="V403" i="1"/>
  <c r="V662" i="1"/>
  <c r="V465" i="1"/>
  <c r="V201" i="1"/>
  <c r="V323" i="1"/>
  <c r="V641" i="1"/>
  <c r="V429" i="1"/>
  <c r="V79" i="1"/>
  <c r="V240" i="1"/>
  <c r="V581" i="1"/>
  <c r="V399" i="1"/>
  <c r="V122" i="1"/>
  <c r="V280" i="1"/>
  <c r="V214" i="1"/>
  <c r="V182" i="1"/>
  <c r="V189" i="1"/>
  <c r="V61" i="1"/>
  <c r="V27" i="1"/>
  <c r="V180" i="1"/>
  <c r="V163" i="1"/>
  <c r="V35" i="1"/>
  <c r="V82" i="1"/>
  <c r="V20" i="1"/>
  <c r="W1229" i="1"/>
  <c r="W847" i="1"/>
  <c r="W1291" i="1"/>
  <c r="W607" i="1"/>
  <c r="W907" i="1"/>
  <c r="W1352" i="1"/>
  <c r="W1046" i="1"/>
  <c r="W1288" i="1"/>
  <c r="W829" i="1"/>
  <c r="W1309" i="1"/>
  <c r="W1169" i="1"/>
  <c r="W1161" i="1"/>
  <c r="W1281" i="1"/>
  <c r="W1232" i="1"/>
  <c r="W679" i="1"/>
  <c r="W1202" i="1"/>
  <c r="W1280" i="1"/>
  <c r="W1187" i="1"/>
  <c r="W1260" i="1"/>
  <c r="W1164" i="1"/>
  <c r="W1044" i="1"/>
  <c r="W948" i="1"/>
  <c r="W828" i="1"/>
  <c r="W586" i="1"/>
  <c r="W780" i="1"/>
  <c r="W462" i="1"/>
  <c r="W1109" i="1"/>
  <c r="W971" i="1"/>
  <c r="W827" i="1"/>
  <c r="W518" i="1"/>
  <c r="W696" i="1"/>
  <c r="W146" i="1"/>
  <c r="W1102" i="1"/>
  <c r="W946" i="1"/>
  <c r="W685" i="1"/>
  <c r="W818" i="1"/>
  <c r="W297" i="1"/>
  <c r="W963" i="1"/>
  <c r="W797" i="1"/>
  <c r="W199" i="1"/>
  <c r="W529" i="1"/>
  <c r="W878" i="1"/>
  <c r="W579" i="1"/>
  <c r="W578" i="1"/>
  <c r="W247" i="1"/>
  <c r="W152" i="1"/>
  <c r="W284" i="1"/>
  <c r="W457" i="1"/>
  <c r="W85" i="1"/>
  <c r="W8" i="1"/>
  <c r="X1209" i="1"/>
  <c r="X833" i="1"/>
  <c r="X1119" i="1"/>
  <c r="X1101" i="1"/>
  <c r="X594" i="1"/>
  <c r="X674" i="1"/>
  <c r="Y1198" i="1"/>
  <c r="Y884" i="1"/>
  <c r="Y489" i="1"/>
  <c r="U265" i="1"/>
  <c r="U663" i="1"/>
  <c r="U524" i="1"/>
  <c r="U112" i="1"/>
  <c r="U748" i="1"/>
  <c r="U638" i="1"/>
  <c r="U460" i="1"/>
  <c r="U723" i="1"/>
  <c r="U521" i="1"/>
  <c r="U18" i="1"/>
  <c r="U801" i="1"/>
  <c r="U729" i="1"/>
  <c r="U573" i="1"/>
  <c r="U168" i="1"/>
  <c r="U432" i="1"/>
  <c r="U288" i="1"/>
  <c r="U133" i="1"/>
  <c r="U535" i="1"/>
  <c r="U394" i="1"/>
  <c r="U250" i="1"/>
  <c r="U96" i="1"/>
  <c r="U408" i="1"/>
  <c r="U264" i="1"/>
  <c r="U106" i="1"/>
  <c r="U472" i="1"/>
  <c r="U328" i="1"/>
  <c r="U184" i="1"/>
  <c r="U84" i="1"/>
  <c r="U450" i="1"/>
  <c r="U306" i="1"/>
  <c r="U145" i="1"/>
  <c r="U500" i="1"/>
  <c r="U356" i="1"/>
  <c r="U212" i="1"/>
  <c r="U72" i="1"/>
  <c r="U520" i="1"/>
  <c r="U376" i="1"/>
  <c r="U232" i="1"/>
  <c r="U275" i="1"/>
  <c r="U135" i="1"/>
  <c r="U555" i="1"/>
  <c r="U447" i="1"/>
  <c r="U303" i="1"/>
  <c r="U158" i="1"/>
  <c r="U33" i="1"/>
  <c r="U10" i="1"/>
  <c r="V866" i="1"/>
  <c r="V1202" i="1"/>
  <c r="V1059" i="1"/>
  <c r="V800" i="1"/>
  <c r="V1356" i="1"/>
  <c r="V1139" i="1"/>
  <c r="V994" i="1"/>
  <c r="V470" i="1"/>
  <c r="V1334" i="1"/>
  <c r="V1208" i="1"/>
  <c r="V1076" i="1"/>
  <c r="V868" i="1"/>
  <c r="V1258" i="1"/>
  <c r="V1137" i="1"/>
  <c r="V992" i="1"/>
  <c r="V1311" i="1"/>
  <c r="V1157" i="1"/>
  <c r="V1013" i="1"/>
  <c r="V996" i="1"/>
  <c r="V1289" i="1"/>
  <c r="V1104" i="1"/>
  <c r="V924" i="1"/>
  <c r="V1191" i="1"/>
  <c r="V1272" i="1"/>
  <c r="V1155" i="1"/>
  <c r="V1011" i="1"/>
  <c r="V1201" i="1"/>
  <c r="V1331" i="1"/>
  <c r="V1185" i="1"/>
  <c r="V1041" i="1"/>
  <c r="V828" i="1"/>
  <c r="V1181" i="1"/>
  <c r="V1255" i="1"/>
  <c r="V1122" i="1"/>
  <c r="V973" i="1"/>
  <c r="V1228" i="1"/>
  <c r="V1301" i="1"/>
  <c r="V1152" i="1"/>
  <c r="V1008" i="1"/>
  <c r="V528" i="1"/>
  <c r="V810" i="1"/>
  <c r="V570" i="1"/>
  <c r="V959" i="1"/>
  <c r="V840" i="1"/>
  <c r="V685" i="1"/>
  <c r="V908" i="1"/>
  <c r="V783" i="1"/>
  <c r="V563" i="1"/>
  <c r="V940" i="1"/>
  <c r="V791" i="1"/>
  <c r="V523" i="1"/>
  <c r="V846" i="1"/>
  <c r="V693" i="1"/>
  <c r="V343" i="1"/>
  <c r="V927" i="1"/>
  <c r="V765" i="1"/>
  <c r="V491" i="1"/>
  <c r="V860" i="1"/>
  <c r="V722" i="1"/>
  <c r="V251" i="1"/>
  <c r="V452" i="1"/>
  <c r="V835" i="1"/>
  <c r="V700" i="1"/>
  <c r="V319" i="1"/>
  <c r="V534" i="1"/>
  <c r="V607" i="1"/>
  <c r="V462" i="1"/>
  <c r="V296" i="1"/>
  <c r="V651" i="1"/>
  <c r="V512" i="1"/>
  <c r="V341" i="1"/>
  <c r="V720" i="1"/>
  <c r="V598" i="1"/>
  <c r="V450" i="1"/>
  <c r="V127" i="1"/>
  <c r="V484" i="1"/>
  <c r="V327" i="1"/>
  <c r="V731" i="1"/>
  <c r="V597" i="1"/>
  <c r="V371" i="1"/>
  <c r="V629" i="1"/>
  <c r="V439" i="1"/>
  <c r="V177" i="1"/>
  <c r="V288" i="1"/>
  <c r="V628" i="1"/>
  <c r="V411" i="1"/>
  <c r="V463" i="1"/>
  <c r="V218" i="1"/>
  <c r="V568" i="1"/>
  <c r="V333" i="1"/>
  <c r="V114" i="1"/>
  <c r="V184" i="1"/>
  <c r="V190" i="1"/>
  <c r="V134" i="1"/>
  <c r="V181" i="1"/>
  <c r="V412" i="1"/>
  <c r="V13" i="1"/>
  <c r="V132" i="1"/>
  <c r="V155" i="1"/>
  <c r="V466" i="1"/>
  <c r="V58" i="1"/>
  <c r="W1256" i="1"/>
  <c r="W1214" i="1"/>
  <c r="W556" i="1"/>
  <c r="W1279" i="1"/>
  <c r="W1353" i="1"/>
  <c r="W871" i="1"/>
  <c r="W1311" i="1"/>
  <c r="W1022" i="1"/>
  <c r="W1221" i="1"/>
  <c r="W773" i="1"/>
  <c r="W1263" i="1"/>
  <c r="W1052" i="1"/>
  <c r="W1088" i="1"/>
  <c r="W1199" i="1"/>
  <c r="W1160" i="1"/>
  <c r="W1324" i="1"/>
  <c r="W1123" i="1"/>
  <c r="W1183" i="1"/>
  <c r="W1034" i="1"/>
  <c r="W1254" i="1"/>
  <c r="W1140" i="1"/>
  <c r="W1038" i="1"/>
  <c r="W924" i="1"/>
  <c r="W812" i="1"/>
  <c r="W565" i="1"/>
  <c r="W729" i="1"/>
  <c r="W431" i="1"/>
  <c r="W1097" i="1"/>
  <c r="W953" i="1"/>
  <c r="W800" i="1"/>
  <c r="W395" i="1"/>
  <c r="W655" i="1"/>
  <c r="W1258" i="1"/>
  <c r="W1096" i="1"/>
  <c r="W916" i="1"/>
  <c r="W665" i="1"/>
  <c r="W808" i="1"/>
  <c r="W174" i="1"/>
  <c r="W957" i="1"/>
  <c r="W735" i="1"/>
  <c r="W107" i="1"/>
  <c r="W506" i="1"/>
  <c r="W860" i="1"/>
  <c r="W569" i="1"/>
  <c r="W472" i="1"/>
  <c r="W175" i="1"/>
  <c r="W532" i="1"/>
  <c r="W161" i="1"/>
  <c r="W324" i="1"/>
  <c r="W444" i="1"/>
  <c r="X1193" i="1"/>
  <c r="X1306" i="1"/>
  <c r="X1360" i="1"/>
  <c r="X1023" i="1"/>
  <c r="X925" i="1"/>
  <c r="X161" i="1"/>
  <c r="X146" i="1"/>
  <c r="Y1092" i="1"/>
  <c r="Y1013" i="1"/>
  <c r="Y368" i="1"/>
  <c r="U1118" i="1"/>
  <c r="U1296" i="1"/>
  <c r="U1152" i="1"/>
  <c r="U921" i="1"/>
  <c r="U1358" i="1"/>
  <c r="U1216" i="1"/>
  <c r="U1079" i="1"/>
  <c r="U1068" i="1"/>
  <c r="U1271" i="1"/>
  <c r="U1127" i="1"/>
  <c r="U946" i="1"/>
  <c r="U1038" i="1"/>
  <c r="U860" i="1"/>
  <c r="U943" i="1"/>
  <c r="U818" i="1"/>
  <c r="U974" i="1"/>
  <c r="U804" i="1"/>
  <c r="U132" i="1"/>
  <c r="U917" i="1"/>
  <c r="U643" i="1"/>
  <c r="U932" i="1"/>
  <c r="U587" i="1"/>
  <c r="U1029" i="1"/>
  <c r="U814" i="1"/>
  <c r="U979" i="1"/>
  <c r="U883" i="1"/>
  <c r="U1002" i="1"/>
  <c r="U864" i="1"/>
  <c r="U722" i="1"/>
  <c r="U628" i="1"/>
  <c r="U390" i="1"/>
  <c r="U793" i="1"/>
  <c r="U720" i="1"/>
  <c r="U610" i="1"/>
  <c r="U341" i="1"/>
  <c r="U641" i="1"/>
  <c r="U318" i="1"/>
  <c r="U738" i="1"/>
  <c r="U585" i="1"/>
  <c r="U269" i="1"/>
  <c r="U624" i="1"/>
  <c r="U402" i="1"/>
  <c r="U863" i="1"/>
  <c r="U791" i="1"/>
  <c r="U671" i="1"/>
  <c r="U179" i="1"/>
  <c r="U655" i="1"/>
  <c r="U505" i="1"/>
  <c r="U24" i="1"/>
  <c r="U742" i="1"/>
  <c r="U630" i="1"/>
  <c r="U417" i="1"/>
  <c r="U716" i="1"/>
  <c r="U503" i="1"/>
  <c r="U867" i="1"/>
  <c r="U795" i="1"/>
  <c r="U708" i="1"/>
  <c r="U565" i="1"/>
  <c r="U136" i="1"/>
  <c r="U425" i="1"/>
  <c r="U281" i="1"/>
  <c r="U109" i="1"/>
  <c r="U529" i="1"/>
  <c r="U387" i="1"/>
  <c r="U243" i="1"/>
  <c r="U86" i="1"/>
  <c r="U401" i="1"/>
  <c r="U257" i="1"/>
  <c r="U85" i="1"/>
  <c r="U465" i="1"/>
  <c r="U321" i="1"/>
  <c r="U177" i="1"/>
  <c r="U74" i="1"/>
  <c r="U443" i="1"/>
  <c r="U299" i="1"/>
  <c r="U121" i="1"/>
  <c r="U478" i="1"/>
  <c r="U334" i="1"/>
  <c r="U190" i="1"/>
  <c r="U61" i="1"/>
  <c r="U513" i="1"/>
  <c r="U369" i="1"/>
  <c r="U225" i="1"/>
  <c r="U253" i="1"/>
  <c r="U119" i="1"/>
  <c r="U549" i="1"/>
  <c r="U440" i="1"/>
  <c r="U296" i="1"/>
  <c r="U150" i="1"/>
  <c r="U21" i="1"/>
  <c r="U8" i="1"/>
  <c r="V1358" i="1"/>
  <c r="V1193" i="1"/>
  <c r="V1049" i="1"/>
  <c r="V507" i="1"/>
  <c r="V1349" i="1"/>
  <c r="V1128" i="1"/>
  <c r="V982" i="1"/>
  <c r="V1350" i="1"/>
  <c r="V1327" i="1"/>
  <c r="V1199" i="1"/>
  <c r="V1066" i="1"/>
  <c r="V1292" i="1"/>
  <c r="V1250" i="1"/>
  <c r="V1127" i="1"/>
  <c r="V979" i="1"/>
  <c r="V1304" i="1"/>
  <c r="V1146" i="1"/>
  <c r="V1002" i="1"/>
  <c r="V796" i="1"/>
  <c r="V1273" i="1"/>
  <c r="V1094" i="1"/>
  <c r="V903" i="1"/>
  <c r="V1109" i="1"/>
  <c r="V1264" i="1"/>
  <c r="V1145" i="1"/>
  <c r="V1001" i="1"/>
  <c r="V1130" i="1"/>
  <c r="V1324" i="1"/>
  <c r="V1175" i="1"/>
  <c r="V1031" i="1"/>
  <c r="V804" i="1"/>
  <c r="V1098" i="1"/>
  <c r="V1247" i="1"/>
  <c r="V1112" i="1"/>
  <c r="V955" i="1"/>
  <c r="V1140" i="1"/>
  <c r="V1294" i="1"/>
  <c r="V1142" i="1"/>
  <c r="V998" i="1"/>
  <c r="V191" i="1"/>
  <c r="V802" i="1"/>
  <c r="V550" i="1"/>
  <c r="V953" i="1"/>
  <c r="V832" i="1"/>
  <c r="V672" i="1"/>
  <c r="V901" i="1"/>
  <c r="V775" i="1"/>
  <c r="V524" i="1"/>
  <c r="V934" i="1"/>
  <c r="V782" i="1"/>
  <c r="V461" i="1"/>
  <c r="V838" i="1"/>
  <c r="V681" i="1"/>
  <c r="V267" i="1"/>
  <c r="V892" i="1"/>
  <c r="V757" i="1"/>
  <c r="V456" i="1"/>
  <c r="V845" i="1"/>
  <c r="V712" i="1"/>
  <c r="V103" i="1"/>
  <c r="V396" i="1"/>
  <c r="V819" i="1"/>
  <c r="V678" i="1"/>
  <c r="V234" i="1"/>
  <c r="V478" i="1"/>
  <c r="V594" i="1"/>
  <c r="V453" i="1"/>
  <c r="V283" i="1"/>
  <c r="V638" i="1"/>
  <c r="V503" i="1"/>
  <c r="V328" i="1"/>
  <c r="V714" i="1"/>
  <c r="V585" i="1"/>
  <c r="V415" i="1"/>
  <c r="V95" i="1"/>
  <c r="V476" i="1"/>
  <c r="V303" i="1"/>
  <c r="V725" i="1"/>
  <c r="V571" i="1"/>
  <c r="V350" i="1"/>
  <c r="V616" i="1"/>
  <c r="V422" i="1"/>
  <c r="V151" i="1"/>
  <c r="V258" i="1"/>
  <c r="V602" i="1"/>
  <c r="V400" i="1"/>
  <c r="V454" i="1"/>
  <c r="V170" i="1"/>
  <c r="V555" i="1"/>
  <c r="V309" i="1"/>
  <c r="V98" i="1"/>
  <c r="V160" i="1"/>
  <c r="V166" i="1"/>
  <c r="V126" i="1"/>
  <c r="V173" i="1"/>
  <c r="V388" i="1"/>
  <c r="V348" i="1"/>
  <c r="V116" i="1"/>
  <c r="V147" i="1"/>
  <c r="V442" i="1"/>
  <c r="V25" i="1"/>
  <c r="W1184" i="1"/>
  <c r="W1185" i="1"/>
  <c r="W405" i="1"/>
  <c r="W1267" i="1"/>
  <c r="W1343" i="1"/>
  <c r="W835" i="1"/>
  <c r="W1301" i="1"/>
  <c r="W998" i="1"/>
  <c r="W1207" i="1"/>
  <c r="W711" i="1"/>
  <c r="W1249" i="1"/>
  <c r="W793" i="1"/>
  <c r="W1064" i="1"/>
  <c r="W1118" i="1"/>
  <c r="W1142" i="1"/>
  <c r="W1255" i="1"/>
  <c r="W1105" i="1"/>
  <c r="W1076" i="1"/>
  <c r="W1010" i="1"/>
  <c r="W1248" i="1"/>
  <c r="W1134" i="1"/>
  <c r="W1032" i="1"/>
  <c r="W918" i="1"/>
  <c r="W802" i="1"/>
  <c r="W493" i="1"/>
  <c r="W719" i="1"/>
  <c r="W400" i="1"/>
  <c r="W1085" i="1"/>
  <c r="W941" i="1"/>
  <c r="W769" i="1"/>
  <c r="W333" i="1"/>
  <c r="W635" i="1"/>
  <c r="W1246" i="1"/>
  <c r="W1090" i="1"/>
  <c r="W898" i="1"/>
  <c r="W654" i="1"/>
  <c r="W746" i="1"/>
  <c r="W112" i="1"/>
  <c r="W951" i="1"/>
  <c r="W704" i="1"/>
  <c r="W76" i="1"/>
  <c r="W321" i="1"/>
  <c r="W848" i="1"/>
  <c r="W380" i="1"/>
  <c r="W287" i="1"/>
  <c r="W114" i="1"/>
  <c r="W526" i="1"/>
  <c r="W140" i="1"/>
  <c r="W313" i="1"/>
  <c r="W433" i="1"/>
  <c r="X1145" i="1"/>
  <c r="X1298" i="1"/>
  <c r="X1352" i="1"/>
  <c r="X927" i="1"/>
  <c r="X1140" i="1"/>
  <c r="X498" i="1"/>
  <c r="X48" i="1"/>
  <c r="Y403" i="1"/>
  <c r="Y718" i="1"/>
  <c r="Y38" i="1"/>
  <c r="U1280" i="1"/>
  <c r="U1136" i="1"/>
  <c r="U889" i="1"/>
  <c r="U1351" i="1"/>
  <c r="U1207" i="1"/>
  <c r="U1069" i="1"/>
  <c r="U1001" i="1"/>
  <c r="U1263" i="1"/>
  <c r="U1119" i="1"/>
  <c r="U922" i="1"/>
  <c r="U1032" i="1"/>
  <c r="U840" i="1"/>
  <c r="U935" i="1"/>
  <c r="U721" i="1"/>
  <c r="U966" i="1"/>
  <c r="U786" i="1"/>
  <c r="U1004" i="1"/>
  <c r="U909" i="1"/>
  <c r="U595" i="1"/>
  <c r="U924" i="1"/>
  <c r="U410" i="1"/>
  <c r="U1023" i="1"/>
  <c r="U798" i="1"/>
  <c r="U971" i="1"/>
  <c r="U865" i="1"/>
  <c r="U986" i="1"/>
  <c r="U844" i="1"/>
  <c r="U715" i="1"/>
  <c r="U620" i="1"/>
  <c r="U347" i="1"/>
  <c r="U787" i="1"/>
  <c r="U698" i="1"/>
  <c r="U602" i="1"/>
  <c r="U319" i="1"/>
  <c r="U617" i="1"/>
  <c r="U215" i="1"/>
  <c r="U732" i="1"/>
  <c r="U577" i="1"/>
  <c r="U240" i="1"/>
  <c r="U616" i="1"/>
  <c r="U359" i="1"/>
  <c r="U857" i="1"/>
  <c r="U785" i="1"/>
  <c r="U647" i="1"/>
  <c r="U148" i="1"/>
  <c r="U639" i="1"/>
  <c r="U462" i="1"/>
  <c r="U808" i="1"/>
  <c r="U736" i="1"/>
  <c r="U622" i="1"/>
  <c r="U374" i="1"/>
  <c r="U709" i="1"/>
  <c r="U481" i="1"/>
  <c r="U861" i="1"/>
  <c r="U789" i="1"/>
  <c r="U693" i="1"/>
  <c r="U545" i="1"/>
  <c r="U102" i="1"/>
  <c r="U403" i="1"/>
  <c r="U259" i="1"/>
  <c r="U99" i="1"/>
  <c r="U523" i="1"/>
  <c r="U380" i="1"/>
  <c r="U236" i="1"/>
  <c r="U76" i="1"/>
  <c r="U379" i="1"/>
  <c r="U235" i="1"/>
  <c r="U75" i="1"/>
  <c r="U458" i="1"/>
  <c r="U314" i="1"/>
  <c r="U170" i="1"/>
  <c r="U63" i="1"/>
  <c r="U421" i="1"/>
  <c r="U277" i="1"/>
  <c r="U104" i="1"/>
  <c r="U471" i="1"/>
  <c r="U327" i="1"/>
  <c r="U183" i="1"/>
  <c r="U49" i="1"/>
  <c r="U506" i="1"/>
  <c r="U362" i="1"/>
  <c r="U218" i="1"/>
  <c r="U246" i="1"/>
  <c r="U111" i="1"/>
  <c r="U543" i="1"/>
  <c r="U418" i="1"/>
  <c r="U274" i="1"/>
  <c r="U142" i="1"/>
  <c r="U11" i="1"/>
  <c r="V1336" i="1"/>
  <c r="V1351" i="1"/>
  <c r="V1182" i="1"/>
  <c r="V1038" i="1"/>
  <c r="V1343" i="1"/>
  <c r="V1342" i="1"/>
  <c r="V1118" i="1"/>
  <c r="V966" i="1"/>
  <c r="V1253" i="1"/>
  <c r="V1305" i="1"/>
  <c r="V1189" i="1"/>
  <c r="V1045" i="1"/>
  <c r="V608" i="1"/>
  <c r="V1242" i="1"/>
  <c r="V1116" i="1"/>
  <c r="V962" i="1"/>
  <c r="V1297" i="1"/>
  <c r="V1136" i="1"/>
  <c r="V991" i="1"/>
  <c r="V1227" i="1"/>
  <c r="V1265" i="1"/>
  <c r="V1084" i="1"/>
  <c r="V785" i="1"/>
  <c r="V1037" i="1"/>
  <c r="V1256" i="1"/>
  <c r="V1134" i="1"/>
  <c r="V976" i="1"/>
  <c r="V984" i="1"/>
  <c r="V1302" i="1"/>
  <c r="V1164" i="1"/>
  <c r="V1020" i="1"/>
  <c r="V776" i="1"/>
  <c r="V1026" i="1"/>
  <c r="V1230" i="1"/>
  <c r="V1102" i="1"/>
  <c r="V937" i="1"/>
  <c r="V1027" i="1"/>
  <c r="V1286" i="1"/>
  <c r="V1132" i="1"/>
  <c r="V986" i="1"/>
  <c r="V918" i="1"/>
  <c r="V786" i="1"/>
  <c r="V508" i="1"/>
  <c r="V947" i="1"/>
  <c r="V816" i="1"/>
  <c r="V606" i="1"/>
  <c r="V894" i="1"/>
  <c r="V759" i="1"/>
  <c r="V500" i="1"/>
  <c r="V928" i="1"/>
  <c r="V767" i="1"/>
  <c r="V353" i="1"/>
  <c r="V822" i="1"/>
  <c r="V668" i="1"/>
  <c r="V135" i="1"/>
  <c r="V885" i="1"/>
  <c r="V741" i="1"/>
  <c r="V407" i="1"/>
  <c r="V836" i="1"/>
  <c r="V679" i="1"/>
  <c r="V780" i="1"/>
  <c r="V329" i="1"/>
  <c r="V811" i="1"/>
  <c r="V663" i="1"/>
  <c r="V63" i="1"/>
  <c r="V443" i="1"/>
  <c r="V587" i="1"/>
  <c r="V427" i="1"/>
  <c r="V269" i="1"/>
  <c r="V625" i="1"/>
  <c r="V486" i="1"/>
  <c r="V317" i="1"/>
  <c r="V708" i="1"/>
  <c r="V559" i="1"/>
  <c r="V405" i="1"/>
  <c r="V48" i="1"/>
  <c r="V467" i="1"/>
  <c r="V290" i="1"/>
  <c r="V719" i="1"/>
  <c r="V558" i="1"/>
  <c r="V337" i="1"/>
  <c r="V603" i="1"/>
  <c r="V413" i="1"/>
  <c r="V119" i="1"/>
  <c r="V242" i="1"/>
  <c r="V589" i="1"/>
  <c r="V390" i="1"/>
  <c r="V446" i="1"/>
  <c r="V143" i="1"/>
  <c r="V542" i="1"/>
  <c r="V285" i="1"/>
  <c r="V90" i="1"/>
  <c r="V136" i="1"/>
  <c r="V142" i="1"/>
  <c r="V110" i="1"/>
  <c r="V165" i="1"/>
  <c r="V364" i="1"/>
  <c r="V332" i="1"/>
  <c r="V108" i="1"/>
  <c r="V139" i="1"/>
  <c r="V418" i="1"/>
  <c r="V18" i="1"/>
  <c r="W403" i="1"/>
  <c r="W1171" i="1"/>
  <c r="W220" i="1"/>
  <c r="W1239" i="1"/>
  <c r="W1322" i="1"/>
  <c r="W783" i="1"/>
  <c r="W1289" i="1"/>
  <c r="W974" i="1"/>
  <c r="W1193" i="1"/>
  <c r="W649" i="1"/>
  <c r="W1235" i="1"/>
  <c r="W1360" i="1"/>
  <c r="W1040" i="1"/>
  <c r="W555" i="1"/>
  <c r="W1124" i="1"/>
  <c r="W1135" i="1"/>
  <c r="W961" i="1"/>
  <c r="W877" i="1"/>
  <c r="W986" i="1"/>
  <c r="W1242" i="1"/>
  <c r="W1128" i="1"/>
  <c r="W1026" i="1"/>
  <c r="W912" i="1"/>
  <c r="W781" i="1"/>
  <c r="W401" i="1"/>
  <c r="W708" i="1"/>
  <c r="W246" i="1"/>
  <c r="W1079" i="1"/>
  <c r="W935" i="1"/>
  <c r="W759" i="1"/>
  <c r="W302" i="1"/>
  <c r="W624" i="1"/>
  <c r="W1240" i="1"/>
  <c r="W1060" i="1"/>
  <c r="W886" i="1"/>
  <c r="W644" i="1"/>
  <c r="W705" i="1"/>
  <c r="W81" i="1"/>
  <c r="W921" i="1"/>
  <c r="W673" i="1"/>
  <c r="W45" i="1"/>
  <c r="W198" i="1"/>
  <c r="W842" i="1"/>
  <c r="W257" i="1"/>
  <c r="W256" i="1"/>
  <c r="W103" i="1"/>
  <c r="W398" i="1"/>
  <c r="W537" i="1"/>
  <c r="W180" i="1"/>
  <c r="W300" i="1"/>
  <c r="X1281" i="1"/>
  <c r="X1162" i="1"/>
  <c r="X1216" i="1"/>
  <c r="X808" i="1"/>
  <c r="X803" i="1"/>
  <c r="X658" i="1"/>
  <c r="X245" i="1"/>
  <c r="Y647" i="1"/>
  <c r="Y525" i="1"/>
  <c r="Y70" i="1"/>
  <c r="U1305" i="1"/>
  <c r="U1161" i="1"/>
  <c r="U1034" i="1"/>
  <c r="U1342" i="1"/>
  <c r="U1272" i="1"/>
  <c r="U1128" i="1"/>
  <c r="U852" i="1"/>
  <c r="U1336" i="1"/>
  <c r="U1192" i="1"/>
  <c r="U1061" i="1"/>
  <c r="U1285" i="1"/>
  <c r="U1247" i="1"/>
  <c r="U1103" i="1"/>
  <c r="U898" i="1"/>
  <c r="U1026" i="1"/>
  <c r="U820" i="1"/>
  <c r="U927" i="1"/>
  <c r="U691" i="1"/>
  <c r="U950" i="1"/>
  <c r="U718" i="1"/>
  <c r="U997" i="1"/>
  <c r="U901" i="1"/>
  <c r="U542" i="1"/>
  <c r="U908" i="1"/>
  <c r="U97" i="1"/>
  <c r="U1010" i="1"/>
  <c r="U780" i="1"/>
  <c r="U963" i="1"/>
  <c r="U854" i="1"/>
  <c r="U978" i="1"/>
  <c r="U823" i="1"/>
  <c r="U707" i="1"/>
  <c r="U612" i="1"/>
  <c r="U325" i="1"/>
  <c r="U781" i="1"/>
  <c r="U690" i="1"/>
  <c r="U594" i="1"/>
  <c r="U273" i="1"/>
  <c r="U593" i="1"/>
  <c r="U186" i="1"/>
  <c r="U726" i="1"/>
  <c r="U561" i="1"/>
  <c r="U211" i="1"/>
  <c r="U608" i="1"/>
  <c r="U337" i="1"/>
  <c r="U851" i="1"/>
  <c r="U779" i="1"/>
  <c r="U623" i="1"/>
  <c r="U116" i="1"/>
  <c r="U631" i="1"/>
  <c r="U419" i="1"/>
  <c r="U802" i="1"/>
  <c r="U730" i="1"/>
  <c r="U614" i="1"/>
  <c r="U352" i="1"/>
  <c r="U701" i="1"/>
  <c r="U438" i="1"/>
  <c r="U855" i="1"/>
  <c r="U783" i="1"/>
  <c r="U685" i="1"/>
  <c r="U533" i="1"/>
  <c r="U60" i="1"/>
  <c r="U396" i="1"/>
  <c r="U252" i="1"/>
  <c r="U89" i="1"/>
  <c r="U502" i="1"/>
  <c r="U358" i="1"/>
  <c r="U214" i="1"/>
  <c r="U516" i="1"/>
  <c r="U372" i="1"/>
  <c r="U228" i="1"/>
  <c r="U65" i="1"/>
  <c r="U436" i="1"/>
  <c r="U292" i="1"/>
  <c r="U162" i="1"/>
  <c r="U51" i="1"/>
  <c r="U414" i="1"/>
  <c r="U270" i="1"/>
  <c r="U94" i="1"/>
  <c r="U464" i="1"/>
  <c r="U320" i="1"/>
  <c r="U176" i="1"/>
  <c r="U37" i="1"/>
  <c r="U484" i="1"/>
  <c r="U340" i="1"/>
  <c r="U196" i="1"/>
  <c r="U239" i="1"/>
  <c r="U101" i="1"/>
  <c r="U537" i="1"/>
  <c r="U411" i="1"/>
  <c r="U267" i="1"/>
  <c r="U134" i="1"/>
  <c r="U64" i="1"/>
  <c r="V1219" i="1"/>
  <c r="V1329" i="1"/>
  <c r="V1172" i="1"/>
  <c r="V1028" i="1"/>
  <c r="V1237" i="1"/>
  <c r="V1320" i="1"/>
  <c r="V1108" i="1"/>
  <c r="V948" i="1"/>
  <c r="V1171" i="1"/>
  <c r="V1298" i="1"/>
  <c r="V1179" i="1"/>
  <c r="V1035" i="1"/>
  <c r="V1355" i="1"/>
  <c r="V1234" i="1"/>
  <c r="V1106" i="1"/>
  <c r="V944" i="1"/>
  <c r="V1281" i="1"/>
  <c r="V1126" i="1"/>
  <c r="V978" i="1"/>
  <c r="V1160" i="1"/>
  <c r="V1249" i="1"/>
  <c r="V1063" i="1"/>
  <c r="V736" i="1"/>
  <c r="V842" i="1"/>
  <c r="V1248" i="1"/>
  <c r="V1124" i="1"/>
  <c r="V902" i="1"/>
  <c r="V820" i="1"/>
  <c r="V1295" i="1"/>
  <c r="V1154" i="1"/>
  <c r="V1010" i="1"/>
  <c r="V727" i="1"/>
  <c r="V931" i="1"/>
  <c r="V1221" i="1"/>
  <c r="V1081" i="1"/>
  <c r="V897" i="1"/>
  <c r="V626" i="1"/>
  <c r="V1278" i="1"/>
  <c r="V1111" i="1"/>
  <c r="V972" i="1"/>
  <c r="V911" i="1"/>
  <c r="V778" i="1"/>
  <c r="V435" i="1"/>
  <c r="V941" i="1"/>
  <c r="V808" i="1"/>
  <c r="V586" i="1"/>
  <c r="V887" i="1"/>
  <c r="V751" i="1"/>
  <c r="V417" i="1"/>
  <c r="V915" i="1"/>
  <c r="V758" i="1"/>
  <c r="V281" i="1"/>
  <c r="V814" i="1"/>
  <c r="V652" i="1"/>
  <c r="V981" i="1"/>
  <c r="V877" i="1"/>
  <c r="V723" i="1"/>
  <c r="V342" i="1"/>
  <c r="V821" i="1"/>
  <c r="V665" i="1"/>
  <c r="V772" i="1"/>
  <c r="V97" i="1"/>
  <c r="V795" i="1"/>
  <c r="V647" i="1"/>
  <c r="V779" i="1"/>
  <c r="V385" i="1"/>
  <c r="V574" i="1"/>
  <c r="V398" i="1"/>
  <c r="V253" i="1"/>
  <c r="V612" i="1"/>
  <c r="V477" i="1"/>
  <c r="V304" i="1"/>
  <c r="V696" i="1"/>
  <c r="V546" i="1"/>
  <c r="V384" i="1"/>
  <c r="V624" i="1"/>
  <c r="V449" i="1"/>
  <c r="V278" i="1"/>
  <c r="V707" i="1"/>
  <c r="V551" i="1"/>
  <c r="V302" i="1"/>
  <c r="V590" i="1"/>
  <c r="V402" i="1"/>
  <c r="V447" i="1"/>
  <c r="V224" i="1"/>
  <c r="V576" i="1"/>
  <c r="V311" i="1"/>
  <c r="V437" i="1"/>
  <c r="V111" i="1"/>
  <c r="V506" i="1"/>
  <c r="V255" i="1"/>
  <c r="V74" i="1"/>
  <c r="V88" i="1"/>
  <c r="V118" i="1"/>
  <c r="V86" i="1"/>
  <c r="V157" i="1"/>
  <c r="V316" i="1"/>
  <c r="V324" i="1"/>
  <c r="V84" i="1"/>
  <c r="V131" i="1"/>
  <c r="V370" i="1"/>
  <c r="V12" i="1"/>
  <c r="W1153" i="1"/>
  <c r="W1155" i="1"/>
  <c r="W1213" i="1"/>
  <c r="W1225" i="1"/>
  <c r="W1302" i="1"/>
  <c r="W721" i="1"/>
  <c r="W1265" i="1"/>
  <c r="W782" i="1"/>
  <c r="W1147" i="1"/>
  <c r="W498" i="1"/>
  <c r="W1191" i="1"/>
  <c r="W1350" i="1"/>
  <c r="W992" i="1"/>
  <c r="W1226" i="1"/>
  <c r="W1087" i="1"/>
  <c r="W1028" i="1"/>
  <c r="W889" i="1"/>
  <c r="W1357" i="1"/>
  <c r="W751" i="1"/>
  <c r="W1236" i="1"/>
  <c r="W1116" i="1"/>
  <c r="W1020" i="1"/>
  <c r="W900" i="1"/>
  <c r="W740" i="1"/>
  <c r="W370" i="1"/>
  <c r="W688" i="1"/>
  <c r="W215" i="1"/>
  <c r="W1073" i="1"/>
  <c r="W929" i="1"/>
  <c r="W749" i="1"/>
  <c r="W271" i="1"/>
  <c r="W614" i="1"/>
  <c r="W1234" i="1"/>
  <c r="W1042" i="1"/>
  <c r="W880" i="1"/>
  <c r="W582" i="1"/>
  <c r="W684" i="1"/>
  <c r="W50" i="1"/>
  <c r="W903" i="1"/>
  <c r="W663" i="1"/>
  <c r="W765" i="1"/>
  <c r="W136" i="1"/>
  <c r="W836" i="1"/>
  <c r="W195" i="1"/>
  <c r="W37" i="1"/>
  <c r="W512" i="1"/>
  <c r="W388" i="1"/>
  <c r="W531" i="1"/>
  <c r="W169" i="1"/>
  <c r="W289" i="1"/>
  <c r="X1233" i="1"/>
  <c r="X1154" i="1"/>
  <c r="X1208" i="1"/>
  <c r="X401" i="1"/>
  <c r="X1204" i="1"/>
  <c r="X195" i="1"/>
  <c r="X364" i="1"/>
  <c r="Y451" i="1"/>
  <c r="Y856" i="1"/>
  <c r="Z1359" i="1"/>
  <c r="Z1354" i="1"/>
  <c r="Z900" i="1"/>
  <c r="Z1346" i="1"/>
  <c r="Z895" i="1"/>
  <c r="Z767" i="1"/>
  <c r="Z906" i="1"/>
  <c r="Z1217" i="1"/>
  <c r="Z681" i="1"/>
  <c r="Z290" i="1"/>
  <c r="Z333" i="1"/>
  <c r="Z389" i="1"/>
  <c r="Z147" i="1"/>
  <c r="AA743" i="1"/>
  <c r="X960" i="1"/>
  <c r="X1303" i="1"/>
  <c r="X1207" i="1"/>
  <c r="X1111" i="1"/>
  <c r="X1015" i="1"/>
  <c r="X918" i="1"/>
  <c r="X796" i="1"/>
  <c r="X251" i="1"/>
  <c r="X1086" i="1"/>
  <c r="X831" i="1"/>
  <c r="X235" i="1"/>
  <c r="X1222" i="1"/>
  <c r="X958" i="1"/>
  <c r="X719" i="1"/>
  <c r="X1261" i="1"/>
  <c r="X1093" i="1"/>
  <c r="X907" i="1"/>
  <c r="X1116" i="1"/>
  <c r="X791" i="1"/>
  <c r="X1196" i="1"/>
  <c r="X897" i="1"/>
  <c r="X1219" i="1"/>
  <c r="X1027" i="1"/>
  <c r="X814" i="1"/>
  <c r="X1122" i="1"/>
  <c r="X694" i="1"/>
  <c r="X414" i="1"/>
  <c r="X587" i="1"/>
  <c r="X139" i="1"/>
  <c r="X479" i="1"/>
  <c r="X645" i="1"/>
  <c r="X177" i="1"/>
  <c r="X579" i="1"/>
  <c r="X598" i="1"/>
  <c r="X804" i="1"/>
  <c r="X476" i="1"/>
  <c r="X485" i="1"/>
  <c r="X474" i="1"/>
  <c r="X483" i="1"/>
  <c r="X569" i="1"/>
  <c r="X183" i="1"/>
  <c r="X254" i="1"/>
  <c r="X173" i="1"/>
  <c r="X148" i="1"/>
  <c r="X84" i="1"/>
  <c r="X53" i="1"/>
  <c r="X10" i="1"/>
  <c r="Y1299" i="1"/>
  <c r="Y1260" i="1"/>
  <c r="Y1101" i="1"/>
  <c r="Y1283" i="1"/>
  <c r="Y1336" i="1"/>
  <c r="Y979" i="1"/>
  <c r="Y389" i="1"/>
  <c r="Y1011" i="1"/>
  <c r="Y1098" i="1"/>
  <c r="Y878" i="1"/>
  <c r="Y1223" i="1"/>
  <c r="Y853" i="1"/>
  <c r="Y864" i="1"/>
  <c r="Y1240" i="1"/>
  <c r="Y1257" i="1"/>
  <c r="Y885" i="1"/>
  <c r="Y872" i="1"/>
  <c r="Y1007" i="1"/>
  <c r="Y705" i="1"/>
  <c r="Y517" i="1"/>
  <c r="Y850" i="1"/>
  <c r="Y334" i="1"/>
  <c r="Y545" i="1"/>
  <c r="Y197" i="1"/>
  <c r="Y443" i="1"/>
  <c r="Y340" i="1"/>
  <c r="Y315" i="1"/>
  <c r="Y290" i="1"/>
  <c r="Y473" i="1"/>
  <c r="Y360" i="1"/>
  <c r="Y20" i="1"/>
  <c r="Y62" i="1"/>
  <c r="Z1323" i="1"/>
  <c r="Z1348" i="1"/>
  <c r="Z847" i="1"/>
  <c r="Z1340" i="1"/>
  <c r="Z882" i="1"/>
  <c r="Z482" i="1"/>
  <c r="Z816" i="1"/>
  <c r="Z1193" i="1"/>
  <c r="Z635" i="1"/>
  <c r="Z1059" i="1"/>
  <c r="Z218" i="1"/>
  <c r="Z317" i="1"/>
  <c r="Z111" i="1"/>
  <c r="AA1256" i="1"/>
  <c r="W545" i="1"/>
  <c r="W133" i="1"/>
  <c r="W712" i="1"/>
  <c r="W568" i="1"/>
  <c r="W225" i="1"/>
  <c r="W522" i="1"/>
  <c r="W381" i="1"/>
  <c r="W237" i="1"/>
  <c r="W93" i="1"/>
  <c r="W430" i="1"/>
  <c r="W286" i="1"/>
  <c r="W142" i="1"/>
  <c r="W520" i="1"/>
  <c r="W378" i="1"/>
  <c r="W234" i="1"/>
  <c r="W90" i="1"/>
  <c r="W418" i="1"/>
  <c r="W274" i="1"/>
  <c r="W130" i="1"/>
  <c r="W525" i="1"/>
  <c r="W386" i="1"/>
  <c r="W242" i="1"/>
  <c r="W98" i="1"/>
  <c r="W447" i="1"/>
  <c r="W303" i="1"/>
  <c r="W159" i="1"/>
  <c r="W507" i="1"/>
  <c r="W363" i="1"/>
  <c r="W219" i="1"/>
  <c r="W75" i="1"/>
  <c r="W423" i="1"/>
  <c r="W279" i="1"/>
  <c r="W135" i="1"/>
  <c r="W18" i="1"/>
  <c r="W10" i="1"/>
  <c r="X1297" i="1"/>
  <c r="X1097" i="1"/>
  <c r="X1185" i="1"/>
  <c r="X1225" i="1"/>
  <c r="X1128" i="1"/>
  <c r="X885" i="1"/>
  <c r="X1161" i="1"/>
  <c r="X1282" i="1"/>
  <c r="X1138" i="1"/>
  <c r="X994" i="1"/>
  <c r="X868" i="1"/>
  <c r="X673" i="1"/>
  <c r="X821" i="1"/>
  <c r="X1336" i="1"/>
  <c r="X1192" i="1"/>
  <c r="X1048" i="1"/>
  <c r="X901" i="1"/>
  <c r="X920" i="1"/>
  <c r="X1295" i="1"/>
  <c r="X1199" i="1"/>
  <c r="X1103" i="1"/>
  <c r="X1007" i="1"/>
  <c r="X910" i="1"/>
  <c r="X784" i="1"/>
  <c r="X1350" i="1"/>
  <c r="X1062" i="1"/>
  <c r="X819" i="1"/>
  <c r="X1358" i="1"/>
  <c r="X1198" i="1"/>
  <c r="X950" i="1"/>
  <c r="X701" i="1"/>
  <c r="X1253" i="1"/>
  <c r="X1085" i="1"/>
  <c r="X889" i="1"/>
  <c r="X996" i="1"/>
  <c r="X767" i="1"/>
  <c r="X1180" i="1"/>
  <c r="X879" i="1"/>
  <c r="X1211" i="1"/>
  <c r="X1019" i="1"/>
  <c r="X802" i="1"/>
  <c r="X1098" i="1"/>
  <c r="X555" i="1"/>
  <c r="X402" i="1"/>
  <c r="X574" i="1"/>
  <c r="X728" i="1"/>
  <c r="X470" i="1"/>
  <c r="X546" i="1"/>
  <c r="X847" i="1"/>
  <c r="X566" i="1"/>
  <c r="X585" i="1"/>
  <c r="X798" i="1"/>
  <c r="X447" i="1"/>
  <c r="X475" i="1"/>
  <c r="X455" i="1"/>
  <c r="X473" i="1"/>
  <c r="X556" i="1"/>
  <c r="X175" i="1"/>
  <c r="X246" i="1"/>
  <c r="X165" i="1"/>
  <c r="X124" i="1"/>
  <c r="X75" i="1"/>
  <c r="X138" i="1"/>
  <c r="X74" i="1"/>
  <c r="Y1281" i="1"/>
  <c r="Y1224" i="1"/>
  <c r="Y990" i="1"/>
  <c r="Y1112" i="1"/>
  <c r="Y1326" i="1"/>
  <c r="Y967" i="1"/>
  <c r="Y285" i="1"/>
  <c r="Y999" i="1"/>
  <c r="Y1090" i="1"/>
  <c r="Y866" i="1"/>
  <c r="Y1214" i="1"/>
  <c r="Y841" i="1"/>
  <c r="Y852" i="1"/>
  <c r="Y1230" i="1"/>
  <c r="Y1239" i="1"/>
  <c r="Y873" i="1"/>
  <c r="Y860" i="1"/>
  <c r="Y1001" i="1"/>
  <c r="Y698" i="1"/>
  <c r="Y508" i="1"/>
  <c r="Y844" i="1"/>
  <c r="Y317" i="1"/>
  <c r="Y530" i="1"/>
  <c r="Y158" i="1"/>
  <c r="Y419" i="1"/>
  <c r="Y332" i="1"/>
  <c r="Y299" i="1"/>
  <c r="Y282" i="1"/>
  <c r="Y465" i="1"/>
  <c r="Y352" i="1"/>
  <c r="Y503" i="1"/>
  <c r="Y54" i="1"/>
  <c r="Z1287" i="1"/>
  <c r="Z1342" i="1"/>
  <c r="Z832" i="1"/>
  <c r="Z1334" i="1"/>
  <c r="Z841" i="1"/>
  <c r="Z1357" i="1"/>
  <c r="Z557" i="1"/>
  <c r="Z1122" i="1"/>
  <c r="Z563" i="1"/>
  <c r="Z987" i="1"/>
  <c r="Z933" i="1"/>
  <c r="Z180" i="1"/>
  <c r="Z32" i="1"/>
  <c r="AA1232" i="1"/>
  <c r="V510" i="1"/>
  <c r="V326" i="1"/>
  <c r="V649" i="1"/>
  <c r="V509" i="1"/>
  <c r="V360" i="1"/>
  <c r="V87" i="1"/>
  <c r="V312" i="1"/>
  <c r="V687" i="1"/>
  <c r="V543" i="1"/>
  <c r="V379" i="1"/>
  <c r="V498" i="1"/>
  <c r="V345" i="1"/>
  <c r="V673" i="1"/>
  <c r="V529" i="1"/>
  <c r="V377" i="1"/>
  <c r="V137" i="1"/>
  <c r="V66" i="1"/>
  <c r="V256" i="1"/>
  <c r="V382" i="1"/>
  <c r="V94" i="1"/>
  <c r="V174" i="1"/>
  <c r="V29" i="1"/>
  <c r="V149" i="1"/>
  <c r="V53" i="1"/>
  <c r="V196" i="1"/>
  <c r="V308" i="1"/>
  <c r="V164" i="1"/>
  <c r="V219" i="1"/>
  <c r="V123" i="1"/>
  <c r="V26" i="1"/>
  <c r="V250" i="1"/>
  <c r="V23" i="1"/>
  <c r="V14" i="1"/>
  <c r="W1315" i="1"/>
  <c r="W1137" i="1"/>
  <c r="W742" i="1"/>
  <c r="W1099" i="1"/>
  <c r="W1211" i="1"/>
  <c r="W541" i="1"/>
  <c r="W1181" i="1"/>
  <c r="W598" i="1"/>
  <c r="W1342" i="1"/>
  <c r="W1179" i="1"/>
  <c r="W720" i="1"/>
  <c r="W1276" i="1"/>
  <c r="W1045" i="1"/>
  <c r="W127" i="1"/>
  <c r="W1299" i="1"/>
  <c r="W648" i="1"/>
  <c r="W1339" i="1"/>
  <c r="W1143" i="1"/>
  <c r="W823" i="1"/>
  <c r="W670" i="1"/>
  <c r="W1203" i="1"/>
  <c r="W700" i="1"/>
  <c r="W980" i="1"/>
  <c r="W1173" i="1"/>
  <c r="W629" i="1"/>
  <c r="W1347" i="1"/>
  <c r="W1172" i="1"/>
  <c r="W64" i="1"/>
  <c r="W1230" i="1"/>
  <c r="W1158" i="1"/>
  <c r="W1086" i="1"/>
  <c r="W1014" i="1"/>
  <c r="W942" i="1"/>
  <c r="W870" i="1"/>
  <c r="W771" i="1"/>
  <c r="W627" i="1"/>
  <c r="W308" i="1"/>
  <c r="W770" i="1"/>
  <c r="W626" i="1"/>
  <c r="W369" i="1"/>
  <c r="W1139" i="1"/>
  <c r="W1067" i="1"/>
  <c r="W995" i="1"/>
  <c r="W923" i="1"/>
  <c r="W851" i="1"/>
  <c r="W738" i="1"/>
  <c r="W594" i="1"/>
  <c r="W210" i="1"/>
  <c r="W748" i="1"/>
  <c r="W604" i="1"/>
  <c r="W270" i="1"/>
  <c r="W1228" i="1"/>
  <c r="W1156" i="1"/>
  <c r="W1084" i="1"/>
  <c r="W1012" i="1"/>
  <c r="W940" i="1"/>
  <c r="W868" i="1"/>
  <c r="W778" i="1"/>
  <c r="W634" i="1"/>
  <c r="W360" i="1"/>
  <c r="W787" i="1"/>
  <c r="W643" i="1"/>
  <c r="W451" i="1"/>
  <c r="W1089" i="1"/>
  <c r="W1017" i="1"/>
  <c r="W945" i="1"/>
  <c r="W873" i="1"/>
  <c r="W786" i="1"/>
  <c r="W642" i="1"/>
  <c r="W446" i="1"/>
  <c r="W816" i="1"/>
  <c r="W672" i="1"/>
  <c r="W475" i="1"/>
  <c r="W43" i="1"/>
  <c r="W902" i="1"/>
  <c r="W830" i="1"/>
  <c r="W692" i="1"/>
  <c r="W504" i="1"/>
  <c r="W72" i="1"/>
  <c r="W691" i="1"/>
  <c r="W557" i="1"/>
  <c r="W194" i="1"/>
  <c r="W515" i="1"/>
  <c r="W371" i="1"/>
  <c r="W227" i="1"/>
  <c r="W83" i="1"/>
  <c r="W420" i="1"/>
  <c r="W276" i="1"/>
  <c r="W132" i="1"/>
  <c r="W511" i="1"/>
  <c r="W367" i="1"/>
  <c r="W223" i="1"/>
  <c r="W79" i="1"/>
  <c r="W408" i="1"/>
  <c r="W264" i="1"/>
  <c r="W120" i="1"/>
  <c r="W519" i="1"/>
  <c r="W376" i="1"/>
  <c r="W232" i="1"/>
  <c r="W88" i="1"/>
  <c r="W437" i="1"/>
  <c r="W293" i="1"/>
  <c r="W149" i="1"/>
  <c r="W497" i="1"/>
  <c r="W353" i="1"/>
  <c r="W209" i="1"/>
  <c r="W65" i="1"/>
  <c r="W413" i="1"/>
  <c r="W269" i="1"/>
  <c r="W125" i="1"/>
  <c r="W12" i="1"/>
  <c r="W33" i="1"/>
  <c r="X1049" i="1"/>
  <c r="X1025" i="1"/>
  <c r="X1137" i="1"/>
  <c r="X1177" i="1"/>
  <c r="X1080" i="1"/>
  <c r="X533" i="1"/>
  <c r="X1113" i="1"/>
  <c r="X1274" i="1"/>
  <c r="X1130" i="1"/>
  <c r="X986" i="1"/>
  <c r="X848" i="1"/>
  <c r="X627" i="1"/>
  <c r="X809" i="1"/>
  <c r="X1328" i="1"/>
  <c r="X1184" i="1"/>
  <c r="X1040" i="1"/>
  <c r="X883" i="1"/>
  <c r="X902" i="1"/>
  <c r="X1287" i="1"/>
  <c r="X1191" i="1"/>
  <c r="X1095" i="1"/>
  <c r="X999" i="1"/>
  <c r="X900" i="1"/>
  <c r="X772" i="1"/>
  <c r="X1326" i="1"/>
  <c r="X1038" i="1"/>
  <c r="X807" i="1"/>
  <c r="X1342" i="1"/>
  <c r="X1190" i="1"/>
  <c r="X934" i="1"/>
  <c r="X588" i="1"/>
  <c r="X1213" i="1"/>
  <c r="X1069" i="1"/>
  <c r="X871" i="1"/>
  <c r="X972" i="1"/>
  <c r="X755" i="1"/>
  <c r="X1148" i="1"/>
  <c r="X568" i="1"/>
  <c r="X1187" i="1"/>
  <c r="X995" i="1"/>
  <c r="X766" i="1"/>
  <c r="X1026" i="1"/>
  <c r="X104" i="1"/>
  <c r="X350" i="1"/>
  <c r="X509" i="1"/>
  <c r="X710" i="1"/>
  <c r="X422" i="1"/>
  <c r="X517" i="1"/>
  <c r="X841" i="1"/>
  <c r="X545" i="1"/>
  <c r="X572" i="1"/>
  <c r="X792" i="1"/>
  <c r="X438" i="1"/>
  <c r="X465" i="1"/>
  <c r="X446" i="1"/>
  <c r="X464" i="1"/>
  <c r="X549" i="1"/>
  <c r="X167" i="1"/>
  <c r="X230" i="1"/>
  <c r="X157" i="1"/>
  <c r="X100" i="1"/>
  <c r="X65" i="1"/>
  <c r="X122" i="1"/>
  <c r="X68" i="1"/>
  <c r="Y1263" i="1"/>
  <c r="Y1206" i="1"/>
  <c r="Y930" i="1"/>
  <c r="Y1343" i="1"/>
  <c r="Y1318" i="1"/>
  <c r="Y955" i="1"/>
  <c r="Y169" i="1"/>
  <c r="Y987" i="1"/>
  <c r="Y1072" i="1"/>
  <c r="Y854" i="1"/>
  <c r="Y1205" i="1"/>
  <c r="Y829" i="1"/>
  <c r="Y840" i="1"/>
  <c r="Y1222" i="1"/>
  <c r="Y1221" i="1"/>
  <c r="Y861" i="1"/>
  <c r="Y740" i="1"/>
  <c r="Y941" i="1"/>
  <c r="Y574" i="1"/>
  <c r="Y165" i="1"/>
  <c r="Y784" i="1"/>
  <c r="Y703" i="1"/>
  <c r="Y365" i="1"/>
  <c r="Y536" i="1"/>
  <c r="Y93" i="1"/>
  <c r="Y252" i="1"/>
  <c r="Y179" i="1"/>
  <c r="Y202" i="1"/>
  <c r="Y345" i="1"/>
  <c r="Y272" i="1"/>
  <c r="Y383" i="1"/>
  <c r="Y109" i="1"/>
  <c r="Z846" i="1"/>
  <c r="Z1282" i="1"/>
  <c r="Z1015" i="1"/>
  <c r="Z1274" i="1"/>
  <c r="Z1100" i="1"/>
  <c r="Z1297" i="1"/>
  <c r="Z1242" i="1"/>
  <c r="Z1154" i="1"/>
  <c r="Z988" i="1"/>
  <c r="Z673" i="1"/>
  <c r="Z619" i="1"/>
  <c r="Z315" i="1"/>
  <c r="Z282" i="1"/>
  <c r="AA1080" i="1"/>
  <c r="V315" i="1"/>
  <c r="V604" i="1"/>
  <c r="V458" i="1"/>
  <c r="V314" i="1"/>
  <c r="V47" i="1"/>
  <c r="V643" i="1"/>
  <c r="V501" i="1"/>
  <c r="V313" i="1"/>
  <c r="V636" i="1"/>
  <c r="V492" i="1"/>
  <c r="V349" i="1"/>
  <c r="V39" i="1"/>
  <c r="V299" i="1"/>
  <c r="V674" i="1"/>
  <c r="V530" i="1"/>
  <c r="V335" i="1"/>
  <c r="V489" i="1"/>
  <c r="V321" i="1"/>
  <c r="V660" i="1"/>
  <c r="V515" i="1"/>
  <c r="V367" i="1"/>
  <c r="V105" i="1"/>
  <c r="V50" i="1"/>
  <c r="V232" i="1"/>
  <c r="V358" i="1"/>
  <c r="V70" i="1"/>
  <c r="V158" i="1"/>
  <c r="V237" i="1"/>
  <c r="V141" i="1"/>
  <c r="V45" i="1"/>
  <c r="V172" i="1"/>
  <c r="V300" i="1"/>
  <c r="V156" i="1"/>
  <c r="V211" i="1"/>
  <c r="V115" i="1"/>
  <c r="V514" i="1"/>
  <c r="V226" i="1"/>
  <c r="V17" i="1"/>
  <c r="V8" i="1"/>
  <c r="W1305" i="1"/>
  <c r="W1119" i="1"/>
  <c r="W680" i="1"/>
  <c r="W374" i="1"/>
  <c r="W1196" i="1"/>
  <c r="W187" i="1"/>
  <c r="W1166" i="1"/>
  <c r="W524" i="1"/>
  <c r="W1332" i="1"/>
  <c r="W1165" i="1"/>
  <c r="W659" i="1"/>
  <c r="W1264" i="1"/>
  <c r="W1021" i="1"/>
  <c r="W1325" i="1"/>
  <c r="W1287" i="1"/>
  <c r="W587" i="1"/>
  <c r="W1329" i="1"/>
  <c r="W1125" i="1"/>
  <c r="W762" i="1"/>
  <c r="W1359" i="1"/>
  <c r="W1189" i="1"/>
  <c r="W638" i="1"/>
  <c r="W841" i="1"/>
  <c r="W1159" i="1"/>
  <c r="W567" i="1"/>
  <c r="W1337" i="1"/>
  <c r="W1082" i="1"/>
  <c r="W1296" i="1"/>
  <c r="W1224" i="1"/>
  <c r="W1152" i="1"/>
  <c r="W1080" i="1"/>
  <c r="W1008" i="1"/>
  <c r="W936" i="1"/>
  <c r="W864" i="1"/>
  <c r="W761" i="1"/>
  <c r="W617" i="1"/>
  <c r="W277" i="1"/>
  <c r="W760" i="1"/>
  <c r="W616" i="1"/>
  <c r="W338" i="1"/>
  <c r="W1133" i="1"/>
  <c r="W1061" i="1"/>
  <c r="W989" i="1"/>
  <c r="W917" i="1"/>
  <c r="W845" i="1"/>
  <c r="W728" i="1"/>
  <c r="W584" i="1"/>
  <c r="W179" i="1"/>
  <c r="W727" i="1"/>
  <c r="W583" i="1"/>
  <c r="W239" i="1"/>
  <c r="W1222" i="1"/>
  <c r="W1150" i="1"/>
  <c r="W1078" i="1"/>
  <c r="W1006" i="1"/>
  <c r="W934" i="1"/>
  <c r="W862" i="1"/>
  <c r="W757" i="1"/>
  <c r="W613" i="1"/>
  <c r="W329" i="1"/>
  <c r="W777" i="1"/>
  <c r="W633" i="1"/>
  <c r="W390" i="1"/>
  <c r="W1083" i="1"/>
  <c r="W1011" i="1"/>
  <c r="W939" i="1"/>
  <c r="W867" i="1"/>
  <c r="W776" i="1"/>
  <c r="W632" i="1"/>
  <c r="W415" i="1"/>
  <c r="W806" i="1"/>
  <c r="W662" i="1"/>
  <c r="W414" i="1"/>
  <c r="W968" i="1"/>
  <c r="W896" i="1"/>
  <c r="W824" i="1"/>
  <c r="W682" i="1"/>
  <c r="W473" i="1"/>
  <c r="W39" i="1"/>
  <c r="W681" i="1"/>
  <c r="W544" i="1"/>
  <c r="W163" i="1"/>
  <c r="W494" i="1"/>
  <c r="W350" i="1"/>
  <c r="W206" i="1"/>
  <c r="W62" i="1"/>
  <c r="W409" i="1"/>
  <c r="W265" i="1"/>
  <c r="W121" i="1"/>
  <c r="W501" i="1"/>
  <c r="W357" i="1"/>
  <c r="W213" i="1"/>
  <c r="W69" i="1"/>
  <c r="W397" i="1"/>
  <c r="W253" i="1"/>
  <c r="W109" i="1"/>
  <c r="W510" i="1"/>
  <c r="W366" i="1"/>
  <c r="W222" i="1"/>
  <c r="W78" i="1"/>
  <c r="W416" i="1"/>
  <c r="W272" i="1"/>
  <c r="W128" i="1"/>
  <c r="W476" i="1"/>
  <c r="W332" i="1"/>
  <c r="W188" i="1"/>
  <c r="W44" i="1"/>
  <c r="W392" i="1"/>
  <c r="W248" i="1"/>
  <c r="W104" i="1"/>
  <c r="W41" i="1"/>
  <c r="W27" i="1"/>
  <c r="X953" i="1"/>
  <c r="X929" i="1"/>
  <c r="X1089" i="1"/>
  <c r="X1129" i="1"/>
  <c r="X985" i="1"/>
  <c r="X1249" i="1"/>
  <c r="X1057" i="1"/>
  <c r="X1258" i="1"/>
  <c r="X1114" i="1"/>
  <c r="X970" i="1"/>
  <c r="X836" i="1"/>
  <c r="X548" i="1"/>
  <c r="X797" i="1"/>
  <c r="X1312" i="1"/>
  <c r="X1168" i="1"/>
  <c r="X1024" i="1"/>
  <c r="X865" i="1"/>
  <c r="X875" i="1"/>
  <c r="X1279" i="1"/>
  <c r="X1183" i="1"/>
  <c r="X1087" i="1"/>
  <c r="X991" i="1"/>
  <c r="X892" i="1"/>
  <c r="X760" i="1"/>
  <c r="X1302" i="1"/>
  <c r="X1014" i="1"/>
  <c r="X795" i="1"/>
  <c r="X1334" i="1"/>
  <c r="X1126" i="1"/>
  <c r="X917" i="1"/>
  <c r="X500" i="1"/>
  <c r="X1205" i="1"/>
  <c r="X1061" i="1"/>
  <c r="X681" i="1"/>
  <c r="X948" i="1"/>
  <c r="X653" i="1"/>
  <c r="X1084" i="1"/>
  <c r="X1339" i="1"/>
  <c r="X1147" i="1"/>
  <c r="X955" i="1"/>
  <c r="X675" i="1"/>
  <c r="X913" i="1"/>
  <c r="X647" i="1"/>
  <c r="X271" i="1"/>
  <c r="X451" i="1"/>
  <c r="X665" i="1"/>
  <c r="X336" i="1"/>
  <c r="X507" i="1"/>
  <c r="X835" i="1"/>
  <c r="X538" i="1"/>
  <c r="X559" i="1"/>
  <c r="X786" i="1"/>
  <c r="X428" i="1"/>
  <c r="X456" i="1"/>
  <c r="X426" i="1"/>
  <c r="X454" i="1"/>
  <c r="X542" i="1"/>
  <c r="X159" i="1"/>
  <c r="X222" i="1"/>
  <c r="X149" i="1"/>
  <c r="X66" i="1"/>
  <c r="X24" i="1"/>
  <c r="X114" i="1"/>
  <c r="X62" i="1"/>
  <c r="Y1245" i="1"/>
  <c r="Y1184" i="1"/>
  <c r="Y858" i="1"/>
  <c r="Y1307" i="1"/>
  <c r="Y1308" i="1"/>
  <c r="Y943" i="1"/>
  <c r="Y1351" i="1"/>
  <c r="Y975" i="1"/>
  <c r="Y1062" i="1"/>
  <c r="Y842" i="1"/>
  <c r="Y1196" i="1"/>
  <c r="Y817" i="1"/>
  <c r="Y828" i="1"/>
  <c r="Y1212" i="1"/>
  <c r="Y1203" i="1"/>
  <c r="Y849" i="1"/>
  <c r="Y683" i="1"/>
  <c r="Y935" i="1"/>
  <c r="Y561" i="1"/>
  <c r="Y145" i="1"/>
  <c r="Y778" i="1"/>
  <c r="Y690" i="1"/>
  <c r="Y333" i="1"/>
  <c r="Y529" i="1"/>
  <c r="Y609" i="1"/>
  <c r="Y244" i="1"/>
  <c r="Y171" i="1"/>
  <c r="Y194" i="1"/>
  <c r="Y329" i="1"/>
  <c r="Y264" i="1"/>
  <c r="Y375" i="1"/>
  <c r="Y85" i="1"/>
  <c r="Z577" i="1"/>
  <c r="Z1276" i="1"/>
  <c r="Z885" i="1"/>
  <c r="Z1268" i="1"/>
  <c r="Z1030" i="1"/>
  <c r="Z1291" i="1"/>
  <c r="Z1206" i="1"/>
  <c r="Z1108" i="1"/>
  <c r="Z936" i="1"/>
  <c r="Z627" i="1"/>
  <c r="Z573" i="1"/>
  <c r="Z279" i="1"/>
  <c r="Z210" i="1"/>
  <c r="AA1356" i="1"/>
  <c r="V356" i="1"/>
  <c r="V71" i="1"/>
  <c r="V42" i="1"/>
  <c r="V208" i="1"/>
  <c r="V334" i="1"/>
  <c r="V46" i="1"/>
  <c r="V150" i="1"/>
  <c r="V229" i="1"/>
  <c r="V133" i="1"/>
  <c r="V37" i="1"/>
  <c r="V148" i="1"/>
  <c r="V284" i="1"/>
  <c r="V140" i="1"/>
  <c r="V203" i="1"/>
  <c r="V107" i="1"/>
  <c r="V490" i="1"/>
  <c r="V202" i="1"/>
  <c r="V11" i="1"/>
  <c r="W1345" i="1"/>
  <c r="W1294" i="1"/>
  <c r="W1101" i="1"/>
  <c r="W618" i="1"/>
  <c r="W1354" i="1"/>
  <c r="W1167" i="1"/>
  <c r="W542" i="1"/>
  <c r="W1149" i="1"/>
  <c r="W343" i="1"/>
  <c r="W1321" i="1"/>
  <c r="W1148" i="1"/>
  <c r="W597" i="1"/>
  <c r="W1250" i="1"/>
  <c r="W997" i="1"/>
  <c r="W741" i="1"/>
  <c r="W1275" i="1"/>
  <c r="W496" i="1"/>
  <c r="W1319" i="1"/>
  <c r="W1107" i="1"/>
  <c r="W701" i="1"/>
  <c r="W1349" i="1"/>
  <c r="W1175" i="1"/>
  <c r="W576" i="1"/>
  <c r="W1358" i="1"/>
  <c r="W1141" i="1"/>
  <c r="W436" i="1"/>
  <c r="W1316" i="1"/>
  <c r="W1058" i="1"/>
  <c r="W1290" i="1"/>
  <c r="W1218" i="1"/>
  <c r="W1146" i="1"/>
  <c r="W1074" i="1"/>
  <c r="W1002" i="1"/>
  <c r="W930" i="1"/>
  <c r="W858" i="1"/>
  <c r="W750" i="1"/>
  <c r="W606" i="1"/>
  <c r="W216" i="1"/>
  <c r="W739" i="1"/>
  <c r="W595" i="1"/>
  <c r="W307" i="1"/>
  <c r="W1127" i="1"/>
  <c r="W1055" i="1"/>
  <c r="W983" i="1"/>
  <c r="W911" i="1"/>
  <c r="W839" i="1"/>
  <c r="W718" i="1"/>
  <c r="W574" i="1"/>
  <c r="W148" i="1"/>
  <c r="W717" i="1"/>
  <c r="W573" i="1"/>
  <c r="W208" i="1"/>
  <c r="W1216" i="1"/>
  <c r="W1144" i="1"/>
  <c r="W1072" i="1"/>
  <c r="W1000" i="1"/>
  <c r="W928" i="1"/>
  <c r="W856" i="1"/>
  <c r="W747" i="1"/>
  <c r="W603" i="1"/>
  <c r="W298" i="1"/>
  <c r="W767" i="1"/>
  <c r="W623" i="1"/>
  <c r="W359" i="1"/>
  <c r="W1077" i="1"/>
  <c r="W1005" i="1"/>
  <c r="W933" i="1"/>
  <c r="W861" i="1"/>
  <c r="W766" i="1"/>
  <c r="W622" i="1"/>
  <c r="W354" i="1"/>
  <c r="W796" i="1"/>
  <c r="W652" i="1"/>
  <c r="W383" i="1"/>
  <c r="W962" i="1"/>
  <c r="W890" i="1"/>
  <c r="W805" i="1"/>
  <c r="W661" i="1"/>
  <c r="W442" i="1"/>
  <c r="W815" i="1"/>
  <c r="W671" i="1"/>
  <c r="W527" i="1"/>
  <c r="W102" i="1"/>
  <c r="W484" i="1"/>
  <c r="W340" i="1"/>
  <c r="W196" i="1"/>
  <c r="W52" i="1"/>
  <c r="W399" i="1"/>
  <c r="W255" i="1"/>
  <c r="W111" i="1"/>
  <c r="W491" i="1"/>
  <c r="W347" i="1"/>
  <c r="W203" i="1"/>
  <c r="W59" i="1"/>
  <c r="W387" i="1"/>
  <c r="W243" i="1"/>
  <c r="W99" i="1"/>
  <c r="W499" i="1"/>
  <c r="W355" i="1"/>
  <c r="W211" i="1"/>
  <c r="W67" i="1"/>
  <c r="W406" i="1"/>
  <c r="W262" i="1"/>
  <c r="W118" i="1"/>
  <c r="W466" i="1"/>
  <c r="W322" i="1"/>
  <c r="W178" i="1"/>
  <c r="W13" i="1"/>
  <c r="W382" i="1"/>
  <c r="W238" i="1"/>
  <c r="W94" i="1"/>
  <c r="W35" i="1"/>
  <c r="W21" i="1"/>
  <c r="X857" i="1"/>
  <c r="X688" i="1"/>
  <c r="X1009" i="1"/>
  <c r="X1081" i="1"/>
  <c r="X1153" i="1"/>
  <c r="X1248" i="1"/>
  <c r="X961" i="1"/>
  <c r="X1250" i="1"/>
  <c r="X1106" i="1"/>
  <c r="X962" i="1"/>
  <c r="X824" i="1"/>
  <c r="X314" i="1"/>
  <c r="X785" i="1"/>
  <c r="X1304" i="1"/>
  <c r="X1160" i="1"/>
  <c r="X1016" i="1"/>
  <c r="X856" i="1"/>
  <c r="X423" i="1"/>
  <c r="X1271" i="1"/>
  <c r="X1175" i="1"/>
  <c r="X1079" i="1"/>
  <c r="X983" i="1"/>
  <c r="X882" i="1"/>
  <c r="X748" i="1"/>
  <c r="X1278" i="1"/>
  <c r="X990" i="1"/>
  <c r="X783" i="1"/>
  <c r="X1318" i="1"/>
  <c r="X1118" i="1"/>
  <c r="X908" i="1"/>
  <c r="X381" i="1"/>
  <c r="X1197" i="1"/>
  <c r="X1021" i="1"/>
  <c r="X581" i="1"/>
  <c r="X924" i="1"/>
  <c r="X359" i="1"/>
  <c r="X1076" i="1"/>
  <c r="X1331" i="1"/>
  <c r="X1139" i="1"/>
  <c r="X947" i="1"/>
  <c r="X640" i="1"/>
  <c r="X895" i="1"/>
  <c r="X634" i="1"/>
  <c r="X255" i="1"/>
  <c r="X441" i="1"/>
  <c r="X652" i="1"/>
  <c r="X325" i="1"/>
  <c r="X497" i="1"/>
  <c r="X781" i="1"/>
  <c r="X448" i="1"/>
  <c r="X398" i="1"/>
  <c r="X732" i="1"/>
  <c r="X333" i="1"/>
  <c r="X306" i="1"/>
  <c r="X289" i="1"/>
  <c r="X361" i="1"/>
  <c r="X434" i="1"/>
  <c r="X87" i="1"/>
  <c r="X110" i="1"/>
  <c r="X77" i="1"/>
  <c r="X372" i="1"/>
  <c r="X33" i="1"/>
  <c r="X129" i="1"/>
  <c r="X8" i="1"/>
  <c r="Y810" i="1"/>
  <c r="Y607" i="1"/>
  <c r="Y1255" i="1"/>
  <c r="Y1044" i="1"/>
  <c r="Y1228" i="1"/>
  <c r="Y835" i="1"/>
  <c r="Y1189" i="1"/>
  <c r="Y843" i="1"/>
  <c r="Y1251" i="1"/>
  <c r="Y734" i="1"/>
  <c r="Y1115" i="1"/>
  <c r="Y706" i="1"/>
  <c r="Y719" i="1"/>
  <c r="Y1132" i="1"/>
  <c r="Y1049" i="1"/>
  <c r="Y741" i="1"/>
  <c r="Y653" i="1"/>
  <c r="Y929" i="1"/>
  <c r="Y554" i="1"/>
  <c r="Y126" i="1"/>
  <c r="Y772" i="1"/>
  <c r="Y677" i="1"/>
  <c r="Y313" i="1"/>
  <c r="Y522" i="1"/>
  <c r="Y602" i="1"/>
  <c r="Y236" i="1"/>
  <c r="Y155" i="1"/>
  <c r="Y186" i="1"/>
  <c r="Y321" i="1"/>
  <c r="Y256" i="1"/>
  <c r="Y359" i="1"/>
  <c r="Y61" i="1"/>
  <c r="Z873" i="1"/>
  <c r="Z1270" i="1"/>
  <c r="Z1178" i="1"/>
  <c r="Z1262" i="1"/>
  <c r="Z960" i="1"/>
  <c r="Z1285" i="1"/>
  <c r="Z1200" i="1"/>
  <c r="Z1032" i="1"/>
  <c r="Z864" i="1"/>
  <c r="Z555" i="1"/>
  <c r="Z495" i="1"/>
  <c r="Z214" i="1"/>
  <c r="Z95" i="1"/>
  <c r="AA1344" i="1"/>
  <c r="W1210" i="1"/>
  <c r="W1138" i="1"/>
  <c r="W1066" i="1"/>
  <c r="W994" i="1"/>
  <c r="W922" i="1"/>
  <c r="W850" i="1"/>
  <c r="W737" i="1"/>
  <c r="W593" i="1"/>
  <c r="W267" i="1"/>
  <c r="W756" i="1"/>
  <c r="W612" i="1"/>
  <c r="W328" i="1"/>
  <c r="W1071" i="1"/>
  <c r="W999" i="1"/>
  <c r="W927" i="1"/>
  <c r="W855" i="1"/>
  <c r="W745" i="1"/>
  <c r="W601" i="1"/>
  <c r="W323" i="1"/>
  <c r="W775" i="1"/>
  <c r="W631" i="1"/>
  <c r="W352" i="1"/>
  <c r="W956" i="1"/>
  <c r="W884" i="1"/>
  <c r="W795" i="1"/>
  <c r="W651" i="1"/>
  <c r="W411" i="1"/>
  <c r="W804" i="1"/>
  <c r="W660" i="1"/>
  <c r="W503" i="1"/>
  <c r="W71" i="1"/>
  <c r="W474" i="1"/>
  <c r="W330" i="1"/>
  <c r="W186" i="1"/>
  <c r="W40" i="1"/>
  <c r="W389" i="1"/>
  <c r="W245" i="1"/>
  <c r="W101" i="1"/>
  <c r="W470" i="1"/>
  <c r="W326" i="1"/>
  <c r="W182" i="1"/>
  <c r="W31" i="1"/>
  <c r="W377" i="1"/>
  <c r="W233" i="1"/>
  <c r="W89" i="1"/>
  <c r="W489" i="1"/>
  <c r="W345" i="1"/>
  <c r="W201" i="1"/>
  <c r="W57" i="1"/>
  <c r="W396" i="1"/>
  <c r="W252" i="1"/>
  <c r="W108" i="1"/>
  <c r="W456" i="1"/>
  <c r="W312" i="1"/>
  <c r="W168" i="1"/>
  <c r="W516" i="1"/>
  <c r="W372" i="1"/>
  <c r="W228" i="1"/>
  <c r="W84" i="1"/>
  <c r="W29" i="1"/>
  <c r="W15" i="1"/>
  <c r="X725" i="1"/>
  <c r="X1033" i="1"/>
  <c r="X921" i="1"/>
  <c r="X993" i="1"/>
  <c r="X1152" i="1"/>
  <c r="X1065" i="1"/>
  <c r="X867" i="1"/>
  <c r="X1234" i="1"/>
  <c r="X1090" i="1"/>
  <c r="X946" i="1"/>
  <c r="X812" i="1"/>
  <c r="X1032" i="1"/>
  <c r="X773" i="1"/>
  <c r="X1288" i="1"/>
  <c r="X1144" i="1"/>
  <c r="X1000" i="1"/>
  <c r="X724" i="1"/>
  <c r="X1359" i="1"/>
  <c r="X1263" i="1"/>
  <c r="X1167" i="1"/>
  <c r="X1071" i="1"/>
  <c r="X975" i="1"/>
  <c r="X874" i="1"/>
  <c r="X736" i="1"/>
  <c r="X1254" i="1"/>
  <c r="X966" i="1"/>
  <c r="X771" i="1"/>
  <c r="X1310" i="1"/>
  <c r="X1102" i="1"/>
  <c r="X863" i="1"/>
  <c r="X1357" i="1"/>
  <c r="X1189" i="1"/>
  <c r="X1013" i="1"/>
  <c r="X369" i="1"/>
  <c r="X916" i="1"/>
  <c r="X1348" i="1"/>
  <c r="X1060" i="1"/>
  <c r="X1323" i="1"/>
  <c r="X1131" i="1"/>
  <c r="X939" i="1"/>
  <c r="X462" i="1"/>
  <c r="X877" i="1"/>
  <c r="X621" i="1"/>
  <c r="X239" i="1"/>
  <c r="X432" i="1"/>
  <c r="X639" i="1"/>
  <c r="X297" i="1"/>
  <c r="X488" i="1"/>
  <c r="X775" i="1"/>
  <c r="X439" i="1"/>
  <c r="X386" i="1"/>
  <c r="X726" i="1"/>
  <c r="X307" i="1"/>
  <c r="X290" i="1"/>
  <c r="X273" i="1"/>
  <c r="X351" i="1"/>
  <c r="X424" i="1"/>
  <c r="X79" i="1"/>
  <c r="X102" i="1"/>
  <c r="X36" i="1"/>
  <c r="X356" i="1"/>
  <c r="X23" i="1"/>
  <c r="X121" i="1"/>
  <c r="Y1301" i="1"/>
  <c r="Y649" i="1"/>
  <c r="Y1355" i="1"/>
  <c r="Y1237" i="1"/>
  <c r="Y978" i="1"/>
  <c r="Y1218" i="1"/>
  <c r="Y823" i="1"/>
  <c r="Y1171" i="1"/>
  <c r="Y831" i="1"/>
  <c r="Y1233" i="1"/>
  <c r="Y721" i="1"/>
  <c r="Y1106" i="1"/>
  <c r="Y674" i="1"/>
  <c r="Y673" i="1"/>
  <c r="Y1122" i="1"/>
  <c r="Y1038" i="1"/>
  <c r="Y729" i="1"/>
  <c r="Y654" i="1"/>
  <c r="Y869" i="1"/>
  <c r="Y461" i="1"/>
  <c r="Y1000" i="1"/>
  <c r="Y697" i="1"/>
  <c r="Y559" i="1"/>
  <c r="Y702" i="1"/>
  <c r="Y361" i="1"/>
  <c r="Y474" i="1"/>
  <c r="Y156" i="1"/>
  <c r="Y42" i="1"/>
  <c r="Y106" i="1"/>
  <c r="Y201" i="1"/>
  <c r="Y176" i="1"/>
  <c r="Y239" i="1"/>
  <c r="Y26" i="1"/>
  <c r="Z1094" i="1"/>
  <c r="Z1210" i="1"/>
  <c r="Z1058" i="1"/>
  <c r="Z1202" i="1"/>
  <c r="Z1085" i="1"/>
  <c r="Z1183" i="1"/>
  <c r="Z918" i="1"/>
  <c r="Z853" i="1"/>
  <c r="Z556" i="1"/>
  <c r="Z777" i="1"/>
  <c r="Z736" i="1"/>
  <c r="Z192" i="1"/>
  <c r="Z34" i="1"/>
  <c r="AA712" i="1"/>
  <c r="W80" i="1"/>
  <c r="W460" i="1"/>
  <c r="W316" i="1"/>
  <c r="W172" i="1"/>
  <c r="W500" i="1"/>
  <c r="W356" i="1"/>
  <c r="W212" i="1"/>
  <c r="W68" i="1"/>
  <c r="W479" i="1"/>
  <c r="W335" i="1"/>
  <c r="W191" i="1"/>
  <c r="W47" i="1"/>
  <c r="W385" i="1"/>
  <c r="W241" i="1"/>
  <c r="W97" i="1"/>
  <c r="W445" i="1"/>
  <c r="W301" i="1"/>
  <c r="W157" i="1"/>
  <c r="W505" i="1"/>
  <c r="W361" i="1"/>
  <c r="W217" i="1"/>
  <c r="W73" i="1"/>
  <c r="W23" i="1"/>
  <c r="W9" i="1"/>
  <c r="X1345" i="1"/>
  <c r="X1017" i="1"/>
  <c r="X1041" i="1"/>
  <c r="X903" i="1"/>
  <c r="X1313" i="1"/>
  <c r="X969" i="1"/>
  <c r="X299" i="1"/>
  <c r="X1226" i="1"/>
  <c r="X1082" i="1"/>
  <c r="X938" i="1"/>
  <c r="X800" i="1"/>
  <c r="X984" i="1"/>
  <c r="X761" i="1"/>
  <c r="X1280" i="1"/>
  <c r="X1136" i="1"/>
  <c r="X992" i="1"/>
  <c r="X668" i="1"/>
  <c r="X1351" i="1"/>
  <c r="X1255" i="1"/>
  <c r="X1159" i="1"/>
  <c r="X1063" i="1"/>
  <c r="X967" i="1"/>
  <c r="X864" i="1"/>
  <c r="X723" i="1"/>
  <c r="X1230" i="1"/>
  <c r="X942" i="1"/>
  <c r="X759" i="1"/>
  <c r="X1294" i="1"/>
  <c r="X1094" i="1"/>
  <c r="X853" i="1"/>
  <c r="X1349" i="1"/>
  <c r="X1181" i="1"/>
  <c r="X1005" i="1"/>
  <c r="X1284" i="1"/>
  <c r="X898" i="1"/>
  <c r="X1340" i="1"/>
  <c r="X1052" i="1"/>
  <c r="X1315" i="1"/>
  <c r="X1123" i="1"/>
  <c r="X931" i="1"/>
  <c r="X337" i="1"/>
  <c r="X859" i="1"/>
  <c r="X608" i="1"/>
  <c r="X223" i="1"/>
  <c r="X411" i="1"/>
  <c r="X626" i="1"/>
  <c r="X281" i="1"/>
  <c r="X409" i="1"/>
  <c r="X769" i="1"/>
  <c r="X419" i="1"/>
  <c r="X366" i="1"/>
  <c r="X720" i="1"/>
  <c r="X291" i="1"/>
  <c r="X258" i="1"/>
  <c r="X257" i="1"/>
  <c r="X341" i="1"/>
  <c r="X403" i="1"/>
  <c r="X69" i="1"/>
  <c r="X86" i="1"/>
  <c r="X25" i="1"/>
  <c r="X348" i="1"/>
  <c r="X11" i="1"/>
  <c r="X113" i="1"/>
  <c r="Y1145" i="1"/>
  <c r="Y1172" i="1"/>
  <c r="Y1265" i="1"/>
  <c r="Y1219" i="1"/>
  <c r="Y302" i="1"/>
  <c r="Y1210" i="1"/>
  <c r="Y811" i="1"/>
  <c r="Y1153" i="1"/>
  <c r="Y819" i="1"/>
  <c r="Y1215" i="1"/>
  <c r="Y707" i="1"/>
  <c r="Y1097" i="1"/>
  <c r="Y622" i="1"/>
  <c r="Y657" i="1"/>
  <c r="Y1114" i="1"/>
  <c r="Y1028" i="1"/>
  <c r="Y669" i="1"/>
  <c r="Y641" i="1"/>
  <c r="Y863" i="1"/>
  <c r="Y437" i="1"/>
  <c r="Y994" i="1"/>
  <c r="Y684" i="1"/>
  <c r="Y531" i="1"/>
  <c r="Y689" i="1"/>
  <c r="Y310" i="1"/>
  <c r="Y464" i="1"/>
  <c r="Y148" i="1"/>
  <c r="Y33" i="1"/>
  <c r="Y98" i="1"/>
  <c r="Y185" i="1"/>
  <c r="Y168" i="1"/>
  <c r="Y231" i="1"/>
  <c r="Y46" i="1"/>
  <c r="Z972" i="1"/>
  <c r="Z1204" i="1"/>
  <c r="Z1051" i="1"/>
  <c r="Z1196" i="1"/>
  <c r="Z1078" i="1"/>
  <c r="Z1150" i="1"/>
  <c r="Z813" i="1"/>
  <c r="Z807" i="1"/>
  <c r="Z507" i="1"/>
  <c r="Z731" i="1"/>
  <c r="Z684" i="1"/>
  <c r="Z120" i="1"/>
  <c r="Z8" i="1"/>
  <c r="AA405" i="1"/>
  <c r="W1037" i="1"/>
  <c r="W965" i="1"/>
  <c r="W893" i="1"/>
  <c r="W821" i="1"/>
  <c r="W677" i="1"/>
  <c r="W487" i="1"/>
  <c r="W55" i="1"/>
  <c r="W686" i="1"/>
  <c r="W535" i="1"/>
  <c r="W115" i="1"/>
  <c r="W1198" i="1"/>
  <c r="W1126" i="1"/>
  <c r="W1054" i="1"/>
  <c r="W982" i="1"/>
  <c r="W910" i="1"/>
  <c r="W838" i="1"/>
  <c r="W716" i="1"/>
  <c r="W572" i="1"/>
  <c r="W205" i="1"/>
  <c r="W736" i="1"/>
  <c r="W592" i="1"/>
  <c r="W266" i="1"/>
  <c r="W1059" i="1"/>
  <c r="W987" i="1"/>
  <c r="W915" i="1"/>
  <c r="W843" i="1"/>
  <c r="W725" i="1"/>
  <c r="W581" i="1"/>
  <c r="W261" i="1"/>
  <c r="W755" i="1"/>
  <c r="W611" i="1"/>
  <c r="W290" i="1"/>
  <c r="W944" i="1"/>
  <c r="W872" i="1"/>
  <c r="W774" i="1"/>
  <c r="W630" i="1"/>
  <c r="W349" i="1"/>
  <c r="W784" i="1"/>
  <c r="W640" i="1"/>
  <c r="W441" i="1"/>
  <c r="W558" i="1"/>
  <c r="W453" i="1"/>
  <c r="W309" i="1"/>
  <c r="W165" i="1"/>
  <c r="W502" i="1"/>
  <c r="W358" i="1"/>
  <c r="W214" i="1"/>
  <c r="W70" i="1"/>
  <c r="W450" i="1"/>
  <c r="W306" i="1"/>
  <c r="W162" i="1"/>
  <c r="W490" i="1"/>
  <c r="W346" i="1"/>
  <c r="W202" i="1"/>
  <c r="W58" i="1"/>
  <c r="W458" i="1"/>
  <c r="W314" i="1"/>
  <c r="W170" i="1"/>
  <c r="W25" i="1"/>
  <c r="W375" i="1"/>
  <c r="W231" i="1"/>
  <c r="W87" i="1"/>
  <c r="W435" i="1"/>
  <c r="W291" i="1"/>
  <c r="W147" i="1"/>
  <c r="W495" i="1"/>
  <c r="W351" i="1"/>
  <c r="W207" i="1"/>
  <c r="W63" i="1"/>
  <c r="W17" i="1"/>
  <c r="W38" i="1"/>
  <c r="X1344" i="1"/>
  <c r="X669" i="1"/>
  <c r="X845" i="1"/>
  <c r="X614" i="1"/>
  <c r="X1265" i="1"/>
  <c r="X1105" i="1"/>
  <c r="X1354" i="1"/>
  <c r="X1210" i="1"/>
  <c r="X1066" i="1"/>
  <c r="X922" i="1"/>
  <c r="X788" i="1"/>
  <c r="X936" i="1"/>
  <c r="X749" i="1"/>
  <c r="X1264" i="1"/>
  <c r="X1120" i="1"/>
  <c r="X976" i="1"/>
  <c r="X526" i="1"/>
  <c r="X1343" i="1"/>
  <c r="X1247" i="1"/>
  <c r="X1151" i="1"/>
  <c r="X1055" i="1"/>
  <c r="X959" i="1"/>
  <c r="X855" i="1"/>
  <c r="X705" i="1"/>
  <c r="X1206" i="1"/>
  <c r="X909" i="1"/>
  <c r="X747" i="1"/>
  <c r="X1286" i="1"/>
  <c r="X1078" i="1"/>
  <c r="X842" i="1"/>
  <c r="X1309" i="1"/>
  <c r="X1165" i="1"/>
  <c r="X997" i="1"/>
  <c r="X1260" i="1"/>
  <c r="X888" i="1"/>
  <c r="X1324" i="1"/>
  <c r="X1036" i="1"/>
  <c r="X1307" i="1"/>
  <c r="X1115" i="1"/>
  <c r="X923" i="1"/>
  <c r="X144" i="1"/>
  <c r="X849" i="1"/>
  <c r="X595" i="1"/>
  <c r="X184" i="1"/>
  <c r="X400" i="1"/>
  <c r="X613" i="1"/>
  <c r="X265" i="1"/>
  <c r="X399" i="1"/>
  <c r="X763" i="1"/>
  <c r="X387" i="1"/>
  <c r="X354" i="1"/>
  <c r="X714" i="1"/>
  <c r="X275" i="1"/>
  <c r="X242" i="1"/>
  <c r="X241" i="1"/>
  <c r="X329" i="1"/>
  <c r="X382" i="1"/>
  <c r="X59" i="1"/>
  <c r="X78" i="1"/>
  <c r="X553" i="1"/>
  <c r="X332" i="1"/>
  <c r="X514" i="1"/>
  <c r="X105" i="1"/>
  <c r="Y1139" i="1"/>
  <c r="Y1335" i="1"/>
  <c r="Y1229" i="1"/>
  <c r="Y1201" i="1"/>
  <c r="Y1319" i="1"/>
  <c r="Y1200" i="1"/>
  <c r="Y799" i="1"/>
  <c r="Y1135" i="1"/>
  <c r="Y807" i="1"/>
  <c r="Y1197" i="1"/>
  <c r="Y692" i="1"/>
  <c r="Y1088" i="1"/>
  <c r="Y588" i="1"/>
  <c r="Y621" i="1"/>
  <c r="Y1104" i="1"/>
  <c r="Y686" i="1"/>
  <c r="Y637" i="1"/>
  <c r="Y628" i="1"/>
  <c r="Y857" i="1"/>
  <c r="Y413" i="1"/>
  <c r="Y988" i="1"/>
  <c r="Y671" i="1"/>
  <c r="Y516" i="1"/>
  <c r="Y676" i="1"/>
  <c r="Y271" i="1"/>
  <c r="Y453" i="1"/>
  <c r="Y140" i="1"/>
  <c r="Y24" i="1"/>
  <c r="Y90" i="1"/>
  <c r="Y177" i="1"/>
  <c r="Y160" i="1"/>
  <c r="Y215" i="1"/>
  <c r="Y40" i="1"/>
  <c r="Z1347" i="1"/>
  <c r="Z1198" i="1"/>
  <c r="Z1044" i="1"/>
  <c r="Z1190" i="1"/>
  <c r="Z1071" i="1"/>
  <c r="Z1049" i="1"/>
  <c r="Z787" i="1"/>
  <c r="Z735" i="1"/>
  <c r="Z441" i="1"/>
  <c r="Z659" i="1"/>
  <c r="Z612" i="1"/>
  <c r="Z14" i="1"/>
  <c r="AA1163" i="1"/>
  <c r="AA362" i="1"/>
  <c r="V702" i="1"/>
  <c r="V572" i="1"/>
  <c r="V441" i="1"/>
  <c r="V231" i="1"/>
  <c r="V545" i="1"/>
  <c r="V393" i="1"/>
  <c r="V247" i="1"/>
  <c r="V713" i="1"/>
  <c r="V584" i="1"/>
  <c r="V431" i="1"/>
  <c r="V245" i="1"/>
  <c r="V577" i="1"/>
  <c r="V430" i="1"/>
  <c r="V243" i="1"/>
  <c r="V380" i="1"/>
  <c r="V200" i="1"/>
  <c r="V615" i="1"/>
  <c r="V455" i="1"/>
  <c r="V241" i="1"/>
  <c r="V420" i="1"/>
  <c r="V194" i="1"/>
  <c r="V601" i="1"/>
  <c r="V445" i="1"/>
  <c r="V271" i="1"/>
  <c r="V138" i="1"/>
  <c r="V65" i="1"/>
  <c r="V112" i="1"/>
  <c r="V238" i="1"/>
  <c r="V246" i="1"/>
  <c r="V102" i="1"/>
  <c r="V197" i="1"/>
  <c r="V101" i="1"/>
  <c r="V340" i="1"/>
  <c r="V52" i="1"/>
  <c r="V236" i="1"/>
  <c r="V92" i="1"/>
  <c r="V171" i="1"/>
  <c r="V75" i="1"/>
  <c r="V394" i="1"/>
  <c r="V106" i="1"/>
  <c r="V16" i="1"/>
  <c r="W1292" i="1"/>
  <c r="W1243" i="1"/>
  <c r="W1009" i="1"/>
  <c r="W1293" i="1"/>
  <c r="W1313" i="1"/>
  <c r="W1003" i="1"/>
  <c r="W1312" i="1"/>
  <c r="W943" i="1"/>
  <c r="W1154" i="1"/>
  <c r="W1277" i="1"/>
  <c r="W1070" i="1"/>
  <c r="W1351" i="1"/>
  <c r="W1178" i="1"/>
  <c r="W865" i="1"/>
  <c r="W1004" i="1"/>
  <c r="W1220" i="1"/>
  <c r="W1314" i="1"/>
  <c r="W1262" i="1"/>
  <c r="W1016" i="1"/>
  <c r="W282" i="1"/>
  <c r="W1297" i="1"/>
  <c r="W1106" i="1"/>
  <c r="W1304" i="1"/>
  <c r="W1317" i="1"/>
  <c r="W925" i="1"/>
  <c r="W1227" i="1"/>
  <c r="W1271" i="1"/>
  <c r="W813" i="1"/>
  <c r="W1266" i="1"/>
  <c r="W1194" i="1"/>
  <c r="W1122" i="1"/>
  <c r="W1050" i="1"/>
  <c r="W978" i="1"/>
  <c r="W906" i="1"/>
  <c r="W834" i="1"/>
  <c r="W699" i="1"/>
  <c r="W554" i="1"/>
  <c r="W92" i="1"/>
  <c r="W698" i="1"/>
  <c r="W553" i="1"/>
  <c r="W153" i="1"/>
  <c r="W1103" i="1"/>
  <c r="W1031" i="1"/>
  <c r="W959" i="1"/>
  <c r="W887" i="1"/>
  <c r="W810" i="1"/>
  <c r="W666" i="1"/>
  <c r="W426" i="1"/>
  <c r="W820" i="1"/>
  <c r="W676" i="1"/>
  <c r="W486" i="1"/>
  <c r="W54" i="1"/>
  <c r="W1192" i="1"/>
  <c r="W1120" i="1"/>
  <c r="W1048" i="1"/>
  <c r="W976" i="1"/>
  <c r="W904" i="1"/>
  <c r="W832" i="1"/>
  <c r="W706" i="1"/>
  <c r="W562" i="1"/>
  <c r="W144" i="1"/>
  <c r="W715" i="1"/>
  <c r="W571" i="1"/>
  <c r="W235" i="1"/>
  <c r="W1053" i="1"/>
  <c r="W981" i="1"/>
  <c r="W909" i="1"/>
  <c r="W837" i="1"/>
  <c r="W714" i="1"/>
  <c r="W570" i="1"/>
  <c r="W230" i="1"/>
  <c r="W744" i="1"/>
  <c r="W600" i="1"/>
  <c r="W259" i="1"/>
  <c r="W938" i="1"/>
  <c r="W866" i="1"/>
  <c r="W764" i="1"/>
  <c r="W620" i="1"/>
  <c r="W288" i="1"/>
  <c r="W763" i="1"/>
  <c r="W619" i="1"/>
  <c r="W410" i="1"/>
  <c r="W552" i="1"/>
  <c r="W443" i="1"/>
  <c r="W299" i="1"/>
  <c r="W155" i="1"/>
  <c r="W492" i="1"/>
  <c r="W348" i="1"/>
  <c r="W204" i="1"/>
  <c r="W60" i="1"/>
  <c r="W439" i="1"/>
  <c r="W295" i="1"/>
  <c r="W151" i="1"/>
  <c r="W480" i="1"/>
  <c r="W336" i="1"/>
  <c r="W192" i="1"/>
  <c r="W48" i="1"/>
  <c r="W448" i="1"/>
  <c r="W304" i="1"/>
  <c r="W160" i="1"/>
  <c r="W509" i="1"/>
  <c r="W365" i="1"/>
  <c r="W221" i="1"/>
  <c r="W77" i="1"/>
  <c r="W425" i="1"/>
  <c r="W281" i="1"/>
  <c r="W137" i="1"/>
  <c r="W485" i="1"/>
  <c r="W341" i="1"/>
  <c r="W197" i="1"/>
  <c r="W53" i="1"/>
  <c r="W11" i="1"/>
  <c r="W32" i="1"/>
  <c r="X1337" i="1"/>
  <c r="X945" i="1"/>
  <c r="X1001" i="1"/>
  <c r="X1296" i="1"/>
  <c r="X1217" i="1"/>
  <c r="X1200" i="1"/>
  <c r="X1346" i="1"/>
  <c r="X1202" i="1"/>
  <c r="X1058" i="1"/>
  <c r="X912" i="1"/>
  <c r="X776" i="1"/>
  <c r="X911" i="1"/>
  <c r="X737" i="1"/>
  <c r="X1256" i="1"/>
  <c r="X1112" i="1"/>
  <c r="X968" i="1"/>
  <c r="X413" i="1"/>
  <c r="X1335" i="1"/>
  <c r="X1239" i="1"/>
  <c r="X1143" i="1"/>
  <c r="X1047" i="1"/>
  <c r="X951" i="1"/>
  <c r="X844" i="1"/>
  <c r="X686" i="1"/>
  <c r="X1182" i="1"/>
  <c r="X891" i="1"/>
  <c r="X735" i="1"/>
  <c r="X1270" i="1"/>
  <c r="X1054" i="1"/>
  <c r="X830" i="1"/>
  <c r="X1301" i="1"/>
  <c r="X1157" i="1"/>
  <c r="X989" i="1"/>
  <c r="X1236" i="1"/>
  <c r="X839" i="1"/>
  <c r="X1292" i="1"/>
  <c r="X1004" i="1"/>
  <c r="X1283" i="1"/>
  <c r="X1091" i="1"/>
  <c r="X896" i="1"/>
  <c r="X1314" i="1"/>
  <c r="X813" i="1"/>
  <c r="X562" i="1"/>
  <c r="X679" i="1"/>
  <c r="X347" i="1"/>
  <c r="X580" i="1"/>
  <c r="X691" i="1"/>
  <c r="X389" i="1"/>
  <c r="X709" i="1"/>
  <c r="X194" i="1"/>
  <c r="X211" i="1"/>
  <c r="X624" i="1"/>
  <c r="X656" i="1"/>
  <c r="X616" i="1"/>
  <c r="X642" i="1"/>
  <c r="X706" i="1"/>
  <c r="X203" i="1"/>
  <c r="X142" i="1"/>
  <c r="X269" i="1"/>
  <c r="X436" i="1"/>
  <c r="X228" i="1"/>
  <c r="X298" i="1"/>
  <c r="X12" i="1"/>
  <c r="Y1231" i="1"/>
  <c r="Y1208" i="1"/>
  <c r="Y774" i="1"/>
  <c r="Y1083" i="1"/>
  <c r="Y1252" i="1"/>
  <c r="Y1120" i="1"/>
  <c r="Y634" i="1"/>
  <c r="Y694" i="1"/>
  <c r="Y693" i="1"/>
  <c r="Y1021" i="1"/>
  <c r="Y1331" i="1"/>
  <c r="Y997" i="1"/>
  <c r="Y1050" i="1"/>
  <c r="Y1348" i="1"/>
  <c r="Y620" i="1"/>
  <c r="Y1027" i="1"/>
  <c r="Y1037" i="1"/>
  <c r="Y483" i="1"/>
  <c r="Y797" i="1"/>
  <c r="Y691" i="1"/>
  <c r="Y928" i="1"/>
  <c r="Y553" i="1"/>
  <c r="Y349" i="1"/>
  <c r="Y558" i="1"/>
  <c r="Y668" i="1"/>
  <c r="Y230" i="1"/>
  <c r="Y60" i="1"/>
  <c r="Y394" i="1"/>
  <c r="Y41" i="1"/>
  <c r="Y57" i="1"/>
  <c r="Y80" i="1"/>
  <c r="Y95" i="1"/>
  <c r="Z1227" i="1"/>
  <c r="Z734" i="1"/>
  <c r="Z1088" i="1"/>
  <c r="Z649" i="1"/>
  <c r="Z1079" i="1"/>
  <c r="Z721" i="1"/>
  <c r="Z1139" i="1"/>
  <c r="Z917" i="1"/>
  <c r="Z397" i="1"/>
  <c r="Z811" i="1"/>
  <c r="Z289" i="1"/>
  <c r="Z261" i="1"/>
  <c r="Z486" i="1"/>
  <c r="AA1052" i="1"/>
  <c r="AA565" i="1"/>
  <c r="W609" i="1"/>
  <c r="W379" i="1"/>
  <c r="W546" i="1"/>
  <c r="W422" i="1"/>
  <c r="W278" i="1"/>
  <c r="W134" i="1"/>
  <c r="W481" i="1"/>
  <c r="W337" i="1"/>
  <c r="W193" i="1"/>
  <c r="W49" i="1"/>
  <c r="W429" i="1"/>
  <c r="W285" i="1"/>
  <c r="W141" i="1"/>
  <c r="W469" i="1"/>
  <c r="W325" i="1"/>
  <c r="W181" i="1"/>
  <c r="W549" i="1"/>
  <c r="W438" i="1"/>
  <c r="W294" i="1"/>
  <c r="W150" i="1"/>
  <c r="W488" i="1"/>
  <c r="W344" i="1"/>
  <c r="W200" i="1"/>
  <c r="W56" i="1"/>
  <c r="W404" i="1"/>
  <c r="W260" i="1"/>
  <c r="W116" i="1"/>
  <c r="W464" i="1"/>
  <c r="W320" i="1"/>
  <c r="W176" i="1"/>
  <c r="W42" i="1"/>
  <c r="W34" i="1"/>
  <c r="W26" i="1"/>
  <c r="X1289" i="1"/>
  <c r="X937" i="1"/>
  <c r="X1201" i="1"/>
  <c r="X1320" i="1"/>
  <c r="X1169" i="1"/>
  <c r="X1353" i="1"/>
  <c r="X1330" i="1"/>
  <c r="X1186" i="1"/>
  <c r="X1042" i="1"/>
  <c r="X904" i="1"/>
  <c r="X764" i="1"/>
  <c r="X893" i="1"/>
  <c r="X707" i="1"/>
  <c r="X1240" i="1"/>
  <c r="X1096" i="1"/>
  <c r="X952" i="1"/>
  <c r="X267" i="1"/>
  <c r="X1327" i="1"/>
  <c r="X1231" i="1"/>
  <c r="X1135" i="1"/>
  <c r="X1039" i="1"/>
  <c r="X943" i="1"/>
  <c r="X832" i="1"/>
  <c r="X601" i="1"/>
  <c r="X1158" i="1"/>
  <c r="X873" i="1"/>
  <c r="X682" i="1"/>
  <c r="X1262" i="1"/>
  <c r="X1046" i="1"/>
  <c r="X818" i="1"/>
  <c r="X1293" i="1"/>
  <c r="X1117" i="1"/>
  <c r="X973" i="1"/>
  <c r="X1212" i="1"/>
  <c r="X827" i="1"/>
  <c r="X1228" i="1"/>
  <c r="X940" i="1"/>
  <c r="X1243" i="1"/>
  <c r="X1051" i="1"/>
  <c r="X850" i="1"/>
  <c r="X1194" i="1"/>
  <c r="X753" i="1"/>
  <c r="X453" i="1"/>
  <c r="X620" i="1"/>
  <c r="X218" i="1"/>
  <c r="X525" i="1"/>
  <c r="X678" i="1"/>
  <c r="X377" i="1"/>
  <c r="X703" i="1"/>
  <c r="X155" i="1"/>
  <c r="X193" i="1"/>
  <c r="X617" i="1"/>
  <c r="X643" i="1"/>
  <c r="X603" i="1"/>
  <c r="X635" i="1"/>
  <c r="X700" i="1"/>
  <c r="X185" i="1"/>
  <c r="X118" i="1"/>
  <c r="X261" i="1"/>
  <c r="X412" i="1"/>
  <c r="X212" i="1"/>
  <c r="X274" i="1"/>
  <c r="X76" i="1"/>
  <c r="Y1213" i="1"/>
  <c r="Y1188" i="1"/>
  <c r="Y568" i="1"/>
  <c r="Y963" i="1"/>
  <c r="Y1234" i="1"/>
  <c r="Y1110" i="1"/>
  <c r="Y527" i="1"/>
  <c r="Y679" i="1"/>
  <c r="Y661" i="1"/>
  <c r="Y1010" i="1"/>
  <c r="Y1322" i="1"/>
  <c r="Y985" i="1"/>
  <c r="Y1040" i="1"/>
  <c r="Y1338" i="1"/>
  <c r="Y541" i="1"/>
  <c r="Y1017" i="1"/>
  <c r="Y1026" i="1"/>
  <c r="Y463" i="1"/>
  <c r="Y791" i="1"/>
  <c r="Y678" i="1"/>
  <c r="Y922" i="1"/>
  <c r="Y546" i="1"/>
  <c r="Y295" i="1"/>
  <c r="Y537" i="1"/>
  <c r="Y655" i="1"/>
  <c r="Y211" i="1"/>
  <c r="Y52" i="1"/>
  <c r="Y386" i="1"/>
  <c r="Y31" i="1"/>
  <c r="Y456" i="1"/>
  <c r="Y72" i="1"/>
  <c r="Y87" i="1"/>
  <c r="Z1191" i="1"/>
  <c r="Z1341" i="1"/>
  <c r="Z1067" i="1"/>
  <c r="Z531" i="1"/>
  <c r="Z1043" i="1"/>
  <c r="Z603" i="1"/>
  <c r="Z1066" i="1"/>
  <c r="Z878" i="1"/>
  <c r="Z355" i="1"/>
  <c r="Z765" i="1"/>
  <c r="Z770" i="1"/>
  <c r="Z801" i="1"/>
  <c r="Z414" i="1"/>
  <c r="AA751" i="1"/>
  <c r="AA726" i="1"/>
  <c r="W822" i="1"/>
  <c r="W678" i="1"/>
  <c r="W432" i="1"/>
  <c r="W811" i="1"/>
  <c r="W667" i="1"/>
  <c r="W521" i="1"/>
  <c r="W91" i="1"/>
  <c r="W1091" i="1"/>
  <c r="W1019" i="1"/>
  <c r="W947" i="1"/>
  <c r="W875" i="1"/>
  <c r="W790" i="1"/>
  <c r="W646" i="1"/>
  <c r="W364" i="1"/>
  <c r="W789" i="1"/>
  <c r="W645" i="1"/>
  <c r="W424" i="1"/>
  <c r="W1252" i="1"/>
  <c r="W1180" i="1"/>
  <c r="W1108" i="1"/>
  <c r="W1036" i="1"/>
  <c r="W964" i="1"/>
  <c r="W892" i="1"/>
  <c r="W819" i="1"/>
  <c r="W675" i="1"/>
  <c r="W514" i="1"/>
  <c r="W82" i="1"/>
  <c r="W695" i="1"/>
  <c r="W548" i="1"/>
  <c r="W143" i="1"/>
  <c r="W1041" i="1"/>
  <c r="W969" i="1"/>
  <c r="W897" i="1"/>
  <c r="W825" i="1"/>
  <c r="W694" i="1"/>
  <c r="W547" i="1"/>
  <c r="W138" i="1"/>
  <c r="W724" i="1"/>
  <c r="W580" i="1"/>
  <c r="W167" i="1"/>
  <c r="W926" i="1"/>
  <c r="W854" i="1"/>
  <c r="W733" i="1"/>
  <c r="W589" i="1"/>
  <c r="W226" i="1"/>
  <c r="W743" i="1"/>
  <c r="W599" i="1"/>
  <c r="W318" i="1"/>
  <c r="W540" i="1"/>
  <c r="W412" i="1"/>
  <c r="W268" i="1"/>
  <c r="W124" i="1"/>
  <c r="W471" i="1"/>
  <c r="W327" i="1"/>
  <c r="W183" i="1"/>
  <c r="W538" i="1"/>
  <c r="W419" i="1"/>
  <c r="W275" i="1"/>
  <c r="W131" i="1"/>
  <c r="W459" i="1"/>
  <c r="W315" i="1"/>
  <c r="W171" i="1"/>
  <c r="W543" i="1"/>
  <c r="W427" i="1"/>
  <c r="W283" i="1"/>
  <c r="W139" i="1"/>
  <c r="W478" i="1"/>
  <c r="W334" i="1"/>
  <c r="W190" i="1"/>
  <c r="W46" i="1"/>
  <c r="W394" i="1"/>
  <c r="W250" i="1"/>
  <c r="W106" i="1"/>
  <c r="W454" i="1"/>
  <c r="W310" i="1"/>
  <c r="W166" i="1"/>
  <c r="W36" i="1"/>
  <c r="W28" i="1"/>
  <c r="W20" i="1"/>
  <c r="X1241" i="1"/>
  <c r="X1329" i="1"/>
  <c r="X1104" i="1"/>
  <c r="X1272" i="1"/>
  <c r="X1121" i="1"/>
  <c r="X1305" i="1"/>
  <c r="X1322" i="1"/>
  <c r="X1178" i="1"/>
  <c r="X1034" i="1"/>
  <c r="X894" i="1"/>
  <c r="X752" i="1"/>
  <c r="X884" i="1"/>
  <c r="X283" i="1"/>
  <c r="X1232" i="1"/>
  <c r="X1088" i="1"/>
  <c r="X944" i="1"/>
  <c r="X1056" i="1"/>
  <c r="X1319" i="1"/>
  <c r="X1223" i="1"/>
  <c r="X1127" i="1"/>
  <c r="X1031" i="1"/>
  <c r="X935" i="1"/>
  <c r="X820" i="1"/>
  <c r="X519" i="1"/>
  <c r="X1134" i="1"/>
  <c r="X854" i="1"/>
  <c r="X510" i="1"/>
  <c r="X1246" i="1"/>
  <c r="X982" i="1"/>
  <c r="X794" i="1"/>
  <c r="X1285" i="1"/>
  <c r="X1109" i="1"/>
  <c r="X965" i="1"/>
  <c r="X1188" i="1"/>
  <c r="X815" i="1"/>
  <c r="X1220" i="1"/>
  <c r="X932" i="1"/>
  <c r="X1235" i="1"/>
  <c r="X1043" i="1"/>
  <c r="X838" i="1"/>
  <c r="X1170" i="1"/>
  <c r="X741" i="1"/>
  <c r="X443" i="1"/>
  <c r="X607" i="1"/>
  <c r="X179" i="1"/>
  <c r="X518" i="1"/>
  <c r="X671" i="1"/>
  <c r="X367" i="1"/>
  <c r="X697" i="1"/>
  <c r="X131" i="1"/>
  <c r="X176" i="1"/>
  <c r="X604" i="1"/>
  <c r="X630" i="1"/>
  <c r="X590" i="1"/>
  <c r="X622" i="1"/>
  <c r="X687" i="1"/>
  <c r="X168" i="1"/>
  <c r="X94" i="1"/>
  <c r="X253" i="1"/>
  <c r="X388" i="1"/>
  <c r="X204" i="1"/>
  <c r="X250" i="1"/>
  <c r="X70" i="1"/>
  <c r="Y1193" i="1"/>
  <c r="Y1137" i="1"/>
  <c r="Y894" i="1"/>
  <c r="Y1274" i="1"/>
  <c r="Y1216" i="1"/>
  <c r="Y1102" i="1"/>
  <c r="Y472" i="1"/>
  <c r="Y662" i="1"/>
  <c r="Y510" i="1"/>
  <c r="Y998" i="1"/>
  <c r="Y1313" i="1"/>
  <c r="Y973" i="1"/>
  <c r="Y1008" i="1"/>
  <c r="Y1330" i="1"/>
  <c r="Y427" i="1"/>
  <c r="Y1005" i="1"/>
  <c r="Y1016" i="1"/>
  <c r="Y452" i="1"/>
  <c r="Y785" i="1"/>
  <c r="Y665" i="1"/>
  <c r="Y916" i="1"/>
  <c r="Y539" i="1"/>
  <c r="Y238" i="1"/>
  <c r="Y515" i="1"/>
  <c r="Y642" i="1"/>
  <c r="Y173" i="1"/>
  <c r="Y43" i="1"/>
  <c r="Y378" i="1"/>
  <c r="Y23" i="1"/>
  <c r="Y448" i="1"/>
  <c r="Y64" i="1"/>
  <c r="Y71" i="1"/>
  <c r="Z1107" i="1"/>
  <c r="Z1305" i="1"/>
  <c r="Z1060" i="1"/>
  <c r="Z364" i="1"/>
  <c r="Z1036" i="1"/>
  <c r="Z564" i="1"/>
  <c r="Z971" i="1"/>
  <c r="Z590" i="1"/>
  <c r="Z995" i="1"/>
  <c r="Z693" i="1"/>
  <c r="Z698" i="1"/>
  <c r="Z716" i="1"/>
  <c r="Z299" i="1"/>
  <c r="AA705" i="1"/>
  <c r="AA660" i="1"/>
  <c r="Y1047" i="1"/>
  <c r="Y896" i="1"/>
  <c r="Y752" i="1"/>
  <c r="Y667" i="1"/>
  <c r="Y492" i="1"/>
  <c r="Y151" i="1"/>
  <c r="Y947" i="1"/>
  <c r="Y875" i="1"/>
  <c r="Y803" i="1"/>
  <c r="Y731" i="1"/>
  <c r="Y587" i="1"/>
  <c r="Y470" i="1"/>
  <c r="Y704" i="1"/>
  <c r="Y560" i="1"/>
  <c r="Y222" i="1"/>
  <c r="Y1006" i="1"/>
  <c r="Y934" i="1"/>
  <c r="Y862" i="1"/>
  <c r="Y790" i="1"/>
  <c r="Y710" i="1"/>
  <c r="Y566" i="1"/>
  <c r="Y366" i="1"/>
  <c r="Y716" i="1"/>
  <c r="Y572" i="1"/>
  <c r="Y397" i="1"/>
  <c r="Y565" i="1"/>
  <c r="Y381" i="1"/>
  <c r="Y715" i="1"/>
  <c r="Y571" i="1"/>
  <c r="Y254" i="1"/>
  <c r="Y551" i="1"/>
  <c r="Y406" i="1"/>
  <c r="Y675" i="1"/>
  <c r="Y493" i="1"/>
  <c r="Y117" i="1"/>
  <c r="Y502" i="1"/>
  <c r="Y269" i="1"/>
  <c r="Y356" i="1"/>
  <c r="Y260" i="1"/>
  <c r="Y164" i="1"/>
  <c r="Y68" i="1"/>
  <c r="Y339" i="1"/>
  <c r="Y195" i="1"/>
  <c r="Y51" i="1"/>
  <c r="Y402" i="1"/>
  <c r="Y306" i="1"/>
  <c r="Y210" i="1"/>
  <c r="Y114" i="1"/>
  <c r="Y49" i="1"/>
  <c r="Y497" i="1"/>
  <c r="Y353" i="1"/>
  <c r="Y209" i="1"/>
  <c r="Y65" i="1"/>
  <c r="Y376" i="1"/>
  <c r="Y280" i="1"/>
  <c r="Y184" i="1"/>
  <c r="Y88" i="1"/>
  <c r="Y55" i="1"/>
  <c r="Y399" i="1"/>
  <c r="Y255" i="1"/>
  <c r="Y111" i="1"/>
  <c r="Y78" i="1"/>
  <c r="Y133" i="1"/>
  <c r="Y44" i="1"/>
  <c r="Z1263" i="1"/>
  <c r="Z616" i="1"/>
  <c r="Z991" i="1"/>
  <c r="Z571" i="1"/>
  <c r="Z1052" i="1"/>
  <c r="Z1360" i="1"/>
  <c r="Z1288" i="1"/>
  <c r="Z1216" i="1"/>
  <c r="Z1101" i="1"/>
  <c r="Z913" i="1"/>
  <c r="Z1113" i="1"/>
  <c r="Z1065" i="1"/>
  <c r="Z688" i="1"/>
  <c r="Z1352" i="1"/>
  <c r="Z1280" i="1"/>
  <c r="Z1208" i="1"/>
  <c r="Z1086" i="1"/>
  <c r="Z908" i="1"/>
  <c r="Z1159" i="1"/>
  <c r="Z1092" i="1"/>
  <c r="Z760" i="1"/>
  <c r="Z826" i="1"/>
  <c r="Z1303" i="1"/>
  <c r="Z1189" i="1"/>
  <c r="Z715" i="1"/>
  <c r="Z919" i="1"/>
  <c r="Z1260" i="1"/>
  <c r="Z931" i="1"/>
  <c r="Z953" i="1"/>
  <c r="Z1223" i="1"/>
  <c r="Z1167" i="1"/>
  <c r="Z866" i="1"/>
  <c r="Z416" i="1"/>
  <c r="Z694" i="1"/>
  <c r="Z1001" i="1"/>
  <c r="Z569" i="1"/>
  <c r="Z824" i="1"/>
  <c r="Z309" i="1"/>
  <c r="Z686" i="1"/>
  <c r="Z790" i="1"/>
  <c r="Z304" i="1"/>
  <c r="Z347" i="1"/>
  <c r="Z632" i="1"/>
  <c r="Z749" i="1"/>
  <c r="Z283" i="1"/>
  <c r="Z396" i="1"/>
  <c r="Z322" i="1"/>
  <c r="Z221" i="1"/>
  <c r="Z515" i="1"/>
  <c r="Z154" i="1"/>
  <c r="Z20" i="1"/>
  <c r="Z40" i="1"/>
  <c r="AA1065" i="1"/>
  <c r="AA822" i="1"/>
  <c r="AA1126" i="1"/>
  <c r="AA86" i="1"/>
  <c r="AA577" i="1"/>
  <c r="X1214" i="1"/>
  <c r="X1070" i="1"/>
  <c r="X926" i="1"/>
  <c r="X806" i="1"/>
  <c r="X219" i="1"/>
  <c r="X1269" i="1"/>
  <c r="X1173" i="1"/>
  <c r="X1077" i="1"/>
  <c r="X981" i="1"/>
  <c r="X660" i="1"/>
  <c r="X1164" i="1"/>
  <c r="X906" i="1"/>
  <c r="X779" i="1"/>
  <c r="X1316" i="1"/>
  <c r="X1172" i="1"/>
  <c r="X1028" i="1"/>
  <c r="X861" i="1"/>
  <c r="X1299" i="1"/>
  <c r="X1203" i="1"/>
  <c r="X1107" i="1"/>
  <c r="X1011" i="1"/>
  <c r="X914" i="1"/>
  <c r="X790" i="1"/>
  <c r="X1355" i="1"/>
  <c r="X1074" i="1"/>
  <c r="X837" i="1"/>
  <c r="X452" i="1"/>
  <c r="X582" i="1"/>
  <c r="X392" i="1"/>
  <c r="X163" i="1"/>
  <c r="X561" i="1"/>
  <c r="X379" i="1"/>
  <c r="X722" i="1"/>
  <c r="X600" i="1"/>
  <c r="X450" i="1"/>
  <c r="X249" i="1"/>
  <c r="X632" i="1"/>
  <c r="X478" i="1"/>
  <c r="X357" i="1"/>
  <c r="X829" i="1"/>
  <c r="X757" i="1"/>
  <c r="X677" i="1"/>
  <c r="X531" i="1"/>
  <c r="X376" i="1"/>
  <c r="X690" i="1"/>
  <c r="X552" i="1"/>
  <c r="X344" i="1"/>
  <c r="X852" i="1"/>
  <c r="X780" i="1"/>
  <c r="X708" i="1"/>
  <c r="X578" i="1"/>
  <c r="X417" i="1"/>
  <c r="X259" i="1"/>
  <c r="X610" i="1"/>
  <c r="X437" i="1"/>
  <c r="X209" i="1"/>
  <c r="X564" i="1"/>
  <c r="X416" i="1"/>
  <c r="X225" i="1"/>
  <c r="X596" i="1"/>
  <c r="X445" i="1"/>
  <c r="X304" i="1"/>
  <c r="X661" i="1"/>
  <c r="X527" i="1"/>
  <c r="X371" i="1"/>
  <c r="X88" i="1"/>
  <c r="X151" i="1"/>
  <c r="X17" i="1"/>
  <c r="X37" i="1"/>
  <c r="X206" i="1"/>
  <c r="X67" i="1"/>
  <c r="X237" i="1"/>
  <c r="X141" i="1"/>
  <c r="X547" i="1"/>
  <c r="X340" i="1"/>
  <c r="X55" i="1"/>
  <c r="X324" i="1"/>
  <c r="X180" i="1"/>
  <c r="X123" i="1"/>
  <c r="X490" i="1"/>
  <c r="X202" i="1"/>
  <c r="X98" i="1"/>
  <c r="X97" i="1"/>
  <c r="X58" i="1"/>
  <c r="X56" i="1"/>
  <c r="Y1325" i="1"/>
  <c r="Y1119" i="1"/>
  <c r="Y1227" i="1"/>
  <c r="Y1352" i="1"/>
  <c r="Y798" i="1"/>
  <c r="Y1163" i="1"/>
  <c r="Y1025" i="1"/>
  <c r="Y1346" i="1"/>
  <c r="Y762" i="1"/>
  <c r="Y1181" i="1"/>
  <c r="Y1154" i="1"/>
  <c r="Y1289" i="1"/>
  <c r="Y1118" i="1"/>
  <c r="Y1147" i="1"/>
  <c r="Y1300" i="1"/>
  <c r="Y1192" i="1"/>
  <c r="Y1084" i="1"/>
  <c r="Y931" i="1"/>
  <c r="Y787" i="1"/>
  <c r="Y189" i="1"/>
  <c r="Y1333" i="1"/>
  <c r="Y1117" i="1"/>
  <c r="Y519" i="1"/>
  <c r="Y951" i="1"/>
  <c r="Y795" i="1"/>
  <c r="Y265" i="1"/>
  <c r="Y1043" i="1"/>
  <c r="Y1179" i="1"/>
  <c r="Y974" i="1"/>
  <c r="Y830" i="1"/>
  <c r="Y660" i="1"/>
  <c r="Y1295" i="1"/>
  <c r="Y1187" i="1"/>
  <c r="Y1079" i="1"/>
  <c r="Y949" i="1"/>
  <c r="Y805" i="1"/>
  <c r="Y548" i="1"/>
  <c r="Y984" i="1"/>
  <c r="Y816" i="1"/>
  <c r="Y500" i="1"/>
  <c r="Y1312" i="1"/>
  <c r="Y1204" i="1"/>
  <c r="Y1096" i="1"/>
  <c r="Y1177" i="1"/>
  <c r="Y1185" i="1"/>
  <c r="Y670" i="1"/>
  <c r="Y981" i="1"/>
  <c r="Y837" i="1"/>
  <c r="Y614" i="1"/>
  <c r="Y1004" i="1"/>
  <c r="Y848" i="1"/>
  <c r="Y635" i="1"/>
  <c r="Y615" i="1"/>
  <c r="Y439" i="1"/>
  <c r="Y995" i="1"/>
  <c r="Y923" i="1"/>
  <c r="Y851" i="1"/>
  <c r="Y779" i="1"/>
  <c r="Y685" i="1"/>
  <c r="Y547" i="1"/>
  <c r="Y385" i="1"/>
  <c r="Y652" i="1"/>
  <c r="Y469" i="1"/>
  <c r="Y1054" i="1"/>
  <c r="Y982" i="1"/>
  <c r="Y910" i="1"/>
  <c r="Y838" i="1"/>
  <c r="Y766" i="1"/>
  <c r="Y658" i="1"/>
  <c r="Y524" i="1"/>
  <c r="Y278" i="1"/>
  <c r="Y664" i="1"/>
  <c r="Y507" i="1"/>
  <c r="Y199" i="1"/>
  <c r="Y523" i="1"/>
  <c r="Y294" i="1"/>
  <c r="Y663" i="1"/>
  <c r="Y505" i="1"/>
  <c r="Y139" i="1"/>
  <c r="Y514" i="1"/>
  <c r="Y214" i="1"/>
  <c r="Y629" i="1"/>
  <c r="Y391" i="1"/>
  <c r="Y589" i="1"/>
  <c r="Y429" i="1"/>
  <c r="Y134" i="1"/>
  <c r="Y324" i="1"/>
  <c r="Y228" i="1"/>
  <c r="Y132" i="1"/>
  <c r="Y35" i="1"/>
  <c r="Y291" i="1"/>
  <c r="Y147" i="1"/>
  <c r="Y15" i="1"/>
  <c r="Y370" i="1"/>
  <c r="Y274" i="1"/>
  <c r="Y178" i="1"/>
  <c r="Y82" i="1"/>
  <c r="Y13" i="1"/>
  <c r="Y449" i="1"/>
  <c r="Y305" i="1"/>
  <c r="Y161" i="1"/>
  <c r="Y440" i="1"/>
  <c r="Y344" i="1"/>
  <c r="Y248" i="1"/>
  <c r="Y152" i="1"/>
  <c r="Y56" i="1"/>
  <c r="Y495" i="1"/>
  <c r="Y351" i="1"/>
  <c r="Y207" i="1"/>
  <c r="Y63" i="1"/>
  <c r="Y325" i="1"/>
  <c r="Y45" i="1"/>
  <c r="Y34" i="1"/>
  <c r="Z1023" i="1"/>
  <c r="Z1251" i="1"/>
  <c r="Z1353" i="1"/>
  <c r="Z1311" i="1"/>
  <c r="Z1269" i="1"/>
  <c r="Z1336" i="1"/>
  <c r="Z1264" i="1"/>
  <c r="Z1192" i="1"/>
  <c r="Z1053" i="1"/>
  <c r="Z806" i="1"/>
  <c r="Z1165" i="1"/>
  <c r="Z1022" i="1"/>
  <c r="Z1185" i="1"/>
  <c r="Z1328" i="1"/>
  <c r="Z1256" i="1"/>
  <c r="Z1184" i="1"/>
  <c r="Z1029" i="1"/>
  <c r="Z796" i="1"/>
  <c r="Z424" i="1"/>
  <c r="Z1064" i="1"/>
  <c r="Z471" i="1"/>
  <c r="Z1351" i="1"/>
  <c r="Z1279" i="1"/>
  <c r="Z1042" i="1"/>
  <c r="Z898" i="1"/>
  <c r="Z1350" i="1"/>
  <c r="Z1194" i="1"/>
  <c r="Z551" i="1"/>
  <c r="Z395" i="1"/>
  <c r="Z1115" i="1"/>
  <c r="Z1024" i="1"/>
  <c r="Z722" i="1"/>
  <c r="Z982" i="1"/>
  <c r="Z550" i="1"/>
  <c r="Z857" i="1"/>
  <c r="Z422" i="1"/>
  <c r="Z680" i="1"/>
  <c r="Z974" i="1"/>
  <c r="Z542" i="1"/>
  <c r="Z646" i="1"/>
  <c r="Z685" i="1"/>
  <c r="Z920" i="1"/>
  <c r="Z485" i="1"/>
  <c r="Z605" i="1"/>
  <c r="Z703" i="1"/>
  <c r="Z173" i="1"/>
  <c r="Z207" i="1"/>
  <c r="Z357" i="1"/>
  <c r="Z270" i="1"/>
  <c r="Z12" i="1"/>
  <c r="Z73" i="1"/>
  <c r="AA1176" i="1"/>
  <c r="AA950" i="1"/>
  <c r="AA861" i="1"/>
  <c r="AA925" i="1"/>
  <c r="AA670" i="1"/>
  <c r="AA242" i="1"/>
  <c r="X1300" i="1"/>
  <c r="X1156" i="1"/>
  <c r="X1012" i="1"/>
  <c r="X695" i="1"/>
  <c r="X1291" i="1"/>
  <c r="X1195" i="1"/>
  <c r="X1099" i="1"/>
  <c r="X1003" i="1"/>
  <c r="X905" i="1"/>
  <c r="X778" i="1"/>
  <c r="X1338" i="1"/>
  <c r="X1050" i="1"/>
  <c r="X825" i="1"/>
  <c r="X327" i="1"/>
  <c r="X575" i="1"/>
  <c r="X360" i="1"/>
  <c r="X692" i="1"/>
  <c r="X540" i="1"/>
  <c r="X358" i="1"/>
  <c r="X716" i="1"/>
  <c r="X593" i="1"/>
  <c r="X431" i="1"/>
  <c r="X233" i="1"/>
  <c r="X619" i="1"/>
  <c r="X469" i="1"/>
  <c r="X345" i="1"/>
  <c r="X823" i="1"/>
  <c r="X751" i="1"/>
  <c r="X664" i="1"/>
  <c r="X524" i="1"/>
  <c r="X355" i="1"/>
  <c r="X683" i="1"/>
  <c r="X515" i="1"/>
  <c r="X321" i="1"/>
  <c r="X846" i="1"/>
  <c r="X774" i="1"/>
  <c r="X702" i="1"/>
  <c r="X565" i="1"/>
  <c r="X407" i="1"/>
  <c r="X243" i="1"/>
  <c r="X597" i="1"/>
  <c r="X427" i="1"/>
  <c r="X192" i="1"/>
  <c r="X557" i="1"/>
  <c r="X384" i="1"/>
  <c r="X208" i="1"/>
  <c r="X583" i="1"/>
  <c r="X435" i="1"/>
  <c r="X256" i="1"/>
  <c r="X648" i="1"/>
  <c r="X520" i="1"/>
  <c r="X339" i="1"/>
  <c r="X71" i="1"/>
  <c r="X143" i="1"/>
  <c r="X310" i="1"/>
  <c r="X27" i="1"/>
  <c r="X198" i="1"/>
  <c r="X57" i="1"/>
  <c r="X229" i="1"/>
  <c r="X133" i="1"/>
  <c r="X541" i="1"/>
  <c r="X316" i="1"/>
  <c r="X45" i="1"/>
  <c r="X308" i="1"/>
  <c r="X164" i="1"/>
  <c r="X115" i="1"/>
  <c r="X466" i="1"/>
  <c r="X178" i="1"/>
  <c r="X90" i="1"/>
  <c r="X89" i="1"/>
  <c r="X52" i="1"/>
  <c r="X50" i="1"/>
  <c r="Y1357" i="1"/>
  <c r="Y1085" i="1"/>
  <c r="Y1209" i="1"/>
  <c r="Y1334" i="1"/>
  <c r="Y681" i="1"/>
  <c r="Y1136" i="1"/>
  <c r="Y1191" i="1"/>
  <c r="Y1328" i="1"/>
  <c r="Y1166" i="1"/>
  <c r="Y1155" i="1"/>
  <c r="Y1127" i="1"/>
  <c r="Y1271" i="1"/>
  <c r="Y1217" i="1"/>
  <c r="Y1091" i="1"/>
  <c r="Y1290" i="1"/>
  <c r="Y1182" i="1"/>
  <c r="Y1074" i="1"/>
  <c r="Y919" i="1"/>
  <c r="Y775" i="1"/>
  <c r="Y725" i="1"/>
  <c r="Y1315" i="1"/>
  <c r="Y1099" i="1"/>
  <c r="Y283" i="1"/>
  <c r="Y939" i="1"/>
  <c r="Y783" i="1"/>
  <c r="Y150" i="1"/>
  <c r="Y879" i="1"/>
  <c r="Y1161" i="1"/>
  <c r="Y962" i="1"/>
  <c r="Y818" i="1"/>
  <c r="Y627" i="1"/>
  <c r="Y1286" i="1"/>
  <c r="Y1178" i="1"/>
  <c r="Y1070" i="1"/>
  <c r="Y937" i="1"/>
  <c r="Y793" i="1"/>
  <c r="Y501" i="1"/>
  <c r="Y972" i="1"/>
  <c r="Y804" i="1"/>
  <c r="Y355" i="1"/>
  <c r="Y1302" i="1"/>
  <c r="Y1194" i="1"/>
  <c r="Y1086" i="1"/>
  <c r="Y1141" i="1"/>
  <c r="Y1167" i="1"/>
  <c r="Y640" i="1"/>
  <c r="Y969" i="1"/>
  <c r="Y825" i="1"/>
  <c r="Y575" i="1"/>
  <c r="Y992" i="1"/>
  <c r="Y836" i="1"/>
  <c r="Y481" i="1"/>
  <c r="Y608" i="1"/>
  <c r="Y428" i="1"/>
  <c r="Y989" i="1"/>
  <c r="Y917" i="1"/>
  <c r="Y845" i="1"/>
  <c r="Y773" i="1"/>
  <c r="Y672" i="1"/>
  <c r="Y540" i="1"/>
  <c r="Y337" i="1"/>
  <c r="Y639" i="1"/>
  <c r="Y460" i="1"/>
  <c r="Y1048" i="1"/>
  <c r="Y976" i="1"/>
  <c r="Y904" i="1"/>
  <c r="Y832" i="1"/>
  <c r="Y760" i="1"/>
  <c r="Y645" i="1"/>
  <c r="Y498" i="1"/>
  <c r="Y259" i="1"/>
  <c r="Y651" i="1"/>
  <c r="Y487" i="1"/>
  <c r="Y142" i="1"/>
  <c r="Y506" i="1"/>
  <c r="Y237" i="1"/>
  <c r="Y656" i="1"/>
  <c r="Y476" i="1"/>
  <c r="Y636" i="1"/>
  <c r="Y504" i="1"/>
  <c r="Y175" i="1"/>
  <c r="Y616" i="1"/>
  <c r="Y343" i="1"/>
  <c r="Y576" i="1"/>
  <c r="Y405" i="1"/>
  <c r="Y115" i="1"/>
  <c r="Y316" i="1"/>
  <c r="Y220" i="1"/>
  <c r="Y124" i="1"/>
  <c r="Y25" i="1"/>
  <c r="Y275" i="1"/>
  <c r="Y131" i="1"/>
  <c r="Y458" i="1"/>
  <c r="Y362" i="1"/>
  <c r="Y266" i="1"/>
  <c r="Y170" i="1"/>
  <c r="Y74" i="1"/>
  <c r="Y550" i="1"/>
  <c r="Y441" i="1"/>
  <c r="Y297" i="1"/>
  <c r="Y153" i="1"/>
  <c r="Y432" i="1"/>
  <c r="Y336" i="1"/>
  <c r="Y240" i="1"/>
  <c r="Y144" i="1"/>
  <c r="Y48" i="1"/>
  <c r="Y479" i="1"/>
  <c r="Y335" i="1"/>
  <c r="Y191" i="1"/>
  <c r="Y47" i="1"/>
  <c r="Y301" i="1"/>
  <c r="Y36" i="1"/>
  <c r="Y28" i="1"/>
  <c r="Z899" i="1"/>
  <c r="Z1215" i="1"/>
  <c r="Z1317" i="1"/>
  <c r="Z1275" i="1"/>
  <c r="Z1233" i="1"/>
  <c r="Z1330" i="1"/>
  <c r="Z1258" i="1"/>
  <c r="Z1186" i="1"/>
  <c r="Z1031" i="1"/>
  <c r="Z774" i="1"/>
  <c r="Z1152" i="1"/>
  <c r="Z1014" i="1"/>
  <c r="Z1087" i="1"/>
  <c r="Z1322" i="1"/>
  <c r="Z1250" i="1"/>
  <c r="Z1171" i="1"/>
  <c r="Z1005" i="1"/>
  <c r="Z682" i="1"/>
  <c r="Z1177" i="1"/>
  <c r="Z1057" i="1"/>
  <c r="Z254" i="1"/>
  <c r="Z1345" i="1"/>
  <c r="Z1273" i="1"/>
  <c r="Z1035" i="1"/>
  <c r="Z1176" i="1"/>
  <c r="Z1344" i="1"/>
  <c r="Z1188" i="1"/>
  <c r="Z1142" i="1"/>
  <c r="Z326" i="1"/>
  <c r="Z1102" i="1"/>
  <c r="Z1009" i="1"/>
  <c r="Z709" i="1"/>
  <c r="Z969" i="1"/>
  <c r="Z537" i="1"/>
  <c r="Z844" i="1"/>
  <c r="Z412" i="1"/>
  <c r="Z667" i="1"/>
  <c r="Z961" i="1"/>
  <c r="Z529" i="1"/>
  <c r="Z633" i="1"/>
  <c r="Z672" i="1"/>
  <c r="Z907" i="1"/>
  <c r="Z476" i="1"/>
  <c r="Z592" i="1"/>
  <c r="Z657" i="1"/>
  <c r="Z101" i="1"/>
  <c r="Z171" i="1"/>
  <c r="Z321" i="1"/>
  <c r="Z198" i="1"/>
  <c r="Z240" i="1"/>
  <c r="Z202" i="1"/>
  <c r="AA786" i="1"/>
  <c r="AA930" i="1"/>
  <c r="AA797" i="1"/>
  <c r="AA896" i="1"/>
  <c r="AA629" i="1"/>
  <c r="AA154" i="1"/>
  <c r="X217" i="1"/>
  <c r="X606" i="1"/>
  <c r="X459" i="1"/>
  <c r="X335" i="1"/>
  <c r="X817" i="1"/>
  <c r="X745" i="1"/>
  <c r="X651" i="1"/>
  <c r="X516" i="1"/>
  <c r="X334" i="1"/>
  <c r="X670" i="1"/>
  <c r="X505" i="1"/>
  <c r="X309" i="1"/>
  <c r="X840" i="1"/>
  <c r="X768" i="1"/>
  <c r="X696" i="1"/>
  <c r="X551" i="1"/>
  <c r="X397" i="1"/>
  <c r="X227" i="1"/>
  <c r="X584" i="1"/>
  <c r="X406" i="1"/>
  <c r="X170" i="1"/>
  <c r="X550" i="1"/>
  <c r="X374" i="1"/>
  <c r="X187" i="1"/>
  <c r="X570" i="1"/>
  <c r="X425" i="1"/>
  <c r="X186" i="1"/>
  <c r="X641" i="1"/>
  <c r="X511" i="1"/>
  <c r="X328" i="1"/>
  <c r="X30" i="1"/>
  <c r="X135" i="1"/>
  <c r="X286" i="1"/>
  <c r="X326" i="1"/>
  <c r="X182" i="1"/>
  <c r="X47" i="1"/>
  <c r="X221" i="1"/>
  <c r="X125" i="1"/>
  <c r="X535" i="1"/>
  <c r="X292" i="1"/>
  <c r="X35" i="1"/>
  <c r="X300" i="1"/>
  <c r="X156" i="1"/>
  <c r="X107" i="1"/>
  <c r="X442" i="1"/>
  <c r="X154" i="1"/>
  <c r="X42" i="1"/>
  <c r="X81" i="1"/>
  <c r="X46" i="1"/>
  <c r="X44" i="1"/>
  <c r="Y1339" i="1"/>
  <c r="Y1034" i="1"/>
  <c r="Y1190" i="1"/>
  <c r="Y1316" i="1"/>
  <c r="Y666" i="1"/>
  <c r="Y1109" i="1"/>
  <c r="Y1242" i="1"/>
  <c r="Y1310" i="1"/>
  <c r="Y1220" i="1"/>
  <c r="Y1100" i="1"/>
  <c r="Y1094" i="1"/>
  <c r="Y1253" i="1"/>
  <c r="Y1360" i="1"/>
  <c r="Y1035" i="1"/>
  <c r="Y1282" i="1"/>
  <c r="Y1174" i="1"/>
  <c r="Y1066" i="1"/>
  <c r="Y907" i="1"/>
  <c r="Y763" i="1"/>
  <c r="Y712" i="1"/>
  <c r="Y1297" i="1"/>
  <c r="Y1081" i="1"/>
  <c r="Y1162" i="1"/>
  <c r="Y927" i="1"/>
  <c r="Y771" i="1"/>
  <c r="Y1170" i="1"/>
  <c r="Y1359" i="1"/>
  <c r="Y1143" i="1"/>
  <c r="Y950" i="1"/>
  <c r="Y806" i="1"/>
  <c r="Y594" i="1"/>
  <c r="Y1277" i="1"/>
  <c r="Y1169" i="1"/>
  <c r="Y1061" i="1"/>
  <c r="Y925" i="1"/>
  <c r="Y781" i="1"/>
  <c r="Y438" i="1"/>
  <c r="Y960" i="1"/>
  <c r="Y792" i="1"/>
  <c r="Y245" i="1"/>
  <c r="Y1294" i="1"/>
  <c r="Y1186" i="1"/>
  <c r="Y1078" i="1"/>
  <c r="Y876" i="1"/>
  <c r="Y1149" i="1"/>
  <c r="Y581" i="1"/>
  <c r="Y957" i="1"/>
  <c r="Y813" i="1"/>
  <c r="Y534" i="1"/>
  <c r="Y968" i="1"/>
  <c r="Y824" i="1"/>
  <c r="Y206" i="1"/>
  <c r="Y595" i="1"/>
  <c r="Y415" i="1"/>
  <c r="Y983" i="1"/>
  <c r="Y911" i="1"/>
  <c r="Y839" i="1"/>
  <c r="Y767" i="1"/>
  <c r="Y659" i="1"/>
  <c r="Y533" i="1"/>
  <c r="Y319" i="1"/>
  <c r="Y632" i="1"/>
  <c r="Y436" i="1"/>
  <c r="Y1042" i="1"/>
  <c r="Y970" i="1"/>
  <c r="Y898" i="1"/>
  <c r="Y826" i="1"/>
  <c r="Y754" i="1"/>
  <c r="Y638" i="1"/>
  <c r="Y488" i="1"/>
  <c r="Y221" i="1"/>
  <c r="Y644" i="1"/>
  <c r="Y468" i="1"/>
  <c r="Y102" i="1"/>
  <c r="Y496" i="1"/>
  <c r="Y217" i="1"/>
  <c r="Y643" i="1"/>
  <c r="Y467" i="1"/>
  <c r="Y623" i="1"/>
  <c r="Y494" i="1"/>
  <c r="Y118" i="1"/>
  <c r="Y603" i="1"/>
  <c r="Y309" i="1"/>
  <c r="Y563" i="1"/>
  <c r="Y390" i="1"/>
  <c r="Y91" i="1"/>
  <c r="Y308" i="1"/>
  <c r="Y212" i="1"/>
  <c r="Y116" i="1"/>
  <c r="Y17" i="1"/>
  <c r="Y267" i="1"/>
  <c r="Y123" i="1"/>
  <c r="Y450" i="1"/>
  <c r="Y354" i="1"/>
  <c r="Y258" i="1"/>
  <c r="Y162" i="1"/>
  <c r="Y66" i="1"/>
  <c r="Y544" i="1"/>
  <c r="Y425" i="1"/>
  <c r="Y281" i="1"/>
  <c r="Y137" i="1"/>
  <c r="Y424" i="1"/>
  <c r="Y328" i="1"/>
  <c r="Y232" i="1"/>
  <c r="Y136" i="1"/>
  <c r="Y39" i="1"/>
  <c r="Y471" i="1"/>
  <c r="Y327" i="1"/>
  <c r="Y183" i="1"/>
  <c r="Y37" i="1"/>
  <c r="Y277" i="1"/>
  <c r="Y27" i="1"/>
  <c r="Y22" i="1"/>
  <c r="Z1329" i="1"/>
  <c r="Z1166" i="1"/>
  <c r="Z1281" i="1"/>
  <c r="Z1239" i="1"/>
  <c r="Z1197" i="1"/>
  <c r="Z1324" i="1"/>
  <c r="Z1252" i="1"/>
  <c r="Z1173" i="1"/>
  <c r="Z1016" i="1"/>
  <c r="Z695" i="1"/>
  <c r="Z1145" i="1"/>
  <c r="Z998" i="1"/>
  <c r="Z1037" i="1"/>
  <c r="Z1316" i="1"/>
  <c r="Z1244" i="1"/>
  <c r="Z1158" i="1"/>
  <c r="Z989" i="1"/>
  <c r="Z643" i="1"/>
  <c r="Z1164" i="1"/>
  <c r="Z1050" i="1"/>
  <c r="Z1172" i="1"/>
  <c r="Z1339" i="1"/>
  <c r="Z1267" i="1"/>
  <c r="Z1028" i="1"/>
  <c r="Z1104" i="1"/>
  <c r="Z1338" i="1"/>
  <c r="Z1162" i="1"/>
  <c r="Z1129" i="1"/>
  <c r="Z1337" i="1"/>
  <c r="Z1047" i="1"/>
  <c r="Z940" i="1"/>
  <c r="Z663" i="1"/>
  <c r="Z923" i="1"/>
  <c r="Z481" i="1"/>
  <c r="Z792" i="1"/>
  <c r="Z339" i="1"/>
  <c r="Z621" i="1"/>
  <c r="Z915" i="1"/>
  <c r="Z469" i="1"/>
  <c r="Z587" i="1"/>
  <c r="Z626" i="1"/>
  <c r="Z861" i="1"/>
  <c r="Z418" i="1"/>
  <c r="Z540" i="1"/>
  <c r="Z572" i="1"/>
  <c r="Z201" i="1"/>
  <c r="Z106" i="1"/>
  <c r="Z256" i="1"/>
  <c r="Z83" i="1"/>
  <c r="Z125" i="1"/>
  <c r="Z145" i="1"/>
  <c r="AA767" i="1"/>
  <c r="AA1341" i="1"/>
  <c r="AA946" i="1"/>
  <c r="AA905" i="1"/>
  <c r="AA602" i="1"/>
  <c r="AA313" i="1"/>
  <c r="X1174" i="1"/>
  <c r="X1030" i="1"/>
  <c r="X899" i="1"/>
  <c r="X770" i="1"/>
  <c r="X1341" i="1"/>
  <c r="X1245" i="1"/>
  <c r="X1149" i="1"/>
  <c r="X1053" i="1"/>
  <c r="X957" i="1"/>
  <c r="X201" i="1"/>
  <c r="X1092" i="1"/>
  <c r="X880" i="1"/>
  <c r="X743" i="1"/>
  <c r="X1276" i="1"/>
  <c r="X1132" i="1"/>
  <c r="X988" i="1"/>
  <c r="X471" i="1"/>
  <c r="X1275" i="1"/>
  <c r="X1179" i="1"/>
  <c r="X1083" i="1"/>
  <c r="X987" i="1"/>
  <c r="X887" i="1"/>
  <c r="X754" i="1"/>
  <c r="X1290" i="1"/>
  <c r="X1002" i="1"/>
  <c r="X801" i="1"/>
  <c r="X693" i="1"/>
  <c r="X534" i="1"/>
  <c r="X338" i="1"/>
  <c r="X666" i="1"/>
  <c r="X499" i="1"/>
  <c r="X313" i="1"/>
  <c r="X704" i="1"/>
  <c r="X567" i="1"/>
  <c r="X410" i="1"/>
  <c r="X200" i="1"/>
  <c r="X599" i="1"/>
  <c r="X449" i="1"/>
  <c r="X323" i="1"/>
  <c r="X811" i="1"/>
  <c r="X739" i="1"/>
  <c r="X638" i="1"/>
  <c r="X506" i="1"/>
  <c r="X311" i="1"/>
  <c r="X657" i="1"/>
  <c r="X477" i="1"/>
  <c r="X295" i="1"/>
  <c r="X834" i="1"/>
  <c r="X762" i="1"/>
  <c r="X689" i="1"/>
  <c r="X544" i="1"/>
  <c r="X385" i="1"/>
  <c r="X210" i="1"/>
  <c r="X571" i="1"/>
  <c r="X395" i="1"/>
  <c r="X49" i="1"/>
  <c r="X543" i="1"/>
  <c r="X362" i="1"/>
  <c r="X169" i="1"/>
  <c r="X563" i="1"/>
  <c r="X415" i="1"/>
  <c r="X147" i="1"/>
  <c r="X628" i="1"/>
  <c r="X492" i="1"/>
  <c r="X317" i="1"/>
  <c r="X19" i="1"/>
  <c r="X127" i="1"/>
  <c r="X262" i="1"/>
  <c r="X318" i="1"/>
  <c r="X174" i="1"/>
  <c r="X15" i="1"/>
  <c r="X213" i="1"/>
  <c r="X117" i="1"/>
  <c r="X529" i="1"/>
  <c r="X268" i="1"/>
  <c r="X13" i="1"/>
  <c r="X284" i="1"/>
  <c r="X140" i="1"/>
  <c r="X99" i="1"/>
  <c r="X418" i="1"/>
  <c r="X130" i="1"/>
  <c r="X31" i="1"/>
  <c r="X72" i="1"/>
  <c r="X40" i="1"/>
  <c r="X38" i="1"/>
  <c r="Y1321" i="1"/>
  <c r="Y966" i="1"/>
  <c r="Y1165" i="1"/>
  <c r="Y1298" i="1"/>
  <c r="Y1350" i="1"/>
  <c r="Y1065" i="1"/>
  <c r="Y1183" i="1"/>
  <c r="Y1292" i="1"/>
  <c r="Y1345" i="1"/>
  <c r="Y1055" i="1"/>
  <c r="Y1045" i="1"/>
  <c r="Y1235" i="1"/>
  <c r="Y1342" i="1"/>
  <c r="Y906" i="1"/>
  <c r="Y1272" i="1"/>
  <c r="Y1164" i="1"/>
  <c r="Y1056" i="1"/>
  <c r="Y895" i="1"/>
  <c r="Y751" i="1"/>
  <c r="Y695" i="1"/>
  <c r="Y1279" i="1"/>
  <c r="Y1063" i="1"/>
  <c r="Y1116" i="1"/>
  <c r="Y915" i="1"/>
  <c r="Y759" i="1"/>
  <c r="Y1152" i="1"/>
  <c r="Y1341" i="1"/>
  <c r="Y1125" i="1"/>
  <c r="Y938" i="1"/>
  <c r="Y794" i="1"/>
  <c r="Y555" i="1"/>
  <c r="Y1268" i="1"/>
  <c r="Y1160" i="1"/>
  <c r="Y1051" i="1"/>
  <c r="Y913" i="1"/>
  <c r="Y769" i="1"/>
  <c r="Y357" i="1"/>
  <c r="Y948" i="1"/>
  <c r="Y780" i="1"/>
  <c r="Y1195" i="1"/>
  <c r="Y1284" i="1"/>
  <c r="Y1176" i="1"/>
  <c r="Y1068" i="1"/>
  <c r="Y1347" i="1"/>
  <c r="Y1131" i="1"/>
  <c r="Y491" i="1"/>
  <c r="Y945" i="1"/>
  <c r="Y801" i="1"/>
  <c r="Y482" i="1"/>
  <c r="Y956" i="1"/>
  <c r="Y812" i="1"/>
  <c r="Y726" i="1"/>
  <c r="Y582" i="1"/>
  <c r="Y404" i="1"/>
  <c r="Y977" i="1"/>
  <c r="Y905" i="1"/>
  <c r="Y833" i="1"/>
  <c r="Y761" i="1"/>
  <c r="Y646" i="1"/>
  <c r="Y518" i="1"/>
  <c r="Y262" i="1"/>
  <c r="Y619" i="1"/>
  <c r="Y412" i="1"/>
  <c r="Y1036" i="1"/>
  <c r="Y964" i="1"/>
  <c r="Y892" i="1"/>
  <c r="Y820" i="1"/>
  <c r="Y748" i="1"/>
  <c r="Y625" i="1"/>
  <c r="Y478" i="1"/>
  <c r="Y182" i="1"/>
  <c r="Y631" i="1"/>
  <c r="Y459" i="1"/>
  <c r="Y624" i="1"/>
  <c r="Y486" i="1"/>
  <c r="Y198" i="1"/>
  <c r="Y630" i="1"/>
  <c r="Y444" i="1"/>
  <c r="Y610" i="1"/>
  <c r="Y485" i="1"/>
  <c r="Y97" i="1"/>
  <c r="Y596" i="1"/>
  <c r="Y289" i="1"/>
  <c r="Y542" i="1"/>
  <c r="Y374" i="1"/>
  <c r="Y396" i="1"/>
  <c r="Y300" i="1"/>
  <c r="Y204" i="1"/>
  <c r="Y108" i="1"/>
  <c r="Y395" i="1"/>
  <c r="Y251" i="1"/>
  <c r="Y107" i="1"/>
  <c r="Y442" i="1"/>
  <c r="Y346" i="1"/>
  <c r="Y250" i="1"/>
  <c r="Y154" i="1"/>
  <c r="Y58" i="1"/>
  <c r="Y538" i="1"/>
  <c r="Y417" i="1"/>
  <c r="Y273" i="1"/>
  <c r="Y129" i="1"/>
  <c r="Y416" i="1"/>
  <c r="Y320" i="1"/>
  <c r="Y224" i="1"/>
  <c r="Y128" i="1"/>
  <c r="Y30" i="1"/>
  <c r="Y455" i="1"/>
  <c r="Y311" i="1"/>
  <c r="Y167" i="1"/>
  <c r="Y29" i="1"/>
  <c r="Y253" i="1"/>
  <c r="Y18" i="1"/>
  <c r="Y16" i="1"/>
  <c r="Z1293" i="1"/>
  <c r="Z999" i="1"/>
  <c r="Z1245" i="1"/>
  <c r="Z1203" i="1"/>
  <c r="Z1045" i="1"/>
  <c r="Z1318" i="1"/>
  <c r="Z1246" i="1"/>
  <c r="Z1160" i="1"/>
  <c r="Z983" i="1"/>
  <c r="Z656" i="1"/>
  <c r="Z1132" i="1"/>
  <c r="Z990" i="1"/>
  <c r="Z980" i="1"/>
  <c r="Z1310" i="1"/>
  <c r="Z1238" i="1"/>
  <c r="Z1151" i="1"/>
  <c r="Z979" i="1"/>
  <c r="Z525" i="1"/>
  <c r="Z1157" i="1"/>
  <c r="Z1012" i="1"/>
  <c r="Z1126" i="1"/>
  <c r="Z1333" i="1"/>
  <c r="Z1261" i="1"/>
  <c r="Z978" i="1"/>
  <c r="Z1097" i="1"/>
  <c r="Z1332" i="1"/>
  <c r="Z1090" i="1"/>
  <c r="Z1116" i="1"/>
  <c r="Z1301" i="1"/>
  <c r="Z875" i="1"/>
  <c r="Z701" i="1"/>
  <c r="Z591" i="1"/>
  <c r="Z851" i="1"/>
  <c r="Z394" i="1"/>
  <c r="Z720" i="1"/>
  <c r="Z981" i="1"/>
  <c r="Z549" i="1"/>
  <c r="Z843" i="1"/>
  <c r="Z411" i="1"/>
  <c r="Z496" i="1"/>
  <c r="Z554" i="1"/>
  <c r="Z789" i="1"/>
  <c r="Z318" i="1"/>
  <c r="Z475" i="1"/>
  <c r="Z559" i="1"/>
  <c r="Z194" i="1"/>
  <c r="Z99" i="1"/>
  <c r="Z249" i="1"/>
  <c r="Z75" i="1"/>
  <c r="Z96" i="1"/>
  <c r="Z130" i="1"/>
  <c r="AA1355" i="1"/>
  <c r="AA1311" i="1"/>
  <c r="AA898" i="1"/>
  <c r="AA876" i="1"/>
  <c r="AA584" i="1"/>
  <c r="AA233" i="1"/>
  <c r="X1166" i="1"/>
  <c r="X1022" i="1"/>
  <c r="X890" i="1"/>
  <c r="X758" i="1"/>
  <c r="X1333" i="1"/>
  <c r="X1237" i="1"/>
  <c r="X1141" i="1"/>
  <c r="X1045" i="1"/>
  <c r="X949" i="1"/>
  <c r="X1356" i="1"/>
  <c r="X1068" i="1"/>
  <c r="X870" i="1"/>
  <c r="X731" i="1"/>
  <c r="X1268" i="1"/>
  <c r="X1124" i="1"/>
  <c r="X980" i="1"/>
  <c r="X349" i="1"/>
  <c r="X1267" i="1"/>
  <c r="X1171" i="1"/>
  <c r="X1075" i="1"/>
  <c r="X979" i="1"/>
  <c r="X878" i="1"/>
  <c r="X742" i="1"/>
  <c r="X1266" i="1"/>
  <c r="X978" i="1"/>
  <c r="X789" i="1"/>
  <c r="X680" i="1"/>
  <c r="X501" i="1"/>
  <c r="X315" i="1"/>
  <c r="X659" i="1"/>
  <c r="X489" i="1"/>
  <c r="X282" i="1"/>
  <c r="X698" i="1"/>
  <c r="X554" i="1"/>
  <c r="X390" i="1"/>
  <c r="X160" i="1"/>
  <c r="X586" i="1"/>
  <c r="X440" i="1"/>
  <c r="X312" i="1"/>
  <c r="X805" i="1"/>
  <c r="X733" i="1"/>
  <c r="X625" i="1"/>
  <c r="X496" i="1"/>
  <c r="X296" i="1"/>
  <c r="X644" i="1"/>
  <c r="X467" i="1"/>
  <c r="X279" i="1"/>
  <c r="X828" i="1"/>
  <c r="X756" i="1"/>
  <c r="X676" i="1"/>
  <c r="X537" i="1"/>
  <c r="X375" i="1"/>
  <c r="X171" i="1"/>
  <c r="X558" i="1"/>
  <c r="X363" i="1"/>
  <c r="X662" i="1"/>
  <c r="X536" i="1"/>
  <c r="X342" i="1"/>
  <c r="X152" i="1"/>
  <c r="X528" i="1"/>
  <c r="X405" i="1"/>
  <c r="X112" i="1"/>
  <c r="X615" i="1"/>
  <c r="X482" i="1"/>
  <c r="X288" i="1"/>
  <c r="X215" i="1"/>
  <c r="X119" i="1"/>
  <c r="X238" i="1"/>
  <c r="X302" i="1"/>
  <c r="X158" i="1"/>
  <c r="X301" i="1"/>
  <c r="X205" i="1"/>
  <c r="X109" i="1"/>
  <c r="X523" i="1"/>
  <c r="X244" i="1"/>
  <c r="X420" i="1"/>
  <c r="X276" i="1"/>
  <c r="X132" i="1"/>
  <c r="X91" i="1"/>
  <c r="X394" i="1"/>
  <c r="X106" i="1"/>
  <c r="X21" i="1"/>
  <c r="X61" i="1"/>
  <c r="X34" i="1"/>
  <c r="X32" i="1"/>
  <c r="Y1303" i="1"/>
  <c r="Y696" i="1"/>
  <c r="Y1111" i="1"/>
  <c r="Y1280" i="1"/>
  <c r="Y1332" i="1"/>
  <c r="Y1002" i="1"/>
  <c r="Y1157" i="1"/>
  <c r="Y1256" i="1"/>
  <c r="Y1327" i="1"/>
  <c r="Y750" i="1"/>
  <c r="Y980" i="1"/>
  <c r="Y1199" i="1"/>
  <c r="Y1324" i="1"/>
  <c r="Y834" i="1"/>
  <c r="Y1264" i="1"/>
  <c r="Y1156" i="1"/>
  <c r="Y1046" i="1"/>
  <c r="Y883" i="1"/>
  <c r="Y739" i="1"/>
  <c r="Y648" i="1"/>
  <c r="Y1261" i="1"/>
  <c r="Y1033" i="1"/>
  <c r="Y1080" i="1"/>
  <c r="Y903" i="1"/>
  <c r="Y747" i="1"/>
  <c r="Y1144" i="1"/>
  <c r="Y1323" i="1"/>
  <c r="Y1107" i="1"/>
  <c r="Y926" i="1"/>
  <c r="Y782" i="1"/>
  <c r="Y149" i="1"/>
  <c r="Y1259" i="1"/>
  <c r="Y1151" i="1"/>
  <c r="Y1041" i="1"/>
  <c r="Y901" i="1"/>
  <c r="Y757" i="1"/>
  <c r="Y246" i="1"/>
  <c r="Y936" i="1"/>
  <c r="Y768" i="1"/>
  <c r="Y1159" i="1"/>
  <c r="Y1276" i="1"/>
  <c r="Y1168" i="1"/>
  <c r="Y1060" i="1"/>
  <c r="Y1329" i="1"/>
  <c r="Y1113" i="1"/>
  <c r="Y110" i="1"/>
  <c r="Y933" i="1"/>
  <c r="Y789" i="1"/>
  <c r="Y414" i="1"/>
  <c r="Y944" i="1"/>
  <c r="Y800" i="1"/>
  <c r="Y713" i="1"/>
  <c r="Y569" i="1"/>
  <c r="Y373" i="1"/>
  <c r="Y971" i="1"/>
  <c r="Y899" i="1"/>
  <c r="Y827" i="1"/>
  <c r="Y755" i="1"/>
  <c r="Y633" i="1"/>
  <c r="Y509" i="1"/>
  <c r="Y223" i="1"/>
  <c r="Y606" i="1"/>
  <c r="Y367" i="1"/>
  <c r="Y1030" i="1"/>
  <c r="Y958" i="1"/>
  <c r="Y886" i="1"/>
  <c r="Y814" i="1"/>
  <c r="Y742" i="1"/>
  <c r="Y612" i="1"/>
  <c r="Y446" i="1"/>
  <c r="Y163" i="1"/>
  <c r="Y618" i="1"/>
  <c r="Y445" i="1"/>
  <c r="Y611" i="1"/>
  <c r="Y477" i="1"/>
  <c r="Y141" i="1"/>
  <c r="Y617" i="1"/>
  <c r="Y420" i="1"/>
  <c r="Y597" i="1"/>
  <c r="Y475" i="1"/>
  <c r="Y727" i="1"/>
  <c r="Y583" i="1"/>
  <c r="Y270" i="1"/>
  <c r="Y535" i="1"/>
  <c r="Y358" i="1"/>
  <c r="Y388" i="1"/>
  <c r="Y292" i="1"/>
  <c r="Y196" i="1"/>
  <c r="Y100" i="1"/>
  <c r="Y387" i="1"/>
  <c r="Y243" i="1"/>
  <c r="Y99" i="1"/>
  <c r="Y434" i="1"/>
  <c r="Y338" i="1"/>
  <c r="Y242" i="1"/>
  <c r="Y146" i="1"/>
  <c r="Y50" i="1"/>
  <c r="Y532" i="1"/>
  <c r="Y401" i="1"/>
  <c r="Y257" i="1"/>
  <c r="Y113" i="1"/>
  <c r="Y408" i="1"/>
  <c r="Y312" i="1"/>
  <c r="Y216" i="1"/>
  <c r="Y120" i="1"/>
  <c r="Y21" i="1"/>
  <c r="Y447" i="1"/>
  <c r="Y303" i="1"/>
  <c r="Y159" i="1"/>
  <c r="Y19" i="1"/>
  <c r="Y229" i="1"/>
  <c r="Y9" i="1"/>
  <c r="Y10" i="1"/>
  <c r="Z1257" i="1"/>
  <c r="Z860" i="1"/>
  <c r="Z1209" i="1"/>
  <c r="Z1140" i="1"/>
  <c r="Z728" i="1"/>
  <c r="Z1312" i="1"/>
  <c r="Z1240" i="1"/>
  <c r="Z1147" i="1"/>
  <c r="Z963" i="1"/>
  <c r="Z538" i="1"/>
  <c r="Z1119" i="1"/>
  <c r="Z947" i="1"/>
  <c r="Z911" i="1"/>
  <c r="Z1304" i="1"/>
  <c r="Z1232" i="1"/>
  <c r="Z1138" i="1"/>
  <c r="Z970" i="1"/>
  <c r="Z472" i="1"/>
  <c r="Z1144" i="1"/>
  <c r="Z997" i="1"/>
  <c r="Z1073" i="1"/>
  <c r="Z1327" i="1"/>
  <c r="Z1255" i="1"/>
  <c r="Z867" i="1"/>
  <c r="Z1084" i="1"/>
  <c r="Z1314" i="1"/>
  <c r="Z1055" i="1"/>
  <c r="Z1109" i="1"/>
  <c r="Z1295" i="1"/>
  <c r="Z862" i="1"/>
  <c r="Z662" i="1"/>
  <c r="Z578" i="1"/>
  <c r="Z838" i="1"/>
  <c r="Z384" i="1"/>
  <c r="Z713" i="1"/>
  <c r="Z968" i="1"/>
  <c r="Z536" i="1"/>
  <c r="Z830" i="1"/>
  <c r="Z382" i="1"/>
  <c r="Z487" i="1"/>
  <c r="Z541" i="1"/>
  <c r="Z776" i="1"/>
  <c r="Z303" i="1"/>
  <c r="Z465" i="1"/>
  <c r="Z503" i="1"/>
  <c r="Z158" i="1"/>
  <c r="Z45" i="1"/>
  <c r="Z213" i="1"/>
  <c r="Z327" i="1"/>
  <c r="Z50" i="1"/>
  <c r="Z94" i="1"/>
  <c r="AA1289" i="1"/>
  <c r="AA1076" i="1"/>
  <c r="AA1303" i="1"/>
  <c r="AA757" i="1"/>
  <c r="AA579" i="1"/>
  <c r="AA133" i="1"/>
  <c r="X1150" i="1"/>
  <c r="X1006" i="1"/>
  <c r="X881" i="1"/>
  <c r="X746" i="1"/>
  <c r="X1325" i="1"/>
  <c r="X1229" i="1"/>
  <c r="X1133" i="1"/>
  <c r="X1037" i="1"/>
  <c r="X941" i="1"/>
  <c r="X1332" i="1"/>
  <c r="X1044" i="1"/>
  <c r="X862" i="1"/>
  <c r="X717" i="1"/>
  <c r="X1252" i="1"/>
  <c r="X1108" i="1"/>
  <c r="X964" i="1"/>
  <c r="X162" i="1"/>
  <c r="X1259" i="1"/>
  <c r="X1163" i="1"/>
  <c r="X1067" i="1"/>
  <c r="X971" i="1"/>
  <c r="X869" i="1"/>
  <c r="X730" i="1"/>
  <c r="X1242" i="1"/>
  <c r="X954" i="1"/>
  <c r="X777" i="1"/>
  <c r="X667" i="1"/>
  <c r="X491" i="1"/>
  <c r="X303" i="1"/>
  <c r="X646" i="1"/>
  <c r="X480" i="1"/>
  <c r="X266" i="1"/>
  <c r="X685" i="1"/>
  <c r="X539" i="1"/>
  <c r="X378" i="1"/>
  <c r="X136" i="1"/>
  <c r="X573" i="1"/>
  <c r="X430" i="1"/>
  <c r="X280" i="1"/>
  <c r="X799" i="1"/>
  <c r="X727" i="1"/>
  <c r="X612" i="1"/>
  <c r="X487" i="1"/>
  <c r="X264" i="1"/>
  <c r="X631" i="1"/>
  <c r="X457" i="1"/>
  <c r="X263" i="1"/>
  <c r="X822" i="1"/>
  <c r="X750" i="1"/>
  <c r="X663" i="1"/>
  <c r="X530" i="1"/>
  <c r="X365" i="1"/>
  <c r="X153" i="1"/>
  <c r="X522" i="1"/>
  <c r="X352" i="1"/>
  <c r="X649" i="1"/>
  <c r="X521" i="1"/>
  <c r="X330" i="1"/>
  <c r="X120" i="1"/>
  <c r="X512" i="1"/>
  <c r="X393" i="1"/>
  <c r="X29" i="1"/>
  <c r="X602" i="1"/>
  <c r="X472" i="1"/>
  <c r="X272" i="1"/>
  <c r="X207" i="1"/>
  <c r="X111" i="1"/>
  <c r="X214" i="1"/>
  <c r="X294" i="1"/>
  <c r="X150" i="1"/>
  <c r="X293" i="1"/>
  <c r="X197" i="1"/>
  <c r="X101" i="1"/>
  <c r="X508" i="1"/>
  <c r="X220" i="1"/>
  <c r="X404" i="1"/>
  <c r="X260" i="1"/>
  <c r="X116" i="1"/>
  <c r="X83" i="1"/>
  <c r="X370" i="1"/>
  <c r="X82" i="1"/>
  <c r="X9" i="1"/>
  <c r="X51" i="1"/>
  <c r="X28" i="1"/>
  <c r="X26" i="1"/>
  <c r="Y1285" i="1"/>
  <c r="Y822" i="1"/>
  <c r="Y1014" i="1"/>
  <c r="Y1262" i="1"/>
  <c r="Y1314" i="1"/>
  <c r="Y942" i="1"/>
  <c r="Y1130" i="1"/>
  <c r="Y1238" i="1"/>
  <c r="Y1309" i="1"/>
  <c r="Y1337" i="1"/>
  <c r="Y918" i="1"/>
  <c r="Y1175" i="1"/>
  <c r="Y1306" i="1"/>
  <c r="Y187" i="1"/>
  <c r="Y1254" i="1"/>
  <c r="Y1146" i="1"/>
  <c r="Y1015" i="1"/>
  <c r="Y871" i="1"/>
  <c r="Y699" i="1"/>
  <c r="Y601" i="1"/>
  <c r="Y1243" i="1"/>
  <c r="Y1023" i="1"/>
  <c r="Y1053" i="1"/>
  <c r="Y891" i="1"/>
  <c r="Y735" i="1"/>
  <c r="Y1134" i="1"/>
  <c r="Y1305" i="1"/>
  <c r="Y1089" i="1"/>
  <c r="Y914" i="1"/>
  <c r="Y770" i="1"/>
  <c r="Y1358" i="1"/>
  <c r="Y1250" i="1"/>
  <c r="Y1142" i="1"/>
  <c r="Y1031" i="1"/>
  <c r="Y889" i="1"/>
  <c r="Y745" i="1"/>
  <c r="Y1123" i="1"/>
  <c r="Y924" i="1"/>
  <c r="Y756" i="1"/>
  <c r="Y1105" i="1"/>
  <c r="Y1266" i="1"/>
  <c r="Y1158" i="1"/>
  <c r="Y1039" i="1"/>
  <c r="Y1311" i="1"/>
  <c r="Y1095" i="1"/>
  <c r="Y1076" i="1"/>
  <c r="Y921" i="1"/>
  <c r="Y777" i="1"/>
  <c r="Y1093" i="1"/>
  <c r="Y932" i="1"/>
  <c r="Y788" i="1"/>
  <c r="Y700" i="1"/>
  <c r="Y556" i="1"/>
  <c r="Y286" i="1"/>
  <c r="Y965" i="1"/>
  <c r="Y893" i="1"/>
  <c r="Y821" i="1"/>
  <c r="Y749" i="1"/>
  <c r="Y626" i="1"/>
  <c r="Y499" i="1"/>
  <c r="Y166" i="1"/>
  <c r="Y593" i="1"/>
  <c r="Y318" i="1"/>
  <c r="Y1024" i="1"/>
  <c r="Y952" i="1"/>
  <c r="Y880" i="1"/>
  <c r="Y808" i="1"/>
  <c r="Y736" i="1"/>
  <c r="Y599" i="1"/>
  <c r="Y422" i="1"/>
  <c r="Y125" i="1"/>
  <c r="Y605" i="1"/>
  <c r="Y435" i="1"/>
  <c r="Y598" i="1"/>
  <c r="Y457" i="1"/>
  <c r="Y121" i="1"/>
  <c r="Y604" i="1"/>
  <c r="Y379" i="1"/>
  <c r="Y590" i="1"/>
  <c r="Y466" i="1"/>
  <c r="Y714" i="1"/>
  <c r="Y570" i="1"/>
  <c r="Y213" i="1"/>
  <c r="Y528" i="1"/>
  <c r="Y342" i="1"/>
  <c r="Y380" i="1"/>
  <c r="Y284" i="1"/>
  <c r="Y188" i="1"/>
  <c r="Y92" i="1"/>
  <c r="Y371" i="1"/>
  <c r="Y227" i="1"/>
  <c r="Y83" i="1"/>
  <c r="Y426" i="1"/>
  <c r="Y330" i="1"/>
  <c r="Y234" i="1"/>
  <c r="Y138" i="1"/>
  <c r="Y32" i="1"/>
  <c r="Y526" i="1"/>
  <c r="Y393" i="1"/>
  <c r="Y249" i="1"/>
  <c r="Y105" i="1"/>
  <c r="Y400" i="1"/>
  <c r="Y304" i="1"/>
  <c r="Y208" i="1"/>
  <c r="Y112" i="1"/>
  <c r="Y12" i="1"/>
  <c r="Y431" i="1"/>
  <c r="Y287" i="1"/>
  <c r="Y143" i="1"/>
  <c r="Y11" i="1"/>
  <c r="Y205" i="1"/>
  <c r="Y77" i="1"/>
  <c r="Y8" i="1"/>
  <c r="Z1221" i="1"/>
  <c r="Z610" i="1"/>
  <c r="Z1153" i="1"/>
  <c r="Z773" i="1"/>
  <c r="Z1120" i="1"/>
  <c r="Z1306" i="1"/>
  <c r="Z1234" i="1"/>
  <c r="Z1134" i="1"/>
  <c r="Z951" i="1"/>
  <c r="Z434" i="1"/>
  <c r="Z1106" i="1"/>
  <c r="Z937" i="1"/>
  <c r="Z845" i="1"/>
  <c r="Z1298" i="1"/>
  <c r="Z1226" i="1"/>
  <c r="Z1125" i="1"/>
  <c r="Z958" i="1"/>
  <c r="Z415" i="1"/>
  <c r="Z1131" i="1"/>
  <c r="Z881" i="1"/>
  <c r="Z1006" i="1"/>
  <c r="Z1321" i="1"/>
  <c r="Z1237" i="1"/>
  <c r="Z854" i="1"/>
  <c r="Z1077" i="1"/>
  <c r="Z1278" i="1"/>
  <c r="Z1048" i="1"/>
  <c r="Z1076" i="1"/>
  <c r="Z1289" i="1"/>
  <c r="Z834" i="1"/>
  <c r="Z544" i="1"/>
  <c r="Z565" i="1"/>
  <c r="Z825" i="1"/>
  <c r="Z375" i="1"/>
  <c r="Z700" i="1"/>
  <c r="Z955" i="1"/>
  <c r="Z523" i="1"/>
  <c r="Z817" i="1"/>
  <c r="Z348" i="1"/>
  <c r="Z477" i="1"/>
  <c r="Z528" i="1"/>
  <c r="Z763" i="1"/>
  <c r="Z287" i="1"/>
  <c r="Z446" i="1"/>
  <c r="Z406" i="1"/>
  <c r="Z93" i="1"/>
  <c r="Z437" i="1"/>
  <c r="Z148" i="1"/>
  <c r="Z262" i="1"/>
  <c r="Z160" i="1"/>
  <c r="Z41" i="1"/>
  <c r="AA1283" i="1"/>
  <c r="AA1050" i="1"/>
  <c r="AA1279" i="1"/>
  <c r="AA741" i="1"/>
  <c r="AA567" i="1"/>
  <c r="AB794" i="1"/>
  <c r="X1142" i="1"/>
  <c r="X998" i="1"/>
  <c r="X872" i="1"/>
  <c r="X734" i="1"/>
  <c r="X1317" i="1"/>
  <c r="X1221" i="1"/>
  <c r="X1125" i="1"/>
  <c r="X1029" i="1"/>
  <c r="X933" i="1"/>
  <c r="X1308" i="1"/>
  <c r="X1020" i="1"/>
  <c r="X851" i="1"/>
  <c r="X699" i="1"/>
  <c r="X1244" i="1"/>
  <c r="X1100" i="1"/>
  <c r="X956" i="1"/>
  <c r="X1347" i="1"/>
  <c r="X1251" i="1"/>
  <c r="X1155" i="1"/>
  <c r="X1059" i="1"/>
  <c r="X963" i="1"/>
  <c r="X860" i="1"/>
  <c r="X713" i="1"/>
  <c r="X1218" i="1"/>
  <c r="X930" i="1"/>
  <c r="X765" i="1"/>
  <c r="X654" i="1"/>
  <c r="X481" i="1"/>
  <c r="X287" i="1"/>
  <c r="X633" i="1"/>
  <c r="X461" i="1"/>
  <c r="X234" i="1"/>
  <c r="X672" i="1"/>
  <c r="X532" i="1"/>
  <c r="X368" i="1"/>
  <c r="X96" i="1"/>
  <c r="X560" i="1"/>
  <c r="X421" i="1"/>
  <c r="X232" i="1"/>
  <c r="X793" i="1"/>
  <c r="X721" i="1"/>
  <c r="X605" i="1"/>
  <c r="X468" i="1"/>
  <c r="X248" i="1"/>
  <c r="X618" i="1"/>
  <c r="X429" i="1"/>
  <c r="X247" i="1"/>
  <c r="X816" i="1"/>
  <c r="X744" i="1"/>
  <c r="X650" i="1"/>
  <c r="X495" i="1"/>
  <c r="X353" i="1"/>
  <c r="X128" i="1"/>
  <c r="X513" i="1"/>
  <c r="X331" i="1"/>
  <c r="X636" i="1"/>
  <c r="X503" i="1"/>
  <c r="X319" i="1"/>
  <c r="X39" i="1"/>
  <c r="X502" i="1"/>
  <c r="X383" i="1"/>
  <c r="X718" i="1"/>
  <c r="X589" i="1"/>
  <c r="X463" i="1"/>
  <c r="X240" i="1"/>
  <c r="X199" i="1"/>
  <c r="X103" i="1"/>
  <c r="X190" i="1"/>
  <c r="X278" i="1"/>
  <c r="X134" i="1"/>
  <c r="X285" i="1"/>
  <c r="X189" i="1"/>
  <c r="X93" i="1"/>
  <c r="X484" i="1"/>
  <c r="X196" i="1"/>
  <c r="X396" i="1"/>
  <c r="X252" i="1"/>
  <c r="X108" i="1"/>
  <c r="X54" i="1"/>
  <c r="X346" i="1"/>
  <c r="X73" i="1"/>
  <c r="X145" i="1"/>
  <c r="X41" i="1"/>
  <c r="X22" i="1"/>
  <c r="X20" i="1"/>
  <c r="Y1267" i="1"/>
  <c r="Y1353" i="1"/>
  <c r="Y954" i="1"/>
  <c r="Y1244" i="1"/>
  <c r="Y1296" i="1"/>
  <c r="Y870" i="1"/>
  <c r="Y1103" i="1"/>
  <c r="Y1202" i="1"/>
  <c r="Y1291" i="1"/>
  <c r="Y1247" i="1"/>
  <c r="Y846" i="1"/>
  <c r="Y1148" i="1"/>
  <c r="Y1288" i="1"/>
  <c r="Y1354" i="1"/>
  <c r="Y1246" i="1"/>
  <c r="Y1138" i="1"/>
  <c r="Y1003" i="1"/>
  <c r="Y859" i="1"/>
  <c r="Y682" i="1"/>
  <c r="Y562" i="1"/>
  <c r="Y1225" i="1"/>
  <c r="Y724" i="1"/>
  <c r="Y1032" i="1"/>
  <c r="Y867" i="1"/>
  <c r="Y722" i="1"/>
  <c r="Y1126" i="1"/>
  <c r="Y1287" i="1"/>
  <c r="Y1071" i="1"/>
  <c r="Y902" i="1"/>
  <c r="Y758" i="1"/>
  <c r="Y1349" i="1"/>
  <c r="Y1241" i="1"/>
  <c r="Y1133" i="1"/>
  <c r="Y1020" i="1"/>
  <c r="Y877" i="1"/>
  <c r="Y733" i="1"/>
  <c r="Y1087" i="1"/>
  <c r="Y912" i="1"/>
  <c r="Y744" i="1"/>
  <c r="Y888" i="1"/>
  <c r="Y1258" i="1"/>
  <c r="Y1150" i="1"/>
  <c r="Y1029" i="1"/>
  <c r="Y1293" i="1"/>
  <c r="Y1077" i="1"/>
  <c r="Y1067" i="1"/>
  <c r="Y909" i="1"/>
  <c r="Y765" i="1"/>
  <c r="Y1075" i="1"/>
  <c r="Y920" i="1"/>
  <c r="Y776" i="1"/>
  <c r="Y687" i="1"/>
  <c r="Y549" i="1"/>
  <c r="Y247" i="1"/>
  <c r="Y959" i="1"/>
  <c r="Y887" i="1"/>
  <c r="Y815" i="1"/>
  <c r="Y743" i="1"/>
  <c r="Y613" i="1"/>
  <c r="Y490" i="1"/>
  <c r="Y127" i="1"/>
  <c r="Y580" i="1"/>
  <c r="Y261" i="1"/>
  <c r="Y1018" i="1"/>
  <c r="Y946" i="1"/>
  <c r="Y874" i="1"/>
  <c r="Y802" i="1"/>
  <c r="Y730" i="1"/>
  <c r="Y586" i="1"/>
  <c r="Y398" i="1"/>
  <c r="Y67" i="1"/>
  <c r="Y592" i="1"/>
  <c r="Y421" i="1"/>
  <c r="Y585" i="1"/>
  <c r="Y433" i="1"/>
  <c r="Y101" i="1"/>
  <c r="Y591" i="1"/>
  <c r="Y331" i="1"/>
  <c r="Y577" i="1"/>
  <c r="Y454" i="1"/>
  <c r="Y701" i="1"/>
  <c r="Y557" i="1"/>
  <c r="Y193" i="1"/>
  <c r="Y521" i="1"/>
  <c r="Y326" i="1"/>
  <c r="Y372" i="1"/>
  <c r="Y276" i="1"/>
  <c r="Y180" i="1"/>
  <c r="Y84" i="1"/>
  <c r="Y363" i="1"/>
  <c r="Y219" i="1"/>
  <c r="Y75" i="1"/>
  <c r="Y418" i="1"/>
  <c r="Y322" i="1"/>
  <c r="Y226" i="1"/>
  <c r="Y130" i="1"/>
  <c r="Y14" i="1"/>
  <c r="Y520" i="1"/>
  <c r="Y377" i="1"/>
  <c r="Y233" i="1"/>
  <c r="Y89" i="1"/>
  <c r="Y392" i="1"/>
  <c r="Y296" i="1"/>
  <c r="Y200" i="1"/>
  <c r="Y104" i="1"/>
  <c r="Y103" i="1"/>
  <c r="Y423" i="1"/>
  <c r="Y279" i="1"/>
  <c r="Y135" i="1"/>
  <c r="Y94" i="1"/>
  <c r="Y181" i="1"/>
  <c r="Y69" i="1"/>
  <c r="Z1335" i="1"/>
  <c r="Z1179" i="1"/>
  <c r="Z1007" i="1"/>
  <c r="Z1074" i="1"/>
  <c r="Z491" i="1"/>
  <c r="Z1038" i="1"/>
  <c r="Z1300" i="1"/>
  <c r="Z1228" i="1"/>
  <c r="Z1127" i="1"/>
  <c r="Z939" i="1"/>
  <c r="Z376" i="1"/>
  <c r="Z1093" i="1"/>
  <c r="Z924" i="1"/>
  <c r="Z366" i="1"/>
  <c r="Z1292" i="1"/>
  <c r="Z1220" i="1"/>
  <c r="Z1112" i="1"/>
  <c r="Z934" i="1"/>
  <c r="Z354" i="1"/>
  <c r="Z1118" i="1"/>
  <c r="Z868" i="1"/>
  <c r="Z950" i="1"/>
  <c r="Z1315" i="1"/>
  <c r="Z1201" i="1"/>
  <c r="Z839" i="1"/>
  <c r="Z1056" i="1"/>
  <c r="Z1272" i="1"/>
  <c r="Z1041" i="1"/>
  <c r="Z985" i="1"/>
  <c r="Z1265" i="1"/>
  <c r="Z623" i="1"/>
  <c r="Z107" i="1"/>
  <c r="Z519" i="1"/>
  <c r="Z779" i="1"/>
  <c r="Z295" i="1"/>
  <c r="Z648" i="1"/>
  <c r="Z909" i="1"/>
  <c r="Z421" i="1"/>
  <c r="Z771" i="1"/>
  <c r="Z224" i="1"/>
  <c r="Z429" i="1"/>
  <c r="Z467" i="1"/>
  <c r="Z717" i="1"/>
  <c r="Z828" i="1"/>
  <c r="Z398" i="1"/>
  <c r="Z368" i="1"/>
  <c r="Z86" i="1"/>
  <c r="Z408" i="1"/>
  <c r="Z141" i="1"/>
  <c r="Z255" i="1"/>
  <c r="Z153" i="1"/>
  <c r="Z35" i="1"/>
  <c r="AA1209" i="1"/>
  <c r="AA1051" i="1"/>
  <c r="AA965" i="1"/>
  <c r="AA669" i="1"/>
  <c r="AA352" i="1"/>
  <c r="AB200" i="1"/>
  <c r="X787" i="1"/>
  <c r="X715" i="1"/>
  <c r="X592" i="1"/>
  <c r="X458" i="1"/>
  <c r="X216" i="1"/>
  <c r="X611" i="1"/>
  <c r="X408" i="1"/>
  <c r="X231" i="1"/>
  <c r="X810" i="1"/>
  <c r="X738" i="1"/>
  <c r="X637" i="1"/>
  <c r="X486" i="1"/>
  <c r="X343" i="1"/>
  <c r="X60" i="1"/>
  <c r="X504" i="1"/>
  <c r="X320" i="1"/>
  <c r="X629" i="1"/>
  <c r="X494" i="1"/>
  <c r="X305" i="1"/>
  <c r="X655" i="1"/>
  <c r="X493" i="1"/>
  <c r="X373" i="1"/>
  <c r="X712" i="1"/>
  <c r="X576" i="1"/>
  <c r="X444" i="1"/>
  <c r="X224" i="1"/>
  <c r="X191" i="1"/>
  <c r="X95" i="1"/>
  <c r="X166" i="1"/>
  <c r="X270" i="1"/>
  <c r="X126" i="1"/>
  <c r="X277" i="1"/>
  <c r="X181" i="1"/>
  <c r="X85" i="1"/>
  <c r="X460" i="1"/>
  <c r="X172" i="1"/>
  <c r="X380" i="1"/>
  <c r="X236" i="1"/>
  <c r="X92" i="1"/>
  <c r="X43" i="1"/>
  <c r="X322" i="1"/>
  <c r="X63" i="1"/>
  <c r="X137" i="1"/>
  <c r="X18" i="1"/>
  <c r="X16" i="1"/>
  <c r="X14" i="1"/>
  <c r="Y1249" i="1"/>
  <c r="Y1317" i="1"/>
  <c r="Y882" i="1"/>
  <c r="Y1226" i="1"/>
  <c r="Y1278" i="1"/>
  <c r="Y786" i="1"/>
  <c r="Y1064" i="1"/>
  <c r="Y1129" i="1"/>
  <c r="Y1273" i="1"/>
  <c r="Y1211" i="1"/>
  <c r="Y738" i="1"/>
  <c r="Y1121" i="1"/>
  <c r="Y1270" i="1"/>
  <c r="Y1344" i="1"/>
  <c r="Y1236" i="1"/>
  <c r="Y1128" i="1"/>
  <c r="Y991" i="1"/>
  <c r="Y847" i="1"/>
  <c r="Y650" i="1"/>
  <c r="Y462" i="1"/>
  <c r="Y1207" i="1"/>
  <c r="Y709" i="1"/>
  <c r="Y1022" i="1"/>
  <c r="Y855" i="1"/>
  <c r="Y708" i="1"/>
  <c r="Y1108" i="1"/>
  <c r="Y1269" i="1"/>
  <c r="Y1052" i="1"/>
  <c r="Y890" i="1"/>
  <c r="Y746" i="1"/>
  <c r="Y1340" i="1"/>
  <c r="Y1232" i="1"/>
  <c r="Y1124" i="1"/>
  <c r="Y1009" i="1"/>
  <c r="Y865" i="1"/>
  <c r="Y720" i="1"/>
  <c r="Y1069" i="1"/>
  <c r="Y900" i="1"/>
  <c r="Y732" i="1"/>
  <c r="Y1356" i="1"/>
  <c r="Y1248" i="1"/>
  <c r="Y1140" i="1"/>
  <c r="Y1019" i="1"/>
  <c r="Y1275" i="1"/>
  <c r="Y1059" i="1"/>
  <c r="Y1058" i="1"/>
  <c r="Y897" i="1"/>
  <c r="Y753" i="1"/>
  <c r="Y1057" i="1"/>
  <c r="Y908" i="1"/>
  <c r="Y764" i="1"/>
  <c r="Y680" i="1"/>
  <c r="Y511" i="1"/>
  <c r="Y190" i="1"/>
  <c r="Y953" i="1"/>
  <c r="Y881" i="1"/>
  <c r="Y809" i="1"/>
  <c r="Y737" i="1"/>
  <c r="Y600" i="1"/>
  <c r="Y480" i="1"/>
  <c r="Y711" i="1"/>
  <c r="Y567" i="1"/>
  <c r="Y241" i="1"/>
  <c r="Y1012" i="1"/>
  <c r="Y940" i="1"/>
  <c r="Y868" i="1"/>
  <c r="Y796" i="1"/>
  <c r="Y717" i="1"/>
  <c r="Y573" i="1"/>
  <c r="Y382" i="1"/>
  <c r="Y723" i="1"/>
  <c r="Y579" i="1"/>
  <c r="Y411" i="1"/>
  <c r="Y578" i="1"/>
  <c r="Y409" i="1"/>
  <c r="Y728" i="1"/>
  <c r="Y584" i="1"/>
  <c r="Y293" i="1"/>
  <c r="Y564" i="1"/>
  <c r="Y430" i="1"/>
  <c r="Y688" i="1"/>
  <c r="Y543" i="1"/>
  <c r="Y174" i="1"/>
  <c r="Y512" i="1"/>
  <c r="Y307" i="1"/>
  <c r="Y364" i="1"/>
  <c r="Y268" i="1"/>
  <c r="Y172" i="1"/>
  <c r="Y76" i="1"/>
  <c r="Y347" i="1"/>
  <c r="Y203" i="1"/>
  <c r="Y59" i="1"/>
  <c r="Y410" i="1"/>
  <c r="Y314" i="1"/>
  <c r="Y218" i="1"/>
  <c r="Y122" i="1"/>
  <c r="Y73" i="1"/>
  <c r="Y513" i="1"/>
  <c r="Y369" i="1"/>
  <c r="Y225" i="1"/>
  <c r="Y81" i="1"/>
  <c r="Y384" i="1"/>
  <c r="Y288" i="1"/>
  <c r="Y192" i="1"/>
  <c r="Y96" i="1"/>
  <c r="Y79" i="1"/>
  <c r="Y407" i="1"/>
  <c r="Y263" i="1"/>
  <c r="Y119" i="1"/>
  <c r="Y86" i="1"/>
  <c r="Y157" i="1"/>
  <c r="Y53" i="1"/>
  <c r="Z1299" i="1"/>
  <c r="Z886" i="1"/>
  <c r="Z1081" i="1"/>
  <c r="Z829" i="1"/>
  <c r="Z1133" i="1"/>
  <c r="Z296" i="1"/>
  <c r="Z1294" i="1"/>
  <c r="Z1222" i="1"/>
  <c r="Z1114" i="1"/>
  <c r="Z926" i="1"/>
  <c r="Z1146" i="1"/>
  <c r="Z1080" i="1"/>
  <c r="Z842" i="1"/>
  <c r="Z1358" i="1"/>
  <c r="Z1286" i="1"/>
  <c r="Z1214" i="1"/>
  <c r="Z1099" i="1"/>
  <c r="Z921" i="1"/>
  <c r="Z258" i="1"/>
  <c r="Z1105" i="1"/>
  <c r="Z855" i="1"/>
  <c r="Z872" i="1"/>
  <c r="Z1309" i="1"/>
  <c r="Z1195" i="1"/>
  <c r="Z819" i="1"/>
  <c r="Z932" i="1"/>
  <c r="Z1266" i="1"/>
  <c r="Z1018" i="1"/>
  <c r="Z976" i="1"/>
  <c r="Z1229" i="1"/>
  <c r="Z1180" i="1"/>
  <c r="Z879" i="1"/>
  <c r="Z445" i="1"/>
  <c r="Z707" i="1"/>
  <c r="Z1008" i="1"/>
  <c r="Z576" i="1"/>
  <c r="Z837" i="1"/>
  <c r="Z338" i="1"/>
  <c r="Z699" i="1"/>
  <c r="Z803" i="1"/>
  <c r="Z361" i="1"/>
  <c r="Z390" i="1"/>
  <c r="Z645" i="1"/>
  <c r="Z756" i="1"/>
  <c r="Z302" i="1"/>
  <c r="Z238" i="1"/>
  <c r="Z47" i="1"/>
  <c r="Z336" i="1"/>
  <c r="Z105" i="1"/>
  <c r="Z219" i="1"/>
  <c r="Z117" i="1"/>
  <c r="Z11" i="1"/>
  <c r="AA1196" i="1"/>
  <c r="AA1226" i="1"/>
  <c r="AA917" i="1"/>
  <c r="AA448" i="1"/>
  <c r="AA338" i="1"/>
  <c r="AB929" i="1"/>
  <c r="Z729" i="1"/>
  <c r="Z585" i="1"/>
  <c r="Z426" i="1"/>
  <c r="Z425" i="1"/>
  <c r="Z209" i="1"/>
  <c r="Z208" i="1"/>
  <c r="Z100" i="1"/>
  <c r="Z337" i="1"/>
  <c r="Z229" i="1"/>
  <c r="Z121" i="1"/>
  <c r="Z444" i="1"/>
  <c r="Z228" i="1"/>
  <c r="Z25" i="1"/>
  <c r="Z271" i="1"/>
  <c r="Z163" i="1"/>
  <c r="Z24" i="1"/>
  <c r="Z306" i="1"/>
  <c r="Z90" i="1"/>
  <c r="Z277" i="1"/>
  <c r="Z169" i="1"/>
  <c r="Z43" i="1"/>
  <c r="Z132" i="1"/>
  <c r="Z175" i="1"/>
  <c r="Z31" i="1"/>
  <c r="Z102" i="1"/>
  <c r="Z152" i="1"/>
  <c r="Z19" i="1"/>
  <c r="Z46" i="1"/>
  <c r="Z9" i="1"/>
  <c r="AA802" i="1"/>
  <c r="AA864" i="1"/>
  <c r="AA1295" i="1"/>
  <c r="AA1216" i="1"/>
  <c r="AA1072" i="1"/>
  <c r="AA847" i="1"/>
  <c r="AA978" i="1"/>
  <c r="AA1347" i="1"/>
  <c r="AA1096" i="1"/>
  <c r="AA608" i="1"/>
  <c r="AA881" i="1"/>
  <c r="AA1286" i="1"/>
  <c r="AA919" i="1"/>
  <c r="AA1035" i="1"/>
  <c r="AA1333" i="1"/>
  <c r="AA1014" i="1"/>
  <c r="AA1191" i="1"/>
  <c r="AA846" i="1"/>
  <c r="AA1020" i="1"/>
  <c r="AA1012" i="1"/>
  <c r="AA693" i="1"/>
  <c r="AA779" i="1"/>
  <c r="AA373" i="1"/>
  <c r="AA631" i="1"/>
  <c r="AA505" i="1"/>
  <c r="AA398" i="1"/>
  <c r="AA396" i="1"/>
  <c r="AA417" i="1"/>
  <c r="AA20" i="1"/>
  <c r="AA732" i="1"/>
  <c r="AA249" i="1"/>
  <c r="AA320" i="1"/>
  <c r="AA142" i="1"/>
  <c r="AB826" i="1"/>
  <c r="AB355" i="1"/>
  <c r="AB989" i="1"/>
  <c r="AA24" i="1"/>
  <c r="AB940" i="1"/>
  <c r="AB1094" i="1"/>
  <c r="AB524" i="1"/>
  <c r="Z1355" i="1"/>
  <c r="Z1283" i="1"/>
  <c r="Z1211" i="1"/>
  <c r="Z1089" i="1"/>
  <c r="Z809" i="1"/>
  <c r="Z1141" i="1"/>
  <c r="Z992" i="1"/>
  <c r="Z500" i="1"/>
  <c r="Z840" i="1"/>
  <c r="Z696" i="1"/>
  <c r="Z552" i="1"/>
  <c r="Z387" i="1"/>
  <c r="Z956" i="1"/>
  <c r="Z812" i="1"/>
  <c r="Z668" i="1"/>
  <c r="Z524" i="1"/>
  <c r="Z363" i="1"/>
  <c r="Z975" i="1"/>
  <c r="Z831" i="1"/>
  <c r="Z687" i="1"/>
  <c r="Z543" i="1"/>
  <c r="Z403" i="1"/>
  <c r="Z942" i="1"/>
  <c r="Z798" i="1"/>
  <c r="Z654" i="1"/>
  <c r="Z498" i="1"/>
  <c r="Z251" i="1"/>
  <c r="Z948" i="1"/>
  <c r="Z804" i="1"/>
  <c r="Z660" i="1"/>
  <c r="Z514" i="1"/>
  <c r="Z323" i="1"/>
  <c r="Z764" i="1"/>
  <c r="Z620" i="1"/>
  <c r="Z458" i="1"/>
  <c r="Z267" i="1"/>
  <c r="Z665" i="1"/>
  <c r="Z521" i="1"/>
  <c r="Z319" i="1"/>
  <c r="Z894" i="1"/>
  <c r="Z750" i="1"/>
  <c r="Z606" i="1"/>
  <c r="Z466" i="1"/>
  <c r="Z217" i="1"/>
  <c r="Z723" i="1"/>
  <c r="Z579" i="1"/>
  <c r="Z436" i="1"/>
  <c r="Z215" i="1"/>
  <c r="Z690" i="1"/>
  <c r="Z546" i="1"/>
  <c r="Z331" i="1"/>
  <c r="Z360" i="1"/>
  <c r="Z144" i="1"/>
  <c r="Z187" i="1"/>
  <c r="Z79" i="1"/>
  <c r="Z308" i="1"/>
  <c r="Z200" i="1"/>
  <c r="Z92" i="1"/>
  <c r="Z401" i="1"/>
  <c r="Z185" i="1"/>
  <c r="Z350" i="1"/>
  <c r="Z242" i="1"/>
  <c r="Z134" i="1"/>
  <c r="Z479" i="1"/>
  <c r="Z263" i="1"/>
  <c r="Z51" i="1"/>
  <c r="Z248" i="1"/>
  <c r="Z140" i="1"/>
  <c r="Z305" i="1"/>
  <c r="Z89" i="1"/>
  <c r="Z146" i="1"/>
  <c r="Z275" i="1"/>
  <c r="Z65" i="1"/>
  <c r="Z123" i="1"/>
  <c r="Z29" i="1"/>
  <c r="Z28" i="1"/>
  <c r="AA1150" i="1"/>
  <c r="AA1091" i="1"/>
  <c r="AA1349" i="1"/>
  <c r="AA1277" i="1"/>
  <c r="AA1183" i="1"/>
  <c r="AA1039" i="1"/>
  <c r="AA1300" i="1"/>
  <c r="AA921" i="1"/>
  <c r="AA1299" i="1"/>
  <c r="AA1023" i="1"/>
  <c r="AA1200" i="1"/>
  <c r="AA695" i="1"/>
  <c r="AA1206" i="1"/>
  <c r="AA742" i="1"/>
  <c r="AA870" i="1"/>
  <c r="AA1267" i="1"/>
  <c r="AA888" i="1"/>
  <c r="AA1054" i="1"/>
  <c r="AA1338" i="1"/>
  <c r="AA887" i="1"/>
  <c r="AA866" i="1"/>
  <c r="AA731" i="1"/>
  <c r="AA326" i="1"/>
  <c r="AA699" i="1"/>
  <c r="AA340" i="1"/>
  <c r="AA621" i="1"/>
  <c r="AA575" i="1"/>
  <c r="AA561" i="1"/>
  <c r="AA331" i="1"/>
  <c r="AA559" i="1"/>
  <c r="AA654" i="1"/>
  <c r="AA145" i="1"/>
  <c r="AA226" i="1"/>
  <c r="AA12" i="1"/>
  <c r="AB916" i="1"/>
  <c r="AB1082" i="1"/>
  <c r="AB364" i="1"/>
  <c r="Z1249" i="1"/>
  <c r="Z1170" i="1"/>
  <c r="Z1019" i="1"/>
  <c r="Z793" i="1"/>
  <c r="Z859" i="1"/>
  <c r="Z1070" i="1"/>
  <c r="Z675" i="1"/>
  <c r="Z1326" i="1"/>
  <c r="Z1254" i="1"/>
  <c r="Z1182" i="1"/>
  <c r="Z1034" i="1"/>
  <c r="Z669" i="1"/>
  <c r="Z1096" i="1"/>
  <c r="Z904" i="1"/>
  <c r="Z1349" i="1"/>
  <c r="Z1277" i="1"/>
  <c r="Z1205" i="1"/>
  <c r="Z1061" i="1"/>
  <c r="Z741" i="1"/>
  <c r="Z1128" i="1"/>
  <c r="Z984" i="1"/>
  <c r="Z442" i="1"/>
  <c r="Z833" i="1"/>
  <c r="Z689" i="1"/>
  <c r="Z545" i="1"/>
  <c r="Z377" i="1"/>
  <c r="Z943" i="1"/>
  <c r="Z799" i="1"/>
  <c r="Z655" i="1"/>
  <c r="Z508" i="1"/>
  <c r="Z352" i="1"/>
  <c r="Z962" i="1"/>
  <c r="Z818" i="1"/>
  <c r="Z674" i="1"/>
  <c r="Z530" i="1"/>
  <c r="Z393" i="1"/>
  <c r="Z935" i="1"/>
  <c r="Z791" i="1"/>
  <c r="Z647" i="1"/>
  <c r="Z478" i="1"/>
  <c r="Z225" i="1"/>
  <c r="Z941" i="1"/>
  <c r="Z797" i="1"/>
  <c r="Z653" i="1"/>
  <c r="Z506" i="1"/>
  <c r="Z268" i="1"/>
  <c r="Z751" i="1"/>
  <c r="Z607" i="1"/>
  <c r="Z448" i="1"/>
  <c r="Z222" i="1"/>
  <c r="Z652" i="1"/>
  <c r="Z513" i="1"/>
  <c r="Z266" i="1"/>
  <c r="Z887" i="1"/>
  <c r="Z743" i="1"/>
  <c r="Z599" i="1"/>
  <c r="Z456" i="1"/>
  <c r="Z143" i="1"/>
  <c r="Z710" i="1"/>
  <c r="Z566" i="1"/>
  <c r="Z427" i="1"/>
  <c r="Z827" i="1"/>
  <c r="Z683" i="1"/>
  <c r="Z539" i="1"/>
  <c r="Z316" i="1"/>
  <c r="Z353" i="1"/>
  <c r="Z137" i="1"/>
  <c r="Z172" i="1"/>
  <c r="Z71" i="1"/>
  <c r="Z301" i="1"/>
  <c r="Z193" i="1"/>
  <c r="Z85" i="1"/>
  <c r="Z372" i="1"/>
  <c r="Z156" i="1"/>
  <c r="Z343" i="1"/>
  <c r="Z235" i="1"/>
  <c r="Z127" i="1"/>
  <c r="Z450" i="1"/>
  <c r="Z234" i="1"/>
  <c r="Z13" i="1"/>
  <c r="Z241" i="1"/>
  <c r="Z133" i="1"/>
  <c r="Z276" i="1"/>
  <c r="Z74" i="1"/>
  <c r="Z139" i="1"/>
  <c r="Z246" i="1"/>
  <c r="Z49" i="1"/>
  <c r="Z116" i="1"/>
  <c r="Z23" i="1"/>
  <c r="Z22" i="1"/>
  <c r="AA1222" i="1"/>
  <c r="AA970" i="1"/>
  <c r="AA1343" i="1"/>
  <c r="AA1271" i="1"/>
  <c r="AA1170" i="1"/>
  <c r="AA1026" i="1"/>
  <c r="AA1208" i="1"/>
  <c r="AA854" i="1"/>
  <c r="AA1287" i="1"/>
  <c r="AA1016" i="1"/>
  <c r="AA1187" i="1"/>
  <c r="AA674" i="1"/>
  <c r="AA1193" i="1"/>
  <c r="AA694" i="1"/>
  <c r="AA860" i="1"/>
  <c r="AA1261" i="1"/>
  <c r="AA879" i="1"/>
  <c r="AA1047" i="1"/>
  <c r="AA1284" i="1"/>
  <c r="AA281" i="1"/>
  <c r="AA707" i="1"/>
  <c r="AA804" i="1"/>
  <c r="AA785" i="1"/>
  <c r="AA460" i="1"/>
  <c r="AA482" i="1"/>
  <c r="AA401" i="1"/>
  <c r="AA397" i="1"/>
  <c r="AA462" i="1"/>
  <c r="AA266" i="1"/>
  <c r="AA402" i="1"/>
  <c r="AA588" i="1"/>
  <c r="AA32" i="1"/>
  <c r="AA134" i="1"/>
  <c r="AA10" i="1"/>
  <c r="AB1230" i="1"/>
  <c r="AB571" i="1"/>
  <c r="AB522" i="1"/>
  <c r="Z1243" i="1"/>
  <c r="Z1163" i="1"/>
  <c r="Z1004" i="1"/>
  <c r="Z754" i="1"/>
  <c r="Z800" i="1"/>
  <c r="Z1063" i="1"/>
  <c r="Z636" i="1"/>
  <c r="Z1320" i="1"/>
  <c r="Z1248" i="1"/>
  <c r="Z1175" i="1"/>
  <c r="Z1026" i="1"/>
  <c r="Z630" i="1"/>
  <c r="Z1083" i="1"/>
  <c r="Z891" i="1"/>
  <c r="Z1343" i="1"/>
  <c r="Z1271" i="1"/>
  <c r="Z1199" i="1"/>
  <c r="Z1054" i="1"/>
  <c r="Z702" i="1"/>
  <c r="Z1121" i="1"/>
  <c r="Z973" i="1"/>
  <c r="Z385" i="1"/>
  <c r="Z820" i="1"/>
  <c r="Z676" i="1"/>
  <c r="Z532" i="1"/>
  <c r="Z367" i="1"/>
  <c r="Z930" i="1"/>
  <c r="Z786" i="1"/>
  <c r="Z642" i="1"/>
  <c r="Z490" i="1"/>
  <c r="Z311" i="1"/>
  <c r="Z949" i="1"/>
  <c r="Z805" i="1"/>
  <c r="Z661" i="1"/>
  <c r="Z517" i="1"/>
  <c r="Z374" i="1"/>
  <c r="Z922" i="1"/>
  <c r="Z778" i="1"/>
  <c r="Z634" i="1"/>
  <c r="Z431" i="1"/>
  <c r="Z1072" i="1"/>
  <c r="Z928" i="1"/>
  <c r="Z784" i="1"/>
  <c r="Z640" i="1"/>
  <c r="Z488" i="1"/>
  <c r="Z247" i="1"/>
  <c r="Z738" i="1"/>
  <c r="Z594" i="1"/>
  <c r="Z439" i="1"/>
  <c r="Z783" i="1"/>
  <c r="Z639" i="1"/>
  <c r="Z505" i="1"/>
  <c r="Z244" i="1"/>
  <c r="Z874" i="1"/>
  <c r="Z730" i="1"/>
  <c r="Z586" i="1"/>
  <c r="Z447" i="1"/>
  <c r="Z54" i="1"/>
  <c r="Z697" i="1"/>
  <c r="Z553" i="1"/>
  <c r="Z417" i="1"/>
  <c r="Z814" i="1"/>
  <c r="Z670" i="1"/>
  <c r="Z526" i="1"/>
  <c r="Z260" i="1"/>
  <c r="Z324" i="1"/>
  <c r="Z108" i="1"/>
  <c r="Z165" i="1"/>
  <c r="Z55" i="1"/>
  <c r="Z286" i="1"/>
  <c r="Z178" i="1"/>
  <c r="Z69" i="1"/>
  <c r="Z365" i="1"/>
  <c r="Z149" i="1"/>
  <c r="Z328" i="1"/>
  <c r="Z220" i="1"/>
  <c r="Z112" i="1"/>
  <c r="Z443" i="1"/>
  <c r="Z227" i="1"/>
  <c r="Z334" i="1"/>
  <c r="Z226" i="1"/>
  <c r="Z118" i="1"/>
  <c r="Z269" i="1"/>
  <c r="Z66" i="1"/>
  <c r="Z124" i="1"/>
  <c r="Z239" i="1"/>
  <c r="Z30" i="1"/>
  <c r="Z109" i="1"/>
  <c r="Z17" i="1"/>
  <c r="Z16" i="1"/>
  <c r="AA1143" i="1"/>
  <c r="AA894" i="1"/>
  <c r="AA1337" i="1"/>
  <c r="AA1265" i="1"/>
  <c r="AA1157" i="1"/>
  <c r="AA1011" i="1"/>
  <c r="AA497" i="1"/>
  <c r="AA834" i="1"/>
  <c r="AA1275" i="1"/>
  <c r="AA949" i="1"/>
  <c r="AA1128" i="1"/>
  <c r="AA679" i="1"/>
  <c r="AA1134" i="1"/>
  <c r="AA1282" i="1"/>
  <c r="AA794" i="1"/>
  <c r="AA1231" i="1"/>
  <c r="AA819" i="1"/>
  <c r="AA954" i="1"/>
  <c r="AA1272" i="1"/>
  <c r="AA913" i="1"/>
  <c r="AA614" i="1"/>
  <c r="AA788" i="1"/>
  <c r="AA769" i="1"/>
  <c r="AA324" i="1"/>
  <c r="AA457" i="1"/>
  <c r="AA358" i="1"/>
  <c r="AA353" i="1"/>
  <c r="AA390" i="1"/>
  <c r="AA251" i="1"/>
  <c r="AA366" i="1"/>
  <c r="AA582" i="1"/>
  <c r="AA14" i="1"/>
  <c r="AA125" i="1"/>
  <c r="AA57" i="1"/>
  <c r="AB1191" i="1"/>
  <c r="AB747" i="1"/>
  <c r="AB381" i="1"/>
  <c r="Z10" i="1"/>
  <c r="AA1215" i="1"/>
  <c r="AA836" i="1"/>
  <c r="AA1331" i="1"/>
  <c r="AA1259" i="1"/>
  <c r="AA1144" i="1"/>
  <c r="AA1004" i="1"/>
  <c r="AA1175" i="1"/>
  <c r="AA766" i="1"/>
  <c r="AA1269" i="1"/>
  <c r="AA901" i="1"/>
  <c r="AA1082" i="1"/>
  <c r="AA979" i="1"/>
  <c r="AA1088" i="1"/>
  <c r="AA1212" i="1"/>
  <c r="AA1018" i="1"/>
  <c r="AA1185" i="1"/>
  <c r="AA389" i="1"/>
  <c r="AA906" i="1"/>
  <c r="AA1266" i="1"/>
  <c r="AA1318" i="1"/>
  <c r="AA260" i="1"/>
  <c r="AA780" i="1"/>
  <c r="AA761" i="1"/>
  <c r="AA530" i="1"/>
  <c r="AA442" i="1"/>
  <c r="AA337" i="1"/>
  <c r="AA332" i="1"/>
  <c r="AA354" i="1"/>
  <c r="AA244" i="1"/>
  <c r="AA138" i="1"/>
  <c r="AA480" i="1"/>
  <c r="AA414" i="1"/>
  <c r="AA646" i="1"/>
  <c r="AB1168" i="1"/>
  <c r="AB1282" i="1"/>
  <c r="AB967" i="1"/>
  <c r="AB593" i="1"/>
  <c r="Z1231" i="1"/>
  <c r="Z1137" i="1"/>
  <c r="Z967" i="1"/>
  <c r="Z597" i="1"/>
  <c r="Z1169" i="1"/>
  <c r="Z1027" i="1"/>
  <c r="Z518" i="1"/>
  <c r="Z1308" i="1"/>
  <c r="Z1236" i="1"/>
  <c r="Z1149" i="1"/>
  <c r="Z1003" i="1"/>
  <c r="Z510" i="1"/>
  <c r="Z1069" i="1"/>
  <c r="Z865" i="1"/>
  <c r="Z1331" i="1"/>
  <c r="Z1259" i="1"/>
  <c r="Z1187" i="1"/>
  <c r="Z1040" i="1"/>
  <c r="Z584" i="1"/>
  <c r="Z1095" i="1"/>
  <c r="Z927" i="1"/>
  <c r="Z938" i="1"/>
  <c r="Z794" i="1"/>
  <c r="Z650" i="1"/>
  <c r="Z511" i="1"/>
  <c r="Z330" i="1"/>
  <c r="Z910" i="1"/>
  <c r="Z766" i="1"/>
  <c r="Z622" i="1"/>
  <c r="Z452" i="1"/>
  <c r="Z274" i="1"/>
  <c r="Z929" i="1"/>
  <c r="Z785" i="1"/>
  <c r="Z641" i="1"/>
  <c r="Z499" i="1"/>
  <c r="Z325" i="1"/>
  <c r="Z896" i="1"/>
  <c r="Z752" i="1"/>
  <c r="Z608" i="1"/>
  <c r="Z402" i="1"/>
  <c r="Z1046" i="1"/>
  <c r="Z902" i="1"/>
  <c r="Z758" i="1"/>
  <c r="Z614" i="1"/>
  <c r="Z459" i="1"/>
  <c r="Z78" i="1"/>
  <c r="Z718" i="1"/>
  <c r="Z574" i="1"/>
  <c r="Z410" i="1"/>
  <c r="Z757" i="1"/>
  <c r="Z613" i="1"/>
  <c r="Z457" i="1"/>
  <c r="Z150" i="1"/>
  <c r="Z848" i="1"/>
  <c r="Z704" i="1"/>
  <c r="Z560" i="1"/>
  <c r="Z409" i="1"/>
  <c r="Z821" i="1"/>
  <c r="Z677" i="1"/>
  <c r="Z533" i="1"/>
  <c r="Z388" i="1"/>
  <c r="Z788" i="1"/>
  <c r="Z644" i="1"/>
  <c r="Z493" i="1"/>
  <c r="Z37" i="1"/>
  <c r="Z288" i="1"/>
  <c r="Z63" i="1"/>
  <c r="Z151" i="1"/>
  <c r="Z26" i="1"/>
  <c r="Z272" i="1"/>
  <c r="Z164" i="1"/>
  <c r="Z36" i="1"/>
  <c r="Z329" i="1"/>
  <c r="Z113" i="1"/>
  <c r="Z314" i="1"/>
  <c r="Z206" i="1"/>
  <c r="Z98" i="1"/>
  <c r="Z407" i="1"/>
  <c r="Z191" i="1"/>
  <c r="Z320" i="1"/>
  <c r="Z212" i="1"/>
  <c r="Z104" i="1"/>
  <c r="Z233" i="1"/>
  <c r="Z42" i="1"/>
  <c r="Z110" i="1"/>
  <c r="Z203" i="1"/>
  <c r="Z195" i="1"/>
  <c r="Z87" i="1"/>
  <c r="Z76" i="1"/>
  <c r="Z39" i="1"/>
  <c r="AA1130" i="1"/>
  <c r="AA1306" i="1"/>
  <c r="AA1325" i="1"/>
  <c r="AA1253" i="1"/>
  <c r="AA1137" i="1"/>
  <c r="AA997" i="1"/>
  <c r="AA1155" i="1"/>
  <c r="AA647" i="1"/>
  <c r="AA1239" i="1"/>
  <c r="AA872" i="1"/>
  <c r="AA1056" i="1"/>
  <c r="AA814" i="1"/>
  <c r="AA1062" i="1"/>
  <c r="AA1186" i="1"/>
  <c r="AA884" i="1"/>
  <c r="AA1159" i="1"/>
  <c r="AA980" i="1"/>
  <c r="AA878" i="1"/>
  <c r="AA1197" i="1"/>
  <c r="AA1203" i="1"/>
  <c r="AA716" i="1"/>
  <c r="AA461" i="1"/>
  <c r="AA511" i="1"/>
  <c r="AA387" i="1"/>
  <c r="AA253" i="1"/>
  <c r="AA735" i="1"/>
  <c r="AA721" i="1"/>
  <c r="AA159" i="1"/>
  <c r="AA175" i="1"/>
  <c r="AA129" i="1"/>
  <c r="AA444" i="1"/>
  <c r="AA378" i="1"/>
  <c r="AA640" i="1"/>
  <c r="AB1293" i="1"/>
  <c r="AB1256" i="1"/>
  <c r="AB907" i="1"/>
  <c r="AB367" i="1"/>
  <c r="Z1225" i="1"/>
  <c r="Z1124" i="1"/>
  <c r="Z957" i="1"/>
  <c r="Z558" i="1"/>
  <c r="Z1156" i="1"/>
  <c r="Z1011" i="1"/>
  <c r="Z462" i="1"/>
  <c r="Z1302" i="1"/>
  <c r="Z1230" i="1"/>
  <c r="Z1136" i="1"/>
  <c r="Z994" i="1"/>
  <c r="Z453" i="1"/>
  <c r="Z1062" i="1"/>
  <c r="Z852" i="1"/>
  <c r="Z1325" i="1"/>
  <c r="Z1253" i="1"/>
  <c r="Z1174" i="1"/>
  <c r="Z1017" i="1"/>
  <c r="Z501" i="1"/>
  <c r="Z1082" i="1"/>
  <c r="Z914" i="1"/>
  <c r="Z925" i="1"/>
  <c r="Z781" i="1"/>
  <c r="Z637" i="1"/>
  <c r="Z502" i="1"/>
  <c r="Z297" i="1"/>
  <c r="Z897" i="1"/>
  <c r="Z753" i="1"/>
  <c r="Z609" i="1"/>
  <c r="Z433" i="1"/>
  <c r="Z253" i="1"/>
  <c r="Z916" i="1"/>
  <c r="Z772" i="1"/>
  <c r="Z628" i="1"/>
  <c r="Z489" i="1"/>
  <c r="Z310" i="1"/>
  <c r="Z883" i="1"/>
  <c r="Z739" i="1"/>
  <c r="Z595" i="1"/>
  <c r="Z392" i="1"/>
  <c r="Z1033" i="1"/>
  <c r="Z889" i="1"/>
  <c r="Z745" i="1"/>
  <c r="Z601" i="1"/>
  <c r="Z449" i="1"/>
  <c r="Z849" i="1"/>
  <c r="Z705" i="1"/>
  <c r="Z561" i="1"/>
  <c r="Z400" i="1"/>
  <c r="Z744" i="1"/>
  <c r="Z600" i="1"/>
  <c r="Z438" i="1"/>
  <c r="Z62" i="1"/>
  <c r="Z835" i="1"/>
  <c r="Z691" i="1"/>
  <c r="Z547" i="1"/>
  <c r="Z380" i="1"/>
  <c r="Z808" i="1"/>
  <c r="Z664" i="1"/>
  <c r="Z520" i="1"/>
  <c r="Z379" i="1"/>
  <c r="Z775" i="1"/>
  <c r="Z631" i="1"/>
  <c r="Z474" i="1"/>
  <c r="Z497" i="1"/>
  <c r="Z281" i="1"/>
  <c r="Z38" i="1"/>
  <c r="Z136" i="1"/>
  <c r="Z373" i="1"/>
  <c r="Z265" i="1"/>
  <c r="Z157" i="1"/>
  <c r="Z516" i="1"/>
  <c r="Z300" i="1"/>
  <c r="Z84" i="1"/>
  <c r="Z307" i="1"/>
  <c r="Z199" i="1"/>
  <c r="Z91" i="1"/>
  <c r="Z378" i="1"/>
  <c r="Z162" i="1"/>
  <c r="Z313" i="1"/>
  <c r="Z205" i="1"/>
  <c r="Z97" i="1"/>
  <c r="Z204" i="1"/>
  <c r="Z211" i="1"/>
  <c r="Z103" i="1"/>
  <c r="Z174" i="1"/>
  <c r="Z188" i="1"/>
  <c r="Z80" i="1"/>
  <c r="Z70" i="1"/>
  <c r="Z33" i="1"/>
  <c r="AA1202" i="1"/>
  <c r="AA1240" i="1"/>
  <c r="AA1319" i="1"/>
  <c r="AA1247" i="1"/>
  <c r="AA1124" i="1"/>
  <c r="AA933" i="1"/>
  <c r="AA1129" i="1"/>
  <c r="AA487" i="1"/>
  <c r="AA1220" i="1"/>
  <c r="AA863" i="1"/>
  <c r="AA1043" i="1"/>
  <c r="AA1358" i="1"/>
  <c r="AA1049" i="1"/>
  <c r="AA1179" i="1"/>
  <c r="AA815" i="1"/>
  <c r="AA1146" i="1"/>
  <c r="AA865" i="1"/>
  <c r="AA868" i="1"/>
  <c r="AA1171" i="1"/>
  <c r="AA1177" i="1"/>
  <c r="AA633" i="1"/>
  <c r="AA987" i="1"/>
  <c r="AA303" i="1"/>
  <c r="AA344" i="1"/>
  <c r="AA167" i="1"/>
  <c r="AA709" i="1"/>
  <c r="AA688" i="1"/>
  <c r="AA141" i="1"/>
  <c r="AA157" i="1"/>
  <c r="AA229" i="1"/>
  <c r="AA422" i="1"/>
  <c r="AA144" i="1"/>
  <c r="AA574" i="1"/>
  <c r="AB885" i="1"/>
  <c r="AB848" i="1"/>
  <c r="AB527" i="1"/>
  <c r="AB350" i="1"/>
  <c r="Z1219" i="1"/>
  <c r="Z1111" i="1"/>
  <c r="Z945" i="1"/>
  <c r="Z463" i="1"/>
  <c r="Z1143" i="1"/>
  <c r="Z996" i="1"/>
  <c r="Z340" i="1"/>
  <c r="Z1296" i="1"/>
  <c r="Z1224" i="1"/>
  <c r="Z1123" i="1"/>
  <c r="Z965" i="1"/>
  <c r="Z1181" i="1"/>
  <c r="Z1025" i="1"/>
  <c r="Z747" i="1"/>
  <c r="Z1319" i="1"/>
  <c r="Z1247" i="1"/>
  <c r="Z1161" i="1"/>
  <c r="Z1002" i="1"/>
  <c r="Z386" i="1"/>
  <c r="Z1075" i="1"/>
  <c r="Z901" i="1"/>
  <c r="Z912" i="1"/>
  <c r="Z768" i="1"/>
  <c r="Z624" i="1"/>
  <c r="Z492" i="1"/>
  <c r="Z280" i="1"/>
  <c r="Z884" i="1"/>
  <c r="Z740" i="1"/>
  <c r="Z596" i="1"/>
  <c r="Z423" i="1"/>
  <c r="Z231" i="1"/>
  <c r="Z903" i="1"/>
  <c r="Z759" i="1"/>
  <c r="Z615" i="1"/>
  <c r="Z470" i="1"/>
  <c r="Z294" i="1"/>
  <c r="Z870" i="1"/>
  <c r="Z726" i="1"/>
  <c r="Z582" i="1"/>
  <c r="Z383" i="1"/>
  <c r="Z1020" i="1"/>
  <c r="Z876" i="1"/>
  <c r="Z732" i="1"/>
  <c r="Z588" i="1"/>
  <c r="Z440" i="1"/>
  <c r="Z836" i="1"/>
  <c r="Z692" i="1"/>
  <c r="Z548" i="1"/>
  <c r="Z391" i="1"/>
  <c r="Z737" i="1"/>
  <c r="Z593" i="1"/>
  <c r="Z428" i="1"/>
  <c r="Z966" i="1"/>
  <c r="Z822" i="1"/>
  <c r="Z678" i="1"/>
  <c r="Z534" i="1"/>
  <c r="Z369" i="1"/>
  <c r="Z795" i="1"/>
  <c r="Z651" i="1"/>
  <c r="Z512" i="1"/>
  <c r="Z356" i="1"/>
  <c r="Z762" i="1"/>
  <c r="Z618" i="1"/>
  <c r="Z464" i="1"/>
  <c r="Z468" i="1"/>
  <c r="Z252" i="1"/>
  <c r="Z18" i="1"/>
  <c r="Z129" i="1"/>
  <c r="Z358" i="1"/>
  <c r="Z250" i="1"/>
  <c r="Z142" i="1"/>
  <c r="Z509" i="1"/>
  <c r="Z293" i="1"/>
  <c r="Z77" i="1"/>
  <c r="Z292" i="1"/>
  <c r="Z184" i="1"/>
  <c r="Z68" i="1"/>
  <c r="Z371" i="1"/>
  <c r="Z155" i="1"/>
  <c r="Z298" i="1"/>
  <c r="Z190" i="1"/>
  <c r="Z82" i="1"/>
  <c r="Z197" i="1"/>
  <c r="Z196" i="1"/>
  <c r="Z88" i="1"/>
  <c r="Z167" i="1"/>
  <c r="Z181" i="1"/>
  <c r="Z72" i="1"/>
  <c r="Z64" i="1"/>
  <c r="Z27" i="1"/>
  <c r="AA1117" i="1"/>
  <c r="AA1110" i="1"/>
  <c r="AA1313" i="1"/>
  <c r="AA1241" i="1"/>
  <c r="AA1111" i="1"/>
  <c r="AA904" i="1"/>
  <c r="AA1103" i="1"/>
  <c r="AA1195" i="1"/>
  <c r="AA1194" i="1"/>
  <c r="AA799" i="1"/>
  <c r="AA958" i="1"/>
  <c r="AA1328" i="1"/>
  <c r="AA1008" i="1"/>
  <c r="AA1114" i="1"/>
  <c r="AA1017" i="1"/>
  <c r="AA1087" i="1"/>
  <c r="AA1156" i="1"/>
  <c r="AA775" i="1"/>
  <c r="AA1158" i="1"/>
  <c r="AA1164" i="1"/>
  <c r="AA499" i="1"/>
  <c r="AA730" i="1"/>
  <c r="AA77" i="1"/>
  <c r="AA322" i="1"/>
  <c r="AA113" i="1"/>
  <c r="AA689" i="1"/>
  <c r="AA675" i="1"/>
  <c r="AA132" i="1"/>
  <c r="AA148" i="1"/>
  <c r="AA221" i="1"/>
  <c r="AA415" i="1"/>
  <c r="AA135" i="1"/>
  <c r="AA568" i="1"/>
  <c r="AB872" i="1"/>
  <c r="AB819" i="1"/>
  <c r="AB1212" i="1"/>
  <c r="AB206" i="1"/>
  <c r="Z1213" i="1"/>
  <c r="Z1098" i="1"/>
  <c r="Z893" i="1"/>
  <c r="Z405" i="1"/>
  <c r="Z1130" i="1"/>
  <c r="Z986" i="1"/>
  <c r="Z232" i="1"/>
  <c r="Z1290" i="1"/>
  <c r="Z1218" i="1"/>
  <c r="Z1110" i="1"/>
  <c r="Z954" i="1"/>
  <c r="Z1168" i="1"/>
  <c r="Z1010" i="1"/>
  <c r="Z708" i="1"/>
  <c r="Z1313" i="1"/>
  <c r="Z1241" i="1"/>
  <c r="Z1148" i="1"/>
  <c r="Z964" i="1"/>
  <c r="Z312" i="1"/>
  <c r="Z1068" i="1"/>
  <c r="Z888" i="1"/>
  <c r="Z905" i="1"/>
  <c r="Z761" i="1"/>
  <c r="Z617" i="1"/>
  <c r="Z483" i="1"/>
  <c r="Z259" i="1"/>
  <c r="Z871" i="1"/>
  <c r="Z727" i="1"/>
  <c r="Z583" i="1"/>
  <c r="Z413" i="1"/>
  <c r="Z186" i="1"/>
  <c r="Z890" i="1"/>
  <c r="Z746" i="1"/>
  <c r="Z602" i="1"/>
  <c r="Z460" i="1"/>
  <c r="Z273" i="1"/>
  <c r="Z863" i="1"/>
  <c r="Z719" i="1"/>
  <c r="Z575" i="1"/>
  <c r="Z362" i="1"/>
  <c r="Z1013" i="1"/>
  <c r="Z869" i="1"/>
  <c r="Z725" i="1"/>
  <c r="Z581" i="1"/>
  <c r="Z430" i="1"/>
  <c r="Z823" i="1"/>
  <c r="Z679" i="1"/>
  <c r="Z535" i="1"/>
  <c r="Z381" i="1"/>
  <c r="Z724" i="1"/>
  <c r="Z580" i="1"/>
  <c r="Z419" i="1"/>
  <c r="Z959" i="1"/>
  <c r="Z815" i="1"/>
  <c r="Z671" i="1"/>
  <c r="Z527" i="1"/>
  <c r="Z359" i="1"/>
  <c r="Z782" i="1"/>
  <c r="Z638" i="1"/>
  <c r="Z494" i="1"/>
  <c r="Z345" i="1"/>
  <c r="Z755" i="1"/>
  <c r="Z611" i="1"/>
  <c r="Z455" i="1"/>
  <c r="Z461" i="1"/>
  <c r="Z245" i="1"/>
  <c r="Z230" i="1"/>
  <c r="Z122" i="1"/>
  <c r="Z351" i="1"/>
  <c r="Z243" i="1"/>
  <c r="Z135" i="1"/>
  <c r="Z480" i="1"/>
  <c r="Z264" i="1"/>
  <c r="Z61" i="1"/>
  <c r="Z285" i="1"/>
  <c r="Z177" i="1"/>
  <c r="Z60" i="1"/>
  <c r="Z342" i="1"/>
  <c r="Z126" i="1"/>
  <c r="Z291" i="1"/>
  <c r="Z183" i="1"/>
  <c r="Z67" i="1"/>
  <c r="Z168" i="1"/>
  <c r="Z189" i="1"/>
  <c r="Z81" i="1"/>
  <c r="Z138" i="1"/>
  <c r="Z166" i="1"/>
  <c r="Z56" i="1"/>
  <c r="Z58" i="1"/>
  <c r="Z21" i="1"/>
  <c r="AA1189" i="1"/>
  <c r="AA996" i="1"/>
  <c r="AA1307" i="1"/>
  <c r="AA1235" i="1"/>
  <c r="AA1098" i="1"/>
  <c r="AA885" i="1"/>
  <c r="AA1090" i="1"/>
  <c r="AA931" i="1"/>
  <c r="AA1168" i="1"/>
  <c r="AA587" i="1"/>
  <c r="AA910" i="1"/>
  <c r="AA1304" i="1"/>
  <c r="AA957" i="1"/>
  <c r="AA1068" i="1"/>
  <c r="AA1351" i="1"/>
  <c r="AA1041" i="1"/>
  <c r="AA1224" i="1"/>
  <c r="AA325" i="1"/>
  <c r="AA1053" i="1"/>
  <c r="AA1059" i="1"/>
  <c r="AA1001" i="1"/>
  <c r="AA803" i="1"/>
  <c r="AA434" i="1"/>
  <c r="AA652" i="1"/>
  <c r="AA644" i="1"/>
  <c r="AA478" i="1"/>
  <c r="AA464" i="1"/>
  <c r="AA439" i="1"/>
  <c r="AA67" i="1"/>
  <c r="AA128" i="1"/>
  <c r="AA335" i="1"/>
  <c r="AA406" i="1"/>
  <c r="AA384" i="1"/>
  <c r="AB845" i="1"/>
  <c r="AB1125" i="1"/>
  <c r="AB767" i="1"/>
  <c r="AC1173" i="1"/>
  <c r="Z1207" i="1"/>
  <c r="Z1091" i="1"/>
  <c r="Z880" i="1"/>
  <c r="Z341" i="1"/>
  <c r="Z1117" i="1"/>
  <c r="Z977" i="1"/>
  <c r="Z1356" i="1"/>
  <c r="Z1284" i="1"/>
  <c r="Z1212" i="1"/>
  <c r="Z1103" i="1"/>
  <c r="Z944" i="1"/>
  <c r="Z1155" i="1"/>
  <c r="Z993" i="1"/>
  <c r="Z629" i="1"/>
  <c r="Z1307" i="1"/>
  <c r="Z1235" i="1"/>
  <c r="Z1135" i="1"/>
  <c r="Z952" i="1"/>
  <c r="Z114" i="1"/>
  <c r="Z1039" i="1"/>
  <c r="Z780" i="1"/>
  <c r="Z892" i="1"/>
  <c r="Z748" i="1"/>
  <c r="Z604" i="1"/>
  <c r="Z454" i="1"/>
  <c r="Z237" i="1"/>
  <c r="Z858" i="1"/>
  <c r="Z714" i="1"/>
  <c r="Z570" i="1"/>
  <c r="Z404" i="1"/>
  <c r="Z1021" i="1"/>
  <c r="Z877" i="1"/>
  <c r="Z733" i="1"/>
  <c r="Z589" i="1"/>
  <c r="Z451" i="1"/>
  <c r="Z179" i="1"/>
  <c r="Z850" i="1"/>
  <c r="Z706" i="1"/>
  <c r="Z562" i="1"/>
  <c r="Z349" i="1"/>
  <c r="Z1000" i="1"/>
  <c r="Z856" i="1"/>
  <c r="Z712" i="1"/>
  <c r="Z568" i="1"/>
  <c r="Z420" i="1"/>
  <c r="Z810" i="1"/>
  <c r="Z666" i="1"/>
  <c r="Z522" i="1"/>
  <c r="Z370" i="1"/>
  <c r="Z711" i="1"/>
  <c r="Z567" i="1"/>
  <c r="Z399" i="1"/>
  <c r="Z946" i="1"/>
  <c r="Z802" i="1"/>
  <c r="Z658" i="1"/>
  <c r="Z504" i="1"/>
  <c r="Z346" i="1"/>
  <c r="Z769" i="1"/>
  <c r="Z625" i="1"/>
  <c r="Z484" i="1"/>
  <c r="Z332" i="1"/>
  <c r="Z742" i="1"/>
  <c r="Z598" i="1"/>
  <c r="Z435" i="1"/>
  <c r="Z432" i="1"/>
  <c r="Z216" i="1"/>
  <c r="Z223" i="1"/>
  <c r="Z115" i="1"/>
  <c r="Z344" i="1"/>
  <c r="Z236" i="1"/>
  <c r="Z128" i="1"/>
  <c r="Z473" i="1"/>
  <c r="Z257" i="1"/>
  <c r="Z53" i="1"/>
  <c r="Z278" i="1"/>
  <c r="Z170" i="1"/>
  <c r="Z44" i="1"/>
  <c r="Z335" i="1"/>
  <c r="Z119" i="1"/>
  <c r="Z284" i="1"/>
  <c r="Z176" i="1"/>
  <c r="Z59" i="1"/>
  <c r="Z161" i="1"/>
  <c r="Z182" i="1"/>
  <c r="Z57" i="1"/>
  <c r="Z131" i="1"/>
  <c r="Z159" i="1"/>
  <c r="Z48" i="1"/>
  <c r="Z52" i="1"/>
  <c r="Z15" i="1"/>
  <c r="AA1104" i="1"/>
  <c r="AA912" i="1"/>
  <c r="AA1301" i="1"/>
  <c r="AA1229" i="1"/>
  <c r="AA1085" i="1"/>
  <c r="AA856" i="1"/>
  <c r="AA1031" i="1"/>
  <c r="AA1359" i="1"/>
  <c r="AA1161" i="1"/>
  <c r="AA989" i="1"/>
  <c r="AA890" i="1"/>
  <c r="AA1292" i="1"/>
  <c r="AA928" i="1"/>
  <c r="AA1042" i="1"/>
  <c r="AA1339" i="1"/>
  <c r="AA1021" i="1"/>
  <c r="AA1198" i="1"/>
  <c r="AA922" i="1"/>
  <c r="AA1027" i="1"/>
  <c r="AA1033" i="1"/>
  <c r="AA703" i="1"/>
  <c r="AA787" i="1"/>
  <c r="AA394" i="1"/>
  <c r="AA638" i="1"/>
  <c r="AA548" i="1"/>
  <c r="AA419" i="1"/>
  <c r="AA435" i="1"/>
  <c r="AA424" i="1"/>
  <c r="AA38" i="1"/>
  <c r="AA119" i="1"/>
  <c r="AA328" i="1"/>
  <c r="AA399" i="1"/>
  <c r="AA312" i="1"/>
  <c r="AB798" i="1"/>
  <c r="AB1102" i="1"/>
  <c r="AB511" i="1"/>
  <c r="AC1246" i="1"/>
  <c r="AA981" i="1"/>
  <c r="AA837" i="1"/>
  <c r="AA1227" i="1"/>
  <c r="AA1083" i="1"/>
  <c r="AA902" i="1"/>
  <c r="AA1078" i="1"/>
  <c r="AA1335" i="1"/>
  <c r="AA1263" i="1"/>
  <c r="AA1148" i="1"/>
  <c r="AA1009" i="1"/>
  <c r="AA853" i="1"/>
  <c r="AA1342" i="1"/>
  <c r="AA1174" i="1"/>
  <c r="AA1030" i="1"/>
  <c r="AA862" i="1"/>
  <c r="AA447" i="1"/>
  <c r="AA1352" i="1"/>
  <c r="AA1280" i="1"/>
  <c r="AA1180" i="1"/>
  <c r="AA1036" i="1"/>
  <c r="AA909" i="1"/>
  <c r="AA668" i="1"/>
  <c r="AA1166" i="1"/>
  <c r="AA1000" i="1"/>
  <c r="AA850" i="1"/>
  <c r="AA1360" i="1"/>
  <c r="AA1327" i="1"/>
  <c r="AA1255" i="1"/>
  <c r="AA1133" i="1"/>
  <c r="AA999" i="1"/>
  <c r="AA869" i="1"/>
  <c r="AA727" i="1"/>
  <c r="AA1178" i="1"/>
  <c r="AA1034" i="1"/>
  <c r="AA858" i="1"/>
  <c r="AA1348" i="1"/>
  <c r="AA1332" i="1"/>
  <c r="AA1260" i="1"/>
  <c r="AA1145" i="1"/>
  <c r="AA1005" i="1"/>
  <c r="AA877" i="1"/>
  <c r="AA1252" i="1"/>
  <c r="AA1151" i="1"/>
  <c r="AA990" i="1"/>
  <c r="AA857" i="1"/>
  <c r="AA800" i="1"/>
  <c r="AA412" i="1"/>
  <c r="AA683" i="1"/>
  <c r="AA692" i="1"/>
  <c r="AA772" i="1"/>
  <c r="AA700" i="1"/>
  <c r="AA771" i="1"/>
  <c r="AA131" i="1"/>
  <c r="AA753" i="1"/>
  <c r="AA655" i="1"/>
  <c r="AA351" i="1"/>
  <c r="AA686" i="1"/>
  <c r="AA508" i="1"/>
  <c r="AA301" i="1"/>
  <c r="AA623" i="1"/>
  <c r="AA319" i="1"/>
  <c r="AA425" i="1"/>
  <c r="AA59" i="1"/>
  <c r="AA493" i="1"/>
  <c r="AA516" i="1"/>
  <c r="AA315" i="1"/>
  <c r="AA676" i="1"/>
  <c r="AA376" i="1"/>
  <c r="AA566" i="1"/>
  <c r="AA310" i="1"/>
  <c r="AA662" i="1"/>
  <c r="AA288" i="1"/>
  <c r="AA555" i="1"/>
  <c r="AA318" i="1"/>
  <c r="AA123" i="1"/>
  <c r="AA410" i="1"/>
  <c r="AA323" i="1"/>
  <c r="AA237" i="1"/>
  <c r="AA139" i="1"/>
  <c r="AA625" i="1"/>
  <c r="AA553" i="1"/>
  <c r="AA330" i="1"/>
  <c r="AA120" i="1"/>
  <c r="AA214" i="1"/>
  <c r="AA110" i="1"/>
  <c r="AA720" i="1"/>
  <c r="AA648" i="1"/>
  <c r="AA576" i="1"/>
  <c r="AA408" i="1"/>
  <c r="AA407" i="1"/>
  <c r="AA321" i="1"/>
  <c r="AA235" i="1"/>
  <c r="AA136" i="1"/>
  <c r="AA563" i="1"/>
  <c r="AA342" i="1"/>
  <c r="AA126" i="1"/>
  <c r="AA392" i="1"/>
  <c r="AA305" i="1"/>
  <c r="AA219" i="1"/>
  <c r="AA116" i="1"/>
  <c r="AA634" i="1"/>
  <c r="AA562" i="1"/>
  <c r="AA276" i="1"/>
  <c r="AA124" i="1"/>
  <c r="AA47" i="1"/>
  <c r="AA51" i="1"/>
  <c r="AB781" i="1"/>
  <c r="AB1312" i="1"/>
  <c r="AB759" i="1"/>
  <c r="AB466" i="1"/>
  <c r="AB892" i="1"/>
  <c r="AB1155" i="1"/>
  <c r="AB1236" i="1"/>
  <c r="AB786" i="1"/>
  <c r="AB1078" i="1"/>
  <c r="AB884" i="1"/>
  <c r="AB1070" i="1"/>
  <c r="AB733" i="1"/>
  <c r="AB895" i="1"/>
  <c r="AB1200" i="1"/>
  <c r="AB388" i="1"/>
  <c r="AB917" i="1"/>
  <c r="AB261" i="1"/>
  <c r="AB308" i="1"/>
  <c r="AB105" i="1"/>
  <c r="AB13" i="1"/>
  <c r="AC1017" i="1"/>
  <c r="AA971" i="1"/>
  <c r="AA826" i="1"/>
  <c r="AA1214" i="1"/>
  <c r="AA1070" i="1"/>
  <c r="AA892" i="1"/>
  <c r="AA932" i="1"/>
  <c r="AA1329" i="1"/>
  <c r="AA1257" i="1"/>
  <c r="AA1135" i="1"/>
  <c r="AA1002" i="1"/>
  <c r="AA843" i="1"/>
  <c r="AA1288" i="1"/>
  <c r="AA1167" i="1"/>
  <c r="AA994" i="1"/>
  <c r="AA852" i="1"/>
  <c r="AA1071" i="1"/>
  <c r="AA1346" i="1"/>
  <c r="AA1274" i="1"/>
  <c r="AA1173" i="1"/>
  <c r="AA1029" i="1"/>
  <c r="AA899" i="1"/>
  <c r="AA581" i="1"/>
  <c r="AA1153" i="1"/>
  <c r="AA985" i="1"/>
  <c r="AA841" i="1"/>
  <c r="AA1312" i="1"/>
  <c r="AA1321" i="1"/>
  <c r="AA1249" i="1"/>
  <c r="AA1120" i="1"/>
  <c r="AA992" i="1"/>
  <c r="AA859" i="1"/>
  <c r="AA1354" i="1"/>
  <c r="AA1165" i="1"/>
  <c r="AA1006" i="1"/>
  <c r="AA849" i="1"/>
  <c r="AA1264" i="1"/>
  <c r="AA1326" i="1"/>
  <c r="AA1254" i="1"/>
  <c r="AA1132" i="1"/>
  <c r="AA998" i="1"/>
  <c r="AA867" i="1"/>
  <c r="AA1169" i="1"/>
  <c r="AA1138" i="1"/>
  <c r="AA982" i="1"/>
  <c r="AA838" i="1"/>
  <c r="AA792" i="1"/>
  <c r="AA283" i="1"/>
  <c r="AA661" i="1"/>
  <c r="AA682" i="1"/>
  <c r="AA764" i="1"/>
  <c r="AA691" i="1"/>
  <c r="AA763" i="1"/>
  <c r="AA304" i="1"/>
  <c r="AA745" i="1"/>
  <c r="AA641" i="1"/>
  <c r="AA329" i="1"/>
  <c r="AA673" i="1"/>
  <c r="AA496" i="1"/>
  <c r="AA279" i="1"/>
  <c r="AA560" i="1"/>
  <c r="AA297" i="1"/>
  <c r="AA404" i="1"/>
  <c r="AA736" i="1"/>
  <c r="AA481" i="1"/>
  <c r="AA504" i="1"/>
  <c r="AA293" i="1"/>
  <c r="AA663" i="1"/>
  <c r="AA355" i="1"/>
  <c r="AA514" i="1"/>
  <c r="AA289" i="1"/>
  <c r="AA649" i="1"/>
  <c r="AA239" i="1"/>
  <c r="AA549" i="1"/>
  <c r="AA282" i="1"/>
  <c r="AA114" i="1"/>
  <c r="AA403" i="1"/>
  <c r="AA316" i="1"/>
  <c r="AA230" i="1"/>
  <c r="AA130" i="1"/>
  <c r="AA619" i="1"/>
  <c r="AA547" i="1"/>
  <c r="AA294" i="1"/>
  <c r="AA111" i="1"/>
  <c r="AA207" i="1"/>
  <c r="AA101" i="1"/>
  <c r="AA714" i="1"/>
  <c r="AA642" i="1"/>
  <c r="AA570" i="1"/>
  <c r="AA372" i="1"/>
  <c r="AA400" i="1"/>
  <c r="AA314" i="1"/>
  <c r="AA227" i="1"/>
  <c r="AA127" i="1"/>
  <c r="AA557" i="1"/>
  <c r="AA306" i="1"/>
  <c r="AA117" i="1"/>
  <c r="AA385" i="1"/>
  <c r="AA298" i="1"/>
  <c r="AA212" i="1"/>
  <c r="AA107" i="1"/>
  <c r="AA628" i="1"/>
  <c r="AA556" i="1"/>
  <c r="AA204" i="1"/>
  <c r="AA115" i="1"/>
  <c r="AA41" i="1"/>
  <c r="AA45" i="1"/>
  <c r="AB1260" i="1"/>
  <c r="AB1273" i="1"/>
  <c r="AB1318" i="1"/>
  <c r="AB1284" i="1"/>
  <c r="AB721" i="1"/>
  <c r="AB1047" i="1"/>
  <c r="AB714" i="1"/>
  <c r="AB1307" i="1"/>
  <c r="AB982" i="1"/>
  <c r="AB792" i="1"/>
  <c r="AB1022" i="1"/>
  <c r="AB557" i="1"/>
  <c r="AB761" i="1"/>
  <c r="AB1140" i="1"/>
  <c r="AB651" i="1"/>
  <c r="AB821" i="1"/>
  <c r="AB635" i="1"/>
  <c r="AB633" i="1"/>
  <c r="AB104" i="1"/>
  <c r="AB356" i="1"/>
  <c r="AC1287" i="1"/>
  <c r="AA952" i="1"/>
  <c r="AA805" i="1"/>
  <c r="AA1201" i="1"/>
  <c r="AA1057" i="1"/>
  <c r="AA882" i="1"/>
  <c r="AA750" i="1"/>
  <c r="AA1323" i="1"/>
  <c r="AA1251" i="1"/>
  <c r="AA1122" i="1"/>
  <c r="AA968" i="1"/>
  <c r="AA823" i="1"/>
  <c r="AA1221" i="1"/>
  <c r="AA1154" i="1"/>
  <c r="AA986" i="1"/>
  <c r="AA842" i="1"/>
  <c r="AA961" i="1"/>
  <c r="AA1340" i="1"/>
  <c r="AA1268" i="1"/>
  <c r="AA1160" i="1"/>
  <c r="AA1022" i="1"/>
  <c r="AA880" i="1"/>
  <c r="AA433" i="1"/>
  <c r="AA1140" i="1"/>
  <c r="AA966" i="1"/>
  <c r="AA831" i="1"/>
  <c r="AA1270" i="1"/>
  <c r="AA1315" i="1"/>
  <c r="AA1243" i="1"/>
  <c r="AA1113" i="1"/>
  <c r="AA984" i="1"/>
  <c r="AA840" i="1"/>
  <c r="AA1294" i="1"/>
  <c r="AA1152" i="1"/>
  <c r="AA974" i="1"/>
  <c r="AA829" i="1"/>
  <c r="AA1182" i="1"/>
  <c r="AA1320" i="1"/>
  <c r="AA1248" i="1"/>
  <c r="AA1125" i="1"/>
  <c r="AA991" i="1"/>
  <c r="AA848" i="1"/>
  <c r="AA1084" i="1"/>
  <c r="AA1131" i="1"/>
  <c r="AA972" i="1"/>
  <c r="AA827" i="1"/>
  <c r="AA784" i="1"/>
  <c r="AA391" i="1"/>
  <c r="AA542" i="1"/>
  <c r="AA626" i="1"/>
  <c r="AA756" i="1"/>
  <c r="AA671" i="1"/>
  <c r="AA755" i="1"/>
  <c r="AA833" i="1"/>
  <c r="AA717" i="1"/>
  <c r="AA554" i="1"/>
  <c r="AA308" i="1"/>
  <c r="AA653" i="1"/>
  <c r="AA483" i="1"/>
  <c r="AA257" i="1"/>
  <c r="AA507" i="1"/>
  <c r="AA275" i="1"/>
  <c r="AA382" i="1"/>
  <c r="AA723" i="1"/>
  <c r="AA468" i="1"/>
  <c r="AA491" i="1"/>
  <c r="AA272" i="1"/>
  <c r="AA650" i="1"/>
  <c r="AA333" i="1"/>
  <c r="AA502" i="1"/>
  <c r="AA267" i="1"/>
  <c r="AA627" i="1"/>
  <c r="AA615" i="1"/>
  <c r="AA543" i="1"/>
  <c r="AA246" i="1"/>
  <c r="AA105" i="1"/>
  <c r="AA395" i="1"/>
  <c r="AA309" i="1"/>
  <c r="AA223" i="1"/>
  <c r="AA121" i="1"/>
  <c r="AA613" i="1"/>
  <c r="AA541" i="1"/>
  <c r="AA258" i="1"/>
  <c r="AA102" i="1"/>
  <c r="AA200" i="1"/>
  <c r="AA92" i="1"/>
  <c r="AA708" i="1"/>
  <c r="AA636" i="1"/>
  <c r="AA564" i="1"/>
  <c r="AA336" i="1"/>
  <c r="AA393" i="1"/>
  <c r="AA307" i="1"/>
  <c r="AA220" i="1"/>
  <c r="AA118" i="1"/>
  <c r="AA551" i="1"/>
  <c r="AA270" i="1"/>
  <c r="AA108" i="1"/>
  <c r="AA377" i="1"/>
  <c r="AA291" i="1"/>
  <c r="AA205" i="1"/>
  <c r="AA98" i="1"/>
  <c r="AA622" i="1"/>
  <c r="AA550" i="1"/>
  <c r="AA232" i="1"/>
  <c r="AA97" i="1"/>
  <c r="AA29" i="1"/>
  <c r="AA33" i="1"/>
  <c r="AB1247" i="1"/>
  <c r="AB1186" i="1"/>
  <c r="AB1292" i="1"/>
  <c r="AB1258" i="1"/>
  <c r="AB275" i="1"/>
  <c r="AB1023" i="1"/>
  <c r="AB599" i="1"/>
  <c r="AB1281" i="1"/>
  <c r="AB958" i="1"/>
  <c r="AB777" i="1"/>
  <c r="AB1010" i="1"/>
  <c r="AB483" i="1"/>
  <c r="AB696" i="1"/>
  <c r="AB1128" i="1"/>
  <c r="AB578" i="1"/>
  <c r="AB773" i="1"/>
  <c r="AB615" i="1"/>
  <c r="AB607" i="1"/>
  <c r="AB49" i="1"/>
  <c r="AB186" i="1"/>
  <c r="AC1255" i="1"/>
  <c r="AA943" i="1"/>
  <c r="AA789" i="1"/>
  <c r="AA1188" i="1"/>
  <c r="AA1044" i="1"/>
  <c r="AA873" i="1"/>
  <c r="AA1276" i="1"/>
  <c r="AA1317" i="1"/>
  <c r="AA1245" i="1"/>
  <c r="AA1109" i="1"/>
  <c r="AA959" i="1"/>
  <c r="AA812" i="1"/>
  <c r="AA1123" i="1"/>
  <c r="AA1141" i="1"/>
  <c r="AA977" i="1"/>
  <c r="AA832" i="1"/>
  <c r="AA874" i="1"/>
  <c r="AA1334" i="1"/>
  <c r="AA1262" i="1"/>
  <c r="AA1147" i="1"/>
  <c r="AA1015" i="1"/>
  <c r="AA871" i="1"/>
  <c r="AA1336" i="1"/>
  <c r="AA1127" i="1"/>
  <c r="AA956" i="1"/>
  <c r="AA820" i="1"/>
  <c r="AA1136" i="1"/>
  <c r="AA1309" i="1"/>
  <c r="AA1237" i="1"/>
  <c r="AA1100" i="1"/>
  <c r="AA975" i="1"/>
  <c r="AA830" i="1"/>
  <c r="AA1234" i="1"/>
  <c r="AA1139" i="1"/>
  <c r="AA964" i="1"/>
  <c r="AA818" i="1"/>
  <c r="AA1097" i="1"/>
  <c r="AA1314" i="1"/>
  <c r="AA1242" i="1"/>
  <c r="AA1112" i="1"/>
  <c r="AA983" i="1"/>
  <c r="AA839" i="1"/>
  <c r="AA988" i="1"/>
  <c r="AA1118" i="1"/>
  <c r="AA962" i="1"/>
  <c r="AA816" i="1"/>
  <c r="AA776" i="1"/>
  <c r="AA261" i="1"/>
  <c r="AA475" i="1"/>
  <c r="AA605" i="1"/>
  <c r="AA748" i="1"/>
  <c r="AA658" i="1"/>
  <c r="AA747" i="1"/>
  <c r="AA825" i="1"/>
  <c r="AA687" i="1"/>
  <c r="AA512" i="1"/>
  <c r="AA286" i="1"/>
  <c r="AA639" i="1"/>
  <c r="AA471" i="1"/>
  <c r="AA224" i="1"/>
  <c r="AA495" i="1"/>
  <c r="AA254" i="1"/>
  <c r="AA361" i="1"/>
  <c r="AA710" i="1"/>
  <c r="AA455" i="1"/>
  <c r="AA479" i="1"/>
  <c r="AA247" i="1"/>
  <c r="AA643" i="1"/>
  <c r="AA311" i="1"/>
  <c r="AA477" i="1"/>
  <c r="AA202" i="1"/>
  <c r="AA524" i="1"/>
  <c r="AA609" i="1"/>
  <c r="AA537" i="1"/>
  <c r="AA210" i="1"/>
  <c r="AA96" i="1"/>
  <c r="AA388" i="1"/>
  <c r="AA302" i="1"/>
  <c r="AA215" i="1"/>
  <c r="AA112" i="1"/>
  <c r="AA607" i="1"/>
  <c r="AA535" i="1"/>
  <c r="AA222" i="1"/>
  <c r="AA93" i="1"/>
  <c r="AA191" i="1"/>
  <c r="AA83" i="1"/>
  <c r="AA702" i="1"/>
  <c r="AA630" i="1"/>
  <c r="AA558" i="1"/>
  <c r="AA300" i="1"/>
  <c r="AA386" i="1"/>
  <c r="AA299" i="1"/>
  <c r="AA213" i="1"/>
  <c r="AA109" i="1"/>
  <c r="AA545" i="1"/>
  <c r="AA234" i="1"/>
  <c r="AA99" i="1"/>
  <c r="AA370" i="1"/>
  <c r="AA284" i="1"/>
  <c r="AA197" i="1"/>
  <c r="AA89" i="1"/>
  <c r="AA616" i="1"/>
  <c r="AA544" i="1"/>
  <c r="AA225" i="1"/>
  <c r="AA79" i="1"/>
  <c r="AA23" i="1"/>
  <c r="AA21" i="1"/>
  <c r="AB1325" i="1"/>
  <c r="AB859" i="1"/>
  <c r="AB1272" i="1"/>
  <c r="AB1232" i="1"/>
  <c r="AB1060" i="1"/>
  <c r="AB999" i="1"/>
  <c r="AB400" i="1"/>
  <c r="AB1255" i="1"/>
  <c r="AB934" i="1"/>
  <c r="AB763" i="1"/>
  <c r="AB998" i="1"/>
  <c r="AB1195" i="1"/>
  <c r="AB569" i="1"/>
  <c r="AB1068" i="1"/>
  <c r="AB210" i="1"/>
  <c r="AB510" i="1"/>
  <c r="AB499" i="1"/>
  <c r="AB449" i="1"/>
  <c r="AB221" i="1"/>
  <c r="AB454" i="1"/>
  <c r="AC1133" i="1"/>
  <c r="AA1010" i="1"/>
  <c r="AA1308" i="1"/>
  <c r="AA1236" i="1"/>
  <c r="AA1099" i="1"/>
  <c r="AA973" i="1"/>
  <c r="AA828" i="1"/>
  <c r="AA893" i="1"/>
  <c r="AA1105" i="1"/>
  <c r="AA953" i="1"/>
  <c r="AA806" i="1"/>
  <c r="AA768" i="1"/>
  <c r="AA1025" i="1"/>
  <c r="AA369" i="1"/>
  <c r="AA578" i="1"/>
  <c r="AA740" i="1"/>
  <c r="AA599" i="1"/>
  <c r="AA739" i="1"/>
  <c r="AA817" i="1"/>
  <c r="AA667" i="1"/>
  <c r="AA500" i="1"/>
  <c r="AA265" i="1"/>
  <c r="AA632" i="1"/>
  <c r="AA459" i="1"/>
  <c r="AA176" i="1"/>
  <c r="AA470" i="1"/>
  <c r="AA569" i="1"/>
  <c r="AA339" i="1"/>
  <c r="AA697" i="1"/>
  <c r="AA441" i="1"/>
  <c r="AA467" i="1"/>
  <c r="AA209" i="1"/>
  <c r="AA536" i="1"/>
  <c r="AA290" i="1"/>
  <c r="AA465" i="1"/>
  <c r="AA149" i="1"/>
  <c r="AA513" i="1"/>
  <c r="AA603" i="1"/>
  <c r="AA531" i="1"/>
  <c r="AA195" i="1"/>
  <c r="AA87" i="1"/>
  <c r="AA381" i="1"/>
  <c r="AA295" i="1"/>
  <c r="AA208" i="1"/>
  <c r="AA103" i="1"/>
  <c r="AA601" i="1"/>
  <c r="AA529" i="1"/>
  <c r="AA192" i="1"/>
  <c r="AA84" i="1"/>
  <c r="AA182" i="1"/>
  <c r="AA74" i="1"/>
  <c r="AA696" i="1"/>
  <c r="AA624" i="1"/>
  <c r="AA552" i="1"/>
  <c r="AA264" i="1"/>
  <c r="AA379" i="1"/>
  <c r="AA292" i="1"/>
  <c r="AA206" i="1"/>
  <c r="AA100" i="1"/>
  <c r="AA539" i="1"/>
  <c r="AA198" i="1"/>
  <c r="AA90" i="1"/>
  <c r="AA363" i="1"/>
  <c r="AA277" i="1"/>
  <c r="AA188" i="1"/>
  <c r="AA80" i="1"/>
  <c r="AA610" i="1"/>
  <c r="AA538" i="1"/>
  <c r="AA218" i="1"/>
  <c r="AA61" i="1"/>
  <c r="AA17" i="1"/>
  <c r="AA9" i="1"/>
  <c r="AB1204" i="1"/>
  <c r="AB1077" i="1"/>
  <c r="AB795" i="1"/>
  <c r="AB445" i="1"/>
  <c r="AB1270" i="1"/>
  <c r="AB903" i="1"/>
  <c r="AB1347" i="1"/>
  <c r="AB847" i="1"/>
  <c r="AB764" i="1"/>
  <c r="AB705" i="1"/>
  <c r="AB950" i="1"/>
  <c r="AB1183" i="1"/>
  <c r="AB462" i="1"/>
  <c r="AB1056" i="1"/>
  <c r="AB1205" i="1"/>
  <c r="AB453" i="1"/>
  <c r="AB472" i="1"/>
  <c r="AB404" i="1"/>
  <c r="AB77" i="1"/>
  <c r="AB290" i="1"/>
  <c r="AC849" i="1"/>
  <c r="AA923" i="1"/>
  <c r="AA728" i="1"/>
  <c r="AA1162" i="1"/>
  <c r="AA1024" i="1"/>
  <c r="AA844" i="1"/>
  <c r="AA1077" i="1"/>
  <c r="AA1305" i="1"/>
  <c r="AA1233" i="1"/>
  <c r="AA1089" i="1"/>
  <c r="AA939" i="1"/>
  <c r="AA783" i="1"/>
  <c r="AA1003" i="1"/>
  <c r="AA1115" i="1"/>
  <c r="AA948" i="1"/>
  <c r="AA811" i="1"/>
  <c r="AA1324" i="1"/>
  <c r="AA1322" i="1"/>
  <c r="AA1250" i="1"/>
  <c r="AA1121" i="1"/>
  <c r="AA993" i="1"/>
  <c r="AA851" i="1"/>
  <c r="AA1228" i="1"/>
  <c r="AA1107" i="1"/>
  <c r="AA937" i="1"/>
  <c r="AA759" i="1"/>
  <c r="AA951" i="1"/>
  <c r="AA1297" i="1"/>
  <c r="AA1218" i="1"/>
  <c r="AA1074" i="1"/>
  <c r="AA955" i="1"/>
  <c r="AA808" i="1"/>
  <c r="AA1064" i="1"/>
  <c r="AA1119" i="1"/>
  <c r="AA945" i="1"/>
  <c r="AA754" i="1"/>
  <c r="AA960" i="1"/>
  <c r="AA1302" i="1"/>
  <c r="AA1230" i="1"/>
  <c r="AA1086" i="1"/>
  <c r="AA963" i="1"/>
  <c r="AA807" i="1"/>
  <c r="AA746" i="1"/>
  <c r="AA1092" i="1"/>
  <c r="AA934" i="1"/>
  <c r="AA790" i="1"/>
  <c r="AA760" i="1"/>
  <c r="AA1019" i="1"/>
  <c r="AA781" i="1"/>
  <c r="AA473" i="1"/>
  <c r="AA711" i="1"/>
  <c r="AA572" i="1"/>
  <c r="AA729" i="1"/>
  <c r="AA809" i="1"/>
  <c r="AA635" i="1"/>
  <c r="AA488" i="1"/>
  <c r="AA238" i="1"/>
  <c r="AA509" i="1"/>
  <c r="AA446" i="1"/>
  <c r="AA122" i="1"/>
  <c r="AA458" i="1"/>
  <c r="AA518" i="1"/>
  <c r="AA317" i="1"/>
  <c r="AA677" i="1"/>
  <c r="AA360" i="1"/>
  <c r="AA454" i="1"/>
  <c r="AA158" i="1"/>
  <c r="AA515" i="1"/>
  <c r="AA268" i="1"/>
  <c r="AA453" i="1"/>
  <c r="AA95" i="1"/>
  <c r="AA501" i="1"/>
  <c r="AA597" i="1"/>
  <c r="AA525" i="1"/>
  <c r="AA186" i="1"/>
  <c r="AA78" i="1"/>
  <c r="AA374" i="1"/>
  <c r="AA287" i="1"/>
  <c r="AA201" i="1"/>
  <c r="AA94" i="1"/>
  <c r="AA595" i="1"/>
  <c r="AA523" i="1"/>
  <c r="AA183" i="1"/>
  <c r="AA75" i="1"/>
  <c r="AA173" i="1"/>
  <c r="AA65" i="1"/>
  <c r="AA690" i="1"/>
  <c r="AA618" i="1"/>
  <c r="AA546" i="1"/>
  <c r="AA228" i="1"/>
  <c r="AA371" i="1"/>
  <c r="AA285" i="1"/>
  <c r="AA199" i="1"/>
  <c r="AA91" i="1"/>
  <c r="AA533" i="1"/>
  <c r="AA189" i="1"/>
  <c r="AA81" i="1"/>
  <c r="AA356" i="1"/>
  <c r="AA269" i="1"/>
  <c r="AA179" i="1"/>
  <c r="AA71" i="1"/>
  <c r="AA604" i="1"/>
  <c r="AA532" i="1"/>
  <c r="AA203" i="1"/>
  <c r="AA44" i="1"/>
  <c r="AA11" i="1"/>
  <c r="AA8" i="1"/>
  <c r="AB1227" i="1"/>
  <c r="AB1029" i="1"/>
  <c r="AB757" i="1"/>
  <c r="AB1225" i="1"/>
  <c r="AB1244" i="1"/>
  <c r="AB878" i="1"/>
  <c r="AB1321" i="1"/>
  <c r="AB785" i="1"/>
  <c r="AB657" i="1"/>
  <c r="AB681" i="1"/>
  <c r="AB938" i="1"/>
  <c r="AB1123" i="1"/>
  <c r="AB849" i="1"/>
  <c r="AB996" i="1"/>
  <c r="AB1145" i="1"/>
  <c r="AB744" i="1"/>
  <c r="AB246" i="1"/>
  <c r="AB203" i="1"/>
  <c r="AB397" i="1"/>
  <c r="AB94" i="1"/>
  <c r="AC146" i="1"/>
  <c r="AA920" i="1"/>
  <c r="AA762" i="1"/>
  <c r="AA903" i="1"/>
  <c r="AA1102" i="1"/>
  <c r="AA938" i="1"/>
  <c r="AA798" i="1"/>
  <c r="AA1246" i="1"/>
  <c r="AA1316" i="1"/>
  <c r="AA1244" i="1"/>
  <c r="AA1108" i="1"/>
  <c r="AA976" i="1"/>
  <c r="AA821" i="1"/>
  <c r="AA1038" i="1"/>
  <c r="AA1094" i="1"/>
  <c r="AA918" i="1"/>
  <c r="AA715" i="1"/>
  <c r="AA845" i="1"/>
  <c r="AA1291" i="1"/>
  <c r="AA1205" i="1"/>
  <c r="AA1061" i="1"/>
  <c r="AA936" i="1"/>
  <c r="AA758" i="1"/>
  <c r="AA941" i="1"/>
  <c r="AA1106" i="1"/>
  <c r="AA926" i="1"/>
  <c r="AA713" i="1"/>
  <c r="AA883" i="1"/>
  <c r="AA1296" i="1"/>
  <c r="AA1217" i="1"/>
  <c r="AA1073" i="1"/>
  <c r="AA944" i="1"/>
  <c r="AA791" i="1"/>
  <c r="AA1223" i="1"/>
  <c r="AA1079" i="1"/>
  <c r="AA924" i="1"/>
  <c r="AA770" i="1"/>
  <c r="AA752" i="1"/>
  <c r="AA1013" i="1"/>
  <c r="AA773" i="1"/>
  <c r="AA368" i="1"/>
  <c r="AA681" i="1"/>
  <c r="AA346" i="1"/>
  <c r="AA719" i="1"/>
  <c r="AA801" i="1"/>
  <c r="AA617" i="1"/>
  <c r="AA463" i="1"/>
  <c r="AA194" i="1"/>
  <c r="AA484" i="1"/>
  <c r="AA428" i="1"/>
  <c r="AA68" i="1"/>
  <c r="AA445" i="1"/>
  <c r="AA506" i="1"/>
  <c r="AA296" i="1"/>
  <c r="AA664" i="1"/>
  <c r="AA252" i="1"/>
  <c r="AA440" i="1"/>
  <c r="AA104" i="1"/>
  <c r="AA503" i="1"/>
  <c r="AA245" i="1"/>
  <c r="AA437" i="1"/>
  <c r="AA25" i="1"/>
  <c r="AA489" i="1"/>
  <c r="AA591" i="1"/>
  <c r="AA519" i="1"/>
  <c r="AA177" i="1"/>
  <c r="AA69" i="1"/>
  <c r="AA367" i="1"/>
  <c r="AA280" i="1"/>
  <c r="AA193" i="1"/>
  <c r="AA85" i="1"/>
  <c r="AA589" i="1"/>
  <c r="AA517" i="1"/>
  <c r="AA174" i="1"/>
  <c r="AA66" i="1"/>
  <c r="AA164" i="1"/>
  <c r="AA55" i="1"/>
  <c r="AA684" i="1"/>
  <c r="AA612" i="1"/>
  <c r="AA540" i="1"/>
  <c r="AA451" i="1"/>
  <c r="AA364" i="1"/>
  <c r="AA278" i="1"/>
  <c r="AA190" i="1"/>
  <c r="AA82" i="1"/>
  <c r="AA527" i="1"/>
  <c r="AA180" i="1"/>
  <c r="AA72" i="1"/>
  <c r="AA349" i="1"/>
  <c r="AA262" i="1"/>
  <c r="AA170" i="1"/>
  <c r="AA62" i="1"/>
  <c r="AA598" i="1"/>
  <c r="AA526" i="1"/>
  <c r="AA196" i="1"/>
  <c r="AA54" i="1"/>
  <c r="AA52" i="1"/>
  <c r="AB1267" i="1"/>
  <c r="AB1319" i="1"/>
  <c r="AB1017" i="1"/>
  <c r="AB691" i="1"/>
  <c r="AB1202" i="1"/>
  <c r="AB1224" i="1"/>
  <c r="AB852" i="1"/>
  <c r="AB1301" i="1"/>
  <c r="AB738" i="1"/>
  <c r="AB378" i="1"/>
  <c r="AB648" i="1"/>
  <c r="AB926" i="1"/>
  <c r="AB1111" i="1"/>
  <c r="AB823" i="1"/>
  <c r="AB984" i="1"/>
  <c r="AB1133" i="1"/>
  <c r="AB729" i="1"/>
  <c r="AB220" i="1"/>
  <c r="AB156" i="1"/>
  <c r="AB253" i="1"/>
  <c r="AB394" i="1"/>
  <c r="AC599" i="1"/>
  <c r="AA895" i="1"/>
  <c r="AA1330" i="1"/>
  <c r="AA1142" i="1"/>
  <c r="AA969" i="1"/>
  <c r="AA813" i="1"/>
  <c r="AA704" i="1"/>
  <c r="AA1293" i="1"/>
  <c r="AA1207" i="1"/>
  <c r="AA1063" i="1"/>
  <c r="AA911" i="1"/>
  <c r="AA698" i="1"/>
  <c r="AA596" i="1"/>
  <c r="AA1095" i="1"/>
  <c r="AA929" i="1"/>
  <c r="AA782" i="1"/>
  <c r="AA1149" i="1"/>
  <c r="AA1310" i="1"/>
  <c r="AA1238" i="1"/>
  <c r="AA1101" i="1"/>
  <c r="AA967" i="1"/>
  <c r="AA810" i="1"/>
  <c r="AA1225" i="1"/>
  <c r="AA1081" i="1"/>
  <c r="AA908" i="1"/>
  <c r="AA411" i="1"/>
  <c r="AA1357" i="1"/>
  <c r="AA1285" i="1"/>
  <c r="AA1192" i="1"/>
  <c r="AA1048" i="1"/>
  <c r="AA927" i="1"/>
  <c r="AA737" i="1"/>
  <c r="AA835" i="1"/>
  <c r="AA1093" i="1"/>
  <c r="AA916" i="1"/>
  <c r="AA620" i="1"/>
  <c r="AA824" i="1"/>
  <c r="AA1290" i="1"/>
  <c r="AA1204" i="1"/>
  <c r="AA1060" i="1"/>
  <c r="AA935" i="1"/>
  <c r="AA774" i="1"/>
  <c r="AA1210" i="1"/>
  <c r="AA1066" i="1"/>
  <c r="AA914" i="1"/>
  <c r="AA733" i="1"/>
  <c r="AA744" i="1"/>
  <c r="AA1007" i="1"/>
  <c r="AA765" i="1"/>
  <c r="AA231" i="1"/>
  <c r="AA659" i="1"/>
  <c r="AA185" i="1"/>
  <c r="AA680" i="1"/>
  <c r="AA793" i="1"/>
  <c r="AA590" i="1"/>
  <c r="AA449" i="1"/>
  <c r="AA140" i="1"/>
  <c r="AA472" i="1"/>
  <c r="AA409" i="1"/>
  <c r="AA665" i="1"/>
  <c r="AA427" i="1"/>
  <c r="AA494" i="1"/>
  <c r="AA274" i="1"/>
  <c r="AA651" i="1"/>
  <c r="AA216" i="1"/>
  <c r="AA423" i="1"/>
  <c r="AA43" i="1"/>
  <c r="AA490" i="1"/>
  <c r="AA611" i="1"/>
  <c r="AA418" i="1"/>
  <c r="AA734" i="1"/>
  <c r="AA476" i="1"/>
  <c r="AA585" i="1"/>
  <c r="AA498" i="1"/>
  <c r="AA168" i="1"/>
  <c r="AA60" i="1"/>
  <c r="AA359" i="1"/>
  <c r="AA273" i="1"/>
  <c r="AA184" i="1"/>
  <c r="AA76" i="1"/>
  <c r="AA583" i="1"/>
  <c r="AA510" i="1"/>
  <c r="AA165" i="1"/>
  <c r="AA250" i="1"/>
  <c r="AA155" i="1"/>
  <c r="AA37" i="1"/>
  <c r="AA678" i="1"/>
  <c r="AA606" i="1"/>
  <c r="AA534" i="1"/>
  <c r="AA443" i="1"/>
  <c r="AA357" i="1"/>
  <c r="AA271" i="1"/>
  <c r="AA181" i="1"/>
  <c r="AA73" i="1"/>
  <c r="AA521" i="1"/>
  <c r="AA171" i="1"/>
  <c r="AA63" i="1"/>
  <c r="AA341" i="1"/>
  <c r="AA255" i="1"/>
  <c r="AA161" i="1"/>
  <c r="AA49" i="1"/>
  <c r="AA592" i="1"/>
  <c r="AA520" i="1"/>
  <c r="AA187" i="1"/>
  <c r="AA48" i="1"/>
  <c r="AA40" i="1"/>
  <c r="AB846" i="1"/>
  <c r="AB1358" i="1"/>
  <c r="AB1005" i="1"/>
  <c r="AB1285" i="1"/>
  <c r="AB1130" i="1"/>
  <c r="AB236" i="1"/>
  <c r="AB533" i="1"/>
  <c r="AB1198" i="1"/>
  <c r="AB1313" i="1"/>
  <c r="AB699" i="1"/>
  <c r="AB465" i="1"/>
  <c r="AB844" i="1"/>
  <c r="AB1051" i="1"/>
  <c r="AB746" i="1"/>
  <c r="AB924" i="1"/>
  <c r="AB1073" i="1"/>
  <c r="AB509" i="1"/>
  <c r="AB244" i="1"/>
  <c r="AB554" i="1"/>
  <c r="AB109" i="1"/>
  <c r="AB178" i="1"/>
  <c r="AC202" i="1"/>
  <c r="AA474" i="1"/>
  <c r="AA156" i="1"/>
  <c r="AA243" i="1"/>
  <c r="AA146" i="1"/>
  <c r="AA19" i="1"/>
  <c r="AA672" i="1"/>
  <c r="AA600" i="1"/>
  <c r="AA528" i="1"/>
  <c r="AA436" i="1"/>
  <c r="AA350" i="1"/>
  <c r="AA263" i="1"/>
  <c r="AA172" i="1"/>
  <c r="AA64" i="1"/>
  <c r="AA486" i="1"/>
  <c r="AA162" i="1"/>
  <c r="AA421" i="1"/>
  <c r="AA334" i="1"/>
  <c r="AA248" i="1"/>
  <c r="AA152" i="1"/>
  <c r="AA31" i="1"/>
  <c r="AA586" i="1"/>
  <c r="AA456" i="1"/>
  <c r="AA169" i="1"/>
  <c r="AA42" i="1"/>
  <c r="AA28" i="1"/>
  <c r="AB814" i="1"/>
  <c r="AB1240" i="1"/>
  <c r="AB981" i="1"/>
  <c r="AB1265" i="1"/>
  <c r="AB1108" i="1"/>
  <c r="AB1348" i="1"/>
  <c r="AB1310" i="1"/>
  <c r="AB1180" i="1"/>
  <c r="AB1287" i="1"/>
  <c r="AB675" i="1"/>
  <c r="AB377" i="1"/>
  <c r="AB818" i="1"/>
  <c r="AB1039" i="1"/>
  <c r="AB732" i="1"/>
  <c r="AB912" i="1"/>
  <c r="AB1061" i="1"/>
  <c r="AB326" i="1"/>
  <c r="AB117" i="1"/>
  <c r="AB368" i="1"/>
  <c r="AB128" i="1"/>
  <c r="AB42" i="1"/>
  <c r="AC184" i="1"/>
  <c r="AA875" i="1"/>
  <c r="AA1258" i="1"/>
  <c r="AA1116" i="1"/>
  <c r="AA940" i="1"/>
  <c r="AA724" i="1"/>
  <c r="AA1353" i="1"/>
  <c r="AA1281" i="1"/>
  <c r="AA1181" i="1"/>
  <c r="AA1037" i="1"/>
  <c r="AA891" i="1"/>
  <c r="AA485" i="1"/>
  <c r="AA1213" i="1"/>
  <c r="AA1069" i="1"/>
  <c r="AA900" i="1"/>
  <c r="AA718" i="1"/>
  <c r="AA855" i="1"/>
  <c r="AA1298" i="1"/>
  <c r="AA1219" i="1"/>
  <c r="AA1075" i="1"/>
  <c r="AA947" i="1"/>
  <c r="AA778" i="1"/>
  <c r="AA1199" i="1"/>
  <c r="AA1055" i="1"/>
  <c r="AA889" i="1"/>
  <c r="AA942" i="1"/>
  <c r="AA1345" i="1"/>
  <c r="AA1273" i="1"/>
  <c r="AA1172" i="1"/>
  <c r="AA1028" i="1"/>
  <c r="AA907" i="1"/>
  <c r="AA1058" i="1"/>
  <c r="AA1211" i="1"/>
  <c r="AA1067" i="1"/>
  <c r="AA897" i="1"/>
  <c r="AA1045" i="1"/>
  <c r="AA1350" i="1"/>
  <c r="AA1278" i="1"/>
  <c r="AA1184" i="1"/>
  <c r="AA1040" i="1"/>
  <c r="AA915" i="1"/>
  <c r="AA1032" i="1"/>
  <c r="AA1190" i="1"/>
  <c r="AA1046" i="1"/>
  <c r="AA886" i="1"/>
  <c r="AA685" i="1"/>
  <c r="AA706" i="1"/>
  <c r="AA995" i="1"/>
  <c r="AA749" i="1"/>
  <c r="AA796" i="1"/>
  <c r="AA347" i="1"/>
  <c r="AA795" i="1"/>
  <c r="AA656" i="1"/>
  <c r="AA777" i="1"/>
  <c r="AA432" i="1"/>
  <c r="AA416" i="1"/>
  <c r="AA725" i="1"/>
  <c r="AA430" i="1"/>
  <c r="AA365" i="1"/>
  <c r="AA645" i="1"/>
  <c r="AA383" i="1"/>
  <c r="AA469" i="1"/>
  <c r="AA217" i="1"/>
  <c r="AA637" i="1"/>
  <c r="AA657" i="1"/>
  <c r="AA380" i="1"/>
  <c r="AA722" i="1"/>
  <c r="AA466" i="1"/>
  <c r="AA593" i="1"/>
  <c r="AA375" i="1"/>
  <c r="AA701" i="1"/>
  <c r="AA452" i="1"/>
  <c r="AA573" i="1"/>
  <c r="AA426" i="1"/>
  <c r="AA150" i="1"/>
  <c r="AA431" i="1"/>
  <c r="AA345" i="1"/>
  <c r="AA259" i="1"/>
  <c r="AA166" i="1"/>
  <c r="AA56" i="1"/>
  <c r="AA571" i="1"/>
  <c r="AA438" i="1"/>
  <c r="AA147" i="1"/>
  <c r="AA236" i="1"/>
  <c r="AA137" i="1"/>
  <c r="AA738" i="1"/>
  <c r="AA666" i="1"/>
  <c r="AA594" i="1"/>
  <c r="AA522" i="1"/>
  <c r="AA429" i="1"/>
  <c r="AA343" i="1"/>
  <c r="AA256" i="1"/>
  <c r="AA163" i="1"/>
  <c r="AA50" i="1"/>
  <c r="AA450" i="1"/>
  <c r="AA153" i="1"/>
  <c r="AA413" i="1"/>
  <c r="AA327" i="1"/>
  <c r="AA241" i="1"/>
  <c r="AA143" i="1"/>
  <c r="AA13" i="1"/>
  <c r="AA580" i="1"/>
  <c r="AA420" i="1"/>
  <c r="AA160" i="1"/>
  <c r="AA36" i="1"/>
  <c r="AA22" i="1"/>
  <c r="AB1338" i="1"/>
  <c r="AB1196" i="1"/>
  <c r="AB933" i="1"/>
  <c r="AB1239" i="1"/>
  <c r="AB1036" i="1"/>
  <c r="AB1322" i="1"/>
  <c r="AB1251" i="1"/>
  <c r="AB1162" i="1"/>
  <c r="AB1261" i="1"/>
  <c r="AB641" i="1"/>
  <c r="AB313" i="1"/>
  <c r="AB597" i="1"/>
  <c r="AB979" i="1"/>
  <c r="AB553" i="1"/>
  <c r="AB816" i="1"/>
  <c r="AB1001" i="1"/>
  <c r="AB538" i="1"/>
  <c r="AB542" i="1"/>
  <c r="AB694" i="1"/>
  <c r="AB494" i="1"/>
  <c r="AB22" i="1"/>
  <c r="AC109" i="1"/>
  <c r="AB813" i="1"/>
  <c r="AB1305" i="1"/>
  <c r="AB778" i="1"/>
  <c r="AB1278" i="1"/>
  <c r="AB811" i="1"/>
  <c r="AB1271" i="1"/>
  <c r="AB1297" i="1"/>
  <c r="AB1120" i="1"/>
  <c r="AB928" i="1"/>
  <c r="AB546" i="1"/>
  <c r="AB1257" i="1"/>
  <c r="AB1096" i="1"/>
  <c r="AB1209" i="1"/>
  <c r="AB1035" i="1"/>
  <c r="AB891" i="1"/>
  <c r="AB1349" i="1"/>
  <c r="AB1269" i="1"/>
  <c r="AB667" i="1"/>
  <c r="AB1334" i="1"/>
  <c r="AB1190" i="1"/>
  <c r="AB834" i="1"/>
  <c r="AB1294" i="1"/>
  <c r="AB801" i="1"/>
  <c r="AB1300" i="1"/>
  <c r="AB1114" i="1"/>
  <c r="AB970" i="1"/>
  <c r="AB735" i="1"/>
  <c r="AB684" i="1"/>
  <c r="AB318" i="1"/>
  <c r="AB784" i="1"/>
  <c r="AB690" i="1"/>
  <c r="AB444" i="1"/>
  <c r="AB1088" i="1"/>
  <c r="AB1016" i="1"/>
  <c r="AB944" i="1"/>
  <c r="AB857" i="1"/>
  <c r="AB656" i="1"/>
  <c r="AB754" i="1"/>
  <c r="AB570" i="1"/>
  <c r="AB1201" i="1"/>
  <c r="AB1129" i="1"/>
  <c r="AB1057" i="1"/>
  <c r="AB985" i="1"/>
  <c r="AB913" i="1"/>
  <c r="AB797" i="1"/>
  <c r="AB582" i="1"/>
  <c r="AB862" i="1"/>
  <c r="AB753" i="1"/>
  <c r="AB566" i="1"/>
  <c r="AB1218" i="1"/>
  <c r="AB1146" i="1"/>
  <c r="AB1074" i="1"/>
  <c r="AB1002" i="1"/>
  <c r="AB930" i="1"/>
  <c r="AB829" i="1"/>
  <c r="AB592" i="1"/>
  <c r="AB669" i="1"/>
  <c r="AB249" i="1"/>
  <c r="AB1151" i="1"/>
  <c r="AB1079" i="1"/>
  <c r="AB1007" i="1"/>
  <c r="AB935" i="1"/>
  <c r="AB828" i="1"/>
  <c r="AB604" i="1"/>
  <c r="AB751" i="1"/>
  <c r="AB537" i="1"/>
  <c r="AB551" i="1"/>
  <c r="AB419" i="1"/>
  <c r="AB97" i="1"/>
  <c r="AB516" i="1"/>
  <c r="AB259" i="1"/>
  <c r="AB257" i="1"/>
  <c r="AB555" i="1"/>
  <c r="AB416" i="1"/>
  <c r="AB640" i="1"/>
  <c r="AB470" i="1"/>
  <c r="AB216" i="1"/>
  <c r="AB587" i="1"/>
  <c r="AB425" i="1"/>
  <c r="AB152" i="1"/>
  <c r="AB632" i="1"/>
  <c r="AB401" i="1"/>
  <c r="AB151" i="1"/>
  <c r="AB184" i="1"/>
  <c r="AB85" i="1"/>
  <c r="AB260" i="1"/>
  <c r="AB116" i="1"/>
  <c r="AB430" i="1"/>
  <c r="AB286" i="1"/>
  <c r="AB142" i="1"/>
  <c r="AB161" i="1"/>
  <c r="AB520" i="1"/>
  <c r="AB383" i="1"/>
  <c r="AB239" i="1"/>
  <c r="AB82" i="1"/>
  <c r="AB402" i="1"/>
  <c r="AB225" i="1"/>
  <c r="AB43" i="1"/>
  <c r="AB336" i="1"/>
  <c r="AB146" i="1"/>
  <c r="AB446" i="1"/>
  <c r="AB230" i="1"/>
  <c r="AB66" i="1"/>
  <c r="AB52" i="1"/>
  <c r="AC509" i="1"/>
  <c r="AC1282" i="1"/>
  <c r="AC1118" i="1"/>
  <c r="AC1044" i="1"/>
  <c r="AC915" i="1"/>
  <c r="AC1176" i="1"/>
  <c r="AC1071" i="1"/>
  <c r="AC938" i="1"/>
  <c r="AC648" i="1"/>
  <c r="AC187" i="1"/>
  <c r="AC25" i="1"/>
  <c r="AC573" i="1"/>
  <c r="AB574" i="1"/>
  <c r="AB413" i="1"/>
  <c r="AB78" i="1"/>
  <c r="AB619" i="1"/>
  <c r="AB391" i="1"/>
  <c r="AB110" i="1"/>
  <c r="AB169" i="1"/>
  <c r="AB72" i="1"/>
  <c r="AB247" i="1"/>
  <c r="AB103" i="1"/>
  <c r="AB423" i="1"/>
  <c r="AB279" i="1"/>
  <c r="AB135" i="1"/>
  <c r="AB148" i="1"/>
  <c r="AB514" i="1"/>
  <c r="AB370" i="1"/>
  <c r="AB226" i="1"/>
  <c r="AB75" i="1"/>
  <c r="AB389" i="1"/>
  <c r="AB212" i="1"/>
  <c r="AB32" i="1"/>
  <c r="AB310" i="1"/>
  <c r="AB133" i="1"/>
  <c r="AB433" i="1"/>
  <c r="AB217" i="1"/>
  <c r="AB19" i="1"/>
  <c r="AB46" i="1"/>
  <c r="AC1281" i="1"/>
  <c r="AC1276" i="1"/>
  <c r="AC1079" i="1"/>
  <c r="AC835" i="1"/>
  <c r="AC1002" i="1"/>
  <c r="AC1068" i="1"/>
  <c r="AC1039" i="1"/>
  <c r="AC794" i="1"/>
  <c r="AC272" i="1"/>
  <c r="AC19" i="1"/>
  <c r="AC420" i="1"/>
  <c r="AC476" i="1"/>
  <c r="AA492" i="1"/>
  <c r="AA211" i="1"/>
  <c r="AA106" i="1"/>
  <c r="AA30" i="1"/>
  <c r="AA58" i="1"/>
  <c r="AA39" i="1"/>
  <c r="AB1299" i="1"/>
  <c r="AB1286" i="1"/>
  <c r="AB1142" i="1"/>
  <c r="AB1132" i="1"/>
  <c r="AB993" i="1"/>
  <c r="AB780" i="1"/>
  <c r="AB1279" i="1"/>
  <c r="AB728" i="1"/>
  <c r="AB1252" i="1"/>
  <c r="AB559" i="1"/>
  <c r="AB1245" i="1"/>
  <c r="AB1210" i="1"/>
  <c r="AB1048" i="1"/>
  <c r="AB904" i="1"/>
  <c r="AB1323" i="1"/>
  <c r="AB1231" i="1"/>
  <c r="AB1335" i="1"/>
  <c r="AB1173" i="1"/>
  <c r="AB1011" i="1"/>
  <c r="AB865" i="1"/>
  <c r="AB1277" i="1"/>
  <c r="AB1243" i="1"/>
  <c r="AB519" i="1"/>
  <c r="AB1314" i="1"/>
  <c r="AB1172" i="1"/>
  <c r="AB802" i="1"/>
  <c r="AB1268" i="1"/>
  <c r="AB766" i="1"/>
  <c r="AB1274" i="1"/>
  <c r="AB1090" i="1"/>
  <c r="AB946" i="1"/>
  <c r="AB585" i="1"/>
  <c r="AB660" i="1"/>
  <c r="AB150" i="1"/>
  <c r="AB770" i="1"/>
  <c r="AB666" i="1"/>
  <c r="AB352" i="1"/>
  <c r="AB1076" i="1"/>
  <c r="AB1004" i="1"/>
  <c r="AB932" i="1"/>
  <c r="AB831" i="1"/>
  <c r="AB584" i="1"/>
  <c r="AB740" i="1"/>
  <c r="AB544" i="1"/>
  <c r="AB1189" i="1"/>
  <c r="AB1117" i="1"/>
  <c r="AB1045" i="1"/>
  <c r="AB973" i="1"/>
  <c r="AB901" i="1"/>
  <c r="AB725" i="1"/>
  <c r="AB556" i="1"/>
  <c r="AB836" i="1"/>
  <c r="AB739" i="1"/>
  <c r="AB540" i="1"/>
  <c r="AB1206" i="1"/>
  <c r="AB1134" i="1"/>
  <c r="AB1062" i="1"/>
  <c r="AB990" i="1"/>
  <c r="AB918" i="1"/>
  <c r="AB809" i="1"/>
  <c r="AB411" i="1"/>
  <c r="AB591" i="1"/>
  <c r="AB165" i="1"/>
  <c r="AB1139" i="1"/>
  <c r="AB1067" i="1"/>
  <c r="AB995" i="1"/>
  <c r="AB923" i="1"/>
  <c r="AB808" i="1"/>
  <c r="AB475" i="1"/>
  <c r="AB736" i="1"/>
  <c r="AB385" i="1"/>
  <c r="AB531" i="1"/>
  <c r="AB340" i="1"/>
  <c r="AB622" i="1"/>
  <c r="AB491" i="1"/>
  <c r="AB233" i="1"/>
  <c r="AB138" i="1"/>
  <c r="AB529" i="1"/>
  <c r="AB321" i="1"/>
  <c r="AB620" i="1"/>
  <c r="AB414" i="1"/>
  <c r="AB190" i="1"/>
  <c r="AB567" i="1"/>
  <c r="AB403" i="1"/>
  <c r="AB700" i="1"/>
  <c r="AB606" i="1"/>
  <c r="AB379" i="1"/>
  <c r="AB26" i="1"/>
  <c r="AB130" i="1"/>
  <c r="AB59" i="1"/>
  <c r="AB234" i="1"/>
  <c r="AB90" i="1"/>
  <c r="AB410" i="1"/>
  <c r="AB266" i="1"/>
  <c r="AB122" i="1"/>
  <c r="AB141" i="1"/>
  <c r="AB507" i="1"/>
  <c r="AB363" i="1"/>
  <c r="AB219" i="1"/>
  <c r="AB62" i="1"/>
  <c r="AB369" i="1"/>
  <c r="AB199" i="1"/>
  <c r="AB480" i="1"/>
  <c r="AB303" i="1"/>
  <c r="AB120" i="1"/>
  <c r="AB420" i="1"/>
  <c r="AB204" i="1"/>
  <c r="AB54" i="1"/>
  <c r="AB34" i="1"/>
  <c r="AC1227" i="1"/>
  <c r="AC1258" i="1"/>
  <c r="AC1059" i="1"/>
  <c r="AC763" i="1"/>
  <c r="AC1327" i="1"/>
  <c r="AC744" i="1"/>
  <c r="AC776" i="1"/>
  <c r="AC593" i="1"/>
  <c r="AC792" i="1"/>
  <c r="AC393" i="1"/>
  <c r="AC312" i="1"/>
  <c r="AC260" i="1"/>
  <c r="AA88" i="1"/>
  <c r="AA18" i="1"/>
  <c r="AA46" i="1"/>
  <c r="AA27" i="1"/>
  <c r="AB1332" i="1"/>
  <c r="AB1150" i="1"/>
  <c r="AB1266" i="1"/>
  <c r="AB1113" i="1"/>
  <c r="AB969" i="1"/>
  <c r="AB730" i="1"/>
  <c r="AB1259" i="1"/>
  <c r="AB638" i="1"/>
  <c r="AB1226" i="1"/>
  <c r="AB314" i="1"/>
  <c r="AB1219" i="1"/>
  <c r="AB1192" i="1"/>
  <c r="AB1024" i="1"/>
  <c r="AB879" i="1"/>
  <c r="AB1355" i="1"/>
  <c r="AB1217" i="1"/>
  <c r="AB1309" i="1"/>
  <c r="AB1137" i="1"/>
  <c r="AB987" i="1"/>
  <c r="AB837" i="1"/>
  <c r="AB1072" i="1"/>
  <c r="AB1223" i="1"/>
  <c r="AB197" i="1"/>
  <c r="AB1288" i="1"/>
  <c r="AB1154" i="1"/>
  <c r="AB769" i="1"/>
  <c r="AB1248" i="1"/>
  <c r="AB706" i="1"/>
  <c r="AB1254" i="1"/>
  <c r="AB1066" i="1"/>
  <c r="AB922" i="1"/>
  <c r="AB840" i="1"/>
  <c r="AB628" i="1"/>
  <c r="AB871" i="1"/>
  <c r="AB756" i="1"/>
  <c r="AB637" i="1"/>
  <c r="AB274" i="1"/>
  <c r="AB1064" i="1"/>
  <c r="AB992" i="1"/>
  <c r="AB920" i="1"/>
  <c r="AB805" i="1"/>
  <c r="AB558" i="1"/>
  <c r="AB726" i="1"/>
  <c r="AB440" i="1"/>
  <c r="AB1177" i="1"/>
  <c r="AB1105" i="1"/>
  <c r="AB1033" i="1"/>
  <c r="AB961" i="1"/>
  <c r="AB889" i="1"/>
  <c r="AB687" i="1"/>
  <c r="AB417" i="1"/>
  <c r="AB810" i="1"/>
  <c r="AB724" i="1"/>
  <c r="AB496" i="1"/>
  <c r="AB1194" i="1"/>
  <c r="AB1122" i="1"/>
  <c r="AB1050" i="1"/>
  <c r="AB978" i="1"/>
  <c r="AB906" i="1"/>
  <c r="AB731" i="1"/>
  <c r="AB366" i="1"/>
  <c r="AB565" i="1"/>
  <c r="AB1199" i="1"/>
  <c r="AB1127" i="1"/>
  <c r="AB1055" i="1"/>
  <c r="AB983" i="1"/>
  <c r="AB911" i="1"/>
  <c r="AB737" i="1"/>
  <c r="AB386" i="1"/>
  <c r="AB722" i="1"/>
  <c r="AB287" i="1"/>
  <c r="AB517" i="1"/>
  <c r="AB248" i="1"/>
  <c r="AB602" i="1"/>
  <c r="AB463" i="1"/>
  <c r="AB177" i="1"/>
  <c r="AB647" i="1"/>
  <c r="AB515" i="1"/>
  <c r="AB295" i="1"/>
  <c r="AB594" i="1"/>
  <c r="AB392" i="1"/>
  <c r="AB112" i="1"/>
  <c r="AB541" i="1"/>
  <c r="AB333" i="1"/>
  <c r="AB688" i="1"/>
  <c r="AB580" i="1"/>
  <c r="AB357" i="1"/>
  <c r="AB354" i="1"/>
  <c r="AB71" i="1"/>
  <c r="AB38" i="1"/>
  <c r="AB208" i="1"/>
  <c r="AB64" i="1"/>
  <c r="AB384" i="1"/>
  <c r="AB240" i="1"/>
  <c r="AB96" i="1"/>
  <c r="AB115" i="1"/>
  <c r="AB481" i="1"/>
  <c r="AB337" i="1"/>
  <c r="AB193" i="1"/>
  <c r="AB513" i="1"/>
  <c r="AB343" i="1"/>
  <c r="AB173" i="1"/>
  <c r="AB447" i="1"/>
  <c r="AB277" i="1"/>
  <c r="AB87" i="1"/>
  <c r="AB374" i="1"/>
  <c r="AB158" i="1"/>
  <c r="AB30" i="1"/>
  <c r="AB16" i="1"/>
  <c r="AC972" i="1"/>
  <c r="AC1240" i="1"/>
  <c r="AC948" i="1"/>
  <c r="AC1239" i="1"/>
  <c r="AC1183" i="1"/>
  <c r="AC1019" i="1"/>
  <c r="AC710" i="1"/>
  <c r="AC800" i="1"/>
  <c r="AC870" i="1"/>
  <c r="AC57" i="1"/>
  <c r="AC35" i="1"/>
  <c r="AC389" i="1"/>
  <c r="AB1352" i="1"/>
  <c r="AB1101" i="1"/>
  <c r="AB957" i="1"/>
  <c r="AB698" i="1"/>
  <c r="AB1246" i="1"/>
  <c r="AB1357" i="1"/>
  <c r="AB1211" i="1"/>
  <c r="AB1356" i="1"/>
  <c r="AB793" i="1"/>
  <c r="AB1184" i="1"/>
  <c r="AB1012" i="1"/>
  <c r="AB866" i="1"/>
  <c r="AB1342" i="1"/>
  <c r="AB822" i="1"/>
  <c r="AB1302" i="1"/>
  <c r="AB1119" i="1"/>
  <c r="AB975" i="1"/>
  <c r="AB806" i="1"/>
  <c r="AB1354" i="1"/>
  <c r="AB1216" i="1"/>
  <c r="AB1336" i="1"/>
  <c r="AB1275" i="1"/>
  <c r="AB1144" i="1"/>
  <c r="AB713" i="1"/>
  <c r="AB1235" i="1"/>
  <c r="AB586" i="1"/>
  <c r="AB1241" i="1"/>
  <c r="AB1054" i="1"/>
  <c r="AB910" i="1"/>
  <c r="AB833" i="1"/>
  <c r="AB549" i="1"/>
  <c r="AB858" i="1"/>
  <c r="AB748" i="1"/>
  <c r="AB624" i="1"/>
  <c r="AB195" i="1"/>
  <c r="AB1058" i="1"/>
  <c r="AB986" i="1"/>
  <c r="AB914" i="1"/>
  <c r="AB791" i="1"/>
  <c r="AB545" i="1"/>
  <c r="AB718" i="1"/>
  <c r="AB373" i="1"/>
  <c r="AB1171" i="1"/>
  <c r="AB1099" i="1"/>
  <c r="AB1027" i="1"/>
  <c r="AB955" i="1"/>
  <c r="AB876" i="1"/>
  <c r="AB672" i="1"/>
  <c r="AB393" i="1"/>
  <c r="AB803" i="1"/>
  <c r="AB717" i="1"/>
  <c r="AB477" i="1"/>
  <c r="AB1188" i="1"/>
  <c r="AB1116" i="1"/>
  <c r="AB1044" i="1"/>
  <c r="AB972" i="1"/>
  <c r="AB900" i="1"/>
  <c r="AB686" i="1"/>
  <c r="AB331" i="1"/>
  <c r="AB552" i="1"/>
  <c r="AB1193" i="1"/>
  <c r="AB1121" i="1"/>
  <c r="AB1049" i="1"/>
  <c r="AB977" i="1"/>
  <c r="AB905" i="1"/>
  <c r="AB701" i="1"/>
  <c r="AB365" i="1"/>
  <c r="AB715" i="1"/>
  <c r="AB636" i="1"/>
  <c r="AB501" i="1"/>
  <c r="AB235" i="1"/>
  <c r="AB589" i="1"/>
  <c r="AB451" i="1"/>
  <c r="AB139" i="1"/>
  <c r="AB634" i="1"/>
  <c r="AB506" i="1"/>
  <c r="AB282" i="1"/>
  <c r="AB581" i="1"/>
  <c r="AB380" i="1"/>
  <c r="AB84" i="1"/>
  <c r="AB528" i="1"/>
  <c r="AB320" i="1"/>
  <c r="AB682" i="1"/>
  <c r="AB573" i="1"/>
  <c r="AB346" i="1"/>
  <c r="AB342" i="1"/>
  <c r="AB170" i="1"/>
  <c r="AB345" i="1"/>
  <c r="AB201" i="1"/>
  <c r="AB56" i="1"/>
  <c r="AB371" i="1"/>
  <c r="AB227" i="1"/>
  <c r="AB83" i="1"/>
  <c r="AB102" i="1"/>
  <c r="AB468" i="1"/>
  <c r="AB324" i="1"/>
  <c r="AB180" i="1"/>
  <c r="AB500" i="1"/>
  <c r="AB330" i="1"/>
  <c r="AB153" i="1"/>
  <c r="AB434" i="1"/>
  <c r="AB264" i="1"/>
  <c r="AB74" i="1"/>
  <c r="AB361" i="1"/>
  <c r="AB145" i="1"/>
  <c r="AB24" i="1"/>
  <c r="AB51" i="1"/>
  <c r="AC1354" i="1"/>
  <c r="AC1222" i="1"/>
  <c r="AC940" i="1"/>
  <c r="AC1328" i="1"/>
  <c r="AC1082" i="1"/>
  <c r="AC380" i="1"/>
  <c r="AC605" i="1"/>
  <c r="AC685" i="1"/>
  <c r="AC726" i="1"/>
  <c r="AC436" i="1"/>
  <c r="AC477" i="1"/>
  <c r="AC281" i="1"/>
  <c r="AA348" i="1"/>
  <c r="AA178" i="1"/>
  <c r="AA70" i="1"/>
  <c r="AA53" i="1"/>
  <c r="AA34" i="1"/>
  <c r="AA15" i="1"/>
  <c r="AB1214" i="1"/>
  <c r="AB1221" i="1"/>
  <c r="AB1234" i="1"/>
  <c r="AB1089" i="1"/>
  <c r="AB945" i="1"/>
  <c r="AB572" i="1"/>
  <c r="AB1233" i="1"/>
  <c r="AB1350" i="1"/>
  <c r="AB1203" i="1"/>
  <c r="AB1343" i="1"/>
  <c r="AB776" i="1"/>
  <c r="AB1174" i="1"/>
  <c r="AB1000" i="1"/>
  <c r="AB853" i="1"/>
  <c r="AB1329" i="1"/>
  <c r="AB790" i="1"/>
  <c r="AB1289" i="1"/>
  <c r="AB1107" i="1"/>
  <c r="AB963" i="1"/>
  <c r="AB788" i="1"/>
  <c r="AB1341" i="1"/>
  <c r="AB863" i="1"/>
  <c r="AB1290" i="1"/>
  <c r="AB1262" i="1"/>
  <c r="AB1136" i="1"/>
  <c r="AB399" i="1"/>
  <c r="AB1222" i="1"/>
  <c r="AB504" i="1"/>
  <c r="AB1228" i="1"/>
  <c r="AB1042" i="1"/>
  <c r="AB898" i="1"/>
  <c r="AB820" i="1"/>
  <c r="AB536" i="1"/>
  <c r="AB851" i="1"/>
  <c r="AB741" i="1"/>
  <c r="AB611" i="1"/>
  <c r="AB143" i="1"/>
  <c r="AB1052" i="1"/>
  <c r="AB980" i="1"/>
  <c r="AB908" i="1"/>
  <c r="AB755" i="1"/>
  <c r="AB532" i="1"/>
  <c r="AB711" i="1"/>
  <c r="AB341" i="1"/>
  <c r="AB1165" i="1"/>
  <c r="AB1093" i="1"/>
  <c r="AB1021" i="1"/>
  <c r="AB949" i="1"/>
  <c r="AB869" i="1"/>
  <c r="AB663" i="1"/>
  <c r="AB372" i="1"/>
  <c r="AB796" i="1"/>
  <c r="AB710" i="1"/>
  <c r="AB457" i="1"/>
  <c r="AB1182" i="1"/>
  <c r="AB1110" i="1"/>
  <c r="AB1038" i="1"/>
  <c r="AB966" i="1"/>
  <c r="AB894" i="1"/>
  <c r="AB662" i="1"/>
  <c r="AB292" i="1"/>
  <c r="AB539" i="1"/>
  <c r="AB1187" i="1"/>
  <c r="AB1115" i="1"/>
  <c r="AB1043" i="1"/>
  <c r="AB971" i="1"/>
  <c r="AB899" i="1"/>
  <c r="AB685" i="1"/>
  <c r="AB327" i="1"/>
  <c r="AB708" i="1"/>
  <c r="AB623" i="1"/>
  <c r="AB492" i="1"/>
  <c r="AB222" i="1"/>
  <c r="AB576" i="1"/>
  <c r="AB439" i="1"/>
  <c r="AB91" i="1"/>
  <c r="AB627" i="1"/>
  <c r="AB498" i="1"/>
  <c r="AB269" i="1"/>
  <c r="AB568" i="1"/>
  <c r="AB359" i="1"/>
  <c r="AB37" i="1"/>
  <c r="AB521" i="1"/>
  <c r="AB307" i="1"/>
  <c r="AB676" i="1"/>
  <c r="AB560" i="1"/>
  <c r="AB267" i="1"/>
  <c r="AB329" i="1"/>
  <c r="AB157" i="1"/>
  <c r="AB332" i="1"/>
  <c r="AB188" i="1"/>
  <c r="AB502" i="1"/>
  <c r="AB358" i="1"/>
  <c r="AB214" i="1"/>
  <c r="AB70" i="1"/>
  <c r="AB89" i="1"/>
  <c r="AB455" i="1"/>
  <c r="AB311" i="1"/>
  <c r="AB167" i="1"/>
  <c r="AB487" i="1"/>
  <c r="AB317" i="1"/>
  <c r="AB140" i="1"/>
  <c r="AB421" i="1"/>
  <c r="AB238" i="1"/>
  <c r="AB113" i="1"/>
  <c r="AB348" i="1"/>
  <c r="AB132" i="1"/>
  <c r="AB18" i="1"/>
  <c r="AB39" i="1"/>
  <c r="AC1348" i="1"/>
  <c r="AC1210" i="1"/>
  <c r="AC731" i="1"/>
  <c r="AC1256" i="1"/>
  <c r="AC901" i="1"/>
  <c r="AC1084" i="1"/>
  <c r="AC926" i="1"/>
  <c r="AC570" i="1"/>
  <c r="AC638" i="1"/>
  <c r="AC328" i="1"/>
  <c r="AC261" i="1"/>
  <c r="AC149" i="1"/>
  <c r="AB353" i="1"/>
  <c r="AB1220" i="1"/>
  <c r="AB1337" i="1"/>
  <c r="AB1185" i="1"/>
  <c r="AB1330" i="1"/>
  <c r="AB752" i="1"/>
  <c r="AB1166" i="1"/>
  <c r="AB988" i="1"/>
  <c r="AB839" i="1"/>
  <c r="AB1316" i="1"/>
  <c r="AB772" i="1"/>
  <c r="AB1276" i="1"/>
  <c r="AB1095" i="1"/>
  <c r="AB951" i="1"/>
  <c r="AB771" i="1"/>
  <c r="AB1328" i="1"/>
  <c r="AB850" i="1"/>
  <c r="AB1264" i="1"/>
  <c r="AB1249" i="1"/>
  <c r="AB1126" i="1"/>
  <c r="AB1353" i="1"/>
  <c r="AB1215" i="1"/>
  <c r="AB1359" i="1"/>
  <c r="AB1197" i="1"/>
  <c r="AB1030" i="1"/>
  <c r="AB832" i="1"/>
  <c r="AB807" i="1"/>
  <c r="AB508" i="1"/>
  <c r="AB838" i="1"/>
  <c r="AB734" i="1"/>
  <c r="AB598" i="1"/>
  <c r="AB1118" i="1"/>
  <c r="AB1046" i="1"/>
  <c r="AB974" i="1"/>
  <c r="AB902" i="1"/>
  <c r="AB719" i="1"/>
  <c r="AB398" i="1"/>
  <c r="AB704" i="1"/>
  <c r="AB223" i="1"/>
  <c r="AB1159" i="1"/>
  <c r="AB1087" i="1"/>
  <c r="AB1015" i="1"/>
  <c r="AB943" i="1"/>
  <c r="AB856" i="1"/>
  <c r="AB655" i="1"/>
  <c r="AB301" i="1"/>
  <c r="AB789" i="1"/>
  <c r="AB703" i="1"/>
  <c r="AB412" i="1"/>
  <c r="AB1176" i="1"/>
  <c r="AB1104" i="1"/>
  <c r="AB1032" i="1"/>
  <c r="AB960" i="1"/>
  <c r="AB888" i="1"/>
  <c r="AB654" i="1"/>
  <c r="AB213" i="1"/>
  <c r="AB525" i="1"/>
  <c r="AB1181" i="1"/>
  <c r="AB1109" i="1"/>
  <c r="AB1037" i="1"/>
  <c r="AB965" i="1"/>
  <c r="AB893" i="1"/>
  <c r="AB677" i="1"/>
  <c r="AB288" i="1"/>
  <c r="AB692" i="1"/>
  <c r="AB610" i="1"/>
  <c r="AB484" i="1"/>
  <c r="AB209" i="1"/>
  <c r="AB563" i="1"/>
  <c r="AB429" i="1"/>
  <c r="AB360" i="1"/>
  <c r="AB614" i="1"/>
  <c r="AB490" i="1"/>
  <c r="AB256" i="1"/>
  <c r="AB561" i="1"/>
  <c r="AB347" i="1"/>
  <c r="AB646" i="1"/>
  <c r="AB505" i="1"/>
  <c r="AB294" i="1"/>
  <c r="AB670" i="1"/>
  <c r="AB547" i="1"/>
  <c r="AB254" i="1"/>
  <c r="AB316" i="1"/>
  <c r="AB144" i="1"/>
  <c r="AB319" i="1"/>
  <c r="AB175" i="1"/>
  <c r="AB495" i="1"/>
  <c r="AB351" i="1"/>
  <c r="AB207" i="1"/>
  <c r="AB63" i="1"/>
  <c r="AB76" i="1"/>
  <c r="AB442" i="1"/>
  <c r="AB298" i="1"/>
  <c r="AB154" i="1"/>
  <c r="AB474" i="1"/>
  <c r="AB297" i="1"/>
  <c r="AB127" i="1"/>
  <c r="AB408" i="1"/>
  <c r="AB231" i="1"/>
  <c r="AB93" i="1"/>
  <c r="AB322" i="1"/>
  <c r="AB106" i="1"/>
  <c r="AB53" i="1"/>
  <c r="AB33" i="1"/>
  <c r="AC1330" i="1"/>
  <c r="AC1204" i="1"/>
  <c r="AC644" i="1"/>
  <c r="AC1184" i="1"/>
  <c r="AC1114" i="1"/>
  <c r="AC1307" i="1"/>
  <c r="AC782" i="1"/>
  <c r="AC963" i="1"/>
  <c r="AC171" i="1"/>
  <c r="AC201" i="1"/>
  <c r="AC119" i="1"/>
  <c r="AC578" i="1"/>
  <c r="AB1124" i="1"/>
  <c r="AB1280" i="1"/>
  <c r="AB486" i="1"/>
  <c r="AB1065" i="1"/>
  <c r="AB921" i="1"/>
  <c r="AB1351" i="1"/>
  <c r="AB883" i="1"/>
  <c r="AB1324" i="1"/>
  <c r="AB1167" i="1"/>
  <c r="AB1317" i="1"/>
  <c r="AB723" i="1"/>
  <c r="AB1156" i="1"/>
  <c r="AB976" i="1"/>
  <c r="AB824" i="1"/>
  <c r="AB1303" i="1"/>
  <c r="AB749" i="1"/>
  <c r="AB1263" i="1"/>
  <c r="AB1083" i="1"/>
  <c r="AB939" i="1"/>
  <c r="AB745" i="1"/>
  <c r="AB1315" i="1"/>
  <c r="AB835" i="1"/>
  <c r="AB1238" i="1"/>
  <c r="AB1242" i="1"/>
  <c r="AB887" i="1"/>
  <c r="AB1340" i="1"/>
  <c r="AB886" i="1"/>
  <c r="AB1346" i="1"/>
  <c r="AB1179" i="1"/>
  <c r="AB1018" i="1"/>
  <c r="AB815" i="1"/>
  <c r="AB779" i="1"/>
  <c r="AB471" i="1"/>
  <c r="AB825" i="1"/>
  <c r="AB727" i="1"/>
  <c r="AB518" i="1"/>
  <c r="AB1112" i="1"/>
  <c r="AB1040" i="1"/>
  <c r="AB968" i="1"/>
  <c r="AB896" i="1"/>
  <c r="AB697" i="1"/>
  <c r="AB344" i="1"/>
  <c r="AB680" i="1"/>
  <c r="AB183" i="1"/>
  <c r="AB1153" i="1"/>
  <c r="AB1081" i="1"/>
  <c r="AB1009" i="1"/>
  <c r="AB937" i="1"/>
  <c r="AB843" i="1"/>
  <c r="AB644" i="1"/>
  <c r="AB262" i="1"/>
  <c r="AB782" i="1"/>
  <c r="AB695" i="1"/>
  <c r="AB390" i="1"/>
  <c r="AB1170" i="1"/>
  <c r="AB1098" i="1"/>
  <c r="AB1026" i="1"/>
  <c r="AB954" i="1"/>
  <c r="AB881" i="1"/>
  <c r="AB643" i="1"/>
  <c r="AB709" i="1"/>
  <c r="AB493" i="1"/>
  <c r="AB1175" i="1"/>
  <c r="AB1103" i="1"/>
  <c r="AB1031" i="1"/>
  <c r="AB959" i="1"/>
  <c r="AB880" i="1"/>
  <c r="AB661" i="1"/>
  <c r="AB164" i="1"/>
  <c r="AB668" i="1"/>
  <c r="AB603" i="1"/>
  <c r="AB473" i="1"/>
  <c r="AB196" i="1"/>
  <c r="AB550" i="1"/>
  <c r="AB418" i="1"/>
  <c r="AB309" i="1"/>
  <c r="AB601" i="1"/>
  <c r="AB460" i="1"/>
  <c r="AB176" i="1"/>
  <c r="AB548" i="1"/>
  <c r="AB334" i="1"/>
  <c r="AB639" i="1"/>
  <c r="AB497" i="1"/>
  <c r="AB281" i="1"/>
  <c r="AB664" i="1"/>
  <c r="AB534" i="1"/>
  <c r="AB241" i="1"/>
  <c r="AB237" i="1"/>
  <c r="AB131" i="1"/>
  <c r="AB306" i="1"/>
  <c r="AB162" i="1"/>
  <c r="AB482" i="1"/>
  <c r="AB338" i="1"/>
  <c r="AB194" i="1"/>
  <c r="AB25" i="1"/>
  <c r="AB69" i="1"/>
  <c r="AB435" i="1"/>
  <c r="AB291" i="1"/>
  <c r="AB147" i="1"/>
  <c r="AB461" i="1"/>
  <c r="AB284" i="1"/>
  <c r="AB114" i="1"/>
  <c r="AB382" i="1"/>
  <c r="AB218" i="1"/>
  <c r="AB80" i="1"/>
  <c r="AB302" i="1"/>
  <c r="AB86" i="1"/>
  <c r="AB41" i="1"/>
  <c r="AB27" i="1"/>
  <c r="AC1318" i="1"/>
  <c r="AC1186" i="1"/>
  <c r="AC300" i="1"/>
  <c r="AC1083" i="1"/>
  <c r="AC976" i="1"/>
  <c r="AC1235" i="1"/>
  <c r="AC504" i="1"/>
  <c r="AC819" i="1"/>
  <c r="AC682" i="1"/>
  <c r="AC56" i="1"/>
  <c r="AC469" i="1"/>
  <c r="AC482" i="1"/>
  <c r="AA240" i="1"/>
  <c r="AA151" i="1"/>
  <c r="AA26" i="1"/>
  <c r="AA35" i="1"/>
  <c r="AA16" i="1"/>
  <c r="AB1306" i="1"/>
  <c r="AB1253" i="1"/>
  <c r="AB649" i="1"/>
  <c r="AB1345" i="1"/>
  <c r="AB1053" i="1"/>
  <c r="AB909" i="1"/>
  <c r="AB1344" i="1"/>
  <c r="AB870" i="1"/>
  <c r="AB1311" i="1"/>
  <c r="AB1149" i="1"/>
  <c r="AB1304" i="1"/>
  <c r="AB683" i="1"/>
  <c r="AB1148" i="1"/>
  <c r="AB964" i="1"/>
  <c r="AB774" i="1"/>
  <c r="AB1296" i="1"/>
  <c r="AB612" i="1"/>
  <c r="AB1250" i="1"/>
  <c r="AB1071" i="1"/>
  <c r="AB927" i="1"/>
  <c r="AB716" i="1"/>
  <c r="AB1308" i="1"/>
  <c r="AB787" i="1"/>
  <c r="AB1084" i="1"/>
  <c r="AB1229" i="1"/>
  <c r="AB874" i="1"/>
  <c r="AB1327" i="1"/>
  <c r="AB873" i="1"/>
  <c r="AB1333" i="1"/>
  <c r="AB1161" i="1"/>
  <c r="AB1006" i="1"/>
  <c r="AB800" i="1"/>
  <c r="AB743" i="1"/>
  <c r="AB427" i="1"/>
  <c r="AB812" i="1"/>
  <c r="AB720" i="1"/>
  <c r="AB503" i="1"/>
  <c r="AB1106" i="1"/>
  <c r="AB1034" i="1"/>
  <c r="AB962" i="1"/>
  <c r="AB890" i="1"/>
  <c r="AB689" i="1"/>
  <c r="AB305" i="1"/>
  <c r="AB609" i="1"/>
  <c r="AB126" i="1"/>
  <c r="AB1147" i="1"/>
  <c r="AB1075" i="1"/>
  <c r="AB1003" i="1"/>
  <c r="AB931" i="1"/>
  <c r="AB830" i="1"/>
  <c r="AB621" i="1"/>
  <c r="AB125" i="1"/>
  <c r="AB775" i="1"/>
  <c r="AB679" i="1"/>
  <c r="AB339" i="1"/>
  <c r="AB1164" i="1"/>
  <c r="AB1092" i="1"/>
  <c r="AB1020" i="1"/>
  <c r="AB948" i="1"/>
  <c r="AB868" i="1"/>
  <c r="AB631" i="1"/>
  <c r="AB702" i="1"/>
  <c r="AB476" i="1"/>
  <c r="AB1169" i="1"/>
  <c r="AB1097" i="1"/>
  <c r="AB1025" i="1"/>
  <c r="AB953" i="1"/>
  <c r="AB867" i="1"/>
  <c r="AB642" i="1"/>
  <c r="AB65" i="1"/>
  <c r="AB650" i="1"/>
  <c r="AB590" i="1"/>
  <c r="AB464" i="1"/>
  <c r="AB182" i="1"/>
  <c r="AB543" i="1"/>
  <c r="AB406" i="1"/>
  <c r="AB296" i="1"/>
  <c r="AB588" i="1"/>
  <c r="AB450" i="1"/>
  <c r="AB137" i="1"/>
  <c r="AB535" i="1"/>
  <c r="AB255" i="1"/>
  <c r="AB626" i="1"/>
  <c r="AB488" i="1"/>
  <c r="AB268" i="1"/>
  <c r="AB658" i="1"/>
  <c r="AB512" i="1"/>
  <c r="AB228" i="1"/>
  <c r="AB224" i="1"/>
  <c r="AB118" i="1"/>
  <c r="AB293" i="1"/>
  <c r="AB149" i="1"/>
  <c r="AB469" i="1"/>
  <c r="AB325" i="1"/>
  <c r="AB181" i="1"/>
  <c r="AB14" i="1"/>
  <c r="AB55" i="1"/>
  <c r="AB422" i="1"/>
  <c r="AB278" i="1"/>
  <c r="AB134" i="1"/>
  <c r="AB441" i="1"/>
  <c r="AB271" i="1"/>
  <c r="AB101" i="1"/>
  <c r="AB375" i="1"/>
  <c r="AB192" i="1"/>
  <c r="AB67" i="1"/>
  <c r="AB289" i="1"/>
  <c r="AB73" i="1"/>
  <c r="AB35" i="1"/>
  <c r="AB15" i="1"/>
  <c r="AC1312" i="1"/>
  <c r="AC1174" i="1"/>
  <c r="AC1123" i="1"/>
  <c r="AC890" i="1"/>
  <c r="AC1299" i="1"/>
  <c r="AC1163" i="1"/>
  <c r="AC788" i="1"/>
  <c r="AC616" i="1"/>
  <c r="AC218" i="1"/>
  <c r="AC539" i="1"/>
  <c r="AC361" i="1"/>
  <c r="AC266" i="1"/>
  <c r="AB1160" i="1"/>
  <c r="AB1178" i="1"/>
  <c r="AB1339" i="1"/>
  <c r="AB1041" i="1"/>
  <c r="AB897" i="1"/>
  <c r="AB1331" i="1"/>
  <c r="AB827" i="1"/>
  <c r="AB1298" i="1"/>
  <c r="AB1131" i="1"/>
  <c r="AB1291" i="1"/>
  <c r="AB625" i="1"/>
  <c r="AB1138" i="1"/>
  <c r="AB952" i="1"/>
  <c r="AB750" i="1"/>
  <c r="AB1283" i="1"/>
  <c r="AB424" i="1"/>
  <c r="AB1237" i="1"/>
  <c r="AB1059" i="1"/>
  <c r="AB915" i="1"/>
  <c r="AB674" i="1"/>
  <c r="AB1295" i="1"/>
  <c r="AB742" i="1"/>
  <c r="AB1360" i="1"/>
  <c r="AB1208" i="1"/>
  <c r="AB861" i="1"/>
  <c r="AB1320" i="1"/>
  <c r="AB860" i="1"/>
  <c r="AB1326" i="1"/>
  <c r="AB1143" i="1"/>
  <c r="AB994" i="1"/>
  <c r="AB783" i="1"/>
  <c r="AB707" i="1"/>
  <c r="AB405" i="1"/>
  <c r="AB799" i="1"/>
  <c r="AB712" i="1"/>
  <c r="AB485" i="1"/>
  <c r="AB1100" i="1"/>
  <c r="AB1028" i="1"/>
  <c r="AB956" i="1"/>
  <c r="AB877" i="1"/>
  <c r="AB673" i="1"/>
  <c r="AB185" i="1"/>
  <c r="AB596" i="1"/>
  <c r="AB1213" i="1"/>
  <c r="AB1141" i="1"/>
  <c r="AB1069" i="1"/>
  <c r="AB997" i="1"/>
  <c r="AB925" i="1"/>
  <c r="AB817" i="1"/>
  <c r="AB608" i="1"/>
  <c r="AB882" i="1"/>
  <c r="AB768" i="1"/>
  <c r="AB671" i="1"/>
  <c r="AB300" i="1"/>
  <c r="AB1158" i="1"/>
  <c r="AB1086" i="1"/>
  <c r="AB1014" i="1"/>
  <c r="AB942" i="1"/>
  <c r="AB855" i="1"/>
  <c r="AB618" i="1"/>
  <c r="AB693" i="1"/>
  <c r="AB432" i="1"/>
  <c r="AB1163" i="1"/>
  <c r="AB1091" i="1"/>
  <c r="AB1019" i="1"/>
  <c r="AB947" i="1"/>
  <c r="AB854" i="1"/>
  <c r="AB630" i="1"/>
  <c r="AB765" i="1"/>
  <c r="AB629" i="1"/>
  <c r="AB577" i="1"/>
  <c r="AB452" i="1"/>
  <c r="AB163" i="1"/>
  <c r="AB530" i="1"/>
  <c r="AB285" i="1"/>
  <c r="AB283" i="1"/>
  <c r="AB575" i="1"/>
  <c r="AB438" i="1"/>
  <c r="AB659" i="1"/>
  <c r="AB489" i="1"/>
  <c r="AB242" i="1"/>
  <c r="AB613" i="1"/>
  <c r="AB458" i="1"/>
  <c r="AB189" i="1"/>
  <c r="AB652" i="1"/>
  <c r="AB478" i="1"/>
  <c r="AB215" i="1"/>
  <c r="AB211" i="1"/>
  <c r="AB111" i="1"/>
  <c r="AB280" i="1"/>
  <c r="AB136" i="1"/>
  <c r="AB456" i="1"/>
  <c r="AB312" i="1"/>
  <c r="AB168" i="1"/>
  <c r="AB187" i="1"/>
  <c r="AB44" i="1"/>
  <c r="AB409" i="1"/>
  <c r="AB265" i="1"/>
  <c r="AB108" i="1"/>
  <c r="AB428" i="1"/>
  <c r="AB258" i="1"/>
  <c r="AB81" i="1"/>
  <c r="AB362" i="1"/>
  <c r="AB166" i="1"/>
  <c r="AB31" i="1"/>
  <c r="AB276" i="1"/>
  <c r="AB60" i="1"/>
  <c r="AB17" i="1"/>
  <c r="AB8" i="1"/>
  <c r="AC1306" i="1"/>
  <c r="AC1168" i="1"/>
  <c r="AC1110" i="1"/>
  <c r="AC1215" i="1"/>
  <c r="AC1320" i="1"/>
  <c r="AC1011" i="1"/>
  <c r="AC679" i="1"/>
  <c r="AC38" i="1"/>
  <c r="AC409" i="1"/>
  <c r="AC363" i="1"/>
  <c r="AC253" i="1"/>
  <c r="AC108" i="1"/>
  <c r="AB864" i="1"/>
  <c r="AB665" i="1"/>
  <c r="AB762" i="1"/>
  <c r="AB583" i="1"/>
  <c r="AB1207" i="1"/>
  <c r="AB1135" i="1"/>
  <c r="AB1063" i="1"/>
  <c r="AB991" i="1"/>
  <c r="AB919" i="1"/>
  <c r="AB804" i="1"/>
  <c r="AB595" i="1"/>
  <c r="AB875" i="1"/>
  <c r="AB760" i="1"/>
  <c r="AB579" i="1"/>
  <c r="AB123" i="1"/>
  <c r="AB1152" i="1"/>
  <c r="AB1080" i="1"/>
  <c r="AB1008" i="1"/>
  <c r="AB936" i="1"/>
  <c r="AB842" i="1"/>
  <c r="AB605" i="1"/>
  <c r="AB678" i="1"/>
  <c r="AB328" i="1"/>
  <c r="AB1157" i="1"/>
  <c r="AB1085" i="1"/>
  <c r="AB1013" i="1"/>
  <c r="AB941" i="1"/>
  <c r="AB841" i="1"/>
  <c r="AB617" i="1"/>
  <c r="AB758" i="1"/>
  <c r="AB616" i="1"/>
  <c r="AB564" i="1"/>
  <c r="AB431" i="1"/>
  <c r="AB124" i="1"/>
  <c r="AB523" i="1"/>
  <c r="AB272" i="1"/>
  <c r="AB270" i="1"/>
  <c r="AB562" i="1"/>
  <c r="AB426" i="1"/>
  <c r="AB653" i="1"/>
  <c r="AB479" i="1"/>
  <c r="AB229" i="1"/>
  <c r="AB600" i="1"/>
  <c r="AB437" i="1"/>
  <c r="AB172" i="1"/>
  <c r="AB645" i="1"/>
  <c r="AB436" i="1"/>
  <c r="AB202" i="1"/>
  <c r="AB198" i="1"/>
  <c r="AB98" i="1"/>
  <c r="AB273" i="1"/>
  <c r="AB129" i="1"/>
  <c r="AB443" i="1"/>
  <c r="AB299" i="1"/>
  <c r="AB155" i="1"/>
  <c r="AB174" i="1"/>
  <c r="AB526" i="1"/>
  <c r="AB396" i="1"/>
  <c r="AB252" i="1"/>
  <c r="AB95" i="1"/>
  <c r="AB415" i="1"/>
  <c r="AB245" i="1"/>
  <c r="AB68" i="1"/>
  <c r="AB349" i="1"/>
  <c r="AB159" i="1"/>
  <c r="AB20" i="1"/>
  <c r="AB250" i="1"/>
  <c r="AB92" i="1"/>
  <c r="AB58" i="1"/>
  <c r="AC863" i="1"/>
  <c r="AC1294" i="1"/>
  <c r="AC1131" i="1"/>
  <c r="AC1051" i="1"/>
  <c r="AC1050" i="1"/>
  <c r="AC1248" i="1"/>
  <c r="AC652" i="1"/>
  <c r="AC503" i="1"/>
  <c r="AC740" i="1"/>
  <c r="AC301" i="1"/>
  <c r="AC192" i="1"/>
  <c r="AC110" i="1"/>
  <c r="AC24" i="1"/>
  <c r="AC1150" i="1"/>
  <c r="AC973" i="1"/>
  <c r="AC862" i="1"/>
  <c r="AC1015" i="1"/>
  <c r="AC636" i="1"/>
  <c r="AC1023" i="1"/>
  <c r="AC1310" i="1"/>
  <c r="AC1238" i="1"/>
  <c r="AC1166" i="1"/>
  <c r="AC1029" i="1"/>
  <c r="AC757" i="1"/>
  <c r="AC964" i="1"/>
  <c r="AC1028" i="1"/>
  <c r="AC876" i="1"/>
  <c r="AC1275" i="1"/>
  <c r="AC1309" i="1"/>
  <c r="AC1237" i="1"/>
  <c r="AC1165" i="1"/>
  <c r="AC999" i="1"/>
  <c r="AC790" i="1"/>
  <c r="AC1075" i="1"/>
  <c r="AC850" i="1"/>
  <c r="AC1155" i="1"/>
  <c r="AC1302" i="1"/>
  <c r="AC1230" i="1"/>
  <c r="AC1158" i="1"/>
  <c r="AC1005" i="1"/>
  <c r="AC1085" i="1"/>
  <c r="AC1100" i="1"/>
  <c r="AC933" i="1"/>
  <c r="AC1024" i="1"/>
  <c r="AC724" i="1"/>
  <c r="AC1289" i="1"/>
  <c r="AC1217" i="1"/>
  <c r="AC1145" i="1"/>
  <c r="AC990" i="1"/>
  <c r="AC343" i="1"/>
  <c r="AC1138" i="1"/>
  <c r="AC1018" i="1"/>
  <c r="AC651" i="1"/>
  <c r="AC810" i="1"/>
  <c r="AC689" i="1"/>
  <c r="AC576" i="1"/>
  <c r="AC887" i="1"/>
  <c r="AC743" i="1"/>
  <c r="AC336" i="1"/>
  <c r="AC749" i="1"/>
  <c r="AC657" i="1"/>
  <c r="AC243" i="1"/>
  <c r="AC899" i="1"/>
  <c r="AC755" i="1"/>
  <c r="AC523" i="1"/>
  <c r="AC905" i="1"/>
  <c r="AC761" i="1"/>
  <c r="AC663" i="1"/>
  <c r="AC279" i="1"/>
  <c r="AC924" i="1"/>
  <c r="AC780" i="1"/>
  <c r="AC568" i="1"/>
  <c r="AC845" i="1"/>
  <c r="AC713" i="1"/>
  <c r="AC615" i="1"/>
  <c r="AC131" i="1"/>
  <c r="AC759" i="1"/>
  <c r="AC468" i="1"/>
  <c r="AC837" i="1"/>
  <c r="AC704" i="1"/>
  <c r="AC598" i="1"/>
  <c r="AC817" i="1"/>
  <c r="AC621" i="1"/>
  <c r="AC74" i="1"/>
  <c r="AC388" i="1"/>
  <c r="AC280" i="1"/>
  <c r="AC148" i="1"/>
  <c r="AC534" i="1"/>
  <c r="AC350" i="1"/>
  <c r="AC169" i="1"/>
  <c r="AC515" i="1"/>
  <c r="AC407" i="1"/>
  <c r="AC299" i="1"/>
  <c r="AC161" i="1"/>
  <c r="AC15" i="1"/>
  <c r="AC521" i="1"/>
  <c r="AC320" i="1"/>
  <c r="AC152" i="1"/>
  <c r="AC499" i="1"/>
  <c r="AC391" i="1"/>
  <c r="AC283" i="1"/>
  <c r="AC151" i="1"/>
  <c r="AC556" i="1"/>
  <c r="AC434" i="1"/>
  <c r="AC231" i="1"/>
  <c r="AC87" i="1"/>
  <c r="AC448" i="1"/>
  <c r="AC340" i="1"/>
  <c r="AC222" i="1"/>
  <c r="AC78" i="1"/>
  <c r="AC555" i="1"/>
  <c r="AC411" i="1"/>
  <c r="AC214" i="1"/>
  <c r="AC70" i="1"/>
  <c r="AC360" i="1"/>
  <c r="AC252" i="1"/>
  <c r="AC117" i="1"/>
  <c r="AC560" i="1"/>
  <c r="AC417" i="1"/>
  <c r="AC212" i="1"/>
  <c r="AC68" i="1"/>
  <c r="AC17" i="1"/>
  <c r="AB376" i="1"/>
  <c r="AB232" i="1"/>
  <c r="AB88" i="1"/>
  <c r="AB395" i="1"/>
  <c r="AB251" i="1"/>
  <c r="AB107" i="1"/>
  <c r="AB459" i="1"/>
  <c r="AB315" i="1"/>
  <c r="AB171" i="1"/>
  <c r="AB79" i="1"/>
  <c r="AB47" i="1"/>
  <c r="AB28" i="1"/>
  <c r="AB9" i="1"/>
  <c r="AC1360" i="1"/>
  <c r="AC1288" i="1"/>
  <c r="AC1216" i="1"/>
  <c r="AC1144" i="1"/>
  <c r="AC956" i="1"/>
  <c r="AC1136" i="1"/>
  <c r="AC1008" i="1"/>
  <c r="AC487" i="1"/>
  <c r="AC947" i="1"/>
  <c r="AC1304" i="1"/>
  <c r="AC1232" i="1"/>
  <c r="AC1160" i="1"/>
  <c r="AC993" i="1"/>
  <c r="AC628" i="1"/>
  <c r="AC803" i="1"/>
  <c r="AC1021" i="1"/>
  <c r="AC855" i="1"/>
  <c r="AC1221" i="1"/>
  <c r="AC1303" i="1"/>
  <c r="AC1231" i="1"/>
  <c r="AC1159" i="1"/>
  <c r="AC992" i="1"/>
  <c r="AC620" i="1"/>
  <c r="AC1062" i="1"/>
  <c r="AC789" i="1"/>
  <c r="AC987" i="1"/>
  <c r="AC1296" i="1"/>
  <c r="AC1224" i="1"/>
  <c r="AC1152" i="1"/>
  <c r="AC998" i="1"/>
  <c r="AC995" i="1"/>
  <c r="AC1087" i="1"/>
  <c r="AC923" i="1"/>
  <c r="AC980" i="1"/>
  <c r="AC1355" i="1"/>
  <c r="AC1283" i="1"/>
  <c r="AC1211" i="1"/>
  <c r="AC1139" i="1"/>
  <c r="AC982" i="1"/>
  <c r="AC66" i="1"/>
  <c r="AC1125" i="1"/>
  <c r="AC989" i="1"/>
  <c r="AC603" i="1"/>
  <c r="AC797" i="1"/>
  <c r="AC681" i="1"/>
  <c r="AC564" i="1"/>
  <c r="AC874" i="1"/>
  <c r="AC730" i="1"/>
  <c r="AC293" i="1"/>
  <c r="AC736" i="1"/>
  <c r="AC650" i="1"/>
  <c r="AC195" i="1"/>
  <c r="AC886" i="1"/>
  <c r="AC742" i="1"/>
  <c r="AC480" i="1"/>
  <c r="AC892" i="1"/>
  <c r="AC748" i="1"/>
  <c r="AC656" i="1"/>
  <c r="AC39" i="1"/>
  <c r="AC911" i="1"/>
  <c r="AC767" i="1"/>
  <c r="AC497" i="1"/>
  <c r="AC832" i="1"/>
  <c r="AC705" i="1"/>
  <c r="AC600" i="1"/>
  <c r="AC83" i="1"/>
  <c r="AC746" i="1"/>
  <c r="AC439" i="1"/>
  <c r="AC824" i="1"/>
  <c r="AC697" i="1"/>
  <c r="AC589" i="1"/>
  <c r="AC804" i="1"/>
  <c r="AC606" i="1"/>
  <c r="AC481" i="1"/>
  <c r="AC373" i="1"/>
  <c r="AC265" i="1"/>
  <c r="AC139" i="1"/>
  <c r="AC528" i="1"/>
  <c r="AC321" i="1"/>
  <c r="AC154" i="1"/>
  <c r="AC508" i="1"/>
  <c r="AC400" i="1"/>
  <c r="AC292" i="1"/>
  <c r="AC153" i="1"/>
  <c r="AC587" i="1"/>
  <c r="AC507" i="1"/>
  <c r="AC291" i="1"/>
  <c r="AC144" i="1"/>
  <c r="AC492" i="1"/>
  <c r="AC384" i="1"/>
  <c r="AC276" i="1"/>
  <c r="AC136" i="1"/>
  <c r="AC550" i="1"/>
  <c r="AC405" i="1"/>
  <c r="AC215" i="1"/>
  <c r="AC71" i="1"/>
  <c r="AC433" i="1"/>
  <c r="AC325" i="1"/>
  <c r="AC206" i="1"/>
  <c r="AC62" i="1"/>
  <c r="AC549" i="1"/>
  <c r="AC404" i="1"/>
  <c r="AC205" i="1"/>
  <c r="AC61" i="1"/>
  <c r="AC353" i="1"/>
  <c r="AC245" i="1"/>
  <c r="AC101" i="1"/>
  <c r="AC554" i="1"/>
  <c r="AC410" i="1"/>
  <c r="AC204" i="1"/>
  <c r="AC60" i="1"/>
  <c r="AC11" i="1"/>
  <c r="AC1001" i="1"/>
  <c r="AC1111" i="1"/>
  <c r="AC906" i="1"/>
  <c r="AC1298" i="1"/>
  <c r="AC1226" i="1"/>
  <c r="AC1154" i="1"/>
  <c r="AC986" i="1"/>
  <c r="AC574" i="1"/>
  <c r="AC1135" i="1"/>
  <c r="AC1014" i="1"/>
  <c r="AC829" i="1"/>
  <c r="AC1167" i="1"/>
  <c r="AC1297" i="1"/>
  <c r="AC1225" i="1"/>
  <c r="AC1153" i="1"/>
  <c r="AC985" i="1"/>
  <c r="AC430" i="1"/>
  <c r="AC1049" i="1"/>
  <c r="AC750" i="1"/>
  <c r="AC257" i="1"/>
  <c r="AC1290" i="1"/>
  <c r="AC1218" i="1"/>
  <c r="AC1146" i="1"/>
  <c r="AC991" i="1"/>
  <c r="AC1353" i="1"/>
  <c r="AC1074" i="1"/>
  <c r="AC897" i="1"/>
  <c r="AC907" i="1"/>
  <c r="AC1349" i="1"/>
  <c r="AC1277" i="1"/>
  <c r="AC1205" i="1"/>
  <c r="AC1132" i="1"/>
  <c r="AC974" i="1"/>
  <c r="AC1137" i="1"/>
  <c r="AC1112" i="1"/>
  <c r="AC981" i="1"/>
  <c r="AC59" i="1"/>
  <c r="AC784" i="1"/>
  <c r="AC674" i="1"/>
  <c r="AC510" i="1"/>
  <c r="AC867" i="1"/>
  <c r="AC694" i="1"/>
  <c r="AC250" i="1"/>
  <c r="AC729" i="1"/>
  <c r="AC634" i="1"/>
  <c r="AC147" i="1"/>
  <c r="AC879" i="1"/>
  <c r="AC735" i="1"/>
  <c r="AC451" i="1"/>
  <c r="AC885" i="1"/>
  <c r="AC741" i="1"/>
  <c r="AC649" i="1"/>
  <c r="AC1042" i="1"/>
  <c r="AC898" i="1"/>
  <c r="AC754" i="1"/>
  <c r="AC408" i="1"/>
  <c r="AC825" i="1"/>
  <c r="AC698" i="1"/>
  <c r="AC590" i="1"/>
  <c r="AC29" i="1"/>
  <c r="AC733" i="1"/>
  <c r="AC401" i="1"/>
  <c r="AC811" i="1"/>
  <c r="AC690" i="1"/>
  <c r="AC577" i="1"/>
  <c r="AC791" i="1"/>
  <c r="AC511" i="1"/>
  <c r="AC474" i="1"/>
  <c r="AC366" i="1"/>
  <c r="AC258" i="1"/>
  <c r="AC124" i="1"/>
  <c r="AC522" i="1"/>
  <c r="AC314" i="1"/>
  <c r="AC145" i="1"/>
  <c r="AC493" i="1"/>
  <c r="AC385" i="1"/>
  <c r="AC277" i="1"/>
  <c r="AC137" i="1"/>
  <c r="AC581" i="1"/>
  <c r="AC500" i="1"/>
  <c r="AC284" i="1"/>
  <c r="AC128" i="1"/>
  <c r="AC485" i="1"/>
  <c r="AC377" i="1"/>
  <c r="AC269" i="1"/>
  <c r="AC127" i="1"/>
  <c r="AC544" i="1"/>
  <c r="AC398" i="1"/>
  <c r="AC207" i="1"/>
  <c r="AC63" i="1"/>
  <c r="AC426" i="1"/>
  <c r="AC318" i="1"/>
  <c r="AC198" i="1"/>
  <c r="AC43" i="1"/>
  <c r="AC543" i="1"/>
  <c r="AC375" i="1"/>
  <c r="AC190" i="1"/>
  <c r="AC53" i="1"/>
  <c r="AC346" i="1"/>
  <c r="AC237" i="1"/>
  <c r="AC93" i="1"/>
  <c r="AC548" i="1"/>
  <c r="AC381" i="1"/>
  <c r="AC188" i="1"/>
  <c r="AC51" i="1"/>
  <c r="AC58" i="1"/>
  <c r="AC994" i="1"/>
  <c r="AC1031" i="1"/>
  <c r="AC880" i="1"/>
  <c r="AC1292" i="1"/>
  <c r="AC1220" i="1"/>
  <c r="AC1148" i="1"/>
  <c r="AC962" i="1"/>
  <c r="AC459" i="1"/>
  <c r="AC1122" i="1"/>
  <c r="AC1007" i="1"/>
  <c r="AC796" i="1"/>
  <c r="AC1058" i="1"/>
  <c r="AC1291" i="1"/>
  <c r="AC1219" i="1"/>
  <c r="AC1147" i="1"/>
  <c r="AC977" i="1"/>
  <c r="AC162" i="1"/>
  <c r="AC1041" i="1"/>
  <c r="AC709" i="1"/>
  <c r="AC1356" i="1"/>
  <c r="AC1284" i="1"/>
  <c r="AC1212" i="1"/>
  <c r="AC1140" i="1"/>
  <c r="AC975" i="1"/>
  <c r="AC1293" i="1"/>
  <c r="AC1061" i="1"/>
  <c r="AC884" i="1"/>
  <c r="AC809" i="1"/>
  <c r="AC1343" i="1"/>
  <c r="AC1271" i="1"/>
  <c r="AC1199" i="1"/>
  <c r="AC1119" i="1"/>
  <c r="AC949" i="1"/>
  <c r="AC1052" i="1"/>
  <c r="AC1099" i="1"/>
  <c r="AC966" i="1"/>
  <c r="AC921" i="1"/>
  <c r="AC777" i="1"/>
  <c r="AC667" i="1"/>
  <c r="AC461" i="1"/>
  <c r="AC854" i="1"/>
  <c r="AC658" i="1"/>
  <c r="AC860" i="1"/>
  <c r="AC722" i="1"/>
  <c r="AC626" i="1"/>
  <c r="AC99" i="1"/>
  <c r="AC866" i="1"/>
  <c r="AC700" i="1"/>
  <c r="AC415" i="1"/>
  <c r="AC872" i="1"/>
  <c r="AC728" i="1"/>
  <c r="AC641" i="1"/>
  <c r="AC1035" i="1"/>
  <c r="AC891" i="1"/>
  <c r="AC747" i="1"/>
  <c r="AC365" i="1"/>
  <c r="AC812" i="1"/>
  <c r="AC691" i="1"/>
  <c r="AC553" i="1"/>
  <c r="AC864" i="1"/>
  <c r="AC712" i="1"/>
  <c r="AC358" i="1"/>
  <c r="AC798" i="1"/>
  <c r="AC683" i="1"/>
  <c r="AC565" i="1"/>
  <c r="AC778" i="1"/>
  <c r="AC490" i="1"/>
  <c r="AC467" i="1"/>
  <c r="AC359" i="1"/>
  <c r="AC251" i="1"/>
  <c r="AC115" i="1"/>
  <c r="AC501" i="1"/>
  <c r="AC285" i="1"/>
  <c r="AC130" i="1"/>
  <c r="AC486" i="1"/>
  <c r="AC378" i="1"/>
  <c r="AC270" i="1"/>
  <c r="AC129" i="1"/>
  <c r="AC575" i="1"/>
  <c r="AC471" i="1"/>
  <c r="AC255" i="1"/>
  <c r="AC120" i="1"/>
  <c r="AC478" i="1"/>
  <c r="AC370" i="1"/>
  <c r="AC262" i="1"/>
  <c r="AC112" i="1"/>
  <c r="AC538" i="1"/>
  <c r="AC369" i="1"/>
  <c r="AC191" i="1"/>
  <c r="AC54" i="1"/>
  <c r="AC419" i="1"/>
  <c r="AC311" i="1"/>
  <c r="AC182" i="1"/>
  <c r="AC33" i="1"/>
  <c r="AC537" i="1"/>
  <c r="AC368" i="1"/>
  <c r="AC181" i="1"/>
  <c r="AC32" i="1"/>
  <c r="AC331" i="1"/>
  <c r="AC221" i="1"/>
  <c r="AC77" i="1"/>
  <c r="AC542" i="1"/>
  <c r="AC374" i="1"/>
  <c r="AC180" i="1"/>
  <c r="AC41" i="1"/>
  <c r="AC52" i="1"/>
  <c r="AB29" i="1"/>
  <c r="AB10" i="1"/>
  <c r="AC1124" i="1"/>
  <c r="AC1342" i="1"/>
  <c r="AC1270" i="1"/>
  <c r="AC1198" i="1"/>
  <c r="AC1105" i="1"/>
  <c r="AC930" i="1"/>
  <c r="AC1097" i="1"/>
  <c r="AC979" i="1"/>
  <c r="AC965" i="1"/>
  <c r="AC1358" i="1"/>
  <c r="AC1286" i="1"/>
  <c r="AC1214" i="1"/>
  <c r="AC1142" i="1"/>
  <c r="AC954" i="1"/>
  <c r="AC210" i="1"/>
  <c r="AC1109" i="1"/>
  <c r="AC1000" i="1"/>
  <c r="AC716" i="1"/>
  <c r="AC1357" i="1"/>
  <c r="AC1285" i="1"/>
  <c r="AC1213" i="1"/>
  <c r="AC1141" i="1"/>
  <c r="AC961" i="1"/>
  <c r="AC1305" i="1"/>
  <c r="AC1034" i="1"/>
  <c r="AC666" i="1"/>
  <c r="AC1350" i="1"/>
  <c r="AC1278" i="1"/>
  <c r="AC1206" i="1"/>
  <c r="AC1127" i="1"/>
  <c r="AC960" i="1"/>
  <c r="AC1245" i="1"/>
  <c r="AC1054" i="1"/>
  <c r="AC848" i="1"/>
  <c r="AC1359" i="1"/>
  <c r="AC1337" i="1"/>
  <c r="AC1265" i="1"/>
  <c r="AC1193" i="1"/>
  <c r="AC1106" i="1"/>
  <c r="AC941" i="1"/>
  <c r="AC687" i="1"/>
  <c r="AC1086" i="1"/>
  <c r="AC957" i="1"/>
  <c r="AC908" i="1"/>
  <c r="AC764" i="1"/>
  <c r="AC660" i="1"/>
  <c r="AC387" i="1"/>
  <c r="AC841" i="1"/>
  <c r="AC643" i="1"/>
  <c r="AC847" i="1"/>
  <c r="AC715" i="1"/>
  <c r="AC610" i="1"/>
  <c r="AC49" i="1"/>
  <c r="AC853" i="1"/>
  <c r="AC664" i="1"/>
  <c r="AC372" i="1"/>
  <c r="AC859" i="1"/>
  <c r="AC721" i="1"/>
  <c r="AC625" i="1"/>
  <c r="AC1022" i="1"/>
  <c r="AC878" i="1"/>
  <c r="AC734" i="1"/>
  <c r="AC322" i="1"/>
  <c r="AC799" i="1"/>
  <c r="AC684" i="1"/>
  <c r="AC517" i="1"/>
  <c r="AC851" i="1"/>
  <c r="AC676" i="1"/>
  <c r="AC271" i="1"/>
  <c r="AC785" i="1"/>
  <c r="AC675" i="1"/>
  <c r="AC552" i="1"/>
  <c r="AC771" i="1"/>
  <c r="AC466" i="1"/>
  <c r="AC460" i="1"/>
  <c r="AC352" i="1"/>
  <c r="AC244" i="1"/>
  <c r="AC100" i="1"/>
  <c r="AC494" i="1"/>
  <c r="AC278" i="1"/>
  <c r="AC121" i="1"/>
  <c r="AC479" i="1"/>
  <c r="AC371" i="1"/>
  <c r="AC263" i="1"/>
  <c r="AC113" i="1"/>
  <c r="AC569" i="1"/>
  <c r="AC464" i="1"/>
  <c r="AC248" i="1"/>
  <c r="AC104" i="1"/>
  <c r="AC463" i="1"/>
  <c r="AC355" i="1"/>
  <c r="AC247" i="1"/>
  <c r="AC103" i="1"/>
  <c r="AC532" i="1"/>
  <c r="AC362" i="1"/>
  <c r="AC183" i="1"/>
  <c r="AC44" i="1"/>
  <c r="AC412" i="1"/>
  <c r="AC304" i="1"/>
  <c r="AC174" i="1"/>
  <c r="AC23" i="1"/>
  <c r="AC531" i="1"/>
  <c r="AC339" i="1"/>
  <c r="AC166" i="1"/>
  <c r="AC432" i="1"/>
  <c r="AC324" i="1"/>
  <c r="AC213" i="1"/>
  <c r="AC69" i="1"/>
  <c r="AC536" i="1"/>
  <c r="AC345" i="1"/>
  <c r="AC164" i="1"/>
  <c r="AC20" i="1"/>
  <c r="AC46" i="1"/>
  <c r="AB205" i="1"/>
  <c r="AB61" i="1"/>
  <c r="AB407" i="1"/>
  <c r="AB263" i="1"/>
  <c r="AB119" i="1"/>
  <c r="AB48" i="1"/>
  <c r="AB23" i="1"/>
  <c r="AB57" i="1"/>
  <c r="AC1038" i="1"/>
  <c r="AC1336" i="1"/>
  <c r="AC1264" i="1"/>
  <c r="AC1192" i="1"/>
  <c r="AC1092" i="1"/>
  <c r="AC770" i="1"/>
  <c r="AC1090" i="1"/>
  <c r="AC917" i="1"/>
  <c r="AC894" i="1"/>
  <c r="AC1352" i="1"/>
  <c r="AC1280" i="1"/>
  <c r="AC1208" i="1"/>
  <c r="AC1129" i="1"/>
  <c r="AC945" i="1"/>
  <c r="AC1045" i="1"/>
  <c r="AC1102" i="1"/>
  <c r="AC978" i="1"/>
  <c r="AC673" i="1"/>
  <c r="AC1351" i="1"/>
  <c r="AC1279" i="1"/>
  <c r="AC1207" i="1"/>
  <c r="AC1128" i="1"/>
  <c r="AC953" i="1"/>
  <c r="AC1191" i="1"/>
  <c r="AC1027" i="1"/>
  <c r="AC423" i="1"/>
  <c r="AC1344" i="1"/>
  <c r="AC1272" i="1"/>
  <c r="AC1200" i="1"/>
  <c r="AC1120" i="1"/>
  <c r="AC942" i="1"/>
  <c r="AC1179" i="1"/>
  <c r="AC1047" i="1"/>
  <c r="AC822" i="1"/>
  <c r="AC1311" i="1"/>
  <c r="AC1331" i="1"/>
  <c r="AC1259" i="1"/>
  <c r="AC1187" i="1"/>
  <c r="AC1093" i="1"/>
  <c r="AC932" i="1"/>
  <c r="AC1317" i="1"/>
  <c r="AC1073" i="1"/>
  <c r="AC931" i="1"/>
  <c r="AC895" i="1"/>
  <c r="AC751" i="1"/>
  <c r="AC653" i="1"/>
  <c r="AC344" i="1"/>
  <c r="AC828" i="1"/>
  <c r="AC635" i="1"/>
  <c r="AC834" i="1"/>
  <c r="AC708" i="1"/>
  <c r="AC602" i="1"/>
  <c r="AC984" i="1"/>
  <c r="AC840" i="1"/>
  <c r="AC642" i="1"/>
  <c r="AC329" i="1"/>
  <c r="AC846" i="1"/>
  <c r="AC714" i="1"/>
  <c r="AC617" i="1"/>
  <c r="AC1009" i="1"/>
  <c r="AC865" i="1"/>
  <c r="AC706" i="1"/>
  <c r="AC234" i="1"/>
  <c r="AC786" i="1"/>
  <c r="AC677" i="1"/>
  <c r="AC496" i="1"/>
  <c r="AC838" i="1"/>
  <c r="AC647" i="1"/>
  <c r="AC916" i="1"/>
  <c r="AC772" i="1"/>
  <c r="AC668" i="1"/>
  <c r="AC516" i="1"/>
  <c r="AC758" i="1"/>
  <c r="AC437" i="1"/>
  <c r="AC445" i="1"/>
  <c r="AC337" i="1"/>
  <c r="AC235" i="1"/>
  <c r="AC91" i="1"/>
  <c r="AC465" i="1"/>
  <c r="AC249" i="1"/>
  <c r="AC106" i="1"/>
  <c r="AC472" i="1"/>
  <c r="AC364" i="1"/>
  <c r="AC256" i="1"/>
  <c r="AC105" i="1"/>
  <c r="AC563" i="1"/>
  <c r="AC435" i="1"/>
  <c r="AC240" i="1"/>
  <c r="AC96" i="1"/>
  <c r="AC456" i="1"/>
  <c r="AC348" i="1"/>
  <c r="AC232" i="1"/>
  <c r="AC88" i="1"/>
  <c r="AC526" i="1"/>
  <c r="AC333" i="1"/>
  <c r="AC167" i="1"/>
  <c r="AC505" i="1"/>
  <c r="AC397" i="1"/>
  <c r="AC289" i="1"/>
  <c r="AC158" i="1"/>
  <c r="AC597" i="1"/>
  <c r="AC525" i="1"/>
  <c r="AC332" i="1"/>
  <c r="AC157" i="1"/>
  <c r="AC425" i="1"/>
  <c r="AC317" i="1"/>
  <c r="AC197" i="1"/>
  <c r="AC31" i="1"/>
  <c r="AC530" i="1"/>
  <c r="AC338" i="1"/>
  <c r="AC156" i="1"/>
  <c r="AC48" i="1"/>
  <c r="AC40" i="1"/>
  <c r="AC1077" i="1"/>
  <c r="AC904" i="1"/>
  <c r="AC881" i="1"/>
  <c r="AC1346" i="1"/>
  <c r="AC1274" i="1"/>
  <c r="AC1202" i="1"/>
  <c r="AC1116" i="1"/>
  <c r="AC936" i="1"/>
  <c r="AC988" i="1"/>
  <c r="AC1089" i="1"/>
  <c r="AC969" i="1"/>
  <c r="AC627" i="1"/>
  <c r="AC1345" i="1"/>
  <c r="AC1273" i="1"/>
  <c r="AC1201" i="1"/>
  <c r="AC1115" i="1"/>
  <c r="AC943" i="1"/>
  <c r="AC586" i="1"/>
  <c r="AC1020" i="1"/>
  <c r="AC155" i="1"/>
  <c r="AC1338" i="1"/>
  <c r="AC1266" i="1"/>
  <c r="AC1194" i="1"/>
  <c r="AC1107" i="1"/>
  <c r="AC934" i="1"/>
  <c r="AC1117" i="1"/>
  <c r="AC1040" i="1"/>
  <c r="AC702" i="1"/>
  <c r="AC1257" i="1"/>
  <c r="AC1325" i="1"/>
  <c r="AC1253" i="1"/>
  <c r="AC1181" i="1"/>
  <c r="AC1080" i="1"/>
  <c r="AC910" i="1"/>
  <c r="AC1263" i="1"/>
  <c r="AC1066" i="1"/>
  <c r="AC922" i="1"/>
  <c r="AC882" i="1"/>
  <c r="AC738" i="1"/>
  <c r="AC637" i="1"/>
  <c r="AC959" i="1"/>
  <c r="AC815" i="1"/>
  <c r="AC619" i="1"/>
  <c r="AC821" i="1"/>
  <c r="AC701" i="1"/>
  <c r="AC594" i="1"/>
  <c r="AC971" i="1"/>
  <c r="AC827" i="1"/>
  <c r="AC633" i="1"/>
  <c r="AC286" i="1"/>
  <c r="AC833" i="1"/>
  <c r="AC707" i="1"/>
  <c r="AC601" i="1"/>
  <c r="AC996" i="1"/>
  <c r="AC852" i="1"/>
  <c r="AC670" i="1"/>
  <c r="AC186" i="1"/>
  <c r="AC773" i="1"/>
  <c r="AC669" i="1"/>
  <c r="AC473" i="1"/>
  <c r="AC831" i="1"/>
  <c r="AC631" i="1"/>
  <c r="AC909" i="1"/>
  <c r="AC765" i="1"/>
  <c r="AC661" i="1"/>
  <c r="AC351" i="1"/>
  <c r="AC745" i="1"/>
  <c r="AC394" i="1"/>
  <c r="AC438" i="1"/>
  <c r="AC330" i="1"/>
  <c r="AC220" i="1"/>
  <c r="AC76" i="1"/>
  <c r="AC458" i="1"/>
  <c r="AC241" i="1"/>
  <c r="AC97" i="1"/>
  <c r="AC457" i="1"/>
  <c r="AC349" i="1"/>
  <c r="AC233" i="1"/>
  <c r="AC89" i="1"/>
  <c r="AC557" i="1"/>
  <c r="AC428" i="1"/>
  <c r="AC224" i="1"/>
  <c r="AC80" i="1"/>
  <c r="AC449" i="1"/>
  <c r="AC341" i="1"/>
  <c r="AC223" i="1"/>
  <c r="AC79" i="1"/>
  <c r="AC520" i="1"/>
  <c r="AC326" i="1"/>
  <c r="AC159" i="1"/>
  <c r="AC498" i="1"/>
  <c r="AC390" i="1"/>
  <c r="AC282" i="1"/>
  <c r="AC150" i="1"/>
  <c r="AC591" i="1"/>
  <c r="AC519" i="1"/>
  <c r="AC303" i="1"/>
  <c r="AC142" i="1"/>
  <c r="AC418" i="1"/>
  <c r="AC310" i="1"/>
  <c r="AC189" i="1"/>
  <c r="AC21" i="1"/>
  <c r="AC524" i="1"/>
  <c r="AC309" i="1"/>
  <c r="AC140" i="1"/>
  <c r="AC42" i="1"/>
  <c r="AC34" i="1"/>
  <c r="AB121" i="1"/>
  <c r="AB448" i="1"/>
  <c r="AB304" i="1"/>
  <c r="AB160" i="1"/>
  <c r="AB467" i="1"/>
  <c r="AB323" i="1"/>
  <c r="AB179" i="1"/>
  <c r="AB100" i="1"/>
  <c r="AB387" i="1"/>
  <c r="AB243" i="1"/>
  <c r="AB99" i="1"/>
  <c r="AB36" i="1"/>
  <c r="AB11" i="1"/>
  <c r="AB45" i="1"/>
  <c r="AC1335" i="1"/>
  <c r="AC1324" i="1"/>
  <c r="AC1252" i="1"/>
  <c r="AC1180" i="1"/>
  <c r="AC1072" i="1"/>
  <c r="AC688" i="1"/>
  <c r="AC1064" i="1"/>
  <c r="AC861" i="1"/>
  <c r="AC1347" i="1"/>
  <c r="AC1340" i="1"/>
  <c r="AC1268" i="1"/>
  <c r="AC1196" i="1"/>
  <c r="AC1103" i="1"/>
  <c r="AC928" i="1"/>
  <c r="AC1323" i="1"/>
  <c r="AC1076" i="1"/>
  <c r="AC944" i="1"/>
  <c r="AC203" i="1"/>
  <c r="AC1339" i="1"/>
  <c r="AC1267" i="1"/>
  <c r="AC1195" i="1"/>
  <c r="AC1108" i="1"/>
  <c r="AC935" i="1"/>
  <c r="AC1134" i="1"/>
  <c r="AC1013" i="1"/>
  <c r="AC1065" i="1"/>
  <c r="AC1332" i="1"/>
  <c r="AC1260" i="1"/>
  <c r="AC1188" i="1"/>
  <c r="AC1094" i="1"/>
  <c r="AC873" i="1"/>
  <c r="AC1016" i="1"/>
  <c r="AC1033" i="1"/>
  <c r="AC659" i="1"/>
  <c r="AC1209" i="1"/>
  <c r="AC1319" i="1"/>
  <c r="AC1247" i="1"/>
  <c r="AC1175" i="1"/>
  <c r="AC1067" i="1"/>
  <c r="AC843" i="1"/>
  <c r="AC1203" i="1"/>
  <c r="AC1053" i="1"/>
  <c r="AC868" i="1"/>
  <c r="AC869" i="1"/>
  <c r="AC725" i="1"/>
  <c r="AC629" i="1"/>
  <c r="AC946" i="1"/>
  <c r="AC802" i="1"/>
  <c r="AC611" i="1"/>
  <c r="AC808" i="1"/>
  <c r="AC693" i="1"/>
  <c r="AC583" i="1"/>
  <c r="AC958" i="1"/>
  <c r="AC814" i="1"/>
  <c r="AC618" i="1"/>
  <c r="AC242" i="1"/>
  <c r="AC820" i="1"/>
  <c r="AC699" i="1"/>
  <c r="AC592" i="1"/>
  <c r="AC983" i="1"/>
  <c r="AC839" i="1"/>
  <c r="AC640" i="1"/>
  <c r="AC138" i="1"/>
  <c r="AC760" i="1"/>
  <c r="AC662" i="1"/>
  <c r="AC444" i="1"/>
  <c r="AC818" i="1"/>
  <c r="AC623" i="1"/>
  <c r="AC896" i="1"/>
  <c r="AC752" i="1"/>
  <c r="AC654" i="1"/>
  <c r="AC308" i="1"/>
  <c r="AC732" i="1"/>
  <c r="AC307" i="1"/>
  <c r="AC431" i="1"/>
  <c r="AC323" i="1"/>
  <c r="AC211" i="1"/>
  <c r="AC67" i="1"/>
  <c r="AC429" i="1"/>
  <c r="AC226" i="1"/>
  <c r="AC82" i="1"/>
  <c r="AC450" i="1"/>
  <c r="AC342" i="1"/>
  <c r="AC225" i="1"/>
  <c r="AC81" i="1"/>
  <c r="AC551" i="1"/>
  <c r="AC399" i="1"/>
  <c r="AC216" i="1"/>
  <c r="AC72" i="1"/>
  <c r="AC442" i="1"/>
  <c r="AC334" i="1"/>
  <c r="AC208" i="1"/>
  <c r="AC64" i="1"/>
  <c r="AC513" i="1"/>
  <c r="AC297" i="1"/>
  <c r="AC143" i="1"/>
  <c r="AC491" i="1"/>
  <c r="AC383" i="1"/>
  <c r="AC275" i="1"/>
  <c r="AC134" i="1"/>
  <c r="AC585" i="1"/>
  <c r="AC512" i="1"/>
  <c r="AC296" i="1"/>
  <c r="AC133" i="1"/>
  <c r="AC403" i="1"/>
  <c r="AC295" i="1"/>
  <c r="AC173" i="1"/>
  <c r="AC9" i="1"/>
  <c r="AC518" i="1"/>
  <c r="AC302" i="1"/>
  <c r="AC132" i="1"/>
  <c r="AC36" i="1"/>
  <c r="AC28" i="1"/>
  <c r="AC1334" i="1"/>
  <c r="AC1262" i="1"/>
  <c r="AC1190" i="1"/>
  <c r="AC1096" i="1"/>
  <c r="AC903" i="1"/>
  <c r="AC1269" i="1"/>
  <c r="AC1063" i="1"/>
  <c r="AC927" i="1"/>
  <c r="AC1098" i="1"/>
  <c r="AC1333" i="1"/>
  <c r="AC1261" i="1"/>
  <c r="AC1189" i="1"/>
  <c r="AC1095" i="1"/>
  <c r="AC914" i="1"/>
  <c r="AC1121" i="1"/>
  <c r="AC1006" i="1"/>
  <c r="AC595" i="1"/>
  <c r="AC1326" i="1"/>
  <c r="AC1254" i="1"/>
  <c r="AC1182" i="1"/>
  <c r="AC1081" i="1"/>
  <c r="AC783" i="1"/>
  <c r="AC488" i="1"/>
  <c r="AC1026" i="1"/>
  <c r="AC612" i="1"/>
  <c r="AC1149" i="1"/>
  <c r="AC1313" i="1"/>
  <c r="AC1241" i="1"/>
  <c r="AC1169" i="1"/>
  <c r="AC1060" i="1"/>
  <c r="AC816" i="1"/>
  <c r="AC1143" i="1"/>
  <c r="AC1046" i="1"/>
  <c r="AC842" i="1"/>
  <c r="AC856" i="1"/>
  <c r="AC717" i="1"/>
  <c r="AC613" i="1"/>
  <c r="AC939" i="1"/>
  <c r="AC795" i="1"/>
  <c r="AC559" i="1"/>
  <c r="AC801" i="1"/>
  <c r="AC686" i="1"/>
  <c r="AC571" i="1"/>
  <c r="AC951" i="1"/>
  <c r="AC807" i="1"/>
  <c r="AC609" i="1"/>
  <c r="AC194" i="1"/>
  <c r="AC813" i="1"/>
  <c r="AC692" i="1"/>
  <c r="AC582" i="1"/>
  <c r="AC970" i="1"/>
  <c r="AC826" i="1"/>
  <c r="AC632" i="1"/>
  <c r="AC90" i="1"/>
  <c r="AC753" i="1"/>
  <c r="AC655" i="1"/>
  <c r="AC315" i="1"/>
  <c r="AC805" i="1"/>
  <c r="AC607" i="1"/>
  <c r="AC883" i="1"/>
  <c r="AC739" i="1"/>
  <c r="AC646" i="1"/>
  <c r="AC219" i="1"/>
  <c r="AC718" i="1"/>
  <c r="AC264" i="1"/>
  <c r="AC424" i="1"/>
  <c r="AC316" i="1"/>
  <c r="AC196" i="1"/>
  <c r="AC50" i="1"/>
  <c r="AC422" i="1"/>
  <c r="AC217" i="1"/>
  <c r="AC73" i="1"/>
  <c r="AC443" i="1"/>
  <c r="AC335" i="1"/>
  <c r="AC209" i="1"/>
  <c r="AC65" i="1"/>
  <c r="AC545" i="1"/>
  <c r="AC392" i="1"/>
  <c r="AC200" i="1"/>
  <c r="AC55" i="1"/>
  <c r="AC427" i="1"/>
  <c r="AC319" i="1"/>
  <c r="AC199" i="1"/>
  <c r="AC45" i="1"/>
  <c r="AC506" i="1"/>
  <c r="AC290" i="1"/>
  <c r="AC135" i="1"/>
  <c r="AC484" i="1"/>
  <c r="AC376" i="1"/>
  <c r="AC268" i="1"/>
  <c r="AC126" i="1"/>
  <c r="AC579" i="1"/>
  <c r="AC483" i="1"/>
  <c r="AC267" i="1"/>
  <c r="AC118" i="1"/>
  <c r="AC396" i="1"/>
  <c r="AC288" i="1"/>
  <c r="AC165" i="1"/>
  <c r="AC584" i="1"/>
  <c r="AC489" i="1"/>
  <c r="AC273" i="1"/>
  <c r="AC116" i="1"/>
  <c r="AC30" i="1"/>
  <c r="AC22" i="1"/>
  <c r="AC16" i="1"/>
  <c r="AC1234" i="1"/>
  <c r="AC1162" i="1"/>
  <c r="AC1010" i="1"/>
  <c r="AC1329" i="1"/>
  <c r="AC1037" i="1"/>
  <c r="AC723" i="1"/>
  <c r="AC1185" i="1"/>
  <c r="AC1322" i="1"/>
  <c r="AC1250" i="1"/>
  <c r="AC1178" i="1"/>
  <c r="AC1070" i="1"/>
  <c r="AC877" i="1"/>
  <c r="AC1161" i="1"/>
  <c r="AC1043" i="1"/>
  <c r="AC902" i="1"/>
  <c r="AC920" i="1"/>
  <c r="AC1321" i="1"/>
  <c r="AC1249" i="1"/>
  <c r="AC1177" i="1"/>
  <c r="AC1069" i="1"/>
  <c r="AC888" i="1"/>
  <c r="AC1101" i="1"/>
  <c r="AC968" i="1"/>
  <c r="AC1251" i="1"/>
  <c r="AC1314" i="1"/>
  <c r="AC1242" i="1"/>
  <c r="AC1170" i="1"/>
  <c r="AC1055" i="1"/>
  <c r="AC547" i="1"/>
  <c r="AC1126" i="1"/>
  <c r="AC1012" i="1"/>
  <c r="AC107" i="1"/>
  <c r="AC929" i="1"/>
  <c r="AC1301" i="1"/>
  <c r="AC1229" i="1"/>
  <c r="AC1157" i="1"/>
  <c r="AC1004" i="1"/>
  <c r="AC604" i="1"/>
  <c r="AC955" i="1"/>
  <c r="AC1032" i="1"/>
  <c r="AC737" i="1"/>
  <c r="AC836" i="1"/>
  <c r="AC703" i="1"/>
  <c r="AC596" i="1"/>
  <c r="AC913" i="1"/>
  <c r="AC769" i="1"/>
  <c r="AC454" i="1"/>
  <c r="AC775" i="1"/>
  <c r="AC672" i="1"/>
  <c r="AC452" i="1"/>
  <c r="AC925" i="1"/>
  <c r="AC781" i="1"/>
  <c r="AC558" i="1"/>
  <c r="AC98" i="1"/>
  <c r="AC787" i="1"/>
  <c r="AC678" i="1"/>
  <c r="AC502" i="1"/>
  <c r="AC950" i="1"/>
  <c r="AC806" i="1"/>
  <c r="AC608" i="1"/>
  <c r="AC871" i="1"/>
  <c r="AC727" i="1"/>
  <c r="AC639" i="1"/>
  <c r="AC227" i="1"/>
  <c r="AC779" i="1"/>
  <c r="AC535" i="1"/>
  <c r="AC857" i="1"/>
  <c r="AC719" i="1"/>
  <c r="AC622" i="1"/>
  <c r="AC123" i="1"/>
  <c r="AC645" i="1"/>
  <c r="AC170" i="1"/>
  <c r="AC402" i="1"/>
  <c r="AC294" i="1"/>
  <c r="AC172" i="1"/>
  <c r="AC546" i="1"/>
  <c r="AC386" i="1"/>
  <c r="AC193" i="1"/>
  <c r="AC37" i="1"/>
  <c r="AC421" i="1"/>
  <c r="AC313" i="1"/>
  <c r="AC185" i="1"/>
  <c r="AC47" i="1"/>
  <c r="AC533" i="1"/>
  <c r="AC356" i="1"/>
  <c r="AC176" i="1"/>
  <c r="AC14" i="1"/>
  <c r="AC413" i="1"/>
  <c r="AC305" i="1"/>
  <c r="AC175" i="1"/>
  <c r="AC13" i="1"/>
  <c r="AC470" i="1"/>
  <c r="AC254" i="1"/>
  <c r="AC111" i="1"/>
  <c r="AC462" i="1"/>
  <c r="AC354" i="1"/>
  <c r="AC246" i="1"/>
  <c r="AC102" i="1"/>
  <c r="AC567" i="1"/>
  <c r="AC447" i="1"/>
  <c r="AC238" i="1"/>
  <c r="AC94" i="1"/>
  <c r="AC382" i="1"/>
  <c r="AC274" i="1"/>
  <c r="AC141" i="1"/>
  <c r="AC572" i="1"/>
  <c r="AC453" i="1"/>
  <c r="AC236" i="1"/>
  <c r="AC92" i="1"/>
  <c r="AC18" i="1"/>
  <c r="AC10" i="1"/>
  <c r="AB335" i="1"/>
  <c r="AB191" i="1"/>
  <c r="AB50" i="1"/>
  <c r="AB12" i="1"/>
  <c r="AB40" i="1"/>
  <c r="AB21" i="1"/>
  <c r="AC1104" i="1"/>
  <c r="AC1300" i="1"/>
  <c r="AC1228" i="1"/>
  <c r="AC1156" i="1"/>
  <c r="AC1003" i="1"/>
  <c r="AC1233" i="1"/>
  <c r="AC1030" i="1"/>
  <c r="AC680" i="1"/>
  <c r="AC1130" i="1"/>
  <c r="AC1316" i="1"/>
  <c r="AC1244" i="1"/>
  <c r="AC1172" i="1"/>
  <c r="AC1057" i="1"/>
  <c r="AC830" i="1"/>
  <c r="AC1091" i="1"/>
  <c r="AC1036" i="1"/>
  <c r="AC889" i="1"/>
  <c r="AC1341" i="1"/>
  <c r="AC1315" i="1"/>
  <c r="AC1243" i="1"/>
  <c r="AC1171" i="1"/>
  <c r="AC1056" i="1"/>
  <c r="AC875" i="1"/>
  <c r="AC1088" i="1"/>
  <c r="AC952" i="1"/>
  <c r="AC1197" i="1"/>
  <c r="AC1308" i="1"/>
  <c r="AC1236" i="1"/>
  <c r="AC1164" i="1"/>
  <c r="AC1048" i="1"/>
  <c r="AC114" i="1"/>
  <c r="AC1113" i="1"/>
  <c r="AC967" i="1"/>
  <c r="AC1078" i="1"/>
  <c r="AC893" i="1"/>
  <c r="AC1295" i="1"/>
  <c r="AC1223" i="1"/>
  <c r="AC1151" i="1"/>
  <c r="AC997" i="1"/>
  <c r="AC529" i="1"/>
  <c r="AC919" i="1"/>
  <c r="AC1025" i="1"/>
  <c r="AC695" i="1"/>
  <c r="AC823" i="1"/>
  <c r="AC696" i="1"/>
  <c r="AC588" i="1"/>
  <c r="AC900" i="1"/>
  <c r="AC756" i="1"/>
  <c r="AC379" i="1"/>
  <c r="AC762" i="1"/>
  <c r="AC665" i="1"/>
  <c r="AC416" i="1"/>
  <c r="AC912" i="1"/>
  <c r="AC768" i="1"/>
  <c r="AC541" i="1"/>
  <c r="AC918" i="1"/>
  <c r="AC774" i="1"/>
  <c r="AC671" i="1"/>
  <c r="AC475" i="1"/>
  <c r="AC937" i="1"/>
  <c r="AC793" i="1"/>
  <c r="AC580" i="1"/>
  <c r="AC858" i="1"/>
  <c r="AC720" i="1"/>
  <c r="AC624" i="1"/>
  <c r="AC179" i="1"/>
  <c r="AC766" i="1"/>
  <c r="AC495" i="1"/>
  <c r="AC844" i="1"/>
  <c r="AC711" i="1"/>
  <c r="AC614" i="1"/>
  <c r="AC75" i="1"/>
  <c r="AC630" i="1"/>
  <c r="AC122" i="1"/>
  <c r="AC395" i="1"/>
  <c r="AC287" i="1"/>
  <c r="AC163" i="1"/>
  <c r="AC540" i="1"/>
  <c r="AC357" i="1"/>
  <c r="AC178" i="1"/>
  <c r="AC27" i="1"/>
  <c r="AC414" i="1"/>
  <c r="AC306" i="1"/>
  <c r="AC177" i="1"/>
  <c r="AC26" i="1"/>
  <c r="AC527" i="1"/>
  <c r="AC327" i="1"/>
  <c r="AC168" i="1"/>
  <c r="AC514" i="1"/>
  <c r="AC406" i="1"/>
  <c r="AC298" i="1"/>
  <c r="AC160" i="1"/>
  <c r="AC562" i="1"/>
  <c r="AC441" i="1"/>
  <c r="AC239" i="1"/>
  <c r="AC95" i="1"/>
  <c r="AC455" i="1"/>
  <c r="AC347" i="1"/>
  <c r="AC230" i="1"/>
  <c r="AC86" i="1"/>
  <c r="AC561" i="1"/>
  <c r="AC440" i="1"/>
  <c r="AC229" i="1"/>
  <c r="AC85" i="1"/>
  <c r="AC367" i="1"/>
  <c r="AC259" i="1"/>
  <c r="AC125" i="1"/>
  <c r="AC566" i="1"/>
  <c r="AC446" i="1"/>
  <c r="AC228" i="1"/>
  <c r="AC84" i="1"/>
  <c r="AC12" i="1"/>
  <c r="AC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<sst xmlns="http://schemas.openxmlformats.org/spreadsheetml/2006/main" count="65248" uniqueCount="2005">
  <si>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</si>
  <si>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</si>
  <si>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</si>
  <si>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</si>
  <si>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</si>
  <si>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</si>
  <si>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</si>
  <si>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</si>
  <si>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</si>
  <si>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</si>
  <si>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</si>
  <si>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</si>
  <si>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</si>
  <si>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</si>
  <si>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</si>
  <si>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</si>
  <si>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</si>
  <si>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</si>
  <si>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</si>
  <si>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</si>
  <si>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</si>
  <si>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</si>
  <si>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</si>
  <si>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</si>
  <si>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</si>
  <si>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</si>
  <si>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</si>
  <si>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</si>
  <si>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</si>
  <si>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</si>
  <si>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</si>
  <si>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</si>
  <si>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</si>
  <si>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</si>
  <si>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</si>
  <si>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</si>
  <si>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</si>
  <si>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</si>
  <si>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</si>
  <si>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</si>
  <si>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</si>
  <si>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</si>
  <si>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</si>
  <si>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</si>
  <si>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</si>
  <si>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</si>
  <si>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</si>
  <si>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</si>
  <si>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</si>
  <si>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</si>
  <si>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</si>
  <si>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</si>
  <si>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</si>
  <si>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</si>
  <si>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</si>
  <si>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</si>
  <si>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</si>
  <si>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</si>
  <si>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</si>
  <si>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</si>
  <si>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</si>
  <si>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</si>
  <si>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</si>
  <si>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</si>
  <si>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</si>
  <si>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</si>
  <si>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</si>
  <si>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</si>
  <si>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</si>
  <si>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</si>
  <si>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</si>
  <si>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</si>
  <si>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</si>
  <si>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</si>
  <si>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</si>
  <si>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</si>
  <si>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</si>
  <si>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</si>
  <si>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</si>
  <si>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</si>
  <si>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</si>
  <si>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</si>
  <si>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</si>
  <si>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</si>
  <si>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</si>
  <si>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</si>
  <si>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</si>
  <si>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</si>
  <si>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</si>
  <si>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</si>
  <si>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</si>
  <si>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</si>
  <si>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</si>
  <si>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</si>
  <si>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</si>
  <si>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</si>
  <si>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</si>
  <si>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</si>
  <si>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</si>
  <si>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</si>
  <si>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</si>
  <si>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</si>
  <si>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</si>
  <si>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</si>
  <si>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</si>
  <si>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</si>
  <si>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</si>
  <si>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</si>
  <si>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</si>
  <si>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</si>
  <si>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</si>
  <si>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</si>
  <si>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</si>
  <si>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</si>
  <si>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</si>
  <si>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</si>
  <si>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</si>
  <si>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</si>
  <si>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</si>
  <si>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</si>
  <si>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</si>
  <si>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</si>
  <si>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</si>
  <si>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</si>
  <si>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</si>
  <si>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</si>
  <si>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</si>
  <si>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</si>
  <si>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</si>
  <si>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</si>
  <si>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</si>
  <si>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</si>
  <si>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</si>
  <si>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</si>
  <si>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</si>
  <si>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</si>
  <si>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</si>
  <si>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</si>
  <si>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</si>
  <si>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</si>
  <si>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</si>
  <si>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</si>
  <si>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</si>
  <si>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</si>
  <si>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</si>
  <si>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</si>
  <si>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</si>
  <si>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</si>
  <si>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</si>
  <si>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</si>
  <si>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</si>
  <si>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</si>
  <si>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</si>
  <si>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</si>
  <si>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</si>
  <si>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</si>
  <si>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</si>
  <si>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</si>
  <si>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</si>
  <si>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</si>
  <si>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</si>
  <si>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</si>
  <si>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</si>
  <si>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</si>
  <si>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</si>
  <si>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</si>
  <si>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</si>
  <si>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</si>
  <si>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</si>
  <si>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</si>
  <si>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</si>
  <si>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</si>
  <si>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</si>
  <si>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</si>
  <si>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</si>
  <si>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</si>
  <si>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</si>
  <si>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</si>
  <si>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</si>
  <si>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</si>
  <si>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</si>
  <si>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</si>
  <si>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</si>
  <si>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</si>
  <si>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</si>
  <si>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</si>
  <si>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</si>
  <si>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</si>
  <si>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</si>
  <si>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</si>
  <si>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</si>
  <si>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</si>
  <si>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</si>
  <si>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</si>
  <si>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</si>
  <si>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</si>
  <si>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</si>
  <si>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</si>
  <si>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</si>
  <si>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</si>
  <si>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</si>
  <si>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</si>
  <si>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</si>
  <si>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</si>
  <si>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</si>
  <si>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</si>
  <si>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</si>
  <si>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</si>
  <si>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</si>
  <si>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</si>
  <si>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</si>
  <si>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</si>
  <si>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</si>
  <si>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</si>
  <si>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</si>
  <si>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</si>
  <si>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</si>
  <si>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</si>
  <si>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</si>
  <si>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</si>
  <si>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</si>
  <si>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</si>
  <si>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</si>
  <si>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</si>
  <si>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SUBTESORERO (A)</t>
  </si>
  <si>
    <t>SUBTESORERIA DE FISCALIZACION</t>
  </si>
  <si>
    <t>DIRECTOR (A) "B"</t>
  </si>
  <si>
    <t>DIRECCION DE PROCESOS DE AUDITORIA</t>
  </si>
  <si>
    <t>JEFE (A) DE UNIDAD DEPARTAMENTAL "A"</t>
  </si>
  <si>
    <t>JEFATURA DE UNIDAD DEPARTAMENTAL DE ACCION JURIDICA DE PROCESOS DE AUDITORIA</t>
  </si>
  <si>
    <t>SUBDIRECTOR (A) "A"</t>
  </si>
  <si>
    <t>SUBDIRECCION DE ACCION DE AUDITORIA "A"</t>
  </si>
  <si>
    <t>JEFATURA DE UNIDAD DEPARTAMENTAL DE ACCION DE AUDITORIA "A"</t>
  </si>
  <si>
    <t>SUBDIRECCION DE ACCION DE AUDITORIA "B"</t>
  </si>
  <si>
    <t>JEFATURA DE UNIDAD DEPARTAMENTAL DE ACCION DE AUDITORIA "B"</t>
  </si>
  <si>
    <t>SUBDIRECCION DE CONSOLIDACION DE AUDITORIAS</t>
  </si>
  <si>
    <t>LIDER COORDINADOR (A) DE PROYECTOS "A"</t>
  </si>
  <si>
    <t>LIDER COORDINADOR (A) DE PROYECTOS DE EVALUACION Y DICTAMINACION PARA AUDITORIA</t>
  </si>
  <si>
    <t>SUBDIRECCION DE SORTEOS Y ESPECTACULOS</t>
  </si>
  <si>
    <t>JEFATURA DE UNIDAD DEPARTAMENTAL DE DICTAMINACION DE SORTEOS Y ESPECTACULOS</t>
  </si>
  <si>
    <t>DIRECCION DE DETERMINACION DE AUDITORIAS</t>
  </si>
  <si>
    <t>JEFATURA DE UNIDAD DEPARTAMENTAL DE INTERVENCION DE AUDITORIAS</t>
  </si>
  <si>
    <t>SUBDIRECCION DE PLANIFICACION Y EVALUACION SOBRE IMPUESTOS FEDERALES</t>
  </si>
  <si>
    <t>JEFATURA DE UNIDAD DEPARTAMENTAL DE PLANIFICACION Y EVALUACION DE IMPUESTOS FEDERALES</t>
  </si>
  <si>
    <t>SUBDIRECCION DE PLANIFICACION Y EVALUACION SOBRE IMPUESTOS LOCALES</t>
  </si>
  <si>
    <t>JEFATURA DE UNIDAD DEPARTAMENTAL DE PROCESOS DE DICTAMENES DE IMPUESTOS LOCALES</t>
  </si>
  <si>
    <t>JEFATURA DE UNIDAD DEPARTAMENTAL DE PLANIFICACION DE IMPUESTOS LOCALES</t>
  </si>
  <si>
    <t>DIRECCION DE VERIFICACIONES FISCALES</t>
  </si>
  <si>
    <t>JEFATURA DE UNIDAD DEPARTAMENTAL DE PROCESOS JURIDICOS DE VERIFICACIONES FISCALES</t>
  </si>
  <si>
    <t>SUBDIRECCION DE VERIFICACIONES FISCALES Y EJEMPLIFICACION</t>
  </si>
  <si>
    <t>JEFATURA DE UNIDAD DEPARTAMENTAL DE VERIFICACION</t>
  </si>
  <si>
    <t>DIRECTOR (A) EJECUTIVO (A) "A"</t>
  </si>
  <si>
    <t>DIRECCION EJECUTIVA DE CREDITO Y COBRO</t>
  </si>
  <si>
    <t>JEFATURA DE UNIDAD DEPARTAMENTAL DE DETERMINACION DE CREDITO Y COBRO "A"</t>
  </si>
  <si>
    <t>JEFATURA DE UNIDAD DEPARTAMENTAL DE DETERMINACION DE CREDITO Y COBRO "B"</t>
  </si>
  <si>
    <t>JEFATURA DE UNIDAD DEPARTAMENTAL DE EVALUACION Y ANALISIS</t>
  </si>
  <si>
    <t>DIRECCION DE RECUPERACION DE COBRO</t>
  </si>
  <si>
    <t>SUBDIRECCION DE DETERMINACION Y ACCION SOBRE CREDITOS FISCALES</t>
  </si>
  <si>
    <t>LIDER COORDINADOR (A) DE PROYECTOS DE DETERMINACION Y ACCION SOBRE CREDITOS FISCALES</t>
  </si>
  <si>
    <t>JEFATURA DE UNIDAD DEPARTAMENTAL DE RECUPERACION DE COBRO LOCAL</t>
  </si>
  <si>
    <t>SUBDIRECCION DE RECUPERACION DE COBRO IMPUESTOS FEDERALES</t>
  </si>
  <si>
    <t>JEFATURA DE UNIDAD DEPARTAMENTAL DE RECUPERACION DE COBRO FEDERAL</t>
  </si>
  <si>
    <t>JEFATURA DE UNIDAD DEPARTAMENTAL DE ESTIMULOS ECONOMICOS E IMPULSO RECAUDATORIO</t>
  </si>
  <si>
    <t>SUBDIRECCION DE ACCIONES DE INTERVENCION, PROCESOS DE EXTRACCION, REMATES Y SUBASTAS</t>
  </si>
  <si>
    <t>JEFATURA DE UNIDAD DEPARTAMENTAL DE PROCESOS DE EXTRACCION Y ACCIONES DE REMATES</t>
  </si>
  <si>
    <t>DIRECCION DE DETERMINACION DE CREDITOS Y OBLIGACIONES FISCALES</t>
  </si>
  <si>
    <t>SUBDIRECCION DE DETERMINACION DE CREDITOS</t>
  </si>
  <si>
    <t>JEFATURA DE UNIDAD DEPARTAMENTAL DE DETERMINACION DE CREDITOS FEDERALES</t>
  </si>
  <si>
    <t>JEFATURA DE UNIDAD DEPARTAMENTAL DE DETERMINACION DE CREDITOS LOCALES Y PROCESO DE NOTIFICACION</t>
  </si>
  <si>
    <t>SUBDIRECCION DE DETERMINACION DE OBLIGACIONES FISCALES</t>
  </si>
  <si>
    <t>JEFATURA DE UNIDAD DEPARTAMENTAL DE DETERMINACION DE OBLIGACIONES</t>
  </si>
  <si>
    <t xml:space="preserve"> ADMINISTRATIVO (A) REPRESENTATIVO (A) CDMX</t>
  </si>
  <si>
    <t>JEFE (A) ADMINISTRATIVO (A) ESPECIALIZADO (A) "A"</t>
  </si>
  <si>
    <t>ADMINISTRATIVO (A) ESPECIALIZADO (A) "L"</t>
  </si>
  <si>
    <t>COORDINADOR (A) DE AUDITORIA FISCAL "A"</t>
  </si>
  <si>
    <t>PROFESIONAL EN INFORMATICA</t>
  </si>
  <si>
    <t>JEFE (A) DE OFICINA</t>
  </si>
  <si>
    <t>COORD. DE SISTEMATIZACION ADMVA. "A"</t>
  </si>
  <si>
    <t>AUDITOR (A) ESPECIALIZADO (A) "A"</t>
  </si>
  <si>
    <t>JEFE (A) DE SISTEMAS ADMINISTRATIVOS</t>
  </si>
  <si>
    <t>ADMINISTRATIVO (A) TECNICO (A) OPERACIONAL</t>
  </si>
  <si>
    <t>JEFE (A) DE OFICINA "E"</t>
  </si>
  <si>
    <t>JEFE (A) DE OFNA DE DESARROLLO DE PROCESOS</t>
  </si>
  <si>
    <t>COORD. DE SISTEMATIZACION ADMINISTRATIVA</t>
  </si>
  <si>
    <t>ANALISTA DE DESARROLLO DE PROCESO</t>
  </si>
  <si>
    <t>COORD. DE AUDITORIA FISCAL</t>
  </si>
  <si>
    <t>COORDINADOR (A) ADMON.ESPECIALIZADO (A)</t>
  </si>
  <si>
    <t>ANALISTA DE DESARROLLO ADMINISTRATIVO</t>
  </si>
  <si>
    <t>JEFE (A) DE OFNA. DE DESARROLLO DE PROCESOS</t>
  </si>
  <si>
    <t>AUDITOR (A) FISCAL "A"</t>
  </si>
  <si>
    <t>ADMINISTRATIVO (A) OPERATIVO (A)</t>
  </si>
  <si>
    <t>JEFE (A) DE ANALISTA DE SISTEMAS</t>
  </si>
  <si>
    <t>JEFE (A) DE SECCION DE SISTEMAS DE COMPUTO</t>
  </si>
  <si>
    <t>SECRETARIO (A) DE DIRECCION GENERAL</t>
  </si>
  <si>
    <t>AUDITOR (A) ESPECIALIZADO (A)</t>
  </si>
  <si>
    <t>ADMINISTRATIVO (A) "E"-ESCALAFON DIGITAL</t>
  </si>
  <si>
    <t>JEFE (A) DE OFICINA DE SISTEMAS DE COMPUTO</t>
  </si>
  <si>
    <t>AUXILIAR ADMINISTRATIVO (A)</t>
  </si>
  <si>
    <t>ADMINISTRATIVO (A) OPERATIVO (A) FINANZAS</t>
  </si>
  <si>
    <t>COORDINADOR (A) DE PROYECTOS</t>
  </si>
  <si>
    <t>AUDITOR (A) FISCAL "A" FINANZAS</t>
  </si>
  <si>
    <t>COORDINADOR (A)</t>
  </si>
  <si>
    <t>JEFE (A) DE OFICINA FINANZAS</t>
  </si>
  <si>
    <t>ANALISTA PROG. DE SIST. ESP. DE COMPUTO</t>
  </si>
  <si>
    <t>INGENIERO (A) EN SISTEMAS</t>
  </si>
  <si>
    <t>SECRETARIO (A) DE LA OFICINA DE SPS-33</t>
  </si>
  <si>
    <t>ANALISTA DE PROYECTOS</t>
  </si>
  <si>
    <t>ADMINISTRATIVO (A) "D"-ESCALAFON DIGITAL</t>
  </si>
  <si>
    <t>JEFE (A) DE GRUPO DE SISTEMAS ELECTRONICOS</t>
  </si>
  <si>
    <t>AUDITOR (A) FISCAL</t>
  </si>
  <si>
    <t>ADMINISTRADOR (A) ESP.DE SISTEMAS OPERATIVOS</t>
  </si>
  <si>
    <t>JEFE (A) DE AREA DE ABOGACIA</t>
  </si>
  <si>
    <t>JEFE (A) DE SECCION</t>
  </si>
  <si>
    <t>SECRETARIO (A) DE DIRECTOR (A) DE AREA</t>
  </si>
  <si>
    <t>JEFE (A) DE AREA DE CONTABILIDAD</t>
  </si>
  <si>
    <t>ACTUARIO (A) FISCAL</t>
  </si>
  <si>
    <t>JEFE (A) DE SUPERVISORES (AS)</t>
  </si>
  <si>
    <t>ABOGADO (A) ESPZDO. (A) EN ACTOS REGISTRALES</t>
  </si>
  <si>
    <t>ADMINISTRATIVO (A) "C"-ESCALAFON DIGITAL</t>
  </si>
  <si>
    <t>JEFE (A) DE SECCION "A"</t>
  </si>
  <si>
    <t>JEFE (A) DE DICTAMINADORES (AS)</t>
  </si>
  <si>
    <t>TECNICO (A) ADMINISTRATIVO (A)</t>
  </si>
  <si>
    <t>JEFE (A) DE OFICINA DE OBRAS</t>
  </si>
  <si>
    <t>TECNICO (A) ANALISTA DE INFORMACION</t>
  </si>
  <si>
    <t>AUXILIAR DE SERVICIOS</t>
  </si>
  <si>
    <t>SUBJEFE (A) DE OFICINA</t>
  </si>
  <si>
    <t>TEC. EN MANTO. DE SIST. COMPUTACIONALES</t>
  </si>
  <si>
    <t>SUPERVISOR (A) ESPECIALIZADO (A)</t>
  </si>
  <si>
    <t>ADMINISTRATIVO (A) "B"-ESCALAFON DIGITAL</t>
  </si>
  <si>
    <t>REVISOR (A) DE DOCUMENTOS BOVEDAS DE CREDITO</t>
  </si>
  <si>
    <t>ANALISTA PROFESIONAL</t>
  </si>
  <si>
    <t>ADMINISTRATIVO (A) "A"-ESCALAFON DIGITAL</t>
  </si>
  <si>
    <t>ANALISTA TECNICO (A)</t>
  </si>
  <si>
    <t>OPERADOR (A) DE EQUIPO PESADO "A"</t>
  </si>
  <si>
    <t>AYUDANTE SERVICIOS OFICINA FINANZAS</t>
  </si>
  <si>
    <t>CONTROLADOR (A) DE PROCESO</t>
  </si>
  <si>
    <t>DIBUJANTE</t>
  </si>
  <si>
    <t>SUPERVISOR (A)</t>
  </si>
  <si>
    <t>AUXILIAR DE ANALISTA TECNICO (A)</t>
  </si>
  <si>
    <t>AUXILIAR DE ANALISTA ADMINISTRATIVO (A)</t>
  </si>
  <si>
    <t>AUXILIAR "A"</t>
  </si>
  <si>
    <t>PEON</t>
  </si>
  <si>
    <t>AUXILIAR DE MANTENIMIENTO</t>
  </si>
  <si>
    <t>GABRIELA AIMEE</t>
  </si>
  <si>
    <t>HERNANDEZ</t>
  </si>
  <si>
    <t>GOMEZ</t>
  </si>
  <si>
    <t>JOSE LUIS</t>
  </si>
  <si>
    <t>GARCIA</t>
  </si>
  <si>
    <t>RAMIREZ</t>
  </si>
  <si>
    <t>TANIA</t>
  </si>
  <si>
    <t>AMARO</t>
  </si>
  <si>
    <t>CAMPOS</t>
  </si>
  <si>
    <t>MARIA DEL ROCIO</t>
  </si>
  <si>
    <t>AGUILAR</t>
  </si>
  <si>
    <t>MARIA GUADALUPE</t>
  </si>
  <si>
    <t>MORALES</t>
  </si>
  <si>
    <t>JUAN MANUEL</t>
  </si>
  <si>
    <t>NUÑEZ</t>
  </si>
  <si>
    <t>SANCHEZ</t>
  </si>
  <si>
    <t>GEMIMAH</t>
  </si>
  <si>
    <t>CAMACHO</t>
  </si>
  <si>
    <t>MONROY</t>
  </si>
  <si>
    <t>EVA</t>
  </si>
  <si>
    <t>DOMINGUEZ</t>
  </si>
  <si>
    <t>CRUZ</t>
  </si>
  <si>
    <t>HELIA ESTHER</t>
  </si>
  <si>
    <t>SERRANO</t>
  </si>
  <si>
    <t>PEÑALOZA</t>
  </si>
  <si>
    <t>JULIO ADRIAN</t>
  </si>
  <si>
    <t>PICHARDO</t>
  </si>
  <si>
    <t>GUIJOSA</t>
  </si>
  <si>
    <t>JORGE LUIS</t>
  </si>
  <si>
    <t>GUZMAN</t>
  </si>
  <si>
    <t>TERESA</t>
  </si>
  <si>
    <t>SILVANO</t>
  </si>
  <si>
    <t>ROBERTO ANDRES</t>
  </si>
  <si>
    <t>ESCOBEDO</t>
  </si>
  <si>
    <t>RAFAEL EDUARDO</t>
  </si>
  <si>
    <t>ZENDEJAS</t>
  </si>
  <si>
    <t>LAURA</t>
  </si>
  <si>
    <t>ESPARZA</t>
  </si>
  <si>
    <t>BARAJAS</t>
  </si>
  <si>
    <t>GERMAN GUADALUPE</t>
  </si>
  <si>
    <t>ALEJO</t>
  </si>
  <si>
    <t>DOLORES JAZMIN</t>
  </si>
  <si>
    <t>AXEL ROBERTO</t>
  </si>
  <si>
    <t>PALOMINO</t>
  </si>
  <si>
    <t>RAMOS</t>
  </si>
  <si>
    <t>LUIS ALBERTO</t>
  </si>
  <si>
    <t>JUDITH</t>
  </si>
  <si>
    <t>YESCAS</t>
  </si>
  <si>
    <t>GERARDO</t>
  </si>
  <si>
    <t>CORIA</t>
  </si>
  <si>
    <t>VILLEGAS</t>
  </si>
  <si>
    <t>CLAUDIA</t>
  </si>
  <si>
    <t>VAZQUEZ</t>
  </si>
  <si>
    <t>GUALITO</t>
  </si>
  <si>
    <t>VACANTE</t>
  </si>
  <si>
    <t>SANDOVAL</t>
  </si>
  <si>
    <t>SILVIA EDITH</t>
  </si>
  <si>
    <t>AGUERO</t>
  </si>
  <si>
    <t>MELISSA</t>
  </si>
  <si>
    <t>PEREZ</t>
  </si>
  <si>
    <t>ERIKA ADRIANA</t>
  </si>
  <si>
    <t>RUIZ</t>
  </si>
  <si>
    <t>ROCHA</t>
  </si>
  <si>
    <t>MENDOZA</t>
  </si>
  <si>
    <t>RIVERA</t>
  </si>
  <si>
    <t>KARLA ANDREA</t>
  </si>
  <si>
    <t>HINOJOSA</t>
  </si>
  <si>
    <t>VARGAS</t>
  </si>
  <si>
    <t>JONATHAN ALDAIR</t>
  </si>
  <si>
    <t>SILVA</t>
  </si>
  <si>
    <t>BERENICE JAZIEL</t>
  </si>
  <si>
    <t>TREJO</t>
  </si>
  <si>
    <t>ESTEFANIA</t>
  </si>
  <si>
    <t>ARTEAGA</t>
  </si>
  <si>
    <t>ESCOBAR</t>
  </si>
  <si>
    <t>ELIZABETH</t>
  </si>
  <si>
    <t>ROSAS</t>
  </si>
  <si>
    <t>CORTES</t>
  </si>
  <si>
    <t>DIANA</t>
  </si>
  <si>
    <t>FERNANDEZ</t>
  </si>
  <si>
    <t>MARTINEZ</t>
  </si>
  <si>
    <t>DANIEL</t>
  </si>
  <si>
    <t>IZQUIERDO</t>
  </si>
  <si>
    <t>LOPEZ</t>
  </si>
  <si>
    <t>JEANNETTE</t>
  </si>
  <si>
    <t>ESTEFANY MONSERRAT</t>
  </si>
  <si>
    <t>HERRERA</t>
  </si>
  <si>
    <t>ALVA</t>
  </si>
  <si>
    <t>VELASCO</t>
  </si>
  <si>
    <t>MONSSERRAT</t>
  </si>
  <si>
    <t>SAMPAYO</t>
  </si>
  <si>
    <t>FRANZONI</t>
  </si>
  <si>
    <t>LOBO</t>
  </si>
  <si>
    <t>VICTOR</t>
  </si>
  <si>
    <t>VILLEDA</t>
  </si>
  <si>
    <t>LETICIA</t>
  </si>
  <si>
    <t>LORENCEZ</t>
  </si>
  <si>
    <t>OLVERA</t>
  </si>
  <si>
    <t>SIERRA</t>
  </si>
  <si>
    <t>JOEL</t>
  </si>
  <si>
    <t>VILLALOBOS</t>
  </si>
  <si>
    <t>MORENO</t>
  </si>
  <si>
    <t>YAIR</t>
  </si>
  <si>
    <t>CARDENAS</t>
  </si>
  <si>
    <t>OCTAVIO</t>
  </si>
  <si>
    <t>FUENTES</t>
  </si>
  <si>
    <t>HUGO</t>
  </si>
  <si>
    <t>GONZALEZ RUBIO</t>
  </si>
  <si>
    <t>NANCY BELEN</t>
  </si>
  <si>
    <t>ALARCON</t>
  </si>
  <si>
    <t>RUBEN</t>
  </si>
  <si>
    <t>TORRES</t>
  </si>
  <si>
    <t>GRISELDA</t>
  </si>
  <si>
    <t>ALMAZAN</t>
  </si>
  <si>
    <t>VELAZQUEZ</t>
  </si>
  <si>
    <t>PATRICIA</t>
  </si>
  <si>
    <t>ESTELA</t>
  </si>
  <si>
    <t>AMADOR</t>
  </si>
  <si>
    <t>LORENA</t>
  </si>
  <si>
    <t>ANGULO</t>
  </si>
  <si>
    <t>LUNA</t>
  </si>
  <si>
    <t>ARIAS</t>
  </si>
  <si>
    <t>SALDAÑA</t>
  </si>
  <si>
    <t>OMAR ALFREDO</t>
  </si>
  <si>
    <t>ASCENCIO</t>
  </si>
  <si>
    <t>BOBADILLA</t>
  </si>
  <si>
    <t>XOCHITL LUCIA</t>
  </si>
  <si>
    <t>AVILES</t>
  </si>
  <si>
    <t>AQUINO</t>
  </si>
  <si>
    <t>OBDULIA</t>
  </si>
  <si>
    <t>BAUTISTA</t>
  </si>
  <si>
    <t>OSORIO</t>
  </si>
  <si>
    <t>ENRIQUE</t>
  </si>
  <si>
    <t>SOTO</t>
  </si>
  <si>
    <t>BAYLON</t>
  </si>
  <si>
    <t>BEATRIZ EUGENIA</t>
  </si>
  <si>
    <t>BERMUDEZ</t>
  </si>
  <si>
    <t>JORGE ALBERTO</t>
  </si>
  <si>
    <t>BERNAL</t>
  </si>
  <si>
    <t>HURTADO</t>
  </si>
  <si>
    <t>JOSE CARLOS</t>
  </si>
  <si>
    <t>BETANCOURT</t>
  </si>
  <si>
    <t>RODRIGUEZ</t>
  </si>
  <si>
    <t>MARIA ESTHER</t>
  </si>
  <si>
    <t>SANTILLAN</t>
  </si>
  <si>
    <t>NANCY YADIRA</t>
  </si>
  <si>
    <t>BUEN ABAD</t>
  </si>
  <si>
    <t>GRANADOS</t>
  </si>
  <si>
    <t>EDNA</t>
  </si>
  <si>
    <t>TEJEDA</t>
  </si>
  <si>
    <t>CHRISTIAN OMAR</t>
  </si>
  <si>
    <t>BUENDIA</t>
  </si>
  <si>
    <t>SARMIENTO</t>
  </si>
  <si>
    <t>MARIA DOLORES</t>
  </si>
  <si>
    <t>CADENA</t>
  </si>
  <si>
    <t>TRINIDAD MIGUEL</t>
  </si>
  <si>
    <t>CAMPUZANO</t>
  </si>
  <si>
    <t>ROSA ALICIA</t>
  </si>
  <si>
    <t>CANO</t>
  </si>
  <si>
    <t>CASTAÑEDA</t>
  </si>
  <si>
    <t>ELSA</t>
  </si>
  <si>
    <t>CARBAJAL</t>
  </si>
  <si>
    <t>SANDRA LEONOR</t>
  </si>
  <si>
    <t>CARRILLO</t>
  </si>
  <si>
    <t>AYUZO</t>
  </si>
  <si>
    <t>CLAUDIA AURORA</t>
  </si>
  <si>
    <t>CASTILLO</t>
  </si>
  <si>
    <t>AVILA</t>
  </si>
  <si>
    <t>ROBERTO DONACIANO</t>
  </si>
  <si>
    <t>CERVANTES</t>
  </si>
  <si>
    <t>JACQUELINE</t>
  </si>
  <si>
    <t>CHANG</t>
  </si>
  <si>
    <t>MARIA JOSEFINA</t>
  </si>
  <si>
    <t>CHAVEZ</t>
  </si>
  <si>
    <t>DAVID</t>
  </si>
  <si>
    <t>MARIA DEL CARMEN</t>
  </si>
  <si>
    <t>COLIN</t>
  </si>
  <si>
    <t>ZAMORA</t>
  </si>
  <si>
    <t>HERMILO CARLOS</t>
  </si>
  <si>
    <t>CONTRERAS</t>
  </si>
  <si>
    <t>MARIO ALBERTO</t>
  </si>
  <si>
    <t>LUIS EDUARDO</t>
  </si>
  <si>
    <t>CORDERO</t>
  </si>
  <si>
    <t>PAOLA GUADALUPE</t>
  </si>
  <si>
    <t>CORONA</t>
  </si>
  <si>
    <t>MARIA DEL ROSARIO</t>
  </si>
  <si>
    <t>LIDES</t>
  </si>
  <si>
    <t>JOAQUIN FERNANDO</t>
  </si>
  <si>
    <t>ZOILA ESTELA</t>
  </si>
  <si>
    <t>CUNILLE</t>
  </si>
  <si>
    <t>PAZ</t>
  </si>
  <si>
    <t>NORMA</t>
  </si>
  <si>
    <t>DELGADO</t>
  </si>
  <si>
    <t>Y GROVAS</t>
  </si>
  <si>
    <t>SUSANA</t>
  </si>
  <si>
    <t>DIAZ</t>
  </si>
  <si>
    <t>EVA JAZMIN</t>
  </si>
  <si>
    <t>TORRIJOS</t>
  </si>
  <si>
    <t>OSCAR</t>
  </si>
  <si>
    <t>SALAS</t>
  </si>
  <si>
    <t>EGUIA-LIS</t>
  </si>
  <si>
    <t>GUERRERO</t>
  </si>
  <si>
    <t>HORACIO ALDEMAR</t>
  </si>
  <si>
    <t>ESTRADA</t>
  </si>
  <si>
    <t>ALCANTARA</t>
  </si>
  <si>
    <t>MARIA ISABEL</t>
  </si>
  <si>
    <t>ADRIANA</t>
  </si>
  <si>
    <t>FELIPE</t>
  </si>
  <si>
    <t>DE BENITO</t>
  </si>
  <si>
    <t>JOSE ANGEL</t>
  </si>
  <si>
    <t>FLORES</t>
  </si>
  <si>
    <t>ANA MARIA</t>
  </si>
  <si>
    <t>SALAZAR</t>
  </si>
  <si>
    <t>HERMENEGILDO MARGARITO</t>
  </si>
  <si>
    <t>MARIA CONCEPCION</t>
  </si>
  <si>
    <t>SEVERO</t>
  </si>
  <si>
    <t>GAITAN</t>
  </si>
  <si>
    <t>LEON</t>
  </si>
  <si>
    <t>RAFAEL VICENTE</t>
  </si>
  <si>
    <t>ALMA ROSA</t>
  </si>
  <si>
    <t>CORNEJO</t>
  </si>
  <si>
    <t>JANETTE</t>
  </si>
  <si>
    <t>ESPINOSA</t>
  </si>
  <si>
    <t>NORMA JUANA</t>
  </si>
  <si>
    <t>GIL</t>
  </si>
  <si>
    <t>ANGELICA</t>
  </si>
  <si>
    <t>GONZALEZ</t>
  </si>
  <si>
    <t>ELISA</t>
  </si>
  <si>
    <t>GUSTAVO</t>
  </si>
  <si>
    <t>ORDUÑO</t>
  </si>
  <si>
    <t>GABRIELA</t>
  </si>
  <si>
    <t>SEVERINO</t>
  </si>
  <si>
    <t>CARLOS RENE</t>
  </si>
  <si>
    <t>GARCIA SELA</t>
  </si>
  <si>
    <t>CID</t>
  </si>
  <si>
    <t>JOSE ALFREDO</t>
  </si>
  <si>
    <t>GARDUÑO</t>
  </si>
  <si>
    <t>MELENDEZ</t>
  </si>
  <si>
    <t>JUANITA</t>
  </si>
  <si>
    <t>ROSA MARIA</t>
  </si>
  <si>
    <t>BELTRAN</t>
  </si>
  <si>
    <t>LILIA</t>
  </si>
  <si>
    <t>JAEL PATRICIA</t>
  </si>
  <si>
    <t>KRAULLES</t>
  </si>
  <si>
    <t>VICTOR HUGO</t>
  </si>
  <si>
    <t>GUERRA</t>
  </si>
  <si>
    <t>EDITH</t>
  </si>
  <si>
    <t>SOFIA</t>
  </si>
  <si>
    <t>LABRA</t>
  </si>
  <si>
    <t>CARLOTA PATRICIA</t>
  </si>
  <si>
    <t>PADILLA</t>
  </si>
  <si>
    <t>YOLANDA ARACELI</t>
  </si>
  <si>
    <t>ROGELIO</t>
  </si>
  <si>
    <t>RANGEL</t>
  </si>
  <si>
    <t>RAUL</t>
  </si>
  <si>
    <t>REYES</t>
  </si>
  <si>
    <t>JOAQUIN</t>
  </si>
  <si>
    <t>EDUARDO</t>
  </si>
  <si>
    <t>VILLALBA</t>
  </si>
  <si>
    <t>BLANCA ALICIA</t>
  </si>
  <si>
    <t>MARIA TERESA</t>
  </si>
  <si>
    <t>HORTA</t>
  </si>
  <si>
    <t>SARAHI</t>
  </si>
  <si>
    <t>JIMENEZ</t>
  </si>
  <si>
    <t>ENRIQUEZ</t>
  </si>
  <si>
    <t>JOSE MANUEL</t>
  </si>
  <si>
    <t>JUAREZ</t>
  </si>
  <si>
    <t>LARA</t>
  </si>
  <si>
    <t>ROCIO</t>
  </si>
  <si>
    <t>SALDIVAR</t>
  </si>
  <si>
    <t>LIDIA</t>
  </si>
  <si>
    <t>MARIA DE LOURDES</t>
  </si>
  <si>
    <t>MARIO CESAR</t>
  </si>
  <si>
    <t>RODOLFO MARTIN</t>
  </si>
  <si>
    <t>SAMUEL LUCIO</t>
  </si>
  <si>
    <t>PAREDES</t>
  </si>
  <si>
    <t>JULIETA</t>
  </si>
  <si>
    <t>AQUILEO ROGELIO</t>
  </si>
  <si>
    <t>MARCELINA</t>
  </si>
  <si>
    <t>OFELIA</t>
  </si>
  <si>
    <t>LOZADA</t>
  </si>
  <si>
    <t>BADILLO</t>
  </si>
  <si>
    <t>JUSTINA</t>
  </si>
  <si>
    <t>LOZANO</t>
  </si>
  <si>
    <t>VALENTE</t>
  </si>
  <si>
    <t>DOLORES</t>
  </si>
  <si>
    <t>REYNA</t>
  </si>
  <si>
    <t>SERGIO BERNARDO</t>
  </si>
  <si>
    <t>LUPERCIO</t>
  </si>
  <si>
    <t>JOSE</t>
  </si>
  <si>
    <t>MANZANO</t>
  </si>
  <si>
    <t>GALLARDO</t>
  </si>
  <si>
    <t>ANGEL MARIO</t>
  </si>
  <si>
    <t>MARQUEZ</t>
  </si>
  <si>
    <t>MARCO ANTONIO</t>
  </si>
  <si>
    <t>BRAVO</t>
  </si>
  <si>
    <t>JESUS JOSE LUIS</t>
  </si>
  <si>
    <t>JOSE RODRIGO</t>
  </si>
  <si>
    <t>MARCELA</t>
  </si>
  <si>
    <t>LUGO</t>
  </si>
  <si>
    <t>SONIA</t>
  </si>
  <si>
    <t>ANA GABRIELA</t>
  </si>
  <si>
    <t>MENESES</t>
  </si>
  <si>
    <t>RODOLFO</t>
  </si>
  <si>
    <t>QUIÑONES</t>
  </si>
  <si>
    <t>LILIANA</t>
  </si>
  <si>
    <t>MEDINA</t>
  </si>
  <si>
    <t>MONICA CONCEPCION</t>
  </si>
  <si>
    <t>MELO</t>
  </si>
  <si>
    <t>MENDIOLA</t>
  </si>
  <si>
    <t>PATIÑO</t>
  </si>
  <si>
    <t>VERONICA</t>
  </si>
  <si>
    <t>BLANCA ESTELA</t>
  </si>
  <si>
    <t>MENENDEZ</t>
  </si>
  <si>
    <t>RICARDO MICHEL</t>
  </si>
  <si>
    <t>MIRANDA</t>
  </si>
  <si>
    <t>ALVAREZ</t>
  </si>
  <si>
    <t>JORGE ALEJANDRO</t>
  </si>
  <si>
    <t>CHAVERO</t>
  </si>
  <si>
    <t>YANITZIN</t>
  </si>
  <si>
    <t>MONREAL</t>
  </si>
  <si>
    <t>FRIAS</t>
  </si>
  <si>
    <t>MARIA ALICIA</t>
  </si>
  <si>
    <t>MONTAÑO</t>
  </si>
  <si>
    <t>ORTEGA</t>
  </si>
  <si>
    <t>JACOBO JAVIER</t>
  </si>
  <si>
    <t>SOCORRO</t>
  </si>
  <si>
    <t>RICARDO</t>
  </si>
  <si>
    <t>LUIS ANTONIO</t>
  </si>
  <si>
    <t>MOTA</t>
  </si>
  <si>
    <t>ALONSO</t>
  </si>
  <si>
    <t>FLAVIO FELIX</t>
  </si>
  <si>
    <t>MUÑOZ</t>
  </si>
  <si>
    <t>ESQUIVEL</t>
  </si>
  <si>
    <t>JOEL IVAN</t>
  </si>
  <si>
    <t>OCAÑA</t>
  </si>
  <si>
    <t>MIGUEL ANGEL</t>
  </si>
  <si>
    <t>OLALDE</t>
  </si>
  <si>
    <t>GONZALO SANTIAGO</t>
  </si>
  <si>
    <t>OLMEDO</t>
  </si>
  <si>
    <t>OLMOS</t>
  </si>
  <si>
    <t>TONATIUH</t>
  </si>
  <si>
    <t>ORTIZ</t>
  </si>
  <si>
    <t>NIETO</t>
  </si>
  <si>
    <t>MARIA DEL PILAR VIRGINIA</t>
  </si>
  <si>
    <t>ANDREA CONCEPCION</t>
  </si>
  <si>
    <t>ROMAN</t>
  </si>
  <si>
    <t>PINEDA</t>
  </si>
  <si>
    <t>GUADALUPE</t>
  </si>
  <si>
    <t>PEÑA</t>
  </si>
  <si>
    <t>TRENADO</t>
  </si>
  <si>
    <t>SALVADORA ELIA</t>
  </si>
  <si>
    <t>MARIA DE LA LUZ</t>
  </si>
  <si>
    <t>ARANDA</t>
  </si>
  <si>
    <t>PABLO</t>
  </si>
  <si>
    <t>CERON</t>
  </si>
  <si>
    <t>ARACELI ALEJANDRA</t>
  </si>
  <si>
    <t>MARROQUIN</t>
  </si>
  <si>
    <t>PULIDO</t>
  </si>
  <si>
    <t>JORGE</t>
  </si>
  <si>
    <t>MANJARREZ</t>
  </si>
  <si>
    <t>GLORIA SELENE</t>
  </si>
  <si>
    <t>NAVA</t>
  </si>
  <si>
    <t>LESLI RUBI</t>
  </si>
  <si>
    <t>JESUS</t>
  </si>
  <si>
    <t>FLORINA</t>
  </si>
  <si>
    <t>ROJAS</t>
  </si>
  <si>
    <t>FRANCISCO</t>
  </si>
  <si>
    <t>TRUJILLO</t>
  </si>
  <si>
    <t>MIGUEL ANGEL VICENTE</t>
  </si>
  <si>
    <t>LEOPOLDO</t>
  </si>
  <si>
    <t>SANDRA REYNA</t>
  </si>
  <si>
    <t>CALDERON</t>
  </si>
  <si>
    <t>CUEVAS</t>
  </si>
  <si>
    <t>LEONARDO FRANCISCO</t>
  </si>
  <si>
    <t>MONTERRUBIO</t>
  </si>
  <si>
    <t>ROSALES</t>
  </si>
  <si>
    <t>ISABEL ROCIO</t>
  </si>
  <si>
    <t>VALENZUELA</t>
  </si>
  <si>
    <t>LAURA LETICIA</t>
  </si>
  <si>
    <t>RUBIO</t>
  </si>
  <si>
    <t>AYALA</t>
  </si>
  <si>
    <t>SERGIO</t>
  </si>
  <si>
    <t>EDGAR ABISAY</t>
  </si>
  <si>
    <t>ORRALA</t>
  </si>
  <si>
    <t>ARTURO</t>
  </si>
  <si>
    <t>SEPULVEDA</t>
  </si>
  <si>
    <t>GUTIERREZ</t>
  </si>
  <si>
    <t>FERNANDA</t>
  </si>
  <si>
    <t>BECERRIL</t>
  </si>
  <si>
    <t>IRIS YESSICA</t>
  </si>
  <si>
    <t>SOLANO</t>
  </si>
  <si>
    <t>AVIÑA</t>
  </si>
  <si>
    <t>JAZMIN GUADALUPE</t>
  </si>
  <si>
    <t>SOLIS</t>
  </si>
  <si>
    <t>VERGARA</t>
  </si>
  <si>
    <t>LUCIA</t>
  </si>
  <si>
    <t>ARMANDO</t>
  </si>
  <si>
    <t>TENORIO</t>
  </si>
  <si>
    <t>TORRADO</t>
  </si>
  <si>
    <t>DORANTES</t>
  </si>
  <si>
    <t>ULLOA</t>
  </si>
  <si>
    <t>JOSE ROBERTO</t>
  </si>
  <si>
    <t>VALDEZ</t>
  </si>
  <si>
    <t>CLAUDIA ISABEL</t>
  </si>
  <si>
    <t>STEINER</t>
  </si>
  <si>
    <t>CESAR GABRIEL</t>
  </si>
  <si>
    <t>VENANCIO</t>
  </si>
  <si>
    <t>QUIRINO</t>
  </si>
  <si>
    <t>CLAUDIA PATRICIA</t>
  </si>
  <si>
    <t>VIDAL</t>
  </si>
  <si>
    <t>ALEJANDRA</t>
  </si>
  <si>
    <t>VILLAGRAN</t>
  </si>
  <si>
    <t>JUAN ANTONIO</t>
  </si>
  <si>
    <t>VILLASEÑOR</t>
  </si>
  <si>
    <t>PORRAS</t>
  </si>
  <si>
    <t>ANGELA</t>
  </si>
  <si>
    <t>ZAMBRANO</t>
  </si>
  <si>
    <t>LAZCANO</t>
  </si>
  <si>
    <t>MARIA REYNA PATRICIA</t>
  </si>
  <si>
    <t>ZAMUDIO</t>
  </si>
  <si>
    <t>MEDEL</t>
  </si>
  <si>
    <t>ZARATE</t>
  </si>
  <si>
    <t>REGENTE</t>
  </si>
  <si>
    <t>ZUÑIGA</t>
  </si>
  <si>
    <t>SANDRA LIZBETH</t>
  </si>
  <si>
    <t>AGUILA</t>
  </si>
  <si>
    <t>JUAN CARLOS EMMANUEL</t>
  </si>
  <si>
    <t>ERICK FERNANDO</t>
  </si>
  <si>
    <t>ALFONSO</t>
  </si>
  <si>
    <t>POPOCA</t>
  </si>
  <si>
    <t>DAVID IVARAQUI</t>
  </si>
  <si>
    <t>ALVARADO</t>
  </si>
  <si>
    <t>JORGE MISAEL</t>
  </si>
  <si>
    <t>AREVALO</t>
  </si>
  <si>
    <t>ARREGUIN</t>
  </si>
  <si>
    <t>MARIA DE LOS ANGELES</t>
  </si>
  <si>
    <t>BOTELLO</t>
  </si>
  <si>
    <t>FRANCISCO CESAR</t>
  </si>
  <si>
    <t>CESAR EDUARDO</t>
  </si>
  <si>
    <t>RICO</t>
  </si>
  <si>
    <t>CEDILLO</t>
  </si>
  <si>
    <t>VALLEJO</t>
  </si>
  <si>
    <t>CESAR</t>
  </si>
  <si>
    <t>CHAPARRO</t>
  </si>
  <si>
    <t>VASQUEZ</t>
  </si>
  <si>
    <t>YESSICA NAYELY</t>
  </si>
  <si>
    <t>ROMERO</t>
  </si>
  <si>
    <t>COBOS</t>
  </si>
  <si>
    <t>JESUS ALFONSO</t>
  </si>
  <si>
    <t>CUELLAR</t>
  </si>
  <si>
    <t>FRANCO</t>
  </si>
  <si>
    <t>ESCALONA</t>
  </si>
  <si>
    <t>BRYAN ENRIQUE</t>
  </si>
  <si>
    <t>GALAN</t>
  </si>
  <si>
    <t>MEJIA</t>
  </si>
  <si>
    <t>MONICA CELESTE</t>
  </si>
  <si>
    <t>ELVA BERENICE</t>
  </si>
  <si>
    <t>MENDEZ</t>
  </si>
  <si>
    <t>JUAN JAVIER</t>
  </si>
  <si>
    <t>GUILLEN</t>
  </si>
  <si>
    <t>RAQUEL</t>
  </si>
  <si>
    <t>CABRERA</t>
  </si>
  <si>
    <t>ARTURO ABRAHAM</t>
  </si>
  <si>
    <t>IBARRA</t>
  </si>
  <si>
    <t>SANTOS</t>
  </si>
  <si>
    <t>CRISTINA</t>
  </si>
  <si>
    <t>JARQUIN</t>
  </si>
  <si>
    <t>BARRERA</t>
  </si>
  <si>
    <t>DAVID ALBERTO</t>
  </si>
  <si>
    <t>YANTOHANI AZAEL</t>
  </si>
  <si>
    <t>BERNARDO</t>
  </si>
  <si>
    <t>LANUZA</t>
  </si>
  <si>
    <t>ITZEL</t>
  </si>
  <si>
    <t>CARAPIA</t>
  </si>
  <si>
    <t>ITZEL GUADALUPE</t>
  </si>
  <si>
    <t>GASCA</t>
  </si>
  <si>
    <t>KARLA JANETTE</t>
  </si>
  <si>
    <t>BRIANDA THALIA</t>
  </si>
  <si>
    <t>MIRIAM ALEJANDRA</t>
  </si>
  <si>
    <t>SALVADOR</t>
  </si>
  <si>
    <t>MONTOYA</t>
  </si>
  <si>
    <t>DANIEL MARCELINO</t>
  </si>
  <si>
    <t>OCHOA</t>
  </si>
  <si>
    <t>FREED ARNOLD</t>
  </si>
  <si>
    <t>NOVA</t>
  </si>
  <si>
    <t>JESSICA</t>
  </si>
  <si>
    <t>OLIVARES</t>
  </si>
  <si>
    <t>ALEJANDRO</t>
  </si>
  <si>
    <t>ORDOÑEZ</t>
  </si>
  <si>
    <t>VILLAMIL</t>
  </si>
  <si>
    <t>OVANDO</t>
  </si>
  <si>
    <t>ZARAGOZA</t>
  </si>
  <si>
    <t>ROMAN TONATIUH</t>
  </si>
  <si>
    <t>IVONNE ITSE</t>
  </si>
  <si>
    <t>QUINTERO</t>
  </si>
  <si>
    <t>JOVANNY</t>
  </si>
  <si>
    <t>CAMPILLO</t>
  </si>
  <si>
    <t>BRENDA MARYCRUZ ADRIANA</t>
  </si>
  <si>
    <t>IVONNE</t>
  </si>
  <si>
    <t>ROBLES</t>
  </si>
  <si>
    <t>DE LA CRUZ</t>
  </si>
  <si>
    <t>NIDIA ANDREA</t>
  </si>
  <si>
    <t>ULISES OCTAVIO</t>
  </si>
  <si>
    <t>ROLDAN</t>
  </si>
  <si>
    <t>CARLOS MAXIMILIANO</t>
  </si>
  <si>
    <t>RUANO</t>
  </si>
  <si>
    <t>ANGELICA PAOLA</t>
  </si>
  <si>
    <t>SAAVEDRA</t>
  </si>
  <si>
    <t>LUISMARIO</t>
  </si>
  <si>
    <t>CHRISTOFER</t>
  </si>
  <si>
    <t>TURCIOS</t>
  </si>
  <si>
    <t>MARIELA GUADALUPE</t>
  </si>
  <si>
    <t>VALLE</t>
  </si>
  <si>
    <t>BARRAGAN</t>
  </si>
  <si>
    <t>ESTEBAN</t>
  </si>
  <si>
    <t>MORA</t>
  </si>
  <si>
    <t>ABIJAEL</t>
  </si>
  <si>
    <t>MAGAÑA</t>
  </si>
  <si>
    <t>LIZETH</t>
  </si>
  <si>
    <t>AIDA</t>
  </si>
  <si>
    <t>ACEVEDO</t>
  </si>
  <si>
    <t>CASTRO</t>
  </si>
  <si>
    <t>JORGE ARTURO</t>
  </si>
  <si>
    <t>QUIROZ</t>
  </si>
  <si>
    <t>JOSE HECTOR ADRIAN</t>
  </si>
  <si>
    <t>CEBALLOS</t>
  </si>
  <si>
    <t>NARCISO JUAN CARLOS</t>
  </si>
  <si>
    <t>AMASTAL</t>
  </si>
  <si>
    <t>WENDY PATRICIA</t>
  </si>
  <si>
    <t>ANDRADE</t>
  </si>
  <si>
    <t>GONGORA</t>
  </si>
  <si>
    <t>PORFIRIO</t>
  </si>
  <si>
    <t>ARREOLA</t>
  </si>
  <si>
    <t>VILLA</t>
  </si>
  <si>
    <t>MALAGON</t>
  </si>
  <si>
    <t>GONZALO</t>
  </si>
  <si>
    <t>BOJORGES</t>
  </si>
  <si>
    <t>FONSECA</t>
  </si>
  <si>
    <t>LUZ MARIA</t>
  </si>
  <si>
    <t>BRISEÑO</t>
  </si>
  <si>
    <t>ROMO</t>
  </si>
  <si>
    <t>ALFREDO</t>
  </si>
  <si>
    <t>GISELLE YOSSEMIT</t>
  </si>
  <si>
    <t>CLAUDIA ANGELICA</t>
  </si>
  <si>
    <t>MA. VICTORIA</t>
  </si>
  <si>
    <t>CASARRUBIAS</t>
  </si>
  <si>
    <t>APOLINAR</t>
  </si>
  <si>
    <t>CAMARENA</t>
  </si>
  <si>
    <t>JOSE GABRIEL</t>
  </si>
  <si>
    <t>ETHEL OTILIA</t>
  </si>
  <si>
    <t>CORDOVA</t>
  </si>
  <si>
    <t>LUCIA GUADALUPE</t>
  </si>
  <si>
    <t>CUMPLIDO</t>
  </si>
  <si>
    <t>VIRGINIA</t>
  </si>
  <si>
    <t>DE LUCIO</t>
  </si>
  <si>
    <t>MARIA REYNA</t>
  </si>
  <si>
    <t>ELIZALDE</t>
  </si>
  <si>
    <t>MATA</t>
  </si>
  <si>
    <t>MILAGROS</t>
  </si>
  <si>
    <t>FUERTE</t>
  </si>
  <si>
    <t>PEDRO</t>
  </si>
  <si>
    <t>MARTHA PATRICIA</t>
  </si>
  <si>
    <t>JARSHJEJAR MARISHEL</t>
  </si>
  <si>
    <t>ROSALVA</t>
  </si>
  <si>
    <t>GAYTAN</t>
  </si>
  <si>
    <t>CARLOS MANUEL</t>
  </si>
  <si>
    <t>SANTA ANGELICA MARIA</t>
  </si>
  <si>
    <t>GOROSTIETA</t>
  </si>
  <si>
    <t>MIRIAM</t>
  </si>
  <si>
    <t>GRANDE</t>
  </si>
  <si>
    <t>BENITEZ</t>
  </si>
  <si>
    <t>ANGEL</t>
  </si>
  <si>
    <t>BLANCA MARTHA</t>
  </si>
  <si>
    <t>BANDA</t>
  </si>
  <si>
    <t>NOEMI</t>
  </si>
  <si>
    <t>ROGELIO JUAN</t>
  </si>
  <si>
    <t>RODOLFO ALFONSO</t>
  </si>
  <si>
    <t>HUERTA</t>
  </si>
  <si>
    <t>NARES</t>
  </si>
  <si>
    <t>RODRIGO</t>
  </si>
  <si>
    <t>HURTADO DE MENDOZA</t>
  </si>
  <si>
    <t>EFRAIN</t>
  </si>
  <si>
    <t>JARAMILLO</t>
  </si>
  <si>
    <t>HECTOR FRANCISCO</t>
  </si>
  <si>
    <t>MONTALVO</t>
  </si>
  <si>
    <t>GILBERTO</t>
  </si>
  <si>
    <t>BELMONT</t>
  </si>
  <si>
    <t>F. JANET</t>
  </si>
  <si>
    <t>LUDWIG</t>
  </si>
  <si>
    <t>JOSEFINA</t>
  </si>
  <si>
    <t>DANIEL IVAN</t>
  </si>
  <si>
    <t>GUILLERMO</t>
  </si>
  <si>
    <t>RIVERO</t>
  </si>
  <si>
    <t>MARINA</t>
  </si>
  <si>
    <t>MEZA</t>
  </si>
  <si>
    <t>ALICIA</t>
  </si>
  <si>
    <t>MIJANGOS</t>
  </si>
  <si>
    <t>PASCUAL</t>
  </si>
  <si>
    <t>MIRON</t>
  </si>
  <si>
    <t>ADA LUZ</t>
  </si>
  <si>
    <t>SARA BERTHA</t>
  </si>
  <si>
    <t>GODINEZ</t>
  </si>
  <si>
    <t>MARIA AGUSTINA</t>
  </si>
  <si>
    <t>JOSE MARCOS</t>
  </si>
  <si>
    <t>PACHECO</t>
  </si>
  <si>
    <t>ERIKA DORLE</t>
  </si>
  <si>
    <t>PASTRANA</t>
  </si>
  <si>
    <t>MONICA BETSABE</t>
  </si>
  <si>
    <t>PERALTA</t>
  </si>
  <si>
    <t>MARIA MARGARITA</t>
  </si>
  <si>
    <t>PLATA</t>
  </si>
  <si>
    <t>JUAN ALBERTO</t>
  </si>
  <si>
    <t>PORTILLO</t>
  </si>
  <si>
    <t>JOSE MARIO SALVADOR</t>
  </si>
  <si>
    <t>ALFARO</t>
  </si>
  <si>
    <t>OCTAVIO EDUARDO</t>
  </si>
  <si>
    <t>NOVOA</t>
  </si>
  <si>
    <t>ALMA EVELIA</t>
  </si>
  <si>
    <t>NELVA</t>
  </si>
  <si>
    <t>OROZCO</t>
  </si>
  <si>
    <t>GLORIA PATRICIA</t>
  </si>
  <si>
    <t>SUAREZ</t>
  </si>
  <si>
    <t>SONIA IRENE</t>
  </si>
  <si>
    <t>RUEDA</t>
  </si>
  <si>
    <t>LUIS</t>
  </si>
  <si>
    <t>SENSION</t>
  </si>
  <si>
    <t>ROBERTO GERARDO</t>
  </si>
  <si>
    <t>SERNA</t>
  </si>
  <si>
    <t>SALOMON</t>
  </si>
  <si>
    <t>JONATHAN GABRIEL</t>
  </si>
  <si>
    <t>GUADALUPE MARGARITA</t>
  </si>
  <si>
    <t>TERAN</t>
  </si>
  <si>
    <t>JEANNET PATRICIA</t>
  </si>
  <si>
    <t>JAZMIN</t>
  </si>
  <si>
    <t>DEL VALLE</t>
  </si>
  <si>
    <t>JUAN CARLOS</t>
  </si>
  <si>
    <t>VILLANUEVA</t>
  </si>
  <si>
    <t>NELLY JAZMIN</t>
  </si>
  <si>
    <t>VINZON</t>
  </si>
  <si>
    <t>JESUS JAVIER</t>
  </si>
  <si>
    <t>VIRAMONTES</t>
  </si>
  <si>
    <t>ARMINDA</t>
  </si>
  <si>
    <t>SANDRA GUADALUPE</t>
  </si>
  <si>
    <t>AXALCO</t>
  </si>
  <si>
    <t>LUIS ANDRES BENJAMIN</t>
  </si>
  <si>
    <t>BARRAZA</t>
  </si>
  <si>
    <t>MAURO EDGAR</t>
  </si>
  <si>
    <t>ESPEJEL</t>
  </si>
  <si>
    <t>JOSE ARNULFO</t>
  </si>
  <si>
    <t>JENNIFER</t>
  </si>
  <si>
    <t>GORDILLO</t>
  </si>
  <si>
    <t>ANTONIO</t>
  </si>
  <si>
    <t>ABAD</t>
  </si>
  <si>
    <t>ARROYO</t>
  </si>
  <si>
    <t>CONSUELO</t>
  </si>
  <si>
    <t>ACOSTA</t>
  </si>
  <si>
    <t>NORMA JANET</t>
  </si>
  <si>
    <t>AGALLO</t>
  </si>
  <si>
    <t>MERIDA</t>
  </si>
  <si>
    <t>HERMAN MAURICIO</t>
  </si>
  <si>
    <t>LILIA ARACELI</t>
  </si>
  <si>
    <t>SORIA</t>
  </si>
  <si>
    <t>MARTHA BEATRIZ</t>
  </si>
  <si>
    <t>GABRIELA DOLORES</t>
  </si>
  <si>
    <t>ALATORRE</t>
  </si>
  <si>
    <t>MONTENEGRO</t>
  </si>
  <si>
    <t>OMAR ANTONIO</t>
  </si>
  <si>
    <t>ALBARRAN</t>
  </si>
  <si>
    <t>ALBURQUERQUE</t>
  </si>
  <si>
    <t>JESUS DAVID</t>
  </si>
  <si>
    <t>ALDAMA</t>
  </si>
  <si>
    <t>ESTHER</t>
  </si>
  <si>
    <t>JUANA</t>
  </si>
  <si>
    <t>ANTONIO ALEJANDRO</t>
  </si>
  <si>
    <t>AMAYA</t>
  </si>
  <si>
    <t>TERESA GREGORIA</t>
  </si>
  <si>
    <t>ANGELES</t>
  </si>
  <si>
    <t>FELIX</t>
  </si>
  <si>
    <t>MARIA DEL PILAR</t>
  </si>
  <si>
    <t>ARENAS</t>
  </si>
  <si>
    <t>BERTHA FRANCISCA</t>
  </si>
  <si>
    <t>ALICIA IVONNE</t>
  </si>
  <si>
    <t>NIÑO</t>
  </si>
  <si>
    <t>BEATRIZ ALICIA</t>
  </si>
  <si>
    <t>ONTIVEROS</t>
  </si>
  <si>
    <t>IRMA</t>
  </si>
  <si>
    <t>REYNA AURELIA</t>
  </si>
  <si>
    <t>BASTIDA</t>
  </si>
  <si>
    <t>ISIDRO MIGUEL</t>
  </si>
  <si>
    <t>BELLO</t>
  </si>
  <si>
    <t>JOSEFINA GLORIA</t>
  </si>
  <si>
    <t>BLANCO</t>
  </si>
  <si>
    <t>VICENTE</t>
  </si>
  <si>
    <t>BOLAÑOS</t>
  </si>
  <si>
    <t>BLANCA LETICIA</t>
  </si>
  <si>
    <t>BONILLA</t>
  </si>
  <si>
    <t>MONTERO</t>
  </si>
  <si>
    <t>BUSTAMANTE</t>
  </si>
  <si>
    <t>BUSTOS</t>
  </si>
  <si>
    <t>FELICIANO</t>
  </si>
  <si>
    <t>ABRAHAM</t>
  </si>
  <si>
    <t>CABALLERO</t>
  </si>
  <si>
    <t>CARLA REBECA</t>
  </si>
  <si>
    <t>RAMON</t>
  </si>
  <si>
    <t>CAMARILLO</t>
  </si>
  <si>
    <t>VENEGAS</t>
  </si>
  <si>
    <t>LEONARDO GERARDO</t>
  </si>
  <si>
    <t>CANCINO</t>
  </si>
  <si>
    <t>MARTIN</t>
  </si>
  <si>
    <t>CARRANZA</t>
  </si>
  <si>
    <t>PORFIRIO ERNESTO</t>
  </si>
  <si>
    <t>CARRASCO</t>
  </si>
  <si>
    <t>LUIS ANGEL</t>
  </si>
  <si>
    <t>CARREOLA</t>
  </si>
  <si>
    <t>CASARIN</t>
  </si>
  <si>
    <t>BARRIENTOS</t>
  </si>
  <si>
    <t>JAIME</t>
  </si>
  <si>
    <t>CASAS</t>
  </si>
  <si>
    <t>DORADO</t>
  </si>
  <si>
    <t>CASASOLA</t>
  </si>
  <si>
    <t>ERENDIRA</t>
  </si>
  <si>
    <t>CASTELLANOS</t>
  </si>
  <si>
    <t>MARIANA</t>
  </si>
  <si>
    <t>JACINTO</t>
  </si>
  <si>
    <t>MARIA ALEJANDRA</t>
  </si>
  <si>
    <t>CEA</t>
  </si>
  <si>
    <t>CELIS</t>
  </si>
  <si>
    <t>ROSELIA</t>
  </si>
  <si>
    <t>CENTENO</t>
  </si>
  <si>
    <t>TERESA DE JESUS</t>
  </si>
  <si>
    <t>MAYER</t>
  </si>
  <si>
    <t>AMADO EDUARDO</t>
  </si>
  <si>
    <t>CHABOLLA</t>
  </si>
  <si>
    <t>CHAVARRIA</t>
  </si>
  <si>
    <t>JOSE ANTONIO</t>
  </si>
  <si>
    <t>MARIA MAGDALENA</t>
  </si>
  <si>
    <t>ROLANDO HECTOR</t>
  </si>
  <si>
    <t>CORREA</t>
  </si>
  <si>
    <t>DIANA MARISELA</t>
  </si>
  <si>
    <t>DELIA</t>
  </si>
  <si>
    <t>CORTEZ</t>
  </si>
  <si>
    <t>MARIA CRISTINA</t>
  </si>
  <si>
    <t>JUAN JOSE</t>
  </si>
  <si>
    <t>ALBERTO</t>
  </si>
  <si>
    <t>LUIS ALFREDO</t>
  </si>
  <si>
    <t>DEL CASTILLO</t>
  </si>
  <si>
    <t>BAEZA</t>
  </si>
  <si>
    <t>MARIA GLORIA</t>
  </si>
  <si>
    <t>ANTONIO SOSTENES</t>
  </si>
  <si>
    <t>ELPELLA</t>
  </si>
  <si>
    <t>SANTIAGO</t>
  </si>
  <si>
    <t>MARIA DEL SOCORRO</t>
  </si>
  <si>
    <t>ESCALANTE</t>
  </si>
  <si>
    <t>JULIO</t>
  </si>
  <si>
    <t>PATRICIA MARIA GUADALUPE</t>
  </si>
  <si>
    <t>ESCOTO</t>
  </si>
  <si>
    <t>EGLAYDE DEL CARMEN</t>
  </si>
  <si>
    <t>ESPINOZA DE LOS MONTEROS</t>
  </si>
  <si>
    <t>ESPINOZA</t>
  </si>
  <si>
    <t>BELIA</t>
  </si>
  <si>
    <t>ESTEVEZ</t>
  </si>
  <si>
    <t>GALINDO</t>
  </si>
  <si>
    <t>GENARO ALBERTO</t>
  </si>
  <si>
    <t>YAZMIN LIZBETH</t>
  </si>
  <si>
    <t>MA. BERTHA</t>
  </si>
  <si>
    <t>SALGADO</t>
  </si>
  <si>
    <t>BOURET</t>
  </si>
  <si>
    <t>GERARDO DAVID</t>
  </si>
  <si>
    <t>GALICIA</t>
  </si>
  <si>
    <t>MIREYA</t>
  </si>
  <si>
    <t>SILVIA</t>
  </si>
  <si>
    <t>GARAY</t>
  </si>
  <si>
    <t>ANDRES</t>
  </si>
  <si>
    <t>ARCELI</t>
  </si>
  <si>
    <t>LORENZONI</t>
  </si>
  <si>
    <t>ANTONIA</t>
  </si>
  <si>
    <t>ORIOL</t>
  </si>
  <si>
    <t>LUIS MANUEL</t>
  </si>
  <si>
    <t>GUILLERMO FRANCISCO</t>
  </si>
  <si>
    <t>GARZA</t>
  </si>
  <si>
    <t>EMILIA</t>
  </si>
  <si>
    <t>GAYOSSO</t>
  </si>
  <si>
    <t>MARIA DEL CONSUELO</t>
  </si>
  <si>
    <t>ANDRES REYNALDO</t>
  </si>
  <si>
    <t>MELGOZA</t>
  </si>
  <si>
    <t>OLIVAN</t>
  </si>
  <si>
    <t>DANIEL IGNACIO</t>
  </si>
  <si>
    <t>AIDA MARICELA</t>
  </si>
  <si>
    <t>BLANCA</t>
  </si>
  <si>
    <t>HECTOR</t>
  </si>
  <si>
    <t>ZORAIDA ROSARIO</t>
  </si>
  <si>
    <t>MARIA DEISY GABRIELA</t>
  </si>
  <si>
    <t>MARIO</t>
  </si>
  <si>
    <t>ARACELI</t>
  </si>
  <si>
    <t>ALEGRIA</t>
  </si>
  <si>
    <t>JOCELYN</t>
  </si>
  <si>
    <t>AMERICA</t>
  </si>
  <si>
    <t>CADENAS</t>
  </si>
  <si>
    <t>ALBA SILVANA BEATRIZ</t>
  </si>
  <si>
    <t>CRISTINA VICTORIA</t>
  </si>
  <si>
    <t>GARFIAS</t>
  </si>
  <si>
    <t>ANGEL CARMELO</t>
  </si>
  <si>
    <t>HERRERIAS</t>
  </si>
  <si>
    <t>HERIBERTO</t>
  </si>
  <si>
    <t>ELIA</t>
  </si>
  <si>
    <t>CRESCENCIO ANGEL</t>
  </si>
  <si>
    <t>IBAÑEZ</t>
  </si>
  <si>
    <t>TABLEROS</t>
  </si>
  <si>
    <t>EFREN ANTONIO</t>
  </si>
  <si>
    <t>INFANTE</t>
  </si>
  <si>
    <t>ESTEFANNY</t>
  </si>
  <si>
    <t>ISLAS</t>
  </si>
  <si>
    <t>IMALTZIN</t>
  </si>
  <si>
    <t>JAMAL</t>
  </si>
  <si>
    <t>HAYDEE JEANNETTE</t>
  </si>
  <si>
    <t>JASSO</t>
  </si>
  <si>
    <t>REYES VERA</t>
  </si>
  <si>
    <t>BASILIO ALEJANDRO</t>
  </si>
  <si>
    <t>ANGELA GABRIELA</t>
  </si>
  <si>
    <t>LANDA</t>
  </si>
  <si>
    <t>ODILON</t>
  </si>
  <si>
    <t>LANDEROS</t>
  </si>
  <si>
    <t>MACIAS</t>
  </si>
  <si>
    <t>MA ELVIRA</t>
  </si>
  <si>
    <t>MAURO</t>
  </si>
  <si>
    <t>GARIBAY</t>
  </si>
  <si>
    <t>CELESTINO</t>
  </si>
  <si>
    <t>MARCIAL</t>
  </si>
  <si>
    <t>MAYO</t>
  </si>
  <si>
    <t>FIDEL</t>
  </si>
  <si>
    <t>MACHUCA</t>
  </si>
  <si>
    <t>JULIO MANUEL</t>
  </si>
  <si>
    <t>ENCISO</t>
  </si>
  <si>
    <t>MURILLO</t>
  </si>
  <si>
    <t>LEONEL</t>
  </si>
  <si>
    <t>GUSTAVO ANTONIO</t>
  </si>
  <si>
    <t>SOLARES</t>
  </si>
  <si>
    <t>MAYA</t>
  </si>
  <si>
    <t>MARIA DEL ROSARIO BEATRIZ</t>
  </si>
  <si>
    <t>MEDRANO</t>
  </si>
  <si>
    <t>RITA ARACELI</t>
  </si>
  <si>
    <t>LAGUNA</t>
  </si>
  <si>
    <t>FRANCISCO JAVIER</t>
  </si>
  <si>
    <t>MECALCO</t>
  </si>
  <si>
    <t>ROSA</t>
  </si>
  <si>
    <t>JIMARES</t>
  </si>
  <si>
    <t>GUSTAVO MARTIN</t>
  </si>
  <si>
    <t>MONSALVO</t>
  </si>
  <si>
    <t>CECILIO</t>
  </si>
  <si>
    <t>VIRGEN</t>
  </si>
  <si>
    <t>MORELOS</t>
  </si>
  <si>
    <t>DURAN</t>
  </si>
  <si>
    <t>HAYDEE</t>
  </si>
  <si>
    <t>NARVAEZ</t>
  </si>
  <si>
    <t>DIOSELIN</t>
  </si>
  <si>
    <t>NICOLAS</t>
  </si>
  <si>
    <t>ROBLEDO</t>
  </si>
  <si>
    <t>ADELA</t>
  </si>
  <si>
    <t>ORTA</t>
  </si>
  <si>
    <t>CAROLINA</t>
  </si>
  <si>
    <t>ROBERTO CUAUHTEMOC</t>
  </si>
  <si>
    <t>GUADALUPE ISABEL</t>
  </si>
  <si>
    <t>PEREDO</t>
  </si>
  <si>
    <t>OTERO</t>
  </si>
  <si>
    <t>FRUMENCIO</t>
  </si>
  <si>
    <t>LIMON</t>
  </si>
  <si>
    <t>LUIS GABRIEL</t>
  </si>
  <si>
    <t>JULIO ANTONIO</t>
  </si>
  <si>
    <t>MARIA DEL REFUGIO EVA</t>
  </si>
  <si>
    <t>NANCY ANGELICA</t>
  </si>
  <si>
    <t>PLASCENCIA</t>
  </si>
  <si>
    <t>FIGUEROA</t>
  </si>
  <si>
    <t>ENRIQUE ARMANDO</t>
  </si>
  <si>
    <t>QUINTO</t>
  </si>
  <si>
    <t>MARISOL GEORGINA</t>
  </si>
  <si>
    <t>MARIA PATRICIA</t>
  </si>
  <si>
    <t>CESAR MARTIN</t>
  </si>
  <si>
    <t>VENCES</t>
  </si>
  <si>
    <t>TERESA AMANDA</t>
  </si>
  <si>
    <t>AMERICA JANET</t>
  </si>
  <si>
    <t>REINA</t>
  </si>
  <si>
    <t>ROMUALDO</t>
  </si>
  <si>
    <t>DIEGO ALEJANDRO</t>
  </si>
  <si>
    <t>KARLA</t>
  </si>
  <si>
    <t>RIVAS</t>
  </si>
  <si>
    <t>IRIBARREN</t>
  </si>
  <si>
    <t>LEOPOLDO RICARDO</t>
  </si>
  <si>
    <t>CYNTHIA</t>
  </si>
  <si>
    <t>HUGO OSCAR</t>
  </si>
  <si>
    <t>DAVALOS</t>
  </si>
  <si>
    <t>NOE</t>
  </si>
  <si>
    <t>MACARIO ANTONIO</t>
  </si>
  <si>
    <t>MA. NATIVIDAD</t>
  </si>
  <si>
    <t>CORDOBA</t>
  </si>
  <si>
    <t>ROLANDO</t>
  </si>
  <si>
    <t>RUEDA DE LEON</t>
  </si>
  <si>
    <t>JOSE DAVID</t>
  </si>
  <si>
    <t>RUVALCABA</t>
  </si>
  <si>
    <t>MIGUEL JOAQUIN</t>
  </si>
  <si>
    <t>JUAN ENRIQUE</t>
  </si>
  <si>
    <t>SAMPERIO</t>
  </si>
  <si>
    <t>CRISTINA JULIETA</t>
  </si>
  <si>
    <t>GUILLERMINA</t>
  </si>
  <si>
    <t>SAN MARTIN</t>
  </si>
  <si>
    <t>MAZON</t>
  </si>
  <si>
    <t>BENITA VIOLETA</t>
  </si>
  <si>
    <t>FERNANDO</t>
  </si>
  <si>
    <t>JAVIER</t>
  </si>
  <si>
    <t>ARIADNA CRISTINA</t>
  </si>
  <si>
    <t>SARKADY</t>
  </si>
  <si>
    <t>ALFONSO RENE</t>
  </si>
  <si>
    <t>SARA IVETTE</t>
  </si>
  <si>
    <t>FAJARDO</t>
  </si>
  <si>
    <t>TERRAZAS</t>
  </si>
  <si>
    <t>JULIA ELENA</t>
  </si>
  <si>
    <t>JENNY</t>
  </si>
  <si>
    <t>ESTUDILLO</t>
  </si>
  <si>
    <t>MA. GUADALUPE</t>
  </si>
  <si>
    <t>MARIA CAROLINA</t>
  </si>
  <si>
    <t>SERGIA NOEMI</t>
  </si>
  <si>
    <t>TRIGUEROS</t>
  </si>
  <si>
    <t>JOSE ARMANDO</t>
  </si>
  <si>
    <t>URIBE</t>
  </si>
  <si>
    <t>LOURDES</t>
  </si>
  <si>
    <t>URRUTIA</t>
  </si>
  <si>
    <t>AVELAR</t>
  </si>
  <si>
    <t>UTRERA</t>
  </si>
  <si>
    <t>ROCA</t>
  </si>
  <si>
    <t>JOSE EVERARDO</t>
  </si>
  <si>
    <t>ALEJANDRO SAUL</t>
  </si>
  <si>
    <t>ACATITLA</t>
  </si>
  <si>
    <t>GILDARDO</t>
  </si>
  <si>
    <t>MARTHA</t>
  </si>
  <si>
    <t>NORMA ANGELICA</t>
  </si>
  <si>
    <t>ANA LILIA</t>
  </si>
  <si>
    <t>VERDAYES</t>
  </si>
  <si>
    <t>ANA BERTHA</t>
  </si>
  <si>
    <t>VILLAFUERTE</t>
  </si>
  <si>
    <t>LEDESMA</t>
  </si>
  <si>
    <t>VILLARREAL</t>
  </si>
  <si>
    <t>DIEGO RAMON</t>
  </si>
  <si>
    <t>VIZUETT</t>
  </si>
  <si>
    <t>CRESPO</t>
  </si>
  <si>
    <t>MANUEL</t>
  </si>
  <si>
    <t>YASMIN MAGALI</t>
  </si>
  <si>
    <t>QUINTANAR</t>
  </si>
  <si>
    <t>JOSE RAMON BENITO</t>
  </si>
  <si>
    <t>LEONARDO</t>
  </si>
  <si>
    <t>DE LA ROSA</t>
  </si>
  <si>
    <t>EDGAR ARMANDO</t>
  </si>
  <si>
    <t>JORGE ANTONIO</t>
  </si>
  <si>
    <t>ILIANA</t>
  </si>
  <si>
    <t>MURCIO</t>
  </si>
  <si>
    <t>YESMITH</t>
  </si>
  <si>
    <t>HERVER</t>
  </si>
  <si>
    <t>YANETTE</t>
  </si>
  <si>
    <t>JESSICA LORENA</t>
  </si>
  <si>
    <t>BRUNO ISRAEL</t>
  </si>
  <si>
    <t>ULISES DANIEL</t>
  </si>
  <si>
    <t>PALMA</t>
  </si>
  <si>
    <t>JOSE DE JESUS</t>
  </si>
  <si>
    <t>XOLALPA</t>
  </si>
  <si>
    <t>GRECIA DANIELA</t>
  </si>
  <si>
    <t>SONIA ROCIO</t>
  </si>
  <si>
    <t>ZAIZAR</t>
  </si>
  <si>
    <t>MAGALLANES</t>
  </si>
  <si>
    <t>ISRAEL</t>
  </si>
  <si>
    <t>GRACIELA</t>
  </si>
  <si>
    <t>MAURICIO</t>
  </si>
  <si>
    <t>MARTHA LAURA</t>
  </si>
  <si>
    <t>VICTOR AURELIO</t>
  </si>
  <si>
    <t>SANDRA</t>
  </si>
  <si>
    <t>ALBOR</t>
  </si>
  <si>
    <t>MARGARITA ESPERANZA</t>
  </si>
  <si>
    <t>MARIA BEATRIZ</t>
  </si>
  <si>
    <t>ALMARAZ</t>
  </si>
  <si>
    <t>CHACON</t>
  </si>
  <si>
    <t>FABIOLA</t>
  </si>
  <si>
    <t>ALMERAYA</t>
  </si>
  <si>
    <t>ATRISCO</t>
  </si>
  <si>
    <t>BALTAZAR</t>
  </si>
  <si>
    <t>OSORNIO</t>
  </si>
  <si>
    <t>ALQUICIRA</t>
  </si>
  <si>
    <t>AGUSTIN</t>
  </si>
  <si>
    <t>FRANCISCO NOE</t>
  </si>
  <si>
    <t>JADYR</t>
  </si>
  <si>
    <t>ALVIRDE</t>
  </si>
  <si>
    <t>ANAYA</t>
  </si>
  <si>
    <t>JESUS ALEJANDRO</t>
  </si>
  <si>
    <t>BURGOS</t>
  </si>
  <si>
    <t>HILDA EPIFANIA</t>
  </si>
  <si>
    <t>CECILIA</t>
  </si>
  <si>
    <t>BLANCAS</t>
  </si>
  <si>
    <t>ANTUNEZ</t>
  </si>
  <si>
    <t>SHARON</t>
  </si>
  <si>
    <t>ANTUÑANO</t>
  </si>
  <si>
    <t>MARIA DEL REFUGIO</t>
  </si>
  <si>
    <t>ARCOS</t>
  </si>
  <si>
    <t>MARIA GUADALUPE IRAIS</t>
  </si>
  <si>
    <t>ARELLANO</t>
  </si>
  <si>
    <t>ROSA XOCHITL</t>
  </si>
  <si>
    <t>SEGURA</t>
  </si>
  <si>
    <t>MARCOS</t>
  </si>
  <si>
    <t>LUIS JAIME</t>
  </si>
  <si>
    <t>CLAUDIA LETICIA</t>
  </si>
  <si>
    <t>ARISTA</t>
  </si>
  <si>
    <t>LUZ DALIA</t>
  </si>
  <si>
    <t>ARIZMENDI</t>
  </si>
  <si>
    <t>ANDREU</t>
  </si>
  <si>
    <t>TAMARIZ</t>
  </si>
  <si>
    <t>ARMENTA</t>
  </si>
  <si>
    <t>ANGELICA VICTORIA</t>
  </si>
  <si>
    <t>ARRIETA</t>
  </si>
  <si>
    <t>CUAUHTEMOC</t>
  </si>
  <si>
    <t>ARROCENA</t>
  </si>
  <si>
    <t>MONDRAGON</t>
  </si>
  <si>
    <t>MA. ERICA</t>
  </si>
  <si>
    <t>BAHENA</t>
  </si>
  <si>
    <t>ROSALBA</t>
  </si>
  <si>
    <t>BALBUENA</t>
  </si>
  <si>
    <t>NILA</t>
  </si>
  <si>
    <t>NORMA VERONICA</t>
  </si>
  <si>
    <t>BALDERAS</t>
  </si>
  <si>
    <t>TELLEZ</t>
  </si>
  <si>
    <t>IGNACIO</t>
  </si>
  <si>
    <t>DEMOSTENES</t>
  </si>
  <si>
    <t>BAZA</t>
  </si>
  <si>
    <t>RITA</t>
  </si>
  <si>
    <t>BERTHA</t>
  </si>
  <si>
    <t>BERNABE</t>
  </si>
  <si>
    <t>SAPIEN</t>
  </si>
  <si>
    <t>REBOLLO</t>
  </si>
  <si>
    <t>CABRALES</t>
  </si>
  <si>
    <t>VICTOR MANUEL</t>
  </si>
  <si>
    <t>JESSICA GABRIELA</t>
  </si>
  <si>
    <t>CID DE LEON</t>
  </si>
  <si>
    <t>JOSE MARTIN</t>
  </si>
  <si>
    <t>ELIAS</t>
  </si>
  <si>
    <t>CRISTOBAL</t>
  </si>
  <si>
    <t>CARDONA</t>
  </si>
  <si>
    <t>CARO</t>
  </si>
  <si>
    <t>RAMON ANTONIO</t>
  </si>
  <si>
    <t>JOSE ALVARO</t>
  </si>
  <si>
    <t>CARRERA</t>
  </si>
  <si>
    <t>CASPETA</t>
  </si>
  <si>
    <t>NORMA ALICIA</t>
  </si>
  <si>
    <t>TERESITA DE LAS MERCEDES</t>
  </si>
  <si>
    <t>CARVARIN</t>
  </si>
  <si>
    <t>GLORIA LORENA</t>
  </si>
  <si>
    <t>FABIOLA SOIRE</t>
  </si>
  <si>
    <t>CAVILDO</t>
  </si>
  <si>
    <t>SAMANO</t>
  </si>
  <si>
    <t>JORGE DANIEL</t>
  </si>
  <si>
    <t>CERNA</t>
  </si>
  <si>
    <t>JESUS ROBERTO</t>
  </si>
  <si>
    <t>CHAGOYA</t>
  </si>
  <si>
    <t>ALMA LOURDES</t>
  </si>
  <si>
    <t>CUAHONTE</t>
  </si>
  <si>
    <t>MAXIMINO</t>
  </si>
  <si>
    <t>RESENDIZ</t>
  </si>
  <si>
    <t>OLGA LYDIA</t>
  </si>
  <si>
    <t>CHOPERENA</t>
  </si>
  <si>
    <t>MARIA RAFAELA</t>
  </si>
  <si>
    <t>CISNEROS</t>
  </si>
  <si>
    <t>CORONEL</t>
  </si>
  <si>
    <t>AIDEE</t>
  </si>
  <si>
    <t>MATILDE</t>
  </si>
  <si>
    <t>DIRZIO</t>
  </si>
  <si>
    <t>AMALIA</t>
  </si>
  <si>
    <t>BLAS</t>
  </si>
  <si>
    <t>DE JESUS</t>
  </si>
  <si>
    <t>RODOLFO ENRIQUE</t>
  </si>
  <si>
    <t>MIRIAM YAZMIN</t>
  </si>
  <si>
    <t>CUENCA</t>
  </si>
  <si>
    <t>PORTILLA</t>
  </si>
  <si>
    <t>MA. TERESA</t>
  </si>
  <si>
    <t>DAMIAN</t>
  </si>
  <si>
    <t>TOLEDANO</t>
  </si>
  <si>
    <t>MARGARITA</t>
  </si>
  <si>
    <t>JORGE MANUEL</t>
  </si>
  <si>
    <t>DE LA TORRE</t>
  </si>
  <si>
    <t>DE LEON</t>
  </si>
  <si>
    <t>BONAL</t>
  </si>
  <si>
    <t>CARMEN</t>
  </si>
  <si>
    <t>DE LOS REYES</t>
  </si>
  <si>
    <t>ROSA MARGARITA SOLEDAD</t>
  </si>
  <si>
    <t>PONCE</t>
  </si>
  <si>
    <t>ERIK</t>
  </si>
  <si>
    <t>LIDIA PATRICIA</t>
  </si>
  <si>
    <t>DIMAS</t>
  </si>
  <si>
    <t>ESCORZA</t>
  </si>
  <si>
    <t>ESKARLEM YAMMIL</t>
  </si>
  <si>
    <t>ZEA</t>
  </si>
  <si>
    <t>ELISA CONSUELO</t>
  </si>
  <si>
    <t>DONATO</t>
  </si>
  <si>
    <t>OLGA</t>
  </si>
  <si>
    <t>SALINAS</t>
  </si>
  <si>
    <t>CESAR ALBERTO</t>
  </si>
  <si>
    <t>ESCAMILLA</t>
  </si>
  <si>
    <t>MARTHA GRACIELA</t>
  </si>
  <si>
    <t>NESTOR</t>
  </si>
  <si>
    <t>MAXIMILIANO ROBERTO</t>
  </si>
  <si>
    <t>MAGDALENA</t>
  </si>
  <si>
    <t>FACIO</t>
  </si>
  <si>
    <t>LESVIA</t>
  </si>
  <si>
    <t>MARIN</t>
  </si>
  <si>
    <t>MONTES DE OCA</t>
  </si>
  <si>
    <t>BRAULIO</t>
  </si>
  <si>
    <t>PUEBLA</t>
  </si>
  <si>
    <t>MANUEL ALEJANDRO</t>
  </si>
  <si>
    <t>JUAN</t>
  </si>
  <si>
    <t>LIZETH GABRIELA</t>
  </si>
  <si>
    <t>FREGOSO</t>
  </si>
  <si>
    <t>MONTIEL</t>
  </si>
  <si>
    <t>FRUTIS</t>
  </si>
  <si>
    <t>JESUS RAMON</t>
  </si>
  <si>
    <t>YOLANDA</t>
  </si>
  <si>
    <t>ALMA DELIA</t>
  </si>
  <si>
    <t>GALLEGOS</t>
  </si>
  <si>
    <t>JOSE RAFAEL</t>
  </si>
  <si>
    <t>ALDAPE</t>
  </si>
  <si>
    <t>TOMAS</t>
  </si>
  <si>
    <t>ARELLANES</t>
  </si>
  <si>
    <t>AYUSO</t>
  </si>
  <si>
    <t>BEATRIZ</t>
  </si>
  <si>
    <t>DULCE MARIA</t>
  </si>
  <si>
    <t>ALIN</t>
  </si>
  <si>
    <t>FLORENCIO</t>
  </si>
  <si>
    <t>PIMENTEL</t>
  </si>
  <si>
    <t>JOSE FERNANDO</t>
  </si>
  <si>
    <t>IVETTE</t>
  </si>
  <si>
    <t>GUEVARA</t>
  </si>
  <si>
    <t>LUIS ENRIQUE</t>
  </si>
  <si>
    <t>OSCOY</t>
  </si>
  <si>
    <t>MARIA ELENA</t>
  </si>
  <si>
    <t>MARIO RAMON</t>
  </si>
  <si>
    <t>BRITO</t>
  </si>
  <si>
    <t>MAHILET AREDI</t>
  </si>
  <si>
    <t>FERRER</t>
  </si>
  <si>
    <t>ANTONIO DE JESUS</t>
  </si>
  <si>
    <t>MARIA PUEBLITO</t>
  </si>
  <si>
    <t>PEGUEROS</t>
  </si>
  <si>
    <t>PATRICIA DEL CARMEN</t>
  </si>
  <si>
    <t>GONZALEZ LUNA</t>
  </si>
  <si>
    <t>AÑORVE</t>
  </si>
  <si>
    <t>MARIA NIEVES</t>
  </si>
  <si>
    <t>MARIO LORENZO</t>
  </si>
  <si>
    <t>VILLICAÑA</t>
  </si>
  <si>
    <t>LIBRADO</t>
  </si>
  <si>
    <t>BIANNY</t>
  </si>
  <si>
    <t>CORRALES</t>
  </si>
  <si>
    <t>MAURILIO</t>
  </si>
  <si>
    <t>JANET</t>
  </si>
  <si>
    <t>ELSA JANNETT</t>
  </si>
  <si>
    <t>MARIA DE LA CRUZ</t>
  </si>
  <si>
    <t>GUILLERMO SALOMON</t>
  </si>
  <si>
    <t>ISAAC DANIEL</t>
  </si>
  <si>
    <t>PATRICIA CRISTINA</t>
  </si>
  <si>
    <t>AVELINA</t>
  </si>
  <si>
    <t>OVIEDO</t>
  </si>
  <si>
    <t>FIDEL ANTONIO</t>
  </si>
  <si>
    <t>GEORGINA ALICIA</t>
  </si>
  <si>
    <t>EMMA</t>
  </si>
  <si>
    <t>BECERRA</t>
  </si>
  <si>
    <t>MARISELA</t>
  </si>
  <si>
    <t>HORCASITAS</t>
  </si>
  <si>
    <t>ANASTACIO</t>
  </si>
  <si>
    <t>HUIZACHE</t>
  </si>
  <si>
    <t>HORMIGA</t>
  </si>
  <si>
    <t>YUNUEN ALEJANDRA</t>
  </si>
  <si>
    <t>IGLESIAS</t>
  </si>
  <si>
    <t>ZAVALA</t>
  </si>
  <si>
    <t>ANA LUISA</t>
  </si>
  <si>
    <t>ROBERTO</t>
  </si>
  <si>
    <t>LILIAN</t>
  </si>
  <si>
    <t>LACUNZA</t>
  </si>
  <si>
    <t>LAMAS</t>
  </si>
  <si>
    <t>ROSARIO</t>
  </si>
  <si>
    <t>LECONA</t>
  </si>
  <si>
    <t>FABILA</t>
  </si>
  <si>
    <t>SILVINO</t>
  </si>
  <si>
    <t>VILLAFAÑE</t>
  </si>
  <si>
    <t>LEDEZMA</t>
  </si>
  <si>
    <t>LEOCADIO</t>
  </si>
  <si>
    <t>MATEO</t>
  </si>
  <si>
    <t>CLARA</t>
  </si>
  <si>
    <t>LEZAMA</t>
  </si>
  <si>
    <t>LIMONES</t>
  </si>
  <si>
    <t>VALENCIA</t>
  </si>
  <si>
    <t>LINARES</t>
  </si>
  <si>
    <t>FEDERICO SALVADOR</t>
  </si>
  <si>
    <t>RICARDO ISRAEL</t>
  </si>
  <si>
    <t>NAVEDA</t>
  </si>
  <si>
    <t>PEDROZA</t>
  </si>
  <si>
    <t>TAPIA</t>
  </si>
  <si>
    <t>LORENCES</t>
  </si>
  <si>
    <t>MOISES ALEJANDRO</t>
  </si>
  <si>
    <t>CEJA</t>
  </si>
  <si>
    <t>ANA LUZ</t>
  </si>
  <si>
    <t>MACOTELA</t>
  </si>
  <si>
    <t>OLGUIN</t>
  </si>
  <si>
    <t>LIZBETH</t>
  </si>
  <si>
    <t>MADIN</t>
  </si>
  <si>
    <t>LESLYE ARIADNA</t>
  </si>
  <si>
    <t>MARMOLEJO</t>
  </si>
  <si>
    <t>ALONZO</t>
  </si>
  <si>
    <t>EVA MARISOL</t>
  </si>
  <si>
    <t>CANALES</t>
  </si>
  <si>
    <t>MARIA LETICIA</t>
  </si>
  <si>
    <t>NAVARRO</t>
  </si>
  <si>
    <t>MARICELA</t>
  </si>
  <si>
    <t>VICENCIO</t>
  </si>
  <si>
    <t>JOSE GABINO</t>
  </si>
  <si>
    <t>MAYORGA</t>
  </si>
  <si>
    <t>DIANA EDITH</t>
  </si>
  <si>
    <t>LONA</t>
  </si>
  <si>
    <t>KARINA</t>
  </si>
  <si>
    <t>MEMEHUA</t>
  </si>
  <si>
    <t>REY</t>
  </si>
  <si>
    <t>CARMEN JOSEFINA</t>
  </si>
  <si>
    <t>DAMIAN RAUL</t>
  </si>
  <si>
    <t>MARIA MONICA</t>
  </si>
  <si>
    <t>CARLOS</t>
  </si>
  <si>
    <t>GARDIDA</t>
  </si>
  <si>
    <t>MOLINA</t>
  </si>
  <si>
    <t>JOSE DELFINO</t>
  </si>
  <si>
    <t>MANUELA</t>
  </si>
  <si>
    <t>CALVO</t>
  </si>
  <si>
    <t>VICENTE SATURNINO</t>
  </si>
  <si>
    <t>HILDA JUANA</t>
  </si>
  <si>
    <t>NEGRETE</t>
  </si>
  <si>
    <t>OCAMPO</t>
  </si>
  <si>
    <t>JULIAN</t>
  </si>
  <si>
    <t>ESMERALDA KARINA</t>
  </si>
  <si>
    <t>OJEDA</t>
  </si>
  <si>
    <t>SANTOS ALBERTO</t>
  </si>
  <si>
    <t>OLAZAGARRE</t>
  </si>
  <si>
    <t>OLIVER</t>
  </si>
  <si>
    <t>OLIVOS</t>
  </si>
  <si>
    <t>HIDALGO</t>
  </si>
  <si>
    <t>LUIS BENITO</t>
  </si>
  <si>
    <t>MARTHA ANGELICA</t>
  </si>
  <si>
    <t>LEDO</t>
  </si>
  <si>
    <t>JOAQUIN CUITLAHUAC</t>
  </si>
  <si>
    <t>SCARLETT</t>
  </si>
  <si>
    <t>GABRIELA JEANET</t>
  </si>
  <si>
    <t>FILIBERTO</t>
  </si>
  <si>
    <t>PAEZ</t>
  </si>
  <si>
    <t>ALINA</t>
  </si>
  <si>
    <t>PAGAZA</t>
  </si>
  <si>
    <t>AMAPOLA</t>
  </si>
  <si>
    <t>PALACIOS</t>
  </si>
  <si>
    <t>PANTOJA</t>
  </si>
  <si>
    <t>CANTERO</t>
  </si>
  <si>
    <t>GABRIELA HILDA</t>
  </si>
  <si>
    <t>PELAEZ</t>
  </si>
  <si>
    <t>MADRID</t>
  </si>
  <si>
    <t>DOMINGO</t>
  </si>
  <si>
    <t>ROGELIO LORENZO</t>
  </si>
  <si>
    <t>LOMELI</t>
  </si>
  <si>
    <t>PEREA</t>
  </si>
  <si>
    <t>ANA CRISTINA</t>
  </si>
  <si>
    <t>ALEJANDRA GABRIELA</t>
  </si>
  <si>
    <t>XOCHITL</t>
  </si>
  <si>
    <t>JOSE GENOVEVO</t>
  </si>
  <si>
    <t>SANDRA PATRICIA</t>
  </si>
  <si>
    <t>ALDO FABIAN</t>
  </si>
  <si>
    <t>CONRADO</t>
  </si>
  <si>
    <t>COTERO</t>
  </si>
  <si>
    <t>JUAN RAFAEL</t>
  </si>
  <si>
    <t>PIÑON</t>
  </si>
  <si>
    <t>CORTINA</t>
  </si>
  <si>
    <t>PEDRO PABLO</t>
  </si>
  <si>
    <t>EDGAR EUNO</t>
  </si>
  <si>
    <t>QUIJANO</t>
  </si>
  <si>
    <t>MIZETE</t>
  </si>
  <si>
    <t>ABRAHAM ISMAEL</t>
  </si>
  <si>
    <t>RENE</t>
  </si>
  <si>
    <t>MANUEL FEDERICO</t>
  </si>
  <si>
    <t>JOSE GUADALUPE</t>
  </si>
  <si>
    <t>ANABEL</t>
  </si>
  <si>
    <t>TOLEDO</t>
  </si>
  <si>
    <t>MARIA YOLANDA</t>
  </si>
  <si>
    <t>RENDON</t>
  </si>
  <si>
    <t>TANYA GUADALUPE</t>
  </si>
  <si>
    <t>RECILLAS</t>
  </si>
  <si>
    <t>ILIANA ERENDIRA</t>
  </si>
  <si>
    <t>RIOS</t>
  </si>
  <si>
    <t>BOCARDO</t>
  </si>
  <si>
    <t>TONANTZI</t>
  </si>
  <si>
    <t>ALFREDO RAIMUNDO</t>
  </si>
  <si>
    <t>SANABRIA</t>
  </si>
  <si>
    <t>ADRIANA CECILIA</t>
  </si>
  <si>
    <t>CARLOS MAURICIO</t>
  </si>
  <si>
    <t>EUDOCIO</t>
  </si>
  <si>
    <t>ROSA ISELA</t>
  </si>
  <si>
    <t>EDGARDO ANGEL</t>
  </si>
  <si>
    <t>ROCAMORA</t>
  </si>
  <si>
    <t>ADA VIANEY</t>
  </si>
  <si>
    <t>MIGUEL</t>
  </si>
  <si>
    <t>YAÑEZ</t>
  </si>
  <si>
    <t>MARIA MONTSERRAT</t>
  </si>
  <si>
    <t>ANTONIO MIGUEL</t>
  </si>
  <si>
    <t>JESUS FERNANDO</t>
  </si>
  <si>
    <t>AGUIRRE</t>
  </si>
  <si>
    <t>CLAUDINE ODETTE</t>
  </si>
  <si>
    <t>JOSE ELOY</t>
  </si>
  <si>
    <t>ROBERTO LUIS</t>
  </si>
  <si>
    <t>MADERO</t>
  </si>
  <si>
    <t>LAURO</t>
  </si>
  <si>
    <t>MARIA TITA</t>
  </si>
  <si>
    <t>YESICA</t>
  </si>
  <si>
    <t>BRINDIS</t>
  </si>
  <si>
    <t>MIGUEL ALEJANDRO</t>
  </si>
  <si>
    <t>SECO</t>
  </si>
  <si>
    <t>VITAL</t>
  </si>
  <si>
    <t>OLIVIA</t>
  </si>
  <si>
    <t>UBILLA</t>
  </si>
  <si>
    <t>XOCHITL GUADALUPE</t>
  </si>
  <si>
    <t>SERVIN</t>
  </si>
  <si>
    <t>LUIS MIGUEL</t>
  </si>
  <si>
    <t>ANDREA SARAHI</t>
  </si>
  <si>
    <t>SOLACHE</t>
  </si>
  <si>
    <t>GUADAUPE JAVIER</t>
  </si>
  <si>
    <t>SOUTO</t>
  </si>
  <si>
    <t>FLORIDO</t>
  </si>
  <si>
    <t>NEVI</t>
  </si>
  <si>
    <t>TECO</t>
  </si>
  <si>
    <t>TAGUA</t>
  </si>
  <si>
    <t>ALEXIS</t>
  </si>
  <si>
    <t>TELLO</t>
  </si>
  <si>
    <t>ALCARAZ</t>
  </si>
  <si>
    <t>GUSTAVO ALBERTO</t>
  </si>
  <si>
    <t>TIBURCIO</t>
  </si>
  <si>
    <t>CUPERTINO</t>
  </si>
  <si>
    <t>HECTOR RAFAEL</t>
  </si>
  <si>
    <t>ROSA LAURA</t>
  </si>
  <si>
    <t>MA. NELLY</t>
  </si>
  <si>
    <t>URBAN</t>
  </si>
  <si>
    <t>MERCEDES MARIA</t>
  </si>
  <si>
    <t>URTECHO</t>
  </si>
  <si>
    <t>ALTAMIRANO</t>
  </si>
  <si>
    <t>ESTELA MARGARITA</t>
  </si>
  <si>
    <t>VALVERDE</t>
  </si>
  <si>
    <t>LEMUS</t>
  </si>
  <si>
    <t>SANCIPRIAN</t>
  </si>
  <si>
    <t>VIRGINIA DE LA LUZ</t>
  </si>
  <si>
    <t>POZAS</t>
  </si>
  <si>
    <t>FELIPE FERMIN</t>
  </si>
  <si>
    <t>CRISTHIAN</t>
  </si>
  <si>
    <t>PRADO</t>
  </si>
  <si>
    <t>GUADALUPE ANDREA</t>
  </si>
  <si>
    <t>VENTURA</t>
  </si>
  <si>
    <t>GABRIEL</t>
  </si>
  <si>
    <t>VERA</t>
  </si>
  <si>
    <t>GOCHE</t>
  </si>
  <si>
    <t>CLAUDIA ALEJANDRA</t>
  </si>
  <si>
    <t>UZCANGA</t>
  </si>
  <si>
    <t>VIASCAN</t>
  </si>
  <si>
    <t>JESUS TRINIDAD</t>
  </si>
  <si>
    <t>VILLARALDO</t>
  </si>
  <si>
    <t>ANALILIA</t>
  </si>
  <si>
    <t>EUSEBIO</t>
  </si>
  <si>
    <t>MARISELA JOSEFINA</t>
  </si>
  <si>
    <t>ZEPEDA</t>
  </si>
  <si>
    <t>ESTEPHANNIE GABRIELA</t>
  </si>
  <si>
    <t>BARRIOS</t>
  </si>
  <si>
    <t>EDMUNDO</t>
  </si>
  <si>
    <t>ANGEL FRANCISCO</t>
  </si>
  <si>
    <t>DANIEL ADALBERTO</t>
  </si>
  <si>
    <t>NANCY MARIELA</t>
  </si>
  <si>
    <t>MERINO</t>
  </si>
  <si>
    <t>VILLAVICENCIO</t>
  </si>
  <si>
    <t>NANCY ELIZABETH</t>
  </si>
  <si>
    <t>BETANZOS</t>
  </si>
  <si>
    <t>LIZET JAZMIN</t>
  </si>
  <si>
    <t>BIVIANO</t>
  </si>
  <si>
    <t>BUCIO</t>
  </si>
  <si>
    <t>ANA ELISA</t>
  </si>
  <si>
    <t>CABAÑAS</t>
  </si>
  <si>
    <t>QUINTANA</t>
  </si>
  <si>
    <t>JUAN EDUARDO</t>
  </si>
  <si>
    <t>CHARGOY</t>
  </si>
  <si>
    <t>SEBASTIAN</t>
  </si>
  <si>
    <t>COCOLETZI</t>
  </si>
  <si>
    <t>DANIELA VALERIA</t>
  </si>
  <si>
    <t>CLAUDIA GRISELDA</t>
  </si>
  <si>
    <t>JAIR</t>
  </si>
  <si>
    <t>ERNESTO</t>
  </si>
  <si>
    <t>CRISTOFERTH FABIAN</t>
  </si>
  <si>
    <t>FRAGOSO</t>
  </si>
  <si>
    <t>MONTES</t>
  </si>
  <si>
    <t>EMANUEL</t>
  </si>
  <si>
    <t>MIRIAN TONANZIN</t>
  </si>
  <si>
    <t>GALVEZ</t>
  </si>
  <si>
    <t>MALDONADO</t>
  </si>
  <si>
    <t>ALCALA</t>
  </si>
  <si>
    <t>ALDO GIOVANNI</t>
  </si>
  <si>
    <t>SONIA VERONICA</t>
  </si>
  <si>
    <t>EVELIN BERENICE</t>
  </si>
  <si>
    <t>MARIO HUMBERTO</t>
  </si>
  <si>
    <t>JUAN FRANCISCO</t>
  </si>
  <si>
    <t>ANGEL ISAAC</t>
  </si>
  <si>
    <t>GARNICA</t>
  </si>
  <si>
    <t>JOSE EMMANUEL</t>
  </si>
  <si>
    <t>MUNGUIA</t>
  </si>
  <si>
    <t>LINA TERESA</t>
  </si>
  <si>
    <t>BRIAN ALBERTO</t>
  </si>
  <si>
    <t>SESEÑA</t>
  </si>
  <si>
    <t>NANCY MARISELA</t>
  </si>
  <si>
    <t>SHAIRA MONTSERRAT</t>
  </si>
  <si>
    <t>YESSICA DENISE</t>
  </si>
  <si>
    <t>BARDALES</t>
  </si>
  <si>
    <t>ANA BARBARA</t>
  </si>
  <si>
    <t>SANDRA ELENA</t>
  </si>
  <si>
    <t>LAGARZA</t>
  </si>
  <si>
    <t>LEOBARDO</t>
  </si>
  <si>
    <t>LARIOS</t>
  </si>
  <si>
    <t>DANIELA</t>
  </si>
  <si>
    <t>TANIA YASBETH</t>
  </si>
  <si>
    <t>NORBERTO</t>
  </si>
  <si>
    <t>ABREO</t>
  </si>
  <si>
    <t>ALDO</t>
  </si>
  <si>
    <t>ANA LAURA</t>
  </si>
  <si>
    <t>VEGA</t>
  </si>
  <si>
    <t>TERESA ALI</t>
  </si>
  <si>
    <t>YEE BEN</t>
  </si>
  <si>
    <t>MELANIE</t>
  </si>
  <si>
    <t>MORAN</t>
  </si>
  <si>
    <t>APANTENCO</t>
  </si>
  <si>
    <t>CARLOS DAVID</t>
  </si>
  <si>
    <t>LORENZO</t>
  </si>
  <si>
    <t>TORO</t>
  </si>
  <si>
    <t>DIANA LAURA</t>
  </si>
  <si>
    <t>BARON</t>
  </si>
  <si>
    <t>TAMARA TABITHA</t>
  </si>
  <si>
    <t>KAREN ATZIRY</t>
  </si>
  <si>
    <t>ORTUÑO</t>
  </si>
  <si>
    <t>MARIO JESUS</t>
  </si>
  <si>
    <t>PARRA</t>
  </si>
  <si>
    <t>JANETT ALEJANDRA</t>
  </si>
  <si>
    <t>MARIA</t>
  </si>
  <si>
    <t>KARLA IVONNE</t>
  </si>
  <si>
    <t>JOSE ANDRES</t>
  </si>
  <si>
    <t>JOEL ARMANDO</t>
  </si>
  <si>
    <t>MIRELES</t>
  </si>
  <si>
    <t>KAREN SINAI</t>
  </si>
  <si>
    <t>MARITZA VERONICA</t>
  </si>
  <si>
    <t>SILVIO</t>
  </si>
  <si>
    <t>HIRAM WINSTON</t>
  </si>
  <si>
    <t>DEL ANGEL</t>
  </si>
  <si>
    <t>KAREN</t>
  </si>
  <si>
    <t>MARIA ESMERALDA</t>
  </si>
  <si>
    <t>ANEL JAQUELINE</t>
  </si>
  <si>
    <t>GERSAIN</t>
  </si>
  <si>
    <t>SELENE</t>
  </si>
  <si>
    <t>SAN LUIS</t>
  </si>
  <si>
    <t>AIDA MAGDALENA</t>
  </si>
  <si>
    <t>ESTEFANIA SARAHI</t>
  </si>
  <si>
    <t>ESTEBAN ENRIQUE</t>
  </si>
  <si>
    <t>SAUCEDO</t>
  </si>
  <si>
    <t>GUADALUPE MONTSERRAT</t>
  </si>
  <si>
    <t>ALEXIS OMAR</t>
  </si>
  <si>
    <t>TADEO</t>
  </si>
  <si>
    <t>ANDREA</t>
  </si>
  <si>
    <t>ZAMORATEGUI</t>
  </si>
  <si>
    <t>ISAAC</t>
  </si>
  <si>
    <t>TEPATLAN</t>
  </si>
  <si>
    <t>CALIFORNIAS</t>
  </si>
  <si>
    <t>LEYVA</t>
  </si>
  <si>
    <t>TONATIU</t>
  </si>
  <si>
    <t>ULISES HUMBERTO</t>
  </si>
  <si>
    <t>VILLALTA</t>
  </si>
  <si>
    <t>ALDO KEVIN</t>
  </si>
  <si>
    <t>KARLA PAOLA</t>
  </si>
  <si>
    <t>WILLIAMS</t>
  </si>
  <si>
    <t>SUSANA LIZBETH</t>
  </si>
  <si>
    <t>ARANZA ALEJANDRA</t>
  </si>
  <si>
    <t>MARIA ANGELA</t>
  </si>
  <si>
    <t>CASTELAN</t>
  </si>
  <si>
    <t>MARIA DELIA</t>
  </si>
  <si>
    <t>LAURA ESTRELLA</t>
  </si>
  <si>
    <t>HUMBERTO</t>
  </si>
  <si>
    <t>ANDREA YOSELIN</t>
  </si>
  <si>
    <t>VIRIDIANA</t>
  </si>
  <si>
    <t>CALDERON DE LA BARCA</t>
  </si>
  <si>
    <t>LAURA ADRIANA</t>
  </si>
  <si>
    <t>GRIMALDI</t>
  </si>
  <si>
    <t>HIBERT</t>
  </si>
  <si>
    <t>CLAUDIA ESPERANZA</t>
  </si>
  <si>
    <t>CARMINA THANIA</t>
  </si>
  <si>
    <t>MELCHOR</t>
  </si>
  <si>
    <t>YAZMIN</t>
  </si>
  <si>
    <t>MIRNA ANGELICA</t>
  </si>
  <si>
    <t>OSUNA</t>
  </si>
  <si>
    <t>LEJARZA</t>
  </si>
  <si>
    <t>WALDO RANFERI</t>
  </si>
  <si>
    <t>JOSE FELIPE</t>
  </si>
  <si>
    <t>OMAR DENICHI</t>
  </si>
  <si>
    <t>MALACARA</t>
  </si>
  <si>
    <t>MANCILLA</t>
  </si>
  <si>
    <t>SANTANA</t>
  </si>
  <si>
    <t>ROSALIA</t>
  </si>
  <si>
    <t>JUAN DAVID</t>
  </si>
  <si>
    <t>SOLORIO</t>
  </si>
  <si>
    <t>CAMBRON</t>
  </si>
  <si>
    <t>GUSTAVO ALEXANDER</t>
  </si>
  <si>
    <t>TORRES OROZCO</t>
  </si>
  <si>
    <t>PAULA</t>
  </si>
  <si>
    <t>VILLADA</t>
  </si>
  <si>
    <t>IVAN GEOVANNY</t>
  </si>
  <si>
    <t>JULIO CESAR</t>
  </si>
  <si>
    <t>ARCHUNDIA</t>
  </si>
  <si>
    <t>JONATAN IVAN</t>
  </si>
  <si>
    <t>ARTURO JOVANNI</t>
  </si>
  <si>
    <t>MARIA GABRIELA</t>
  </si>
  <si>
    <t>BRENDA</t>
  </si>
  <si>
    <t>NANCY LAURA</t>
  </si>
  <si>
    <t>VANESSA</t>
  </si>
  <si>
    <t>ESDRAS ENRIQUE</t>
  </si>
  <si>
    <t>LICONA</t>
  </si>
  <si>
    <t>ISABEL</t>
  </si>
  <si>
    <t>RICARDO IVAN</t>
  </si>
  <si>
    <t>VALLADARES</t>
  </si>
  <si>
    <t>EFRAIN MARTIN</t>
  </si>
  <si>
    <t>SERGIO RAUL</t>
  </si>
  <si>
    <t>JESUS YAIR</t>
  </si>
  <si>
    <t>PITA</t>
  </si>
  <si>
    <t>CHRISTOPHER YUSEF</t>
  </si>
  <si>
    <t>SHAZZAN</t>
  </si>
  <si>
    <t>HERMELINDA</t>
  </si>
  <si>
    <t>VARAS</t>
  </si>
  <si>
    <t>LOMAS</t>
  </si>
  <si>
    <t>ADRIAN</t>
  </si>
  <si>
    <t>VICTORIA</t>
  </si>
  <si>
    <t>CASADO</t>
  </si>
  <si>
    <t>SAMANTHA</t>
  </si>
  <si>
    <t>JONATAN</t>
  </si>
  <si>
    <t>ALBA</t>
  </si>
  <si>
    <t>MAXIMO</t>
  </si>
  <si>
    <t>YADIRA YAZMIN</t>
  </si>
  <si>
    <t>BAEZ</t>
  </si>
  <si>
    <t>LEONARDO ROBERTO</t>
  </si>
  <si>
    <t>ULISES</t>
  </si>
  <si>
    <t>ALBERTO IVAN</t>
  </si>
  <si>
    <t>MARISOL</t>
  </si>
  <si>
    <t>YOKO</t>
  </si>
  <si>
    <t>MORGADO</t>
  </si>
  <si>
    <t>MARTHA MARIA</t>
  </si>
  <si>
    <t>DAFNE YAMILETH</t>
  </si>
  <si>
    <t>HECTOR RAMON</t>
  </si>
  <si>
    <t>MACHAIN</t>
  </si>
  <si>
    <t>JULIO ALBERTO</t>
  </si>
  <si>
    <t>MARCE</t>
  </si>
  <si>
    <t>CARMEN ILIANA</t>
  </si>
  <si>
    <t>LUZ ANDREA</t>
  </si>
  <si>
    <t>CARCAMO</t>
  </si>
  <si>
    <t>CESAR ANTONIO</t>
  </si>
  <si>
    <t>URRISTE</t>
  </si>
  <si>
    <t>JAIMES</t>
  </si>
  <si>
    <t>BRYAN EDUARDO</t>
  </si>
  <si>
    <t>ANEL</t>
  </si>
  <si>
    <t>BARRON</t>
  </si>
  <si>
    <t>ERIKA</t>
  </si>
  <si>
    <t>BARBOSA</t>
  </si>
  <si>
    <t>DONOVAN</t>
  </si>
  <si>
    <t>ESTELA DE JESUS</t>
  </si>
  <si>
    <t>CINTORA</t>
  </si>
  <si>
    <t>HUITRON</t>
  </si>
  <si>
    <t>CARMEN GABRIELA</t>
  </si>
  <si>
    <t>ZENON</t>
  </si>
  <si>
    <t>ELIZABETH ELIA</t>
  </si>
  <si>
    <t>KOYOC</t>
  </si>
  <si>
    <t>HECTOR ANTONIO</t>
  </si>
  <si>
    <t>OLIVAS</t>
  </si>
  <si>
    <t>DANIEL RICARDO</t>
  </si>
  <si>
    <t>LEAL</t>
  </si>
  <si>
    <t>YESSICA JAASIEL</t>
  </si>
  <si>
    <t>EFREN</t>
  </si>
  <si>
    <t>APOLO IGNACIO MANUEL</t>
  </si>
  <si>
    <t>URSULA SOLEDAD</t>
  </si>
  <si>
    <t>AQUILES</t>
  </si>
  <si>
    <t>AXEL URIEL</t>
  </si>
  <si>
    <t>TEXIS</t>
  </si>
  <si>
    <t>SHAILA PAOLA</t>
  </si>
  <si>
    <t>BORJA</t>
  </si>
  <si>
    <t>CARLOS JESUS</t>
  </si>
  <si>
    <t>ESMERALDA ALEJANDRA</t>
  </si>
  <si>
    <t>SANDRA JADE</t>
  </si>
  <si>
    <t>ANGELICA LIZBETH</t>
  </si>
  <si>
    <t>ALEXIS DANIEL</t>
  </si>
  <si>
    <t>MOISES</t>
  </si>
  <si>
    <t>ROBERTO CARLOS</t>
  </si>
  <si>
    <t>DESENTIS</t>
  </si>
  <si>
    <t>MULIA</t>
  </si>
  <si>
    <t>SANDRA VANESSA</t>
  </si>
  <si>
    <t>DIAZ DE LEON</t>
  </si>
  <si>
    <t>CASTREJON</t>
  </si>
  <si>
    <t>ARELI</t>
  </si>
  <si>
    <t>MANZO</t>
  </si>
  <si>
    <t>SERGIO FERNANDO</t>
  </si>
  <si>
    <t>DE LA O</t>
  </si>
  <si>
    <t>CHRISTIAN RAFAEL</t>
  </si>
  <si>
    <t>OBSCURA</t>
  </si>
  <si>
    <t>MONICA ANAHI</t>
  </si>
  <si>
    <t>BLANCA AURORA</t>
  </si>
  <si>
    <t>KARLA PILAR</t>
  </si>
  <si>
    <t>GARCES</t>
  </si>
  <si>
    <t>LUIS EMILIO</t>
  </si>
  <si>
    <t>NARANJO</t>
  </si>
  <si>
    <t>JESUS IVAN</t>
  </si>
  <si>
    <t>VICTOR ENRIQUE</t>
  </si>
  <si>
    <t>ANGEL EMMANUEL</t>
  </si>
  <si>
    <t>DENISSE MELISSA</t>
  </si>
  <si>
    <t>CUERVO</t>
  </si>
  <si>
    <t>ROSALIA HORTENCIA</t>
  </si>
  <si>
    <t>MARIA VERONICA</t>
  </si>
  <si>
    <t>PAULINA</t>
  </si>
  <si>
    <t>TLACOMULCO</t>
  </si>
  <si>
    <t>DANIELA ALONDRA</t>
  </si>
  <si>
    <t>VELARDE</t>
  </si>
  <si>
    <t>FERMIN ULISES</t>
  </si>
  <si>
    <t>KEYLA MARIA ALEJANDRA</t>
  </si>
  <si>
    <t>DIANA MARIA</t>
  </si>
  <si>
    <t>UZIEL ELISEO</t>
  </si>
  <si>
    <t>MADRIGAL</t>
  </si>
  <si>
    <t>LORENLAI</t>
  </si>
  <si>
    <t>OLIVERA</t>
  </si>
  <si>
    <t>MONTSERRAT</t>
  </si>
  <si>
    <t>MERLIN</t>
  </si>
  <si>
    <t>JESSICA MARISOL</t>
  </si>
  <si>
    <t>ALI RAFAEL</t>
  </si>
  <si>
    <t>YADIRA</t>
  </si>
  <si>
    <t>FABIAN</t>
  </si>
  <si>
    <t>PARRALES</t>
  </si>
  <si>
    <t>JAN PAUL</t>
  </si>
  <si>
    <t>IVETTE ROSALIA</t>
  </si>
  <si>
    <t>BRENDA ITZAYANA</t>
  </si>
  <si>
    <t>PERLA MARIA DE LOS ANGELES</t>
  </si>
  <si>
    <t>PRECIADO</t>
  </si>
  <si>
    <t>ZACAPO</t>
  </si>
  <si>
    <t>VICTORIA ADELAIDA</t>
  </si>
  <si>
    <t>KARLA SUSANA</t>
  </si>
  <si>
    <t>RICART</t>
  </si>
  <si>
    <t>EDER ANTONIO</t>
  </si>
  <si>
    <t>EMMANUEL</t>
  </si>
  <si>
    <t>MARTHA ESTHER</t>
  </si>
  <si>
    <t>CLAUDIA ADRIANA</t>
  </si>
  <si>
    <t>CLAUDIA ABIGAIL</t>
  </si>
  <si>
    <t>AYRTON HUGO</t>
  </si>
  <si>
    <t>CHALICO</t>
  </si>
  <si>
    <t>LIZBETH CARMEN</t>
  </si>
  <si>
    <t>SANDRA ABIGAIL</t>
  </si>
  <si>
    <t>BUENFIL</t>
  </si>
  <si>
    <t>SILVESTRE</t>
  </si>
  <si>
    <t>PAUL JONATHAN</t>
  </si>
  <si>
    <t>AGUILERA</t>
  </si>
  <si>
    <t>MARTHA ELVIA</t>
  </si>
  <si>
    <t>NATALY AZUCENA</t>
  </si>
  <si>
    <t>ZENIL</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</si>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</sst>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60"/>
  <sheetViews>
    <sheetView tabSelected="1" topLeftCell="P2" workbookViewId="0">
      <selection activeCell="Q8" sqref="Q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44140625" bestFit="1" customWidth="1"/>
    <col min="12" max="12" width="58.6640625" bestFit="1" customWidth="1"/>
    <col min="13" max="13" width="93.33203125" bestFit="1" customWidth="1"/>
    <col min="14" max="14" width="43.88671875" bestFit="1" customWidth="1"/>
    <col min="15" max="15" width="92.554687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6" t="s">
        <v>1</v>
      </c>
      <c r="B2" s="7"/>
      <c r="C2" s="7"/>
      <c r="D2" s="6" t="s">
        <v>2</v>
      </c>
      <c r="E2" s="7"/>
      <c r="F2" s="7"/>
      <c r="G2" s="6" t="s">
        <v>3</v>
      </c>
      <c r="H2" s="7"/>
      <c r="I2" s="7"/>
    </row>
    <row r="3" spans="1:32" x14ac:dyDescent="0.3">
      <c r="A3" s="8" t="s">
        <v>4</v>
      </c>
      <c r="B3" s="7"/>
      <c r="C3" s="7"/>
      <c r="D3" s="8" t="s">
        <v>5</v>
      </c>
      <c r="E3" s="7"/>
      <c r="F3" s="7"/>
      <c r="G3" s="8" t="s">
        <v>6</v>
      </c>
      <c r="H3" s="7"/>
      <c r="I3" s="7"/>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2025</v>
      </c>
      <c r="B8" s="3">
        <v>45658</v>
      </c>
      <c r="C8" s="3">
        <v>45747</v>
      </c>
      <c r="D8" t="s">
        <v>84</v>
      </c>
      <c r="E8">
        <v>45</v>
      </c>
      <c r="F8" t="s">
        <v>224</v>
      </c>
      <c r="G8" t="s">
        <v>225</v>
      </c>
      <c r="H8" t="s">
        <v>225</v>
      </c>
      <c r="I8" t="s">
        <v>343</v>
      </c>
      <c r="J8" t="s">
        <v>344</v>
      </c>
      <c r="K8" t="s">
        <v>345</v>
      </c>
      <c r="L8" t="s">
        <v>92</v>
      </c>
      <c r="M8">
        <v>95327</v>
      </c>
      <c r="N8" t="s">
        <v>212</v>
      </c>
      <c r="O8">
        <v>70665.509999999995</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3">
      <c r="A9">
        <v>2025</v>
      </c>
      <c r="B9" s="3">
        <v>45658</v>
      </c>
      <c r="C9" s="3">
        <v>45747</v>
      </c>
      <c r="D9" t="s">
        <v>84</v>
      </c>
      <c r="E9">
        <v>40</v>
      </c>
      <c r="F9" t="s">
        <v>226</v>
      </c>
      <c r="G9" t="s">
        <v>227</v>
      </c>
      <c r="H9" t="s">
        <v>225</v>
      </c>
      <c r="I9" t="s">
        <v>346</v>
      </c>
      <c r="J9" t="s">
        <v>347</v>
      </c>
      <c r="K9" t="s">
        <v>348</v>
      </c>
      <c r="L9" t="s">
        <v>91</v>
      </c>
      <c r="M9">
        <v>59687</v>
      </c>
      <c r="N9" t="s">
        <v>212</v>
      </c>
      <c r="O9">
        <v>46243.340000000004</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3">
      <c r="A10">
        <v>2025</v>
      </c>
      <c r="B10" s="3">
        <v>45658</v>
      </c>
      <c r="C10" s="3">
        <v>45747</v>
      </c>
      <c r="D10" t="s">
        <v>84</v>
      </c>
      <c r="E10">
        <v>25</v>
      </c>
      <c r="F10" t="s">
        <v>228</v>
      </c>
      <c r="G10" t="s">
        <v>229</v>
      </c>
      <c r="H10" t="s">
        <v>225</v>
      </c>
      <c r="I10" t="s">
        <v>349</v>
      </c>
      <c r="J10" t="s">
        <v>350</v>
      </c>
      <c r="K10" t="s">
        <v>351</v>
      </c>
      <c r="L10" t="s">
        <v>92</v>
      </c>
      <c r="M10">
        <v>24672</v>
      </c>
      <c r="N10" t="s">
        <v>212</v>
      </c>
      <c r="O10">
        <v>20384.75</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3">
      <c r="A11">
        <v>2025</v>
      </c>
      <c r="B11" s="3">
        <v>45658</v>
      </c>
      <c r="C11" s="3">
        <v>45747</v>
      </c>
      <c r="D11" t="s">
        <v>84</v>
      </c>
      <c r="E11">
        <v>29</v>
      </c>
      <c r="F11" t="s">
        <v>230</v>
      </c>
      <c r="G11" t="s">
        <v>231</v>
      </c>
      <c r="H11" t="s">
        <v>225</v>
      </c>
      <c r="I11" t="s">
        <v>352</v>
      </c>
      <c r="J11" t="s">
        <v>344</v>
      </c>
      <c r="K11" t="s">
        <v>353</v>
      </c>
      <c r="L11" t="s">
        <v>92</v>
      </c>
      <c r="M11">
        <v>35248</v>
      </c>
      <c r="N11" t="s">
        <v>212</v>
      </c>
      <c r="O11">
        <v>28526.67</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row r="12" spans="1:32" x14ac:dyDescent="0.3">
      <c r="A12">
        <v>2025</v>
      </c>
      <c r="B12" s="3">
        <v>45658</v>
      </c>
      <c r="C12" s="3">
        <v>45747</v>
      </c>
      <c r="D12" t="s">
        <v>84</v>
      </c>
      <c r="E12">
        <v>25</v>
      </c>
      <c r="F12" t="s">
        <v>228</v>
      </c>
      <c r="G12" t="s">
        <v>232</v>
      </c>
      <c r="H12" t="s">
        <v>225</v>
      </c>
      <c r="I12" t="s">
        <v>354</v>
      </c>
      <c r="J12" t="s">
        <v>348</v>
      </c>
      <c r="K12" t="s">
        <v>355</v>
      </c>
      <c r="L12" t="s">
        <v>92</v>
      </c>
      <c r="M12">
        <v>24672</v>
      </c>
      <c r="N12" t="s">
        <v>212</v>
      </c>
      <c r="O12">
        <v>20384.75</v>
      </c>
      <c r="P12" t="s">
        <v>212</v>
      </c>
      <c r="Q12" s="5" t="str" cm="1">
        <f t="array" aca="1" ref="Q12" ca="1">HYPERLINK("#"&amp;CELL("direccion",Tabla_471065!A8),"5")</f>
        <v>5</v>
      </c>
      <c r="R12" s="5" t="str" cm="1">
        <f t="array" aca="1" ref="R12" ca="1">HYPERLINK("#"&amp;CELL("direccion",Tabla_471039!A8),"5")</f>
        <v>5</v>
      </c>
      <c r="S12" s="5" t="str" cm="1">
        <f t="array" aca="1" ref="S12" ca="1">HYPERLINK("#"&amp;CELL("direccion",Tabla_471067!A8),"5")</f>
        <v>5</v>
      </c>
      <c r="T12" s="5" t="str" cm="1">
        <f t="array" aca="1" ref="T12" ca="1">HYPERLINK("#"&amp;CELL("direccion",Tabla_471023!A8),"5")</f>
        <v>5</v>
      </c>
      <c r="U12" s="5" t="str" cm="1">
        <f t="array" aca="1" ref="U12" ca="1">HYPERLINK("#"&amp;CELL("direccion",Tabla_471047!A8),"5")</f>
        <v>5</v>
      </c>
      <c r="V12" s="5" t="str" cm="1">
        <f t="array" aca="1" ref="V12" ca="1">HYPERLINK("#"&amp;CELL("direccion",Tabla_471030!A8),"5")</f>
        <v>5</v>
      </c>
      <c r="W12" s="5" t="str" cm="1">
        <f t="array" aca="1" ref="W12" ca="1">HYPERLINK("#"&amp;CELL("direccion",Tabla_471041!A8),"5")</f>
        <v>5</v>
      </c>
      <c r="X12" s="5" t="str" cm="1">
        <f t="array" aca="1" ref="X12" ca="1">HYPERLINK("#"&amp;CELL("direccion",Tabla_471031!A8),"5")</f>
        <v>5</v>
      </c>
      <c r="Y12" s="5" t="str" cm="1">
        <f t="array" aca="1" ref="Y12" ca="1">HYPERLINK("#"&amp;CELL("direccion",Tabla_471032!A8),"5")</f>
        <v>5</v>
      </c>
      <c r="Z12" s="5" t="str" cm="1">
        <f t="array" aca="1" ref="Z12" ca="1">HYPERLINK("#"&amp;CELL("direccion",Tabla_471059!A8),"5")</f>
        <v>5</v>
      </c>
      <c r="AA12" s="5" t="str" cm="1">
        <f t="array" aca="1" ref="AA12" ca="1">HYPERLINK("#"&amp;CELL("direccion",Tabla_471071!A8),"5")</f>
        <v>5</v>
      </c>
      <c r="AB12" s="5" t="str" cm="1">
        <f t="array" aca="1" ref="AB12" ca="1">HYPERLINK("#"&amp;CELL("direccion",Tabla_471062!A8),"5")</f>
        <v>5</v>
      </c>
      <c r="AC12" s="5" t="str" cm="1">
        <f t="array" aca="1" ref="AC12" ca="1">HYPERLINK("#"&amp;CELL("direccion",Tabla_471074!A8),"5")</f>
        <v>5</v>
      </c>
      <c r="AD12" t="s">
        <v>213</v>
      </c>
      <c r="AE12" s="3">
        <v>45747</v>
      </c>
    </row>
    <row r="13" spans="1:32" x14ac:dyDescent="0.3">
      <c r="A13">
        <v>2025</v>
      </c>
      <c r="B13" s="3">
        <v>45658</v>
      </c>
      <c r="C13" s="3">
        <v>45747</v>
      </c>
      <c r="D13" t="s">
        <v>84</v>
      </c>
      <c r="E13">
        <v>29</v>
      </c>
      <c r="F13" t="s">
        <v>230</v>
      </c>
      <c r="G13" t="s">
        <v>233</v>
      </c>
      <c r="H13" t="s">
        <v>225</v>
      </c>
      <c r="I13" t="s">
        <v>356</v>
      </c>
      <c r="J13" t="s">
        <v>357</v>
      </c>
      <c r="K13" t="s">
        <v>358</v>
      </c>
      <c r="L13" t="s">
        <v>91</v>
      </c>
      <c r="M13">
        <v>35248</v>
      </c>
      <c r="N13" t="s">
        <v>212</v>
      </c>
      <c r="O13">
        <v>28526.67</v>
      </c>
      <c r="P13" t="s">
        <v>212</v>
      </c>
      <c r="Q13" s="5" t="str" cm="1">
        <f t="array" aca="1" ref="Q13" ca="1">HYPERLINK("#"&amp;CELL("direccion",Tabla_471065!A9),"6")</f>
        <v>6</v>
      </c>
      <c r="R13" s="5" t="str" cm="1">
        <f t="array" aca="1" ref="R13" ca="1">HYPERLINK("#"&amp;CELL("direccion",Tabla_471039!A9),"6")</f>
        <v>6</v>
      </c>
      <c r="S13" s="5" t="str" cm="1">
        <f t="array" aca="1" ref="S13" ca="1">HYPERLINK("#"&amp;CELL("direccion",Tabla_471067!A9),"6")</f>
        <v>6</v>
      </c>
      <c r="T13" s="5" t="str" cm="1">
        <f t="array" aca="1" ref="T13" ca="1">HYPERLINK("#"&amp;CELL("direccion",Tabla_471023!A9),"6")</f>
        <v>6</v>
      </c>
      <c r="U13" s="5" t="str" cm="1">
        <f t="array" aca="1" ref="U13" ca="1">HYPERLINK("#"&amp;CELL("direccion",Tabla_471047!A9),"6")</f>
        <v>6</v>
      </c>
      <c r="V13" s="5" t="str" cm="1">
        <f t="array" aca="1" ref="V13" ca="1">HYPERLINK("#"&amp;CELL("direccion",Tabla_471030!A9),"6")</f>
        <v>6</v>
      </c>
      <c r="W13" s="5" t="str" cm="1">
        <f t="array" aca="1" ref="W13" ca="1">HYPERLINK("#"&amp;CELL("direccion",Tabla_471041!A9),"6")</f>
        <v>6</v>
      </c>
      <c r="X13" s="5" t="str" cm="1">
        <f t="array" aca="1" ref="X13" ca="1">HYPERLINK("#"&amp;CELL("direccion",Tabla_471031!A9),"6")</f>
        <v>6</v>
      </c>
      <c r="Y13" s="5" t="str" cm="1">
        <f t="array" aca="1" ref="Y13" ca="1">HYPERLINK("#"&amp;CELL("direccion",Tabla_471032!A9),"6")</f>
        <v>6</v>
      </c>
      <c r="Z13" s="5" t="str" cm="1">
        <f t="array" aca="1" ref="Z13" ca="1">HYPERLINK("#"&amp;CELL("direccion",Tabla_471059!A9),"6")</f>
        <v>6</v>
      </c>
      <c r="AA13" s="5" t="str" cm="1">
        <f t="array" aca="1" ref="AA13" ca="1">HYPERLINK("#"&amp;CELL("direccion",Tabla_471071!A9),"6")</f>
        <v>6</v>
      </c>
      <c r="AB13" s="5" t="str" cm="1">
        <f t="array" aca="1" ref="AB13" ca="1">HYPERLINK("#"&amp;CELL("direccion",Tabla_471062!A9),"6")</f>
        <v>6</v>
      </c>
      <c r="AC13" s="5" t="str" cm="1">
        <f t="array" aca="1" ref="AC13" ca="1">HYPERLINK("#"&amp;CELL("direccion",Tabla_471074!A9),"6")</f>
        <v>6</v>
      </c>
      <c r="AD13" t="s">
        <v>213</v>
      </c>
      <c r="AE13" s="3">
        <v>45747</v>
      </c>
    </row>
    <row r="14" spans="1:32" x14ac:dyDescent="0.3">
      <c r="A14">
        <v>2025</v>
      </c>
      <c r="B14" s="3">
        <v>45658</v>
      </c>
      <c r="C14" s="3">
        <v>45747</v>
      </c>
      <c r="D14" t="s">
        <v>84</v>
      </c>
      <c r="E14">
        <v>25</v>
      </c>
      <c r="F14" t="s">
        <v>228</v>
      </c>
      <c r="G14" t="s">
        <v>234</v>
      </c>
      <c r="H14" t="s">
        <v>225</v>
      </c>
      <c r="I14" t="s">
        <v>359</v>
      </c>
      <c r="J14" t="s">
        <v>360</v>
      </c>
      <c r="K14" t="s">
        <v>361</v>
      </c>
      <c r="L14" t="s">
        <v>92</v>
      </c>
      <c r="M14">
        <v>24672</v>
      </c>
      <c r="N14" t="s">
        <v>212</v>
      </c>
      <c r="O14">
        <v>20384.75</v>
      </c>
      <c r="P14" t="s">
        <v>212</v>
      </c>
      <c r="Q14" s="5" t="str" cm="1">
        <f t="array" aca="1" ref="Q14" ca="1">HYPERLINK("#"&amp;CELL("direccion",Tabla_471065!A10),"7")</f>
        <v>7</v>
      </c>
      <c r="R14" s="5" t="str" cm="1">
        <f t="array" aca="1" ref="R14" ca="1">HYPERLINK("#"&amp;CELL("direccion",Tabla_471039!A10),"7")</f>
        <v>7</v>
      </c>
      <c r="S14" s="5" t="str" cm="1">
        <f t="array" aca="1" ref="S14" ca="1">HYPERLINK("#"&amp;CELL("direccion",Tabla_471067!A10),"7")</f>
        <v>7</v>
      </c>
      <c r="T14" s="5" t="str" cm="1">
        <f t="array" aca="1" ref="T14" ca="1">HYPERLINK("#"&amp;CELL("direccion",Tabla_471023!A10),"7")</f>
        <v>7</v>
      </c>
      <c r="U14" s="5" t="str" cm="1">
        <f t="array" aca="1" ref="U14" ca="1">HYPERLINK("#"&amp;CELL("direccion",Tabla_471047!A10),"7")</f>
        <v>7</v>
      </c>
      <c r="V14" s="5" t="str" cm="1">
        <f t="array" aca="1" ref="V14" ca="1">HYPERLINK("#"&amp;CELL("direccion",Tabla_471030!A10),"7")</f>
        <v>7</v>
      </c>
      <c r="W14" s="5" t="str" cm="1">
        <f t="array" aca="1" ref="W14" ca="1">HYPERLINK("#"&amp;CELL("direccion",Tabla_471041!A10),"7")</f>
        <v>7</v>
      </c>
      <c r="X14" s="5" t="str" cm="1">
        <f t="array" aca="1" ref="X14" ca="1">HYPERLINK("#"&amp;CELL("direccion",Tabla_471031!A10),"7")</f>
        <v>7</v>
      </c>
      <c r="Y14" s="5" t="str" cm="1">
        <f t="array" aca="1" ref="Y14" ca="1">HYPERLINK("#"&amp;CELL("direccion",Tabla_471032!A10),"7")</f>
        <v>7</v>
      </c>
      <c r="Z14" s="5" t="str" cm="1">
        <f t="array" aca="1" ref="Z14" ca="1">HYPERLINK("#"&amp;CELL("direccion",Tabla_471059!A10),"7")</f>
        <v>7</v>
      </c>
      <c r="AA14" s="5" t="str" cm="1">
        <f t="array" aca="1" ref="AA14" ca="1">HYPERLINK("#"&amp;CELL("direccion",Tabla_471071!A10),"7")</f>
        <v>7</v>
      </c>
      <c r="AB14" s="5" t="str" cm="1">
        <f t="array" aca="1" ref="AB14" ca="1">HYPERLINK("#"&amp;CELL("direccion",Tabla_471062!A10),"7")</f>
        <v>7</v>
      </c>
      <c r="AC14" s="5" t="str" cm="1">
        <f t="array" aca="1" ref="AC14" ca="1">HYPERLINK("#"&amp;CELL("direccion",Tabla_471074!A10),"7")</f>
        <v>7</v>
      </c>
      <c r="AD14" t="s">
        <v>213</v>
      </c>
      <c r="AE14" s="3">
        <v>45747</v>
      </c>
    </row>
    <row r="15" spans="1:32" x14ac:dyDescent="0.3">
      <c r="A15">
        <v>2025</v>
      </c>
      <c r="B15" s="3">
        <v>45658</v>
      </c>
      <c r="C15" s="3">
        <v>45747</v>
      </c>
      <c r="D15" t="s">
        <v>84</v>
      </c>
      <c r="E15">
        <v>29</v>
      </c>
      <c r="F15" t="s">
        <v>230</v>
      </c>
      <c r="G15" t="s">
        <v>235</v>
      </c>
      <c r="H15" t="s">
        <v>225</v>
      </c>
      <c r="I15" t="s">
        <v>362</v>
      </c>
      <c r="J15" t="s">
        <v>363</v>
      </c>
      <c r="K15" t="s">
        <v>364</v>
      </c>
      <c r="L15" t="s">
        <v>92</v>
      </c>
      <c r="M15">
        <v>35248</v>
      </c>
      <c r="N15" t="s">
        <v>212</v>
      </c>
      <c r="O15">
        <v>28526.67</v>
      </c>
      <c r="P15" t="s">
        <v>212</v>
      </c>
      <c r="Q15" s="5" t="str" cm="1">
        <f t="array" aca="1" ref="Q15" ca="1">HYPERLINK("#"&amp;CELL("direccion",Tabla_471065!A11),"8")</f>
        <v>8</v>
      </c>
      <c r="R15" s="5" t="str" cm="1">
        <f t="array" aca="1" ref="R15" ca="1">HYPERLINK("#"&amp;CELL("direccion",Tabla_471039!A11),"8")</f>
        <v>8</v>
      </c>
      <c r="S15" s="5" t="str" cm="1">
        <f t="array" aca="1" ref="S15" ca="1">HYPERLINK("#"&amp;CELL("direccion",Tabla_471067!A11),"8")</f>
        <v>8</v>
      </c>
      <c r="T15" s="5" t="str" cm="1">
        <f t="array" aca="1" ref="T15" ca="1">HYPERLINK("#"&amp;CELL("direccion",Tabla_471023!A11),"8")</f>
        <v>8</v>
      </c>
      <c r="U15" s="5" t="str" cm="1">
        <f t="array" aca="1" ref="U15" ca="1">HYPERLINK("#"&amp;CELL("direccion",Tabla_471047!A11),"8")</f>
        <v>8</v>
      </c>
      <c r="V15" s="5" t="str" cm="1">
        <f t="array" aca="1" ref="V15" ca="1">HYPERLINK("#"&amp;CELL("direccion",Tabla_471030!A11),"8")</f>
        <v>8</v>
      </c>
      <c r="W15" s="5" t="str" cm="1">
        <f t="array" aca="1" ref="W15" ca="1">HYPERLINK("#"&amp;CELL("direccion",Tabla_471041!A11),"8")</f>
        <v>8</v>
      </c>
      <c r="X15" s="5" t="str" cm="1">
        <f t="array" aca="1" ref="X15" ca="1">HYPERLINK("#"&amp;CELL("direccion",Tabla_471031!A11),"8")</f>
        <v>8</v>
      </c>
      <c r="Y15" s="5" t="str" cm="1">
        <f t="array" aca="1" ref="Y15" ca="1">HYPERLINK("#"&amp;CELL("direccion",Tabla_471032!A11),"8")</f>
        <v>8</v>
      </c>
      <c r="Z15" s="5" t="str" cm="1">
        <f t="array" aca="1" ref="Z15" ca="1">HYPERLINK("#"&amp;CELL("direccion",Tabla_471059!A11),"8")</f>
        <v>8</v>
      </c>
      <c r="AA15" s="5" t="str" cm="1">
        <f t="array" aca="1" ref="AA15" ca="1">HYPERLINK("#"&amp;CELL("direccion",Tabla_471071!A11),"8")</f>
        <v>8</v>
      </c>
      <c r="AB15" s="5" t="str" cm="1">
        <f t="array" aca="1" ref="AB15" ca="1">HYPERLINK("#"&amp;CELL("direccion",Tabla_471062!A11),"8")</f>
        <v>8</v>
      </c>
      <c r="AC15" s="5" t="str" cm="1">
        <f t="array" aca="1" ref="AC15" ca="1">HYPERLINK("#"&amp;CELL("direccion",Tabla_471074!A11),"8")</f>
        <v>8</v>
      </c>
      <c r="AD15" t="s">
        <v>213</v>
      </c>
      <c r="AE15" s="3">
        <v>45747</v>
      </c>
    </row>
    <row r="16" spans="1:32" x14ac:dyDescent="0.3">
      <c r="A16">
        <v>2025</v>
      </c>
      <c r="B16" s="3">
        <v>45658</v>
      </c>
      <c r="C16" s="3">
        <v>45747</v>
      </c>
      <c r="D16" t="s">
        <v>84</v>
      </c>
      <c r="E16">
        <v>23</v>
      </c>
      <c r="F16" t="s">
        <v>236</v>
      </c>
      <c r="G16" t="s">
        <v>237</v>
      </c>
      <c r="H16" t="s">
        <v>225</v>
      </c>
      <c r="I16" t="s">
        <v>365</v>
      </c>
      <c r="J16" t="s">
        <v>366</v>
      </c>
      <c r="K16" t="s">
        <v>367</v>
      </c>
      <c r="L16" t="s">
        <v>92</v>
      </c>
      <c r="M16">
        <v>19528</v>
      </c>
      <c r="N16" t="s">
        <v>212</v>
      </c>
      <c r="O16">
        <v>16374.78</v>
      </c>
      <c r="P16" t="s">
        <v>212</v>
      </c>
      <c r="Q16" s="5" t="str" cm="1">
        <f t="array" aca="1" ref="Q16" ca="1">HYPERLINK("#"&amp;CELL("direccion",Tabla_471065!A12),"9")</f>
        <v>9</v>
      </c>
      <c r="R16" s="5" t="str" cm="1">
        <f t="array" aca="1" ref="R16" ca="1">HYPERLINK("#"&amp;CELL("direccion",Tabla_471039!A12),"9")</f>
        <v>9</v>
      </c>
      <c r="S16" s="5" t="str" cm="1">
        <f t="array" aca="1" ref="S16" ca="1">HYPERLINK("#"&amp;CELL("direccion",Tabla_471067!A12),"9")</f>
        <v>9</v>
      </c>
      <c r="T16" s="5" t="str" cm="1">
        <f t="array" aca="1" ref="T16" ca="1">HYPERLINK("#"&amp;CELL("direccion",Tabla_471023!A12),"9")</f>
        <v>9</v>
      </c>
      <c r="U16" s="5" t="str" cm="1">
        <f t="array" aca="1" ref="U16" ca="1">HYPERLINK("#"&amp;CELL("direccion",Tabla_471047!A12),"9")</f>
        <v>9</v>
      </c>
      <c r="V16" s="5" t="str" cm="1">
        <f t="array" aca="1" ref="V16" ca="1">HYPERLINK("#"&amp;CELL("direccion",Tabla_471030!A12),"9")</f>
        <v>9</v>
      </c>
      <c r="W16" s="5" t="str" cm="1">
        <f t="array" aca="1" ref="W16" ca="1">HYPERLINK("#"&amp;CELL("direccion",Tabla_471041!A12),"9")</f>
        <v>9</v>
      </c>
      <c r="X16" s="5" t="str" cm="1">
        <f t="array" aca="1" ref="X16" ca="1">HYPERLINK("#"&amp;CELL("direccion",Tabla_471031!A12),"9")</f>
        <v>9</v>
      </c>
      <c r="Y16" s="5" t="str" cm="1">
        <f t="array" aca="1" ref="Y16" ca="1">HYPERLINK("#"&amp;CELL("direccion",Tabla_471032!A12),"9")</f>
        <v>9</v>
      </c>
      <c r="Z16" s="5" t="str" cm="1">
        <f t="array" aca="1" ref="Z16" ca="1">HYPERLINK("#"&amp;CELL("direccion",Tabla_471059!A12),"9")</f>
        <v>9</v>
      </c>
      <c r="AA16" s="5" t="str" cm="1">
        <f t="array" aca="1" ref="AA16" ca="1">HYPERLINK("#"&amp;CELL("direccion",Tabla_471071!A12),"9")</f>
        <v>9</v>
      </c>
      <c r="AB16" s="5" t="str" cm="1">
        <f t="array" aca="1" ref="AB16" ca="1">HYPERLINK("#"&amp;CELL("direccion",Tabla_471062!A12),"9")</f>
        <v>9</v>
      </c>
      <c r="AC16" s="5" t="str" cm="1">
        <f t="array" aca="1" ref="AC16" ca="1">HYPERLINK("#"&amp;CELL("direccion",Tabla_471074!A12),"9")</f>
        <v>9</v>
      </c>
      <c r="AD16" t="s">
        <v>213</v>
      </c>
      <c r="AE16" s="3">
        <v>45747</v>
      </c>
    </row>
    <row r="17" spans="1:31" x14ac:dyDescent="0.3">
      <c r="A17">
        <v>2025</v>
      </c>
      <c r="B17" s="3">
        <v>45658</v>
      </c>
      <c r="C17" s="3">
        <v>45747</v>
      </c>
      <c r="D17" t="s">
        <v>84</v>
      </c>
      <c r="E17">
        <v>29</v>
      </c>
      <c r="F17" t="s">
        <v>230</v>
      </c>
      <c r="G17" t="s">
        <v>238</v>
      </c>
      <c r="H17" t="s">
        <v>225</v>
      </c>
      <c r="I17" t="s">
        <v>368</v>
      </c>
      <c r="J17" t="s">
        <v>369</v>
      </c>
      <c r="K17" t="s">
        <v>370</v>
      </c>
      <c r="L17" t="s">
        <v>91</v>
      </c>
      <c r="M17">
        <v>35248</v>
      </c>
      <c r="N17" t="s">
        <v>212</v>
      </c>
      <c r="O17">
        <v>28526.67</v>
      </c>
      <c r="P17" t="s">
        <v>212</v>
      </c>
      <c r="Q17" s="5" t="str" cm="1">
        <f t="array" aca="1" ref="Q17" ca="1">HYPERLINK("#"&amp;CELL("direccion",Tabla_471065!A13),"10")</f>
        <v>10</v>
      </c>
      <c r="R17" s="5" t="str" cm="1">
        <f t="array" aca="1" ref="R17" ca="1">HYPERLINK("#"&amp;CELL("direccion",Tabla_471039!A13),"10")</f>
        <v>10</v>
      </c>
      <c r="S17" s="5" t="str" cm="1">
        <f t="array" aca="1" ref="S17" ca="1">HYPERLINK("#"&amp;CELL("direccion",Tabla_471067!A13),"10")</f>
        <v>10</v>
      </c>
      <c r="T17" s="5" t="str" cm="1">
        <f t="array" aca="1" ref="T17" ca="1">HYPERLINK("#"&amp;CELL("direccion",Tabla_471023!A13),"10")</f>
        <v>10</v>
      </c>
      <c r="U17" s="5" t="str" cm="1">
        <f t="array" aca="1" ref="U17" ca="1">HYPERLINK("#"&amp;CELL("direccion",Tabla_471047!A13),"10")</f>
        <v>10</v>
      </c>
      <c r="V17" s="5" t="str" cm="1">
        <f t="array" aca="1" ref="V17" ca="1">HYPERLINK("#"&amp;CELL("direccion",Tabla_471030!A13),"10")</f>
        <v>10</v>
      </c>
      <c r="W17" s="5" t="str" cm="1">
        <f t="array" aca="1" ref="W17" ca="1">HYPERLINK("#"&amp;CELL("direccion",Tabla_471041!A13),"10")</f>
        <v>10</v>
      </c>
      <c r="X17" s="5" t="str" cm="1">
        <f t="array" aca="1" ref="X17" ca="1">HYPERLINK("#"&amp;CELL("direccion",Tabla_471031!A13),"10")</f>
        <v>10</v>
      </c>
      <c r="Y17" s="5" t="str" cm="1">
        <f t="array" aca="1" ref="Y17" ca="1">HYPERLINK("#"&amp;CELL("direccion",Tabla_471032!A13),"10")</f>
        <v>10</v>
      </c>
      <c r="Z17" s="5" t="str" cm="1">
        <f t="array" aca="1" ref="Z17" ca="1">HYPERLINK("#"&amp;CELL("direccion",Tabla_471059!A13),"10")</f>
        <v>10</v>
      </c>
      <c r="AA17" s="5" t="str" cm="1">
        <f t="array" aca="1" ref="AA17" ca="1">HYPERLINK("#"&amp;CELL("direccion",Tabla_471071!A13),"10")</f>
        <v>10</v>
      </c>
      <c r="AB17" s="5" t="str" cm="1">
        <f t="array" aca="1" ref="AB17" ca="1">HYPERLINK("#"&amp;CELL("direccion",Tabla_471062!A13),"10")</f>
        <v>10</v>
      </c>
      <c r="AC17" s="5" t="str" cm="1">
        <f t="array" aca="1" ref="AC17" ca="1">HYPERLINK("#"&amp;CELL("direccion",Tabla_471074!A13),"10")</f>
        <v>10</v>
      </c>
      <c r="AD17" t="s">
        <v>213</v>
      </c>
      <c r="AE17" s="3">
        <v>45747</v>
      </c>
    </row>
    <row r="18" spans="1:31" x14ac:dyDescent="0.3">
      <c r="A18">
        <v>2025</v>
      </c>
      <c r="B18" s="3">
        <v>45658</v>
      </c>
      <c r="C18" s="3">
        <v>45747</v>
      </c>
      <c r="D18" t="s">
        <v>84</v>
      </c>
      <c r="E18">
        <v>25</v>
      </c>
      <c r="F18" t="s">
        <v>228</v>
      </c>
      <c r="G18" t="s">
        <v>239</v>
      </c>
      <c r="H18" t="s">
        <v>225</v>
      </c>
      <c r="I18" t="s">
        <v>371</v>
      </c>
      <c r="J18" t="s">
        <v>364</v>
      </c>
      <c r="K18" t="s">
        <v>372</v>
      </c>
      <c r="L18" t="s">
        <v>91</v>
      </c>
      <c r="M18">
        <v>24672</v>
      </c>
      <c r="N18" t="s">
        <v>212</v>
      </c>
      <c r="O18">
        <v>20384.75</v>
      </c>
      <c r="P18" t="s">
        <v>212</v>
      </c>
      <c r="Q18" s="5" t="str" cm="1">
        <f t="array" aca="1" ref="Q18" ca="1">HYPERLINK("#"&amp;CELL("direccion",Tabla_471065!A14),"11")</f>
        <v>11</v>
      </c>
      <c r="R18" s="5" t="str" cm="1">
        <f t="array" aca="1" ref="R18" ca="1">HYPERLINK("#"&amp;CELL("direccion",Tabla_471039!A14),"11")</f>
        <v>11</v>
      </c>
      <c r="S18" s="5" t="str" cm="1">
        <f t="array" aca="1" ref="S18" ca="1">HYPERLINK("#"&amp;CELL("direccion",Tabla_471067!A14),"11")</f>
        <v>11</v>
      </c>
      <c r="T18" s="5" t="str" cm="1">
        <f t="array" aca="1" ref="T18" ca="1">HYPERLINK("#"&amp;CELL("direccion",Tabla_471023!A14),"11")</f>
        <v>11</v>
      </c>
      <c r="U18" s="5" t="str" cm="1">
        <f t="array" aca="1" ref="U18" ca="1">HYPERLINK("#"&amp;CELL("direccion",Tabla_471047!A14),"11")</f>
        <v>11</v>
      </c>
      <c r="V18" s="5" t="str" cm="1">
        <f t="array" aca="1" ref="V18" ca="1">HYPERLINK("#"&amp;CELL("direccion",Tabla_471030!A14),"11")</f>
        <v>11</v>
      </c>
      <c r="W18" s="5" t="str" cm="1">
        <f t="array" aca="1" ref="W18" ca="1">HYPERLINK("#"&amp;CELL("direccion",Tabla_471041!A14),"11")</f>
        <v>11</v>
      </c>
      <c r="X18" s="5" t="str" cm="1">
        <f t="array" aca="1" ref="X18" ca="1">HYPERLINK("#"&amp;CELL("direccion",Tabla_471031!A14),"11")</f>
        <v>11</v>
      </c>
      <c r="Y18" s="5" t="str" cm="1">
        <f t="array" aca="1" ref="Y18" ca="1">HYPERLINK("#"&amp;CELL("direccion",Tabla_471032!A14),"11")</f>
        <v>11</v>
      </c>
      <c r="Z18" s="5" t="str" cm="1">
        <f t="array" aca="1" ref="Z18" ca="1">HYPERLINK("#"&amp;CELL("direccion",Tabla_471059!A14),"11")</f>
        <v>11</v>
      </c>
      <c r="AA18" s="5" t="str" cm="1">
        <f t="array" aca="1" ref="AA18" ca="1">HYPERLINK("#"&amp;CELL("direccion",Tabla_471071!A14),"11")</f>
        <v>11</v>
      </c>
      <c r="AB18" s="5" t="str" cm="1">
        <f t="array" aca="1" ref="AB18" ca="1">HYPERLINK("#"&amp;CELL("direccion",Tabla_471062!A14),"11")</f>
        <v>11</v>
      </c>
      <c r="AC18" s="5" t="str" cm="1">
        <f t="array" aca="1" ref="AC18" ca="1">HYPERLINK("#"&amp;CELL("direccion",Tabla_471074!A14),"11")</f>
        <v>11</v>
      </c>
      <c r="AD18" t="s">
        <v>213</v>
      </c>
      <c r="AE18" s="3">
        <v>45747</v>
      </c>
    </row>
    <row r="19" spans="1:31" x14ac:dyDescent="0.3">
      <c r="A19">
        <v>2025</v>
      </c>
      <c r="B19" s="3">
        <v>45658</v>
      </c>
      <c r="C19" s="3">
        <v>45747</v>
      </c>
      <c r="D19" t="s">
        <v>84</v>
      </c>
      <c r="E19">
        <v>40</v>
      </c>
      <c r="F19" t="s">
        <v>226</v>
      </c>
      <c r="G19" t="s">
        <v>240</v>
      </c>
      <c r="H19" t="s">
        <v>225</v>
      </c>
      <c r="I19" t="s">
        <v>373</v>
      </c>
      <c r="J19" t="s">
        <v>369</v>
      </c>
      <c r="K19" t="s">
        <v>374</v>
      </c>
      <c r="L19" t="s">
        <v>92</v>
      </c>
      <c r="M19">
        <v>59687</v>
      </c>
      <c r="N19" t="s">
        <v>212</v>
      </c>
      <c r="O19">
        <v>46243.340000000004</v>
      </c>
      <c r="P19" t="s">
        <v>212</v>
      </c>
      <c r="Q19" s="5" t="str" cm="1">
        <f t="array" aca="1" ref="Q19" ca="1">HYPERLINK("#"&amp;CELL("direccion",Tabla_471065!A15),"12")</f>
        <v>12</v>
      </c>
      <c r="R19" s="5" t="str" cm="1">
        <f t="array" aca="1" ref="R19" ca="1">HYPERLINK("#"&amp;CELL("direccion",Tabla_471039!A15),"12")</f>
        <v>12</v>
      </c>
      <c r="S19" s="5" t="str" cm="1">
        <f t="array" aca="1" ref="S19" ca="1">HYPERLINK("#"&amp;CELL("direccion",Tabla_471067!A15),"12")</f>
        <v>12</v>
      </c>
      <c r="T19" s="5" t="str" cm="1">
        <f t="array" aca="1" ref="T19" ca="1">HYPERLINK("#"&amp;CELL("direccion",Tabla_471023!A15),"12")</f>
        <v>12</v>
      </c>
      <c r="U19" s="5" t="str" cm="1">
        <f t="array" aca="1" ref="U19" ca="1">HYPERLINK("#"&amp;CELL("direccion",Tabla_471047!A15),"12")</f>
        <v>12</v>
      </c>
      <c r="V19" s="5" t="str" cm="1">
        <f t="array" aca="1" ref="V19" ca="1">HYPERLINK("#"&amp;CELL("direccion",Tabla_471030!A15),"12")</f>
        <v>12</v>
      </c>
      <c r="W19" s="5" t="str" cm="1">
        <f t="array" aca="1" ref="W19" ca="1">HYPERLINK("#"&amp;CELL("direccion",Tabla_471041!A15),"12")</f>
        <v>12</v>
      </c>
      <c r="X19" s="5" t="str" cm="1">
        <f t="array" aca="1" ref="X19" ca="1">HYPERLINK("#"&amp;CELL("direccion",Tabla_471031!A15),"12")</f>
        <v>12</v>
      </c>
      <c r="Y19" s="5" t="str" cm="1">
        <f t="array" aca="1" ref="Y19" ca="1">HYPERLINK("#"&amp;CELL("direccion",Tabla_471032!A15),"12")</f>
        <v>12</v>
      </c>
      <c r="Z19" s="5" t="str" cm="1">
        <f t="array" aca="1" ref="Z19" ca="1">HYPERLINK("#"&amp;CELL("direccion",Tabla_471059!A15),"12")</f>
        <v>12</v>
      </c>
      <c r="AA19" s="5" t="str" cm="1">
        <f t="array" aca="1" ref="AA19" ca="1">HYPERLINK("#"&amp;CELL("direccion",Tabla_471071!A15),"12")</f>
        <v>12</v>
      </c>
      <c r="AB19" s="5" t="str" cm="1">
        <f t="array" aca="1" ref="AB19" ca="1">HYPERLINK("#"&amp;CELL("direccion",Tabla_471062!A15),"12")</f>
        <v>12</v>
      </c>
      <c r="AC19" s="5" t="str" cm="1">
        <f t="array" aca="1" ref="AC19" ca="1">HYPERLINK("#"&amp;CELL("direccion",Tabla_471074!A15),"12")</f>
        <v>12</v>
      </c>
      <c r="AD19" t="s">
        <v>213</v>
      </c>
      <c r="AE19" s="3">
        <v>45747</v>
      </c>
    </row>
    <row r="20" spans="1:31" x14ac:dyDescent="0.3">
      <c r="A20">
        <v>2025</v>
      </c>
      <c r="B20" s="3">
        <v>45658</v>
      </c>
      <c r="C20" s="3">
        <v>45747</v>
      </c>
      <c r="D20" t="s">
        <v>84</v>
      </c>
      <c r="E20">
        <v>25</v>
      </c>
      <c r="F20" t="s">
        <v>228</v>
      </c>
      <c r="G20" t="s">
        <v>241</v>
      </c>
      <c r="H20" t="s">
        <v>225</v>
      </c>
      <c r="I20" t="s">
        <v>375</v>
      </c>
      <c r="J20" t="s">
        <v>376</v>
      </c>
      <c r="K20" t="s">
        <v>347</v>
      </c>
      <c r="L20" t="s">
        <v>91</v>
      </c>
      <c r="M20">
        <v>24672</v>
      </c>
      <c r="N20" t="s">
        <v>212</v>
      </c>
      <c r="O20">
        <v>20384.75</v>
      </c>
      <c r="P20" t="s">
        <v>212</v>
      </c>
      <c r="Q20" s="5" t="str" cm="1">
        <f t="array" aca="1" ref="Q20" ca="1">HYPERLINK("#"&amp;CELL("direccion",Tabla_471065!A16),"13")</f>
        <v>13</v>
      </c>
      <c r="R20" s="5" t="str" cm="1">
        <f t="array" aca="1" ref="R20" ca="1">HYPERLINK("#"&amp;CELL("direccion",Tabla_471039!A16),"13")</f>
        <v>13</v>
      </c>
      <c r="S20" s="5" t="str" cm="1">
        <f t="array" aca="1" ref="S20" ca="1">HYPERLINK("#"&amp;CELL("direccion",Tabla_471067!A16),"13")</f>
        <v>13</v>
      </c>
      <c r="T20" s="5" t="str" cm="1">
        <f t="array" aca="1" ref="T20" ca="1">HYPERLINK("#"&amp;CELL("direccion",Tabla_471023!A16),"13")</f>
        <v>13</v>
      </c>
      <c r="U20" s="5" t="str" cm="1">
        <f t="array" aca="1" ref="U20" ca="1">HYPERLINK("#"&amp;CELL("direccion",Tabla_471047!A16),"13")</f>
        <v>13</v>
      </c>
      <c r="V20" s="5" t="str" cm="1">
        <f t="array" aca="1" ref="V20" ca="1">HYPERLINK("#"&amp;CELL("direccion",Tabla_471030!A16),"13")</f>
        <v>13</v>
      </c>
      <c r="W20" s="5" t="str" cm="1">
        <f t="array" aca="1" ref="W20" ca="1">HYPERLINK("#"&amp;CELL("direccion",Tabla_471041!A16),"13")</f>
        <v>13</v>
      </c>
      <c r="X20" s="5" t="str" cm="1">
        <f t="array" aca="1" ref="X20" ca="1">HYPERLINK("#"&amp;CELL("direccion",Tabla_471031!A16),"13")</f>
        <v>13</v>
      </c>
      <c r="Y20" s="5" t="str" cm="1">
        <f t="array" aca="1" ref="Y20" ca="1">HYPERLINK("#"&amp;CELL("direccion",Tabla_471032!A16),"13")</f>
        <v>13</v>
      </c>
      <c r="Z20" s="5" t="str" cm="1">
        <f t="array" aca="1" ref="Z20" ca="1">HYPERLINK("#"&amp;CELL("direccion",Tabla_471059!A16),"13")</f>
        <v>13</v>
      </c>
      <c r="AA20" s="5" t="str" cm="1">
        <f t="array" aca="1" ref="AA20" ca="1">HYPERLINK("#"&amp;CELL("direccion",Tabla_471071!A16),"13")</f>
        <v>13</v>
      </c>
      <c r="AB20" s="5" t="str" cm="1">
        <f t="array" aca="1" ref="AB20" ca="1">HYPERLINK("#"&amp;CELL("direccion",Tabla_471062!A16),"13")</f>
        <v>13</v>
      </c>
      <c r="AC20" s="5" t="str" cm="1">
        <f t="array" aca="1" ref="AC20" ca="1">HYPERLINK("#"&amp;CELL("direccion",Tabla_471074!A16),"13")</f>
        <v>13</v>
      </c>
      <c r="AD20" t="s">
        <v>213</v>
      </c>
      <c r="AE20" s="3">
        <v>45747</v>
      </c>
    </row>
    <row r="21" spans="1:31" x14ac:dyDescent="0.3">
      <c r="A21">
        <v>2025</v>
      </c>
      <c r="B21" s="3">
        <v>45658</v>
      </c>
      <c r="C21" s="3">
        <v>45747</v>
      </c>
      <c r="D21" t="s">
        <v>84</v>
      </c>
      <c r="E21">
        <v>29</v>
      </c>
      <c r="F21" t="s">
        <v>230</v>
      </c>
      <c r="G21" t="s">
        <v>242</v>
      </c>
      <c r="H21" t="s">
        <v>225</v>
      </c>
      <c r="I21" t="s">
        <v>377</v>
      </c>
      <c r="J21" t="s">
        <v>378</v>
      </c>
      <c r="K21" t="s">
        <v>364</v>
      </c>
      <c r="L21" t="s">
        <v>91</v>
      </c>
      <c r="M21">
        <v>35248</v>
      </c>
      <c r="N21" t="s">
        <v>212</v>
      </c>
      <c r="O21">
        <v>28526.67</v>
      </c>
      <c r="P21" t="s">
        <v>212</v>
      </c>
      <c r="Q21" s="5" t="str" cm="1">
        <f t="array" aca="1" ref="Q21" ca="1">HYPERLINK("#"&amp;CELL("direccion",Tabla_471065!A17),"14")</f>
        <v>14</v>
      </c>
      <c r="R21" s="5" t="str" cm="1">
        <f t="array" aca="1" ref="R21" ca="1">HYPERLINK("#"&amp;CELL("direccion",Tabla_471039!A17),"14")</f>
        <v>14</v>
      </c>
      <c r="S21" s="5" t="str" cm="1">
        <f t="array" aca="1" ref="S21" ca="1">HYPERLINK("#"&amp;CELL("direccion",Tabla_471067!A17),"14")</f>
        <v>14</v>
      </c>
      <c r="T21" s="5" t="str" cm="1">
        <f t="array" aca="1" ref="T21" ca="1">HYPERLINK("#"&amp;CELL("direccion",Tabla_471023!A17),"14")</f>
        <v>14</v>
      </c>
      <c r="U21" s="5" t="str" cm="1">
        <f t="array" aca="1" ref="U21" ca="1">HYPERLINK("#"&amp;CELL("direccion",Tabla_471047!A17),"14")</f>
        <v>14</v>
      </c>
      <c r="V21" s="5" t="str" cm="1">
        <f t="array" aca="1" ref="V21" ca="1">HYPERLINK("#"&amp;CELL("direccion",Tabla_471030!A17),"14")</f>
        <v>14</v>
      </c>
      <c r="W21" s="5" t="str" cm="1">
        <f t="array" aca="1" ref="W21" ca="1">HYPERLINK("#"&amp;CELL("direccion",Tabla_471041!A17),"14")</f>
        <v>14</v>
      </c>
      <c r="X21" s="5" t="str" cm="1">
        <f t="array" aca="1" ref="X21" ca="1">HYPERLINK("#"&amp;CELL("direccion",Tabla_471031!A17),"14")</f>
        <v>14</v>
      </c>
      <c r="Y21" s="5" t="str" cm="1">
        <f t="array" aca="1" ref="Y21" ca="1">HYPERLINK("#"&amp;CELL("direccion",Tabla_471032!A17),"14")</f>
        <v>14</v>
      </c>
      <c r="Z21" s="5" t="str" cm="1">
        <f t="array" aca="1" ref="Z21" ca="1">HYPERLINK("#"&amp;CELL("direccion",Tabla_471059!A17),"14")</f>
        <v>14</v>
      </c>
      <c r="AA21" s="5" t="str" cm="1">
        <f t="array" aca="1" ref="AA21" ca="1">HYPERLINK("#"&amp;CELL("direccion",Tabla_471071!A17),"14")</f>
        <v>14</v>
      </c>
      <c r="AB21" s="5" t="str" cm="1">
        <f t="array" aca="1" ref="AB21" ca="1">HYPERLINK("#"&amp;CELL("direccion",Tabla_471062!A17),"14")</f>
        <v>14</v>
      </c>
      <c r="AC21" s="5" t="str" cm="1">
        <f t="array" aca="1" ref="AC21" ca="1">HYPERLINK("#"&amp;CELL("direccion",Tabla_471074!A17),"14")</f>
        <v>14</v>
      </c>
      <c r="AD21" t="s">
        <v>213</v>
      </c>
      <c r="AE21" s="3">
        <v>45747</v>
      </c>
    </row>
    <row r="22" spans="1:31" x14ac:dyDescent="0.3">
      <c r="A22">
        <v>2025</v>
      </c>
      <c r="B22" s="3">
        <v>45658</v>
      </c>
      <c r="C22" s="3">
        <v>45747</v>
      </c>
      <c r="D22" t="s">
        <v>84</v>
      </c>
      <c r="E22">
        <v>25</v>
      </c>
      <c r="F22" t="s">
        <v>228</v>
      </c>
      <c r="G22" t="s">
        <v>243</v>
      </c>
      <c r="H22" t="s">
        <v>225</v>
      </c>
      <c r="I22" t="s">
        <v>379</v>
      </c>
      <c r="J22" t="s">
        <v>380</v>
      </c>
      <c r="K22" t="s">
        <v>381</v>
      </c>
      <c r="L22" t="s">
        <v>92</v>
      </c>
      <c r="M22">
        <v>24672</v>
      </c>
      <c r="N22" t="s">
        <v>212</v>
      </c>
      <c r="O22">
        <v>20384.75</v>
      </c>
      <c r="P22" t="s">
        <v>212</v>
      </c>
      <c r="Q22" s="5" t="str" cm="1">
        <f t="array" aca="1" ref="Q22" ca="1">HYPERLINK("#"&amp;CELL("direccion",Tabla_471065!A18),"15")</f>
        <v>15</v>
      </c>
      <c r="R22" s="5" t="str" cm="1">
        <f t="array" aca="1" ref="R22" ca="1">HYPERLINK("#"&amp;CELL("direccion",Tabla_471039!A18),"15")</f>
        <v>15</v>
      </c>
      <c r="S22" s="5" t="str" cm="1">
        <f t="array" aca="1" ref="S22" ca="1">HYPERLINK("#"&amp;CELL("direccion",Tabla_471067!A18),"15")</f>
        <v>15</v>
      </c>
      <c r="T22" s="5" t="str" cm="1">
        <f t="array" aca="1" ref="T22" ca="1">HYPERLINK("#"&amp;CELL("direccion",Tabla_471023!A18),"15")</f>
        <v>15</v>
      </c>
      <c r="U22" s="5" t="str" cm="1">
        <f t="array" aca="1" ref="U22" ca="1">HYPERLINK("#"&amp;CELL("direccion",Tabla_471047!A18),"15")</f>
        <v>15</v>
      </c>
      <c r="V22" s="5" t="str" cm="1">
        <f t="array" aca="1" ref="V22" ca="1">HYPERLINK("#"&amp;CELL("direccion",Tabla_471030!A18),"15")</f>
        <v>15</v>
      </c>
      <c r="W22" s="5" t="str" cm="1">
        <f t="array" aca="1" ref="W22" ca="1">HYPERLINK("#"&amp;CELL("direccion",Tabla_471041!A18),"15")</f>
        <v>15</v>
      </c>
      <c r="X22" s="5" t="str" cm="1">
        <f t="array" aca="1" ref="X22" ca="1">HYPERLINK("#"&amp;CELL("direccion",Tabla_471031!A18),"15")</f>
        <v>15</v>
      </c>
      <c r="Y22" s="5" t="str" cm="1">
        <f t="array" aca="1" ref="Y22" ca="1">HYPERLINK("#"&amp;CELL("direccion",Tabla_471032!A18),"15")</f>
        <v>15</v>
      </c>
      <c r="Z22" s="5" t="str" cm="1">
        <f t="array" aca="1" ref="Z22" ca="1">HYPERLINK("#"&amp;CELL("direccion",Tabla_471059!A18),"15")</f>
        <v>15</v>
      </c>
      <c r="AA22" s="5" t="str" cm="1">
        <f t="array" aca="1" ref="AA22" ca="1">HYPERLINK("#"&amp;CELL("direccion",Tabla_471071!A18),"15")</f>
        <v>15</v>
      </c>
      <c r="AB22" s="5" t="str" cm="1">
        <f t="array" aca="1" ref="AB22" ca="1">HYPERLINK("#"&amp;CELL("direccion",Tabla_471062!A18),"15")</f>
        <v>15</v>
      </c>
      <c r="AC22" s="5" t="str" cm="1">
        <f t="array" aca="1" ref="AC22" ca="1">HYPERLINK("#"&amp;CELL("direccion",Tabla_471074!A18),"15")</f>
        <v>15</v>
      </c>
      <c r="AD22" t="s">
        <v>213</v>
      </c>
      <c r="AE22" s="3">
        <v>45747</v>
      </c>
    </row>
    <row r="23" spans="1:31" x14ac:dyDescent="0.3">
      <c r="A23">
        <v>2025</v>
      </c>
      <c r="B23" s="3">
        <v>45658</v>
      </c>
      <c r="C23" s="3">
        <v>45747</v>
      </c>
      <c r="D23" t="s">
        <v>84</v>
      </c>
      <c r="E23">
        <v>29</v>
      </c>
      <c r="F23" t="s">
        <v>230</v>
      </c>
      <c r="G23" t="s">
        <v>244</v>
      </c>
      <c r="H23" t="s">
        <v>225</v>
      </c>
      <c r="I23" t="s">
        <v>382</v>
      </c>
      <c r="J23" t="s">
        <v>383</v>
      </c>
      <c r="K23" t="s">
        <v>347</v>
      </c>
      <c r="L23" t="s">
        <v>91</v>
      </c>
      <c r="M23">
        <v>35248</v>
      </c>
      <c r="N23" t="s">
        <v>212</v>
      </c>
      <c r="O23">
        <v>28526.67</v>
      </c>
      <c r="P23" t="s">
        <v>212</v>
      </c>
      <c r="Q23" s="5" t="str" cm="1">
        <f t="array" aca="1" ref="Q23" ca="1">HYPERLINK("#"&amp;CELL("direccion",Tabla_471065!A19),"16")</f>
        <v>16</v>
      </c>
      <c r="R23" s="5" t="str" cm="1">
        <f t="array" aca="1" ref="R23" ca="1">HYPERLINK("#"&amp;CELL("direccion",Tabla_471039!A19),"16")</f>
        <v>16</v>
      </c>
      <c r="S23" s="5" t="str" cm="1">
        <f t="array" aca="1" ref="S23" ca="1">HYPERLINK("#"&amp;CELL("direccion",Tabla_471067!A19),"16")</f>
        <v>16</v>
      </c>
      <c r="T23" s="5" t="str" cm="1">
        <f t="array" aca="1" ref="T23" ca="1">HYPERLINK("#"&amp;CELL("direccion",Tabla_471023!A19),"16")</f>
        <v>16</v>
      </c>
      <c r="U23" s="5" t="str" cm="1">
        <f t="array" aca="1" ref="U23" ca="1">HYPERLINK("#"&amp;CELL("direccion",Tabla_471047!A19),"16")</f>
        <v>16</v>
      </c>
      <c r="V23" s="5" t="str" cm="1">
        <f t="array" aca="1" ref="V23" ca="1">HYPERLINK("#"&amp;CELL("direccion",Tabla_471030!A19),"16")</f>
        <v>16</v>
      </c>
      <c r="W23" s="5" t="str" cm="1">
        <f t="array" aca="1" ref="W23" ca="1">HYPERLINK("#"&amp;CELL("direccion",Tabla_471041!A19),"16")</f>
        <v>16</v>
      </c>
      <c r="X23" s="5" t="str" cm="1">
        <f t="array" aca="1" ref="X23" ca="1">HYPERLINK("#"&amp;CELL("direccion",Tabla_471031!A19),"16")</f>
        <v>16</v>
      </c>
      <c r="Y23" s="5" t="str" cm="1">
        <f t="array" aca="1" ref="Y23" ca="1">HYPERLINK("#"&amp;CELL("direccion",Tabla_471032!A19),"16")</f>
        <v>16</v>
      </c>
      <c r="Z23" s="5" t="str" cm="1">
        <f t="array" aca="1" ref="Z23" ca="1">HYPERLINK("#"&amp;CELL("direccion",Tabla_471059!A19),"16")</f>
        <v>16</v>
      </c>
      <c r="AA23" s="5" t="str" cm="1">
        <f t="array" aca="1" ref="AA23" ca="1">HYPERLINK("#"&amp;CELL("direccion",Tabla_471071!A19),"16")</f>
        <v>16</v>
      </c>
      <c r="AB23" s="5" t="str" cm="1">
        <f t="array" aca="1" ref="AB23" ca="1">HYPERLINK("#"&amp;CELL("direccion",Tabla_471062!A19),"16")</f>
        <v>16</v>
      </c>
      <c r="AC23" s="5" t="str" cm="1">
        <f t="array" aca="1" ref="AC23" ca="1">HYPERLINK("#"&amp;CELL("direccion",Tabla_471074!A19),"16")</f>
        <v>16</v>
      </c>
      <c r="AD23" t="s">
        <v>213</v>
      </c>
      <c r="AE23" s="3">
        <v>45747</v>
      </c>
    </row>
    <row r="24" spans="1:31" x14ac:dyDescent="0.3">
      <c r="A24">
        <v>2025</v>
      </c>
      <c r="B24" s="3">
        <v>45658</v>
      </c>
      <c r="C24" s="3">
        <v>45747</v>
      </c>
      <c r="D24" t="s">
        <v>84</v>
      </c>
      <c r="E24">
        <v>25</v>
      </c>
      <c r="F24" t="s">
        <v>228</v>
      </c>
      <c r="G24" t="s">
        <v>245</v>
      </c>
      <c r="H24" t="s">
        <v>225</v>
      </c>
      <c r="I24" t="s">
        <v>384</v>
      </c>
      <c r="J24" t="s">
        <v>372</v>
      </c>
      <c r="K24" t="s">
        <v>345</v>
      </c>
      <c r="L24" t="s">
        <v>92</v>
      </c>
      <c r="M24">
        <v>24672</v>
      </c>
      <c r="N24" t="s">
        <v>212</v>
      </c>
      <c r="O24">
        <v>20384.75</v>
      </c>
      <c r="P24" t="s">
        <v>212</v>
      </c>
      <c r="Q24" s="5" t="str" cm="1">
        <f t="array" aca="1" ref="Q24" ca="1">HYPERLINK("#"&amp;CELL("direccion",Tabla_471065!A20),"17")</f>
        <v>17</v>
      </c>
      <c r="R24" s="5" t="str" cm="1">
        <f t="array" aca="1" ref="R24" ca="1">HYPERLINK("#"&amp;CELL("direccion",Tabla_471039!A20),"17")</f>
        <v>17</v>
      </c>
      <c r="S24" s="5" t="str" cm="1">
        <f t="array" aca="1" ref="S24" ca="1">HYPERLINK("#"&amp;CELL("direccion",Tabla_471067!A20),"17")</f>
        <v>17</v>
      </c>
      <c r="T24" s="5" t="str" cm="1">
        <f t="array" aca="1" ref="T24" ca="1">HYPERLINK("#"&amp;CELL("direccion",Tabla_471023!A20),"17")</f>
        <v>17</v>
      </c>
      <c r="U24" s="5" t="str" cm="1">
        <f t="array" aca="1" ref="U24" ca="1">HYPERLINK("#"&amp;CELL("direccion",Tabla_471047!A20),"17")</f>
        <v>17</v>
      </c>
      <c r="V24" s="5" t="str" cm="1">
        <f t="array" aca="1" ref="V24" ca="1">HYPERLINK("#"&amp;CELL("direccion",Tabla_471030!A20),"17")</f>
        <v>17</v>
      </c>
      <c r="W24" s="5" t="str" cm="1">
        <f t="array" aca="1" ref="W24" ca="1">HYPERLINK("#"&amp;CELL("direccion",Tabla_471041!A20),"17")</f>
        <v>17</v>
      </c>
      <c r="X24" s="5" t="str" cm="1">
        <f t="array" aca="1" ref="X24" ca="1">HYPERLINK("#"&amp;CELL("direccion",Tabla_471031!A20),"17")</f>
        <v>17</v>
      </c>
      <c r="Y24" s="5" t="str" cm="1">
        <f t="array" aca="1" ref="Y24" ca="1">HYPERLINK("#"&amp;CELL("direccion",Tabla_471032!A20),"17")</f>
        <v>17</v>
      </c>
      <c r="Z24" s="5" t="str" cm="1">
        <f t="array" aca="1" ref="Z24" ca="1">HYPERLINK("#"&amp;CELL("direccion",Tabla_471059!A20),"17")</f>
        <v>17</v>
      </c>
      <c r="AA24" s="5" t="str" cm="1">
        <f t="array" aca="1" ref="AA24" ca="1">HYPERLINK("#"&amp;CELL("direccion",Tabla_471071!A20),"17")</f>
        <v>17</v>
      </c>
      <c r="AB24" s="5" t="str" cm="1">
        <f t="array" aca="1" ref="AB24" ca="1">HYPERLINK("#"&amp;CELL("direccion",Tabla_471062!A20),"17")</f>
        <v>17</v>
      </c>
      <c r="AC24" s="5" t="str" cm="1">
        <f t="array" aca="1" ref="AC24" ca="1">HYPERLINK("#"&amp;CELL("direccion",Tabla_471074!A20),"17")</f>
        <v>17</v>
      </c>
      <c r="AD24" t="s">
        <v>213</v>
      </c>
      <c r="AE24" s="3">
        <v>45747</v>
      </c>
    </row>
    <row r="25" spans="1:31" x14ac:dyDescent="0.3">
      <c r="A25">
        <v>2025</v>
      </c>
      <c r="B25" s="3">
        <v>45658</v>
      </c>
      <c r="C25" s="3">
        <v>45747</v>
      </c>
      <c r="D25" t="s">
        <v>84</v>
      </c>
      <c r="E25">
        <v>25</v>
      </c>
      <c r="F25" t="s">
        <v>228</v>
      </c>
      <c r="G25" t="s">
        <v>246</v>
      </c>
      <c r="H25" t="s">
        <v>225</v>
      </c>
      <c r="I25" t="s">
        <v>385</v>
      </c>
      <c r="J25" t="s">
        <v>386</v>
      </c>
      <c r="K25" t="s">
        <v>387</v>
      </c>
      <c r="L25" t="s">
        <v>91</v>
      </c>
      <c r="M25">
        <v>24672</v>
      </c>
      <c r="N25" t="s">
        <v>212</v>
      </c>
      <c r="O25">
        <v>20384.75</v>
      </c>
      <c r="P25" t="s">
        <v>212</v>
      </c>
      <c r="Q25" s="5" t="str" cm="1">
        <f t="array" aca="1" ref="Q25" ca="1">HYPERLINK("#"&amp;CELL("direccion",Tabla_471065!A21),"18")</f>
        <v>18</v>
      </c>
      <c r="R25" s="5" t="str" cm="1">
        <f t="array" aca="1" ref="R25" ca="1">HYPERLINK("#"&amp;CELL("direccion",Tabla_471039!A21),"18")</f>
        <v>18</v>
      </c>
      <c r="S25" s="5" t="str" cm="1">
        <f t="array" aca="1" ref="S25" ca="1">HYPERLINK("#"&amp;CELL("direccion",Tabla_471067!A21),"18")</f>
        <v>18</v>
      </c>
      <c r="T25" s="5" t="str" cm="1">
        <f t="array" aca="1" ref="T25" ca="1">HYPERLINK("#"&amp;CELL("direccion",Tabla_471023!A21),"18")</f>
        <v>18</v>
      </c>
      <c r="U25" s="5" t="str" cm="1">
        <f t="array" aca="1" ref="U25" ca="1">HYPERLINK("#"&amp;CELL("direccion",Tabla_471047!A21),"18")</f>
        <v>18</v>
      </c>
      <c r="V25" s="5" t="str" cm="1">
        <f t="array" aca="1" ref="V25" ca="1">HYPERLINK("#"&amp;CELL("direccion",Tabla_471030!A21),"18")</f>
        <v>18</v>
      </c>
      <c r="W25" s="5" t="str" cm="1">
        <f t="array" aca="1" ref="W25" ca="1">HYPERLINK("#"&amp;CELL("direccion",Tabla_471041!A21),"18")</f>
        <v>18</v>
      </c>
      <c r="X25" s="5" t="str" cm="1">
        <f t="array" aca="1" ref="X25" ca="1">HYPERLINK("#"&amp;CELL("direccion",Tabla_471031!A21),"18")</f>
        <v>18</v>
      </c>
      <c r="Y25" s="5" t="str" cm="1">
        <f t="array" aca="1" ref="Y25" ca="1">HYPERLINK("#"&amp;CELL("direccion",Tabla_471032!A21),"18")</f>
        <v>18</v>
      </c>
      <c r="Z25" s="5" t="str" cm="1">
        <f t="array" aca="1" ref="Z25" ca="1">HYPERLINK("#"&amp;CELL("direccion",Tabla_471059!A21),"18")</f>
        <v>18</v>
      </c>
      <c r="AA25" s="5" t="str" cm="1">
        <f t="array" aca="1" ref="AA25" ca="1">HYPERLINK("#"&amp;CELL("direccion",Tabla_471071!A21),"18")</f>
        <v>18</v>
      </c>
      <c r="AB25" s="5" t="str" cm="1">
        <f t="array" aca="1" ref="AB25" ca="1">HYPERLINK("#"&amp;CELL("direccion",Tabla_471062!A21),"18")</f>
        <v>18</v>
      </c>
      <c r="AC25" s="5" t="str" cm="1">
        <f t="array" aca="1" ref="AC25" ca="1">HYPERLINK("#"&amp;CELL("direccion",Tabla_471074!A21),"18")</f>
        <v>18</v>
      </c>
      <c r="AD25" t="s">
        <v>213</v>
      </c>
      <c r="AE25" s="3">
        <v>45747</v>
      </c>
    </row>
    <row r="26" spans="1:31" x14ac:dyDescent="0.3">
      <c r="A26">
        <v>2025</v>
      </c>
      <c r="B26" s="3">
        <v>45658</v>
      </c>
      <c r="C26" s="3">
        <v>45747</v>
      </c>
      <c r="D26" t="s">
        <v>84</v>
      </c>
      <c r="E26">
        <v>40</v>
      </c>
      <c r="F26" t="s">
        <v>226</v>
      </c>
      <c r="G26" t="s">
        <v>247</v>
      </c>
      <c r="H26" t="s">
        <v>225</v>
      </c>
      <c r="I26" t="s">
        <v>388</v>
      </c>
      <c r="J26" t="s">
        <v>344</v>
      </c>
      <c r="K26" t="s">
        <v>358</v>
      </c>
      <c r="L26" t="s">
        <v>91</v>
      </c>
      <c r="M26">
        <v>59687</v>
      </c>
      <c r="N26" t="s">
        <v>212</v>
      </c>
      <c r="O26">
        <v>46243.340000000004</v>
      </c>
      <c r="P26" t="s">
        <v>212</v>
      </c>
      <c r="Q26" s="5" t="str" cm="1">
        <f t="array" aca="1" ref="Q26" ca="1">HYPERLINK("#"&amp;CELL("direccion",Tabla_471065!A22),"19")</f>
        <v>19</v>
      </c>
      <c r="R26" s="5" t="str" cm="1">
        <f t="array" aca="1" ref="R26" ca="1">HYPERLINK("#"&amp;CELL("direccion",Tabla_471039!A22),"19")</f>
        <v>19</v>
      </c>
      <c r="S26" s="5" t="str" cm="1">
        <f t="array" aca="1" ref="S26" ca="1">HYPERLINK("#"&amp;CELL("direccion",Tabla_471067!A22),"19")</f>
        <v>19</v>
      </c>
      <c r="T26" s="5" t="str" cm="1">
        <f t="array" aca="1" ref="T26" ca="1">HYPERLINK("#"&amp;CELL("direccion",Tabla_471023!A22),"19")</f>
        <v>19</v>
      </c>
      <c r="U26" s="5" t="str" cm="1">
        <f t="array" aca="1" ref="U26" ca="1">HYPERLINK("#"&amp;CELL("direccion",Tabla_471047!A22),"19")</f>
        <v>19</v>
      </c>
      <c r="V26" s="5" t="str" cm="1">
        <f t="array" aca="1" ref="V26" ca="1">HYPERLINK("#"&amp;CELL("direccion",Tabla_471030!A22),"19")</f>
        <v>19</v>
      </c>
      <c r="W26" s="5" t="str" cm="1">
        <f t="array" aca="1" ref="W26" ca="1">HYPERLINK("#"&amp;CELL("direccion",Tabla_471041!A22),"19")</f>
        <v>19</v>
      </c>
      <c r="X26" s="5" t="str" cm="1">
        <f t="array" aca="1" ref="X26" ca="1">HYPERLINK("#"&amp;CELL("direccion",Tabla_471031!A22),"19")</f>
        <v>19</v>
      </c>
      <c r="Y26" s="5" t="str" cm="1">
        <f t="array" aca="1" ref="Y26" ca="1">HYPERLINK("#"&amp;CELL("direccion",Tabla_471032!A22),"19")</f>
        <v>19</v>
      </c>
      <c r="Z26" s="5" t="str" cm="1">
        <f t="array" aca="1" ref="Z26" ca="1">HYPERLINK("#"&amp;CELL("direccion",Tabla_471059!A22),"19")</f>
        <v>19</v>
      </c>
      <c r="AA26" s="5" t="str" cm="1">
        <f t="array" aca="1" ref="AA26" ca="1">HYPERLINK("#"&amp;CELL("direccion",Tabla_471071!A22),"19")</f>
        <v>19</v>
      </c>
      <c r="AB26" s="5" t="str" cm="1">
        <f t="array" aca="1" ref="AB26" ca="1">HYPERLINK("#"&amp;CELL("direccion",Tabla_471062!A22),"19")</f>
        <v>19</v>
      </c>
      <c r="AC26" s="5" t="str" cm="1">
        <f t="array" aca="1" ref="AC26" ca="1">HYPERLINK("#"&amp;CELL("direccion",Tabla_471074!A22),"19")</f>
        <v>19</v>
      </c>
      <c r="AD26" t="s">
        <v>213</v>
      </c>
      <c r="AE26" s="3">
        <v>45747</v>
      </c>
    </row>
    <row r="27" spans="1:31" x14ac:dyDescent="0.3">
      <c r="A27">
        <v>2025</v>
      </c>
      <c r="B27" s="3">
        <v>45658</v>
      </c>
      <c r="C27" s="3">
        <v>45747</v>
      </c>
      <c r="D27" t="s">
        <v>84</v>
      </c>
      <c r="E27">
        <v>25</v>
      </c>
      <c r="F27" t="s">
        <v>228</v>
      </c>
      <c r="G27" t="s">
        <v>248</v>
      </c>
      <c r="H27" t="s">
        <v>225</v>
      </c>
      <c r="I27" t="s">
        <v>389</v>
      </c>
      <c r="J27" t="s">
        <v>344</v>
      </c>
      <c r="K27" t="s">
        <v>390</v>
      </c>
      <c r="L27" t="s">
        <v>92</v>
      </c>
      <c r="M27">
        <v>24672</v>
      </c>
      <c r="N27" t="s">
        <v>212</v>
      </c>
      <c r="O27">
        <v>20384.75</v>
      </c>
      <c r="P27" t="s">
        <v>212</v>
      </c>
      <c r="Q27" s="5" t="str" cm="1">
        <f t="array" aca="1" ref="Q27" ca="1">HYPERLINK("#"&amp;CELL("direccion",Tabla_471065!A23),"20")</f>
        <v>20</v>
      </c>
      <c r="R27" s="5" t="str" cm="1">
        <f t="array" aca="1" ref="R27" ca="1">HYPERLINK("#"&amp;CELL("direccion",Tabla_471039!A23),"20")</f>
        <v>20</v>
      </c>
      <c r="S27" s="5" t="str" cm="1">
        <f t="array" aca="1" ref="S27" ca="1">HYPERLINK("#"&amp;CELL("direccion",Tabla_471067!A23),"20")</f>
        <v>20</v>
      </c>
      <c r="T27" s="5" t="str" cm="1">
        <f t="array" aca="1" ref="T27" ca="1">HYPERLINK("#"&amp;CELL("direccion",Tabla_471023!A23),"20")</f>
        <v>20</v>
      </c>
      <c r="U27" s="5" t="str" cm="1">
        <f t="array" aca="1" ref="U27" ca="1">HYPERLINK("#"&amp;CELL("direccion",Tabla_471047!A23),"20")</f>
        <v>20</v>
      </c>
      <c r="V27" s="5" t="str" cm="1">
        <f t="array" aca="1" ref="V27" ca="1">HYPERLINK("#"&amp;CELL("direccion",Tabla_471030!A23),"20")</f>
        <v>20</v>
      </c>
      <c r="W27" s="5" t="str" cm="1">
        <f t="array" aca="1" ref="W27" ca="1">HYPERLINK("#"&amp;CELL("direccion",Tabla_471041!A23),"20")</f>
        <v>20</v>
      </c>
      <c r="X27" s="5" t="str" cm="1">
        <f t="array" aca="1" ref="X27" ca="1">HYPERLINK("#"&amp;CELL("direccion",Tabla_471031!A23),"20")</f>
        <v>20</v>
      </c>
      <c r="Y27" s="5" t="str" cm="1">
        <f t="array" aca="1" ref="Y27" ca="1">HYPERLINK("#"&amp;CELL("direccion",Tabla_471032!A23),"20")</f>
        <v>20</v>
      </c>
      <c r="Z27" s="5" t="str" cm="1">
        <f t="array" aca="1" ref="Z27" ca="1">HYPERLINK("#"&amp;CELL("direccion",Tabla_471059!A23),"20")</f>
        <v>20</v>
      </c>
      <c r="AA27" s="5" t="str" cm="1">
        <f t="array" aca="1" ref="AA27" ca="1">HYPERLINK("#"&amp;CELL("direccion",Tabla_471071!A23),"20")</f>
        <v>20</v>
      </c>
      <c r="AB27" s="5" t="str" cm="1">
        <f t="array" aca="1" ref="AB27" ca="1">HYPERLINK("#"&amp;CELL("direccion",Tabla_471062!A23),"20")</f>
        <v>20</v>
      </c>
      <c r="AC27" s="5" t="str" cm="1">
        <f t="array" aca="1" ref="AC27" ca="1">HYPERLINK("#"&amp;CELL("direccion",Tabla_471074!A23),"20")</f>
        <v>20</v>
      </c>
      <c r="AD27" t="s">
        <v>213</v>
      </c>
      <c r="AE27" s="3">
        <v>45747</v>
      </c>
    </row>
    <row r="28" spans="1:31" x14ac:dyDescent="0.3">
      <c r="A28">
        <v>2025</v>
      </c>
      <c r="B28" s="3">
        <v>45658</v>
      </c>
      <c r="C28" s="3">
        <v>45747</v>
      </c>
      <c r="D28" t="s">
        <v>84</v>
      </c>
      <c r="E28">
        <v>29</v>
      </c>
      <c r="F28" t="s">
        <v>230</v>
      </c>
      <c r="G28" t="s">
        <v>249</v>
      </c>
      <c r="H28" t="s">
        <v>225</v>
      </c>
      <c r="I28" t="s">
        <v>391</v>
      </c>
      <c r="J28" t="s">
        <v>392</v>
      </c>
      <c r="K28" t="s">
        <v>393</v>
      </c>
      <c r="L28" t="s">
        <v>91</v>
      </c>
      <c r="M28">
        <v>35248</v>
      </c>
      <c r="N28" t="s">
        <v>212</v>
      </c>
      <c r="O28">
        <v>28526.67</v>
      </c>
      <c r="P28" t="s">
        <v>212</v>
      </c>
      <c r="Q28" s="5" t="str" cm="1">
        <f t="array" aca="1" ref="Q28" ca="1">HYPERLINK("#"&amp;CELL("direccion",Tabla_471065!A24),"21")</f>
        <v>21</v>
      </c>
      <c r="R28" s="5" t="str" cm="1">
        <f t="array" aca="1" ref="R28" ca="1">HYPERLINK("#"&amp;CELL("direccion",Tabla_471039!A24),"21")</f>
        <v>21</v>
      </c>
      <c r="S28" s="5" t="str" cm="1">
        <f t="array" aca="1" ref="S28" ca="1">HYPERLINK("#"&amp;CELL("direccion",Tabla_471067!A24),"21")</f>
        <v>21</v>
      </c>
      <c r="T28" s="5" t="str" cm="1">
        <f t="array" aca="1" ref="T28" ca="1">HYPERLINK("#"&amp;CELL("direccion",Tabla_471023!A24),"21")</f>
        <v>21</v>
      </c>
      <c r="U28" s="5" t="str" cm="1">
        <f t="array" aca="1" ref="U28" ca="1">HYPERLINK("#"&amp;CELL("direccion",Tabla_471047!A24),"21")</f>
        <v>21</v>
      </c>
      <c r="V28" s="5" t="str" cm="1">
        <f t="array" aca="1" ref="V28" ca="1">HYPERLINK("#"&amp;CELL("direccion",Tabla_471030!A24),"21")</f>
        <v>21</v>
      </c>
      <c r="W28" s="5" t="str" cm="1">
        <f t="array" aca="1" ref="W28" ca="1">HYPERLINK("#"&amp;CELL("direccion",Tabla_471041!A24),"21")</f>
        <v>21</v>
      </c>
      <c r="X28" s="5" t="str" cm="1">
        <f t="array" aca="1" ref="X28" ca="1">HYPERLINK("#"&amp;CELL("direccion",Tabla_471031!A24),"21")</f>
        <v>21</v>
      </c>
      <c r="Y28" s="5" t="str" cm="1">
        <f t="array" aca="1" ref="Y28" ca="1">HYPERLINK("#"&amp;CELL("direccion",Tabla_471032!A24),"21")</f>
        <v>21</v>
      </c>
      <c r="Z28" s="5" t="str" cm="1">
        <f t="array" aca="1" ref="Z28" ca="1">HYPERLINK("#"&amp;CELL("direccion",Tabla_471059!A24),"21")</f>
        <v>21</v>
      </c>
      <c r="AA28" s="5" t="str" cm="1">
        <f t="array" aca="1" ref="AA28" ca="1">HYPERLINK("#"&amp;CELL("direccion",Tabla_471071!A24),"21")</f>
        <v>21</v>
      </c>
      <c r="AB28" s="5" t="str" cm="1">
        <f t="array" aca="1" ref="AB28" ca="1">HYPERLINK("#"&amp;CELL("direccion",Tabla_471062!A24),"21")</f>
        <v>21</v>
      </c>
      <c r="AC28" s="5" t="str" cm="1">
        <f t="array" aca="1" ref="AC28" ca="1">HYPERLINK("#"&amp;CELL("direccion",Tabla_471074!A24),"21")</f>
        <v>21</v>
      </c>
      <c r="AD28" t="s">
        <v>213</v>
      </c>
      <c r="AE28" s="3">
        <v>45747</v>
      </c>
    </row>
    <row r="29" spans="1:31" x14ac:dyDescent="0.3">
      <c r="A29">
        <v>2025</v>
      </c>
      <c r="B29" s="3">
        <v>45658</v>
      </c>
      <c r="C29" s="3">
        <v>45747</v>
      </c>
      <c r="D29" t="s">
        <v>84</v>
      </c>
      <c r="E29">
        <v>25</v>
      </c>
      <c r="F29" t="s">
        <v>228</v>
      </c>
      <c r="G29" t="s">
        <v>250</v>
      </c>
      <c r="H29" t="s">
        <v>225</v>
      </c>
      <c r="I29" t="s">
        <v>394</v>
      </c>
      <c r="J29" t="s">
        <v>395</v>
      </c>
      <c r="K29" t="s">
        <v>396</v>
      </c>
      <c r="L29" t="s">
        <v>92</v>
      </c>
      <c r="M29">
        <v>24672</v>
      </c>
      <c r="N29" t="s">
        <v>212</v>
      </c>
      <c r="O29">
        <v>20384.75</v>
      </c>
      <c r="P29" t="s">
        <v>212</v>
      </c>
      <c r="Q29" s="5" t="str" cm="1">
        <f t="array" aca="1" ref="Q29" ca="1">HYPERLINK("#"&amp;CELL("direccion",Tabla_471065!A25),"22")</f>
        <v>22</v>
      </c>
      <c r="R29" s="5" t="str" cm="1">
        <f t="array" aca="1" ref="R29" ca="1">HYPERLINK("#"&amp;CELL("direccion",Tabla_471039!A25),"22")</f>
        <v>22</v>
      </c>
      <c r="S29" s="5" t="str" cm="1">
        <f t="array" aca="1" ref="S29" ca="1">HYPERLINK("#"&amp;CELL("direccion",Tabla_471067!A25),"22")</f>
        <v>22</v>
      </c>
      <c r="T29" s="5" t="str" cm="1">
        <f t="array" aca="1" ref="T29" ca="1">HYPERLINK("#"&amp;CELL("direccion",Tabla_471023!A25),"22")</f>
        <v>22</v>
      </c>
      <c r="U29" s="5" t="str" cm="1">
        <f t="array" aca="1" ref="U29" ca="1">HYPERLINK("#"&amp;CELL("direccion",Tabla_471047!A25),"22")</f>
        <v>22</v>
      </c>
      <c r="V29" s="5" t="str" cm="1">
        <f t="array" aca="1" ref="V29" ca="1">HYPERLINK("#"&amp;CELL("direccion",Tabla_471030!A25),"22")</f>
        <v>22</v>
      </c>
      <c r="W29" s="5" t="str" cm="1">
        <f t="array" aca="1" ref="W29" ca="1">HYPERLINK("#"&amp;CELL("direccion",Tabla_471041!A25),"22")</f>
        <v>22</v>
      </c>
      <c r="X29" s="5" t="str" cm="1">
        <f t="array" aca="1" ref="X29" ca="1">HYPERLINK("#"&amp;CELL("direccion",Tabla_471031!A25),"22")</f>
        <v>22</v>
      </c>
      <c r="Y29" s="5" t="str" cm="1">
        <f t="array" aca="1" ref="Y29" ca="1">HYPERLINK("#"&amp;CELL("direccion",Tabla_471032!A25),"22")</f>
        <v>22</v>
      </c>
      <c r="Z29" s="5" t="str" cm="1">
        <f t="array" aca="1" ref="Z29" ca="1">HYPERLINK("#"&amp;CELL("direccion",Tabla_471059!A25),"22")</f>
        <v>22</v>
      </c>
      <c r="AA29" s="5" t="str" cm="1">
        <f t="array" aca="1" ref="AA29" ca="1">HYPERLINK("#"&amp;CELL("direccion",Tabla_471071!A25),"22")</f>
        <v>22</v>
      </c>
      <c r="AB29" s="5" t="str" cm="1">
        <f t="array" aca="1" ref="AB29" ca="1">HYPERLINK("#"&amp;CELL("direccion",Tabla_471062!A25),"22")</f>
        <v>22</v>
      </c>
      <c r="AC29" s="5" t="str" cm="1">
        <f t="array" aca="1" ref="AC29" ca="1">HYPERLINK("#"&amp;CELL("direccion",Tabla_471074!A25),"22")</f>
        <v>22</v>
      </c>
      <c r="AD29" t="s">
        <v>213</v>
      </c>
      <c r="AE29" s="3">
        <v>45747</v>
      </c>
    </row>
    <row r="30" spans="1:31" x14ac:dyDescent="0.3">
      <c r="A30">
        <v>2025</v>
      </c>
      <c r="B30" s="3">
        <v>45658</v>
      </c>
      <c r="C30" s="3">
        <v>45747</v>
      </c>
      <c r="D30" t="s">
        <v>84</v>
      </c>
      <c r="E30">
        <v>42</v>
      </c>
      <c r="F30" t="s">
        <v>251</v>
      </c>
      <c r="G30" t="s">
        <v>252</v>
      </c>
      <c r="H30" t="s">
        <v>225</v>
      </c>
      <c r="I30" t="s">
        <v>397</v>
      </c>
      <c r="J30" t="s">
        <v>397</v>
      </c>
      <c r="K30" t="s">
        <v>397</v>
      </c>
      <c r="M30">
        <v>0</v>
      </c>
      <c r="N30" t="s">
        <v>212</v>
      </c>
      <c r="O30">
        <v>0</v>
      </c>
      <c r="P30" t="s">
        <v>212</v>
      </c>
      <c r="Q30" s="5" t="str" cm="1">
        <f t="array" aca="1" ref="Q30" ca="1">HYPERLINK("#"&amp;CELL("direccion",Tabla_471065!A26),"23")</f>
        <v>23</v>
      </c>
      <c r="R30" s="5" t="str" cm="1">
        <f t="array" aca="1" ref="R30" ca="1">HYPERLINK("#"&amp;CELL("direccion",Tabla_471039!A26),"23")</f>
        <v>23</v>
      </c>
      <c r="S30" s="5" t="str" cm="1">
        <f t="array" aca="1" ref="S30" ca="1">HYPERLINK("#"&amp;CELL("direccion",Tabla_471067!A26),"23")</f>
        <v>23</v>
      </c>
      <c r="T30" s="5" t="str" cm="1">
        <f t="array" aca="1" ref="T30" ca="1">HYPERLINK("#"&amp;CELL("direccion",Tabla_471023!A26),"23")</f>
        <v>23</v>
      </c>
      <c r="U30" s="5" t="str" cm="1">
        <f t="array" aca="1" ref="U30" ca="1">HYPERLINK("#"&amp;CELL("direccion",Tabla_471047!A26),"23")</f>
        <v>23</v>
      </c>
      <c r="V30" s="5" t="str" cm="1">
        <f t="array" aca="1" ref="V30" ca="1">HYPERLINK("#"&amp;CELL("direccion",Tabla_471030!A26),"23")</f>
        <v>23</v>
      </c>
      <c r="W30" s="5" t="str" cm="1">
        <f t="array" aca="1" ref="W30" ca="1">HYPERLINK("#"&amp;CELL("direccion",Tabla_471041!A26),"23")</f>
        <v>23</v>
      </c>
      <c r="X30" s="5" t="str" cm="1">
        <f t="array" aca="1" ref="X30" ca="1">HYPERLINK("#"&amp;CELL("direccion",Tabla_471031!A26),"23")</f>
        <v>23</v>
      </c>
      <c r="Y30" s="5" t="str" cm="1">
        <f t="array" aca="1" ref="Y30" ca="1">HYPERLINK("#"&amp;CELL("direccion",Tabla_471032!A26),"23")</f>
        <v>23</v>
      </c>
      <c r="Z30" s="5" t="str" cm="1">
        <f t="array" aca="1" ref="Z30" ca="1">HYPERLINK("#"&amp;CELL("direccion",Tabla_471059!A26),"23")</f>
        <v>23</v>
      </c>
      <c r="AA30" s="5" t="str" cm="1">
        <f t="array" aca="1" ref="AA30" ca="1">HYPERLINK("#"&amp;CELL("direccion",Tabla_471071!A26),"23")</f>
        <v>23</v>
      </c>
      <c r="AB30" s="5" t="str" cm="1">
        <f t="array" aca="1" ref="AB30" ca="1">HYPERLINK("#"&amp;CELL("direccion",Tabla_471062!A26),"23")</f>
        <v>23</v>
      </c>
      <c r="AC30" s="5" t="str" cm="1">
        <f t="array" aca="1" ref="AC30" ca="1">HYPERLINK("#"&amp;CELL("direccion",Tabla_471074!A26),"23")</f>
        <v>23</v>
      </c>
      <c r="AD30" t="s">
        <v>213</v>
      </c>
      <c r="AE30" s="3">
        <v>45747</v>
      </c>
    </row>
    <row r="31" spans="1:31" x14ac:dyDescent="0.3">
      <c r="A31">
        <v>2025</v>
      </c>
      <c r="B31" s="3">
        <v>45658</v>
      </c>
      <c r="C31" s="3">
        <v>45747</v>
      </c>
      <c r="D31" t="s">
        <v>84</v>
      </c>
      <c r="E31">
        <v>25</v>
      </c>
      <c r="F31" t="s">
        <v>228</v>
      </c>
      <c r="G31" t="s">
        <v>253</v>
      </c>
      <c r="H31" t="s">
        <v>225</v>
      </c>
      <c r="I31" t="s">
        <v>354</v>
      </c>
      <c r="J31" t="s">
        <v>395</v>
      </c>
      <c r="K31" t="s">
        <v>398</v>
      </c>
      <c r="L31" t="s">
        <v>92</v>
      </c>
      <c r="M31">
        <v>24672</v>
      </c>
      <c r="N31" t="s">
        <v>212</v>
      </c>
      <c r="O31">
        <v>20384.75</v>
      </c>
      <c r="P31" t="s">
        <v>212</v>
      </c>
      <c r="Q31" s="5" t="str" cm="1">
        <f t="array" aca="1" ref="Q31" ca="1">HYPERLINK("#"&amp;CELL("direccion",Tabla_471065!A27),"24")</f>
        <v>24</v>
      </c>
      <c r="R31" s="5" t="str" cm="1">
        <f t="array" aca="1" ref="R31" ca="1">HYPERLINK("#"&amp;CELL("direccion",Tabla_471039!A27),"24")</f>
        <v>24</v>
      </c>
      <c r="S31" s="5" t="str" cm="1">
        <f t="array" aca="1" ref="S31" ca="1">HYPERLINK("#"&amp;CELL("direccion",Tabla_471067!A27),"24")</f>
        <v>24</v>
      </c>
      <c r="T31" s="5" t="str" cm="1">
        <f t="array" aca="1" ref="T31" ca="1">HYPERLINK("#"&amp;CELL("direccion",Tabla_471023!A27),"24")</f>
        <v>24</v>
      </c>
      <c r="U31" s="5" t="str" cm="1">
        <f t="array" aca="1" ref="U31" ca="1">HYPERLINK("#"&amp;CELL("direccion",Tabla_471047!A27),"24")</f>
        <v>24</v>
      </c>
      <c r="V31" s="5" t="str" cm="1">
        <f t="array" aca="1" ref="V31" ca="1">HYPERLINK("#"&amp;CELL("direccion",Tabla_471030!A27),"24")</f>
        <v>24</v>
      </c>
      <c r="W31" s="5" t="str" cm="1">
        <f t="array" aca="1" ref="W31" ca="1">HYPERLINK("#"&amp;CELL("direccion",Tabla_471041!A27),"24")</f>
        <v>24</v>
      </c>
      <c r="X31" s="5" t="str" cm="1">
        <f t="array" aca="1" ref="X31" ca="1">HYPERLINK("#"&amp;CELL("direccion",Tabla_471031!A27),"24")</f>
        <v>24</v>
      </c>
      <c r="Y31" s="5" t="str" cm="1">
        <f t="array" aca="1" ref="Y31" ca="1">HYPERLINK("#"&amp;CELL("direccion",Tabla_471032!A27),"24")</f>
        <v>24</v>
      </c>
      <c r="Z31" s="5" t="str" cm="1">
        <f t="array" aca="1" ref="Z31" ca="1">HYPERLINK("#"&amp;CELL("direccion",Tabla_471059!A27),"24")</f>
        <v>24</v>
      </c>
      <c r="AA31" s="5" t="str" cm="1">
        <f t="array" aca="1" ref="AA31" ca="1">HYPERLINK("#"&amp;CELL("direccion",Tabla_471071!A27),"24")</f>
        <v>24</v>
      </c>
      <c r="AB31" s="5" t="str" cm="1">
        <f t="array" aca="1" ref="AB31" ca="1">HYPERLINK("#"&amp;CELL("direccion",Tabla_471062!A27),"24")</f>
        <v>24</v>
      </c>
      <c r="AC31" s="5" t="str" cm="1">
        <f t="array" aca="1" ref="AC31" ca="1">HYPERLINK("#"&amp;CELL("direccion",Tabla_471074!A27),"24")</f>
        <v>24</v>
      </c>
      <c r="AD31" t="s">
        <v>213</v>
      </c>
      <c r="AE31" s="3">
        <v>45747</v>
      </c>
    </row>
    <row r="32" spans="1:31" x14ac:dyDescent="0.3">
      <c r="A32">
        <v>2025</v>
      </c>
      <c r="B32" s="3">
        <v>45658</v>
      </c>
      <c r="C32" s="3">
        <v>45747</v>
      </c>
      <c r="D32" t="s">
        <v>84</v>
      </c>
      <c r="E32">
        <v>25</v>
      </c>
      <c r="F32" t="s">
        <v>228</v>
      </c>
      <c r="G32" t="s">
        <v>254</v>
      </c>
      <c r="H32" t="s">
        <v>225</v>
      </c>
      <c r="I32" t="s">
        <v>399</v>
      </c>
      <c r="J32" t="s">
        <v>358</v>
      </c>
      <c r="K32" t="s">
        <v>400</v>
      </c>
      <c r="L32" t="s">
        <v>92</v>
      </c>
      <c r="M32">
        <v>24672</v>
      </c>
      <c r="N32" t="s">
        <v>212</v>
      </c>
      <c r="O32">
        <v>20384.75</v>
      </c>
      <c r="P32" t="s">
        <v>212</v>
      </c>
      <c r="Q32" s="5" t="str" cm="1">
        <f t="array" aca="1" ref="Q32" ca="1">HYPERLINK("#"&amp;CELL("direccion",Tabla_471065!A28),"25")</f>
        <v>25</v>
      </c>
      <c r="R32" s="5" t="str" cm="1">
        <f t="array" aca="1" ref="R32" ca="1">HYPERLINK("#"&amp;CELL("direccion",Tabla_471039!A28),"25")</f>
        <v>25</v>
      </c>
      <c r="S32" s="5" t="str" cm="1">
        <f t="array" aca="1" ref="S32" ca="1">HYPERLINK("#"&amp;CELL("direccion",Tabla_471067!A28),"25")</f>
        <v>25</v>
      </c>
      <c r="T32" s="5" t="str" cm="1">
        <f t="array" aca="1" ref="T32" ca="1">HYPERLINK("#"&amp;CELL("direccion",Tabla_471023!A28),"25")</f>
        <v>25</v>
      </c>
      <c r="U32" s="5" t="str" cm="1">
        <f t="array" aca="1" ref="U32" ca="1">HYPERLINK("#"&amp;CELL("direccion",Tabla_471047!A28),"25")</f>
        <v>25</v>
      </c>
      <c r="V32" s="5" t="str" cm="1">
        <f t="array" aca="1" ref="V32" ca="1">HYPERLINK("#"&amp;CELL("direccion",Tabla_471030!A28),"25")</f>
        <v>25</v>
      </c>
      <c r="W32" s="5" t="str" cm="1">
        <f t="array" aca="1" ref="W32" ca="1">HYPERLINK("#"&amp;CELL("direccion",Tabla_471041!A28),"25")</f>
        <v>25</v>
      </c>
      <c r="X32" s="5" t="str" cm="1">
        <f t="array" aca="1" ref="X32" ca="1">HYPERLINK("#"&amp;CELL("direccion",Tabla_471031!A28),"25")</f>
        <v>25</v>
      </c>
      <c r="Y32" s="5" t="str" cm="1">
        <f t="array" aca="1" ref="Y32" ca="1">HYPERLINK("#"&amp;CELL("direccion",Tabla_471032!A28),"25")</f>
        <v>25</v>
      </c>
      <c r="Z32" s="5" t="str" cm="1">
        <f t="array" aca="1" ref="Z32" ca="1">HYPERLINK("#"&amp;CELL("direccion",Tabla_471059!A28),"25")</f>
        <v>25</v>
      </c>
      <c r="AA32" s="5" t="str" cm="1">
        <f t="array" aca="1" ref="AA32" ca="1">HYPERLINK("#"&amp;CELL("direccion",Tabla_471071!A28),"25")</f>
        <v>25</v>
      </c>
      <c r="AB32" s="5" t="str" cm="1">
        <f t="array" aca="1" ref="AB32" ca="1">HYPERLINK("#"&amp;CELL("direccion",Tabla_471062!A28),"25")</f>
        <v>25</v>
      </c>
      <c r="AC32" s="5" t="str" cm="1">
        <f t="array" aca="1" ref="AC32" ca="1">HYPERLINK("#"&amp;CELL("direccion",Tabla_471074!A28),"25")</f>
        <v>25</v>
      </c>
      <c r="AD32" t="s">
        <v>213</v>
      </c>
      <c r="AE32" s="3">
        <v>45747</v>
      </c>
    </row>
    <row r="33" spans="1:31" x14ac:dyDescent="0.3">
      <c r="A33">
        <v>2025</v>
      </c>
      <c r="B33" s="3">
        <v>45658</v>
      </c>
      <c r="C33" s="3">
        <v>45747</v>
      </c>
      <c r="D33" t="s">
        <v>84</v>
      </c>
      <c r="E33">
        <v>25</v>
      </c>
      <c r="F33" t="s">
        <v>228</v>
      </c>
      <c r="G33" t="s">
        <v>255</v>
      </c>
      <c r="H33" t="s">
        <v>225</v>
      </c>
      <c r="I33" t="s">
        <v>401</v>
      </c>
      <c r="J33" t="s">
        <v>364</v>
      </c>
      <c r="K33" t="s">
        <v>402</v>
      </c>
      <c r="L33" t="s">
        <v>92</v>
      </c>
      <c r="M33">
        <v>24672</v>
      </c>
      <c r="N33" t="s">
        <v>212</v>
      </c>
      <c r="O33">
        <v>20384.75</v>
      </c>
      <c r="P33" t="s">
        <v>212</v>
      </c>
      <c r="Q33" s="5" t="str" cm="1">
        <f t="array" aca="1" ref="Q33" ca="1">HYPERLINK("#"&amp;CELL("direccion",Tabla_471065!A29),"26")</f>
        <v>26</v>
      </c>
      <c r="R33" s="5" t="str" cm="1">
        <f t="array" aca="1" ref="R33" ca="1">HYPERLINK("#"&amp;CELL("direccion",Tabla_471039!A29),"26")</f>
        <v>26</v>
      </c>
      <c r="S33" s="5" t="str" cm="1">
        <f t="array" aca="1" ref="S33" ca="1">HYPERLINK("#"&amp;CELL("direccion",Tabla_471067!A29),"26")</f>
        <v>26</v>
      </c>
      <c r="T33" s="5" t="str" cm="1">
        <f t="array" aca="1" ref="T33" ca="1">HYPERLINK("#"&amp;CELL("direccion",Tabla_471023!A29),"26")</f>
        <v>26</v>
      </c>
      <c r="U33" s="5" t="str" cm="1">
        <f t="array" aca="1" ref="U33" ca="1">HYPERLINK("#"&amp;CELL("direccion",Tabla_471047!A29),"26")</f>
        <v>26</v>
      </c>
      <c r="V33" s="5" t="str" cm="1">
        <f t="array" aca="1" ref="V33" ca="1">HYPERLINK("#"&amp;CELL("direccion",Tabla_471030!A29),"26")</f>
        <v>26</v>
      </c>
      <c r="W33" s="5" t="str" cm="1">
        <f t="array" aca="1" ref="W33" ca="1">HYPERLINK("#"&amp;CELL("direccion",Tabla_471041!A29),"26")</f>
        <v>26</v>
      </c>
      <c r="X33" s="5" t="str" cm="1">
        <f t="array" aca="1" ref="X33" ca="1">HYPERLINK("#"&amp;CELL("direccion",Tabla_471031!A29),"26")</f>
        <v>26</v>
      </c>
      <c r="Y33" s="5" t="str" cm="1">
        <f t="array" aca="1" ref="Y33" ca="1">HYPERLINK("#"&amp;CELL("direccion",Tabla_471032!A29),"26")</f>
        <v>26</v>
      </c>
      <c r="Z33" s="5" t="str" cm="1">
        <f t="array" aca="1" ref="Z33" ca="1">HYPERLINK("#"&amp;CELL("direccion",Tabla_471059!A29),"26")</f>
        <v>26</v>
      </c>
      <c r="AA33" s="5" t="str" cm="1">
        <f t="array" aca="1" ref="AA33" ca="1">HYPERLINK("#"&amp;CELL("direccion",Tabla_471071!A29),"26")</f>
        <v>26</v>
      </c>
      <c r="AB33" s="5" t="str" cm="1">
        <f t="array" aca="1" ref="AB33" ca="1">HYPERLINK("#"&amp;CELL("direccion",Tabla_471062!A29),"26")</f>
        <v>26</v>
      </c>
      <c r="AC33" s="5" t="str" cm="1">
        <f t="array" aca="1" ref="AC33" ca="1">HYPERLINK("#"&amp;CELL("direccion",Tabla_471074!A29),"26")</f>
        <v>26</v>
      </c>
      <c r="AD33" t="s">
        <v>213</v>
      </c>
      <c r="AE33" s="3">
        <v>45747</v>
      </c>
    </row>
    <row r="34" spans="1:31" x14ac:dyDescent="0.3">
      <c r="A34">
        <v>2025</v>
      </c>
      <c r="B34" s="3">
        <v>45658</v>
      </c>
      <c r="C34" s="3">
        <v>45747</v>
      </c>
      <c r="D34" t="s">
        <v>84</v>
      </c>
      <c r="E34">
        <v>40</v>
      </c>
      <c r="F34" t="s">
        <v>226</v>
      </c>
      <c r="G34" t="s">
        <v>256</v>
      </c>
      <c r="H34" t="s">
        <v>225</v>
      </c>
      <c r="I34" t="s">
        <v>403</v>
      </c>
      <c r="J34" t="s">
        <v>404</v>
      </c>
      <c r="K34" t="s">
        <v>405</v>
      </c>
      <c r="L34" t="s">
        <v>92</v>
      </c>
      <c r="M34">
        <v>59687</v>
      </c>
      <c r="N34" t="s">
        <v>212</v>
      </c>
      <c r="O34">
        <v>46243.340000000004</v>
      </c>
      <c r="P34" t="s">
        <v>212</v>
      </c>
      <c r="Q34" s="5" t="str" cm="1">
        <f t="array" aca="1" ref="Q34" ca="1">HYPERLINK("#"&amp;CELL("direccion",Tabla_471065!A30),"27")</f>
        <v>27</v>
      </c>
      <c r="R34" s="5" t="str" cm="1">
        <f t="array" aca="1" ref="R34" ca="1">HYPERLINK("#"&amp;CELL("direccion",Tabla_471039!A30),"27")</f>
        <v>27</v>
      </c>
      <c r="S34" s="5" t="str" cm="1">
        <f t="array" aca="1" ref="S34" ca="1">HYPERLINK("#"&amp;CELL("direccion",Tabla_471067!A30),"27")</f>
        <v>27</v>
      </c>
      <c r="T34" s="5" t="str" cm="1">
        <f t="array" aca="1" ref="T34" ca="1">HYPERLINK("#"&amp;CELL("direccion",Tabla_471023!A30),"27")</f>
        <v>27</v>
      </c>
      <c r="U34" s="5" t="str" cm="1">
        <f t="array" aca="1" ref="U34" ca="1">HYPERLINK("#"&amp;CELL("direccion",Tabla_471047!A30),"27")</f>
        <v>27</v>
      </c>
      <c r="V34" s="5" t="str" cm="1">
        <f t="array" aca="1" ref="V34" ca="1">HYPERLINK("#"&amp;CELL("direccion",Tabla_471030!A30),"27")</f>
        <v>27</v>
      </c>
      <c r="W34" s="5" t="str" cm="1">
        <f t="array" aca="1" ref="W34" ca="1">HYPERLINK("#"&amp;CELL("direccion",Tabla_471041!A30),"27")</f>
        <v>27</v>
      </c>
      <c r="X34" s="5" t="str" cm="1">
        <f t="array" aca="1" ref="X34" ca="1">HYPERLINK("#"&amp;CELL("direccion",Tabla_471031!A30),"27")</f>
        <v>27</v>
      </c>
      <c r="Y34" s="5" t="str" cm="1">
        <f t="array" aca="1" ref="Y34" ca="1">HYPERLINK("#"&amp;CELL("direccion",Tabla_471032!A30),"27")</f>
        <v>27</v>
      </c>
      <c r="Z34" s="5" t="str" cm="1">
        <f t="array" aca="1" ref="Z34" ca="1">HYPERLINK("#"&amp;CELL("direccion",Tabla_471059!A30),"27")</f>
        <v>27</v>
      </c>
      <c r="AA34" s="5" t="str" cm="1">
        <f t="array" aca="1" ref="AA34" ca="1">HYPERLINK("#"&amp;CELL("direccion",Tabla_471071!A30),"27")</f>
        <v>27</v>
      </c>
      <c r="AB34" s="5" t="str" cm="1">
        <f t="array" aca="1" ref="AB34" ca="1">HYPERLINK("#"&amp;CELL("direccion",Tabla_471062!A30),"27")</f>
        <v>27</v>
      </c>
      <c r="AC34" s="5" t="str" cm="1">
        <f t="array" aca="1" ref="AC34" ca="1">HYPERLINK("#"&amp;CELL("direccion",Tabla_471074!A30),"27")</f>
        <v>27</v>
      </c>
      <c r="AD34" t="s">
        <v>213</v>
      </c>
      <c r="AE34" s="3">
        <v>45747</v>
      </c>
    </row>
    <row r="35" spans="1:31" x14ac:dyDescent="0.3">
      <c r="A35">
        <v>2025</v>
      </c>
      <c r="B35" s="3">
        <v>45658</v>
      </c>
      <c r="C35" s="3">
        <v>45747</v>
      </c>
      <c r="D35" t="s">
        <v>84</v>
      </c>
      <c r="E35">
        <v>29</v>
      </c>
      <c r="F35" t="s">
        <v>230</v>
      </c>
      <c r="G35" t="s">
        <v>257</v>
      </c>
      <c r="H35" t="s">
        <v>225</v>
      </c>
      <c r="I35" t="s">
        <v>371</v>
      </c>
      <c r="J35" t="s">
        <v>406</v>
      </c>
      <c r="K35" t="s">
        <v>407</v>
      </c>
      <c r="L35" t="s">
        <v>91</v>
      </c>
      <c r="M35">
        <v>35248</v>
      </c>
      <c r="N35" t="s">
        <v>212</v>
      </c>
      <c r="O35">
        <v>28526.67</v>
      </c>
      <c r="P35" t="s">
        <v>212</v>
      </c>
      <c r="Q35" s="5" t="str" cm="1">
        <f t="array" aca="1" ref="Q35" ca="1">HYPERLINK("#"&amp;CELL("direccion",Tabla_471065!A31),"28")</f>
        <v>28</v>
      </c>
      <c r="R35" s="5" t="str" cm="1">
        <f t="array" aca="1" ref="R35" ca="1">HYPERLINK("#"&amp;CELL("direccion",Tabla_471039!A31),"28")</f>
        <v>28</v>
      </c>
      <c r="S35" s="5" t="str" cm="1">
        <f t="array" aca="1" ref="S35" ca="1">HYPERLINK("#"&amp;CELL("direccion",Tabla_471067!A31),"28")</f>
        <v>28</v>
      </c>
      <c r="T35" s="5" t="str" cm="1">
        <f t="array" aca="1" ref="T35" ca="1">HYPERLINK("#"&amp;CELL("direccion",Tabla_471023!A31),"28")</f>
        <v>28</v>
      </c>
      <c r="U35" s="5" t="str" cm="1">
        <f t="array" aca="1" ref="U35" ca="1">HYPERLINK("#"&amp;CELL("direccion",Tabla_471047!A31),"28")</f>
        <v>28</v>
      </c>
      <c r="V35" s="5" t="str" cm="1">
        <f t="array" aca="1" ref="V35" ca="1">HYPERLINK("#"&amp;CELL("direccion",Tabla_471030!A31),"28")</f>
        <v>28</v>
      </c>
      <c r="W35" s="5" t="str" cm="1">
        <f t="array" aca="1" ref="W35" ca="1">HYPERLINK("#"&amp;CELL("direccion",Tabla_471041!A31),"28")</f>
        <v>28</v>
      </c>
      <c r="X35" s="5" t="str" cm="1">
        <f t="array" aca="1" ref="X35" ca="1">HYPERLINK("#"&amp;CELL("direccion",Tabla_471031!A31),"28")</f>
        <v>28</v>
      </c>
      <c r="Y35" s="5" t="str" cm="1">
        <f t="array" aca="1" ref="Y35" ca="1">HYPERLINK("#"&amp;CELL("direccion",Tabla_471032!A31),"28")</f>
        <v>28</v>
      </c>
      <c r="Z35" s="5" t="str" cm="1">
        <f t="array" aca="1" ref="Z35" ca="1">HYPERLINK("#"&amp;CELL("direccion",Tabla_471059!A31),"28")</f>
        <v>28</v>
      </c>
      <c r="AA35" s="5" t="str" cm="1">
        <f t="array" aca="1" ref="AA35" ca="1">HYPERLINK("#"&amp;CELL("direccion",Tabla_471071!A31),"28")</f>
        <v>28</v>
      </c>
      <c r="AB35" s="5" t="str" cm="1">
        <f t="array" aca="1" ref="AB35" ca="1">HYPERLINK("#"&amp;CELL("direccion",Tabla_471062!A31),"28")</f>
        <v>28</v>
      </c>
      <c r="AC35" s="5" t="str" cm="1">
        <f t="array" aca="1" ref="AC35" ca="1">HYPERLINK("#"&amp;CELL("direccion",Tabla_471074!A31),"28")</f>
        <v>28</v>
      </c>
      <c r="AD35" t="s">
        <v>213</v>
      </c>
      <c r="AE35" s="3">
        <v>45747</v>
      </c>
    </row>
    <row r="36" spans="1:31" x14ac:dyDescent="0.3">
      <c r="A36">
        <v>2025</v>
      </c>
      <c r="B36" s="3">
        <v>45658</v>
      </c>
      <c r="C36" s="3">
        <v>45747</v>
      </c>
      <c r="D36" t="s">
        <v>84</v>
      </c>
      <c r="E36">
        <v>23</v>
      </c>
      <c r="F36" t="s">
        <v>236</v>
      </c>
      <c r="G36" t="s">
        <v>258</v>
      </c>
      <c r="H36" t="s">
        <v>225</v>
      </c>
      <c r="I36" t="s">
        <v>408</v>
      </c>
      <c r="J36" t="s">
        <v>409</v>
      </c>
      <c r="K36" t="s">
        <v>410</v>
      </c>
      <c r="L36" t="s">
        <v>92</v>
      </c>
      <c r="M36">
        <v>19528</v>
      </c>
      <c r="N36" t="s">
        <v>212</v>
      </c>
      <c r="O36">
        <v>16374.78</v>
      </c>
      <c r="P36" t="s">
        <v>212</v>
      </c>
      <c r="Q36" s="5" t="str" cm="1">
        <f t="array" aca="1" ref="Q36" ca="1">HYPERLINK("#"&amp;CELL("direccion",Tabla_471065!A32),"29")</f>
        <v>29</v>
      </c>
      <c r="R36" s="5" t="str" cm="1">
        <f t="array" aca="1" ref="R36" ca="1">HYPERLINK("#"&amp;CELL("direccion",Tabla_471039!A32),"29")</f>
        <v>29</v>
      </c>
      <c r="S36" s="5" t="str" cm="1">
        <f t="array" aca="1" ref="S36" ca="1">HYPERLINK("#"&amp;CELL("direccion",Tabla_471067!A32),"29")</f>
        <v>29</v>
      </c>
      <c r="T36" s="5" t="str" cm="1">
        <f t="array" aca="1" ref="T36" ca="1">HYPERLINK("#"&amp;CELL("direccion",Tabla_471023!A32),"29")</f>
        <v>29</v>
      </c>
      <c r="U36" s="5" t="str" cm="1">
        <f t="array" aca="1" ref="U36" ca="1">HYPERLINK("#"&amp;CELL("direccion",Tabla_471047!A32),"29")</f>
        <v>29</v>
      </c>
      <c r="V36" s="5" t="str" cm="1">
        <f t="array" aca="1" ref="V36" ca="1">HYPERLINK("#"&amp;CELL("direccion",Tabla_471030!A32),"29")</f>
        <v>29</v>
      </c>
      <c r="W36" s="5" t="str" cm="1">
        <f t="array" aca="1" ref="W36" ca="1">HYPERLINK("#"&amp;CELL("direccion",Tabla_471041!A32),"29")</f>
        <v>29</v>
      </c>
      <c r="X36" s="5" t="str" cm="1">
        <f t="array" aca="1" ref="X36" ca="1">HYPERLINK("#"&amp;CELL("direccion",Tabla_471031!A32),"29")</f>
        <v>29</v>
      </c>
      <c r="Y36" s="5" t="str" cm="1">
        <f t="array" aca="1" ref="Y36" ca="1">HYPERLINK("#"&amp;CELL("direccion",Tabla_471032!A32),"29")</f>
        <v>29</v>
      </c>
      <c r="Z36" s="5" t="str" cm="1">
        <f t="array" aca="1" ref="Z36" ca="1">HYPERLINK("#"&amp;CELL("direccion",Tabla_471059!A32),"29")</f>
        <v>29</v>
      </c>
      <c r="AA36" s="5" t="str" cm="1">
        <f t="array" aca="1" ref="AA36" ca="1">HYPERLINK("#"&amp;CELL("direccion",Tabla_471071!A32),"29")</f>
        <v>29</v>
      </c>
      <c r="AB36" s="5" t="str" cm="1">
        <f t="array" aca="1" ref="AB36" ca="1">HYPERLINK("#"&amp;CELL("direccion",Tabla_471062!A32),"29")</f>
        <v>29</v>
      </c>
      <c r="AC36" s="5" t="str" cm="1">
        <f t="array" aca="1" ref="AC36" ca="1">HYPERLINK("#"&amp;CELL("direccion",Tabla_471074!A32),"29")</f>
        <v>29</v>
      </c>
      <c r="AD36" t="s">
        <v>213</v>
      </c>
      <c r="AE36" s="3">
        <v>45747</v>
      </c>
    </row>
    <row r="37" spans="1:31" x14ac:dyDescent="0.3">
      <c r="A37">
        <v>2025</v>
      </c>
      <c r="B37" s="3">
        <v>45658</v>
      </c>
      <c r="C37" s="3">
        <v>45747</v>
      </c>
      <c r="D37" t="s">
        <v>84</v>
      </c>
      <c r="E37">
        <v>25</v>
      </c>
      <c r="F37" t="s">
        <v>228</v>
      </c>
      <c r="G37" t="s">
        <v>259</v>
      </c>
      <c r="H37" t="s">
        <v>225</v>
      </c>
      <c r="I37" t="s">
        <v>411</v>
      </c>
      <c r="J37" t="s">
        <v>344</v>
      </c>
      <c r="K37" t="s">
        <v>412</v>
      </c>
      <c r="L37" t="s">
        <v>91</v>
      </c>
      <c r="M37">
        <v>24672</v>
      </c>
      <c r="N37" t="s">
        <v>212</v>
      </c>
      <c r="O37">
        <v>20384.75</v>
      </c>
      <c r="P37" t="s">
        <v>212</v>
      </c>
      <c r="Q37" s="5" t="str" cm="1">
        <f t="array" aca="1" ref="Q37" ca="1">HYPERLINK("#"&amp;CELL("direccion",Tabla_471065!A33),"30")</f>
        <v>30</v>
      </c>
      <c r="R37" s="5" t="str" cm="1">
        <f t="array" aca="1" ref="R37" ca="1">HYPERLINK("#"&amp;CELL("direccion",Tabla_471039!A33),"30")</f>
        <v>30</v>
      </c>
      <c r="S37" s="5" t="str" cm="1">
        <f t="array" aca="1" ref="S37" ca="1">HYPERLINK("#"&amp;CELL("direccion",Tabla_471067!A33),"30")</f>
        <v>30</v>
      </c>
      <c r="T37" s="5" t="str" cm="1">
        <f t="array" aca="1" ref="T37" ca="1">HYPERLINK("#"&amp;CELL("direccion",Tabla_471023!A33),"30")</f>
        <v>30</v>
      </c>
      <c r="U37" s="5" t="str" cm="1">
        <f t="array" aca="1" ref="U37" ca="1">HYPERLINK("#"&amp;CELL("direccion",Tabla_471047!A33),"30")</f>
        <v>30</v>
      </c>
      <c r="V37" s="5" t="str" cm="1">
        <f t="array" aca="1" ref="V37" ca="1">HYPERLINK("#"&amp;CELL("direccion",Tabla_471030!A33),"30")</f>
        <v>30</v>
      </c>
      <c r="W37" s="5" t="str" cm="1">
        <f t="array" aca="1" ref="W37" ca="1">HYPERLINK("#"&amp;CELL("direccion",Tabla_471041!A33),"30")</f>
        <v>30</v>
      </c>
      <c r="X37" s="5" t="str" cm="1">
        <f t="array" aca="1" ref="X37" ca="1">HYPERLINK("#"&amp;CELL("direccion",Tabla_471031!A33),"30")</f>
        <v>30</v>
      </c>
      <c r="Y37" s="5" t="str" cm="1">
        <f t="array" aca="1" ref="Y37" ca="1">HYPERLINK("#"&amp;CELL("direccion",Tabla_471032!A33),"30")</f>
        <v>30</v>
      </c>
      <c r="Z37" s="5" t="str" cm="1">
        <f t="array" aca="1" ref="Z37" ca="1">HYPERLINK("#"&amp;CELL("direccion",Tabla_471059!A33),"30")</f>
        <v>30</v>
      </c>
      <c r="AA37" s="5" t="str" cm="1">
        <f t="array" aca="1" ref="AA37" ca="1">HYPERLINK("#"&amp;CELL("direccion",Tabla_471071!A33),"30")</f>
        <v>30</v>
      </c>
      <c r="AB37" s="5" t="str" cm="1">
        <f t="array" aca="1" ref="AB37" ca="1">HYPERLINK("#"&amp;CELL("direccion",Tabla_471062!A33),"30")</f>
        <v>30</v>
      </c>
      <c r="AC37" s="5" t="str" cm="1">
        <f t="array" aca="1" ref="AC37" ca="1">HYPERLINK("#"&amp;CELL("direccion",Tabla_471074!A33),"30")</f>
        <v>30</v>
      </c>
      <c r="AD37" t="s">
        <v>213</v>
      </c>
      <c r="AE37" s="3">
        <v>45747</v>
      </c>
    </row>
    <row r="38" spans="1:31" x14ac:dyDescent="0.3">
      <c r="A38">
        <v>2025</v>
      </c>
      <c r="B38" s="3">
        <v>45658</v>
      </c>
      <c r="C38" s="3">
        <v>45747</v>
      </c>
      <c r="D38" t="s">
        <v>84</v>
      </c>
      <c r="E38">
        <v>29</v>
      </c>
      <c r="F38" t="s">
        <v>230</v>
      </c>
      <c r="G38" t="s">
        <v>260</v>
      </c>
      <c r="H38" t="s">
        <v>225</v>
      </c>
      <c r="I38" t="s">
        <v>413</v>
      </c>
      <c r="J38" t="s">
        <v>347</v>
      </c>
      <c r="K38" t="s">
        <v>414</v>
      </c>
      <c r="L38" t="s">
        <v>92</v>
      </c>
      <c r="M38">
        <v>35248</v>
      </c>
      <c r="N38" t="s">
        <v>212</v>
      </c>
      <c r="O38">
        <v>28526.67</v>
      </c>
      <c r="P38" t="s">
        <v>212</v>
      </c>
      <c r="Q38" s="5" t="str" cm="1">
        <f t="array" aca="1" ref="Q38" ca="1">HYPERLINK("#"&amp;CELL("direccion",Tabla_471065!A34),"31")</f>
        <v>31</v>
      </c>
      <c r="R38" s="5" t="str" cm="1">
        <f t="array" aca="1" ref="R38" ca="1">HYPERLINK("#"&amp;CELL("direccion",Tabla_471039!A34),"31")</f>
        <v>31</v>
      </c>
      <c r="S38" s="5" t="str" cm="1">
        <f t="array" aca="1" ref="S38" ca="1">HYPERLINK("#"&amp;CELL("direccion",Tabla_471067!A34),"31")</f>
        <v>31</v>
      </c>
      <c r="T38" s="5" t="str" cm="1">
        <f t="array" aca="1" ref="T38" ca="1">HYPERLINK("#"&amp;CELL("direccion",Tabla_471023!A34),"31")</f>
        <v>31</v>
      </c>
      <c r="U38" s="5" t="str" cm="1">
        <f t="array" aca="1" ref="U38" ca="1">HYPERLINK("#"&amp;CELL("direccion",Tabla_471047!A34),"31")</f>
        <v>31</v>
      </c>
      <c r="V38" s="5" t="str" cm="1">
        <f t="array" aca="1" ref="V38" ca="1">HYPERLINK("#"&amp;CELL("direccion",Tabla_471030!A34),"31")</f>
        <v>31</v>
      </c>
      <c r="W38" s="5" t="str" cm="1">
        <f t="array" aca="1" ref="W38" ca="1">HYPERLINK("#"&amp;CELL("direccion",Tabla_471041!A34),"31")</f>
        <v>31</v>
      </c>
      <c r="X38" s="5" t="str" cm="1">
        <f t="array" aca="1" ref="X38" ca="1">HYPERLINK("#"&amp;CELL("direccion",Tabla_471031!A34),"31")</f>
        <v>31</v>
      </c>
      <c r="Y38" s="5" t="str" cm="1">
        <f t="array" aca="1" ref="Y38" ca="1">HYPERLINK("#"&amp;CELL("direccion",Tabla_471032!A34),"31")</f>
        <v>31</v>
      </c>
      <c r="Z38" s="5" t="str" cm="1">
        <f t="array" aca="1" ref="Z38" ca="1">HYPERLINK("#"&amp;CELL("direccion",Tabla_471059!A34),"31")</f>
        <v>31</v>
      </c>
      <c r="AA38" s="5" t="str" cm="1">
        <f t="array" aca="1" ref="AA38" ca="1">HYPERLINK("#"&amp;CELL("direccion",Tabla_471071!A34),"31")</f>
        <v>31</v>
      </c>
      <c r="AB38" s="5" t="str" cm="1">
        <f t="array" aca="1" ref="AB38" ca="1">HYPERLINK("#"&amp;CELL("direccion",Tabla_471062!A34),"31")</f>
        <v>31</v>
      </c>
      <c r="AC38" s="5" t="str" cm="1">
        <f t="array" aca="1" ref="AC38" ca="1">HYPERLINK("#"&amp;CELL("direccion",Tabla_471074!A34),"31")</f>
        <v>31</v>
      </c>
      <c r="AD38" t="s">
        <v>213</v>
      </c>
      <c r="AE38" s="3">
        <v>45747</v>
      </c>
    </row>
    <row r="39" spans="1:31" x14ac:dyDescent="0.3">
      <c r="A39">
        <v>2025</v>
      </c>
      <c r="B39" s="3">
        <v>45658</v>
      </c>
      <c r="C39" s="3">
        <v>45747</v>
      </c>
      <c r="D39" t="s">
        <v>84</v>
      </c>
      <c r="E39">
        <v>25</v>
      </c>
      <c r="F39" t="s">
        <v>228</v>
      </c>
      <c r="G39" t="s">
        <v>261</v>
      </c>
      <c r="H39" t="s">
        <v>225</v>
      </c>
      <c r="I39" t="s">
        <v>415</v>
      </c>
      <c r="J39" t="s">
        <v>416</v>
      </c>
      <c r="K39" t="s">
        <v>417</v>
      </c>
      <c r="L39" t="s">
        <v>92</v>
      </c>
      <c r="M39">
        <v>24672</v>
      </c>
      <c r="N39" t="s">
        <v>212</v>
      </c>
      <c r="O39">
        <v>20384.75</v>
      </c>
      <c r="P39" t="s">
        <v>212</v>
      </c>
      <c r="Q39" s="5" t="str" cm="1">
        <f t="array" aca="1" ref="Q39" ca="1">HYPERLINK("#"&amp;CELL("direccion",Tabla_471065!A35),"32")</f>
        <v>32</v>
      </c>
      <c r="R39" s="5" t="str" cm="1">
        <f t="array" aca="1" ref="R39" ca="1">HYPERLINK("#"&amp;CELL("direccion",Tabla_471039!A35),"32")</f>
        <v>32</v>
      </c>
      <c r="S39" s="5" t="str" cm="1">
        <f t="array" aca="1" ref="S39" ca="1">HYPERLINK("#"&amp;CELL("direccion",Tabla_471067!A35),"32")</f>
        <v>32</v>
      </c>
      <c r="T39" s="5" t="str" cm="1">
        <f t="array" aca="1" ref="T39" ca="1">HYPERLINK("#"&amp;CELL("direccion",Tabla_471023!A35),"32")</f>
        <v>32</v>
      </c>
      <c r="U39" s="5" t="str" cm="1">
        <f t="array" aca="1" ref="U39" ca="1">HYPERLINK("#"&amp;CELL("direccion",Tabla_471047!A35),"32")</f>
        <v>32</v>
      </c>
      <c r="V39" s="5" t="str" cm="1">
        <f t="array" aca="1" ref="V39" ca="1">HYPERLINK("#"&amp;CELL("direccion",Tabla_471030!A35),"32")</f>
        <v>32</v>
      </c>
      <c r="W39" s="5" t="str" cm="1">
        <f t="array" aca="1" ref="W39" ca="1">HYPERLINK("#"&amp;CELL("direccion",Tabla_471041!A35),"32")</f>
        <v>32</v>
      </c>
      <c r="X39" s="5" t="str" cm="1">
        <f t="array" aca="1" ref="X39" ca="1">HYPERLINK("#"&amp;CELL("direccion",Tabla_471031!A35),"32")</f>
        <v>32</v>
      </c>
      <c r="Y39" s="5" t="str" cm="1">
        <f t="array" aca="1" ref="Y39" ca="1">HYPERLINK("#"&amp;CELL("direccion",Tabla_471032!A35),"32")</f>
        <v>32</v>
      </c>
      <c r="Z39" s="5" t="str" cm="1">
        <f t="array" aca="1" ref="Z39" ca="1">HYPERLINK("#"&amp;CELL("direccion",Tabla_471059!A35),"32")</f>
        <v>32</v>
      </c>
      <c r="AA39" s="5" t="str" cm="1">
        <f t="array" aca="1" ref="AA39" ca="1">HYPERLINK("#"&amp;CELL("direccion",Tabla_471071!A35),"32")</f>
        <v>32</v>
      </c>
      <c r="AB39" s="5" t="str" cm="1">
        <f t="array" aca="1" ref="AB39" ca="1">HYPERLINK("#"&amp;CELL("direccion",Tabla_471062!A35),"32")</f>
        <v>32</v>
      </c>
      <c r="AC39" s="5" t="str" cm="1">
        <f t="array" aca="1" ref="AC39" ca="1">HYPERLINK("#"&amp;CELL("direccion",Tabla_471074!A35),"32")</f>
        <v>32</v>
      </c>
      <c r="AD39" t="s">
        <v>213</v>
      </c>
      <c r="AE39" s="3">
        <v>45747</v>
      </c>
    </row>
    <row r="40" spans="1:31" x14ac:dyDescent="0.3">
      <c r="A40">
        <v>2025</v>
      </c>
      <c r="B40" s="3">
        <v>45658</v>
      </c>
      <c r="C40" s="3">
        <v>45747</v>
      </c>
      <c r="D40" t="s">
        <v>84</v>
      </c>
      <c r="E40">
        <v>25</v>
      </c>
      <c r="F40" t="s">
        <v>228</v>
      </c>
      <c r="G40" t="s">
        <v>262</v>
      </c>
      <c r="H40" t="s">
        <v>225</v>
      </c>
      <c r="I40" t="s">
        <v>418</v>
      </c>
      <c r="J40" t="s">
        <v>419</v>
      </c>
      <c r="K40" t="s">
        <v>420</v>
      </c>
      <c r="L40" t="s">
        <v>92</v>
      </c>
      <c r="M40">
        <v>24672</v>
      </c>
      <c r="N40" t="s">
        <v>212</v>
      </c>
      <c r="O40">
        <v>20384.75</v>
      </c>
      <c r="P40" t="s">
        <v>212</v>
      </c>
      <c r="Q40" s="5" t="str" cm="1">
        <f t="array" aca="1" ref="Q40" ca="1">HYPERLINK("#"&amp;CELL("direccion",Tabla_471065!A36),"33")</f>
        <v>33</v>
      </c>
      <c r="R40" s="5" t="str" cm="1">
        <f t="array" aca="1" ref="R40" ca="1">HYPERLINK("#"&amp;CELL("direccion",Tabla_471039!A36),"33")</f>
        <v>33</v>
      </c>
      <c r="S40" s="5" t="str" cm="1">
        <f t="array" aca="1" ref="S40" ca="1">HYPERLINK("#"&amp;CELL("direccion",Tabla_471067!A36),"33")</f>
        <v>33</v>
      </c>
      <c r="T40" s="5" t="str" cm="1">
        <f t="array" aca="1" ref="T40" ca="1">HYPERLINK("#"&amp;CELL("direccion",Tabla_471023!A36),"33")</f>
        <v>33</v>
      </c>
      <c r="U40" s="5" t="str" cm="1">
        <f t="array" aca="1" ref="U40" ca="1">HYPERLINK("#"&amp;CELL("direccion",Tabla_471047!A36),"33")</f>
        <v>33</v>
      </c>
      <c r="V40" s="5" t="str" cm="1">
        <f t="array" aca="1" ref="V40" ca="1">HYPERLINK("#"&amp;CELL("direccion",Tabla_471030!A36),"33")</f>
        <v>33</v>
      </c>
      <c r="W40" s="5" t="str" cm="1">
        <f t="array" aca="1" ref="W40" ca="1">HYPERLINK("#"&amp;CELL("direccion",Tabla_471041!A36),"33")</f>
        <v>33</v>
      </c>
      <c r="X40" s="5" t="str" cm="1">
        <f t="array" aca="1" ref="X40" ca="1">HYPERLINK("#"&amp;CELL("direccion",Tabla_471031!A36),"33")</f>
        <v>33</v>
      </c>
      <c r="Y40" s="5" t="str" cm="1">
        <f t="array" aca="1" ref="Y40" ca="1">HYPERLINK("#"&amp;CELL("direccion",Tabla_471032!A36),"33")</f>
        <v>33</v>
      </c>
      <c r="Z40" s="5" t="str" cm="1">
        <f t="array" aca="1" ref="Z40" ca="1">HYPERLINK("#"&amp;CELL("direccion",Tabla_471059!A36),"33")</f>
        <v>33</v>
      </c>
      <c r="AA40" s="5" t="str" cm="1">
        <f t="array" aca="1" ref="AA40" ca="1">HYPERLINK("#"&amp;CELL("direccion",Tabla_471071!A36),"33")</f>
        <v>33</v>
      </c>
      <c r="AB40" s="5" t="str" cm="1">
        <f t="array" aca="1" ref="AB40" ca="1">HYPERLINK("#"&amp;CELL("direccion",Tabla_471062!A36),"33")</f>
        <v>33</v>
      </c>
      <c r="AC40" s="5" t="str" cm="1">
        <f t="array" aca="1" ref="AC40" ca="1">HYPERLINK("#"&amp;CELL("direccion",Tabla_471074!A36),"33")</f>
        <v>33</v>
      </c>
      <c r="AD40" t="s">
        <v>213</v>
      </c>
      <c r="AE40" s="3">
        <v>45747</v>
      </c>
    </row>
    <row r="41" spans="1:31" x14ac:dyDescent="0.3">
      <c r="A41">
        <v>2025</v>
      </c>
      <c r="B41" s="3">
        <v>45658</v>
      </c>
      <c r="C41" s="3">
        <v>45747</v>
      </c>
      <c r="D41" t="s">
        <v>84</v>
      </c>
      <c r="E41">
        <v>29</v>
      </c>
      <c r="F41" t="s">
        <v>230</v>
      </c>
      <c r="G41" t="s">
        <v>263</v>
      </c>
      <c r="H41" t="s">
        <v>225</v>
      </c>
      <c r="I41" t="s">
        <v>421</v>
      </c>
      <c r="J41" t="s">
        <v>422</v>
      </c>
      <c r="K41" t="s">
        <v>423</v>
      </c>
      <c r="L41" t="s">
        <v>92</v>
      </c>
      <c r="M41">
        <v>35248</v>
      </c>
      <c r="N41" t="s">
        <v>212</v>
      </c>
      <c r="O41">
        <v>28526.67</v>
      </c>
      <c r="P41" t="s">
        <v>212</v>
      </c>
      <c r="Q41" s="5" t="str" cm="1">
        <f t="array" aca="1" ref="Q41" ca="1">HYPERLINK("#"&amp;CELL("direccion",Tabla_471065!A37),"34")</f>
        <v>34</v>
      </c>
      <c r="R41" s="5" t="str" cm="1">
        <f t="array" aca="1" ref="R41" ca="1">HYPERLINK("#"&amp;CELL("direccion",Tabla_471039!A37),"34")</f>
        <v>34</v>
      </c>
      <c r="S41" s="5" t="str" cm="1">
        <f t="array" aca="1" ref="S41" ca="1">HYPERLINK("#"&amp;CELL("direccion",Tabla_471067!A37),"34")</f>
        <v>34</v>
      </c>
      <c r="T41" s="5" t="str" cm="1">
        <f t="array" aca="1" ref="T41" ca="1">HYPERLINK("#"&amp;CELL("direccion",Tabla_471023!A37),"34")</f>
        <v>34</v>
      </c>
      <c r="U41" s="5" t="str" cm="1">
        <f t="array" aca="1" ref="U41" ca="1">HYPERLINK("#"&amp;CELL("direccion",Tabla_471047!A37),"34")</f>
        <v>34</v>
      </c>
      <c r="V41" s="5" t="str" cm="1">
        <f t="array" aca="1" ref="V41" ca="1">HYPERLINK("#"&amp;CELL("direccion",Tabla_471030!A37),"34")</f>
        <v>34</v>
      </c>
      <c r="W41" s="5" t="str" cm="1">
        <f t="array" aca="1" ref="W41" ca="1">HYPERLINK("#"&amp;CELL("direccion",Tabla_471041!A37),"34")</f>
        <v>34</v>
      </c>
      <c r="X41" s="5" t="str" cm="1">
        <f t="array" aca="1" ref="X41" ca="1">HYPERLINK("#"&amp;CELL("direccion",Tabla_471031!A37),"34")</f>
        <v>34</v>
      </c>
      <c r="Y41" s="5" t="str" cm="1">
        <f t="array" aca="1" ref="Y41" ca="1">HYPERLINK("#"&amp;CELL("direccion",Tabla_471032!A37),"34")</f>
        <v>34</v>
      </c>
      <c r="Z41" s="5" t="str" cm="1">
        <f t="array" aca="1" ref="Z41" ca="1">HYPERLINK("#"&amp;CELL("direccion",Tabla_471059!A37),"34")</f>
        <v>34</v>
      </c>
      <c r="AA41" s="5" t="str" cm="1">
        <f t="array" aca="1" ref="AA41" ca="1">HYPERLINK("#"&amp;CELL("direccion",Tabla_471071!A37),"34")</f>
        <v>34</v>
      </c>
      <c r="AB41" s="5" t="str" cm="1">
        <f t="array" aca="1" ref="AB41" ca="1">HYPERLINK("#"&amp;CELL("direccion",Tabla_471062!A37),"34")</f>
        <v>34</v>
      </c>
      <c r="AC41" s="5" t="str" cm="1">
        <f t="array" aca="1" ref="AC41" ca="1">HYPERLINK("#"&amp;CELL("direccion",Tabla_471074!A37),"34")</f>
        <v>34</v>
      </c>
      <c r="AD41" t="s">
        <v>213</v>
      </c>
      <c r="AE41" s="3">
        <v>45747</v>
      </c>
    </row>
    <row r="42" spans="1:31" x14ac:dyDescent="0.3">
      <c r="A42">
        <v>2025</v>
      </c>
      <c r="B42" s="3">
        <v>45658</v>
      </c>
      <c r="C42" s="3">
        <v>45747</v>
      </c>
      <c r="D42" t="s">
        <v>84</v>
      </c>
      <c r="E42">
        <v>25</v>
      </c>
      <c r="F42" t="s">
        <v>228</v>
      </c>
      <c r="G42" t="s">
        <v>264</v>
      </c>
      <c r="H42" t="s">
        <v>225</v>
      </c>
      <c r="I42" t="s">
        <v>424</v>
      </c>
      <c r="J42" t="s">
        <v>425</v>
      </c>
      <c r="K42" t="s">
        <v>426</v>
      </c>
      <c r="L42" t="s">
        <v>91</v>
      </c>
      <c r="M42">
        <v>24672</v>
      </c>
      <c r="N42" t="s">
        <v>212</v>
      </c>
      <c r="O42">
        <v>20384.75</v>
      </c>
      <c r="P42" t="s">
        <v>212</v>
      </c>
      <c r="Q42" s="5" t="str" cm="1">
        <f t="array" aca="1" ref="Q42" ca="1">HYPERLINK("#"&amp;CELL("direccion",Tabla_471065!A38),"35")</f>
        <v>35</v>
      </c>
      <c r="R42" s="5" t="str" cm="1">
        <f t="array" aca="1" ref="R42" ca="1">HYPERLINK("#"&amp;CELL("direccion",Tabla_471039!A38),"35")</f>
        <v>35</v>
      </c>
      <c r="S42" s="5" t="str" cm="1">
        <f t="array" aca="1" ref="S42" ca="1">HYPERLINK("#"&amp;CELL("direccion",Tabla_471067!A38),"35")</f>
        <v>35</v>
      </c>
      <c r="T42" s="5" t="str" cm="1">
        <f t="array" aca="1" ref="T42" ca="1">HYPERLINK("#"&amp;CELL("direccion",Tabla_471023!A38),"35")</f>
        <v>35</v>
      </c>
      <c r="U42" s="5" t="str" cm="1">
        <f t="array" aca="1" ref="U42" ca="1">HYPERLINK("#"&amp;CELL("direccion",Tabla_471047!A38),"35")</f>
        <v>35</v>
      </c>
      <c r="V42" s="5" t="str" cm="1">
        <f t="array" aca="1" ref="V42" ca="1">HYPERLINK("#"&amp;CELL("direccion",Tabla_471030!A38),"35")</f>
        <v>35</v>
      </c>
      <c r="W42" s="5" t="str" cm="1">
        <f t="array" aca="1" ref="W42" ca="1">HYPERLINK("#"&amp;CELL("direccion",Tabla_471041!A38),"35")</f>
        <v>35</v>
      </c>
      <c r="X42" s="5" t="str" cm="1">
        <f t="array" aca="1" ref="X42" ca="1">HYPERLINK("#"&amp;CELL("direccion",Tabla_471031!A38),"35")</f>
        <v>35</v>
      </c>
      <c r="Y42" s="5" t="str" cm="1">
        <f t="array" aca="1" ref="Y42" ca="1">HYPERLINK("#"&amp;CELL("direccion",Tabla_471032!A38),"35")</f>
        <v>35</v>
      </c>
      <c r="Z42" s="5" t="str" cm="1">
        <f t="array" aca="1" ref="Z42" ca="1">HYPERLINK("#"&amp;CELL("direccion",Tabla_471059!A38),"35")</f>
        <v>35</v>
      </c>
      <c r="AA42" s="5" t="str" cm="1">
        <f t="array" aca="1" ref="AA42" ca="1">HYPERLINK("#"&amp;CELL("direccion",Tabla_471071!A38),"35")</f>
        <v>35</v>
      </c>
      <c r="AB42" s="5" t="str" cm="1">
        <f t="array" aca="1" ref="AB42" ca="1">HYPERLINK("#"&amp;CELL("direccion",Tabla_471062!A38),"35")</f>
        <v>35</v>
      </c>
      <c r="AC42" s="5" t="str" cm="1">
        <f t="array" aca="1" ref="AC42" ca="1">HYPERLINK("#"&amp;CELL("direccion",Tabla_471074!A38),"35")</f>
        <v>35</v>
      </c>
      <c r="AD42" t="s">
        <v>213</v>
      </c>
      <c r="AE42" s="3">
        <v>45747</v>
      </c>
    </row>
    <row r="43" spans="1:31" x14ac:dyDescent="0.3">
      <c r="A43">
        <v>2025</v>
      </c>
      <c r="B43" s="3">
        <v>45658</v>
      </c>
      <c r="C43" s="3">
        <v>45747</v>
      </c>
      <c r="D43" t="s">
        <v>84</v>
      </c>
      <c r="E43">
        <v>40</v>
      </c>
      <c r="F43" t="s">
        <v>226</v>
      </c>
      <c r="G43" t="s">
        <v>265</v>
      </c>
      <c r="H43" t="s">
        <v>225</v>
      </c>
      <c r="I43" t="s">
        <v>397</v>
      </c>
      <c r="J43" t="s">
        <v>397</v>
      </c>
      <c r="K43" t="s">
        <v>397</v>
      </c>
      <c r="M43">
        <v>0</v>
      </c>
      <c r="N43" t="s">
        <v>212</v>
      </c>
      <c r="O43">
        <v>0</v>
      </c>
      <c r="P43" t="s">
        <v>212</v>
      </c>
      <c r="Q43" s="5" t="str" cm="1">
        <f t="array" aca="1" ref="Q43" ca="1">HYPERLINK("#"&amp;CELL("direccion",Tabla_471065!A39),"36")</f>
        <v>36</v>
      </c>
      <c r="R43" s="5" t="str" cm="1">
        <f t="array" aca="1" ref="R43" ca="1">HYPERLINK("#"&amp;CELL("direccion",Tabla_471039!A39),"36")</f>
        <v>36</v>
      </c>
      <c r="S43" s="5" t="str" cm="1">
        <f t="array" aca="1" ref="S43" ca="1">HYPERLINK("#"&amp;CELL("direccion",Tabla_471067!A39),"36")</f>
        <v>36</v>
      </c>
      <c r="T43" s="5" t="str" cm="1">
        <f t="array" aca="1" ref="T43" ca="1">HYPERLINK("#"&amp;CELL("direccion",Tabla_471023!A39),"36")</f>
        <v>36</v>
      </c>
      <c r="U43" s="5" t="str" cm="1">
        <f t="array" aca="1" ref="U43" ca="1">HYPERLINK("#"&amp;CELL("direccion",Tabla_471047!A39),"36")</f>
        <v>36</v>
      </c>
      <c r="V43" s="5" t="str" cm="1">
        <f t="array" aca="1" ref="V43" ca="1">HYPERLINK("#"&amp;CELL("direccion",Tabla_471030!A39),"36")</f>
        <v>36</v>
      </c>
      <c r="W43" s="5" t="str" cm="1">
        <f t="array" aca="1" ref="W43" ca="1">HYPERLINK("#"&amp;CELL("direccion",Tabla_471041!A39),"36")</f>
        <v>36</v>
      </c>
      <c r="X43" s="5" t="str" cm="1">
        <f t="array" aca="1" ref="X43" ca="1">HYPERLINK("#"&amp;CELL("direccion",Tabla_471031!A39),"36")</f>
        <v>36</v>
      </c>
      <c r="Y43" s="5" t="str" cm="1">
        <f t="array" aca="1" ref="Y43" ca="1">HYPERLINK("#"&amp;CELL("direccion",Tabla_471032!A39),"36")</f>
        <v>36</v>
      </c>
      <c r="Z43" s="5" t="str" cm="1">
        <f t="array" aca="1" ref="Z43" ca="1">HYPERLINK("#"&amp;CELL("direccion",Tabla_471059!A39),"36")</f>
        <v>36</v>
      </c>
      <c r="AA43" s="5" t="str" cm="1">
        <f t="array" aca="1" ref="AA43" ca="1">HYPERLINK("#"&amp;CELL("direccion",Tabla_471071!A39),"36")</f>
        <v>36</v>
      </c>
      <c r="AB43" s="5" t="str" cm="1">
        <f t="array" aca="1" ref="AB43" ca="1">HYPERLINK("#"&amp;CELL("direccion",Tabla_471062!A39),"36")</f>
        <v>36</v>
      </c>
      <c r="AC43" s="5" t="str" cm="1">
        <f t="array" aca="1" ref="AC43" ca="1">HYPERLINK("#"&amp;CELL("direccion",Tabla_471074!A39),"36")</f>
        <v>36</v>
      </c>
      <c r="AD43" t="s">
        <v>213</v>
      </c>
      <c r="AE43" s="3">
        <v>45747</v>
      </c>
    </row>
    <row r="44" spans="1:31" x14ac:dyDescent="0.3">
      <c r="A44">
        <v>2025</v>
      </c>
      <c r="B44" s="3">
        <v>45658</v>
      </c>
      <c r="C44" s="3">
        <v>45747</v>
      </c>
      <c r="D44" t="s">
        <v>84</v>
      </c>
      <c r="E44">
        <v>29</v>
      </c>
      <c r="F44" t="s">
        <v>230</v>
      </c>
      <c r="G44" t="s">
        <v>266</v>
      </c>
      <c r="H44" t="s">
        <v>225</v>
      </c>
      <c r="I44" t="s">
        <v>427</v>
      </c>
      <c r="J44" t="s">
        <v>395</v>
      </c>
      <c r="K44" t="s">
        <v>353</v>
      </c>
      <c r="L44" t="s">
        <v>92</v>
      </c>
      <c r="M44">
        <v>35248</v>
      </c>
      <c r="N44" t="s">
        <v>212</v>
      </c>
      <c r="O44">
        <v>28526.67</v>
      </c>
      <c r="P44" t="s">
        <v>212</v>
      </c>
      <c r="Q44" s="5" t="str" cm="1">
        <f t="array" aca="1" ref="Q44" ca="1">HYPERLINK("#"&amp;CELL("direccion",Tabla_471065!A40),"37")</f>
        <v>37</v>
      </c>
      <c r="R44" s="5" t="str" cm="1">
        <f t="array" aca="1" ref="R44" ca="1">HYPERLINK("#"&amp;CELL("direccion",Tabla_471039!A40),"37")</f>
        <v>37</v>
      </c>
      <c r="S44" s="5" t="str" cm="1">
        <f t="array" aca="1" ref="S44" ca="1">HYPERLINK("#"&amp;CELL("direccion",Tabla_471067!A40),"37")</f>
        <v>37</v>
      </c>
      <c r="T44" s="5" t="str" cm="1">
        <f t="array" aca="1" ref="T44" ca="1">HYPERLINK("#"&amp;CELL("direccion",Tabla_471023!A40),"37")</f>
        <v>37</v>
      </c>
      <c r="U44" s="5" t="str" cm="1">
        <f t="array" aca="1" ref="U44" ca="1">HYPERLINK("#"&amp;CELL("direccion",Tabla_471047!A40),"37")</f>
        <v>37</v>
      </c>
      <c r="V44" s="5" t="str" cm="1">
        <f t="array" aca="1" ref="V44" ca="1">HYPERLINK("#"&amp;CELL("direccion",Tabla_471030!A40),"37")</f>
        <v>37</v>
      </c>
      <c r="W44" s="5" t="str" cm="1">
        <f t="array" aca="1" ref="W44" ca="1">HYPERLINK("#"&amp;CELL("direccion",Tabla_471041!A40),"37")</f>
        <v>37</v>
      </c>
      <c r="X44" s="5" t="str" cm="1">
        <f t="array" aca="1" ref="X44" ca="1">HYPERLINK("#"&amp;CELL("direccion",Tabla_471031!A40),"37")</f>
        <v>37</v>
      </c>
      <c r="Y44" s="5" t="str" cm="1">
        <f t="array" aca="1" ref="Y44" ca="1">HYPERLINK("#"&amp;CELL("direccion",Tabla_471032!A40),"37")</f>
        <v>37</v>
      </c>
      <c r="Z44" s="5" t="str" cm="1">
        <f t="array" aca="1" ref="Z44" ca="1">HYPERLINK("#"&amp;CELL("direccion",Tabla_471059!A40),"37")</f>
        <v>37</v>
      </c>
      <c r="AA44" s="5" t="str" cm="1">
        <f t="array" aca="1" ref="AA44" ca="1">HYPERLINK("#"&amp;CELL("direccion",Tabla_471071!A40),"37")</f>
        <v>37</v>
      </c>
      <c r="AB44" s="5" t="str" cm="1">
        <f t="array" aca="1" ref="AB44" ca="1">HYPERLINK("#"&amp;CELL("direccion",Tabla_471062!A40),"37")</f>
        <v>37</v>
      </c>
      <c r="AC44" s="5" t="str" cm="1">
        <f t="array" aca="1" ref="AC44" ca="1">HYPERLINK("#"&amp;CELL("direccion",Tabla_471074!A40),"37")</f>
        <v>37</v>
      </c>
      <c r="AD44" t="s">
        <v>213</v>
      </c>
      <c r="AE44" s="3">
        <v>45747</v>
      </c>
    </row>
    <row r="45" spans="1:31" x14ac:dyDescent="0.3">
      <c r="A45">
        <v>2025</v>
      </c>
      <c r="B45" s="3">
        <v>45658</v>
      </c>
      <c r="C45" s="3">
        <v>45747</v>
      </c>
      <c r="D45" t="s">
        <v>84</v>
      </c>
      <c r="E45">
        <v>25</v>
      </c>
      <c r="F45" t="s">
        <v>228</v>
      </c>
      <c r="G45" t="s">
        <v>267</v>
      </c>
      <c r="H45" t="s">
        <v>225</v>
      </c>
      <c r="I45" t="s">
        <v>428</v>
      </c>
      <c r="J45" t="s">
        <v>429</v>
      </c>
      <c r="K45" t="s">
        <v>344</v>
      </c>
      <c r="L45" t="s">
        <v>92</v>
      </c>
      <c r="M45">
        <v>24672</v>
      </c>
      <c r="N45" t="s">
        <v>212</v>
      </c>
      <c r="O45">
        <v>20384.75</v>
      </c>
      <c r="P45" t="s">
        <v>212</v>
      </c>
      <c r="Q45" s="5" t="str" cm="1">
        <f t="array" aca="1" ref="Q45" ca="1">HYPERLINK("#"&amp;CELL("direccion",Tabla_471065!A41),"38")</f>
        <v>38</v>
      </c>
      <c r="R45" s="5" t="str" cm="1">
        <f t="array" aca="1" ref="R45" ca="1">HYPERLINK("#"&amp;CELL("direccion",Tabla_471039!A41),"38")</f>
        <v>38</v>
      </c>
      <c r="S45" s="5" t="str" cm="1">
        <f t="array" aca="1" ref="S45" ca="1">HYPERLINK("#"&amp;CELL("direccion",Tabla_471067!A41),"38")</f>
        <v>38</v>
      </c>
      <c r="T45" s="5" t="str" cm="1">
        <f t="array" aca="1" ref="T45" ca="1">HYPERLINK("#"&amp;CELL("direccion",Tabla_471023!A41),"38")</f>
        <v>38</v>
      </c>
      <c r="U45" s="5" t="str" cm="1">
        <f t="array" aca="1" ref="U45" ca="1">HYPERLINK("#"&amp;CELL("direccion",Tabla_471047!A41),"38")</f>
        <v>38</v>
      </c>
      <c r="V45" s="5" t="str" cm="1">
        <f t="array" aca="1" ref="V45" ca="1">HYPERLINK("#"&amp;CELL("direccion",Tabla_471030!A41),"38")</f>
        <v>38</v>
      </c>
      <c r="W45" s="5" t="str" cm="1">
        <f t="array" aca="1" ref="W45" ca="1">HYPERLINK("#"&amp;CELL("direccion",Tabla_471041!A41),"38")</f>
        <v>38</v>
      </c>
      <c r="X45" s="5" t="str" cm="1">
        <f t="array" aca="1" ref="X45" ca="1">HYPERLINK("#"&amp;CELL("direccion",Tabla_471031!A41),"38")</f>
        <v>38</v>
      </c>
      <c r="Y45" s="5" t="str" cm="1">
        <f t="array" aca="1" ref="Y45" ca="1">HYPERLINK("#"&amp;CELL("direccion",Tabla_471032!A41),"38")</f>
        <v>38</v>
      </c>
      <c r="Z45" s="5" t="str" cm="1">
        <f t="array" aca="1" ref="Z45" ca="1">HYPERLINK("#"&amp;CELL("direccion",Tabla_471059!A41),"38")</f>
        <v>38</v>
      </c>
      <c r="AA45" s="5" t="str" cm="1">
        <f t="array" aca="1" ref="AA45" ca="1">HYPERLINK("#"&amp;CELL("direccion",Tabla_471071!A41),"38")</f>
        <v>38</v>
      </c>
      <c r="AB45" s="5" t="str" cm="1">
        <f t="array" aca="1" ref="AB45" ca="1">HYPERLINK("#"&amp;CELL("direccion",Tabla_471062!A41),"38")</f>
        <v>38</v>
      </c>
      <c r="AC45" s="5" t="str" cm="1">
        <f t="array" aca="1" ref="AC45" ca="1">HYPERLINK("#"&amp;CELL("direccion",Tabla_471074!A41),"38")</f>
        <v>38</v>
      </c>
      <c r="AD45" t="s">
        <v>213</v>
      </c>
      <c r="AE45" s="3">
        <v>45747</v>
      </c>
    </row>
    <row r="46" spans="1:31" x14ac:dyDescent="0.3">
      <c r="A46">
        <v>2025</v>
      </c>
      <c r="B46" s="3">
        <v>45658</v>
      </c>
      <c r="C46" s="3">
        <v>45747</v>
      </c>
      <c r="D46" t="s">
        <v>84</v>
      </c>
      <c r="E46">
        <v>25</v>
      </c>
      <c r="F46" t="s">
        <v>228</v>
      </c>
      <c r="G46" t="s">
        <v>268</v>
      </c>
      <c r="H46" t="s">
        <v>225</v>
      </c>
      <c r="I46" t="s">
        <v>397</v>
      </c>
      <c r="J46" t="s">
        <v>397</v>
      </c>
      <c r="K46" t="s">
        <v>397</v>
      </c>
      <c r="M46">
        <v>0</v>
      </c>
      <c r="N46" t="s">
        <v>212</v>
      </c>
      <c r="O46">
        <v>0</v>
      </c>
      <c r="P46" t="s">
        <v>212</v>
      </c>
      <c r="Q46" s="5" t="str" cm="1">
        <f t="array" aca="1" ref="Q46" ca="1">HYPERLINK("#"&amp;CELL("direccion",Tabla_471065!A42),"39")</f>
        <v>39</v>
      </c>
      <c r="R46" s="5" t="str" cm="1">
        <f t="array" aca="1" ref="R46" ca="1">HYPERLINK("#"&amp;CELL("direccion",Tabla_471039!A42),"39")</f>
        <v>39</v>
      </c>
      <c r="S46" s="5" t="str" cm="1">
        <f t="array" aca="1" ref="S46" ca="1">HYPERLINK("#"&amp;CELL("direccion",Tabla_471067!A42),"39")</f>
        <v>39</v>
      </c>
      <c r="T46" s="5" t="str" cm="1">
        <f t="array" aca="1" ref="T46" ca="1">HYPERLINK("#"&amp;CELL("direccion",Tabla_471023!A42),"39")</f>
        <v>39</v>
      </c>
      <c r="U46" s="5" t="str" cm="1">
        <f t="array" aca="1" ref="U46" ca="1">HYPERLINK("#"&amp;CELL("direccion",Tabla_471047!A42),"39")</f>
        <v>39</v>
      </c>
      <c r="V46" s="5" t="str" cm="1">
        <f t="array" aca="1" ref="V46" ca="1">HYPERLINK("#"&amp;CELL("direccion",Tabla_471030!A42),"39")</f>
        <v>39</v>
      </c>
      <c r="W46" s="5" t="str" cm="1">
        <f t="array" aca="1" ref="W46" ca="1">HYPERLINK("#"&amp;CELL("direccion",Tabla_471041!A42),"39")</f>
        <v>39</v>
      </c>
      <c r="X46" s="5" t="str" cm="1">
        <f t="array" aca="1" ref="X46" ca="1">HYPERLINK("#"&amp;CELL("direccion",Tabla_471031!A42),"39")</f>
        <v>39</v>
      </c>
      <c r="Y46" s="5" t="str" cm="1">
        <f t="array" aca="1" ref="Y46" ca="1">HYPERLINK("#"&amp;CELL("direccion",Tabla_471032!A42),"39")</f>
        <v>39</v>
      </c>
      <c r="Z46" s="5" t="str" cm="1">
        <f t="array" aca="1" ref="Z46" ca="1">HYPERLINK("#"&amp;CELL("direccion",Tabla_471059!A42),"39")</f>
        <v>39</v>
      </c>
      <c r="AA46" s="5" t="str" cm="1">
        <f t="array" aca="1" ref="AA46" ca="1">HYPERLINK("#"&amp;CELL("direccion",Tabla_471071!A42),"39")</f>
        <v>39</v>
      </c>
      <c r="AB46" s="5" t="str" cm="1">
        <f t="array" aca="1" ref="AB46" ca="1">HYPERLINK("#"&amp;CELL("direccion",Tabla_471062!A42),"39")</f>
        <v>39</v>
      </c>
      <c r="AC46" s="5" t="str" cm="1">
        <f t="array" aca="1" ref="AC46" ca="1">HYPERLINK("#"&amp;CELL("direccion",Tabla_471074!A42),"39")</f>
        <v>39</v>
      </c>
      <c r="AD46" t="s">
        <v>213</v>
      </c>
      <c r="AE46" s="3">
        <v>45747</v>
      </c>
    </row>
    <row r="47" spans="1:31" x14ac:dyDescent="0.3">
      <c r="A47">
        <v>2025</v>
      </c>
      <c r="B47" s="3">
        <v>45658</v>
      </c>
      <c r="C47" s="3">
        <v>45747</v>
      </c>
      <c r="D47" t="s">
        <v>84</v>
      </c>
      <c r="E47">
        <v>29</v>
      </c>
      <c r="F47" t="s">
        <v>230</v>
      </c>
      <c r="G47" t="s">
        <v>269</v>
      </c>
      <c r="H47" t="s">
        <v>225</v>
      </c>
      <c r="I47" t="s">
        <v>391</v>
      </c>
      <c r="J47" t="s">
        <v>430</v>
      </c>
      <c r="K47" t="s">
        <v>431</v>
      </c>
      <c r="L47" t="s">
        <v>91</v>
      </c>
      <c r="M47">
        <v>35248</v>
      </c>
      <c r="N47" t="s">
        <v>212</v>
      </c>
      <c r="O47">
        <v>28526.67</v>
      </c>
      <c r="P47" t="s">
        <v>212</v>
      </c>
      <c r="Q47" s="5" t="str" cm="1">
        <f t="array" aca="1" ref="Q47" ca="1">HYPERLINK("#"&amp;CELL("direccion",Tabla_471065!A43),"40")</f>
        <v>40</v>
      </c>
      <c r="R47" s="5" t="str" cm="1">
        <f t="array" aca="1" ref="R47" ca="1">HYPERLINK("#"&amp;CELL("direccion",Tabla_471039!A43),"40")</f>
        <v>40</v>
      </c>
      <c r="S47" s="5" t="str" cm="1">
        <f t="array" aca="1" ref="S47" ca="1">HYPERLINK("#"&amp;CELL("direccion",Tabla_471067!A43),"40")</f>
        <v>40</v>
      </c>
      <c r="T47" s="5" t="str" cm="1">
        <f t="array" aca="1" ref="T47" ca="1">HYPERLINK("#"&amp;CELL("direccion",Tabla_471023!A43),"40")</f>
        <v>40</v>
      </c>
      <c r="U47" s="5" t="str" cm="1">
        <f t="array" aca="1" ref="U47" ca="1">HYPERLINK("#"&amp;CELL("direccion",Tabla_471047!A43),"40")</f>
        <v>40</v>
      </c>
      <c r="V47" s="5" t="str" cm="1">
        <f t="array" aca="1" ref="V47" ca="1">HYPERLINK("#"&amp;CELL("direccion",Tabla_471030!A43),"40")</f>
        <v>40</v>
      </c>
      <c r="W47" s="5" t="str" cm="1">
        <f t="array" aca="1" ref="W47" ca="1">HYPERLINK("#"&amp;CELL("direccion",Tabla_471041!A43),"40")</f>
        <v>40</v>
      </c>
      <c r="X47" s="5" t="str" cm="1">
        <f t="array" aca="1" ref="X47" ca="1">HYPERLINK("#"&amp;CELL("direccion",Tabla_471031!A43),"40")</f>
        <v>40</v>
      </c>
      <c r="Y47" s="5" t="str" cm="1">
        <f t="array" aca="1" ref="Y47" ca="1">HYPERLINK("#"&amp;CELL("direccion",Tabla_471032!A43),"40")</f>
        <v>40</v>
      </c>
      <c r="Z47" s="5" t="str" cm="1">
        <f t="array" aca="1" ref="Z47" ca="1">HYPERLINK("#"&amp;CELL("direccion",Tabla_471059!A43),"40")</f>
        <v>40</v>
      </c>
      <c r="AA47" s="5" t="str" cm="1">
        <f t="array" aca="1" ref="AA47" ca="1">HYPERLINK("#"&amp;CELL("direccion",Tabla_471071!A43),"40")</f>
        <v>40</v>
      </c>
      <c r="AB47" s="5" t="str" cm="1">
        <f t="array" aca="1" ref="AB47" ca="1">HYPERLINK("#"&amp;CELL("direccion",Tabla_471062!A43),"40")</f>
        <v>40</v>
      </c>
      <c r="AC47" s="5" t="str" cm="1">
        <f t="array" aca="1" ref="AC47" ca="1">HYPERLINK("#"&amp;CELL("direccion",Tabla_471074!A43),"40")</f>
        <v>40</v>
      </c>
      <c r="AD47" t="s">
        <v>213</v>
      </c>
      <c r="AE47" s="3">
        <v>45747</v>
      </c>
    </row>
    <row r="48" spans="1:31" x14ac:dyDescent="0.3">
      <c r="A48">
        <v>2025</v>
      </c>
      <c r="B48" s="3">
        <v>45658</v>
      </c>
      <c r="C48" s="3">
        <v>45747</v>
      </c>
      <c r="D48" t="s">
        <v>84</v>
      </c>
      <c r="E48">
        <v>25</v>
      </c>
      <c r="F48" t="s">
        <v>228</v>
      </c>
      <c r="G48" t="s">
        <v>270</v>
      </c>
      <c r="H48" t="s">
        <v>225</v>
      </c>
      <c r="I48" t="s">
        <v>432</v>
      </c>
      <c r="J48" t="s">
        <v>426</v>
      </c>
      <c r="K48" t="s">
        <v>433</v>
      </c>
      <c r="L48" t="s">
        <v>92</v>
      </c>
      <c r="M48">
        <v>24672</v>
      </c>
      <c r="N48" t="s">
        <v>212</v>
      </c>
      <c r="O48">
        <v>20384.75</v>
      </c>
      <c r="P48" t="s">
        <v>212</v>
      </c>
      <c r="Q48" s="5" t="str" cm="1">
        <f t="array" aca="1" ref="Q48" ca="1">HYPERLINK("#"&amp;CELL("direccion",Tabla_471065!A44),"41")</f>
        <v>41</v>
      </c>
      <c r="R48" s="5" t="str" cm="1">
        <f t="array" aca="1" ref="R48" ca="1">HYPERLINK("#"&amp;CELL("direccion",Tabla_471039!A44),"41")</f>
        <v>41</v>
      </c>
      <c r="S48" s="5" t="str" cm="1">
        <f t="array" aca="1" ref="S48" ca="1">HYPERLINK("#"&amp;CELL("direccion",Tabla_471067!A44),"41")</f>
        <v>41</v>
      </c>
      <c r="T48" s="5" t="str" cm="1">
        <f t="array" aca="1" ref="T48" ca="1">HYPERLINK("#"&amp;CELL("direccion",Tabla_471023!A44),"41")</f>
        <v>41</v>
      </c>
      <c r="U48" s="5" t="str" cm="1">
        <f t="array" aca="1" ref="U48" ca="1">HYPERLINK("#"&amp;CELL("direccion",Tabla_471047!A44),"41")</f>
        <v>41</v>
      </c>
      <c r="V48" s="5" t="str" cm="1">
        <f t="array" aca="1" ref="V48" ca="1">HYPERLINK("#"&amp;CELL("direccion",Tabla_471030!A44),"41")</f>
        <v>41</v>
      </c>
      <c r="W48" s="5" t="str" cm="1">
        <f t="array" aca="1" ref="W48" ca="1">HYPERLINK("#"&amp;CELL("direccion",Tabla_471041!A44),"41")</f>
        <v>41</v>
      </c>
      <c r="X48" s="5" t="str" cm="1">
        <f t="array" aca="1" ref="X48" ca="1">HYPERLINK("#"&amp;CELL("direccion",Tabla_471031!A44),"41")</f>
        <v>41</v>
      </c>
      <c r="Y48" s="5" t="str" cm="1">
        <f t="array" aca="1" ref="Y48" ca="1">HYPERLINK("#"&amp;CELL("direccion",Tabla_471032!A44),"41")</f>
        <v>41</v>
      </c>
      <c r="Z48" s="5" t="str" cm="1">
        <f t="array" aca="1" ref="Z48" ca="1">HYPERLINK("#"&amp;CELL("direccion",Tabla_471059!A44),"41")</f>
        <v>41</v>
      </c>
      <c r="AA48" s="5" t="str" cm="1">
        <f t="array" aca="1" ref="AA48" ca="1">HYPERLINK("#"&amp;CELL("direccion",Tabla_471071!A44),"41")</f>
        <v>41</v>
      </c>
      <c r="AB48" s="5" t="str" cm="1">
        <f t="array" aca="1" ref="AB48" ca="1">HYPERLINK("#"&amp;CELL("direccion",Tabla_471062!A44),"41")</f>
        <v>41</v>
      </c>
      <c r="AC48" s="5" t="str" cm="1">
        <f t="array" aca="1" ref="AC48" ca="1">HYPERLINK("#"&amp;CELL("direccion",Tabla_471074!A44),"41")</f>
        <v>41</v>
      </c>
      <c r="AD48" t="s">
        <v>213</v>
      </c>
      <c r="AE48" s="3">
        <v>45747</v>
      </c>
    </row>
    <row r="49" spans="1:31" x14ac:dyDescent="0.3">
      <c r="A49">
        <v>2025</v>
      </c>
      <c r="B49" s="3">
        <v>45658</v>
      </c>
      <c r="C49" s="3">
        <v>45747</v>
      </c>
      <c r="D49" t="s">
        <v>84</v>
      </c>
      <c r="E49">
        <v>1184</v>
      </c>
      <c r="F49" t="s">
        <v>271</v>
      </c>
      <c r="G49" t="s">
        <v>271</v>
      </c>
      <c r="H49" t="s">
        <v>225</v>
      </c>
      <c r="I49" t="s">
        <v>352</v>
      </c>
      <c r="J49" t="s">
        <v>434</v>
      </c>
      <c r="K49" t="s">
        <v>435</v>
      </c>
      <c r="L49" t="s">
        <v>92</v>
      </c>
      <c r="M49">
        <v>29069</v>
      </c>
      <c r="N49" t="s">
        <v>212</v>
      </c>
      <c r="O49">
        <v>22311.279999999999</v>
      </c>
      <c r="P49" t="s">
        <v>212</v>
      </c>
      <c r="Q49" s="5" t="str" cm="1">
        <f t="array" aca="1" ref="Q49" ca="1">HYPERLINK("#"&amp;CELL("direccion",Tabla_471065!A45),"42")</f>
        <v>42</v>
      </c>
      <c r="R49" s="5" t="str" cm="1">
        <f t="array" aca="1" ref="R49" ca="1">HYPERLINK("#"&amp;CELL("direccion",Tabla_471039!A45),"42")</f>
        <v>42</v>
      </c>
      <c r="S49" s="5" t="str" cm="1">
        <f t="array" aca="1" ref="S49" ca="1">HYPERLINK("#"&amp;CELL("direccion",Tabla_471067!A45),"42")</f>
        <v>42</v>
      </c>
      <c r="T49" s="5" t="str" cm="1">
        <f t="array" aca="1" ref="T49" ca="1">HYPERLINK("#"&amp;CELL("direccion",Tabla_471023!A45),"42")</f>
        <v>42</v>
      </c>
      <c r="U49" s="5" t="str" cm="1">
        <f t="array" aca="1" ref="U49" ca="1">HYPERLINK("#"&amp;CELL("direccion",Tabla_471047!A45),"42")</f>
        <v>42</v>
      </c>
      <c r="V49" s="5" t="str" cm="1">
        <f t="array" aca="1" ref="V49" ca="1">HYPERLINK("#"&amp;CELL("direccion",Tabla_471030!A45),"42")</f>
        <v>42</v>
      </c>
      <c r="W49" s="5" t="str" cm="1">
        <f t="array" aca="1" ref="W49" ca="1">HYPERLINK("#"&amp;CELL("direccion",Tabla_471041!A45),"42")</f>
        <v>42</v>
      </c>
      <c r="X49" s="5" t="str" cm="1">
        <f t="array" aca="1" ref="X49" ca="1">HYPERLINK("#"&amp;CELL("direccion",Tabla_471031!A45),"42")</f>
        <v>42</v>
      </c>
      <c r="Y49" s="5" t="str" cm="1">
        <f t="array" aca="1" ref="Y49" ca="1">HYPERLINK("#"&amp;CELL("direccion",Tabla_471032!A45),"42")</f>
        <v>42</v>
      </c>
      <c r="Z49" s="5" t="str" cm="1">
        <f t="array" aca="1" ref="Z49" ca="1">HYPERLINK("#"&amp;CELL("direccion",Tabla_471059!A45),"42")</f>
        <v>42</v>
      </c>
      <c r="AA49" s="5" t="str" cm="1">
        <f t="array" aca="1" ref="AA49" ca="1">HYPERLINK("#"&amp;CELL("direccion",Tabla_471071!A45),"42")</f>
        <v>42</v>
      </c>
      <c r="AB49" s="5" t="str" cm="1">
        <f t="array" aca="1" ref="AB49" ca="1">HYPERLINK("#"&amp;CELL("direccion",Tabla_471062!A45),"42")</f>
        <v>42</v>
      </c>
      <c r="AC49" s="5" t="str" cm="1">
        <f t="array" aca="1" ref="AC49" ca="1">HYPERLINK("#"&amp;CELL("direccion",Tabla_471074!A45),"42")</f>
        <v>42</v>
      </c>
      <c r="AD49" t="s">
        <v>213</v>
      </c>
      <c r="AE49" s="3">
        <v>45747</v>
      </c>
    </row>
    <row r="50" spans="1:31" x14ac:dyDescent="0.3">
      <c r="A50">
        <v>2025</v>
      </c>
      <c r="B50" s="3">
        <v>45658</v>
      </c>
      <c r="C50" s="3">
        <v>45747</v>
      </c>
      <c r="D50" t="s">
        <v>84</v>
      </c>
      <c r="E50">
        <v>1184</v>
      </c>
      <c r="F50" t="s">
        <v>271</v>
      </c>
      <c r="G50" t="s">
        <v>271</v>
      </c>
      <c r="H50" t="s">
        <v>225</v>
      </c>
      <c r="I50" t="s">
        <v>436</v>
      </c>
      <c r="J50" t="s">
        <v>344</v>
      </c>
      <c r="K50" t="s">
        <v>437</v>
      </c>
      <c r="L50" t="s">
        <v>91</v>
      </c>
      <c r="M50">
        <v>29069</v>
      </c>
      <c r="N50" t="s">
        <v>212</v>
      </c>
      <c r="O50">
        <v>22311.279999999999</v>
      </c>
      <c r="P50" t="s">
        <v>212</v>
      </c>
      <c r="Q50" s="5" t="str" cm="1">
        <f t="array" aca="1" ref="Q50" ca="1">HYPERLINK("#"&amp;CELL("direccion",Tabla_471065!A46),"43")</f>
        <v>43</v>
      </c>
      <c r="R50" s="5" t="str" cm="1">
        <f t="array" aca="1" ref="R50" ca="1">HYPERLINK("#"&amp;CELL("direccion",Tabla_471039!A46),"43")</f>
        <v>43</v>
      </c>
      <c r="S50" s="5" t="str" cm="1">
        <f t="array" aca="1" ref="S50" ca="1">HYPERLINK("#"&amp;CELL("direccion",Tabla_471067!A46),"43")</f>
        <v>43</v>
      </c>
      <c r="T50" s="5" t="str" cm="1">
        <f t="array" aca="1" ref="T50" ca="1">HYPERLINK("#"&amp;CELL("direccion",Tabla_471023!A46),"43")</f>
        <v>43</v>
      </c>
      <c r="U50" s="5" t="str" cm="1">
        <f t="array" aca="1" ref="U50" ca="1">HYPERLINK("#"&amp;CELL("direccion",Tabla_471047!A46),"43")</f>
        <v>43</v>
      </c>
      <c r="V50" s="5" t="str" cm="1">
        <f t="array" aca="1" ref="V50" ca="1">HYPERLINK("#"&amp;CELL("direccion",Tabla_471030!A46),"43")</f>
        <v>43</v>
      </c>
      <c r="W50" s="5" t="str" cm="1">
        <f t="array" aca="1" ref="W50" ca="1">HYPERLINK("#"&amp;CELL("direccion",Tabla_471041!A46),"43")</f>
        <v>43</v>
      </c>
      <c r="X50" s="5" t="str" cm="1">
        <f t="array" aca="1" ref="X50" ca="1">HYPERLINK("#"&amp;CELL("direccion",Tabla_471031!A46),"43")</f>
        <v>43</v>
      </c>
      <c r="Y50" s="5" t="str" cm="1">
        <f t="array" aca="1" ref="Y50" ca="1">HYPERLINK("#"&amp;CELL("direccion",Tabla_471032!A46),"43")</f>
        <v>43</v>
      </c>
      <c r="Z50" s="5" t="str" cm="1">
        <f t="array" aca="1" ref="Z50" ca="1">HYPERLINK("#"&amp;CELL("direccion",Tabla_471059!A46),"43")</f>
        <v>43</v>
      </c>
      <c r="AA50" s="5" t="str" cm="1">
        <f t="array" aca="1" ref="AA50" ca="1">HYPERLINK("#"&amp;CELL("direccion",Tabla_471071!A46),"43")</f>
        <v>43</v>
      </c>
      <c r="AB50" s="5" t="str" cm="1">
        <f t="array" aca="1" ref="AB50" ca="1">HYPERLINK("#"&amp;CELL("direccion",Tabla_471062!A46),"43")</f>
        <v>43</v>
      </c>
      <c r="AC50" s="5" t="str" cm="1">
        <f t="array" aca="1" ref="AC50" ca="1">HYPERLINK("#"&amp;CELL("direccion",Tabla_471074!A46),"43")</f>
        <v>43</v>
      </c>
      <c r="AD50" t="s">
        <v>213</v>
      </c>
      <c r="AE50" s="3">
        <v>45747</v>
      </c>
    </row>
    <row r="51" spans="1:31" x14ac:dyDescent="0.3">
      <c r="A51">
        <v>2025</v>
      </c>
      <c r="B51" s="3">
        <v>45658</v>
      </c>
      <c r="C51" s="3">
        <v>45747</v>
      </c>
      <c r="D51" t="s">
        <v>84</v>
      </c>
      <c r="E51">
        <v>1184</v>
      </c>
      <c r="F51" t="s">
        <v>271</v>
      </c>
      <c r="G51" t="s">
        <v>271</v>
      </c>
      <c r="H51" t="s">
        <v>225</v>
      </c>
      <c r="I51" t="s">
        <v>438</v>
      </c>
      <c r="J51" t="s">
        <v>439</v>
      </c>
      <c r="K51" t="s">
        <v>440</v>
      </c>
      <c r="L51" t="s">
        <v>92</v>
      </c>
      <c r="M51">
        <v>29069</v>
      </c>
      <c r="N51" t="s">
        <v>212</v>
      </c>
      <c r="O51">
        <v>22311.279999999999</v>
      </c>
      <c r="P51" t="s">
        <v>212</v>
      </c>
      <c r="Q51" s="5" t="str" cm="1">
        <f t="array" aca="1" ref="Q51" ca="1">HYPERLINK("#"&amp;CELL("direccion",Tabla_471065!A47),"44")</f>
        <v>44</v>
      </c>
      <c r="R51" s="5" t="str" cm="1">
        <f t="array" aca="1" ref="R51" ca="1">HYPERLINK("#"&amp;CELL("direccion",Tabla_471039!A47),"44")</f>
        <v>44</v>
      </c>
      <c r="S51" s="5" t="str" cm="1">
        <f t="array" aca="1" ref="S51" ca="1">HYPERLINK("#"&amp;CELL("direccion",Tabla_471067!A47),"44")</f>
        <v>44</v>
      </c>
      <c r="T51" s="5" t="str" cm="1">
        <f t="array" aca="1" ref="T51" ca="1">HYPERLINK("#"&amp;CELL("direccion",Tabla_471023!A47),"44")</f>
        <v>44</v>
      </c>
      <c r="U51" s="5" t="str" cm="1">
        <f t="array" aca="1" ref="U51" ca="1">HYPERLINK("#"&amp;CELL("direccion",Tabla_471047!A47),"44")</f>
        <v>44</v>
      </c>
      <c r="V51" s="5" t="str" cm="1">
        <f t="array" aca="1" ref="V51" ca="1">HYPERLINK("#"&amp;CELL("direccion",Tabla_471030!A47),"44")</f>
        <v>44</v>
      </c>
      <c r="W51" s="5" t="str" cm="1">
        <f t="array" aca="1" ref="W51" ca="1">HYPERLINK("#"&amp;CELL("direccion",Tabla_471041!A47),"44")</f>
        <v>44</v>
      </c>
      <c r="X51" s="5" t="str" cm="1">
        <f t="array" aca="1" ref="X51" ca="1">HYPERLINK("#"&amp;CELL("direccion",Tabla_471031!A47),"44")</f>
        <v>44</v>
      </c>
      <c r="Y51" s="5" t="str" cm="1">
        <f t="array" aca="1" ref="Y51" ca="1">HYPERLINK("#"&amp;CELL("direccion",Tabla_471032!A47),"44")</f>
        <v>44</v>
      </c>
      <c r="Z51" s="5" t="str" cm="1">
        <f t="array" aca="1" ref="Z51" ca="1">HYPERLINK("#"&amp;CELL("direccion",Tabla_471059!A47),"44")</f>
        <v>44</v>
      </c>
      <c r="AA51" s="5" t="str" cm="1">
        <f t="array" aca="1" ref="AA51" ca="1">HYPERLINK("#"&amp;CELL("direccion",Tabla_471071!A47),"44")</f>
        <v>44</v>
      </c>
      <c r="AB51" s="5" t="str" cm="1">
        <f t="array" aca="1" ref="AB51" ca="1">HYPERLINK("#"&amp;CELL("direccion",Tabla_471062!A47),"44")</f>
        <v>44</v>
      </c>
      <c r="AC51" s="5" t="str" cm="1">
        <f t="array" aca="1" ref="AC51" ca="1">HYPERLINK("#"&amp;CELL("direccion",Tabla_471074!A47),"44")</f>
        <v>44</v>
      </c>
      <c r="AD51" t="s">
        <v>213</v>
      </c>
      <c r="AE51" s="3">
        <v>45747</v>
      </c>
    </row>
    <row r="52" spans="1:31" x14ac:dyDescent="0.3">
      <c r="A52">
        <v>2025</v>
      </c>
      <c r="B52" s="3">
        <v>45658</v>
      </c>
      <c r="C52" s="3">
        <v>45747</v>
      </c>
      <c r="D52" t="s">
        <v>84</v>
      </c>
      <c r="E52">
        <v>1184</v>
      </c>
      <c r="F52" t="s">
        <v>272</v>
      </c>
      <c r="G52" t="s">
        <v>272</v>
      </c>
      <c r="H52" t="s">
        <v>225</v>
      </c>
      <c r="I52" t="s">
        <v>346</v>
      </c>
      <c r="J52" t="s">
        <v>355</v>
      </c>
      <c r="K52" t="s">
        <v>441</v>
      </c>
      <c r="L52" t="s">
        <v>91</v>
      </c>
      <c r="M52">
        <v>29069</v>
      </c>
      <c r="N52" t="s">
        <v>212</v>
      </c>
      <c r="O52">
        <v>22311.279999999999</v>
      </c>
      <c r="P52" t="s">
        <v>212</v>
      </c>
      <c r="Q52" s="5" t="str" cm="1">
        <f t="array" aca="1" ref="Q52" ca="1">HYPERLINK("#"&amp;CELL("direccion",Tabla_471065!A48),"45")</f>
        <v>45</v>
      </c>
      <c r="R52" s="5" t="str" cm="1">
        <f t="array" aca="1" ref="R52" ca="1">HYPERLINK("#"&amp;CELL("direccion",Tabla_471039!A48),"45")</f>
        <v>45</v>
      </c>
      <c r="S52" s="5" t="str" cm="1">
        <f t="array" aca="1" ref="S52" ca="1">HYPERLINK("#"&amp;CELL("direccion",Tabla_471067!A48),"45")</f>
        <v>45</v>
      </c>
      <c r="T52" s="5" t="str" cm="1">
        <f t="array" aca="1" ref="T52" ca="1">HYPERLINK("#"&amp;CELL("direccion",Tabla_471023!A48),"45")</f>
        <v>45</v>
      </c>
      <c r="U52" s="5" t="str" cm="1">
        <f t="array" aca="1" ref="U52" ca="1">HYPERLINK("#"&amp;CELL("direccion",Tabla_471047!A48),"45")</f>
        <v>45</v>
      </c>
      <c r="V52" s="5" t="str" cm="1">
        <f t="array" aca="1" ref="V52" ca="1">HYPERLINK("#"&amp;CELL("direccion",Tabla_471030!A48),"45")</f>
        <v>45</v>
      </c>
      <c r="W52" s="5" t="str" cm="1">
        <f t="array" aca="1" ref="W52" ca="1">HYPERLINK("#"&amp;CELL("direccion",Tabla_471041!A48),"45")</f>
        <v>45</v>
      </c>
      <c r="X52" s="5" t="str" cm="1">
        <f t="array" aca="1" ref="X52" ca="1">HYPERLINK("#"&amp;CELL("direccion",Tabla_471031!A48),"45")</f>
        <v>45</v>
      </c>
      <c r="Y52" s="5" t="str" cm="1">
        <f t="array" aca="1" ref="Y52" ca="1">HYPERLINK("#"&amp;CELL("direccion",Tabla_471032!A48),"45")</f>
        <v>45</v>
      </c>
      <c r="Z52" s="5" t="str" cm="1">
        <f t="array" aca="1" ref="Z52" ca="1">HYPERLINK("#"&amp;CELL("direccion",Tabla_471059!A48),"45")</f>
        <v>45</v>
      </c>
      <c r="AA52" s="5" t="str" cm="1">
        <f t="array" aca="1" ref="AA52" ca="1">HYPERLINK("#"&amp;CELL("direccion",Tabla_471071!A48),"45")</f>
        <v>45</v>
      </c>
      <c r="AB52" s="5" t="str" cm="1">
        <f t="array" aca="1" ref="AB52" ca="1">HYPERLINK("#"&amp;CELL("direccion",Tabla_471062!A48),"45")</f>
        <v>45</v>
      </c>
      <c r="AC52" s="5" t="str" cm="1">
        <f t="array" aca="1" ref="AC52" ca="1">HYPERLINK("#"&amp;CELL("direccion",Tabla_471074!A48),"45")</f>
        <v>45</v>
      </c>
      <c r="AD52" t="s">
        <v>213</v>
      </c>
      <c r="AE52" s="3">
        <v>45747</v>
      </c>
    </row>
    <row r="53" spans="1:31" x14ac:dyDescent="0.3">
      <c r="A53">
        <v>2025</v>
      </c>
      <c r="B53" s="3">
        <v>45658</v>
      </c>
      <c r="C53" s="3">
        <v>45747</v>
      </c>
      <c r="D53" t="s">
        <v>84</v>
      </c>
      <c r="E53">
        <v>1184</v>
      </c>
      <c r="F53" t="s">
        <v>271</v>
      </c>
      <c r="G53" t="s">
        <v>271</v>
      </c>
      <c r="H53" t="s">
        <v>225</v>
      </c>
      <c r="I53" t="s">
        <v>442</v>
      </c>
      <c r="J53" t="s">
        <v>443</v>
      </c>
      <c r="K53" t="s">
        <v>444</v>
      </c>
      <c r="L53" t="s">
        <v>91</v>
      </c>
      <c r="M53">
        <v>29069</v>
      </c>
      <c r="N53" t="s">
        <v>212</v>
      </c>
      <c r="O53">
        <v>22311.279999999999</v>
      </c>
      <c r="P53" t="s">
        <v>212</v>
      </c>
      <c r="Q53" s="5" t="str" cm="1">
        <f t="array" aca="1" ref="Q53" ca="1">HYPERLINK("#"&amp;CELL("direccion",Tabla_471065!A49),"46")</f>
        <v>46</v>
      </c>
      <c r="R53" s="5" t="str" cm="1">
        <f t="array" aca="1" ref="R53" ca="1">HYPERLINK("#"&amp;CELL("direccion",Tabla_471039!A49),"46")</f>
        <v>46</v>
      </c>
      <c r="S53" s="5" t="str" cm="1">
        <f t="array" aca="1" ref="S53" ca="1">HYPERLINK("#"&amp;CELL("direccion",Tabla_471067!A49),"46")</f>
        <v>46</v>
      </c>
      <c r="T53" s="5" t="str" cm="1">
        <f t="array" aca="1" ref="T53" ca="1">HYPERLINK("#"&amp;CELL("direccion",Tabla_471023!A49),"46")</f>
        <v>46</v>
      </c>
      <c r="U53" s="5" t="str" cm="1">
        <f t="array" aca="1" ref="U53" ca="1">HYPERLINK("#"&amp;CELL("direccion",Tabla_471047!A49),"46")</f>
        <v>46</v>
      </c>
      <c r="V53" s="5" t="str" cm="1">
        <f t="array" aca="1" ref="V53" ca="1">HYPERLINK("#"&amp;CELL("direccion",Tabla_471030!A49),"46")</f>
        <v>46</v>
      </c>
      <c r="W53" s="5" t="str" cm="1">
        <f t="array" aca="1" ref="W53" ca="1">HYPERLINK("#"&amp;CELL("direccion",Tabla_471041!A49),"46")</f>
        <v>46</v>
      </c>
      <c r="X53" s="5" t="str" cm="1">
        <f t="array" aca="1" ref="X53" ca="1">HYPERLINK("#"&amp;CELL("direccion",Tabla_471031!A49),"46")</f>
        <v>46</v>
      </c>
      <c r="Y53" s="5" t="str" cm="1">
        <f t="array" aca="1" ref="Y53" ca="1">HYPERLINK("#"&amp;CELL("direccion",Tabla_471032!A49),"46")</f>
        <v>46</v>
      </c>
      <c r="Z53" s="5" t="str" cm="1">
        <f t="array" aca="1" ref="Z53" ca="1">HYPERLINK("#"&amp;CELL("direccion",Tabla_471059!A49),"46")</f>
        <v>46</v>
      </c>
      <c r="AA53" s="5" t="str" cm="1">
        <f t="array" aca="1" ref="AA53" ca="1">HYPERLINK("#"&amp;CELL("direccion",Tabla_471071!A49),"46")</f>
        <v>46</v>
      </c>
      <c r="AB53" s="5" t="str" cm="1">
        <f t="array" aca="1" ref="AB53" ca="1">HYPERLINK("#"&amp;CELL("direccion",Tabla_471062!A49),"46")</f>
        <v>46</v>
      </c>
      <c r="AC53" s="5" t="str" cm="1">
        <f t="array" aca="1" ref="AC53" ca="1">HYPERLINK("#"&amp;CELL("direccion",Tabla_471074!A49),"46")</f>
        <v>46</v>
      </c>
      <c r="AD53" t="s">
        <v>213</v>
      </c>
      <c r="AE53" s="3">
        <v>45747</v>
      </c>
    </row>
    <row r="54" spans="1:31" x14ac:dyDescent="0.3">
      <c r="A54">
        <v>2025</v>
      </c>
      <c r="B54" s="3">
        <v>45658</v>
      </c>
      <c r="C54" s="3">
        <v>45747</v>
      </c>
      <c r="D54" t="s">
        <v>84</v>
      </c>
      <c r="E54">
        <v>199</v>
      </c>
      <c r="F54" t="s">
        <v>273</v>
      </c>
      <c r="G54" t="s">
        <v>273</v>
      </c>
      <c r="H54" t="s">
        <v>225</v>
      </c>
      <c r="I54" t="s">
        <v>445</v>
      </c>
      <c r="J54" t="s">
        <v>353</v>
      </c>
      <c r="K54" t="s">
        <v>446</v>
      </c>
      <c r="L54" t="s">
        <v>91</v>
      </c>
      <c r="M54">
        <v>16470</v>
      </c>
      <c r="N54" t="s">
        <v>212</v>
      </c>
      <c r="O54">
        <v>13350.43</v>
      </c>
      <c r="P54" t="s">
        <v>212</v>
      </c>
      <c r="Q54" s="5" t="str" cm="1">
        <f t="array" aca="1" ref="Q54" ca="1">HYPERLINK("#"&amp;CELL("direccion",Tabla_471065!A50),"47")</f>
        <v>47</v>
      </c>
      <c r="R54" s="5" t="str" cm="1">
        <f t="array" aca="1" ref="R54" ca="1">HYPERLINK("#"&amp;CELL("direccion",Tabla_471039!A50),"47")</f>
        <v>47</v>
      </c>
      <c r="S54" s="5" t="str" cm="1">
        <f t="array" aca="1" ref="S54" ca="1">HYPERLINK("#"&amp;CELL("direccion",Tabla_471067!A50),"47")</f>
        <v>47</v>
      </c>
      <c r="T54" s="5" t="str" cm="1">
        <f t="array" aca="1" ref="T54" ca="1">HYPERLINK("#"&amp;CELL("direccion",Tabla_471023!A50),"47")</f>
        <v>47</v>
      </c>
      <c r="U54" s="5" t="str" cm="1">
        <f t="array" aca="1" ref="U54" ca="1">HYPERLINK("#"&amp;CELL("direccion",Tabla_471047!A50),"47")</f>
        <v>47</v>
      </c>
      <c r="V54" s="5" t="str" cm="1">
        <f t="array" aca="1" ref="V54" ca="1">HYPERLINK("#"&amp;CELL("direccion",Tabla_471030!A50),"47")</f>
        <v>47</v>
      </c>
      <c r="W54" s="5" t="str" cm="1">
        <f t="array" aca="1" ref="W54" ca="1">HYPERLINK("#"&amp;CELL("direccion",Tabla_471041!A50),"47")</f>
        <v>47</v>
      </c>
      <c r="X54" s="5" t="str" cm="1">
        <f t="array" aca="1" ref="X54" ca="1">HYPERLINK("#"&amp;CELL("direccion",Tabla_471031!A50),"47")</f>
        <v>47</v>
      </c>
      <c r="Y54" s="5" t="str" cm="1">
        <f t="array" aca="1" ref="Y54" ca="1">HYPERLINK("#"&amp;CELL("direccion",Tabla_471032!A50),"47")</f>
        <v>47</v>
      </c>
      <c r="Z54" s="5" t="str" cm="1">
        <f t="array" aca="1" ref="Z54" ca="1">HYPERLINK("#"&amp;CELL("direccion",Tabla_471059!A50),"47")</f>
        <v>47</v>
      </c>
      <c r="AA54" s="5" t="str" cm="1">
        <f t="array" aca="1" ref="AA54" ca="1">HYPERLINK("#"&amp;CELL("direccion",Tabla_471071!A50),"47")</f>
        <v>47</v>
      </c>
      <c r="AB54" s="5" t="str" cm="1">
        <f t="array" aca="1" ref="AB54" ca="1">HYPERLINK("#"&amp;CELL("direccion",Tabla_471062!A50),"47")</f>
        <v>47</v>
      </c>
      <c r="AC54" s="5" t="str" cm="1">
        <f t="array" aca="1" ref="AC54" ca="1">HYPERLINK("#"&amp;CELL("direccion",Tabla_471074!A50),"47")</f>
        <v>47</v>
      </c>
      <c r="AD54" t="s">
        <v>213</v>
      </c>
      <c r="AE54" s="3">
        <v>45747</v>
      </c>
    </row>
    <row r="55" spans="1:31" x14ac:dyDescent="0.3">
      <c r="A55">
        <v>2025</v>
      </c>
      <c r="B55" s="3">
        <v>45658</v>
      </c>
      <c r="C55" s="3">
        <v>45747</v>
      </c>
      <c r="D55" t="s">
        <v>84</v>
      </c>
      <c r="E55">
        <v>199</v>
      </c>
      <c r="F55" t="s">
        <v>273</v>
      </c>
      <c r="G55" t="s">
        <v>273</v>
      </c>
      <c r="H55" t="s">
        <v>225</v>
      </c>
      <c r="I55" t="s">
        <v>447</v>
      </c>
      <c r="J55" t="s">
        <v>353</v>
      </c>
      <c r="K55" t="s">
        <v>448</v>
      </c>
      <c r="L55" t="s">
        <v>91</v>
      </c>
      <c r="M55">
        <v>15437</v>
      </c>
      <c r="N55" t="s">
        <v>212</v>
      </c>
      <c r="O55">
        <v>12646.09</v>
      </c>
      <c r="P55" t="s">
        <v>212</v>
      </c>
      <c r="Q55" s="5" t="str" cm="1">
        <f t="array" aca="1" ref="Q55" ca="1">HYPERLINK("#"&amp;CELL("direccion",Tabla_471065!A51),"48")</f>
        <v>48</v>
      </c>
      <c r="R55" s="5" t="str" cm="1">
        <f t="array" aca="1" ref="R55" ca="1">HYPERLINK("#"&amp;CELL("direccion",Tabla_471039!A51),"48")</f>
        <v>48</v>
      </c>
      <c r="S55" s="5" t="str" cm="1">
        <f t="array" aca="1" ref="S55" ca="1">HYPERLINK("#"&amp;CELL("direccion",Tabla_471067!A51),"48")</f>
        <v>48</v>
      </c>
      <c r="T55" s="5" t="str" cm="1">
        <f t="array" aca="1" ref="T55" ca="1">HYPERLINK("#"&amp;CELL("direccion",Tabla_471023!A51),"48")</f>
        <v>48</v>
      </c>
      <c r="U55" s="5" t="str" cm="1">
        <f t="array" aca="1" ref="U55" ca="1">HYPERLINK("#"&amp;CELL("direccion",Tabla_471047!A51),"48")</f>
        <v>48</v>
      </c>
      <c r="V55" s="5" t="str" cm="1">
        <f t="array" aca="1" ref="V55" ca="1">HYPERLINK("#"&amp;CELL("direccion",Tabla_471030!A51),"48")</f>
        <v>48</v>
      </c>
      <c r="W55" s="5" t="str" cm="1">
        <f t="array" aca="1" ref="W55" ca="1">HYPERLINK("#"&amp;CELL("direccion",Tabla_471041!A51),"48")</f>
        <v>48</v>
      </c>
      <c r="X55" s="5" t="str" cm="1">
        <f t="array" aca="1" ref="X55" ca="1">HYPERLINK("#"&amp;CELL("direccion",Tabla_471031!A51),"48")</f>
        <v>48</v>
      </c>
      <c r="Y55" s="5" t="str" cm="1">
        <f t="array" aca="1" ref="Y55" ca="1">HYPERLINK("#"&amp;CELL("direccion",Tabla_471032!A51),"48")</f>
        <v>48</v>
      </c>
      <c r="Z55" s="5" t="str" cm="1">
        <f t="array" aca="1" ref="Z55" ca="1">HYPERLINK("#"&amp;CELL("direccion",Tabla_471059!A51),"48")</f>
        <v>48</v>
      </c>
      <c r="AA55" s="5" t="str" cm="1">
        <f t="array" aca="1" ref="AA55" ca="1">HYPERLINK("#"&amp;CELL("direccion",Tabla_471071!A51),"48")</f>
        <v>48</v>
      </c>
      <c r="AB55" s="5" t="str" cm="1">
        <f t="array" aca="1" ref="AB55" ca="1">HYPERLINK("#"&amp;CELL("direccion",Tabla_471062!A51),"48")</f>
        <v>48</v>
      </c>
      <c r="AC55" s="5" t="str" cm="1">
        <f t="array" aca="1" ref="AC55" ca="1">HYPERLINK("#"&amp;CELL("direccion",Tabla_471074!A51),"48")</f>
        <v>48</v>
      </c>
      <c r="AD55" t="s">
        <v>213</v>
      </c>
      <c r="AE55" s="3">
        <v>45747</v>
      </c>
    </row>
    <row r="56" spans="1:31" x14ac:dyDescent="0.3">
      <c r="A56">
        <v>2025</v>
      </c>
      <c r="B56" s="3">
        <v>45658</v>
      </c>
      <c r="C56" s="3">
        <v>45747</v>
      </c>
      <c r="D56" t="s">
        <v>84</v>
      </c>
      <c r="E56">
        <v>199</v>
      </c>
      <c r="F56" t="s">
        <v>273</v>
      </c>
      <c r="G56" t="s">
        <v>273</v>
      </c>
      <c r="H56" t="s">
        <v>225</v>
      </c>
      <c r="I56" t="s">
        <v>449</v>
      </c>
      <c r="J56" t="s">
        <v>353</v>
      </c>
      <c r="K56" t="s">
        <v>450</v>
      </c>
      <c r="L56" t="s">
        <v>91</v>
      </c>
      <c r="M56">
        <v>16470</v>
      </c>
      <c r="N56" t="s">
        <v>212</v>
      </c>
      <c r="O56">
        <v>13350.43</v>
      </c>
      <c r="P56" t="s">
        <v>212</v>
      </c>
      <c r="Q56" s="5" t="str" cm="1">
        <f t="array" aca="1" ref="Q56" ca="1">HYPERLINK("#"&amp;CELL("direccion",Tabla_471065!A52),"49")</f>
        <v>49</v>
      </c>
      <c r="R56" s="5" t="str" cm="1">
        <f t="array" aca="1" ref="R56" ca="1">HYPERLINK("#"&amp;CELL("direccion",Tabla_471039!A52),"49")</f>
        <v>49</v>
      </c>
      <c r="S56" s="5" t="str" cm="1">
        <f t="array" aca="1" ref="S56" ca="1">HYPERLINK("#"&amp;CELL("direccion",Tabla_471067!A52),"49")</f>
        <v>49</v>
      </c>
      <c r="T56" s="5" t="str" cm="1">
        <f t="array" aca="1" ref="T56" ca="1">HYPERLINK("#"&amp;CELL("direccion",Tabla_471023!A52),"49")</f>
        <v>49</v>
      </c>
      <c r="U56" s="5" t="str" cm="1">
        <f t="array" aca="1" ref="U56" ca="1">HYPERLINK("#"&amp;CELL("direccion",Tabla_471047!A52),"49")</f>
        <v>49</v>
      </c>
      <c r="V56" s="5" t="str" cm="1">
        <f t="array" aca="1" ref="V56" ca="1">HYPERLINK("#"&amp;CELL("direccion",Tabla_471030!A52),"49")</f>
        <v>49</v>
      </c>
      <c r="W56" s="5" t="str" cm="1">
        <f t="array" aca="1" ref="W56" ca="1">HYPERLINK("#"&amp;CELL("direccion",Tabla_471041!A52),"49")</f>
        <v>49</v>
      </c>
      <c r="X56" s="5" t="str" cm="1">
        <f t="array" aca="1" ref="X56" ca="1">HYPERLINK("#"&amp;CELL("direccion",Tabla_471031!A52),"49")</f>
        <v>49</v>
      </c>
      <c r="Y56" s="5" t="str" cm="1">
        <f t="array" aca="1" ref="Y56" ca="1">HYPERLINK("#"&amp;CELL("direccion",Tabla_471032!A52),"49")</f>
        <v>49</v>
      </c>
      <c r="Z56" s="5" t="str" cm="1">
        <f t="array" aca="1" ref="Z56" ca="1">HYPERLINK("#"&amp;CELL("direccion",Tabla_471059!A52),"49")</f>
        <v>49</v>
      </c>
      <c r="AA56" s="5" t="str" cm="1">
        <f t="array" aca="1" ref="AA56" ca="1">HYPERLINK("#"&amp;CELL("direccion",Tabla_471071!A52),"49")</f>
        <v>49</v>
      </c>
      <c r="AB56" s="5" t="str" cm="1">
        <f t="array" aca="1" ref="AB56" ca="1">HYPERLINK("#"&amp;CELL("direccion",Tabla_471062!A52),"49")</f>
        <v>49</v>
      </c>
      <c r="AC56" s="5" t="str" cm="1">
        <f t="array" aca="1" ref="AC56" ca="1">HYPERLINK("#"&amp;CELL("direccion",Tabla_471074!A52),"49")</f>
        <v>49</v>
      </c>
      <c r="AD56" t="s">
        <v>213</v>
      </c>
      <c r="AE56" s="3">
        <v>45747</v>
      </c>
    </row>
    <row r="57" spans="1:31" x14ac:dyDescent="0.3">
      <c r="A57">
        <v>2025</v>
      </c>
      <c r="B57" s="3">
        <v>45658</v>
      </c>
      <c r="C57" s="3">
        <v>45747</v>
      </c>
      <c r="D57" t="s">
        <v>84</v>
      </c>
      <c r="E57">
        <v>199</v>
      </c>
      <c r="F57" t="s">
        <v>274</v>
      </c>
      <c r="G57" t="s">
        <v>274</v>
      </c>
      <c r="H57" t="s">
        <v>225</v>
      </c>
      <c r="I57" t="s">
        <v>451</v>
      </c>
      <c r="J57" t="s">
        <v>452</v>
      </c>
      <c r="K57" t="s">
        <v>423</v>
      </c>
      <c r="L57" t="s">
        <v>92</v>
      </c>
      <c r="M57">
        <v>15437</v>
      </c>
      <c r="N57" t="s">
        <v>212</v>
      </c>
      <c r="O57">
        <v>12646.09</v>
      </c>
      <c r="P57" t="s">
        <v>212</v>
      </c>
      <c r="Q57" s="5" t="str" cm="1">
        <f t="array" aca="1" ref="Q57" ca="1">HYPERLINK("#"&amp;CELL("direccion",Tabla_471065!A53),"50")</f>
        <v>50</v>
      </c>
      <c r="R57" s="5" t="str" cm="1">
        <f t="array" aca="1" ref="R57" ca="1">HYPERLINK("#"&amp;CELL("direccion",Tabla_471039!A53),"50")</f>
        <v>50</v>
      </c>
      <c r="S57" s="5" t="str" cm="1">
        <f t="array" aca="1" ref="S57" ca="1">HYPERLINK("#"&amp;CELL("direccion",Tabla_471067!A53),"50")</f>
        <v>50</v>
      </c>
      <c r="T57" s="5" t="str" cm="1">
        <f t="array" aca="1" ref="T57" ca="1">HYPERLINK("#"&amp;CELL("direccion",Tabla_471023!A53),"50")</f>
        <v>50</v>
      </c>
      <c r="U57" s="5" t="str" cm="1">
        <f t="array" aca="1" ref="U57" ca="1">HYPERLINK("#"&amp;CELL("direccion",Tabla_471047!A53),"50")</f>
        <v>50</v>
      </c>
      <c r="V57" s="5" t="str" cm="1">
        <f t="array" aca="1" ref="V57" ca="1">HYPERLINK("#"&amp;CELL("direccion",Tabla_471030!A53),"50")</f>
        <v>50</v>
      </c>
      <c r="W57" s="5" t="str" cm="1">
        <f t="array" aca="1" ref="W57" ca="1">HYPERLINK("#"&amp;CELL("direccion",Tabla_471041!A53),"50")</f>
        <v>50</v>
      </c>
      <c r="X57" s="5" t="str" cm="1">
        <f t="array" aca="1" ref="X57" ca="1">HYPERLINK("#"&amp;CELL("direccion",Tabla_471031!A53),"50")</f>
        <v>50</v>
      </c>
      <c r="Y57" s="5" t="str" cm="1">
        <f t="array" aca="1" ref="Y57" ca="1">HYPERLINK("#"&amp;CELL("direccion",Tabla_471032!A53),"50")</f>
        <v>50</v>
      </c>
      <c r="Z57" s="5" t="str" cm="1">
        <f t="array" aca="1" ref="Z57" ca="1">HYPERLINK("#"&amp;CELL("direccion",Tabla_471059!A53),"50")</f>
        <v>50</v>
      </c>
      <c r="AA57" s="5" t="str" cm="1">
        <f t="array" aca="1" ref="AA57" ca="1">HYPERLINK("#"&amp;CELL("direccion",Tabla_471071!A53),"50")</f>
        <v>50</v>
      </c>
      <c r="AB57" s="5" t="str" cm="1">
        <f t="array" aca="1" ref="AB57" ca="1">HYPERLINK("#"&amp;CELL("direccion",Tabla_471062!A53),"50")</f>
        <v>50</v>
      </c>
      <c r="AC57" s="5" t="str" cm="1">
        <f t="array" aca="1" ref="AC57" ca="1">HYPERLINK("#"&amp;CELL("direccion",Tabla_471074!A53),"50")</f>
        <v>50</v>
      </c>
      <c r="AD57" t="s">
        <v>213</v>
      </c>
      <c r="AE57" s="3">
        <v>45747</v>
      </c>
    </row>
    <row r="58" spans="1:31" x14ac:dyDescent="0.3">
      <c r="A58">
        <v>2025</v>
      </c>
      <c r="B58" s="3">
        <v>45658</v>
      </c>
      <c r="C58" s="3">
        <v>45747</v>
      </c>
      <c r="D58" t="s">
        <v>84</v>
      </c>
      <c r="E58">
        <v>199</v>
      </c>
      <c r="F58" t="s">
        <v>273</v>
      </c>
      <c r="G58" t="s">
        <v>273</v>
      </c>
      <c r="H58" t="s">
        <v>225</v>
      </c>
      <c r="I58" t="s">
        <v>453</v>
      </c>
      <c r="J58" t="s">
        <v>452</v>
      </c>
      <c r="K58" t="s">
        <v>454</v>
      </c>
      <c r="L58" t="s">
        <v>91</v>
      </c>
      <c r="M58">
        <v>16470</v>
      </c>
      <c r="N58" t="s">
        <v>212</v>
      </c>
      <c r="O58">
        <v>13350.43</v>
      </c>
      <c r="P58" t="s">
        <v>212</v>
      </c>
      <c r="Q58" s="5" t="str" cm="1">
        <f t="array" aca="1" ref="Q58" ca="1">HYPERLINK("#"&amp;CELL("direccion",Tabla_471065!A54),"51")</f>
        <v>51</v>
      </c>
      <c r="R58" s="5" t="str" cm="1">
        <f t="array" aca="1" ref="R58" ca="1">HYPERLINK("#"&amp;CELL("direccion",Tabla_471039!A54),"51")</f>
        <v>51</v>
      </c>
      <c r="S58" s="5" t="str" cm="1">
        <f t="array" aca="1" ref="S58" ca="1">HYPERLINK("#"&amp;CELL("direccion",Tabla_471067!A54),"51")</f>
        <v>51</v>
      </c>
      <c r="T58" s="5" t="str" cm="1">
        <f t="array" aca="1" ref="T58" ca="1">HYPERLINK("#"&amp;CELL("direccion",Tabla_471023!A54),"51")</f>
        <v>51</v>
      </c>
      <c r="U58" s="5" t="str" cm="1">
        <f t="array" aca="1" ref="U58" ca="1">HYPERLINK("#"&amp;CELL("direccion",Tabla_471047!A54),"51")</f>
        <v>51</v>
      </c>
      <c r="V58" s="5" t="str" cm="1">
        <f t="array" aca="1" ref="V58" ca="1">HYPERLINK("#"&amp;CELL("direccion",Tabla_471030!A54),"51")</f>
        <v>51</v>
      </c>
      <c r="W58" s="5" t="str" cm="1">
        <f t="array" aca="1" ref="W58" ca="1">HYPERLINK("#"&amp;CELL("direccion",Tabla_471041!A54),"51")</f>
        <v>51</v>
      </c>
      <c r="X58" s="5" t="str" cm="1">
        <f t="array" aca="1" ref="X58" ca="1">HYPERLINK("#"&amp;CELL("direccion",Tabla_471031!A54),"51")</f>
        <v>51</v>
      </c>
      <c r="Y58" s="5" t="str" cm="1">
        <f t="array" aca="1" ref="Y58" ca="1">HYPERLINK("#"&amp;CELL("direccion",Tabla_471032!A54),"51")</f>
        <v>51</v>
      </c>
      <c r="Z58" s="5" t="str" cm="1">
        <f t="array" aca="1" ref="Z58" ca="1">HYPERLINK("#"&amp;CELL("direccion",Tabla_471059!A54),"51")</f>
        <v>51</v>
      </c>
      <c r="AA58" s="5" t="str" cm="1">
        <f t="array" aca="1" ref="AA58" ca="1">HYPERLINK("#"&amp;CELL("direccion",Tabla_471071!A54),"51")</f>
        <v>51</v>
      </c>
      <c r="AB58" s="5" t="str" cm="1">
        <f t="array" aca="1" ref="AB58" ca="1">HYPERLINK("#"&amp;CELL("direccion",Tabla_471062!A54),"51")</f>
        <v>51</v>
      </c>
      <c r="AC58" s="5" t="str" cm="1">
        <f t="array" aca="1" ref="AC58" ca="1">HYPERLINK("#"&amp;CELL("direccion",Tabla_471074!A54),"51")</f>
        <v>51</v>
      </c>
      <c r="AD58" t="s">
        <v>213</v>
      </c>
      <c r="AE58" s="3">
        <v>45747</v>
      </c>
    </row>
    <row r="59" spans="1:31" x14ac:dyDescent="0.3">
      <c r="A59">
        <v>2025</v>
      </c>
      <c r="B59" s="3">
        <v>45658</v>
      </c>
      <c r="C59" s="3">
        <v>45747</v>
      </c>
      <c r="D59" t="s">
        <v>84</v>
      </c>
      <c r="E59">
        <v>199</v>
      </c>
      <c r="F59" t="s">
        <v>273</v>
      </c>
      <c r="G59" t="s">
        <v>273</v>
      </c>
      <c r="H59" t="s">
        <v>225</v>
      </c>
      <c r="I59" t="s">
        <v>455</v>
      </c>
      <c r="J59" t="s">
        <v>456</v>
      </c>
      <c r="K59" t="s">
        <v>457</v>
      </c>
      <c r="L59" t="s">
        <v>92</v>
      </c>
      <c r="M59">
        <v>16470</v>
      </c>
      <c r="N59" t="s">
        <v>212</v>
      </c>
      <c r="O59">
        <v>13350.43</v>
      </c>
      <c r="P59" t="s">
        <v>212</v>
      </c>
      <c r="Q59" s="5" t="str" cm="1">
        <f t="array" aca="1" ref="Q59" ca="1">HYPERLINK("#"&amp;CELL("direccion",Tabla_471065!A55),"52")</f>
        <v>52</v>
      </c>
      <c r="R59" s="5" t="str" cm="1">
        <f t="array" aca="1" ref="R59" ca="1">HYPERLINK("#"&amp;CELL("direccion",Tabla_471039!A55),"52")</f>
        <v>52</v>
      </c>
      <c r="S59" s="5" t="str" cm="1">
        <f t="array" aca="1" ref="S59" ca="1">HYPERLINK("#"&amp;CELL("direccion",Tabla_471067!A55),"52")</f>
        <v>52</v>
      </c>
      <c r="T59" s="5" t="str" cm="1">
        <f t="array" aca="1" ref="T59" ca="1">HYPERLINK("#"&amp;CELL("direccion",Tabla_471023!A55),"52")</f>
        <v>52</v>
      </c>
      <c r="U59" s="5" t="str" cm="1">
        <f t="array" aca="1" ref="U59" ca="1">HYPERLINK("#"&amp;CELL("direccion",Tabla_471047!A55),"52")</f>
        <v>52</v>
      </c>
      <c r="V59" s="5" t="str" cm="1">
        <f t="array" aca="1" ref="V59" ca="1">HYPERLINK("#"&amp;CELL("direccion",Tabla_471030!A55),"52")</f>
        <v>52</v>
      </c>
      <c r="W59" s="5" t="str" cm="1">
        <f t="array" aca="1" ref="W59" ca="1">HYPERLINK("#"&amp;CELL("direccion",Tabla_471041!A55),"52")</f>
        <v>52</v>
      </c>
      <c r="X59" s="5" t="str" cm="1">
        <f t="array" aca="1" ref="X59" ca="1">HYPERLINK("#"&amp;CELL("direccion",Tabla_471031!A55),"52")</f>
        <v>52</v>
      </c>
      <c r="Y59" s="5" t="str" cm="1">
        <f t="array" aca="1" ref="Y59" ca="1">HYPERLINK("#"&amp;CELL("direccion",Tabla_471032!A55),"52")</f>
        <v>52</v>
      </c>
      <c r="Z59" s="5" t="str" cm="1">
        <f t="array" aca="1" ref="Z59" ca="1">HYPERLINK("#"&amp;CELL("direccion",Tabla_471059!A55),"52")</f>
        <v>52</v>
      </c>
      <c r="AA59" s="5" t="str" cm="1">
        <f t="array" aca="1" ref="AA59" ca="1">HYPERLINK("#"&amp;CELL("direccion",Tabla_471071!A55),"52")</f>
        <v>52</v>
      </c>
      <c r="AB59" s="5" t="str" cm="1">
        <f t="array" aca="1" ref="AB59" ca="1">HYPERLINK("#"&amp;CELL("direccion",Tabla_471062!A55),"52")</f>
        <v>52</v>
      </c>
      <c r="AC59" s="5" t="str" cm="1">
        <f t="array" aca="1" ref="AC59" ca="1">HYPERLINK("#"&amp;CELL("direccion",Tabla_471074!A55),"52")</f>
        <v>52</v>
      </c>
      <c r="AD59" t="s">
        <v>213</v>
      </c>
      <c r="AE59" s="3">
        <v>45747</v>
      </c>
    </row>
    <row r="60" spans="1:31" x14ac:dyDescent="0.3">
      <c r="A60">
        <v>2025</v>
      </c>
      <c r="B60" s="3">
        <v>45658</v>
      </c>
      <c r="C60" s="3">
        <v>45747</v>
      </c>
      <c r="D60" t="s">
        <v>84</v>
      </c>
      <c r="E60">
        <v>199</v>
      </c>
      <c r="F60" t="s">
        <v>273</v>
      </c>
      <c r="G60" t="s">
        <v>273</v>
      </c>
      <c r="H60" t="s">
        <v>225</v>
      </c>
      <c r="I60" t="s">
        <v>458</v>
      </c>
      <c r="J60" t="s">
        <v>430</v>
      </c>
      <c r="K60" t="s">
        <v>426</v>
      </c>
      <c r="L60" t="s">
        <v>92</v>
      </c>
      <c r="M60">
        <v>16470</v>
      </c>
      <c r="N60" t="s">
        <v>212</v>
      </c>
      <c r="O60">
        <v>13350.43</v>
      </c>
      <c r="P60" t="s">
        <v>212</v>
      </c>
      <c r="Q60" s="5" t="str" cm="1">
        <f t="array" aca="1" ref="Q60" ca="1">HYPERLINK("#"&amp;CELL("direccion",Tabla_471065!A56),"53")</f>
        <v>53</v>
      </c>
      <c r="R60" s="5" t="str" cm="1">
        <f t="array" aca="1" ref="R60" ca="1">HYPERLINK("#"&amp;CELL("direccion",Tabla_471039!A56),"53")</f>
        <v>53</v>
      </c>
      <c r="S60" s="5" t="str" cm="1">
        <f t="array" aca="1" ref="S60" ca="1">HYPERLINK("#"&amp;CELL("direccion",Tabla_471067!A56),"53")</f>
        <v>53</v>
      </c>
      <c r="T60" s="5" t="str" cm="1">
        <f t="array" aca="1" ref="T60" ca="1">HYPERLINK("#"&amp;CELL("direccion",Tabla_471023!A56),"53")</f>
        <v>53</v>
      </c>
      <c r="U60" s="5" t="str" cm="1">
        <f t="array" aca="1" ref="U60" ca="1">HYPERLINK("#"&amp;CELL("direccion",Tabla_471047!A56),"53")</f>
        <v>53</v>
      </c>
      <c r="V60" s="5" t="str" cm="1">
        <f t="array" aca="1" ref="V60" ca="1">HYPERLINK("#"&amp;CELL("direccion",Tabla_471030!A56),"53")</f>
        <v>53</v>
      </c>
      <c r="W60" s="5" t="str" cm="1">
        <f t="array" aca="1" ref="W60" ca="1">HYPERLINK("#"&amp;CELL("direccion",Tabla_471041!A56),"53")</f>
        <v>53</v>
      </c>
      <c r="X60" s="5" t="str" cm="1">
        <f t="array" aca="1" ref="X60" ca="1">HYPERLINK("#"&amp;CELL("direccion",Tabla_471031!A56),"53")</f>
        <v>53</v>
      </c>
      <c r="Y60" s="5" t="str" cm="1">
        <f t="array" aca="1" ref="Y60" ca="1">HYPERLINK("#"&amp;CELL("direccion",Tabla_471032!A56),"53")</f>
        <v>53</v>
      </c>
      <c r="Z60" s="5" t="str" cm="1">
        <f t="array" aca="1" ref="Z60" ca="1">HYPERLINK("#"&amp;CELL("direccion",Tabla_471059!A56),"53")</f>
        <v>53</v>
      </c>
      <c r="AA60" s="5" t="str" cm="1">
        <f t="array" aca="1" ref="AA60" ca="1">HYPERLINK("#"&amp;CELL("direccion",Tabla_471071!A56),"53")</f>
        <v>53</v>
      </c>
      <c r="AB60" s="5" t="str" cm="1">
        <f t="array" aca="1" ref="AB60" ca="1">HYPERLINK("#"&amp;CELL("direccion",Tabla_471062!A56),"53")</f>
        <v>53</v>
      </c>
      <c r="AC60" s="5" t="str" cm="1">
        <f t="array" aca="1" ref="AC60" ca="1">HYPERLINK("#"&amp;CELL("direccion",Tabla_471074!A56),"53")</f>
        <v>53</v>
      </c>
      <c r="AD60" t="s">
        <v>213</v>
      </c>
      <c r="AE60" s="3">
        <v>45747</v>
      </c>
    </row>
    <row r="61" spans="1:31" x14ac:dyDescent="0.3">
      <c r="A61">
        <v>2025</v>
      </c>
      <c r="B61" s="3">
        <v>45658</v>
      </c>
      <c r="C61" s="3">
        <v>45747</v>
      </c>
      <c r="D61" t="s">
        <v>84</v>
      </c>
      <c r="E61">
        <v>199</v>
      </c>
      <c r="F61" t="s">
        <v>273</v>
      </c>
      <c r="G61" t="s">
        <v>273</v>
      </c>
      <c r="H61" t="s">
        <v>225</v>
      </c>
      <c r="I61" t="s">
        <v>459</v>
      </c>
      <c r="J61" t="s">
        <v>460</v>
      </c>
      <c r="K61" t="s">
        <v>347</v>
      </c>
      <c r="L61" t="s">
        <v>92</v>
      </c>
      <c r="M61">
        <v>16470</v>
      </c>
      <c r="N61" t="s">
        <v>212</v>
      </c>
      <c r="O61">
        <v>13350.43</v>
      </c>
      <c r="P61" t="s">
        <v>212</v>
      </c>
      <c r="Q61" s="5" t="str" cm="1">
        <f t="array" aca="1" ref="Q61" ca="1">HYPERLINK("#"&amp;CELL("direccion",Tabla_471065!A57),"54")</f>
        <v>54</v>
      </c>
      <c r="R61" s="5" t="str" cm="1">
        <f t="array" aca="1" ref="R61" ca="1">HYPERLINK("#"&amp;CELL("direccion",Tabla_471039!A57),"54")</f>
        <v>54</v>
      </c>
      <c r="S61" s="5" t="str" cm="1">
        <f t="array" aca="1" ref="S61" ca="1">HYPERLINK("#"&amp;CELL("direccion",Tabla_471067!A57),"54")</f>
        <v>54</v>
      </c>
      <c r="T61" s="5" t="str" cm="1">
        <f t="array" aca="1" ref="T61" ca="1">HYPERLINK("#"&amp;CELL("direccion",Tabla_471023!A57),"54")</f>
        <v>54</v>
      </c>
      <c r="U61" s="5" t="str" cm="1">
        <f t="array" aca="1" ref="U61" ca="1">HYPERLINK("#"&amp;CELL("direccion",Tabla_471047!A57),"54")</f>
        <v>54</v>
      </c>
      <c r="V61" s="5" t="str" cm="1">
        <f t="array" aca="1" ref="V61" ca="1">HYPERLINK("#"&amp;CELL("direccion",Tabla_471030!A57),"54")</f>
        <v>54</v>
      </c>
      <c r="W61" s="5" t="str" cm="1">
        <f t="array" aca="1" ref="W61" ca="1">HYPERLINK("#"&amp;CELL("direccion",Tabla_471041!A57),"54")</f>
        <v>54</v>
      </c>
      <c r="X61" s="5" t="str" cm="1">
        <f t="array" aca="1" ref="X61" ca="1">HYPERLINK("#"&amp;CELL("direccion",Tabla_471031!A57),"54")</f>
        <v>54</v>
      </c>
      <c r="Y61" s="5" t="str" cm="1">
        <f t="array" aca="1" ref="Y61" ca="1">HYPERLINK("#"&amp;CELL("direccion",Tabla_471032!A57),"54")</f>
        <v>54</v>
      </c>
      <c r="Z61" s="5" t="str" cm="1">
        <f t="array" aca="1" ref="Z61" ca="1">HYPERLINK("#"&amp;CELL("direccion",Tabla_471059!A57),"54")</f>
        <v>54</v>
      </c>
      <c r="AA61" s="5" t="str" cm="1">
        <f t="array" aca="1" ref="AA61" ca="1">HYPERLINK("#"&amp;CELL("direccion",Tabla_471071!A57),"54")</f>
        <v>54</v>
      </c>
      <c r="AB61" s="5" t="str" cm="1">
        <f t="array" aca="1" ref="AB61" ca="1">HYPERLINK("#"&amp;CELL("direccion",Tabla_471062!A57),"54")</f>
        <v>54</v>
      </c>
      <c r="AC61" s="5" t="str" cm="1">
        <f t="array" aca="1" ref="AC61" ca="1">HYPERLINK("#"&amp;CELL("direccion",Tabla_471074!A57),"54")</f>
        <v>54</v>
      </c>
      <c r="AD61" t="s">
        <v>213</v>
      </c>
      <c r="AE61" s="3">
        <v>45747</v>
      </c>
    </row>
    <row r="62" spans="1:31" x14ac:dyDescent="0.3">
      <c r="A62">
        <v>2025</v>
      </c>
      <c r="B62" s="3">
        <v>45658</v>
      </c>
      <c r="C62" s="3">
        <v>45747</v>
      </c>
      <c r="D62" t="s">
        <v>84</v>
      </c>
      <c r="E62">
        <v>199</v>
      </c>
      <c r="F62" t="s">
        <v>273</v>
      </c>
      <c r="G62" t="s">
        <v>273</v>
      </c>
      <c r="H62" t="s">
        <v>225</v>
      </c>
      <c r="I62" t="s">
        <v>461</v>
      </c>
      <c r="J62" t="s">
        <v>462</v>
      </c>
      <c r="K62" t="s">
        <v>463</v>
      </c>
      <c r="L62" t="s">
        <v>92</v>
      </c>
      <c r="M62">
        <v>16470</v>
      </c>
      <c r="N62" t="s">
        <v>212</v>
      </c>
      <c r="O62">
        <v>13350.43</v>
      </c>
      <c r="P62" t="s">
        <v>212</v>
      </c>
      <c r="Q62" s="5" t="str" cm="1">
        <f t="array" aca="1" ref="Q62" ca="1">HYPERLINK("#"&amp;CELL("direccion",Tabla_471065!A58),"55")</f>
        <v>55</v>
      </c>
      <c r="R62" s="5" t="str" cm="1">
        <f t="array" aca="1" ref="R62" ca="1">HYPERLINK("#"&amp;CELL("direccion",Tabla_471039!A58),"55")</f>
        <v>55</v>
      </c>
      <c r="S62" s="5" t="str" cm="1">
        <f t="array" aca="1" ref="S62" ca="1">HYPERLINK("#"&amp;CELL("direccion",Tabla_471067!A58),"55")</f>
        <v>55</v>
      </c>
      <c r="T62" s="5" t="str" cm="1">
        <f t="array" aca="1" ref="T62" ca="1">HYPERLINK("#"&amp;CELL("direccion",Tabla_471023!A58),"55")</f>
        <v>55</v>
      </c>
      <c r="U62" s="5" t="str" cm="1">
        <f t="array" aca="1" ref="U62" ca="1">HYPERLINK("#"&amp;CELL("direccion",Tabla_471047!A58),"55")</f>
        <v>55</v>
      </c>
      <c r="V62" s="5" t="str" cm="1">
        <f t="array" aca="1" ref="V62" ca="1">HYPERLINK("#"&amp;CELL("direccion",Tabla_471030!A58),"55")</f>
        <v>55</v>
      </c>
      <c r="W62" s="5" t="str" cm="1">
        <f t="array" aca="1" ref="W62" ca="1">HYPERLINK("#"&amp;CELL("direccion",Tabla_471041!A58),"55")</f>
        <v>55</v>
      </c>
      <c r="X62" s="5" t="str" cm="1">
        <f t="array" aca="1" ref="X62" ca="1">HYPERLINK("#"&amp;CELL("direccion",Tabla_471031!A58),"55")</f>
        <v>55</v>
      </c>
      <c r="Y62" s="5" t="str" cm="1">
        <f t="array" aca="1" ref="Y62" ca="1">HYPERLINK("#"&amp;CELL("direccion",Tabla_471032!A58),"55")</f>
        <v>55</v>
      </c>
      <c r="Z62" s="5" t="str" cm="1">
        <f t="array" aca="1" ref="Z62" ca="1">HYPERLINK("#"&amp;CELL("direccion",Tabla_471059!A58),"55")</f>
        <v>55</v>
      </c>
      <c r="AA62" s="5" t="str" cm="1">
        <f t="array" aca="1" ref="AA62" ca="1">HYPERLINK("#"&amp;CELL("direccion",Tabla_471071!A58),"55")</f>
        <v>55</v>
      </c>
      <c r="AB62" s="5" t="str" cm="1">
        <f t="array" aca="1" ref="AB62" ca="1">HYPERLINK("#"&amp;CELL("direccion",Tabla_471062!A58),"55")</f>
        <v>55</v>
      </c>
      <c r="AC62" s="5" t="str" cm="1">
        <f t="array" aca="1" ref="AC62" ca="1">HYPERLINK("#"&amp;CELL("direccion",Tabla_471074!A58),"55")</f>
        <v>55</v>
      </c>
      <c r="AD62" t="s">
        <v>213</v>
      </c>
      <c r="AE62" s="3">
        <v>45747</v>
      </c>
    </row>
    <row r="63" spans="1:31" x14ac:dyDescent="0.3">
      <c r="A63">
        <v>2025</v>
      </c>
      <c r="B63" s="3">
        <v>45658</v>
      </c>
      <c r="C63" s="3">
        <v>45747</v>
      </c>
      <c r="D63" t="s">
        <v>84</v>
      </c>
      <c r="E63">
        <v>199</v>
      </c>
      <c r="F63" t="s">
        <v>273</v>
      </c>
      <c r="G63" t="s">
        <v>273</v>
      </c>
      <c r="H63" t="s">
        <v>225</v>
      </c>
      <c r="I63" t="s">
        <v>346</v>
      </c>
      <c r="J63" t="s">
        <v>464</v>
      </c>
      <c r="K63" t="s">
        <v>465</v>
      </c>
      <c r="L63" t="s">
        <v>91</v>
      </c>
      <c r="M63">
        <v>16470</v>
      </c>
      <c r="N63" t="s">
        <v>212</v>
      </c>
      <c r="O63">
        <v>13350.43</v>
      </c>
      <c r="P63" t="s">
        <v>212</v>
      </c>
      <c r="Q63" s="5" t="str" cm="1">
        <f t="array" aca="1" ref="Q63" ca="1">HYPERLINK("#"&amp;CELL("direccion",Tabla_471065!A59),"56")</f>
        <v>56</v>
      </c>
      <c r="R63" s="5" t="str" cm="1">
        <f t="array" aca="1" ref="R63" ca="1">HYPERLINK("#"&amp;CELL("direccion",Tabla_471039!A59),"56")</f>
        <v>56</v>
      </c>
      <c r="S63" s="5" t="str" cm="1">
        <f t="array" aca="1" ref="S63" ca="1">HYPERLINK("#"&amp;CELL("direccion",Tabla_471067!A59),"56")</f>
        <v>56</v>
      </c>
      <c r="T63" s="5" t="str" cm="1">
        <f t="array" aca="1" ref="T63" ca="1">HYPERLINK("#"&amp;CELL("direccion",Tabla_471023!A59),"56")</f>
        <v>56</v>
      </c>
      <c r="U63" s="5" t="str" cm="1">
        <f t="array" aca="1" ref="U63" ca="1">HYPERLINK("#"&amp;CELL("direccion",Tabla_471047!A59),"56")</f>
        <v>56</v>
      </c>
      <c r="V63" s="5" t="str" cm="1">
        <f t="array" aca="1" ref="V63" ca="1">HYPERLINK("#"&amp;CELL("direccion",Tabla_471030!A59),"56")</f>
        <v>56</v>
      </c>
      <c r="W63" s="5" t="str" cm="1">
        <f t="array" aca="1" ref="W63" ca="1">HYPERLINK("#"&amp;CELL("direccion",Tabla_471041!A59),"56")</f>
        <v>56</v>
      </c>
      <c r="X63" s="5" t="str" cm="1">
        <f t="array" aca="1" ref="X63" ca="1">HYPERLINK("#"&amp;CELL("direccion",Tabla_471031!A59),"56")</f>
        <v>56</v>
      </c>
      <c r="Y63" s="5" t="str" cm="1">
        <f t="array" aca="1" ref="Y63" ca="1">HYPERLINK("#"&amp;CELL("direccion",Tabla_471032!A59),"56")</f>
        <v>56</v>
      </c>
      <c r="Z63" s="5" t="str" cm="1">
        <f t="array" aca="1" ref="Z63" ca="1">HYPERLINK("#"&amp;CELL("direccion",Tabla_471059!A59),"56")</f>
        <v>56</v>
      </c>
      <c r="AA63" s="5" t="str" cm="1">
        <f t="array" aca="1" ref="AA63" ca="1">HYPERLINK("#"&amp;CELL("direccion",Tabla_471071!A59),"56")</f>
        <v>56</v>
      </c>
      <c r="AB63" s="5" t="str" cm="1">
        <f t="array" aca="1" ref="AB63" ca="1">HYPERLINK("#"&amp;CELL("direccion",Tabla_471062!A59),"56")</f>
        <v>56</v>
      </c>
      <c r="AC63" s="5" t="str" cm="1">
        <f t="array" aca="1" ref="AC63" ca="1">HYPERLINK("#"&amp;CELL("direccion",Tabla_471074!A59),"56")</f>
        <v>56</v>
      </c>
      <c r="AD63" t="s">
        <v>213</v>
      </c>
      <c r="AE63" s="3">
        <v>45747</v>
      </c>
    </row>
    <row r="64" spans="1:31" x14ac:dyDescent="0.3">
      <c r="A64">
        <v>2025</v>
      </c>
      <c r="B64" s="3">
        <v>45658</v>
      </c>
      <c r="C64" s="3">
        <v>45747</v>
      </c>
      <c r="D64" t="s">
        <v>84</v>
      </c>
      <c r="E64">
        <v>199</v>
      </c>
      <c r="F64" t="s">
        <v>273</v>
      </c>
      <c r="G64" t="s">
        <v>273</v>
      </c>
      <c r="H64" t="s">
        <v>225</v>
      </c>
      <c r="I64" t="s">
        <v>466</v>
      </c>
      <c r="J64" t="s">
        <v>467</v>
      </c>
      <c r="K64" t="s">
        <v>468</v>
      </c>
      <c r="L64" t="s">
        <v>91</v>
      </c>
      <c r="M64">
        <v>16470</v>
      </c>
      <c r="N64" t="s">
        <v>212</v>
      </c>
      <c r="O64">
        <v>13350.43</v>
      </c>
      <c r="P64" t="s">
        <v>212</v>
      </c>
      <c r="Q64" s="5" t="str" cm="1">
        <f t="array" aca="1" ref="Q64" ca="1">HYPERLINK("#"&amp;CELL("direccion",Tabla_471065!A60),"57")</f>
        <v>57</v>
      </c>
      <c r="R64" s="5" t="str" cm="1">
        <f t="array" aca="1" ref="R64" ca="1">HYPERLINK("#"&amp;CELL("direccion",Tabla_471039!A60),"57")</f>
        <v>57</v>
      </c>
      <c r="S64" s="5" t="str" cm="1">
        <f t="array" aca="1" ref="S64" ca="1">HYPERLINK("#"&amp;CELL("direccion",Tabla_471067!A60),"57")</f>
        <v>57</v>
      </c>
      <c r="T64" s="5" t="str" cm="1">
        <f t="array" aca="1" ref="T64" ca="1">HYPERLINK("#"&amp;CELL("direccion",Tabla_471023!A60),"57")</f>
        <v>57</v>
      </c>
      <c r="U64" s="5" t="str" cm="1">
        <f t="array" aca="1" ref="U64" ca="1">HYPERLINK("#"&amp;CELL("direccion",Tabla_471047!A60),"57")</f>
        <v>57</v>
      </c>
      <c r="V64" s="5" t="str" cm="1">
        <f t="array" aca="1" ref="V64" ca="1">HYPERLINK("#"&amp;CELL("direccion",Tabla_471030!A60),"57")</f>
        <v>57</v>
      </c>
      <c r="W64" s="5" t="str" cm="1">
        <f t="array" aca="1" ref="W64" ca="1">HYPERLINK("#"&amp;CELL("direccion",Tabla_471041!A60),"57")</f>
        <v>57</v>
      </c>
      <c r="X64" s="5" t="str" cm="1">
        <f t="array" aca="1" ref="X64" ca="1">HYPERLINK("#"&amp;CELL("direccion",Tabla_471031!A60),"57")</f>
        <v>57</v>
      </c>
      <c r="Y64" s="5" t="str" cm="1">
        <f t="array" aca="1" ref="Y64" ca="1">HYPERLINK("#"&amp;CELL("direccion",Tabla_471032!A60),"57")</f>
        <v>57</v>
      </c>
      <c r="Z64" s="5" t="str" cm="1">
        <f t="array" aca="1" ref="Z64" ca="1">HYPERLINK("#"&amp;CELL("direccion",Tabla_471059!A60),"57")</f>
        <v>57</v>
      </c>
      <c r="AA64" s="5" t="str" cm="1">
        <f t="array" aca="1" ref="AA64" ca="1">HYPERLINK("#"&amp;CELL("direccion",Tabla_471071!A60),"57")</f>
        <v>57</v>
      </c>
      <c r="AB64" s="5" t="str" cm="1">
        <f t="array" aca="1" ref="AB64" ca="1">HYPERLINK("#"&amp;CELL("direccion",Tabla_471062!A60),"57")</f>
        <v>57</v>
      </c>
      <c r="AC64" s="5" t="str" cm="1">
        <f t="array" aca="1" ref="AC64" ca="1">HYPERLINK("#"&amp;CELL("direccion",Tabla_471074!A60),"57")</f>
        <v>57</v>
      </c>
      <c r="AD64" t="s">
        <v>213</v>
      </c>
      <c r="AE64" s="3">
        <v>45747</v>
      </c>
    </row>
    <row r="65" spans="1:31" x14ac:dyDescent="0.3">
      <c r="A65">
        <v>2025</v>
      </c>
      <c r="B65" s="3">
        <v>45658</v>
      </c>
      <c r="C65" s="3">
        <v>45747</v>
      </c>
      <c r="D65" t="s">
        <v>84</v>
      </c>
      <c r="E65">
        <v>199</v>
      </c>
      <c r="F65" t="s">
        <v>273</v>
      </c>
      <c r="G65" t="s">
        <v>273</v>
      </c>
      <c r="H65" t="s">
        <v>225</v>
      </c>
      <c r="I65" t="s">
        <v>469</v>
      </c>
      <c r="J65" t="s">
        <v>470</v>
      </c>
      <c r="K65" t="s">
        <v>471</v>
      </c>
      <c r="L65" t="s">
        <v>92</v>
      </c>
      <c r="M65">
        <v>16470</v>
      </c>
      <c r="N65" t="s">
        <v>212</v>
      </c>
      <c r="O65">
        <v>13350.43</v>
      </c>
      <c r="P65" t="s">
        <v>212</v>
      </c>
      <c r="Q65" s="5" t="str" cm="1">
        <f t="array" aca="1" ref="Q65" ca="1">HYPERLINK("#"&amp;CELL("direccion",Tabla_471065!A61),"58")</f>
        <v>58</v>
      </c>
      <c r="R65" s="5" t="str" cm="1">
        <f t="array" aca="1" ref="R65" ca="1">HYPERLINK("#"&amp;CELL("direccion",Tabla_471039!A61),"58")</f>
        <v>58</v>
      </c>
      <c r="S65" s="5" t="str" cm="1">
        <f t="array" aca="1" ref="S65" ca="1">HYPERLINK("#"&amp;CELL("direccion",Tabla_471067!A61),"58")</f>
        <v>58</v>
      </c>
      <c r="T65" s="5" t="str" cm="1">
        <f t="array" aca="1" ref="T65" ca="1">HYPERLINK("#"&amp;CELL("direccion",Tabla_471023!A61),"58")</f>
        <v>58</v>
      </c>
      <c r="U65" s="5" t="str" cm="1">
        <f t="array" aca="1" ref="U65" ca="1">HYPERLINK("#"&amp;CELL("direccion",Tabla_471047!A61),"58")</f>
        <v>58</v>
      </c>
      <c r="V65" s="5" t="str" cm="1">
        <f t="array" aca="1" ref="V65" ca="1">HYPERLINK("#"&amp;CELL("direccion",Tabla_471030!A61),"58")</f>
        <v>58</v>
      </c>
      <c r="W65" s="5" t="str" cm="1">
        <f t="array" aca="1" ref="W65" ca="1">HYPERLINK("#"&amp;CELL("direccion",Tabla_471041!A61),"58")</f>
        <v>58</v>
      </c>
      <c r="X65" s="5" t="str" cm="1">
        <f t="array" aca="1" ref="X65" ca="1">HYPERLINK("#"&amp;CELL("direccion",Tabla_471031!A61),"58")</f>
        <v>58</v>
      </c>
      <c r="Y65" s="5" t="str" cm="1">
        <f t="array" aca="1" ref="Y65" ca="1">HYPERLINK("#"&amp;CELL("direccion",Tabla_471032!A61),"58")</f>
        <v>58</v>
      </c>
      <c r="Z65" s="5" t="str" cm="1">
        <f t="array" aca="1" ref="Z65" ca="1">HYPERLINK("#"&amp;CELL("direccion",Tabla_471059!A61),"58")</f>
        <v>58</v>
      </c>
      <c r="AA65" s="5" t="str" cm="1">
        <f t="array" aca="1" ref="AA65" ca="1">HYPERLINK("#"&amp;CELL("direccion",Tabla_471071!A61),"58")</f>
        <v>58</v>
      </c>
      <c r="AB65" s="5" t="str" cm="1">
        <f t="array" aca="1" ref="AB65" ca="1">HYPERLINK("#"&amp;CELL("direccion",Tabla_471062!A61),"58")</f>
        <v>58</v>
      </c>
      <c r="AC65" s="5" t="str" cm="1">
        <f t="array" aca="1" ref="AC65" ca="1">HYPERLINK("#"&amp;CELL("direccion",Tabla_471074!A61),"58")</f>
        <v>58</v>
      </c>
      <c r="AD65" t="s">
        <v>213</v>
      </c>
      <c r="AE65" s="3">
        <v>45747</v>
      </c>
    </row>
    <row r="66" spans="1:31" x14ac:dyDescent="0.3">
      <c r="A66">
        <v>2025</v>
      </c>
      <c r="B66" s="3">
        <v>45658</v>
      </c>
      <c r="C66" s="3">
        <v>45747</v>
      </c>
      <c r="D66" t="s">
        <v>84</v>
      </c>
      <c r="E66">
        <v>199</v>
      </c>
      <c r="F66" t="s">
        <v>273</v>
      </c>
      <c r="G66" t="s">
        <v>273</v>
      </c>
      <c r="H66" t="s">
        <v>225</v>
      </c>
      <c r="I66" t="s">
        <v>472</v>
      </c>
      <c r="J66" t="s">
        <v>473</v>
      </c>
      <c r="K66" t="s">
        <v>474</v>
      </c>
      <c r="L66" t="s">
        <v>92</v>
      </c>
      <c r="M66">
        <v>16470</v>
      </c>
      <c r="N66" t="s">
        <v>212</v>
      </c>
      <c r="O66">
        <v>13350.43</v>
      </c>
      <c r="P66" t="s">
        <v>212</v>
      </c>
      <c r="Q66" s="5" t="str" cm="1">
        <f t="array" aca="1" ref="Q66" ca="1">HYPERLINK("#"&amp;CELL("direccion",Tabla_471065!A62),"59")</f>
        <v>59</v>
      </c>
      <c r="R66" s="5" t="str" cm="1">
        <f t="array" aca="1" ref="R66" ca="1">HYPERLINK("#"&amp;CELL("direccion",Tabla_471039!A62),"59")</f>
        <v>59</v>
      </c>
      <c r="S66" s="5" t="str" cm="1">
        <f t="array" aca="1" ref="S66" ca="1">HYPERLINK("#"&amp;CELL("direccion",Tabla_471067!A62),"59")</f>
        <v>59</v>
      </c>
      <c r="T66" s="5" t="str" cm="1">
        <f t="array" aca="1" ref="T66" ca="1">HYPERLINK("#"&amp;CELL("direccion",Tabla_471023!A62),"59")</f>
        <v>59</v>
      </c>
      <c r="U66" s="5" t="str" cm="1">
        <f t="array" aca="1" ref="U66" ca="1">HYPERLINK("#"&amp;CELL("direccion",Tabla_471047!A62),"59")</f>
        <v>59</v>
      </c>
      <c r="V66" s="5" t="str" cm="1">
        <f t="array" aca="1" ref="V66" ca="1">HYPERLINK("#"&amp;CELL("direccion",Tabla_471030!A62),"59")</f>
        <v>59</v>
      </c>
      <c r="W66" s="5" t="str" cm="1">
        <f t="array" aca="1" ref="W66" ca="1">HYPERLINK("#"&amp;CELL("direccion",Tabla_471041!A62),"59")</f>
        <v>59</v>
      </c>
      <c r="X66" s="5" t="str" cm="1">
        <f t="array" aca="1" ref="X66" ca="1">HYPERLINK("#"&amp;CELL("direccion",Tabla_471031!A62),"59")</f>
        <v>59</v>
      </c>
      <c r="Y66" s="5" t="str" cm="1">
        <f t="array" aca="1" ref="Y66" ca="1">HYPERLINK("#"&amp;CELL("direccion",Tabla_471032!A62),"59")</f>
        <v>59</v>
      </c>
      <c r="Z66" s="5" t="str" cm="1">
        <f t="array" aca="1" ref="Z66" ca="1">HYPERLINK("#"&amp;CELL("direccion",Tabla_471059!A62),"59")</f>
        <v>59</v>
      </c>
      <c r="AA66" s="5" t="str" cm="1">
        <f t="array" aca="1" ref="AA66" ca="1">HYPERLINK("#"&amp;CELL("direccion",Tabla_471071!A62),"59")</f>
        <v>59</v>
      </c>
      <c r="AB66" s="5" t="str" cm="1">
        <f t="array" aca="1" ref="AB66" ca="1">HYPERLINK("#"&amp;CELL("direccion",Tabla_471062!A62),"59")</f>
        <v>59</v>
      </c>
      <c r="AC66" s="5" t="str" cm="1">
        <f t="array" aca="1" ref="AC66" ca="1">HYPERLINK("#"&amp;CELL("direccion",Tabla_471074!A62),"59")</f>
        <v>59</v>
      </c>
      <c r="AD66" t="s">
        <v>213</v>
      </c>
      <c r="AE66" s="3">
        <v>45747</v>
      </c>
    </row>
    <row r="67" spans="1:31" x14ac:dyDescent="0.3">
      <c r="A67">
        <v>2025</v>
      </c>
      <c r="B67" s="3">
        <v>45658</v>
      </c>
      <c r="C67" s="3">
        <v>45747</v>
      </c>
      <c r="D67" t="s">
        <v>84</v>
      </c>
      <c r="E67">
        <v>199</v>
      </c>
      <c r="F67" t="s">
        <v>273</v>
      </c>
      <c r="G67" t="s">
        <v>273</v>
      </c>
      <c r="H67" t="s">
        <v>225</v>
      </c>
      <c r="I67" t="s">
        <v>475</v>
      </c>
      <c r="J67" t="s">
        <v>473</v>
      </c>
      <c r="K67" t="s">
        <v>476</v>
      </c>
      <c r="L67" t="s">
        <v>91</v>
      </c>
      <c r="M67">
        <v>16470</v>
      </c>
      <c r="N67" t="s">
        <v>212</v>
      </c>
      <c r="O67">
        <v>13350.43</v>
      </c>
      <c r="P67" t="s">
        <v>212</v>
      </c>
      <c r="Q67" s="5" t="str" cm="1">
        <f t="array" aca="1" ref="Q67" ca="1">HYPERLINK("#"&amp;CELL("direccion",Tabla_471065!A63),"60")</f>
        <v>60</v>
      </c>
      <c r="R67" s="5" t="str" cm="1">
        <f t="array" aca="1" ref="R67" ca="1">HYPERLINK("#"&amp;CELL("direccion",Tabla_471039!A63),"60")</f>
        <v>60</v>
      </c>
      <c r="S67" s="5" t="str" cm="1">
        <f t="array" aca="1" ref="S67" ca="1">HYPERLINK("#"&amp;CELL("direccion",Tabla_471067!A63),"60")</f>
        <v>60</v>
      </c>
      <c r="T67" s="5" t="str" cm="1">
        <f t="array" aca="1" ref="T67" ca="1">HYPERLINK("#"&amp;CELL("direccion",Tabla_471023!A63),"60")</f>
        <v>60</v>
      </c>
      <c r="U67" s="5" t="str" cm="1">
        <f t="array" aca="1" ref="U67" ca="1">HYPERLINK("#"&amp;CELL("direccion",Tabla_471047!A63),"60")</f>
        <v>60</v>
      </c>
      <c r="V67" s="5" t="str" cm="1">
        <f t="array" aca="1" ref="V67" ca="1">HYPERLINK("#"&amp;CELL("direccion",Tabla_471030!A63),"60")</f>
        <v>60</v>
      </c>
      <c r="W67" s="5" t="str" cm="1">
        <f t="array" aca="1" ref="W67" ca="1">HYPERLINK("#"&amp;CELL("direccion",Tabla_471041!A63),"60")</f>
        <v>60</v>
      </c>
      <c r="X67" s="5" t="str" cm="1">
        <f t="array" aca="1" ref="X67" ca="1">HYPERLINK("#"&amp;CELL("direccion",Tabla_471031!A63),"60")</f>
        <v>60</v>
      </c>
      <c r="Y67" s="5" t="str" cm="1">
        <f t="array" aca="1" ref="Y67" ca="1">HYPERLINK("#"&amp;CELL("direccion",Tabla_471032!A63),"60")</f>
        <v>60</v>
      </c>
      <c r="Z67" s="5" t="str" cm="1">
        <f t="array" aca="1" ref="Z67" ca="1">HYPERLINK("#"&amp;CELL("direccion",Tabla_471059!A63),"60")</f>
        <v>60</v>
      </c>
      <c r="AA67" s="5" t="str" cm="1">
        <f t="array" aca="1" ref="AA67" ca="1">HYPERLINK("#"&amp;CELL("direccion",Tabla_471071!A63),"60")</f>
        <v>60</v>
      </c>
      <c r="AB67" s="5" t="str" cm="1">
        <f t="array" aca="1" ref="AB67" ca="1">HYPERLINK("#"&amp;CELL("direccion",Tabla_471062!A63),"60")</f>
        <v>60</v>
      </c>
      <c r="AC67" s="5" t="str" cm="1">
        <f t="array" aca="1" ref="AC67" ca="1">HYPERLINK("#"&amp;CELL("direccion",Tabla_471074!A63),"60")</f>
        <v>60</v>
      </c>
      <c r="AD67" t="s">
        <v>213</v>
      </c>
      <c r="AE67" s="3">
        <v>45747</v>
      </c>
    </row>
    <row r="68" spans="1:31" x14ac:dyDescent="0.3">
      <c r="A68">
        <v>2025</v>
      </c>
      <c r="B68" s="3">
        <v>45658</v>
      </c>
      <c r="C68" s="3">
        <v>45747</v>
      </c>
      <c r="D68" t="s">
        <v>84</v>
      </c>
      <c r="E68">
        <v>199</v>
      </c>
      <c r="F68" t="s">
        <v>273</v>
      </c>
      <c r="G68" t="s">
        <v>273</v>
      </c>
      <c r="H68" t="s">
        <v>225</v>
      </c>
      <c r="I68" t="s">
        <v>394</v>
      </c>
      <c r="J68" t="s">
        <v>477</v>
      </c>
      <c r="K68" t="s">
        <v>422</v>
      </c>
      <c r="L68" t="s">
        <v>92</v>
      </c>
      <c r="M68">
        <v>16470</v>
      </c>
      <c r="N68" t="s">
        <v>212</v>
      </c>
      <c r="O68">
        <v>13350.43</v>
      </c>
      <c r="P68" t="s">
        <v>212</v>
      </c>
      <c r="Q68" s="5" t="str" cm="1">
        <f t="array" aca="1" ref="Q68" ca="1">HYPERLINK("#"&amp;CELL("direccion",Tabla_471065!A64),"61")</f>
        <v>61</v>
      </c>
      <c r="R68" s="5" t="str" cm="1">
        <f t="array" aca="1" ref="R68" ca="1">HYPERLINK("#"&amp;CELL("direccion",Tabla_471039!A64),"61")</f>
        <v>61</v>
      </c>
      <c r="S68" s="5" t="str" cm="1">
        <f t="array" aca="1" ref="S68" ca="1">HYPERLINK("#"&amp;CELL("direccion",Tabla_471067!A64),"61")</f>
        <v>61</v>
      </c>
      <c r="T68" s="5" t="str" cm="1">
        <f t="array" aca="1" ref="T68" ca="1">HYPERLINK("#"&amp;CELL("direccion",Tabla_471023!A64),"61")</f>
        <v>61</v>
      </c>
      <c r="U68" s="5" t="str" cm="1">
        <f t="array" aca="1" ref="U68" ca="1">HYPERLINK("#"&amp;CELL("direccion",Tabla_471047!A64),"61")</f>
        <v>61</v>
      </c>
      <c r="V68" s="5" t="str" cm="1">
        <f t="array" aca="1" ref="V68" ca="1">HYPERLINK("#"&amp;CELL("direccion",Tabla_471030!A64),"61")</f>
        <v>61</v>
      </c>
      <c r="W68" s="5" t="str" cm="1">
        <f t="array" aca="1" ref="W68" ca="1">HYPERLINK("#"&amp;CELL("direccion",Tabla_471041!A64),"61")</f>
        <v>61</v>
      </c>
      <c r="X68" s="5" t="str" cm="1">
        <f t="array" aca="1" ref="X68" ca="1">HYPERLINK("#"&amp;CELL("direccion",Tabla_471031!A64),"61")</f>
        <v>61</v>
      </c>
      <c r="Y68" s="5" t="str" cm="1">
        <f t="array" aca="1" ref="Y68" ca="1">HYPERLINK("#"&amp;CELL("direccion",Tabla_471032!A64),"61")</f>
        <v>61</v>
      </c>
      <c r="Z68" s="5" t="str" cm="1">
        <f t="array" aca="1" ref="Z68" ca="1">HYPERLINK("#"&amp;CELL("direccion",Tabla_471059!A64),"61")</f>
        <v>61</v>
      </c>
      <c r="AA68" s="5" t="str" cm="1">
        <f t="array" aca="1" ref="AA68" ca="1">HYPERLINK("#"&amp;CELL("direccion",Tabla_471071!A64),"61")</f>
        <v>61</v>
      </c>
      <c r="AB68" s="5" t="str" cm="1">
        <f t="array" aca="1" ref="AB68" ca="1">HYPERLINK("#"&amp;CELL("direccion",Tabla_471062!A64),"61")</f>
        <v>61</v>
      </c>
      <c r="AC68" s="5" t="str" cm="1">
        <f t="array" aca="1" ref="AC68" ca="1">HYPERLINK("#"&amp;CELL("direccion",Tabla_471074!A64),"61")</f>
        <v>61</v>
      </c>
      <c r="AD68" t="s">
        <v>213</v>
      </c>
      <c r="AE68" s="3">
        <v>45747</v>
      </c>
    </row>
    <row r="69" spans="1:31" x14ac:dyDescent="0.3">
      <c r="A69">
        <v>2025</v>
      </c>
      <c r="B69" s="3">
        <v>45658</v>
      </c>
      <c r="C69" s="3">
        <v>45747</v>
      </c>
      <c r="D69" t="s">
        <v>84</v>
      </c>
      <c r="E69">
        <v>199</v>
      </c>
      <c r="F69" t="s">
        <v>273</v>
      </c>
      <c r="G69" t="s">
        <v>273</v>
      </c>
      <c r="H69" t="s">
        <v>225</v>
      </c>
      <c r="I69" t="s">
        <v>478</v>
      </c>
      <c r="J69" t="s">
        <v>479</v>
      </c>
      <c r="K69" t="s">
        <v>364</v>
      </c>
      <c r="L69" t="s">
        <v>92</v>
      </c>
      <c r="M69">
        <v>16470</v>
      </c>
      <c r="N69" t="s">
        <v>212</v>
      </c>
      <c r="O69">
        <v>13350.43</v>
      </c>
      <c r="P69" t="s">
        <v>212</v>
      </c>
      <c r="Q69" s="5" t="str" cm="1">
        <f t="array" aca="1" ref="Q69" ca="1">HYPERLINK("#"&amp;CELL("direccion",Tabla_471065!A65),"62")</f>
        <v>62</v>
      </c>
      <c r="R69" s="5" t="str" cm="1">
        <f t="array" aca="1" ref="R69" ca="1">HYPERLINK("#"&amp;CELL("direccion",Tabla_471039!A65),"62")</f>
        <v>62</v>
      </c>
      <c r="S69" s="5" t="str" cm="1">
        <f t="array" aca="1" ref="S69" ca="1">HYPERLINK("#"&amp;CELL("direccion",Tabla_471067!A65),"62")</f>
        <v>62</v>
      </c>
      <c r="T69" s="5" t="str" cm="1">
        <f t="array" aca="1" ref="T69" ca="1">HYPERLINK("#"&amp;CELL("direccion",Tabla_471023!A65),"62")</f>
        <v>62</v>
      </c>
      <c r="U69" s="5" t="str" cm="1">
        <f t="array" aca="1" ref="U69" ca="1">HYPERLINK("#"&amp;CELL("direccion",Tabla_471047!A65),"62")</f>
        <v>62</v>
      </c>
      <c r="V69" s="5" t="str" cm="1">
        <f t="array" aca="1" ref="V69" ca="1">HYPERLINK("#"&amp;CELL("direccion",Tabla_471030!A65),"62")</f>
        <v>62</v>
      </c>
      <c r="W69" s="5" t="str" cm="1">
        <f t="array" aca="1" ref="W69" ca="1">HYPERLINK("#"&amp;CELL("direccion",Tabla_471041!A65),"62")</f>
        <v>62</v>
      </c>
      <c r="X69" s="5" t="str" cm="1">
        <f t="array" aca="1" ref="X69" ca="1">HYPERLINK("#"&amp;CELL("direccion",Tabla_471031!A65),"62")</f>
        <v>62</v>
      </c>
      <c r="Y69" s="5" t="str" cm="1">
        <f t="array" aca="1" ref="Y69" ca="1">HYPERLINK("#"&amp;CELL("direccion",Tabla_471032!A65),"62")</f>
        <v>62</v>
      </c>
      <c r="Z69" s="5" t="str" cm="1">
        <f t="array" aca="1" ref="Z69" ca="1">HYPERLINK("#"&amp;CELL("direccion",Tabla_471059!A65),"62")</f>
        <v>62</v>
      </c>
      <c r="AA69" s="5" t="str" cm="1">
        <f t="array" aca="1" ref="AA69" ca="1">HYPERLINK("#"&amp;CELL("direccion",Tabla_471071!A65),"62")</f>
        <v>62</v>
      </c>
      <c r="AB69" s="5" t="str" cm="1">
        <f t="array" aca="1" ref="AB69" ca="1">HYPERLINK("#"&amp;CELL("direccion",Tabla_471062!A65),"62")</f>
        <v>62</v>
      </c>
      <c r="AC69" s="5" t="str" cm="1">
        <f t="array" aca="1" ref="AC69" ca="1">HYPERLINK("#"&amp;CELL("direccion",Tabla_471074!A65),"62")</f>
        <v>62</v>
      </c>
      <c r="AD69" t="s">
        <v>213</v>
      </c>
      <c r="AE69" s="3">
        <v>45747</v>
      </c>
    </row>
    <row r="70" spans="1:31" x14ac:dyDescent="0.3">
      <c r="A70">
        <v>2025</v>
      </c>
      <c r="B70" s="3">
        <v>45658</v>
      </c>
      <c r="C70" s="3">
        <v>45747</v>
      </c>
      <c r="D70" t="s">
        <v>84</v>
      </c>
      <c r="E70">
        <v>199</v>
      </c>
      <c r="F70" t="s">
        <v>273</v>
      </c>
      <c r="G70" t="s">
        <v>273</v>
      </c>
      <c r="H70" t="s">
        <v>225</v>
      </c>
      <c r="I70" t="s">
        <v>480</v>
      </c>
      <c r="J70" t="s">
        <v>481</v>
      </c>
      <c r="K70" t="s">
        <v>482</v>
      </c>
      <c r="L70" t="s">
        <v>91</v>
      </c>
      <c r="M70">
        <v>16470</v>
      </c>
      <c r="N70" t="s">
        <v>212</v>
      </c>
      <c r="O70">
        <v>13350.43</v>
      </c>
      <c r="P70" t="s">
        <v>212</v>
      </c>
      <c r="Q70" s="5" t="str" cm="1">
        <f t="array" aca="1" ref="Q70" ca="1">HYPERLINK("#"&amp;CELL("direccion",Tabla_471065!A66),"63")</f>
        <v>63</v>
      </c>
      <c r="R70" s="5" t="str" cm="1">
        <f t="array" aca="1" ref="R70" ca="1">HYPERLINK("#"&amp;CELL("direccion",Tabla_471039!A66),"63")</f>
        <v>63</v>
      </c>
      <c r="S70" s="5" t="str" cm="1">
        <f t="array" aca="1" ref="S70" ca="1">HYPERLINK("#"&amp;CELL("direccion",Tabla_471067!A66),"63")</f>
        <v>63</v>
      </c>
      <c r="T70" s="5" t="str" cm="1">
        <f t="array" aca="1" ref="T70" ca="1">HYPERLINK("#"&amp;CELL("direccion",Tabla_471023!A66),"63")</f>
        <v>63</v>
      </c>
      <c r="U70" s="5" t="str" cm="1">
        <f t="array" aca="1" ref="U70" ca="1">HYPERLINK("#"&amp;CELL("direccion",Tabla_471047!A66),"63")</f>
        <v>63</v>
      </c>
      <c r="V70" s="5" t="str" cm="1">
        <f t="array" aca="1" ref="V70" ca="1">HYPERLINK("#"&amp;CELL("direccion",Tabla_471030!A66),"63")</f>
        <v>63</v>
      </c>
      <c r="W70" s="5" t="str" cm="1">
        <f t="array" aca="1" ref="W70" ca="1">HYPERLINK("#"&amp;CELL("direccion",Tabla_471041!A66),"63")</f>
        <v>63</v>
      </c>
      <c r="X70" s="5" t="str" cm="1">
        <f t="array" aca="1" ref="X70" ca="1">HYPERLINK("#"&amp;CELL("direccion",Tabla_471031!A66),"63")</f>
        <v>63</v>
      </c>
      <c r="Y70" s="5" t="str" cm="1">
        <f t="array" aca="1" ref="Y70" ca="1">HYPERLINK("#"&amp;CELL("direccion",Tabla_471032!A66),"63")</f>
        <v>63</v>
      </c>
      <c r="Z70" s="5" t="str" cm="1">
        <f t="array" aca="1" ref="Z70" ca="1">HYPERLINK("#"&amp;CELL("direccion",Tabla_471059!A66),"63")</f>
        <v>63</v>
      </c>
      <c r="AA70" s="5" t="str" cm="1">
        <f t="array" aca="1" ref="AA70" ca="1">HYPERLINK("#"&amp;CELL("direccion",Tabla_471071!A66),"63")</f>
        <v>63</v>
      </c>
      <c r="AB70" s="5" t="str" cm="1">
        <f t="array" aca="1" ref="AB70" ca="1">HYPERLINK("#"&amp;CELL("direccion",Tabla_471062!A66),"63")</f>
        <v>63</v>
      </c>
      <c r="AC70" s="5" t="str" cm="1">
        <f t="array" aca="1" ref="AC70" ca="1">HYPERLINK("#"&amp;CELL("direccion",Tabla_471074!A66),"63")</f>
        <v>63</v>
      </c>
      <c r="AD70" t="s">
        <v>213</v>
      </c>
      <c r="AE70" s="3">
        <v>45747</v>
      </c>
    </row>
    <row r="71" spans="1:31" x14ac:dyDescent="0.3">
      <c r="A71">
        <v>2025</v>
      </c>
      <c r="B71" s="3">
        <v>45658</v>
      </c>
      <c r="C71" s="3">
        <v>45747</v>
      </c>
      <c r="D71" t="s">
        <v>84</v>
      </c>
      <c r="E71">
        <v>199</v>
      </c>
      <c r="F71" t="s">
        <v>273</v>
      </c>
      <c r="G71" t="s">
        <v>273</v>
      </c>
      <c r="H71" t="s">
        <v>225</v>
      </c>
      <c r="I71" t="s">
        <v>483</v>
      </c>
      <c r="J71" t="s">
        <v>484</v>
      </c>
      <c r="K71" t="s">
        <v>485</v>
      </c>
      <c r="L71" t="s">
        <v>91</v>
      </c>
      <c r="M71">
        <v>16470</v>
      </c>
      <c r="N71" t="s">
        <v>212</v>
      </c>
      <c r="O71">
        <v>13350.43</v>
      </c>
      <c r="P71" t="s">
        <v>212</v>
      </c>
      <c r="Q71" s="5" t="str" cm="1">
        <f t="array" aca="1" ref="Q71" ca="1">HYPERLINK("#"&amp;CELL("direccion",Tabla_471065!A67),"64")</f>
        <v>64</v>
      </c>
      <c r="R71" s="5" t="str" cm="1">
        <f t="array" aca="1" ref="R71" ca="1">HYPERLINK("#"&amp;CELL("direccion",Tabla_471039!A67),"64")</f>
        <v>64</v>
      </c>
      <c r="S71" s="5" t="str" cm="1">
        <f t="array" aca="1" ref="S71" ca="1">HYPERLINK("#"&amp;CELL("direccion",Tabla_471067!A67),"64")</f>
        <v>64</v>
      </c>
      <c r="T71" s="5" t="str" cm="1">
        <f t="array" aca="1" ref="T71" ca="1">HYPERLINK("#"&amp;CELL("direccion",Tabla_471023!A67),"64")</f>
        <v>64</v>
      </c>
      <c r="U71" s="5" t="str" cm="1">
        <f t="array" aca="1" ref="U71" ca="1">HYPERLINK("#"&amp;CELL("direccion",Tabla_471047!A67),"64")</f>
        <v>64</v>
      </c>
      <c r="V71" s="5" t="str" cm="1">
        <f t="array" aca="1" ref="V71" ca="1">HYPERLINK("#"&amp;CELL("direccion",Tabla_471030!A67),"64")</f>
        <v>64</v>
      </c>
      <c r="W71" s="5" t="str" cm="1">
        <f t="array" aca="1" ref="W71" ca="1">HYPERLINK("#"&amp;CELL("direccion",Tabla_471041!A67),"64")</f>
        <v>64</v>
      </c>
      <c r="X71" s="5" t="str" cm="1">
        <f t="array" aca="1" ref="X71" ca="1">HYPERLINK("#"&amp;CELL("direccion",Tabla_471031!A67),"64")</f>
        <v>64</v>
      </c>
      <c r="Y71" s="5" t="str" cm="1">
        <f t="array" aca="1" ref="Y71" ca="1">HYPERLINK("#"&amp;CELL("direccion",Tabla_471032!A67),"64")</f>
        <v>64</v>
      </c>
      <c r="Z71" s="5" t="str" cm="1">
        <f t="array" aca="1" ref="Z71" ca="1">HYPERLINK("#"&amp;CELL("direccion",Tabla_471059!A67),"64")</f>
        <v>64</v>
      </c>
      <c r="AA71" s="5" t="str" cm="1">
        <f t="array" aca="1" ref="AA71" ca="1">HYPERLINK("#"&amp;CELL("direccion",Tabla_471071!A67),"64")</f>
        <v>64</v>
      </c>
      <c r="AB71" s="5" t="str" cm="1">
        <f t="array" aca="1" ref="AB71" ca="1">HYPERLINK("#"&amp;CELL("direccion",Tabla_471062!A67),"64")</f>
        <v>64</v>
      </c>
      <c r="AC71" s="5" t="str" cm="1">
        <f t="array" aca="1" ref="AC71" ca="1">HYPERLINK("#"&amp;CELL("direccion",Tabla_471074!A67),"64")</f>
        <v>64</v>
      </c>
      <c r="AD71" t="s">
        <v>213</v>
      </c>
      <c r="AE71" s="3">
        <v>45747</v>
      </c>
    </row>
    <row r="72" spans="1:31" x14ac:dyDescent="0.3">
      <c r="A72">
        <v>2025</v>
      </c>
      <c r="B72" s="3">
        <v>45658</v>
      </c>
      <c r="C72" s="3">
        <v>45747</v>
      </c>
      <c r="D72" t="s">
        <v>84</v>
      </c>
      <c r="E72">
        <v>199</v>
      </c>
      <c r="F72" t="s">
        <v>273</v>
      </c>
      <c r="G72" t="s">
        <v>273</v>
      </c>
      <c r="H72" t="s">
        <v>225</v>
      </c>
      <c r="I72" t="s">
        <v>486</v>
      </c>
      <c r="J72" t="s">
        <v>468</v>
      </c>
      <c r="K72" t="s">
        <v>487</v>
      </c>
      <c r="L72" t="s">
        <v>92</v>
      </c>
      <c r="M72">
        <v>16470</v>
      </c>
      <c r="N72" t="s">
        <v>212</v>
      </c>
      <c r="O72">
        <v>13350.43</v>
      </c>
      <c r="P72" t="s">
        <v>212</v>
      </c>
      <c r="Q72" s="5" t="str" cm="1">
        <f t="array" aca="1" ref="Q72" ca="1">HYPERLINK("#"&amp;CELL("direccion",Tabla_471065!A68),"65")</f>
        <v>65</v>
      </c>
      <c r="R72" s="5" t="str" cm="1">
        <f t="array" aca="1" ref="R72" ca="1">HYPERLINK("#"&amp;CELL("direccion",Tabla_471039!A68),"65")</f>
        <v>65</v>
      </c>
      <c r="S72" s="5" t="str" cm="1">
        <f t="array" aca="1" ref="S72" ca="1">HYPERLINK("#"&amp;CELL("direccion",Tabla_471067!A68),"65")</f>
        <v>65</v>
      </c>
      <c r="T72" s="5" t="str" cm="1">
        <f t="array" aca="1" ref="T72" ca="1">HYPERLINK("#"&amp;CELL("direccion",Tabla_471023!A68),"65")</f>
        <v>65</v>
      </c>
      <c r="U72" s="5" t="str" cm="1">
        <f t="array" aca="1" ref="U72" ca="1">HYPERLINK("#"&amp;CELL("direccion",Tabla_471047!A68),"65")</f>
        <v>65</v>
      </c>
      <c r="V72" s="5" t="str" cm="1">
        <f t="array" aca="1" ref="V72" ca="1">HYPERLINK("#"&amp;CELL("direccion",Tabla_471030!A68),"65")</f>
        <v>65</v>
      </c>
      <c r="W72" s="5" t="str" cm="1">
        <f t="array" aca="1" ref="W72" ca="1">HYPERLINK("#"&amp;CELL("direccion",Tabla_471041!A68),"65")</f>
        <v>65</v>
      </c>
      <c r="X72" s="5" t="str" cm="1">
        <f t="array" aca="1" ref="X72" ca="1">HYPERLINK("#"&amp;CELL("direccion",Tabla_471031!A68),"65")</f>
        <v>65</v>
      </c>
      <c r="Y72" s="5" t="str" cm="1">
        <f t="array" aca="1" ref="Y72" ca="1">HYPERLINK("#"&amp;CELL("direccion",Tabla_471032!A68),"65")</f>
        <v>65</v>
      </c>
      <c r="Z72" s="5" t="str" cm="1">
        <f t="array" aca="1" ref="Z72" ca="1">HYPERLINK("#"&amp;CELL("direccion",Tabla_471059!A68),"65")</f>
        <v>65</v>
      </c>
      <c r="AA72" s="5" t="str" cm="1">
        <f t="array" aca="1" ref="AA72" ca="1">HYPERLINK("#"&amp;CELL("direccion",Tabla_471071!A68),"65")</f>
        <v>65</v>
      </c>
      <c r="AB72" s="5" t="str" cm="1">
        <f t="array" aca="1" ref="AB72" ca="1">HYPERLINK("#"&amp;CELL("direccion",Tabla_471062!A68),"65")</f>
        <v>65</v>
      </c>
      <c r="AC72" s="5" t="str" cm="1">
        <f t="array" aca="1" ref="AC72" ca="1">HYPERLINK("#"&amp;CELL("direccion",Tabla_471074!A68),"65")</f>
        <v>65</v>
      </c>
      <c r="AD72" t="s">
        <v>213</v>
      </c>
      <c r="AE72" s="3">
        <v>45747</v>
      </c>
    </row>
    <row r="73" spans="1:31" x14ac:dyDescent="0.3">
      <c r="A73">
        <v>2025</v>
      </c>
      <c r="B73" s="3">
        <v>45658</v>
      </c>
      <c r="C73" s="3">
        <v>45747</v>
      </c>
      <c r="D73" t="s">
        <v>84</v>
      </c>
      <c r="E73">
        <v>199</v>
      </c>
      <c r="F73" t="s">
        <v>273</v>
      </c>
      <c r="G73" t="s">
        <v>273</v>
      </c>
      <c r="H73" t="s">
        <v>225</v>
      </c>
      <c r="I73" t="s">
        <v>488</v>
      </c>
      <c r="J73" t="s">
        <v>489</v>
      </c>
      <c r="K73" t="s">
        <v>490</v>
      </c>
      <c r="L73" t="s">
        <v>92</v>
      </c>
      <c r="M73">
        <v>16470</v>
      </c>
      <c r="N73" t="s">
        <v>212</v>
      </c>
      <c r="O73">
        <v>13350.43</v>
      </c>
      <c r="P73" t="s">
        <v>212</v>
      </c>
      <c r="Q73" s="5" t="str" cm="1">
        <f t="array" aca="1" ref="Q73" ca="1">HYPERLINK("#"&amp;CELL("direccion",Tabla_471065!A69),"66")</f>
        <v>66</v>
      </c>
      <c r="R73" s="5" t="str" cm="1">
        <f t="array" aca="1" ref="R73" ca="1">HYPERLINK("#"&amp;CELL("direccion",Tabla_471039!A69),"66")</f>
        <v>66</v>
      </c>
      <c r="S73" s="5" t="str" cm="1">
        <f t="array" aca="1" ref="S73" ca="1">HYPERLINK("#"&amp;CELL("direccion",Tabla_471067!A69),"66")</f>
        <v>66</v>
      </c>
      <c r="T73" s="5" t="str" cm="1">
        <f t="array" aca="1" ref="T73" ca="1">HYPERLINK("#"&amp;CELL("direccion",Tabla_471023!A69),"66")</f>
        <v>66</v>
      </c>
      <c r="U73" s="5" t="str" cm="1">
        <f t="array" aca="1" ref="U73" ca="1">HYPERLINK("#"&amp;CELL("direccion",Tabla_471047!A69),"66")</f>
        <v>66</v>
      </c>
      <c r="V73" s="5" t="str" cm="1">
        <f t="array" aca="1" ref="V73" ca="1">HYPERLINK("#"&amp;CELL("direccion",Tabla_471030!A69),"66")</f>
        <v>66</v>
      </c>
      <c r="W73" s="5" t="str" cm="1">
        <f t="array" aca="1" ref="W73" ca="1">HYPERLINK("#"&amp;CELL("direccion",Tabla_471041!A69),"66")</f>
        <v>66</v>
      </c>
      <c r="X73" s="5" t="str" cm="1">
        <f t="array" aca="1" ref="X73" ca="1">HYPERLINK("#"&amp;CELL("direccion",Tabla_471031!A69),"66")</f>
        <v>66</v>
      </c>
      <c r="Y73" s="5" t="str" cm="1">
        <f t="array" aca="1" ref="Y73" ca="1">HYPERLINK("#"&amp;CELL("direccion",Tabla_471032!A69),"66")</f>
        <v>66</v>
      </c>
      <c r="Z73" s="5" t="str" cm="1">
        <f t="array" aca="1" ref="Z73" ca="1">HYPERLINK("#"&amp;CELL("direccion",Tabla_471059!A69),"66")</f>
        <v>66</v>
      </c>
      <c r="AA73" s="5" t="str" cm="1">
        <f t="array" aca="1" ref="AA73" ca="1">HYPERLINK("#"&amp;CELL("direccion",Tabla_471071!A69),"66")</f>
        <v>66</v>
      </c>
      <c r="AB73" s="5" t="str" cm="1">
        <f t="array" aca="1" ref="AB73" ca="1">HYPERLINK("#"&amp;CELL("direccion",Tabla_471062!A69),"66")</f>
        <v>66</v>
      </c>
      <c r="AC73" s="5" t="str" cm="1">
        <f t="array" aca="1" ref="AC73" ca="1">HYPERLINK("#"&amp;CELL("direccion",Tabla_471074!A69),"66")</f>
        <v>66</v>
      </c>
      <c r="AD73" t="s">
        <v>213</v>
      </c>
      <c r="AE73" s="3">
        <v>45747</v>
      </c>
    </row>
    <row r="74" spans="1:31" x14ac:dyDescent="0.3">
      <c r="A74">
        <v>2025</v>
      </c>
      <c r="B74" s="3">
        <v>45658</v>
      </c>
      <c r="C74" s="3">
        <v>45747</v>
      </c>
      <c r="D74" t="s">
        <v>84</v>
      </c>
      <c r="E74">
        <v>199</v>
      </c>
      <c r="F74" t="s">
        <v>273</v>
      </c>
      <c r="G74" t="s">
        <v>273</v>
      </c>
      <c r="H74" t="s">
        <v>225</v>
      </c>
      <c r="I74" t="s">
        <v>491</v>
      </c>
      <c r="J74" t="s">
        <v>489</v>
      </c>
      <c r="K74" t="s">
        <v>492</v>
      </c>
      <c r="L74" t="s">
        <v>92</v>
      </c>
      <c r="M74">
        <v>16470</v>
      </c>
      <c r="N74" t="s">
        <v>212</v>
      </c>
      <c r="O74">
        <v>13350.43</v>
      </c>
      <c r="P74" t="s">
        <v>212</v>
      </c>
      <c r="Q74" s="5" t="str" cm="1">
        <f t="array" aca="1" ref="Q74" ca="1">HYPERLINK("#"&amp;CELL("direccion",Tabla_471065!A70),"67")</f>
        <v>67</v>
      </c>
      <c r="R74" s="5" t="str" cm="1">
        <f t="array" aca="1" ref="R74" ca="1">HYPERLINK("#"&amp;CELL("direccion",Tabla_471039!A70),"67")</f>
        <v>67</v>
      </c>
      <c r="S74" s="5" t="str" cm="1">
        <f t="array" aca="1" ref="S74" ca="1">HYPERLINK("#"&amp;CELL("direccion",Tabla_471067!A70),"67")</f>
        <v>67</v>
      </c>
      <c r="T74" s="5" t="str" cm="1">
        <f t="array" aca="1" ref="T74" ca="1">HYPERLINK("#"&amp;CELL("direccion",Tabla_471023!A70),"67")</f>
        <v>67</v>
      </c>
      <c r="U74" s="5" t="str" cm="1">
        <f t="array" aca="1" ref="U74" ca="1">HYPERLINK("#"&amp;CELL("direccion",Tabla_471047!A70),"67")</f>
        <v>67</v>
      </c>
      <c r="V74" s="5" t="str" cm="1">
        <f t="array" aca="1" ref="V74" ca="1">HYPERLINK("#"&amp;CELL("direccion",Tabla_471030!A70),"67")</f>
        <v>67</v>
      </c>
      <c r="W74" s="5" t="str" cm="1">
        <f t="array" aca="1" ref="W74" ca="1">HYPERLINK("#"&amp;CELL("direccion",Tabla_471041!A70),"67")</f>
        <v>67</v>
      </c>
      <c r="X74" s="5" t="str" cm="1">
        <f t="array" aca="1" ref="X74" ca="1">HYPERLINK("#"&amp;CELL("direccion",Tabla_471031!A70),"67")</f>
        <v>67</v>
      </c>
      <c r="Y74" s="5" t="str" cm="1">
        <f t="array" aca="1" ref="Y74" ca="1">HYPERLINK("#"&amp;CELL("direccion",Tabla_471032!A70),"67")</f>
        <v>67</v>
      </c>
      <c r="Z74" s="5" t="str" cm="1">
        <f t="array" aca="1" ref="Z74" ca="1">HYPERLINK("#"&amp;CELL("direccion",Tabla_471059!A70),"67")</f>
        <v>67</v>
      </c>
      <c r="AA74" s="5" t="str" cm="1">
        <f t="array" aca="1" ref="AA74" ca="1">HYPERLINK("#"&amp;CELL("direccion",Tabla_471071!A70),"67")</f>
        <v>67</v>
      </c>
      <c r="AB74" s="5" t="str" cm="1">
        <f t="array" aca="1" ref="AB74" ca="1">HYPERLINK("#"&amp;CELL("direccion",Tabla_471062!A70),"67")</f>
        <v>67</v>
      </c>
      <c r="AC74" s="5" t="str" cm="1">
        <f t="array" aca="1" ref="AC74" ca="1">HYPERLINK("#"&amp;CELL("direccion",Tabla_471074!A70),"67")</f>
        <v>67</v>
      </c>
      <c r="AD74" t="s">
        <v>213</v>
      </c>
      <c r="AE74" s="3">
        <v>45747</v>
      </c>
    </row>
    <row r="75" spans="1:31" x14ac:dyDescent="0.3">
      <c r="A75">
        <v>2025</v>
      </c>
      <c r="B75" s="3">
        <v>45658</v>
      </c>
      <c r="C75" s="3">
        <v>45747</v>
      </c>
      <c r="D75" t="s">
        <v>84</v>
      </c>
      <c r="E75">
        <v>199</v>
      </c>
      <c r="F75" t="s">
        <v>273</v>
      </c>
      <c r="G75" t="s">
        <v>273</v>
      </c>
      <c r="H75" t="s">
        <v>225</v>
      </c>
      <c r="I75" t="s">
        <v>493</v>
      </c>
      <c r="J75" t="s">
        <v>494</v>
      </c>
      <c r="K75" t="s">
        <v>495</v>
      </c>
      <c r="L75" t="s">
        <v>91</v>
      </c>
      <c r="M75">
        <v>15437</v>
      </c>
      <c r="N75" t="s">
        <v>212</v>
      </c>
      <c r="O75">
        <v>12646.09</v>
      </c>
      <c r="P75" t="s">
        <v>212</v>
      </c>
      <c r="Q75" s="5" t="str" cm="1">
        <f t="array" aca="1" ref="Q75" ca="1">HYPERLINK("#"&amp;CELL("direccion",Tabla_471065!A71),"68")</f>
        <v>68</v>
      </c>
      <c r="R75" s="5" t="str" cm="1">
        <f t="array" aca="1" ref="R75" ca="1">HYPERLINK("#"&amp;CELL("direccion",Tabla_471039!A71),"68")</f>
        <v>68</v>
      </c>
      <c r="S75" s="5" t="str" cm="1">
        <f t="array" aca="1" ref="S75" ca="1">HYPERLINK("#"&amp;CELL("direccion",Tabla_471067!A71),"68")</f>
        <v>68</v>
      </c>
      <c r="T75" s="5" t="str" cm="1">
        <f t="array" aca="1" ref="T75" ca="1">HYPERLINK("#"&amp;CELL("direccion",Tabla_471023!A71),"68")</f>
        <v>68</v>
      </c>
      <c r="U75" s="5" t="str" cm="1">
        <f t="array" aca="1" ref="U75" ca="1">HYPERLINK("#"&amp;CELL("direccion",Tabla_471047!A71),"68")</f>
        <v>68</v>
      </c>
      <c r="V75" s="5" t="str" cm="1">
        <f t="array" aca="1" ref="V75" ca="1">HYPERLINK("#"&amp;CELL("direccion",Tabla_471030!A71),"68")</f>
        <v>68</v>
      </c>
      <c r="W75" s="5" t="str" cm="1">
        <f t="array" aca="1" ref="W75" ca="1">HYPERLINK("#"&amp;CELL("direccion",Tabla_471041!A71),"68")</f>
        <v>68</v>
      </c>
      <c r="X75" s="5" t="str" cm="1">
        <f t="array" aca="1" ref="X75" ca="1">HYPERLINK("#"&amp;CELL("direccion",Tabla_471031!A71),"68")</f>
        <v>68</v>
      </c>
      <c r="Y75" s="5" t="str" cm="1">
        <f t="array" aca="1" ref="Y75" ca="1">HYPERLINK("#"&amp;CELL("direccion",Tabla_471032!A71),"68")</f>
        <v>68</v>
      </c>
      <c r="Z75" s="5" t="str" cm="1">
        <f t="array" aca="1" ref="Z75" ca="1">HYPERLINK("#"&amp;CELL("direccion",Tabla_471059!A71),"68")</f>
        <v>68</v>
      </c>
      <c r="AA75" s="5" t="str" cm="1">
        <f t="array" aca="1" ref="AA75" ca="1">HYPERLINK("#"&amp;CELL("direccion",Tabla_471071!A71),"68")</f>
        <v>68</v>
      </c>
      <c r="AB75" s="5" t="str" cm="1">
        <f t="array" aca="1" ref="AB75" ca="1">HYPERLINK("#"&amp;CELL("direccion",Tabla_471062!A71),"68")</f>
        <v>68</v>
      </c>
      <c r="AC75" s="5" t="str" cm="1">
        <f t="array" aca="1" ref="AC75" ca="1">HYPERLINK("#"&amp;CELL("direccion",Tabla_471074!A71),"68")</f>
        <v>68</v>
      </c>
      <c r="AD75" t="s">
        <v>213</v>
      </c>
      <c r="AE75" s="3">
        <v>45747</v>
      </c>
    </row>
    <row r="76" spans="1:31" x14ac:dyDescent="0.3">
      <c r="A76">
        <v>2025</v>
      </c>
      <c r="B76" s="3">
        <v>45658</v>
      </c>
      <c r="C76" s="3">
        <v>45747</v>
      </c>
      <c r="D76" t="s">
        <v>84</v>
      </c>
      <c r="E76">
        <v>199</v>
      </c>
      <c r="F76" t="s">
        <v>273</v>
      </c>
      <c r="G76" t="s">
        <v>273</v>
      </c>
      <c r="H76" t="s">
        <v>225</v>
      </c>
      <c r="I76" t="s">
        <v>496</v>
      </c>
      <c r="J76" t="s">
        <v>497</v>
      </c>
      <c r="K76" t="s">
        <v>426</v>
      </c>
      <c r="L76" t="s">
        <v>92</v>
      </c>
      <c r="M76">
        <v>16470</v>
      </c>
      <c r="N76" t="s">
        <v>212</v>
      </c>
      <c r="O76">
        <v>13350.43</v>
      </c>
      <c r="P76" t="s">
        <v>212</v>
      </c>
      <c r="Q76" s="5" t="str" cm="1">
        <f t="array" aca="1" ref="Q76" ca="1">HYPERLINK("#"&amp;CELL("direccion",Tabla_471065!A72),"69")</f>
        <v>69</v>
      </c>
      <c r="R76" s="5" t="str" cm="1">
        <f t="array" aca="1" ref="R76" ca="1">HYPERLINK("#"&amp;CELL("direccion",Tabla_471039!A72),"69")</f>
        <v>69</v>
      </c>
      <c r="S76" s="5" t="str" cm="1">
        <f t="array" aca="1" ref="S76" ca="1">HYPERLINK("#"&amp;CELL("direccion",Tabla_471067!A72),"69")</f>
        <v>69</v>
      </c>
      <c r="T76" s="5" t="str" cm="1">
        <f t="array" aca="1" ref="T76" ca="1">HYPERLINK("#"&amp;CELL("direccion",Tabla_471023!A72),"69")</f>
        <v>69</v>
      </c>
      <c r="U76" s="5" t="str" cm="1">
        <f t="array" aca="1" ref="U76" ca="1">HYPERLINK("#"&amp;CELL("direccion",Tabla_471047!A72),"69")</f>
        <v>69</v>
      </c>
      <c r="V76" s="5" t="str" cm="1">
        <f t="array" aca="1" ref="V76" ca="1">HYPERLINK("#"&amp;CELL("direccion",Tabla_471030!A72),"69")</f>
        <v>69</v>
      </c>
      <c r="W76" s="5" t="str" cm="1">
        <f t="array" aca="1" ref="W76" ca="1">HYPERLINK("#"&amp;CELL("direccion",Tabla_471041!A72),"69")</f>
        <v>69</v>
      </c>
      <c r="X76" s="5" t="str" cm="1">
        <f t="array" aca="1" ref="X76" ca="1">HYPERLINK("#"&amp;CELL("direccion",Tabla_471031!A72),"69")</f>
        <v>69</v>
      </c>
      <c r="Y76" s="5" t="str" cm="1">
        <f t="array" aca="1" ref="Y76" ca="1">HYPERLINK("#"&amp;CELL("direccion",Tabla_471032!A72),"69")</f>
        <v>69</v>
      </c>
      <c r="Z76" s="5" t="str" cm="1">
        <f t="array" aca="1" ref="Z76" ca="1">HYPERLINK("#"&amp;CELL("direccion",Tabla_471059!A72),"69")</f>
        <v>69</v>
      </c>
      <c r="AA76" s="5" t="str" cm="1">
        <f t="array" aca="1" ref="AA76" ca="1">HYPERLINK("#"&amp;CELL("direccion",Tabla_471071!A72),"69")</f>
        <v>69</v>
      </c>
      <c r="AB76" s="5" t="str" cm="1">
        <f t="array" aca="1" ref="AB76" ca="1">HYPERLINK("#"&amp;CELL("direccion",Tabla_471062!A72),"69")</f>
        <v>69</v>
      </c>
      <c r="AC76" s="5" t="str" cm="1">
        <f t="array" aca="1" ref="AC76" ca="1">HYPERLINK("#"&amp;CELL("direccion",Tabla_471074!A72),"69")</f>
        <v>69</v>
      </c>
      <c r="AD76" t="s">
        <v>213</v>
      </c>
      <c r="AE76" s="3">
        <v>45747</v>
      </c>
    </row>
    <row r="77" spans="1:31" x14ac:dyDescent="0.3">
      <c r="A77">
        <v>2025</v>
      </c>
      <c r="B77" s="3">
        <v>45658</v>
      </c>
      <c r="C77" s="3">
        <v>45747</v>
      </c>
      <c r="D77" t="s">
        <v>84</v>
      </c>
      <c r="E77">
        <v>199</v>
      </c>
      <c r="F77" t="s">
        <v>273</v>
      </c>
      <c r="G77" t="s">
        <v>273</v>
      </c>
      <c r="H77" t="s">
        <v>225</v>
      </c>
      <c r="I77" t="s">
        <v>498</v>
      </c>
      <c r="J77" t="s">
        <v>499</v>
      </c>
      <c r="K77" t="s">
        <v>423</v>
      </c>
      <c r="L77" t="s">
        <v>91</v>
      </c>
      <c r="M77">
        <v>16470</v>
      </c>
      <c r="N77" t="s">
        <v>212</v>
      </c>
      <c r="O77">
        <v>13350.43</v>
      </c>
      <c r="P77" t="s">
        <v>212</v>
      </c>
      <c r="Q77" s="5" t="str" cm="1">
        <f t="array" aca="1" ref="Q77" ca="1">HYPERLINK("#"&amp;CELL("direccion",Tabla_471065!A73),"70")</f>
        <v>70</v>
      </c>
      <c r="R77" s="5" t="str" cm="1">
        <f t="array" aca="1" ref="R77" ca="1">HYPERLINK("#"&amp;CELL("direccion",Tabla_471039!A73),"70")</f>
        <v>70</v>
      </c>
      <c r="S77" s="5" t="str" cm="1">
        <f t="array" aca="1" ref="S77" ca="1">HYPERLINK("#"&amp;CELL("direccion",Tabla_471067!A73),"70")</f>
        <v>70</v>
      </c>
      <c r="T77" s="5" t="str" cm="1">
        <f t="array" aca="1" ref="T77" ca="1">HYPERLINK("#"&amp;CELL("direccion",Tabla_471023!A73),"70")</f>
        <v>70</v>
      </c>
      <c r="U77" s="5" t="str" cm="1">
        <f t="array" aca="1" ref="U77" ca="1">HYPERLINK("#"&amp;CELL("direccion",Tabla_471047!A73),"70")</f>
        <v>70</v>
      </c>
      <c r="V77" s="5" t="str" cm="1">
        <f t="array" aca="1" ref="V77" ca="1">HYPERLINK("#"&amp;CELL("direccion",Tabla_471030!A73),"70")</f>
        <v>70</v>
      </c>
      <c r="W77" s="5" t="str" cm="1">
        <f t="array" aca="1" ref="W77" ca="1">HYPERLINK("#"&amp;CELL("direccion",Tabla_471041!A73),"70")</f>
        <v>70</v>
      </c>
      <c r="X77" s="5" t="str" cm="1">
        <f t="array" aca="1" ref="X77" ca="1">HYPERLINK("#"&amp;CELL("direccion",Tabla_471031!A73),"70")</f>
        <v>70</v>
      </c>
      <c r="Y77" s="5" t="str" cm="1">
        <f t="array" aca="1" ref="Y77" ca="1">HYPERLINK("#"&amp;CELL("direccion",Tabla_471032!A73),"70")</f>
        <v>70</v>
      </c>
      <c r="Z77" s="5" t="str" cm="1">
        <f t="array" aca="1" ref="Z77" ca="1">HYPERLINK("#"&amp;CELL("direccion",Tabla_471059!A73),"70")</f>
        <v>70</v>
      </c>
      <c r="AA77" s="5" t="str" cm="1">
        <f t="array" aca="1" ref="AA77" ca="1">HYPERLINK("#"&amp;CELL("direccion",Tabla_471071!A73),"70")</f>
        <v>70</v>
      </c>
      <c r="AB77" s="5" t="str" cm="1">
        <f t="array" aca="1" ref="AB77" ca="1">HYPERLINK("#"&amp;CELL("direccion",Tabla_471062!A73),"70")</f>
        <v>70</v>
      </c>
      <c r="AC77" s="5" t="str" cm="1">
        <f t="array" aca="1" ref="AC77" ca="1">HYPERLINK("#"&amp;CELL("direccion",Tabla_471074!A73),"70")</f>
        <v>70</v>
      </c>
      <c r="AD77" t="s">
        <v>213</v>
      </c>
      <c r="AE77" s="3">
        <v>45747</v>
      </c>
    </row>
    <row r="78" spans="1:31" x14ac:dyDescent="0.3">
      <c r="A78">
        <v>2025</v>
      </c>
      <c r="B78" s="3">
        <v>45658</v>
      </c>
      <c r="C78" s="3">
        <v>45747</v>
      </c>
      <c r="D78" t="s">
        <v>84</v>
      </c>
      <c r="E78">
        <v>199</v>
      </c>
      <c r="F78" t="s">
        <v>273</v>
      </c>
      <c r="G78" t="s">
        <v>273</v>
      </c>
      <c r="H78" t="s">
        <v>225</v>
      </c>
      <c r="I78" t="s">
        <v>500</v>
      </c>
      <c r="J78" t="s">
        <v>501</v>
      </c>
      <c r="K78" t="s">
        <v>502</v>
      </c>
      <c r="L78" t="s">
        <v>92</v>
      </c>
      <c r="M78">
        <v>16470</v>
      </c>
      <c r="N78" t="s">
        <v>212</v>
      </c>
      <c r="O78">
        <v>13350.43</v>
      </c>
      <c r="P78" t="s">
        <v>212</v>
      </c>
      <c r="Q78" s="5" t="str" cm="1">
        <f t="array" aca="1" ref="Q78" ca="1">HYPERLINK("#"&amp;CELL("direccion",Tabla_471065!A74),"71")</f>
        <v>71</v>
      </c>
      <c r="R78" s="5" t="str" cm="1">
        <f t="array" aca="1" ref="R78" ca="1">HYPERLINK("#"&amp;CELL("direccion",Tabla_471039!A74),"71")</f>
        <v>71</v>
      </c>
      <c r="S78" s="5" t="str" cm="1">
        <f t="array" aca="1" ref="S78" ca="1">HYPERLINK("#"&amp;CELL("direccion",Tabla_471067!A74),"71")</f>
        <v>71</v>
      </c>
      <c r="T78" s="5" t="str" cm="1">
        <f t="array" aca="1" ref="T78" ca="1">HYPERLINK("#"&amp;CELL("direccion",Tabla_471023!A74),"71")</f>
        <v>71</v>
      </c>
      <c r="U78" s="5" t="str" cm="1">
        <f t="array" aca="1" ref="U78" ca="1">HYPERLINK("#"&amp;CELL("direccion",Tabla_471047!A74),"71")</f>
        <v>71</v>
      </c>
      <c r="V78" s="5" t="str" cm="1">
        <f t="array" aca="1" ref="V78" ca="1">HYPERLINK("#"&amp;CELL("direccion",Tabla_471030!A74),"71")</f>
        <v>71</v>
      </c>
      <c r="W78" s="5" t="str" cm="1">
        <f t="array" aca="1" ref="W78" ca="1">HYPERLINK("#"&amp;CELL("direccion",Tabla_471041!A74),"71")</f>
        <v>71</v>
      </c>
      <c r="X78" s="5" t="str" cm="1">
        <f t="array" aca="1" ref="X78" ca="1">HYPERLINK("#"&amp;CELL("direccion",Tabla_471031!A74),"71")</f>
        <v>71</v>
      </c>
      <c r="Y78" s="5" t="str" cm="1">
        <f t="array" aca="1" ref="Y78" ca="1">HYPERLINK("#"&amp;CELL("direccion",Tabla_471032!A74),"71")</f>
        <v>71</v>
      </c>
      <c r="Z78" s="5" t="str" cm="1">
        <f t="array" aca="1" ref="Z78" ca="1">HYPERLINK("#"&amp;CELL("direccion",Tabla_471059!A74),"71")</f>
        <v>71</v>
      </c>
      <c r="AA78" s="5" t="str" cm="1">
        <f t="array" aca="1" ref="AA78" ca="1">HYPERLINK("#"&amp;CELL("direccion",Tabla_471071!A74),"71")</f>
        <v>71</v>
      </c>
      <c r="AB78" s="5" t="str" cm="1">
        <f t="array" aca="1" ref="AB78" ca="1">HYPERLINK("#"&amp;CELL("direccion",Tabla_471062!A74),"71")</f>
        <v>71</v>
      </c>
      <c r="AC78" s="5" t="str" cm="1">
        <f t="array" aca="1" ref="AC78" ca="1">HYPERLINK("#"&amp;CELL("direccion",Tabla_471074!A74),"71")</f>
        <v>71</v>
      </c>
      <c r="AD78" t="s">
        <v>213</v>
      </c>
      <c r="AE78" s="3">
        <v>45747</v>
      </c>
    </row>
    <row r="79" spans="1:31" x14ac:dyDescent="0.3">
      <c r="A79">
        <v>2025</v>
      </c>
      <c r="B79" s="3">
        <v>45658</v>
      </c>
      <c r="C79" s="3">
        <v>45747</v>
      </c>
      <c r="D79" t="s">
        <v>84</v>
      </c>
      <c r="E79">
        <v>199</v>
      </c>
      <c r="F79" t="s">
        <v>273</v>
      </c>
      <c r="G79" t="s">
        <v>273</v>
      </c>
      <c r="H79" t="s">
        <v>225</v>
      </c>
      <c r="I79" t="s">
        <v>503</v>
      </c>
      <c r="J79" t="s">
        <v>504</v>
      </c>
      <c r="K79" t="s">
        <v>420</v>
      </c>
      <c r="L79" t="s">
        <v>92</v>
      </c>
      <c r="M79">
        <v>16470</v>
      </c>
      <c r="N79" t="s">
        <v>212</v>
      </c>
      <c r="O79">
        <v>13350.43</v>
      </c>
      <c r="P79" t="s">
        <v>212</v>
      </c>
      <c r="Q79" s="5" t="str" cm="1">
        <f t="array" aca="1" ref="Q79" ca="1">HYPERLINK("#"&amp;CELL("direccion",Tabla_471065!A75),"72")</f>
        <v>72</v>
      </c>
      <c r="R79" s="5" t="str" cm="1">
        <f t="array" aca="1" ref="R79" ca="1">HYPERLINK("#"&amp;CELL("direccion",Tabla_471039!A75),"72")</f>
        <v>72</v>
      </c>
      <c r="S79" s="5" t="str" cm="1">
        <f t="array" aca="1" ref="S79" ca="1">HYPERLINK("#"&amp;CELL("direccion",Tabla_471067!A75),"72")</f>
        <v>72</v>
      </c>
      <c r="T79" s="5" t="str" cm="1">
        <f t="array" aca="1" ref="T79" ca="1">HYPERLINK("#"&amp;CELL("direccion",Tabla_471023!A75),"72")</f>
        <v>72</v>
      </c>
      <c r="U79" s="5" t="str" cm="1">
        <f t="array" aca="1" ref="U79" ca="1">HYPERLINK("#"&amp;CELL("direccion",Tabla_471047!A75),"72")</f>
        <v>72</v>
      </c>
      <c r="V79" s="5" t="str" cm="1">
        <f t="array" aca="1" ref="V79" ca="1">HYPERLINK("#"&amp;CELL("direccion",Tabla_471030!A75),"72")</f>
        <v>72</v>
      </c>
      <c r="W79" s="5" t="str" cm="1">
        <f t="array" aca="1" ref="W79" ca="1">HYPERLINK("#"&amp;CELL("direccion",Tabla_471041!A75),"72")</f>
        <v>72</v>
      </c>
      <c r="X79" s="5" t="str" cm="1">
        <f t="array" aca="1" ref="X79" ca="1">HYPERLINK("#"&amp;CELL("direccion",Tabla_471031!A75),"72")</f>
        <v>72</v>
      </c>
      <c r="Y79" s="5" t="str" cm="1">
        <f t="array" aca="1" ref="Y79" ca="1">HYPERLINK("#"&amp;CELL("direccion",Tabla_471032!A75),"72")</f>
        <v>72</v>
      </c>
      <c r="Z79" s="5" t="str" cm="1">
        <f t="array" aca="1" ref="Z79" ca="1">HYPERLINK("#"&amp;CELL("direccion",Tabla_471059!A75),"72")</f>
        <v>72</v>
      </c>
      <c r="AA79" s="5" t="str" cm="1">
        <f t="array" aca="1" ref="AA79" ca="1">HYPERLINK("#"&amp;CELL("direccion",Tabla_471071!A75),"72")</f>
        <v>72</v>
      </c>
      <c r="AB79" s="5" t="str" cm="1">
        <f t="array" aca="1" ref="AB79" ca="1">HYPERLINK("#"&amp;CELL("direccion",Tabla_471062!A75),"72")</f>
        <v>72</v>
      </c>
      <c r="AC79" s="5" t="str" cm="1">
        <f t="array" aca="1" ref="AC79" ca="1">HYPERLINK("#"&amp;CELL("direccion",Tabla_471074!A75),"72")</f>
        <v>72</v>
      </c>
      <c r="AD79" t="s">
        <v>213</v>
      </c>
      <c r="AE79" s="3">
        <v>45747</v>
      </c>
    </row>
    <row r="80" spans="1:31" x14ac:dyDescent="0.3">
      <c r="A80">
        <v>2025</v>
      </c>
      <c r="B80" s="3">
        <v>45658</v>
      </c>
      <c r="C80" s="3">
        <v>45747</v>
      </c>
      <c r="D80" t="s">
        <v>84</v>
      </c>
      <c r="E80">
        <v>199</v>
      </c>
      <c r="F80" t="s">
        <v>273</v>
      </c>
      <c r="G80" t="s">
        <v>273</v>
      </c>
      <c r="H80" t="s">
        <v>225</v>
      </c>
      <c r="I80" t="s">
        <v>505</v>
      </c>
      <c r="J80" t="s">
        <v>506</v>
      </c>
      <c r="K80" t="s">
        <v>507</v>
      </c>
      <c r="L80" t="s">
        <v>92</v>
      </c>
      <c r="M80">
        <v>16470</v>
      </c>
      <c r="N80" t="s">
        <v>212</v>
      </c>
      <c r="O80">
        <v>13350.43</v>
      </c>
      <c r="P80" t="s">
        <v>212</v>
      </c>
      <c r="Q80" s="5" t="str" cm="1">
        <f t="array" aca="1" ref="Q80" ca="1">HYPERLINK("#"&amp;CELL("direccion",Tabla_471065!A76),"73")</f>
        <v>73</v>
      </c>
      <c r="R80" s="5" t="str" cm="1">
        <f t="array" aca="1" ref="R80" ca="1">HYPERLINK("#"&amp;CELL("direccion",Tabla_471039!A76),"73")</f>
        <v>73</v>
      </c>
      <c r="S80" s="5" t="str" cm="1">
        <f t="array" aca="1" ref="S80" ca="1">HYPERLINK("#"&amp;CELL("direccion",Tabla_471067!A76),"73")</f>
        <v>73</v>
      </c>
      <c r="T80" s="5" t="str" cm="1">
        <f t="array" aca="1" ref="T80" ca="1">HYPERLINK("#"&amp;CELL("direccion",Tabla_471023!A76),"73")</f>
        <v>73</v>
      </c>
      <c r="U80" s="5" t="str" cm="1">
        <f t="array" aca="1" ref="U80" ca="1">HYPERLINK("#"&amp;CELL("direccion",Tabla_471047!A76),"73")</f>
        <v>73</v>
      </c>
      <c r="V80" s="5" t="str" cm="1">
        <f t="array" aca="1" ref="V80" ca="1">HYPERLINK("#"&amp;CELL("direccion",Tabla_471030!A76),"73")</f>
        <v>73</v>
      </c>
      <c r="W80" s="5" t="str" cm="1">
        <f t="array" aca="1" ref="W80" ca="1">HYPERLINK("#"&amp;CELL("direccion",Tabla_471041!A76),"73")</f>
        <v>73</v>
      </c>
      <c r="X80" s="5" t="str" cm="1">
        <f t="array" aca="1" ref="X80" ca="1">HYPERLINK("#"&amp;CELL("direccion",Tabla_471031!A76),"73")</f>
        <v>73</v>
      </c>
      <c r="Y80" s="5" t="str" cm="1">
        <f t="array" aca="1" ref="Y80" ca="1">HYPERLINK("#"&amp;CELL("direccion",Tabla_471032!A76),"73")</f>
        <v>73</v>
      </c>
      <c r="Z80" s="5" t="str" cm="1">
        <f t="array" aca="1" ref="Z80" ca="1">HYPERLINK("#"&amp;CELL("direccion",Tabla_471059!A76),"73")</f>
        <v>73</v>
      </c>
      <c r="AA80" s="5" t="str" cm="1">
        <f t="array" aca="1" ref="AA80" ca="1">HYPERLINK("#"&amp;CELL("direccion",Tabla_471071!A76),"73")</f>
        <v>73</v>
      </c>
      <c r="AB80" s="5" t="str" cm="1">
        <f t="array" aca="1" ref="AB80" ca="1">HYPERLINK("#"&amp;CELL("direccion",Tabla_471062!A76),"73")</f>
        <v>73</v>
      </c>
      <c r="AC80" s="5" t="str" cm="1">
        <f t="array" aca="1" ref="AC80" ca="1">HYPERLINK("#"&amp;CELL("direccion",Tabla_471074!A76),"73")</f>
        <v>73</v>
      </c>
      <c r="AD80" t="s">
        <v>213</v>
      </c>
      <c r="AE80" s="3">
        <v>45747</v>
      </c>
    </row>
    <row r="81" spans="1:31" x14ac:dyDescent="0.3">
      <c r="A81">
        <v>2025</v>
      </c>
      <c r="B81" s="3">
        <v>45658</v>
      </c>
      <c r="C81" s="3">
        <v>45747</v>
      </c>
      <c r="D81" t="s">
        <v>84</v>
      </c>
      <c r="E81">
        <v>199</v>
      </c>
      <c r="F81" t="s">
        <v>273</v>
      </c>
      <c r="G81" t="s">
        <v>273</v>
      </c>
      <c r="H81" t="s">
        <v>225</v>
      </c>
      <c r="I81" t="s">
        <v>508</v>
      </c>
      <c r="J81" t="s">
        <v>502</v>
      </c>
      <c r="K81" t="s">
        <v>353</v>
      </c>
      <c r="L81" t="s">
        <v>92</v>
      </c>
      <c r="M81">
        <v>16470</v>
      </c>
      <c r="N81" t="s">
        <v>212</v>
      </c>
      <c r="O81">
        <v>13350.43</v>
      </c>
      <c r="P81" t="s">
        <v>212</v>
      </c>
      <c r="Q81" s="5" t="str" cm="1">
        <f t="array" aca="1" ref="Q81" ca="1">HYPERLINK("#"&amp;CELL("direccion",Tabla_471065!A77),"74")</f>
        <v>74</v>
      </c>
      <c r="R81" s="5" t="str" cm="1">
        <f t="array" aca="1" ref="R81" ca="1">HYPERLINK("#"&amp;CELL("direccion",Tabla_471039!A77),"74")</f>
        <v>74</v>
      </c>
      <c r="S81" s="5" t="str" cm="1">
        <f t="array" aca="1" ref="S81" ca="1">HYPERLINK("#"&amp;CELL("direccion",Tabla_471067!A77),"74")</f>
        <v>74</v>
      </c>
      <c r="T81" s="5" t="str" cm="1">
        <f t="array" aca="1" ref="T81" ca="1">HYPERLINK("#"&amp;CELL("direccion",Tabla_471023!A77),"74")</f>
        <v>74</v>
      </c>
      <c r="U81" s="5" t="str" cm="1">
        <f t="array" aca="1" ref="U81" ca="1">HYPERLINK("#"&amp;CELL("direccion",Tabla_471047!A77),"74")</f>
        <v>74</v>
      </c>
      <c r="V81" s="5" t="str" cm="1">
        <f t="array" aca="1" ref="V81" ca="1">HYPERLINK("#"&amp;CELL("direccion",Tabla_471030!A77),"74")</f>
        <v>74</v>
      </c>
      <c r="W81" s="5" t="str" cm="1">
        <f t="array" aca="1" ref="W81" ca="1">HYPERLINK("#"&amp;CELL("direccion",Tabla_471041!A77),"74")</f>
        <v>74</v>
      </c>
      <c r="X81" s="5" t="str" cm="1">
        <f t="array" aca="1" ref="X81" ca="1">HYPERLINK("#"&amp;CELL("direccion",Tabla_471031!A77),"74")</f>
        <v>74</v>
      </c>
      <c r="Y81" s="5" t="str" cm="1">
        <f t="array" aca="1" ref="Y81" ca="1">HYPERLINK("#"&amp;CELL("direccion",Tabla_471032!A77),"74")</f>
        <v>74</v>
      </c>
      <c r="Z81" s="5" t="str" cm="1">
        <f t="array" aca="1" ref="Z81" ca="1">HYPERLINK("#"&amp;CELL("direccion",Tabla_471059!A77),"74")</f>
        <v>74</v>
      </c>
      <c r="AA81" s="5" t="str" cm="1">
        <f t="array" aca="1" ref="AA81" ca="1">HYPERLINK("#"&amp;CELL("direccion",Tabla_471071!A77),"74")</f>
        <v>74</v>
      </c>
      <c r="AB81" s="5" t="str" cm="1">
        <f t="array" aca="1" ref="AB81" ca="1">HYPERLINK("#"&amp;CELL("direccion",Tabla_471062!A77),"74")</f>
        <v>74</v>
      </c>
      <c r="AC81" s="5" t="str" cm="1">
        <f t="array" aca="1" ref="AC81" ca="1">HYPERLINK("#"&amp;CELL("direccion",Tabla_471074!A77),"74")</f>
        <v>74</v>
      </c>
      <c r="AD81" t="s">
        <v>213</v>
      </c>
      <c r="AE81" s="3">
        <v>45747</v>
      </c>
    </row>
    <row r="82" spans="1:31" x14ac:dyDescent="0.3">
      <c r="A82">
        <v>2025</v>
      </c>
      <c r="B82" s="3">
        <v>45658</v>
      </c>
      <c r="C82" s="3">
        <v>45747</v>
      </c>
      <c r="D82" t="s">
        <v>84</v>
      </c>
      <c r="E82">
        <v>199</v>
      </c>
      <c r="F82" t="s">
        <v>273</v>
      </c>
      <c r="G82" t="s">
        <v>273</v>
      </c>
      <c r="H82" t="s">
        <v>225</v>
      </c>
      <c r="I82" t="s">
        <v>379</v>
      </c>
      <c r="J82" t="s">
        <v>509</v>
      </c>
      <c r="K82" t="s">
        <v>510</v>
      </c>
      <c r="L82" t="s">
        <v>92</v>
      </c>
      <c r="M82">
        <v>16470</v>
      </c>
      <c r="N82" t="s">
        <v>212</v>
      </c>
      <c r="O82">
        <v>13350.43</v>
      </c>
      <c r="P82" t="s">
        <v>212</v>
      </c>
      <c r="Q82" s="5" t="str" cm="1">
        <f t="array" aca="1" ref="Q82" ca="1">HYPERLINK("#"&amp;CELL("direccion",Tabla_471065!A78),"75")</f>
        <v>75</v>
      </c>
      <c r="R82" s="5" t="str" cm="1">
        <f t="array" aca="1" ref="R82" ca="1">HYPERLINK("#"&amp;CELL("direccion",Tabla_471039!A78),"75")</f>
        <v>75</v>
      </c>
      <c r="S82" s="5" t="str" cm="1">
        <f t="array" aca="1" ref="S82" ca="1">HYPERLINK("#"&amp;CELL("direccion",Tabla_471067!A78),"75")</f>
        <v>75</v>
      </c>
      <c r="T82" s="5" t="str" cm="1">
        <f t="array" aca="1" ref="T82" ca="1">HYPERLINK("#"&amp;CELL("direccion",Tabla_471023!A78),"75")</f>
        <v>75</v>
      </c>
      <c r="U82" s="5" t="str" cm="1">
        <f t="array" aca="1" ref="U82" ca="1">HYPERLINK("#"&amp;CELL("direccion",Tabla_471047!A78),"75")</f>
        <v>75</v>
      </c>
      <c r="V82" s="5" t="str" cm="1">
        <f t="array" aca="1" ref="V82" ca="1">HYPERLINK("#"&amp;CELL("direccion",Tabla_471030!A78),"75")</f>
        <v>75</v>
      </c>
      <c r="W82" s="5" t="str" cm="1">
        <f t="array" aca="1" ref="W82" ca="1">HYPERLINK("#"&amp;CELL("direccion",Tabla_471041!A78),"75")</f>
        <v>75</v>
      </c>
      <c r="X82" s="5" t="str" cm="1">
        <f t="array" aca="1" ref="X82" ca="1">HYPERLINK("#"&amp;CELL("direccion",Tabla_471031!A78),"75")</f>
        <v>75</v>
      </c>
      <c r="Y82" s="5" t="str" cm="1">
        <f t="array" aca="1" ref="Y82" ca="1">HYPERLINK("#"&amp;CELL("direccion",Tabla_471032!A78),"75")</f>
        <v>75</v>
      </c>
      <c r="Z82" s="5" t="str" cm="1">
        <f t="array" aca="1" ref="Z82" ca="1">HYPERLINK("#"&amp;CELL("direccion",Tabla_471059!A78),"75")</f>
        <v>75</v>
      </c>
      <c r="AA82" s="5" t="str" cm="1">
        <f t="array" aca="1" ref="AA82" ca="1">HYPERLINK("#"&amp;CELL("direccion",Tabla_471071!A78),"75")</f>
        <v>75</v>
      </c>
      <c r="AB82" s="5" t="str" cm="1">
        <f t="array" aca="1" ref="AB82" ca="1">HYPERLINK("#"&amp;CELL("direccion",Tabla_471062!A78),"75")</f>
        <v>75</v>
      </c>
      <c r="AC82" s="5" t="str" cm="1">
        <f t="array" aca="1" ref="AC82" ca="1">HYPERLINK("#"&amp;CELL("direccion",Tabla_471074!A78),"75")</f>
        <v>75</v>
      </c>
      <c r="AD82" t="s">
        <v>213</v>
      </c>
      <c r="AE82" s="3">
        <v>45747</v>
      </c>
    </row>
    <row r="83" spans="1:31" x14ac:dyDescent="0.3">
      <c r="A83">
        <v>2025</v>
      </c>
      <c r="B83" s="3">
        <v>45658</v>
      </c>
      <c r="C83" s="3">
        <v>45747</v>
      </c>
      <c r="D83" t="s">
        <v>84</v>
      </c>
      <c r="E83">
        <v>199</v>
      </c>
      <c r="F83" t="s">
        <v>273</v>
      </c>
      <c r="G83" t="s">
        <v>273</v>
      </c>
      <c r="H83" t="s">
        <v>225</v>
      </c>
      <c r="I83" t="s">
        <v>511</v>
      </c>
      <c r="J83" t="s">
        <v>509</v>
      </c>
      <c r="K83" t="s">
        <v>512</v>
      </c>
      <c r="L83" t="s">
        <v>91</v>
      </c>
      <c r="M83">
        <v>16470</v>
      </c>
      <c r="N83" t="s">
        <v>212</v>
      </c>
      <c r="O83">
        <v>13350.43</v>
      </c>
      <c r="P83" t="s">
        <v>212</v>
      </c>
      <c r="Q83" s="5" t="str" cm="1">
        <f t="array" aca="1" ref="Q83" ca="1">HYPERLINK("#"&amp;CELL("direccion",Tabla_471065!A79),"76")</f>
        <v>76</v>
      </c>
      <c r="R83" s="5" t="str" cm="1">
        <f t="array" aca="1" ref="R83" ca="1">HYPERLINK("#"&amp;CELL("direccion",Tabla_471039!A79),"76")</f>
        <v>76</v>
      </c>
      <c r="S83" s="5" t="str" cm="1">
        <f t="array" aca="1" ref="S83" ca="1">HYPERLINK("#"&amp;CELL("direccion",Tabla_471067!A79),"76")</f>
        <v>76</v>
      </c>
      <c r="T83" s="5" t="str" cm="1">
        <f t="array" aca="1" ref="T83" ca="1">HYPERLINK("#"&amp;CELL("direccion",Tabla_471023!A79),"76")</f>
        <v>76</v>
      </c>
      <c r="U83" s="5" t="str" cm="1">
        <f t="array" aca="1" ref="U83" ca="1">HYPERLINK("#"&amp;CELL("direccion",Tabla_471047!A79),"76")</f>
        <v>76</v>
      </c>
      <c r="V83" s="5" t="str" cm="1">
        <f t="array" aca="1" ref="V83" ca="1">HYPERLINK("#"&amp;CELL("direccion",Tabla_471030!A79),"76")</f>
        <v>76</v>
      </c>
      <c r="W83" s="5" t="str" cm="1">
        <f t="array" aca="1" ref="W83" ca="1">HYPERLINK("#"&amp;CELL("direccion",Tabla_471041!A79),"76")</f>
        <v>76</v>
      </c>
      <c r="X83" s="5" t="str" cm="1">
        <f t="array" aca="1" ref="X83" ca="1">HYPERLINK("#"&amp;CELL("direccion",Tabla_471031!A79),"76")</f>
        <v>76</v>
      </c>
      <c r="Y83" s="5" t="str" cm="1">
        <f t="array" aca="1" ref="Y83" ca="1">HYPERLINK("#"&amp;CELL("direccion",Tabla_471032!A79),"76")</f>
        <v>76</v>
      </c>
      <c r="Z83" s="5" t="str" cm="1">
        <f t="array" aca="1" ref="Z83" ca="1">HYPERLINK("#"&amp;CELL("direccion",Tabla_471059!A79),"76")</f>
        <v>76</v>
      </c>
      <c r="AA83" s="5" t="str" cm="1">
        <f t="array" aca="1" ref="AA83" ca="1">HYPERLINK("#"&amp;CELL("direccion",Tabla_471071!A79),"76")</f>
        <v>76</v>
      </c>
      <c r="AB83" s="5" t="str" cm="1">
        <f t="array" aca="1" ref="AB83" ca="1">HYPERLINK("#"&amp;CELL("direccion",Tabla_471062!A79),"76")</f>
        <v>76</v>
      </c>
      <c r="AC83" s="5" t="str" cm="1">
        <f t="array" aca="1" ref="AC83" ca="1">HYPERLINK("#"&amp;CELL("direccion",Tabla_471074!A79),"76")</f>
        <v>76</v>
      </c>
      <c r="AD83" t="s">
        <v>213</v>
      </c>
      <c r="AE83" s="3">
        <v>45747</v>
      </c>
    </row>
    <row r="84" spans="1:31" x14ac:dyDescent="0.3">
      <c r="A84">
        <v>2025</v>
      </c>
      <c r="B84" s="3">
        <v>45658</v>
      </c>
      <c r="C84" s="3">
        <v>45747</v>
      </c>
      <c r="D84" t="s">
        <v>84</v>
      </c>
      <c r="E84">
        <v>199</v>
      </c>
      <c r="F84" t="s">
        <v>273</v>
      </c>
      <c r="G84" t="s">
        <v>273</v>
      </c>
      <c r="H84" t="s">
        <v>225</v>
      </c>
      <c r="I84" t="s">
        <v>513</v>
      </c>
      <c r="J84" t="s">
        <v>514</v>
      </c>
      <c r="K84" t="s">
        <v>406</v>
      </c>
      <c r="L84" t="s">
        <v>92</v>
      </c>
      <c r="M84">
        <v>16470</v>
      </c>
      <c r="N84" t="s">
        <v>212</v>
      </c>
      <c r="O84">
        <v>13350.43</v>
      </c>
      <c r="P84" t="s">
        <v>212</v>
      </c>
      <c r="Q84" s="5" t="str" cm="1">
        <f t="array" aca="1" ref="Q84" ca="1">HYPERLINK("#"&amp;CELL("direccion",Tabla_471065!A80),"77")</f>
        <v>77</v>
      </c>
      <c r="R84" s="5" t="str" cm="1">
        <f t="array" aca="1" ref="R84" ca="1">HYPERLINK("#"&amp;CELL("direccion",Tabla_471039!A80),"77")</f>
        <v>77</v>
      </c>
      <c r="S84" s="5" t="str" cm="1">
        <f t="array" aca="1" ref="S84" ca="1">HYPERLINK("#"&amp;CELL("direccion",Tabla_471067!A80),"77")</f>
        <v>77</v>
      </c>
      <c r="T84" s="5" t="str" cm="1">
        <f t="array" aca="1" ref="T84" ca="1">HYPERLINK("#"&amp;CELL("direccion",Tabla_471023!A80),"77")</f>
        <v>77</v>
      </c>
      <c r="U84" s="5" t="str" cm="1">
        <f t="array" aca="1" ref="U84" ca="1">HYPERLINK("#"&amp;CELL("direccion",Tabla_471047!A80),"77")</f>
        <v>77</v>
      </c>
      <c r="V84" s="5" t="str" cm="1">
        <f t="array" aca="1" ref="V84" ca="1">HYPERLINK("#"&amp;CELL("direccion",Tabla_471030!A80),"77")</f>
        <v>77</v>
      </c>
      <c r="W84" s="5" t="str" cm="1">
        <f t="array" aca="1" ref="W84" ca="1">HYPERLINK("#"&amp;CELL("direccion",Tabla_471041!A80),"77")</f>
        <v>77</v>
      </c>
      <c r="X84" s="5" t="str" cm="1">
        <f t="array" aca="1" ref="X84" ca="1">HYPERLINK("#"&amp;CELL("direccion",Tabla_471031!A80),"77")</f>
        <v>77</v>
      </c>
      <c r="Y84" s="5" t="str" cm="1">
        <f t="array" aca="1" ref="Y84" ca="1">HYPERLINK("#"&amp;CELL("direccion",Tabla_471032!A80),"77")</f>
        <v>77</v>
      </c>
      <c r="Z84" s="5" t="str" cm="1">
        <f t="array" aca="1" ref="Z84" ca="1">HYPERLINK("#"&amp;CELL("direccion",Tabla_471059!A80),"77")</f>
        <v>77</v>
      </c>
      <c r="AA84" s="5" t="str" cm="1">
        <f t="array" aca="1" ref="AA84" ca="1">HYPERLINK("#"&amp;CELL("direccion",Tabla_471071!A80),"77")</f>
        <v>77</v>
      </c>
      <c r="AB84" s="5" t="str" cm="1">
        <f t="array" aca="1" ref="AB84" ca="1">HYPERLINK("#"&amp;CELL("direccion",Tabla_471062!A80),"77")</f>
        <v>77</v>
      </c>
      <c r="AC84" s="5" t="str" cm="1">
        <f t="array" aca="1" ref="AC84" ca="1">HYPERLINK("#"&amp;CELL("direccion",Tabla_471074!A80),"77")</f>
        <v>77</v>
      </c>
      <c r="AD84" t="s">
        <v>213</v>
      </c>
      <c r="AE84" s="3">
        <v>45747</v>
      </c>
    </row>
    <row r="85" spans="1:31" x14ac:dyDescent="0.3">
      <c r="A85">
        <v>2025</v>
      </c>
      <c r="B85" s="3">
        <v>45658</v>
      </c>
      <c r="C85" s="3">
        <v>45747</v>
      </c>
      <c r="D85" t="s">
        <v>84</v>
      </c>
      <c r="E85">
        <v>199</v>
      </c>
      <c r="F85" t="s">
        <v>273</v>
      </c>
      <c r="G85" t="s">
        <v>273</v>
      </c>
      <c r="H85" t="s">
        <v>225</v>
      </c>
      <c r="I85" t="s">
        <v>515</v>
      </c>
      <c r="J85" t="s">
        <v>516</v>
      </c>
      <c r="K85" t="s">
        <v>344</v>
      </c>
      <c r="L85" t="s">
        <v>92</v>
      </c>
      <c r="M85">
        <v>16470</v>
      </c>
      <c r="N85" t="s">
        <v>212</v>
      </c>
      <c r="O85">
        <v>13350.43</v>
      </c>
      <c r="P85" t="s">
        <v>212</v>
      </c>
      <c r="Q85" s="5" t="str" cm="1">
        <f t="array" aca="1" ref="Q85" ca="1">HYPERLINK("#"&amp;CELL("direccion",Tabla_471065!A81),"78")</f>
        <v>78</v>
      </c>
      <c r="R85" s="5" t="str" cm="1">
        <f t="array" aca="1" ref="R85" ca="1">HYPERLINK("#"&amp;CELL("direccion",Tabla_471039!A81),"78")</f>
        <v>78</v>
      </c>
      <c r="S85" s="5" t="str" cm="1">
        <f t="array" aca="1" ref="S85" ca="1">HYPERLINK("#"&amp;CELL("direccion",Tabla_471067!A81),"78")</f>
        <v>78</v>
      </c>
      <c r="T85" s="5" t="str" cm="1">
        <f t="array" aca="1" ref="T85" ca="1">HYPERLINK("#"&amp;CELL("direccion",Tabla_471023!A81),"78")</f>
        <v>78</v>
      </c>
      <c r="U85" s="5" t="str" cm="1">
        <f t="array" aca="1" ref="U85" ca="1">HYPERLINK("#"&amp;CELL("direccion",Tabla_471047!A81),"78")</f>
        <v>78</v>
      </c>
      <c r="V85" s="5" t="str" cm="1">
        <f t="array" aca="1" ref="V85" ca="1">HYPERLINK("#"&amp;CELL("direccion",Tabla_471030!A81),"78")</f>
        <v>78</v>
      </c>
      <c r="W85" s="5" t="str" cm="1">
        <f t="array" aca="1" ref="W85" ca="1">HYPERLINK("#"&amp;CELL("direccion",Tabla_471041!A81),"78")</f>
        <v>78</v>
      </c>
      <c r="X85" s="5" t="str" cm="1">
        <f t="array" aca="1" ref="X85" ca="1">HYPERLINK("#"&amp;CELL("direccion",Tabla_471031!A81),"78")</f>
        <v>78</v>
      </c>
      <c r="Y85" s="5" t="str" cm="1">
        <f t="array" aca="1" ref="Y85" ca="1">HYPERLINK("#"&amp;CELL("direccion",Tabla_471032!A81),"78")</f>
        <v>78</v>
      </c>
      <c r="Z85" s="5" t="str" cm="1">
        <f t="array" aca="1" ref="Z85" ca="1">HYPERLINK("#"&amp;CELL("direccion",Tabla_471059!A81),"78")</f>
        <v>78</v>
      </c>
      <c r="AA85" s="5" t="str" cm="1">
        <f t="array" aca="1" ref="AA85" ca="1">HYPERLINK("#"&amp;CELL("direccion",Tabla_471071!A81),"78")</f>
        <v>78</v>
      </c>
      <c r="AB85" s="5" t="str" cm="1">
        <f t="array" aca="1" ref="AB85" ca="1">HYPERLINK("#"&amp;CELL("direccion",Tabla_471062!A81),"78")</f>
        <v>78</v>
      </c>
      <c r="AC85" s="5" t="str" cm="1">
        <f t="array" aca="1" ref="AC85" ca="1">HYPERLINK("#"&amp;CELL("direccion",Tabla_471074!A81),"78")</f>
        <v>78</v>
      </c>
      <c r="AD85" t="s">
        <v>213</v>
      </c>
      <c r="AE85" s="3">
        <v>45747</v>
      </c>
    </row>
    <row r="86" spans="1:31" x14ac:dyDescent="0.3">
      <c r="A86">
        <v>2025</v>
      </c>
      <c r="B86" s="3">
        <v>45658</v>
      </c>
      <c r="C86" s="3">
        <v>45747</v>
      </c>
      <c r="D86" t="s">
        <v>84</v>
      </c>
      <c r="E86">
        <v>199</v>
      </c>
      <c r="F86" t="s">
        <v>273</v>
      </c>
      <c r="G86" t="s">
        <v>273</v>
      </c>
      <c r="H86" t="s">
        <v>225</v>
      </c>
      <c r="I86" t="s">
        <v>517</v>
      </c>
      <c r="J86" t="s">
        <v>516</v>
      </c>
      <c r="K86" t="s">
        <v>426</v>
      </c>
      <c r="L86" t="s">
        <v>91</v>
      </c>
      <c r="M86">
        <v>16470</v>
      </c>
      <c r="N86" t="s">
        <v>212</v>
      </c>
      <c r="O86">
        <v>13350.43</v>
      </c>
      <c r="P86" t="s">
        <v>212</v>
      </c>
      <c r="Q86" s="5" t="str" cm="1">
        <f t="array" aca="1" ref="Q86" ca="1">HYPERLINK("#"&amp;CELL("direccion",Tabla_471065!A82),"79")</f>
        <v>79</v>
      </c>
      <c r="R86" s="5" t="str" cm="1">
        <f t="array" aca="1" ref="R86" ca="1">HYPERLINK("#"&amp;CELL("direccion",Tabla_471039!A82),"79")</f>
        <v>79</v>
      </c>
      <c r="S86" s="5" t="str" cm="1">
        <f t="array" aca="1" ref="S86" ca="1">HYPERLINK("#"&amp;CELL("direccion",Tabla_471067!A82),"79")</f>
        <v>79</v>
      </c>
      <c r="T86" s="5" t="str" cm="1">
        <f t="array" aca="1" ref="T86" ca="1">HYPERLINK("#"&amp;CELL("direccion",Tabla_471023!A82),"79")</f>
        <v>79</v>
      </c>
      <c r="U86" s="5" t="str" cm="1">
        <f t="array" aca="1" ref="U86" ca="1">HYPERLINK("#"&amp;CELL("direccion",Tabla_471047!A82),"79")</f>
        <v>79</v>
      </c>
      <c r="V86" s="5" t="str" cm="1">
        <f t="array" aca="1" ref="V86" ca="1">HYPERLINK("#"&amp;CELL("direccion",Tabla_471030!A82),"79")</f>
        <v>79</v>
      </c>
      <c r="W86" s="5" t="str" cm="1">
        <f t="array" aca="1" ref="W86" ca="1">HYPERLINK("#"&amp;CELL("direccion",Tabla_471041!A82),"79")</f>
        <v>79</v>
      </c>
      <c r="X86" s="5" t="str" cm="1">
        <f t="array" aca="1" ref="X86" ca="1">HYPERLINK("#"&amp;CELL("direccion",Tabla_471031!A82),"79")</f>
        <v>79</v>
      </c>
      <c r="Y86" s="5" t="str" cm="1">
        <f t="array" aca="1" ref="Y86" ca="1">HYPERLINK("#"&amp;CELL("direccion",Tabla_471032!A82),"79")</f>
        <v>79</v>
      </c>
      <c r="Z86" s="5" t="str" cm="1">
        <f t="array" aca="1" ref="Z86" ca="1">HYPERLINK("#"&amp;CELL("direccion",Tabla_471059!A82),"79")</f>
        <v>79</v>
      </c>
      <c r="AA86" s="5" t="str" cm="1">
        <f t="array" aca="1" ref="AA86" ca="1">HYPERLINK("#"&amp;CELL("direccion",Tabla_471071!A82),"79")</f>
        <v>79</v>
      </c>
      <c r="AB86" s="5" t="str" cm="1">
        <f t="array" aca="1" ref="AB86" ca="1">HYPERLINK("#"&amp;CELL("direccion",Tabla_471062!A82),"79")</f>
        <v>79</v>
      </c>
      <c r="AC86" s="5" t="str" cm="1">
        <f t="array" aca="1" ref="AC86" ca="1">HYPERLINK("#"&amp;CELL("direccion",Tabla_471074!A82),"79")</f>
        <v>79</v>
      </c>
      <c r="AD86" t="s">
        <v>213</v>
      </c>
      <c r="AE86" s="3">
        <v>45747</v>
      </c>
    </row>
    <row r="87" spans="1:31" x14ac:dyDescent="0.3">
      <c r="A87">
        <v>2025</v>
      </c>
      <c r="B87" s="3">
        <v>45658</v>
      </c>
      <c r="C87" s="3">
        <v>45747</v>
      </c>
      <c r="D87" t="s">
        <v>84</v>
      </c>
      <c r="E87">
        <v>199</v>
      </c>
      <c r="F87" t="s">
        <v>273</v>
      </c>
      <c r="G87" t="s">
        <v>273</v>
      </c>
      <c r="H87" t="s">
        <v>225</v>
      </c>
      <c r="I87" t="s">
        <v>518</v>
      </c>
      <c r="J87" t="s">
        <v>519</v>
      </c>
      <c r="K87" t="s">
        <v>520</v>
      </c>
      <c r="L87" t="s">
        <v>92</v>
      </c>
      <c r="M87">
        <v>16470</v>
      </c>
      <c r="N87" t="s">
        <v>212</v>
      </c>
      <c r="O87">
        <v>13350.43</v>
      </c>
      <c r="P87" t="s">
        <v>212</v>
      </c>
      <c r="Q87" s="5" t="str" cm="1">
        <f t="array" aca="1" ref="Q87" ca="1">HYPERLINK("#"&amp;CELL("direccion",Tabla_471065!A83),"80")</f>
        <v>80</v>
      </c>
      <c r="R87" s="5" t="str" cm="1">
        <f t="array" aca="1" ref="R87" ca="1">HYPERLINK("#"&amp;CELL("direccion",Tabla_471039!A83),"80")</f>
        <v>80</v>
      </c>
      <c r="S87" s="5" t="str" cm="1">
        <f t="array" aca="1" ref="S87" ca="1">HYPERLINK("#"&amp;CELL("direccion",Tabla_471067!A83),"80")</f>
        <v>80</v>
      </c>
      <c r="T87" s="5" t="str" cm="1">
        <f t="array" aca="1" ref="T87" ca="1">HYPERLINK("#"&amp;CELL("direccion",Tabla_471023!A83),"80")</f>
        <v>80</v>
      </c>
      <c r="U87" s="5" t="str" cm="1">
        <f t="array" aca="1" ref="U87" ca="1">HYPERLINK("#"&amp;CELL("direccion",Tabla_471047!A83),"80")</f>
        <v>80</v>
      </c>
      <c r="V87" s="5" t="str" cm="1">
        <f t="array" aca="1" ref="V87" ca="1">HYPERLINK("#"&amp;CELL("direccion",Tabla_471030!A83),"80")</f>
        <v>80</v>
      </c>
      <c r="W87" s="5" t="str" cm="1">
        <f t="array" aca="1" ref="W87" ca="1">HYPERLINK("#"&amp;CELL("direccion",Tabla_471041!A83),"80")</f>
        <v>80</v>
      </c>
      <c r="X87" s="5" t="str" cm="1">
        <f t="array" aca="1" ref="X87" ca="1">HYPERLINK("#"&amp;CELL("direccion",Tabla_471031!A83),"80")</f>
        <v>80</v>
      </c>
      <c r="Y87" s="5" t="str" cm="1">
        <f t="array" aca="1" ref="Y87" ca="1">HYPERLINK("#"&amp;CELL("direccion",Tabla_471032!A83),"80")</f>
        <v>80</v>
      </c>
      <c r="Z87" s="5" t="str" cm="1">
        <f t="array" aca="1" ref="Z87" ca="1">HYPERLINK("#"&amp;CELL("direccion",Tabla_471059!A83),"80")</f>
        <v>80</v>
      </c>
      <c r="AA87" s="5" t="str" cm="1">
        <f t="array" aca="1" ref="AA87" ca="1">HYPERLINK("#"&amp;CELL("direccion",Tabla_471071!A83),"80")</f>
        <v>80</v>
      </c>
      <c r="AB87" s="5" t="str" cm="1">
        <f t="array" aca="1" ref="AB87" ca="1">HYPERLINK("#"&amp;CELL("direccion",Tabla_471062!A83),"80")</f>
        <v>80</v>
      </c>
      <c r="AC87" s="5" t="str" cm="1">
        <f t="array" aca="1" ref="AC87" ca="1">HYPERLINK("#"&amp;CELL("direccion",Tabla_471074!A83),"80")</f>
        <v>80</v>
      </c>
      <c r="AD87" t="s">
        <v>213</v>
      </c>
      <c r="AE87" s="3">
        <v>45747</v>
      </c>
    </row>
    <row r="88" spans="1:31" x14ac:dyDescent="0.3">
      <c r="A88">
        <v>2025</v>
      </c>
      <c r="B88" s="3">
        <v>45658</v>
      </c>
      <c r="C88" s="3">
        <v>45747</v>
      </c>
      <c r="D88" t="s">
        <v>84</v>
      </c>
      <c r="E88">
        <v>199</v>
      </c>
      <c r="F88" t="s">
        <v>273</v>
      </c>
      <c r="G88" t="s">
        <v>273</v>
      </c>
      <c r="H88" t="s">
        <v>225</v>
      </c>
      <c r="I88" t="s">
        <v>521</v>
      </c>
      <c r="J88" t="s">
        <v>522</v>
      </c>
      <c r="K88" t="s">
        <v>387</v>
      </c>
      <c r="L88" t="s">
        <v>91</v>
      </c>
      <c r="M88">
        <v>16470</v>
      </c>
      <c r="N88" t="s">
        <v>212</v>
      </c>
      <c r="O88">
        <v>13350.43</v>
      </c>
      <c r="P88" t="s">
        <v>212</v>
      </c>
      <c r="Q88" s="5" t="str" cm="1">
        <f t="array" aca="1" ref="Q88" ca="1">HYPERLINK("#"&amp;CELL("direccion",Tabla_471065!A84),"81")</f>
        <v>81</v>
      </c>
      <c r="R88" s="5" t="str" cm="1">
        <f t="array" aca="1" ref="R88" ca="1">HYPERLINK("#"&amp;CELL("direccion",Tabla_471039!A84),"81")</f>
        <v>81</v>
      </c>
      <c r="S88" s="5" t="str" cm="1">
        <f t="array" aca="1" ref="S88" ca="1">HYPERLINK("#"&amp;CELL("direccion",Tabla_471067!A84),"81")</f>
        <v>81</v>
      </c>
      <c r="T88" s="5" t="str" cm="1">
        <f t="array" aca="1" ref="T88" ca="1">HYPERLINK("#"&amp;CELL("direccion",Tabla_471023!A84),"81")</f>
        <v>81</v>
      </c>
      <c r="U88" s="5" t="str" cm="1">
        <f t="array" aca="1" ref="U88" ca="1">HYPERLINK("#"&amp;CELL("direccion",Tabla_471047!A84),"81")</f>
        <v>81</v>
      </c>
      <c r="V88" s="5" t="str" cm="1">
        <f t="array" aca="1" ref="V88" ca="1">HYPERLINK("#"&amp;CELL("direccion",Tabla_471030!A84),"81")</f>
        <v>81</v>
      </c>
      <c r="W88" s="5" t="str" cm="1">
        <f t="array" aca="1" ref="W88" ca="1">HYPERLINK("#"&amp;CELL("direccion",Tabla_471041!A84),"81")</f>
        <v>81</v>
      </c>
      <c r="X88" s="5" t="str" cm="1">
        <f t="array" aca="1" ref="X88" ca="1">HYPERLINK("#"&amp;CELL("direccion",Tabla_471031!A84),"81")</f>
        <v>81</v>
      </c>
      <c r="Y88" s="5" t="str" cm="1">
        <f t="array" aca="1" ref="Y88" ca="1">HYPERLINK("#"&amp;CELL("direccion",Tabla_471032!A84),"81")</f>
        <v>81</v>
      </c>
      <c r="Z88" s="5" t="str" cm="1">
        <f t="array" aca="1" ref="Z88" ca="1">HYPERLINK("#"&amp;CELL("direccion",Tabla_471059!A84),"81")</f>
        <v>81</v>
      </c>
      <c r="AA88" s="5" t="str" cm="1">
        <f t="array" aca="1" ref="AA88" ca="1">HYPERLINK("#"&amp;CELL("direccion",Tabla_471071!A84),"81")</f>
        <v>81</v>
      </c>
      <c r="AB88" s="5" t="str" cm="1">
        <f t="array" aca="1" ref="AB88" ca="1">HYPERLINK("#"&amp;CELL("direccion",Tabla_471062!A84),"81")</f>
        <v>81</v>
      </c>
      <c r="AC88" s="5" t="str" cm="1">
        <f t="array" aca="1" ref="AC88" ca="1">HYPERLINK("#"&amp;CELL("direccion",Tabla_471074!A84),"81")</f>
        <v>81</v>
      </c>
      <c r="AD88" t="s">
        <v>213</v>
      </c>
      <c r="AE88" s="3">
        <v>45747</v>
      </c>
    </row>
    <row r="89" spans="1:31" x14ac:dyDescent="0.3">
      <c r="A89">
        <v>2025</v>
      </c>
      <c r="B89" s="3">
        <v>45658</v>
      </c>
      <c r="C89" s="3">
        <v>45747</v>
      </c>
      <c r="D89" t="s">
        <v>84</v>
      </c>
      <c r="E89">
        <v>199</v>
      </c>
      <c r="F89" t="s">
        <v>273</v>
      </c>
      <c r="G89" t="s">
        <v>273</v>
      </c>
      <c r="H89" t="s">
        <v>225</v>
      </c>
      <c r="I89" t="s">
        <v>523</v>
      </c>
      <c r="J89" t="s">
        <v>522</v>
      </c>
      <c r="K89" t="s">
        <v>395</v>
      </c>
      <c r="L89" t="s">
        <v>91</v>
      </c>
      <c r="M89">
        <v>16470</v>
      </c>
      <c r="N89" t="s">
        <v>212</v>
      </c>
      <c r="O89">
        <v>13350.43</v>
      </c>
      <c r="P89" t="s">
        <v>212</v>
      </c>
      <c r="Q89" s="5" t="str" cm="1">
        <f t="array" aca="1" ref="Q89" ca="1">HYPERLINK("#"&amp;CELL("direccion",Tabla_471065!A85),"82")</f>
        <v>82</v>
      </c>
      <c r="R89" s="5" t="str" cm="1">
        <f t="array" aca="1" ref="R89" ca="1">HYPERLINK("#"&amp;CELL("direccion",Tabla_471039!A85),"82")</f>
        <v>82</v>
      </c>
      <c r="S89" s="5" t="str" cm="1">
        <f t="array" aca="1" ref="S89" ca="1">HYPERLINK("#"&amp;CELL("direccion",Tabla_471067!A85),"82")</f>
        <v>82</v>
      </c>
      <c r="T89" s="5" t="str" cm="1">
        <f t="array" aca="1" ref="T89" ca="1">HYPERLINK("#"&amp;CELL("direccion",Tabla_471023!A85),"82")</f>
        <v>82</v>
      </c>
      <c r="U89" s="5" t="str" cm="1">
        <f t="array" aca="1" ref="U89" ca="1">HYPERLINK("#"&amp;CELL("direccion",Tabla_471047!A85),"82")</f>
        <v>82</v>
      </c>
      <c r="V89" s="5" t="str" cm="1">
        <f t="array" aca="1" ref="V89" ca="1">HYPERLINK("#"&amp;CELL("direccion",Tabla_471030!A85),"82")</f>
        <v>82</v>
      </c>
      <c r="W89" s="5" t="str" cm="1">
        <f t="array" aca="1" ref="W89" ca="1">HYPERLINK("#"&amp;CELL("direccion",Tabla_471041!A85),"82")</f>
        <v>82</v>
      </c>
      <c r="X89" s="5" t="str" cm="1">
        <f t="array" aca="1" ref="X89" ca="1">HYPERLINK("#"&amp;CELL("direccion",Tabla_471031!A85),"82")</f>
        <v>82</v>
      </c>
      <c r="Y89" s="5" t="str" cm="1">
        <f t="array" aca="1" ref="Y89" ca="1">HYPERLINK("#"&amp;CELL("direccion",Tabla_471032!A85),"82")</f>
        <v>82</v>
      </c>
      <c r="Z89" s="5" t="str" cm="1">
        <f t="array" aca="1" ref="Z89" ca="1">HYPERLINK("#"&amp;CELL("direccion",Tabla_471059!A85),"82")</f>
        <v>82</v>
      </c>
      <c r="AA89" s="5" t="str" cm="1">
        <f t="array" aca="1" ref="AA89" ca="1">HYPERLINK("#"&amp;CELL("direccion",Tabla_471071!A85),"82")</f>
        <v>82</v>
      </c>
      <c r="AB89" s="5" t="str" cm="1">
        <f t="array" aca="1" ref="AB89" ca="1">HYPERLINK("#"&amp;CELL("direccion",Tabla_471062!A85),"82")</f>
        <v>82</v>
      </c>
      <c r="AC89" s="5" t="str" cm="1">
        <f t="array" aca="1" ref="AC89" ca="1">HYPERLINK("#"&amp;CELL("direccion",Tabla_471074!A85),"82")</f>
        <v>82</v>
      </c>
      <c r="AD89" t="s">
        <v>213</v>
      </c>
      <c r="AE89" s="3">
        <v>45747</v>
      </c>
    </row>
    <row r="90" spans="1:31" x14ac:dyDescent="0.3">
      <c r="A90">
        <v>2025</v>
      </c>
      <c r="B90" s="3">
        <v>45658</v>
      </c>
      <c r="C90" s="3">
        <v>45747</v>
      </c>
      <c r="D90" t="s">
        <v>84</v>
      </c>
      <c r="E90">
        <v>199</v>
      </c>
      <c r="F90" t="s">
        <v>273</v>
      </c>
      <c r="G90" t="s">
        <v>273</v>
      </c>
      <c r="H90" t="s">
        <v>225</v>
      </c>
      <c r="I90" t="s">
        <v>524</v>
      </c>
      <c r="J90" t="s">
        <v>525</v>
      </c>
      <c r="K90" t="s">
        <v>423</v>
      </c>
      <c r="L90" t="s">
        <v>91</v>
      </c>
      <c r="M90">
        <v>16470</v>
      </c>
      <c r="N90" t="s">
        <v>212</v>
      </c>
      <c r="O90">
        <v>13350.43</v>
      </c>
      <c r="P90" t="s">
        <v>212</v>
      </c>
      <c r="Q90" s="5" t="str" cm="1">
        <f t="array" aca="1" ref="Q90" ca="1">HYPERLINK("#"&amp;CELL("direccion",Tabla_471065!A86),"83")</f>
        <v>83</v>
      </c>
      <c r="R90" s="5" t="str" cm="1">
        <f t="array" aca="1" ref="R90" ca="1">HYPERLINK("#"&amp;CELL("direccion",Tabla_471039!A86),"83")</f>
        <v>83</v>
      </c>
      <c r="S90" s="5" t="str" cm="1">
        <f t="array" aca="1" ref="S90" ca="1">HYPERLINK("#"&amp;CELL("direccion",Tabla_471067!A86),"83")</f>
        <v>83</v>
      </c>
      <c r="T90" s="5" t="str" cm="1">
        <f t="array" aca="1" ref="T90" ca="1">HYPERLINK("#"&amp;CELL("direccion",Tabla_471023!A86),"83")</f>
        <v>83</v>
      </c>
      <c r="U90" s="5" t="str" cm="1">
        <f t="array" aca="1" ref="U90" ca="1">HYPERLINK("#"&amp;CELL("direccion",Tabla_471047!A86),"83")</f>
        <v>83</v>
      </c>
      <c r="V90" s="5" t="str" cm="1">
        <f t="array" aca="1" ref="V90" ca="1">HYPERLINK("#"&amp;CELL("direccion",Tabla_471030!A86),"83")</f>
        <v>83</v>
      </c>
      <c r="W90" s="5" t="str" cm="1">
        <f t="array" aca="1" ref="W90" ca="1">HYPERLINK("#"&amp;CELL("direccion",Tabla_471041!A86),"83")</f>
        <v>83</v>
      </c>
      <c r="X90" s="5" t="str" cm="1">
        <f t="array" aca="1" ref="X90" ca="1">HYPERLINK("#"&amp;CELL("direccion",Tabla_471031!A86),"83")</f>
        <v>83</v>
      </c>
      <c r="Y90" s="5" t="str" cm="1">
        <f t="array" aca="1" ref="Y90" ca="1">HYPERLINK("#"&amp;CELL("direccion",Tabla_471032!A86),"83")</f>
        <v>83</v>
      </c>
      <c r="Z90" s="5" t="str" cm="1">
        <f t="array" aca="1" ref="Z90" ca="1">HYPERLINK("#"&amp;CELL("direccion",Tabla_471059!A86),"83")</f>
        <v>83</v>
      </c>
      <c r="AA90" s="5" t="str" cm="1">
        <f t="array" aca="1" ref="AA90" ca="1">HYPERLINK("#"&amp;CELL("direccion",Tabla_471071!A86),"83")</f>
        <v>83</v>
      </c>
      <c r="AB90" s="5" t="str" cm="1">
        <f t="array" aca="1" ref="AB90" ca="1">HYPERLINK("#"&amp;CELL("direccion",Tabla_471062!A86),"83")</f>
        <v>83</v>
      </c>
      <c r="AC90" s="5" t="str" cm="1">
        <f t="array" aca="1" ref="AC90" ca="1">HYPERLINK("#"&amp;CELL("direccion",Tabla_471074!A86),"83")</f>
        <v>83</v>
      </c>
      <c r="AD90" t="s">
        <v>213</v>
      </c>
      <c r="AE90" s="3">
        <v>45747</v>
      </c>
    </row>
    <row r="91" spans="1:31" x14ac:dyDescent="0.3">
      <c r="A91">
        <v>2025</v>
      </c>
      <c r="B91" s="3">
        <v>45658</v>
      </c>
      <c r="C91" s="3">
        <v>45747</v>
      </c>
      <c r="D91" t="s">
        <v>84</v>
      </c>
      <c r="E91">
        <v>199</v>
      </c>
      <c r="F91" t="s">
        <v>273</v>
      </c>
      <c r="G91" t="s">
        <v>273</v>
      </c>
      <c r="H91" t="s">
        <v>225</v>
      </c>
      <c r="I91" t="s">
        <v>526</v>
      </c>
      <c r="J91" t="s">
        <v>527</v>
      </c>
      <c r="K91" t="s">
        <v>372</v>
      </c>
      <c r="L91" t="s">
        <v>92</v>
      </c>
      <c r="M91">
        <v>15437</v>
      </c>
      <c r="N91" t="s">
        <v>212</v>
      </c>
      <c r="O91">
        <v>12646.09</v>
      </c>
      <c r="P91" t="s">
        <v>212</v>
      </c>
      <c r="Q91" s="5" t="str" cm="1">
        <f t="array" aca="1" ref="Q91" ca="1">HYPERLINK("#"&amp;CELL("direccion",Tabla_471065!A87),"84")</f>
        <v>84</v>
      </c>
      <c r="R91" s="5" t="str" cm="1">
        <f t="array" aca="1" ref="R91" ca="1">HYPERLINK("#"&amp;CELL("direccion",Tabla_471039!A87),"84")</f>
        <v>84</v>
      </c>
      <c r="S91" s="5" t="str" cm="1">
        <f t="array" aca="1" ref="S91" ca="1">HYPERLINK("#"&amp;CELL("direccion",Tabla_471067!A87),"84")</f>
        <v>84</v>
      </c>
      <c r="T91" s="5" t="str" cm="1">
        <f t="array" aca="1" ref="T91" ca="1">HYPERLINK("#"&amp;CELL("direccion",Tabla_471023!A87),"84")</f>
        <v>84</v>
      </c>
      <c r="U91" s="5" t="str" cm="1">
        <f t="array" aca="1" ref="U91" ca="1">HYPERLINK("#"&amp;CELL("direccion",Tabla_471047!A87),"84")</f>
        <v>84</v>
      </c>
      <c r="V91" s="5" t="str" cm="1">
        <f t="array" aca="1" ref="V91" ca="1">HYPERLINK("#"&amp;CELL("direccion",Tabla_471030!A87),"84")</f>
        <v>84</v>
      </c>
      <c r="W91" s="5" t="str" cm="1">
        <f t="array" aca="1" ref="W91" ca="1">HYPERLINK("#"&amp;CELL("direccion",Tabla_471041!A87),"84")</f>
        <v>84</v>
      </c>
      <c r="X91" s="5" t="str" cm="1">
        <f t="array" aca="1" ref="X91" ca="1">HYPERLINK("#"&amp;CELL("direccion",Tabla_471031!A87),"84")</f>
        <v>84</v>
      </c>
      <c r="Y91" s="5" t="str" cm="1">
        <f t="array" aca="1" ref="Y91" ca="1">HYPERLINK("#"&amp;CELL("direccion",Tabla_471032!A87),"84")</f>
        <v>84</v>
      </c>
      <c r="Z91" s="5" t="str" cm="1">
        <f t="array" aca="1" ref="Z91" ca="1">HYPERLINK("#"&amp;CELL("direccion",Tabla_471059!A87),"84")</f>
        <v>84</v>
      </c>
      <c r="AA91" s="5" t="str" cm="1">
        <f t="array" aca="1" ref="AA91" ca="1">HYPERLINK("#"&amp;CELL("direccion",Tabla_471071!A87),"84")</f>
        <v>84</v>
      </c>
      <c r="AB91" s="5" t="str" cm="1">
        <f t="array" aca="1" ref="AB91" ca="1">HYPERLINK("#"&amp;CELL("direccion",Tabla_471062!A87),"84")</f>
        <v>84</v>
      </c>
      <c r="AC91" s="5" t="str" cm="1">
        <f t="array" aca="1" ref="AC91" ca="1">HYPERLINK("#"&amp;CELL("direccion",Tabla_471074!A87),"84")</f>
        <v>84</v>
      </c>
      <c r="AD91" t="s">
        <v>213</v>
      </c>
      <c r="AE91" s="3">
        <v>45747</v>
      </c>
    </row>
    <row r="92" spans="1:31" x14ac:dyDescent="0.3">
      <c r="A92">
        <v>2025</v>
      </c>
      <c r="B92" s="3">
        <v>45658</v>
      </c>
      <c r="C92" s="3">
        <v>45747</v>
      </c>
      <c r="D92" t="s">
        <v>84</v>
      </c>
      <c r="E92">
        <v>199</v>
      </c>
      <c r="F92" t="s">
        <v>273</v>
      </c>
      <c r="G92" t="s">
        <v>273</v>
      </c>
      <c r="H92" t="s">
        <v>225</v>
      </c>
      <c r="I92" t="s">
        <v>528</v>
      </c>
      <c r="J92" t="s">
        <v>527</v>
      </c>
      <c r="K92" t="s">
        <v>529</v>
      </c>
      <c r="L92" t="s">
        <v>92</v>
      </c>
      <c r="M92">
        <v>16470</v>
      </c>
      <c r="N92" t="s">
        <v>212</v>
      </c>
      <c r="O92">
        <v>13350.43</v>
      </c>
      <c r="P92" t="s">
        <v>212</v>
      </c>
      <c r="Q92" s="5" t="str" cm="1">
        <f t="array" aca="1" ref="Q92" ca="1">HYPERLINK("#"&amp;CELL("direccion",Tabla_471065!A88),"85")</f>
        <v>85</v>
      </c>
      <c r="R92" s="5" t="str" cm="1">
        <f t="array" aca="1" ref="R92" ca="1">HYPERLINK("#"&amp;CELL("direccion",Tabla_471039!A88),"85")</f>
        <v>85</v>
      </c>
      <c r="S92" s="5" t="str" cm="1">
        <f t="array" aca="1" ref="S92" ca="1">HYPERLINK("#"&amp;CELL("direccion",Tabla_471067!A88),"85")</f>
        <v>85</v>
      </c>
      <c r="T92" s="5" t="str" cm="1">
        <f t="array" aca="1" ref="T92" ca="1">HYPERLINK("#"&amp;CELL("direccion",Tabla_471023!A88),"85")</f>
        <v>85</v>
      </c>
      <c r="U92" s="5" t="str" cm="1">
        <f t="array" aca="1" ref="U92" ca="1">HYPERLINK("#"&amp;CELL("direccion",Tabla_471047!A88),"85")</f>
        <v>85</v>
      </c>
      <c r="V92" s="5" t="str" cm="1">
        <f t="array" aca="1" ref="V92" ca="1">HYPERLINK("#"&amp;CELL("direccion",Tabla_471030!A88),"85")</f>
        <v>85</v>
      </c>
      <c r="W92" s="5" t="str" cm="1">
        <f t="array" aca="1" ref="W92" ca="1">HYPERLINK("#"&amp;CELL("direccion",Tabla_471041!A88),"85")</f>
        <v>85</v>
      </c>
      <c r="X92" s="5" t="str" cm="1">
        <f t="array" aca="1" ref="X92" ca="1">HYPERLINK("#"&amp;CELL("direccion",Tabla_471031!A88),"85")</f>
        <v>85</v>
      </c>
      <c r="Y92" s="5" t="str" cm="1">
        <f t="array" aca="1" ref="Y92" ca="1">HYPERLINK("#"&amp;CELL("direccion",Tabla_471032!A88),"85")</f>
        <v>85</v>
      </c>
      <c r="Z92" s="5" t="str" cm="1">
        <f t="array" aca="1" ref="Z92" ca="1">HYPERLINK("#"&amp;CELL("direccion",Tabla_471059!A88),"85")</f>
        <v>85</v>
      </c>
      <c r="AA92" s="5" t="str" cm="1">
        <f t="array" aca="1" ref="AA92" ca="1">HYPERLINK("#"&amp;CELL("direccion",Tabla_471071!A88),"85")</f>
        <v>85</v>
      </c>
      <c r="AB92" s="5" t="str" cm="1">
        <f t="array" aca="1" ref="AB92" ca="1">HYPERLINK("#"&amp;CELL("direccion",Tabla_471062!A88),"85")</f>
        <v>85</v>
      </c>
      <c r="AC92" s="5" t="str" cm="1">
        <f t="array" aca="1" ref="AC92" ca="1">HYPERLINK("#"&amp;CELL("direccion",Tabla_471074!A88),"85")</f>
        <v>85</v>
      </c>
      <c r="AD92" t="s">
        <v>213</v>
      </c>
      <c r="AE92" s="3">
        <v>45747</v>
      </c>
    </row>
    <row r="93" spans="1:31" x14ac:dyDescent="0.3">
      <c r="A93">
        <v>2025</v>
      </c>
      <c r="B93" s="3">
        <v>45658</v>
      </c>
      <c r="C93" s="3">
        <v>45747</v>
      </c>
      <c r="D93" t="s">
        <v>84</v>
      </c>
      <c r="E93">
        <v>199</v>
      </c>
      <c r="F93" t="s">
        <v>273</v>
      </c>
      <c r="G93" t="s">
        <v>273</v>
      </c>
      <c r="H93" t="s">
        <v>225</v>
      </c>
      <c r="I93" t="s">
        <v>530</v>
      </c>
      <c r="J93" t="s">
        <v>364</v>
      </c>
      <c r="K93" t="s">
        <v>364</v>
      </c>
      <c r="L93" t="s">
        <v>91</v>
      </c>
      <c r="M93">
        <v>16470</v>
      </c>
      <c r="N93" t="s">
        <v>212</v>
      </c>
      <c r="O93">
        <v>13350.43</v>
      </c>
      <c r="P93" t="s">
        <v>212</v>
      </c>
      <c r="Q93" s="5" t="str" cm="1">
        <f t="array" aca="1" ref="Q93" ca="1">HYPERLINK("#"&amp;CELL("direccion",Tabla_471065!A89),"86")</f>
        <v>86</v>
      </c>
      <c r="R93" s="5" t="str" cm="1">
        <f t="array" aca="1" ref="R93" ca="1">HYPERLINK("#"&amp;CELL("direccion",Tabla_471039!A89),"86")</f>
        <v>86</v>
      </c>
      <c r="S93" s="5" t="str" cm="1">
        <f t="array" aca="1" ref="S93" ca="1">HYPERLINK("#"&amp;CELL("direccion",Tabla_471067!A89),"86")</f>
        <v>86</v>
      </c>
      <c r="T93" s="5" t="str" cm="1">
        <f t="array" aca="1" ref="T93" ca="1">HYPERLINK("#"&amp;CELL("direccion",Tabla_471023!A89),"86")</f>
        <v>86</v>
      </c>
      <c r="U93" s="5" t="str" cm="1">
        <f t="array" aca="1" ref="U93" ca="1">HYPERLINK("#"&amp;CELL("direccion",Tabla_471047!A89),"86")</f>
        <v>86</v>
      </c>
      <c r="V93" s="5" t="str" cm="1">
        <f t="array" aca="1" ref="V93" ca="1">HYPERLINK("#"&amp;CELL("direccion",Tabla_471030!A89),"86")</f>
        <v>86</v>
      </c>
      <c r="W93" s="5" t="str" cm="1">
        <f t="array" aca="1" ref="W93" ca="1">HYPERLINK("#"&amp;CELL("direccion",Tabla_471041!A89),"86")</f>
        <v>86</v>
      </c>
      <c r="X93" s="5" t="str" cm="1">
        <f t="array" aca="1" ref="X93" ca="1">HYPERLINK("#"&amp;CELL("direccion",Tabla_471031!A89),"86")</f>
        <v>86</v>
      </c>
      <c r="Y93" s="5" t="str" cm="1">
        <f t="array" aca="1" ref="Y93" ca="1">HYPERLINK("#"&amp;CELL("direccion",Tabla_471032!A89),"86")</f>
        <v>86</v>
      </c>
      <c r="Z93" s="5" t="str" cm="1">
        <f t="array" aca="1" ref="Z93" ca="1">HYPERLINK("#"&amp;CELL("direccion",Tabla_471059!A89),"86")</f>
        <v>86</v>
      </c>
      <c r="AA93" s="5" t="str" cm="1">
        <f t="array" aca="1" ref="AA93" ca="1">HYPERLINK("#"&amp;CELL("direccion",Tabla_471071!A89),"86")</f>
        <v>86</v>
      </c>
      <c r="AB93" s="5" t="str" cm="1">
        <f t="array" aca="1" ref="AB93" ca="1">HYPERLINK("#"&amp;CELL("direccion",Tabla_471062!A89),"86")</f>
        <v>86</v>
      </c>
      <c r="AC93" s="5" t="str" cm="1">
        <f t="array" aca="1" ref="AC93" ca="1">HYPERLINK("#"&amp;CELL("direccion",Tabla_471074!A89),"86")</f>
        <v>86</v>
      </c>
      <c r="AD93" t="s">
        <v>213</v>
      </c>
      <c r="AE93" s="3">
        <v>45747</v>
      </c>
    </row>
    <row r="94" spans="1:31" x14ac:dyDescent="0.3">
      <c r="A94">
        <v>2025</v>
      </c>
      <c r="B94" s="3">
        <v>45658</v>
      </c>
      <c r="C94" s="3">
        <v>45747</v>
      </c>
      <c r="D94" t="s">
        <v>84</v>
      </c>
      <c r="E94">
        <v>199</v>
      </c>
      <c r="F94" t="s">
        <v>273</v>
      </c>
      <c r="G94" t="s">
        <v>273</v>
      </c>
      <c r="H94" t="s">
        <v>225</v>
      </c>
      <c r="I94" t="s">
        <v>531</v>
      </c>
      <c r="J94" t="s">
        <v>532</v>
      </c>
      <c r="K94" t="s">
        <v>533</v>
      </c>
      <c r="L94" t="s">
        <v>92</v>
      </c>
      <c r="M94">
        <v>16470</v>
      </c>
      <c r="N94" t="s">
        <v>212</v>
      </c>
      <c r="O94">
        <v>13350.43</v>
      </c>
      <c r="P94" t="s">
        <v>212</v>
      </c>
      <c r="Q94" s="5" t="str" cm="1">
        <f t="array" aca="1" ref="Q94" ca="1">HYPERLINK("#"&amp;CELL("direccion",Tabla_471065!A90),"87")</f>
        <v>87</v>
      </c>
      <c r="R94" s="5" t="str" cm="1">
        <f t="array" aca="1" ref="R94" ca="1">HYPERLINK("#"&amp;CELL("direccion",Tabla_471039!A90),"87")</f>
        <v>87</v>
      </c>
      <c r="S94" s="5" t="str" cm="1">
        <f t="array" aca="1" ref="S94" ca="1">HYPERLINK("#"&amp;CELL("direccion",Tabla_471067!A90),"87")</f>
        <v>87</v>
      </c>
      <c r="T94" s="5" t="str" cm="1">
        <f t="array" aca="1" ref="T94" ca="1">HYPERLINK("#"&amp;CELL("direccion",Tabla_471023!A90),"87")</f>
        <v>87</v>
      </c>
      <c r="U94" s="5" t="str" cm="1">
        <f t="array" aca="1" ref="U94" ca="1">HYPERLINK("#"&amp;CELL("direccion",Tabla_471047!A90),"87")</f>
        <v>87</v>
      </c>
      <c r="V94" s="5" t="str" cm="1">
        <f t="array" aca="1" ref="V94" ca="1">HYPERLINK("#"&amp;CELL("direccion",Tabla_471030!A90),"87")</f>
        <v>87</v>
      </c>
      <c r="W94" s="5" t="str" cm="1">
        <f t="array" aca="1" ref="W94" ca="1">HYPERLINK("#"&amp;CELL("direccion",Tabla_471041!A90),"87")</f>
        <v>87</v>
      </c>
      <c r="X94" s="5" t="str" cm="1">
        <f t="array" aca="1" ref="X94" ca="1">HYPERLINK("#"&amp;CELL("direccion",Tabla_471031!A90),"87")</f>
        <v>87</v>
      </c>
      <c r="Y94" s="5" t="str" cm="1">
        <f t="array" aca="1" ref="Y94" ca="1">HYPERLINK("#"&amp;CELL("direccion",Tabla_471032!A90),"87")</f>
        <v>87</v>
      </c>
      <c r="Z94" s="5" t="str" cm="1">
        <f t="array" aca="1" ref="Z94" ca="1">HYPERLINK("#"&amp;CELL("direccion",Tabla_471059!A90),"87")</f>
        <v>87</v>
      </c>
      <c r="AA94" s="5" t="str" cm="1">
        <f t="array" aca="1" ref="AA94" ca="1">HYPERLINK("#"&amp;CELL("direccion",Tabla_471071!A90),"87")</f>
        <v>87</v>
      </c>
      <c r="AB94" s="5" t="str" cm="1">
        <f t="array" aca="1" ref="AB94" ca="1">HYPERLINK("#"&amp;CELL("direccion",Tabla_471062!A90),"87")</f>
        <v>87</v>
      </c>
      <c r="AC94" s="5" t="str" cm="1">
        <f t="array" aca="1" ref="AC94" ca="1">HYPERLINK("#"&amp;CELL("direccion",Tabla_471074!A90),"87")</f>
        <v>87</v>
      </c>
      <c r="AD94" t="s">
        <v>213</v>
      </c>
      <c r="AE94" s="3">
        <v>45747</v>
      </c>
    </row>
    <row r="95" spans="1:31" x14ac:dyDescent="0.3">
      <c r="A95">
        <v>2025</v>
      </c>
      <c r="B95" s="3">
        <v>45658</v>
      </c>
      <c r="C95" s="3">
        <v>45747</v>
      </c>
      <c r="D95" t="s">
        <v>84</v>
      </c>
      <c r="E95">
        <v>199</v>
      </c>
      <c r="F95" t="s">
        <v>273</v>
      </c>
      <c r="G95" t="s">
        <v>273</v>
      </c>
      <c r="H95" t="s">
        <v>225</v>
      </c>
      <c r="I95" t="s">
        <v>534</v>
      </c>
      <c r="J95" t="s">
        <v>535</v>
      </c>
      <c r="K95" t="s">
        <v>536</v>
      </c>
      <c r="L95" t="s">
        <v>92</v>
      </c>
      <c r="M95">
        <v>16470</v>
      </c>
      <c r="N95" t="s">
        <v>212</v>
      </c>
      <c r="O95">
        <v>13350.43</v>
      </c>
      <c r="P95" t="s">
        <v>212</v>
      </c>
      <c r="Q95" s="5" t="str" cm="1">
        <f t="array" aca="1" ref="Q95" ca="1">HYPERLINK("#"&amp;CELL("direccion",Tabla_471065!A91),"88")</f>
        <v>88</v>
      </c>
      <c r="R95" s="5" t="str" cm="1">
        <f t="array" aca="1" ref="R95" ca="1">HYPERLINK("#"&amp;CELL("direccion",Tabla_471039!A91),"88")</f>
        <v>88</v>
      </c>
      <c r="S95" s="5" t="str" cm="1">
        <f t="array" aca="1" ref="S95" ca="1">HYPERLINK("#"&amp;CELL("direccion",Tabla_471067!A91),"88")</f>
        <v>88</v>
      </c>
      <c r="T95" s="5" t="str" cm="1">
        <f t="array" aca="1" ref="T95" ca="1">HYPERLINK("#"&amp;CELL("direccion",Tabla_471023!A91),"88")</f>
        <v>88</v>
      </c>
      <c r="U95" s="5" t="str" cm="1">
        <f t="array" aca="1" ref="U95" ca="1">HYPERLINK("#"&amp;CELL("direccion",Tabla_471047!A91),"88")</f>
        <v>88</v>
      </c>
      <c r="V95" s="5" t="str" cm="1">
        <f t="array" aca="1" ref="V95" ca="1">HYPERLINK("#"&amp;CELL("direccion",Tabla_471030!A91),"88")</f>
        <v>88</v>
      </c>
      <c r="W95" s="5" t="str" cm="1">
        <f t="array" aca="1" ref="W95" ca="1">HYPERLINK("#"&amp;CELL("direccion",Tabla_471041!A91),"88")</f>
        <v>88</v>
      </c>
      <c r="X95" s="5" t="str" cm="1">
        <f t="array" aca="1" ref="X95" ca="1">HYPERLINK("#"&amp;CELL("direccion",Tabla_471031!A91),"88")</f>
        <v>88</v>
      </c>
      <c r="Y95" s="5" t="str" cm="1">
        <f t="array" aca="1" ref="Y95" ca="1">HYPERLINK("#"&amp;CELL("direccion",Tabla_471032!A91),"88")</f>
        <v>88</v>
      </c>
      <c r="Z95" s="5" t="str" cm="1">
        <f t="array" aca="1" ref="Z95" ca="1">HYPERLINK("#"&amp;CELL("direccion",Tabla_471059!A91),"88")</f>
        <v>88</v>
      </c>
      <c r="AA95" s="5" t="str" cm="1">
        <f t="array" aca="1" ref="AA95" ca="1">HYPERLINK("#"&amp;CELL("direccion",Tabla_471071!A91),"88")</f>
        <v>88</v>
      </c>
      <c r="AB95" s="5" t="str" cm="1">
        <f t="array" aca="1" ref="AB95" ca="1">HYPERLINK("#"&amp;CELL("direccion",Tabla_471062!A91),"88")</f>
        <v>88</v>
      </c>
      <c r="AC95" s="5" t="str" cm="1">
        <f t="array" aca="1" ref="AC95" ca="1">HYPERLINK("#"&amp;CELL("direccion",Tabla_471074!A91),"88")</f>
        <v>88</v>
      </c>
      <c r="AD95" t="s">
        <v>213</v>
      </c>
      <c r="AE95" s="3">
        <v>45747</v>
      </c>
    </row>
    <row r="96" spans="1:31" x14ac:dyDescent="0.3">
      <c r="A96">
        <v>2025</v>
      </c>
      <c r="B96" s="3">
        <v>45658</v>
      </c>
      <c r="C96" s="3">
        <v>45747</v>
      </c>
      <c r="D96" t="s">
        <v>84</v>
      </c>
      <c r="E96">
        <v>199</v>
      </c>
      <c r="F96" t="s">
        <v>273</v>
      </c>
      <c r="G96" t="s">
        <v>273</v>
      </c>
      <c r="H96" t="s">
        <v>225</v>
      </c>
      <c r="I96" t="s">
        <v>537</v>
      </c>
      <c r="J96" t="s">
        <v>538</v>
      </c>
      <c r="K96" t="s">
        <v>344</v>
      </c>
      <c r="L96" t="s">
        <v>92</v>
      </c>
      <c r="M96">
        <v>16470</v>
      </c>
      <c r="N96" t="s">
        <v>212</v>
      </c>
      <c r="O96">
        <v>13350.43</v>
      </c>
      <c r="P96" t="s">
        <v>212</v>
      </c>
      <c r="Q96" s="5" t="str" cm="1">
        <f t="array" aca="1" ref="Q96" ca="1">HYPERLINK("#"&amp;CELL("direccion",Tabla_471065!A92),"89")</f>
        <v>89</v>
      </c>
      <c r="R96" s="5" t="str" cm="1">
        <f t="array" aca="1" ref="R96" ca="1">HYPERLINK("#"&amp;CELL("direccion",Tabla_471039!A92),"89")</f>
        <v>89</v>
      </c>
      <c r="S96" s="5" t="str" cm="1">
        <f t="array" aca="1" ref="S96" ca="1">HYPERLINK("#"&amp;CELL("direccion",Tabla_471067!A92),"89")</f>
        <v>89</v>
      </c>
      <c r="T96" s="5" t="str" cm="1">
        <f t="array" aca="1" ref="T96" ca="1">HYPERLINK("#"&amp;CELL("direccion",Tabla_471023!A92),"89")</f>
        <v>89</v>
      </c>
      <c r="U96" s="5" t="str" cm="1">
        <f t="array" aca="1" ref="U96" ca="1">HYPERLINK("#"&amp;CELL("direccion",Tabla_471047!A92),"89")</f>
        <v>89</v>
      </c>
      <c r="V96" s="5" t="str" cm="1">
        <f t="array" aca="1" ref="V96" ca="1">HYPERLINK("#"&amp;CELL("direccion",Tabla_471030!A92),"89")</f>
        <v>89</v>
      </c>
      <c r="W96" s="5" t="str" cm="1">
        <f t="array" aca="1" ref="W96" ca="1">HYPERLINK("#"&amp;CELL("direccion",Tabla_471041!A92),"89")</f>
        <v>89</v>
      </c>
      <c r="X96" s="5" t="str" cm="1">
        <f t="array" aca="1" ref="X96" ca="1">HYPERLINK("#"&amp;CELL("direccion",Tabla_471031!A92),"89")</f>
        <v>89</v>
      </c>
      <c r="Y96" s="5" t="str" cm="1">
        <f t="array" aca="1" ref="Y96" ca="1">HYPERLINK("#"&amp;CELL("direccion",Tabla_471032!A92),"89")</f>
        <v>89</v>
      </c>
      <c r="Z96" s="5" t="str" cm="1">
        <f t="array" aca="1" ref="Z96" ca="1">HYPERLINK("#"&amp;CELL("direccion",Tabla_471059!A92),"89")</f>
        <v>89</v>
      </c>
      <c r="AA96" s="5" t="str" cm="1">
        <f t="array" aca="1" ref="AA96" ca="1">HYPERLINK("#"&amp;CELL("direccion",Tabla_471071!A92),"89")</f>
        <v>89</v>
      </c>
      <c r="AB96" s="5" t="str" cm="1">
        <f t="array" aca="1" ref="AB96" ca="1">HYPERLINK("#"&amp;CELL("direccion",Tabla_471062!A92),"89")</f>
        <v>89</v>
      </c>
      <c r="AC96" s="5" t="str" cm="1">
        <f t="array" aca="1" ref="AC96" ca="1">HYPERLINK("#"&amp;CELL("direccion",Tabla_471074!A92),"89")</f>
        <v>89</v>
      </c>
      <c r="AD96" t="s">
        <v>213</v>
      </c>
      <c r="AE96" s="3">
        <v>45747</v>
      </c>
    </row>
    <row r="97" spans="1:31" x14ac:dyDescent="0.3">
      <c r="A97">
        <v>2025</v>
      </c>
      <c r="B97" s="3">
        <v>45658</v>
      </c>
      <c r="C97" s="3">
        <v>45747</v>
      </c>
      <c r="D97" t="s">
        <v>84</v>
      </c>
      <c r="E97">
        <v>199</v>
      </c>
      <c r="F97" t="s">
        <v>273</v>
      </c>
      <c r="G97" t="s">
        <v>273</v>
      </c>
      <c r="H97" t="s">
        <v>225</v>
      </c>
      <c r="I97" t="s">
        <v>539</v>
      </c>
      <c r="J97" t="s">
        <v>538</v>
      </c>
      <c r="K97" t="s">
        <v>540</v>
      </c>
      <c r="L97" t="s">
        <v>92</v>
      </c>
      <c r="M97">
        <v>15437</v>
      </c>
      <c r="N97" t="s">
        <v>212</v>
      </c>
      <c r="O97">
        <v>12646.09</v>
      </c>
      <c r="P97" t="s">
        <v>212</v>
      </c>
      <c r="Q97" s="5" t="str" cm="1">
        <f t="array" aca="1" ref="Q97" ca="1">HYPERLINK("#"&amp;CELL("direccion",Tabla_471065!A93),"90")</f>
        <v>90</v>
      </c>
      <c r="R97" s="5" t="str" cm="1">
        <f t="array" aca="1" ref="R97" ca="1">HYPERLINK("#"&amp;CELL("direccion",Tabla_471039!A93),"90")</f>
        <v>90</v>
      </c>
      <c r="S97" s="5" t="str" cm="1">
        <f t="array" aca="1" ref="S97" ca="1">HYPERLINK("#"&amp;CELL("direccion",Tabla_471067!A93),"90")</f>
        <v>90</v>
      </c>
      <c r="T97" s="5" t="str" cm="1">
        <f t="array" aca="1" ref="T97" ca="1">HYPERLINK("#"&amp;CELL("direccion",Tabla_471023!A93),"90")</f>
        <v>90</v>
      </c>
      <c r="U97" s="5" t="str" cm="1">
        <f t="array" aca="1" ref="U97" ca="1">HYPERLINK("#"&amp;CELL("direccion",Tabla_471047!A93),"90")</f>
        <v>90</v>
      </c>
      <c r="V97" s="5" t="str" cm="1">
        <f t="array" aca="1" ref="V97" ca="1">HYPERLINK("#"&amp;CELL("direccion",Tabla_471030!A93),"90")</f>
        <v>90</v>
      </c>
      <c r="W97" s="5" t="str" cm="1">
        <f t="array" aca="1" ref="W97" ca="1">HYPERLINK("#"&amp;CELL("direccion",Tabla_471041!A93),"90")</f>
        <v>90</v>
      </c>
      <c r="X97" s="5" t="str" cm="1">
        <f t="array" aca="1" ref="X97" ca="1">HYPERLINK("#"&amp;CELL("direccion",Tabla_471031!A93),"90")</f>
        <v>90</v>
      </c>
      <c r="Y97" s="5" t="str" cm="1">
        <f t="array" aca="1" ref="Y97" ca="1">HYPERLINK("#"&amp;CELL("direccion",Tabla_471032!A93),"90")</f>
        <v>90</v>
      </c>
      <c r="Z97" s="5" t="str" cm="1">
        <f t="array" aca="1" ref="Z97" ca="1">HYPERLINK("#"&amp;CELL("direccion",Tabla_471059!A93),"90")</f>
        <v>90</v>
      </c>
      <c r="AA97" s="5" t="str" cm="1">
        <f t="array" aca="1" ref="AA97" ca="1">HYPERLINK("#"&amp;CELL("direccion",Tabla_471071!A93),"90")</f>
        <v>90</v>
      </c>
      <c r="AB97" s="5" t="str" cm="1">
        <f t="array" aca="1" ref="AB97" ca="1">HYPERLINK("#"&amp;CELL("direccion",Tabla_471062!A93),"90")</f>
        <v>90</v>
      </c>
      <c r="AC97" s="5" t="str" cm="1">
        <f t="array" aca="1" ref="AC97" ca="1">HYPERLINK("#"&amp;CELL("direccion",Tabla_471074!A93),"90")</f>
        <v>90</v>
      </c>
      <c r="AD97" t="s">
        <v>213</v>
      </c>
      <c r="AE97" s="3">
        <v>45747</v>
      </c>
    </row>
    <row r="98" spans="1:31" x14ac:dyDescent="0.3">
      <c r="A98">
        <v>2025</v>
      </c>
      <c r="B98" s="3">
        <v>45658</v>
      </c>
      <c r="C98" s="3">
        <v>45747</v>
      </c>
      <c r="D98" t="s">
        <v>84</v>
      </c>
      <c r="E98">
        <v>199</v>
      </c>
      <c r="F98" t="s">
        <v>273</v>
      </c>
      <c r="G98" t="s">
        <v>273</v>
      </c>
      <c r="H98" t="s">
        <v>225</v>
      </c>
      <c r="I98" t="s">
        <v>541</v>
      </c>
      <c r="J98" t="s">
        <v>363</v>
      </c>
      <c r="K98" t="s">
        <v>542</v>
      </c>
      <c r="L98" t="s">
        <v>91</v>
      </c>
      <c r="M98">
        <v>16470</v>
      </c>
      <c r="N98" t="s">
        <v>212</v>
      </c>
      <c r="O98">
        <v>13350.43</v>
      </c>
      <c r="P98" t="s">
        <v>212</v>
      </c>
      <c r="Q98" s="5" t="str" cm="1">
        <f t="array" aca="1" ref="Q98" ca="1">HYPERLINK("#"&amp;CELL("direccion",Tabla_471065!A94),"91")</f>
        <v>91</v>
      </c>
      <c r="R98" s="5" t="str" cm="1">
        <f t="array" aca="1" ref="R98" ca="1">HYPERLINK("#"&amp;CELL("direccion",Tabla_471039!A94),"91")</f>
        <v>91</v>
      </c>
      <c r="S98" s="5" t="str" cm="1">
        <f t="array" aca="1" ref="S98" ca="1">HYPERLINK("#"&amp;CELL("direccion",Tabla_471067!A94),"91")</f>
        <v>91</v>
      </c>
      <c r="T98" s="5" t="str" cm="1">
        <f t="array" aca="1" ref="T98" ca="1">HYPERLINK("#"&amp;CELL("direccion",Tabla_471023!A94),"91")</f>
        <v>91</v>
      </c>
      <c r="U98" s="5" t="str" cm="1">
        <f t="array" aca="1" ref="U98" ca="1">HYPERLINK("#"&amp;CELL("direccion",Tabla_471047!A94),"91")</f>
        <v>91</v>
      </c>
      <c r="V98" s="5" t="str" cm="1">
        <f t="array" aca="1" ref="V98" ca="1">HYPERLINK("#"&amp;CELL("direccion",Tabla_471030!A94),"91")</f>
        <v>91</v>
      </c>
      <c r="W98" s="5" t="str" cm="1">
        <f t="array" aca="1" ref="W98" ca="1">HYPERLINK("#"&amp;CELL("direccion",Tabla_471041!A94),"91")</f>
        <v>91</v>
      </c>
      <c r="X98" s="5" t="str" cm="1">
        <f t="array" aca="1" ref="X98" ca="1">HYPERLINK("#"&amp;CELL("direccion",Tabla_471031!A94),"91")</f>
        <v>91</v>
      </c>
      <c r="Y98" s="5" t="str" cm="1">
        <f t="array" aca="1" ref="Y98" ca="1">HYPERLINK("#"&amp;CELL("direccion",Tabla_471032!A94),"91")</f>
        <v>91</v>
      </c>
      <c r="Z98" s="5" t="str" cm="1">
        <f t="array" aca="1" ref="Z98" ca="1">HYPERLINK("#"&amp;CELL("direccion",Tabla_471059!A94),"91")</f>
        <v>91</v>
      </c>
      <c r="AA98" s="5" t="str" cm="1">
        <f t="array" aca="1" ref="AA98" ca="1">HYPERLINK("#"&amp;CELL("direccion",Tabla_471071!A94),"91")</f>
        <v>91</v>
      </c>
      <c r="AB98" s="5" t="str" cm="1">
        <f t="array" aca="1" ref="AB98" ca="1">HYPERLINK("#"&amp;CELL("direccion",Tabla_471062!A94),"91")</f>
        <v>91</v>
      </c>
      <c r="AC98" s="5" t="str" cm="1">
        <f t="array" aca="1" ref="AC98" ca="1">HYPERLINK("#"&amp;CELL("direccion",Tabla_471074!A94),"91")</f>
        <v>91</v>
      </c>
      <c r="AD98" t="s">
        <v>213</v>
      </c>
      <c r="AE98" s="3">
        <v>45747</v>
      </c>
    </row>
    <row r="99" spans="1:31" x14ac:dyDescent="0.3">
      <c r="A99">
        <v>2025</v>
      </c>
      <c r="B99" s="3">
        <v>45658</v>
      </c>
      <c r="C99" s="3">
        <v>45747</v>
      </c>
      <c r="D99" t="s">
        <v>84</v>
      </c>
      <c r="E99">
        <v>199</v>
      </c>
      <c r="F99" t="s">
        <v>273</v>
      </c>
      <c r="G99" t="s">
        <v>273</v>
      </c>
      <c r="H99" t="s">
        <v>225</v>
      </c>
      <c r="I99" t="s">
        <v>352</v>
      </c>
      <c r="J99" t="s">
        <v>543</v>
      </c>
      <c r="K99" t="s">
        <v>544</v>
      </c>
      <c r="L99" t="s">
        <v>92</v>
      </c>
      <c r="M99">
        <v>16470</v>
      </c>
      <c r="N99" t="s">
        <v>212</v>
      </c>
      <c r="O99">
        <v>13350.43</v>
      </c>
      <c r="P99" t="s">
        <v>212</v>
      </c>
      <c r="Q99" s="5" t="str" cm="1">
        <f t="array" aca="1" ref="Q99" ca="1">HYPERLINK("#"&amp;CELL("direccion",Tabla_471065!A95),"92")</f>
        <v>92</v>
      </c>
      <c r="R99" s="5" t="str" cm="1">
        <f t="array" aca="1" ref="R99" ca="1">HYPERLINK("#"&amp;CELL("direccion",Tabla_471039!A95),"92")</f>
        <v>92</v>
      </c>
      <c r="S99" s="5" t="str" cm="1">
        <f t="array" aca="1" ref="S99" ca="1">HYPERLINK("#"&amp;CELL("direccion",Tabla_471067!A95),"92")</f>
        <v>92</v>
      </c>
      <c r="T99" s="5" t="str" cm="1">
        <f t="array" aca="1" ref="T99" ca="1">HYPERLINK("#"&amp;CELL("direccion",Tabla_471023!A95),"92")</f>
        <v>92</v>
      </c>
      <c r="U99" s="5" t="str" cm="1">
        <f t="array" aca="1" ref="U99" ca="1">HYPERLINK("#"&amp;CELL("direccion",Tabla_471047!A95),"92")</f>
        <v>92</v>
      </c>
      <c r="V99" s="5" t="str" cm="1">
        <f t="array" aca="1" ref="V99" ca="1">HYPERLINK("#"&amp;CELL("direccion",Tabla_471030!A95),"92")</f>
        <v>92</v>
      </c>
      <c r="W99" s="5" t="str" cm="1">
        <f t="array" aca="1" ref="W99" ca="1">HYPERLINK("#"&amp;CELL("direccion",Tabla_471041!A95),"92")</f>
        <v>92</v>
      </c>
      <c r="X99" s="5" t="str" cm="1">
        <f t="array" aca="1" ref="X99" ca="1">HYPERLINK("#"&amp;CELL("direccion",Tabla_471031!A95),"92")</f>
        <v>92</v>
      </c>
      <c r="Y99" s="5" t="str" cm="1">
        <f t="array" aca="1" ref="Y99" ca="1">HYPERLINK("#"&amp;CELL("direccion",Tabla_471032!A95),"92")</f>
        <v>92</v>
      </c>
      <c r="Z99" s="5" t="str" cm="1">
        <f t="array" aca="1" ref="Z99" ca="1">HYPERLINK("#"&amp;CELL("direccion",Tabla_471059!A95),"92")</f>
        <v>92</v>
      </c>
      <c r="AA99" s="5" t="str" cm="1">
        <f t="array" aca="1" ref="AA99" ca="1">HYPERLINK("#"&amp;CELL("direccion",Tabla_471071!A95),"92")</f>
        <v>92</v>
      </c>
      <c r="AB99" s="5" t="str" cm="1">
        <f t="array" aca="1" ref="AB99" ca="1">HYPERLINK("#"&amp;CELL("direccion",Tabla_471062!A95),"92")</f>
        <v>92</v>
      </c>
      <c r="AC99" s="5" t="str" cm="1">
        <f t="array" aca="1" ref="AC99" ca="1">HYPERLINK("#"&amp;CELL("direccion",Tabla_471074!A95),"92")</f>
        <v>92</v>
      </c>
      <c r="AD99" t="s">
        <v>213</v>
      </c>
      <c r="AE99" s="3">
        <v>45747</v>
      </c>
    </row>
    <row r="100" spans="1:31" x14ac:dyDescent="0.3">
      <c r="A100">
        <v>2025</v>
      </c>
      <c r="B100" s="3">
        <v>45658</v>
      </c>
      <c r="C100" s="3">
        <v>45747</v>
      </c>
      <c r="D100" t="s">
        <v>84</v>
      </c>
      <c r="E100">
        <v>199</v>
      </c>
      <c r="F100" t="s">
        <v>273</v>
      </c>
      <c r="G100" t="s">
        <v>273</v>
      </c>
      <c r="H100" t="s">
        <v>225</v>
      </c>
      <c r="I100" t="s">
        <v>545</v>
      </c>
      <c r="J100" t="s">
        <v>546</v>
      </c>
      <c r="K100" t="s">
        <v>547</v>
      </c>
      <c r="L100" t="s">
        <v>91</v>
      </c>
      <c r="M100">
        <v>16470</v>
      </c>
      <c r="N100" t="s">
        <v>212</v>
      </c>
      <c r="O100">
        <v>13350.43</v>
      </c>
      <c r="P100" t="s">
        <v>212</v>
      </c>
      <c r="Q100" s="5" t="str" cm="1">
        <f t="array" aca="1" ref="Q100" ca="1">HYPERLINK("#"&amp;CELL("direccion",Tabla_471065!A96),"93")</f>
        <v>93</v>
      </c>
      <c r="R100" s="5" t="str" cm="1">
        <f t="array" aca="1" ref="R100" ca="1">HYPERLINK("#"&amp;CELL("direccion",Tabla_471039!A96),"93")</f>
        <v>93</v>
      </c>
      <c r="S100" s="5" t="str" cm="1">
        <f t="array" aca="1" ref="S100" ca="1">HYPERLINK("#"&amp;CELL("direccion",Tabla_471067!A96),"93")</f>
        <v>93</v>
      </c>
      <c r="T100" s="5" t="str" cm="1">
        <f t="array" aca="1" ref="T100" ca="1">HYPERLINK("#"&amp;CELL("direccion",Tabla_471023!A96),"93")</f>
        <v>93</v>
      </c>
      <c r="U100" s="5" t="str" cm="1">
        <f t="array" aca="1" ref="U100" ca="1">HYPERLINK("#"&amp;CELL("direccion",Tabla_471047!A96),"93")</f>
        <v>93</v>
      </c>
      <c r="V100" s="5" t="str" cm="1">
        <f t="array" aca="1" ref="V100" ca="1">HYPERLINK("#"&amp;CELL("direccion",Tabla_471030!A96),"93")</f>
        <v>93</v>
      </c>
      <c r="W100" s="5" t="str" cm="1">
        <f t="array" aca="1" ref="W100" ca="1">HYPERLINK("#"&amp;CELL("direccion",Tabla_471041!A96),"93")</f>
        <v>93</v>
      </c>
      <c r="X100" s="5" t="str" cm="1">
        <f t="array" aca="1" ref="X100" ca="1">HYPERLINK("#"&amp;CELL("direccion",Tabla_471031!A96),"93")</f>
        <v>93</v>
      </c>
      <c r="Y100" s="5" t="str" cm="1">
        <f t="array" aca="1" ref="Y100" ca="1">HYPERLINK("#"&amp;CELL("direccion",Tabla_471032!A96),"93")</f>
        <v>93</v>
      </c>
      <c r="Z100" s="5" t="str" cm="1">
        <f t="array" aca="1" ref="Z100" ca="1">HYPERLINK("#"&amp;CELL("direccion",Tabla_471059!A96),"93")</f>
        <v>93</v>
      </c>
      <c r="AA100" s="5" t="str" cm="1">
        <f t="array" aca="1" ref="AA100" ca="1">HYPERLINK("#"&amp;CELL("direccion",Tabla_471071!A96),"93")</f>
        <v>93</v>
      </c>
      <c r="AB100" s="5" t="str" cm="1">
        <f t="array" aca="1" ref="AB100" ca="1">HYPERLINK("#"&amp;CELL("direccion",Tabla_471062!A96),"93")</f>
        <v>93</v>
      </c>
      <c r="AC100" s="5" t="str" cm="1">
        <f t="array" aca="1" ref="AC100" ca="1">HYPERLINK("#"&amp;CELL("direccion",Tabla_471074!A96),"93")</f>
        <v>93</v>
      </c>
      <c r="AD100" t="s">
        <v>213</v>
      </c>
      <c r="AE100" s="3">
        <v>45747</v>
      </c>
    </row>
    <row r="101" spans="1:31" x14ac:dyDescent="0.3">
      <c r="A101">
        <v>2025</v>
      </c>
      <c r="B101" s="3">
        <v>45658</v>
      </c>
      <c r="C101" s="3">
        <v>45747</v>
      </c>
      <c r="D101" t="s">
        <v>84</v>
      </c>
      <c r="E101">
        <v>199</v>
      </c>
      <c r="F101" t="s">
        <v>273</v>
      </c>
      <c r="G101" t="s">
        <v>273</v>
      </c>
      <c r="H101" t="s">
        <v>225</v>
      </c>
      <c r="I101" t="s">
        <v>548</v>
      </c>
      <c r="J101" t="s">
        <v>546</v>
      </c>
      <c r="K101" t="s">
        <v>381</v>
      </c>
      <c r="L101" t="s">
        <v>92</v>
      </c>
      <c r="M101">
        <v>16470</v>
      </c>
      <c r="N101" t="s">
        <v>212</v>
      </c>
      <c r="O101">
        <v>13350.43</v>
      </c>
      <c r="P101" t="s">
        <v>212</v>
      </c>
      <c r="Q101" s="5" t="str" cm="1">
        <f t="array" aca="1" ref="Q101" ca="1">HYPERLINK("#"&amp;CELL("direccion",Tabla_471065!A97),"94")</f>
        <v>94</v>
      </c>
      <c r="R101" s="5" t="str" cm="1">
        <f t="array" aca="1" ref="R101" ca="1">HYPERLINK("#"&amp;CELL("direccion",Tabla_471039!A97),"94")</f>
        <v>94</v>
      </c>
      <c r="S101" s="5" t="str" cm="1">
        <f t="array" aca="1" ref="S101" ca="1">HYPERLINK("#"&amp;CELL("direccion",Tabla_471067!A97),"94")</f>
        <v>94</v>
      </c>
      <c r="T101" s="5" t="str" cm="1">
        <f t="array" aca="1" ref="T101" ca="1">HYPERLINK("#"&amp;CELL("direccion",Tabla_471023!A97),"94")</f>
        <v>94</v>
      </c>
      <c r="U101" s="5" t="str" cm="1">
        <f t="array" aca="1" ref="U101" ca="1">HYPERLINK("#"&amp;CELL("direccion",Tabla_471047!A97),"94")</f>
        <v>94</v>
      </c>
      <c r="V101" s="5" t="str" cm="1">
        <f t="array" aca="1" ref="V101" ca="1">HYPERLINK("#"&amp;CELL("direccion",Tabla_471030!A97),"94")</f>
        <v>94</v>
      </c>
      <c r="W101" s="5" t="str" cm="1">
        <f t="array" aca="1" ref="W101" ca="1">HYPERLINK("#"&amp;CELL("direccion",Tabla_471041!A97),"94")</f>
        <v>94</v>
      </c>
      <c r="X101" s="5" t="str" cm="1">
        <f t="array" aca="1" ref="X101" ca="1">HYPERLINK("#"&amp;CELL("direccion",Tabla_471031!A97),"94")</f>
        <v>94</v>
      </c>
      <c r="Y101" s="5" t="str" cm="1">
        <f t="array" aca="1" ref="Y101" ca="1">HYPERLINK("#"&amp;CELL("direccion",Tabla_471032!A97),"94")</f>
        <v>94</v>
      </c>
      <c r="Z101" s="5" t="str" cm="1">
        <f t="array" aca="1" ref="Z101" ca="1">HYPERLINK("#"&amp;CELL("direccion",Tabla_471059!A97),"94")</f>
        <v>94</v>
      </c>
      <c r="AA101" s="5" t="str" cm="1">
        <f t="array" aca="1" ref="AA101" ca="1">HYPERLINK("#"&amp;CELL("direccion",Tabla_471071!A97),"94")</f>
        <v>94</v>
      </c>
      <c r="AB101" s="5" t="str" cm="1">
        <f t="array" aca="1" ref="AB101" ca="1">HYPERLINK("#"&amp;CELL("direccion",Tabla_471062!A97),"94")</f>
        <v>94</v>
      </c>
      <c r="AC101" s="5" t="str" cm="1">
        <f t="array" aca="1" ref="AC101" ca="1">HYPERLINK("#"&amp;CELL("direccion",Tabla_471074!A97),"94")</f>
        <v>94</v>
      </c>
      <c r="AD101" t="s">
        <v>213</v>
      </c>
      <c r="AE101" s="3">
        <v>45747</v>
      </c>
    </row>
    <row r="102" spans="1:31" x14ac:dyDescent="0.3">
      <c r="A102">
        <v>2025</v>
      </c>
      <c r="B102" s="3">
        <v>45658</v>
      </c>
      <c r="C102" s="3">
        <v>45747</v>
      </c>
      <c r="D102" t="s">
        <v>84</v>
      </c>
      <c r="E102">
        <v>199</v>
      </c>
      <c r="F102" t="s">
        <v>273</v>
      </c>
      <c r="G102" t="s">
        <v>273</v>
      </c>
      <c r="H102" t="s">
        <v>225</v>
      </c>
      <c r="I102" t="s">
        <v>549</v>
      </c>
      <c r="J102" t="s">
        <v>546</v>
      </c>
      <c r="K102" t="s">
        <v>423</v>
      </c>
      <c r="L102" t="s">
        <v>92</v>
      </c>
      <c r="M102">
        <v>16470</v>
      </c>
      <c r="N102" t="s">
        <v>212</v>
      </c>
      <c r="O102">
        <v>13350.43</v>
      </c>
      <c r="P102" t="s">
        <v>212</v>
      </c>
      <c r="Q102" s="5" t="str" cm="1">
        <f t="array" aca="1" ref="Q102" ca="1">HYPERLINK("#"&amp;CELL("direccion",Tabla_471065!A98),"95")</f>
        <v>95</v>
      </c>
      <c r="R102" s="5" t="str" cm="1">
        <f t="array" aca="1" ref="R102" ca="1">HYPERLINK("#"&amp;CELL("direccion",Tabla_471039!A98),"95")</f>
        <v>95</v>
      </c>
      <c r="S102" s="5" t="str" cm="1">
        <f t="array" aca="1" ref="S102" ca="1">HYPERLINK("#"&amp;CELL("direccion",Tabla_471067!A98),"95")</f>
        <v>95</v>
      </c>
      <c r="T102" s="5" t="str" cm="1">
        <f t="array" aca="1" ref="T102" ca="1">HYPERLINK("#"&amp;CELL("direccion",Tabla_471023!A98),"95")</f>
        <v>95</v>
      </c>
      <c r="U102" s="5" t="str" cm="1">
        <f t="array" aca="1" ref="U102" ca="1">HYPERLINK("#"&amp;CELL("direccion",Tabla_471047!A98),"95")</f>
        <v>95</v>
      </c>
      <c r="V102" s="5" t="str" cm="1">
        <f t="array" aca="1" ref="V102" ca="1">HYPERLINK("#"&amp;CELL("direccion",Tabla_471030!A98),"95")</f>
        <v>95</v>
      </c>
      <c r="W102" s="5" t="str" cm="1">
        <f t="array" aca="1" ref="W102" ca="1">HYPERLINK("#"&amp;CELL("direccion",Tabla_471041!A98),"95")</f>
        <v>95</v>
      </c>
      <c r="X102" s="5" t="str" cm="1">
        <f t="array" aca="1" ref="X102" ca="1">HYPERLINK("#"&amp;CELL("direccion",Tabla_471031!A98),"95")</f>
        <v>95</v>
      </c>
      <c r="Y102" s="5" t="str" cm="1">
        <f t="array" aca="1" ref="Y102" ca="1">HYPERLINK("#"&amp;CELL("direccion",Tabla_471032!A98),"95")</f>
        <v>95</v>
      </c>
      <c r="Z102" s="5" t="str" cm="1">
        <f t="array" aca="1" ref="Z102" ca="1">HYPERLINK("#"&amp;CELL("direccion",Tabla_471059!A98),"95")</f>
        <v>95</v>
      </c>
      <c r="AA102" s="5" t="str" cm="1">
        <f t="array" aca="1" ref="AA102" ca="1">HYPERLINK("#"&amp;CELL("direccion",Tabla_471071!A98),"95")</f>
        <v>95</v>
      </c>
      <c r="AB102" s="5" t="str" cm="1">
        <f t="array" aca="1" ref="AB102" ca="1">HYPERLINK("#"&amp;CELL("direccion",Tabla_471062!A98),"95")</f>
        <v>95</v>
      </c>
      <c r="AC102" s="5" t="str" cm="1">
        <f t="array" aca="1" ref="AC102" ca="1">HYPERLINK("#"&amp;CELL("direccion",Tabla_471074!A98),"95")</f>
        <v>95</v>
      </c>
      <c r="AD102" t="s">
        <v>213</v>
      </c>
      <c r="AE102" s="3">
        <v>45747</v>
      </c>
    </row>
    <row r="103" spans="1:31" x14ac:dyDescent="0.3">
      <c r="A103">
        <v>2025</v>
      </c>
      <c r="B103" s="3">
        <v>45658</v>
      </c>
      <c r="C103" s="3">
        <v>45747</v>
      </c>
      <c r="D103" t="s">
        <v>84</v>
      </c>
      <c r="E103">
        <v>199</v>
      </c>
      <c r="F103" t="s">
        <v>273</v>
      </c>
      <c r="G103" t="s">
        <v>273</v>
      </c>
      <c r="H103" t="s">
        <v>225</v>
      </c>
      <c r="I103" t="s">
        <v>550</v>
      </c>
      <c r="J103" t="s">
        <v>422</v>
      </c>
      <c r="K103" t="s">
        <v>551</v>
      </c>
      <c r="L103" t="s">
        <v>91</v>
      </c>
      <c r="M103">
        <v>16470</v>
      </c>
      <c r="N103" t="s">
        <v>212</v>
      </c>
      <c r="O103">
        <v>13350.43</v>
      </c>
      <c r="P103" t="s">
        <v>212</v>
      </c>
      <c r="Q103" s="5" t="str" cm="1">
        <f t="array" aca="1" ref="Q103" ca="1">HYPERLINK("#"&amp;CELL("direccion",Tabla_471065!A99),"96")</f>
        <v>96</v>
      </c>
      <c r="R103" s="5" t="str" cm="1">
        <f t="array" aca="1" ref="R103" ca="1">HYPERLINK("#"&amp;CELL("direccion",Tabla_471039!A99),"96")</f>
        <v>96</v>
      </c>
      <c r="S103" s="5" t="str" cm="1">
        <f t="array" aca="1" ref="S103" ca="1">HYPERLINK("#"&amp;CELL("direccion",Tabla_471067!A99),"96")</f>
        <v>96</v>
      </c>
      <c r="T103" s="5" t="str" cm="1">
        <f t="array" aca="1" ref="T103" ca="1">HYPERLINK("#"&amp;CELL("direccion",Tabla_471023!A99),"96")</f>
        <v>96</v>
      </c>
      <c r="U103" s="5" t="str" cm="1">
        <f t="array" aca="1" ref="U103" ca="1">HYPERLINK("#"&amp;CELL("direccion",Tabla_471047!A99),"96")</f>
        <v>96</v>
      </c>
      <c r="V103" s="5" t="str" cm="1">
        <f t="array" aca="1" ref="V103" ca="1">HYPERLINK("#"&amp;CELL("direccion",Tabla_471030!A99),"96")</f>
        <v>96</v>
      </c>
      <c r="W103" s="5" t="str" cm="1">
        <f t="array" aca="1" ref="W103" ca="1">HYPERLINK("#"&amp;CELL("direccion",Tabla_471041!A99),"96")</f>
        <v>96</v>
      </c>
      <c r="X103" s="5" t="str" cm="1">
        <f t="array" aca="1" ref="X103" ca="1">HYPERLINK("#"&amp;CELL("direccion",Tabla_471031!A99),"96")</f>
        <v>96</v>
      </c>
      <c r="Y103" s="5" t="str" cm="1">
        <f t="array" aca="1" ref="Y103" ca="1">HYPERLINK("#"&amp;CELL("direccion",Tabla_471032!A99),"96")</f>
        <v>96</v>
      </c>
      <c r="Z103" s="5" t="str" cm="1">
        <f t="array" aca="1" ref="Z103" ca="1">HYPERLINK("#"&amp;CELL("direccion",Tabla_471059!A99),"96")</f>
        <v>96</v>
      </c>
      <c r="AA103" s="5" t="str" cm="1">
        <f t="array" aca="1" ref="AA103" ca="1">HYPERLINK("#"&amp;CELL("direccion",Tabla_471071!A99),"96")</f>
        <v>96</v>
      </c>
      <c r="AB103" s="5" t="str" cm="1">
        <f t="array" aca="1" ref="AB103" ca="1">HYPERLINK("#"&amp;CELL("direccion",Tabla_471062!A99),"96")</f>
        <v>96</v>
      </c>
      <c r="AC103" s="5" t="str" cm="1">
        <f t="array" aca="1" ref="AC103" ca="1">HYPERLINK("#"&amp;CELL("direccion",Tabla_471074!A99),"96")</f>
        <v>96</v>
      </c>
      <c r="AD103" t="s">
        <v>213</v>
      </c>
      <c r="AE103" s="3">
        <v>45747</v>
      </c>
    </row>
    <row r="104" spans="1:31" x14ac:dyDescent="0.3">
      <c r="A104">
        <v>2025</v>
      </c>
      <c r="B104" s="3">
        <v>45658</v>
      </c>
      <c r="C104" s="3">
        <v>45747</v>
      </c>
      <c r="D104" t="s">
        <v>84</v>
      </c>
      <c r="E104">
        <v>199</v>
      </c>
      <c r="F104" t="s">
        <v>273</v>
      </c>
      <c r="G104" t="s">
        <v>273</v>
      </c>
      <c r="H104" t="s">
        <v>225</v>
      </c>
      <c r="I104" t="s">
        <v>552</v>
      </c>
      <c r="J104" t="s">
        <v>553</v>
      </c>
      <c r="K104" t="s">
        <v>426</v>
      </c>
      <c r="L104" t="s">
        <v>91</v>
      </c>
      <c r="M104">
        <v>16470</v>
      </c>
      <c r="N104" t="s">
        <v>212</v>
      </c>
      <c r="O104">
        <v>13350.43</v>
      </c>
      <c r="P104" t="s">
        <v>212</v>
      </c>
      <c r="Q104" s="5" t="str" cm="1">
        <f t="array" aca="1" ref="Q104" ca="1">HYPERLINK("#"&amp;CELL("direccion",Tabla_471065!A100),"97")</f>
        <v>97</v>
      </c>
      <c r="R104" s="5" t="str" cm="1">
        <f t="array" aca="1" ref="R104" ca="1">HYPERLINK("#"&amp;CELL("direccion",Tabla_471039!A100),"97")</f>
        <v>97</v>
      </c>
      <c r="S104" s="5" t="str" cm="1">
        <f t="array" aca="1" ref="S104" ca="1">HYPERLINK("#"&amp;CELL("direccion",Tabla_471067!A100),"97")</f>
        <v>97</v>
      </c>
      <c r="T104" s="5" t="str" cm="1">
        <f t="array" aca="1" ref="T104" ca="1">HYPERLINK("#"&amp;CELL("direccion",Tabla_471023!A100),"97")</f>
        <v>97</v>
      </c>
      <c r="U104" s="5" t="str" cm="1">
        <f t="array" aca="1" ref="U104" ca="1">HYPERLINK("#"&amp;CELL("direccion",Tabla_471047!A100),"97")</f>
        <v>97</v>
      </c>
      <c r="V104" s="5" t="str" cm="1">
        <f t="array" aca="1" ref="V104" ca="1">HYPERLINK("#"&amp;CELL("direccion",Tabla_471030!A100),"97")</f>
        <v>97</v>
      </c>
      <c r="W104" s="5" t="str" cm="1">
        <f t="array" aca="1" ref="W104" ca="1">HYPERLINK("#"&amp;CELL("direccion",Tabla_471041!A100),"97")</f>
        <v>97</v>
      </c>
      <c r="X104" s="5" t="str" cm="1">
        <f t="array" aca="1" ref="X104" ca="1">HYPERLINK("#"&amp;CELL("direccion",Tabla_471031!A100),"97")</f>
        <v>97</v>
      </c>
      <c r="Y104" s="5" t="str" cm="1">
        <f t="array" aca="1" ref="Y104" ca="1">HYPERLINK("#"&amp;CELL("direccion",Tabla_471032!A100),"97")</f>
        <v>97</v>
      </c>
      <c r="Z104" s="5" t="str" cm="1">
        <f t="array" aca="1" ref="Z104" ca="1">HYPERLINK("#"&amp;CELL("direccion",Tabla_471059!A100),"97")</f>
        <v>97</v>
      </c>
      <c r="AA104" s="5" t="str" cm="1">
        <f t="array" aca="1" ref="AA104" ca="1">HYPERLINK("#"&amp;CELL("direccion",Tabla_471071!A100),"97")</f>
        <v>97</v>
      </c>
      <c r="AB104" s="5" t="str" cm="1">
        <f t="array" aca="1" ref="AB104" ca="1">HYPERLINK("#"&amp;CELL("direccion",Tabla_471062!A100),"97")</f>
        <v>97</v>
      </c>
      <c r="AC104" s="5" t="str" cm="1">
        <f t="array" aca="1" ref="AC104" ca="1">HYPERLINK("#"&amp;CELL("direccion",Tabla_471074!A100),"97")</f>
        <v>97</v>
      </c>
      <c r="AD104" t="s">
        <v>213</v>
      </c>
      <c r="AE104" s="3">
        <v>45747</v>
      </c>
    </row>
    <row r="105" spans="1:31" x14ac:dyDescent="0.3">
      <c r="A105">
        <v>2025</v>
      </c>
      <c r="B105" s="3">
        <v>45658</v>
      </c>
      <c r="C105" s="3">
        <v>45747</v>
      </c>
      <c r="D105" t="s">
        <v>84</v>
      </c>
      <c r="E105">
        <v>199</v>
      </c>
      <c r="F105" t="s">
        <v>273</v>
      </c>
      <c r="G105" t="s">
        <v>273</v>
      </c>
      <c r="H105" t="s">
        <v>225</v>
      </c>
      <c r="I105" t="s">
        <v>554</v>
      </c>
      <c r="J105" t="s">
        <v>553</v>
      </c>
      <c r="K105" t="s">
        <v>555</v>
      </c>
      <c r="L105" t="s">
        <v>92</v>
      </c>
      <c r="M105">
        <v>16470</v>
      </c>
      <c r="N105" t="s">
        <v>212</v>
      </c>
      <c r="O105">
        <v>13350.43</v>
      </c>
      <c r="P105" t="s">
        <v>212</v>
      </c>
      <c r="Q105" s="5" t="str" cm="1">
        <f t="array" aca="1" ref="Q105" ca="1">HYPERLINK("#"&amp;CELL("direccion",Tabla_471065!A101),"98")</f>
        <v>98</v>
      </c>
      <c r="R105" s="5" t="str" cm="1">
        <f t="array" aca="1" ref="R105" ca="1">HYPERLINK("#"&amp;CELL("direccion",Tabla_471039!A101),"98")</f>
        <v>98</v>
      </c>
      <c r="S105" s="5" t="str" cm="1">
        <f t="array" aca="1" ref="S105" ca="1">HYPERLINK("#"&amp;CELL("direccion",Tabla_471067!A101),"98")</f>
        <v>98</v>
      </c>
      <c r="T105" s="5" t="str" cm="1">
        <f t="array" aca="1" ref="T105" ca="1">HYPERLINK("#"&amp;CELL("direccion",Tabla_471023!A101),"98")</f>
        <v>98</v>
      </c>
      <c r="U105" s="5" t="str" cm="1">
        <f t="array" aca="1" ref="U105" ca="1">HYPERLINK("#"&amp;CELL("direccion",Tabla_471047!A101),"98")</f>
        <v>98</v>
      </c>
      <c r="V105" s="5" t="str" cm="1">
        <f t="array" aca="1" ref="V105" ca="1">HYPERLINK("#"&amp;CELL("direccion",Tabla_471030!A101),"98")</f>
        <v>98</v>
      </c>
      <c r="W105" s="5" t="str" cm="1">
        <f t="array" aca="1" ref="W105" ca="1">HYPERLINK("#"&amp;CELL("direccion",Tabla_471041!A101),"98")</f>
        <v>98</v>
      </c>
      <c r="X105" s="5" t="str" cm="1">
        <f t="array" aca="1" ref="X105" ca="1">HYPERLINK("#"&amp;CELL("direccion",Tabla_471031!A101),"98")</f>
        <v>98</v>
      </c>
      <c r="Y105" s="5" t="str" cm="1">
        <f t="array" aca="1" ref="Y105" ca="1">HYPERLINK("#"&amp;CELL("direccion",Tabla_471032!A101),"98")</f>
        <v>98</v>
      </c>
      <c r="Z105" s="5" t="str" cm="1">
        <f t="array" aca="1" ref="Z105" ca="1">HYPERLINK("#"&amp;CELL("direccion",Tabla_471059!A101),"98")</f>
        <v>98</v>
      </c>
      <c r="AA105" s="5" t="str" cm="1">
        <f t="array" aca="1" ref="AA105" ca="1">HYPERLINK("#"&amp;CELL("direccion",Tabla_471071!A101),"98")</f>
        <v>98</v>
      </c>
      <c r="AB105" s="5" t="str" cm="1">
        <f t="array" aca="1" ref="AB105" ca="1">HYPERLINK("#"&amp;CELL("direccion",Tabla_471062!A101),"98")</f>
        <v>98</v>
      </c>
      <c r="AC105" s="5" t="str" cm="1">
        <f t="array" aca="1" ref="AC105" ca="1">HYPERLINK("#"&amp;CELL("direccion",Tabla_471074!A101),"98")</f>
        <v>98</v>
      </c>
      <c r="AD105" t="s">
        <v>213</v>
      </c>
      <c r="AE105" s="3">
        <v>45747</v>
      </c>
    </row>
    <row r="106" spans="1:31" x14ac:dyDescent="0.3">
      <c r="A106">
        <v>2025</v>
      </c>
      <c r="B106" s="3">
        <v>45658</v>
      </c>
      <c r="C106" s="3">
        <v>45747</v>
      </c>
      <c r="D106" t="s">
        <v>84</v>
      </c>
      <c r="E106">
        <v>199</v>
      </c>
      <c r="F106" t="s">
        <v>273</v>
      </c>
      <c r="G106" t="s">
        <v>273</v>
      </c>
      <c r="H106" t="s">
        <v>225</v>
      </c>
      <c r="I106" t="s">
        <v>556</v>
      </c>
      <c r="J106" t="s">
        <v>553</v>
      </c>
      <c r="K106" t="s">
        <v>454</v>
      </c>
      <c r="L106" t="s">
        <v>91</v>
      </c>
      <c r="M106">
        <v>16470</v>
      </c>
      <c r="N106" t="s">
        <v>212</v>
      </c>
      <c r="O106">
        <v>13350.43</v>
      </c>
      <c r="P106" t="s">
        <v>212</v>
      </c>
      <c r="Q106" s="5" t="str" cm="1">
        <f t="array" aca="1" ref="Q106" ca="1">HYPERLINK("#"&amp;CELL("direccion",Tabla_471065!A102),"99")</f>
        <v>99</v>
      </c>
      <c r="R106" s="5" t="str" cm="1">
        <f t="array" aca="1" ref="R106" ca="1">HYPERLINK("#"&amp;CELL("direccion",Tabla_471039!A102),"99")</f>
        <v>99</v>
      </c>
      <c r="S106" s="5" t="str" cm="1">
        <f t="array" aca="1" ref="S106" ca="1">HYPERLINK("#"&amp;CELL("direccion",Tabla_471067!A102),"99")</f>
        <v>99</v>
      </c>
      <c r="T106" s="5" t="str" cm="1">
        <f t="array" aca="1" ref="T106" ca="1">HYPERLINK("#"&amp;CELL("direccion",Tabla_471023!A102),"99")</f>
        <v>99</v>
      </c>
      <c r="U106" s="5" t="str" cm="1">
        <f t="array" aca="1" ref="U106" ca="1">HYPERLINK("#"&amp;CELL("direccion",Tabla_471047!A102),"99")</f>
        <v>99</v>
      </c>
      <c r="V106" s="5" t="str" cm="1">
        <f t="array" aca="1" ref="V106" ca="1">HYPERLINK("#"&amp;CELL("direccion",Tabla_471030!A102),"99")</f>
        <v>99</v>
      </c>
      <c r="W106" s="5" t="str" cm="1">
        <f t="array" aca="1" ref="W106" ca="1">HYPERLINK("#"&amp;CELL("direccion",Tabla_471041!A102),"99")</f>
        <v>99</v>
      </c>
      <c r="X106" s="5" t="str" cm="1">
        <f t="array" aca="1" ref="X106" ca="1">HYPERLINK("#"&amp;CELL("direccion",Tabla_471031!A102),"99")</f>
        <v>99</v>
      </c>
      <c r="Y106" s="5" t="str" cm="1">
        <f t="array" aca="1" ref="Y106" ca="1">HYPERLINK("#"&amp;CELL("direccion",Tabla_471032!A102),"99")</f>
        <v>99</v>
      </c>
      <c r="Z106" s="5" t="str" cm="1">
        <f t="array" aca="1" ref="Z106" ca="1">HYPERLINK("#"&amp;CELL("direccion",Tabla_471059!A102),"99")</f>
        <v>99</v>
      </c>
      <c r="AA106" s="5" t="str" cm="1">
        <f t="array" aca="1" ref="AA106" ca="1">HYPERLINK("#"&amp;CELL("direccion",Tabla_471071!A102),"99")</f>
        <v>99</v>
      </c>
      <c r="AB106" s="5" t="str" cm="1">
        <f t="array" aca="1" ref="AB106" ca="1">HYPERLINK("#"&amp;CELL("direccion",Tabla_471062!A102),"99")</f>
        <v>99</v>
      </c>
      <c r="AC106" s="5" t="str" cm="1">
        <f t="array" aca="1" ref="AC106" ca="1">HYPERLINK("#"&amp;CELL("direccion",Tabla_471074!A102),"99")</f>
        <v>99</v>
      </c>
      <c r="AD106" t="s">
        <v>213</v>
      </c>
      <c r="AE106" s="3">
        <v>45747</v>
      </c>
    </row>
    <row r="107" spans="1:31" x14ac:dyDescent="0.3">
      <c r="A107">
        <v>2025</v>
      </c>
      <c r="B107" s="3">
        <v>45658</v>
      </c>
      <c r="C107" s="3">
        <v>45747</v>
      </c>
      <c r="D107" t="s">
        <v>84</v>
      </c>
      <c r="E107">
        <v>199</v>
      </c>
      <c r="F107" t="s">
        <v>273</v>
      </c>
      <c r="G107" t="s">
        <v>273</v>
      </c>
      <c r="H107" t="s">
        <v>225</v>
      </c>
      <c r="I107" t="s">
        <v>557</v>
      </c>
      <c r="J107" t="s">
        <v>448</v>
      </c>
      <c r="K107" t="s">
        <v>558</v>
      </c>
      <c r="L107" t="s">
        <v>92</v>
      </c>
      <c r="M107">
        <v>16470</v>
      </c>
      <c r="N107" t="s">
        <v>212</v>
      </c>
      <c r="O107">
        <v>13350.43</v>
      </c>
      <c r="P107" t="s">
        <v>212</v>
      </c>
      <c r="Q107" s="5" t="str" cm="1">
        <f t="array" aca="1" ref="Q107" ca="1">HYPERLINK("#"&amp;CELL("direccion",Tabla_471065!A103),"100")</f>
        <v>100</v>
      </c>
      <c r="R107" s="5" t="str" cm="1">
        <f t="array" aca="1" ref="R107" ca="1">HYPERLINK("#"&amp;CELL("direccion",Tabla_471039!A103),"100")</f>
        <v>100</v>
      </c>
      <c r="S107" s="5" t="str" cm="1">
        <f t="array" aca="1" ref="S107" ca="1">HYPERLINK("#"&amp;CELL("direccion",Tabla_471067!A103),"100")</f>
        <v>100</v>
      </c>
      <c r="T107" s="5" t="str" cm="1">
        <f t="array" aca="1" ref="T107" ca="1">HYPERLINK("#"&amp;CELL("direccion",Tabla_471023!A103),"100")</f>
        <v>100</v>
      </c>
      <c r="U107" s="5" t="str" cm="1">
        <f t="array" aca="1" ref="U107" ca="1">HYPERLINK("#"&amp;CELL("direccion",Tabla_471047!A103),"100")</f>
        <v>100</v>
      </c>
      <c r="V107" s="5" t="str" cm="1">
        <f t="array" aca="1" ref="V107" ca="1">HYPERLINK("#"&amp;CELL("direccion",Tabla_471030!A103),"100")</f>
        <v>100</v>
      </c>
      <c r="W107" s="5" t="str" cm="1">
        <f t="array" aca="1" ref="W107" ca="1">HYPERLINK("#"&amp;CELL("direccion",Tabla_471041!A103),"100")</f>
        <v>100</v>
      </c>
      <c r="X107" s="5" t="str" cm="1">
        <f t="array" aca="1" ref="X107" ca="1">HYPERLINK("#"&amp;CELL("direccion",Tabla_471031!A103),"100")</f>
        <v>100</v>
      </c>
      <c r="Y107" s="5" t="str" cm="1">
        <f t="array" aca="1" ref="Y107" ca="1">HYPERLINK("#"&amp;CELL("direccion",Tabla_471032!A103),"100")</f>
        <v>100</v>
      </c>
      <c r="Z107" s="5" t="str" cm="1">
        <f t="array" aca="1" ref="Z107" ca="1">HYPERLINK("#"&amp;CELL("direccion",Tabla_471059!A103),"100")</f>
        <v>100</v>
      </c>
      <c r="AA107" s="5" t="str" cm="1">
        <f t="array" aca="1" ref="AA107" ca="1">HYPERLINK("#"&amp;CELL("direccion",Tabla_471071!A103),"100")</f>
        <v>100</v>
      </c>
      <c r="AB107" s="5" t="str" cm="1">
        <f t="array" aca="1" ref="AB107" ca="1">HYPERLINK("#"&amp;CELL("direccion",Tabla_471062!A103),"100")</f>
        <v>100</v>
      </c>
      <c r="AC107" s="5" t="str" cm="1">
        <f t="array" aca="1" ref="AC107" ca="1">HYPERLINK("#"&amp;CELL("direccion",Tabla_471074!A103),"100")</f>
        <v>100</v>
      </c>
      <c r="AD107" t="s">
        <v>213</v>
      </c>
      <c r="AE107" s="3">
        <v>45747</v>
      </c>
    </row>
    <row r="108" spans="1:31" x14ac:dyDescent="0.3">
      <c r="A108">
        <v>2025</v>
      </c>
      <c r="B108" s="3">
        <v>45658</v>
      </c>
      <c r="C108" s="3">
        <v>45747</v>
      </c>
      <c r="D108" t="s">
        <v>84</v>
      </c>
      <c r="E108">
        <v>199</v>
      </c>
      <c r="F108" t="s">
        <v>273</v>
      </c>
      <c r="G108" t="s">
        <v>273</v>
      </c>
      <c r="H108" t="s">
        <v>225</v>
      </c>
      <c r="I108" t="s">
        <v>438</v>
      </c>
      <c r="J108" t="s">
        <v>559</v>
      </c>
      <c r="K108" t="s">
        <v>560</v>
      </c>
      <c r="L108" t="s">
        <v>92</v>
      </c>
      <c r="M108">
        <v>16470</v>
      </c>
      <c r="N108" t="s">
        <v>212</v>
      </c>
      <c r="O108">
        <v>13350.43</v>
      </c>
      <c r="P108" t="s">
        <v>212</v>
      </c>
      <c r="Q108" s="5" t="str" cm="1">
        <f t="array" aca="1" ref="Q108" ca="1">HYPERLINK("#"&amp;CELL("direccion",Tabla_471065!A104),"101")</f>
        <v>101</v>
      </c>
      <c r="R108" s="5" t="str" cm="1">
        <f t="array" aca="1" ref="R108" ca="1">HYPERLINK("#"&amp;CELL("direccion",Tabla_471039!A104),"101")</f>
        <v>101</v>
      </c>
      <c r="S108" s="5" t="str" cm="1">
        <f t="array" aca="1" ref="S108" ca="1">HYPERLINK("#"&amp;CELL("direccion",Tabla_471067!A104),"101")</f>
        <v>101</v>
      </c>
      <c r="T108" s="5" t="str" cm="1">
        <f t="array" aca="1" ref="T108" ca="1">HYPERLINK("#"&amp;CELL("direccion",Tabla_471023!A104),"101")</f>
        <v>101</v>
      </c>
      <c r="U108" s="5" t="str" cm="1">
        <f t="array" aca="1" ref="U108" ca="1">HYPERLINK("#"&amp;CELL("direccion",Tabla_471047!A104),"101")</f>
        <v>101</v>
      </c>
      <c r="V108" s="5" t="str" cm="1">
        <f t="array" aca="1" ref="V108" ca="1">HYPERLINK("#"&amp;CELL("direccion",Tabla_471030!A104),"101")</f>
        <v>101</v>
      </c>
      <c r="W108" s="5" t="str" cm="1">
        <f t="array" aca="1" ref="W108" ca="1">HYPERLINK("#"&amp;CELL("direccion",Tabla_471041!A104),"101")</f>
        <v>101</v>
      </c>
      <c r="X108" s="5" t="str" cm="1">
        <f t="array" aca="1" ref="X108" ca="1">HYPERLINK("#"&amp;CELL("direccion",Tabla_471031!A104),"101")</f>
        <v>101</v>
      </c>
      <c r="Y108" s="5" t="str" cm="1">
        <f t="array" aca="1" ref="Y108" ca="1">HYPERLINK("#"&amp;CELL("direccion",Tabla_471032!A104),"101")</f>
        <v>101</v>
      </c>
      <c r="Z108" s="5" t="str" cm="1">
        <f t="array" aca="1" ref="Z108" ca="1">HYPERLINK("#"&amp;CELL("direccion",Tabla_471059!A104),"101")</f>
        <v>101</v>
      </c>
      <c r="AA108" s="5" t="str" cm="1">
        <f t="array" aca="1" ref="AA108" ca="1">HYPERLINK("#"&amp;CELL("direccion",Tabla_471071!A104),"101")</f>
        <v>101</v>
      </c>
      <c r="AB108" s="5" t="str" cm="1">
        <f t="array" aca="1" ref="AB108" ca="1">HYPERLINK("#"&amp;CELL("direccion",Tabla_471062!A104),"101")</f>
        <v>101</v>
      </c>
      <c r="AC108" s="5" t="str" cm="1">
        <f t="array" aca="1" ref="AC108" ca="1">HYPERLINK("#"&amp;CELL("direccion",Tabla_471074!A104),"101")</f>
        <v>101</v>
      </c>
      <c r="AD108" t="s">
        <v>213</v>
      </c>
      <c r="AE108" s="3">
        <v>45747</v>
      </c>
    </row>
    <row r="109" spans="1:31" x14ac:dyDescent="0.3">
      <c r="A109">
        <v>2025</v>
      </c>
      <c r="B109" s="3">
        <v>45658</v>
      </c>
      <c r="C109" s="3">
        <v>45747</v>
      </c>
      <c r="D109" t="s">
        <v>84</v>
      </c>
      <c r="E109">
        <v>199</v>
      </c>
      <c r="F109" t="s">
        <v>273</v>
      </c>
      <c r="G109" t="s">
        <v>273</v>
      </c>
      <c r="H109" t="s">
        <v>225</v>
      </c>
      <c r="I109" t="s">
        <v>561</v>
      </c>
      <c r="J109" t="s">
        <v>347</v>
      </c>
      <c r="K109" t="s">
        <v>506</v>
      </c>
      <c r="L109" t="s">
        <v>91</v>
      </c>
      <c r="M109">
        <v>16470</v>
      </c>
      <c r="N109" t="s">
        <v>212</v>
      </c>
      <c r="O109">
        <v>13350.43</v>
      </c>
      <c r="P109" t="s">
        <v>212</v>
      </c>
      <c r="Q109" s="5" t="str" cm="1">
        <f t="array" aca="1" ref="Q109" ca="1">HYPERLINK("#"&amp;CELL("direccion",Tabla_471065!A105),"102")</f>
        <v>102</v>
      </c>
      <c r="R109" s="5" t="str" cm="1">
        <f t="array" aca="1" ref="R109" ca="1">HYPERLINK("#"&amp;CELL("direccion",Tabla_471039!A105),"102")</f>
        <v>102</v>
      </c>
      <c r="S109" s="5" t="str" cm="1">
        <f t="array" aca="1" ref="S109" ca="1">HYPERLINK("#"&amp;CELL("direccion",Tabla_471067!A105),"102")</f>
        <v>102</v>
      </c>
      <c r="T109" s="5" t="str" cm="1">
        <f t="array" aca="1" ref="T109" ca="1">HYPERLINK("#"&amp;CELL("direccion",Tabla_471023!A105),"102")</f>
        <v>102</v>
      </c>
      <c r="U109" s="5" t="str" cm="1">
        <f t="array" aca="1" ref="U109" ca="1">HYPERLINK("#"&amp;CELL("direccion",Tabla_471047!A105),"102")</f>
        <v>102</v>
      </c>
      <c r="V109" s="5" t="str" cm="1">
        <f t="array" aca="1" ref="V109" ca="1">HYPERLINK("#"&amp;CELL("direccion",Tabla_471030!A105),"102")</f>
        <v>102</v>
      </c>
      <c r="W109" s="5" t="str" cm="1">
        <f t="array" aca="1" ref="W109" ca="1">HYPERLINK("#"&amp;CELL("direccion",Tabla_471041!A105),"102")</f>
        <v>102</v>
      </c>
      <c r="X109" s="5" t="str" cm="1">
        <f t="array" aca="1" ref="X109" ca="1">HYPERLINK("#"&amp;CELL("direccion",Tabla_471031!A105),"102")</f>
        <v>102</v>
      </c>
      <c r="Y109" s="5" t="str" cm="1">
        <f t="array" aca="1" ref="Y109" ca="1">HYPERLINK("#"&amp;CELL("direccion",Tabla_471032!A105),"102")</f>
        <v>102</v>
      </c>
      <c r="Z109" s="5" t="str" cm="1">
        <f t="array" aca="1" ref="Z109" ca="1">HYPERLINK("#"&amp;CELL("direccion",Tabla_471059!A105),"102")</f>
        <v>102</v>
      </c>
      <c r="AA109" s="5" t="str" cm="1">
        <f t="array" aca="1" ref="AA109" ca="1">HYPERLINK("#"&amp;CELL("direccion",Tabla_471071!A105),"102")</f>
        <v>102</v>
      </c>
      <c r="AB109" s="5" t="str" cm="1">
        <f t="array" aca="1" ref="AB109" ca="1">HYPERLINK("#"&amp;CELL("direccion",Tabla_471062!A105),"102")</f>
        <v>102</v>
      </c>
      <c r="AC109" s="5" t="str" cm="1">
        <f t="array" aca="1" ref="AC109" ca="1">HYPERLINK("#"&amp;CELL("direccion",Tabla_471074!A105),"102")</f>
        <v>102</v>
      </c>
      <c r="AD109" t="s">
        <v>213</v>
      </c>
      <c r="AE109" s="3">
        <v>45747</v>
      </c>
    </row>
    <row r="110" spans="1:31" x14ac:dyDescent="0.3">
      <c r="A110">
        <v>2025</v>
      </c>
      <c r="B110" s="3">
        <v>45658</v>
      </c>
      <c r="C110" s="3">
        <v>45747</v>
      </c>
      <c r="D110" t="s">
        <v>84</v>
      </c>
      <c r="E110">
        <v>199</v>
      </c>
      <c r="F110" t="s">
        <v>273</v>
      </c>
      <c r="G110" t="s">
        <v>273</v>
      </c>
      <c r="H110" t="s">
        <v>225</v>
      </c>
      <c r="I110" t="s">
        <v>562</v>
      </c>
      <c r="J110" t="s">
        <v>347</v>
      </c>
      <c r="K110" t="s">
        <v>563</v>
      </c>
      <c r="L110" t="s">
        <v>92</v>
      </c>
      <c r="M110">
        <v>16470</v>
      </c>
      <c r="N110" t="s">
        <v>212</v>
      </c>
      <c r="O110">
        <v>13350.43</v>
      </c>
      <c r="P110" t="s">
        <v>212</v>
      </c>
      <c r="Q110" s="5" t="str" cm="1">
        <f t="array" aca="1" ref="Q110" ca="1">HYPERLINK("#"&amp;CELL("direccion",Tabla_471065!A106),"103")</f>
        <v>103</v>
      </c>
      <c r="R110" s="5" t="str" cm="1">
        <f t="array" aca="1" ref="R110" ca="1">HYPERLINK("#"&amp;CELL("direccion",Tabla_471039!A106),"103")</f>
        <v>103</v>
      </c>
      <c r="S110" s="5" t="str" cm="1">
        <f t="array" aca="1" ref="S110" ca="1">HYPERLINK("#"&amp;CELL("direccion",Tabla_471067!A106),"103")</f>
        <v>103</v>
      </c>
      <c r="T110" s="5" t="str" cm="1">
        <f t="array" aca="1" ref="T110" ca="1">HYPERLINK("#"&amp;CELL("direccion",Tabla_471023!A106),"103")</f>
        <v>103</v>
      </c>
      <c r="U110" s="5" t="str" cm="1">
        <f t="array" aca="1" ref="U110" ca="1">HYPERLINK("#"&amp;CELL("direccion",Tabla_471047!A106),"103")</f>
        <v>103</v>
      </c>
      <c r="V110" s="5" t="str" cm="1">
        <f t="array" aca="1" ref="V110" ca="1">HYPERLINK("#"&amp;CELL("direccion",Tabla_471030!A106),"103")</f>
        <v>103</v>
      </c>
      <c r="W110" s="5" t="str" cm="1">
        <f t="array" aca="1" ref="W110" ca="1">HYPERLINK("#"&amp;CELL("direccion",Tabla_471041!A106),"103")</f>
        <v>103</v>
      </c>
      <c r="X110" s="5" t="str" cm="1">
        <f t="array" aca="1" ref="X110" ca="1">HYPERLINK("#"&amp;CELL("direccion",Tabla_471031!A106),"103")</f>
        <v>103</v>
      </c>
      <c r="Y110" s="5" t="str" cm="1">
        <f t="array" aca="1" ref="Y110" ca="1">HYPERLINK("#"&amp;CELL("direccion",Tabla_471032!A106),"103")</f>
        <v>103</v>
      </c>
      <c r="Z110" s="5" t="str" cm="1">
        <f t="array" aca="1" ref="Z110" ca="1">HYPERLINK("#"&amp;CELL("direccion",Tabla_471059!A106),"103")</f>
        <v>103</v>
      </c>
      <c r="AA110" s="5" t="str" cm="1">
        <f t="array" aca="1" ref="AA110" ca="1">HYPERLINK("#"&amp;CELL("direccion",Tabla_471071!A106),"103")</f>
        <v>103</v>
      </c>
      <c r="AB110" s="5" t="str" cm="1">
        <f t="array" aca="1" ref="AB110" ca="1">HYPERLINK("#"&amp;CELL("direccion",Tabla_471062!A106),"103")</f>
        <v>103</v>
      </c>
      <c r="AC110" s="5" t="str" cm="1">
        <f t="array" aca="1" ref="AC110" ca="1">HYPERLINK("#"&amp;CELL("direccion",Tabla_471074!A106),"103")</f>
        <v>103</v>
      </c>
      <c r="AD110" t="s">
        <v>213</v>
      </c>
      <c r="AE110" s="3">
        <v>45747</v>
      </c>
    </row>
    <row r="111" spans="1:31" x14ac:dyDescent="0.3">
      <c r="A111">
        <v>2025</v>
      </c>
      <c r="B111" s="3">
        <v>45658</v>
      </c>
      <c r="C111" s="3">
        <v>45747</v>
      </c>
      <c r="D111" t="s">
        <v>84</v>
      </c>
      <c r="E111">
        <v>199</v>
      </c>
      <c r="F111" t="s">
        <v>273</v>
      </c>
      <c r="G111" t="s">
        <v>273</v>
      </c>
      <c r="H111" t="s">
        <v>225</v>
      </c>
      <c r="I111" t="s">
        <v>564</v>
      </c>
      <c r="J111" t="s">
        <v>347</v>
      </c>
      <c r="K111" t="s">
        <v>565</v>
      </c>
      <c r="L111" t="s">
        <v>92</v>
      </c>
      <c r="M111">
        <v>16470</v>
      </c>
      <c r="N111" t="s">
        <v>212</v>
      </c>
      <c r="O111">
        <v>13350.43</v>
      </c>
      <c r="P111" t="s">
        <v>212</v>
      </c>
      <c r="Q111" s="5" t="str" cm="1">
        <f t="array" aca="1" ref="Q111" ca="1">HYPERLINK("#"&amp;CELL("direccion",Tabla_471065!A107),"104")</f>
        <v>104</v>
      </c>
      <c r="R111" s="5" t="str" cm="1">
        <f t="array" aca="1" ref="R111" ca="1">HYPERLINK("#"&amp;CELL("direccion",Tabla_471039!A107),"104")</f>
        <v>104</v>
      </c>
      <c r="S111" s="5" t="str" cm="1">
        <f t="array" aca="1" ref="S111" ca="1">HYPERLINK("#"&amp;CELL("direccion",Tabla_471067!A107),"104")</f>
        <v>104</v>
      </c>
      <c r="T111" s="5" t="str" cm="1">
        <f t="array" aca="1" ref="T111" ca="1">HYPERLINK("#"&amp;CELL("direccion",Tabla_471023!A107),"104")</f>
        <v>104</v>
      </c>
      <c r="U111" s="5" t="str" cm="1">
        <f t="array" aca="1" ref="U111" ca="1">HYPERLINK("#"&amp;CELL("direccion",Tabla_471047!A107),"104")</f>
        <v>104</v>
      </c>
      <c r="V111" s="5" t="str" cm="1">
        <f t="array" aca="1" ref="V111" ca="1">HYPERLINK("#"&amp;CELL("direccion",Tabla_471030!A107),"104")</f>
        <v>104</v>
      </c>
      <c r="W111" s="5" t="str" cm="1">
        <f t="array" aca="1" ref="W111" ca="1">HYPERLINK("#"&amp;CELL("direccion",Tabla_471041!A107),"104")</f>
        <v>104</v>
      </c>
      <c r="X111" s="5" t="str" cm="1">
        <f t="array" aca="1" ref="X111" ca="1">HYPERLINK("#"&amp;CELL("direccion",Tabla_471031!A107),"104")</f>
        <v>104</v>
      </c>
      <c r="Y111" s="5" t="str" cm="1">
        <f t="array" aca="1" ref="Y111" ca="1">HYPERLINK("#"&amp;CELL("direccion",Tabla_471032!A107),"104")</f>
        <v>104</v>
      </c>
      <c r="Z111" s="5" t="str" cm="1">
        <f t="array" aca="1" ref="Z111" ca="1">HYPERLINK("#"&amp;CELL("direccion",Tabla_471059!A107),"104")</f>
        <v>104</v>
      </c>
      <c r="AA111" s="5" t="str" cm="1">
        <f t="array" aca="1" ref="AA111" ca="1">HYPERLINK("#"&amp;CELL("direccion",Tabla_471071!A107),"104")</f>
        <v>104</v>
      </c>
      <c r="AB111" s="5" t="str" cm="1">
        <f t="array" aca="1" ref="AB111" ca="1">HYPERLINK("#"&amp;CELL("direccion",Tabla_471062!A107),"104")</f>
        <v>104</v>
      </c>
      <c r="AC111" s="5" t="str" cm="1">
        <f t="array" aca="1" ref="AC111" ca="1">HYPERLINK("#"&amp;CELL("direccion",Tabla_471074!A107),"104")</f>
        <v>104</v>
      </c>
      <c r="AD111" t="s">
        <v>213</v>
      </c>
      <c r="AE111" s="3">
        <v>45747</v>
      </c>
    </row>
    <row r="112" spans="1:31" x14ac:dyDescent="0.3">
      <c r="A112">
        <v>2025</v>
      </c>
      <c r="B112" s="3">
        <v>45658</v>
      </c>
      <c r="C112" s="3">
        <v>45747</v>
      </c>
      <c r="D112" t="s">
        <v>84</v>
      </c>
      <c r="E112">
        <v>199</v>
      </c>
      <c r="F112" t="s">
        <v>273</v>
      </c>
      <c r="G112" t="s">
        <v>273</v>
      </c>
      <c r="H112" t="s">
        <v>225</v>
      </c>
      <c r="I112" t="s">
        <v>566</v>
      </c>
      <c r="J112" t="s">
        <v>347</v>
      </c>
      <c r="K112" t="s">
        <v>567</v>
      </c>
      <c r="L112" t="s">
        <v>92</v>
      </c>
      <c r="M112">
        <v>16470</v>
      </c>
      <c r="N112" t="s">
        <v>212</v>
      </c>
      <c r="O112">
        <v>13350.43</v>
      </c>
      <c r="P112" t="s">
        <v>212</v>
      </c>
      <c r="Q112" s="5" t="str" cm="1">
        <f t="array" aca="1" ref="Q112" ca="1">HYPERLINK("#"&amp;CELL("direccion",Tabla_471065!A108),"105")</f>
        <v>105</v>
      </c>
      <c r="R112" s="5" t="str" cm="1">
        <f t="array" aca="1" ref="R112" ca="1">HYPERLINK("#"&amp;CELL("direccion",Tabla_471039!A108),"105")</f>
        <v>105</v>
      </c>
      <c r="S112" s="5" t="str" cm="1">
        <f t="array" aca="1" ref="S112" ca="1">HYPERLINK("#"&amp;CELL("direccion",Tabla_471067!A108),"105")</f>
        <v>105</v>
      </c>
      <c r="T112" s="5" t="str" cm="1">
        <f t="array" aca="1" ref="T112" ca="1">HYPERLINK("#"&amp;CELL("direccion",Tabla_471023!A108),"105")</f>
        <v>105</v>
      </c>
      <c r="U112" s="5" t="str" cm="1">
        <f t="array" aca="1" ref="U112" ca="1">HYPERLINK("#"&amp;CELL("direccion",Tabla_471047!A108),"105")</f>
        <v>105</v>
      </c>
      <c r="V112" s="5" t="str" cm="1">
        <f t="array" aca="1" ref="V112" ca="1">HYPERLINK("#"&amp;CELL("direccion",Tabla_471030!A108),"105")</f>
        <v>105</v>
      </c>
      <c r="W112" s="5" t="str" cm="1">
        <f t="array" aca="1" ref="W112" ca="1">HYPERLINK("#"&amp;CELL("direccion",Tabla_471041!A108),"105")</f>
        <v>105</v>
      </c>
      <c r="X112" s="5" t="str" cm="1">
        <f t="array" aca="1" ref="X112" ca="1">HYPERLINK("#"&amp;CELL("direccion",Tabla_471031!A108),"105")</f>
        <v>105</v>
      </c>
      <c r="Y112" s="5" t="str" cm="1">
        <f t="array" aca="1" ref="Y112" ca="1">HYPERLINK("#"&amp;CELL("direccion",Tabla_471032!A108),"105")</f>
        <v>105</v>
      </c>
      <c r="Z112" s="5" t="str" cm="1">
        <f t="array" aca="1" ref="Z112" ca="1">HYPERLINK("#"&amp;CELL("direccion",Tabla_471059!A108),"105")</f>
        <v>105</v>
      </c>
      <c r="AA112" s="5" t="str" cm="1">
        <f t="array" aca="1" ref="AA112" ca="1">HYPERLINK("#"&amp;CELL("direccion",Tabla_471071!A108),"105")</f>
        <v>105</v>
      </c>
      <c r="AB112" s="5" t="str" cm="1">
        <f t="array" aca="1" ref="AB112" ca="1">HYPERLINK("#"&amp;CELL("direccion",Tabla_471062!A108),"105")</f>
        <v>105</v>
      </c>
      <c r="AC112" s="5" t="str" cm="1">
        <f t="array" aca="1" ref="AC112" ca="1">HYPERLINK("#"&amp;CELL("direccion",Tabla_471074!A108),"105")</f>
        <v>105</v>
      </c>
      <c r="AD112" t="s">
        <v>213</v>
      </c>
      <c r="AE112" s="3">
        <v>45747</v>
      </c>
    </row>
    <row r="113" spans="1:31" x14ac:dyDescent="0.3">
      <c r="A113">
        <v>2025</v>
      </c>
      <c r="B113" s="3">
        <v>45658</v>
      </c>
      <c r="C113" s="3">
        <v>45747</v>
      </c>
      <c r="D113" t="s">
        <v>84</v>
      </c>
      <c r="E113">
        <v>199</v>
      </c>
      <c r="F113" t="s">
        <v>273</v>
      </c>
      <c r="G113" t="s">
        <v>273</v>
      </c>
      <c r="H113" t="s">
        <v>225</v>
      </c>
      <c r="I113" t="s">
        <v>568</v>
      </c>
      <c r="J113" t="s">
        <v>347</v>
      </c>
      <c r="K113" t="s">
        <v>569</v>
      </c>
      <c r="L113" t="s">
        <v>92</v>
      </c>
      <c r="M113">
        <v>16470</v>
      </c>
      <c r="N113" t="s">
        <v>212</v>
      </c>
      <c r="O113">
        <v>13350.43</v>
      </c>
      <c r="P113" t="s">
        <v>212</v>
      </c>
      <c r="Q113" s="5" t="str" cm="1">
        <f t="array" aca="1" ref="Q113" ca="1">HYPERLINK("#"&amp;CELL("direccion",Tabla_471065!A109),"106")</f>
        <v>106</v>
      </c>
      <c r="R113" s="5" t="str" cm="1">
        <f t="array" aca="1" ref="R113" ca="1">HYPERLINK("#"&amp;CELL("direccion",Tabla_471039!A109),"106")</f>
        <v>106</v>
      </c>
      <c r="S113" s="5" t="str" cm="1">
        <f t="array" aca="1" ref="S113" ca="1">HYPERLINK("#"&amp;CELL("direccion",Tabla_471067!A109),"106")</f>
        <v>106</v>
      </c>
      <c r="T113" s="5" t="str" cm="1">
        <f t="array" aca="1" ref="T113" ca="1">HYPERLINK("#"&amp;CELL("direccion",Tabla_471023!A109),"106")</f>
        <v>106</v>
      </c>
      <c r="U113" s="5" t="str" cm="1">
        <f t="array" aca="1" ref="U113" ca="1">HYPERLINK("#"&amp;CELL("direccion",Tabla_471047!A109),"106")</f>
        <v>106</v>
      </c>
      <c r="V113" s="5" t="str" cm="1">
        <f t="array" aca="1" ref="V113" ca="1">HYPERLINK("#"&amp;CELL("direccion",Tabla_471030!A109),"106")</f>
        <v>106</v>
      </c>
      <c r="W113" s="5" t="str" cm="1">
        <f t="array" aca="1" ref="W113" ca="1">HYPERLINK("#"&amp;CELL("direccion",Tabla_471041!A109),"106")</f>
        <v>106</v>
      </c>
      <c r="X113" s="5" t="str" cm="1">
        <f t="array" aca="1" ref="X113" ca="1">HYPERLINK("#"&amp;CELL("direccion",Tabla_471031!A109),"106")</f>
        <v>106</v>
      </c>
      <c r="Y113" s="5" t="str" cm="1">
        <f t="array" aca="1" ref="Y113" ca="1">HYPERLINK("#"&amp;CELL("direccion",Tabla_471032!A109),"106")</f>
        <v>106</v>
      </c>
      <c r="Z113" s="5" t="str" cm="1">
        <f t="array" aca="1" ref="Z113" ca="1">HYPERLINK("#"&amp;CELL("direccion",Tabla_471059!A109),"106")</f>
        <v>106</v>
      </c>
      <c r="AA113" s="5" t="str" cm="1">
        <f t="array" aca="1" ref="AA113" ca="1">HYPERLINK("#"&amp;CELL("direccion",Tabla_471071!A109),"106")</f>
        <v>106</v>
      </c>
      <c r="AB113" s="5" t="str" cm="1">
        <f t="array" aca="1" ref="AB113" ca="1">HYPERLINK("#"&amp;CELL("direccion",Tabla_471062!A109),"106")</f>
        <v>106</v>
      </c>
      <c r="AC113" s="5" t="str" cm="1">
        <f t="array" aca="1" ref="AC113" ca="1">HYPERLINK("#"&amp;CELL("direccion",Tabla_471074!A109),"106")</f>
        <v>106</v>
      </c>
      <c r="AD113" t="s">
        <v>213</v>
      </c>
      <c r="AE113" s="3">
        <v>45747</v>
      </c>
    </row>
    <row r="114" spans="1:31" x14ac:dyDescent="0.3">
      <c r="A114">
        <v>2025</v>
      </c>
      <c r="B114" s="3">
        <v>45658</v>
      </c>
      <c r="C114" s="3">
        <v>45747</v>
      </c>
      <c r="D114" t="s">
        <v>84</v>
      </c>
      <c r="E114">
        <v>199</v>
      </c>
      <c r="F114" t="s">
        <v>273</v>
      </c>
      <c r="G114" t="s">
        <v>273</v>
      </c>
      <c r="H114" t="s">
        <v>225</v>
      </c>
      <c r="I114" t="s">
        <v>570</v>
      </c>
      <c r="J114" t="s">
        <v>347</v>
      </c>
      <c r="K114" t="s">
        <v>423</v>
      </c>
      <c r="L114" t="s">
        <v>92</v>
      </c>
      <c r="M114">
        <v>15437</v>
      </c>
      <c r="N114" t="s">
        <v>212</v>
      </c>
      <c r="O114">
        <v>12646.09</v>
      </c>
      <c r="P114" t="s">
        <v>212</v>
      </c>
      <c r="Q114" s="5" t="str" cm="1">
        <f t="array" aca="1" ref="Q114" ca="1">HYPERLINK("#"&amp;CELL("direccion",Tabla_471065!A110),"107")</f>
        <v>107</v>
      </c>
      <c r="R114" s="5" t="str" cm="1">
        <f t="array" aca="1" ref="R114" ca="1">HYPERLINK("#"&amp;CELL("direccion",Tabla_471039!A110),"107")</f>
        <v>107</v>
      </c>
      <c r="S114" s="5" t="str" cm="1">
        <f t="array" aca="1" ref="S114" ca="1">HYPERLINK("#"&amp;CELL("direccion",Tabla_471067!A110),"107")</f>
        <v>107</v>
      </c>
      <c r="T114" s="5" t="str" cm="1">
        <f t="array" aca="1" ref="T114" ca="1">HYPERLINK("#"&amp;CELL("direccion",Tabla_471023!A110),"107")</f>
        <v>107</v>
      </c>
      <c r="U114" s="5" t="str" cm="1">
        <f t="array" aca="1" ref="U114" ca="1">HYPERLINK("#"&amp;CELL("direccion",Tabla_471047!A110),"107")</f>
        <v>107</v>
      </c>
      <c r="V114" s="5" t="str" cm="1">
        <f t="array" aca="1" ref="V114" ca="1">HYPERLINK("#"&amp;CELL("direccion",Tabla_471030!A110),"107")</f>
        <v>107</v>
      </c>
      <c r="W114" s="5" t="str" cm="1">
        <f t="array" aca="1" ref="W114" ca="1">HYPERLINK("#"&amp;CELL("direccion",Tabla_471041!A110),"107")</f>
        <v>107</v>
      </c>
      <c r="X114" s="5" t="str" cm="1">
        <f t="array" aca="1" ref="X114" ca="1">HYPERLINK("#"&amp;CELL("direccion",Tabla_471031!A110),"107")</f>
        <v>107</v>
      </c>
      <c r="Y114" s="5" t="str" cm="1">
        <f t="array" aca="1" ref="Y114" ca="1">HYPERLINK("#"&amp;CELL("direccion",Tabla_471032!A110),"107")</f>
        <v>107</v>
      </c>
      <c r="Z114" s="5" t="str" cm="1">
        <f t="array" aca="1" ref="Z114" ca="1">HYPERLINK("#"&amp;CELL("direccion",Tabla_471059!A110),"107")</f>
        <v>107</v>
      </c>
      <c r="AA114" s="5" t="str" cm="1">
        <f t="array" aca="1" ref="AA114" ca="1">HYPERLINK("#"&amp;CELL("direccion",Tabla_471071!A110),"107")</f>
        <v>107</v>
      </c>
      <c r="AB114" s="5" t="str" cm="1">
        <f t="array" aca="1" ref="AB114" ca="1">HYPERLINK("#"&amp;CELL("direccion",Tabla_471062!A110),"107")</f>
        <v>107</v>
      </c>
      <c r="AC114" s="5" t="str" cm="1">
        <f t="array" aca="1" ref="AC114" ca="1">HYPERLINK("#"&amp;CELL("direccion",Tabla_471074!A110),"107")</f>
        <v>107</v>
      </c>
      <c r="AD114" t="s">
        <v>213</v>
      </c>
      <c r="AE114" s="3">
        <v>45747</v>
      </c>
    </row>
    <row r="115" spans="1:31" x14ac:dyDescent="0.3">
      <c r="A115">
        <v>2025</v>
      </c>
      <c r="B115" s="3">
        <v>45658</v>
      </c>
      <c r="C115" s="3">
        <v>45747</v>
      </c>
      <c r="D115" t="s">
        <v>84</v>
      </c>
      <c r="E115">
        <v>199</v>
      </c>
      <c r="F115" t="s">
        <v>273</v>
      </c>
      <c r="G115" t="s">
        <v>273</v>
      </c>
      <c r="H115" t="s">
        <v>225</v>
      </c>
      <c r="I115" t="s">
        <v>571</v>
      </c>
      <c r="J115" t="s">
        <v>347</v>
      </c>
      <c r="K115" t="s">
        <v>572</v>
      </c>
      <c r="L115" t="s">
        <v>91</v>
      </c>
      <c r="M115">
        <v>16470</v>
      </c>
      <c r="N115" t="s">
        <v>212</v>
      </c>
      <c r="O115">
        <v>13350.43</v>
      </c>
      <c r="P115" t="s">
        <v>212</v>
      </c>
      <c r="Q115" s="5" t="str" cm="1">
        <f t="array" aca="1" ref="Q115" ca="1">HYPERLINK("#"&amp;CELL("direccion",Tabla_471065!A111),"108")</f>
        <v>108</v>
      </c>
      <c r="R115" s="5" t="str" cm="1">
        <f t="array" aca="1" ref="R115" ca="1">HYPERLINK("#"&amp;CELL("direccion",Tabla_471039!A111),"108")</f>
        <v>108</v>
      </c>
      <c r="S115" s="5" t="str" cm="1">
        <f t="array" aca="1" ref="S115" ca="1">HYPERLINK("#"&amp;CELL("direccion",Tabla_471067!A111),"108")</f>
        <v>108</v>
      </c>
      <c r="T115" s="5" t="str" cm="1">
        <f t="array" aca="1" ref="T115" ca="1">HYPERLINK("#"&amp;CELL("direccion",Tabla_471023!A111),"108")</f>
        <v>108</v>
      </c>
      <c r="U115" s="5" t="str" cm="1">
        <f t="array" aca="1" ref="U115" ca="1">HYPERLINK("#"&amp;CELL("direccion",Tabla_471047!A111),"108")</f>
        <v>108</v>
      </c>
      <c r="V115" s="5" t="str" cm="1">
        <f t="array" aca="1" ref="V115" ca="1">HYPERLINK("#"&amp;CELL("direccion",Tabla_471030!A111),"108")</f>
        <v>108</v>
      </c>
      <c r="W115" s="5" t="str" cm="1">
        <f t="array" aca="1" ref="W115" ca="1">HYPERLINK("#"&amp;CELL("direccion",Tabla_471041!A111),"108")</f>
        <v>108</v>
      </c>
      <c r="X115" s="5" t="str" cm="1">
        <f t="array" aca="1" ref="X115" ca="1">HYPERLINK("#"&amp;CELL("direccion",Tabla_471031!A111),"108")</f>
        <v>108</v>
      </c>
      <c r="Y115" s="5" t="str" cm="1">
        <f t="array" aca="1" ref="Y115" ca="1">HYPERLINK("#"&amp;CELL("direccion",Tabla_471032!A111),"108")</f>
        <v>108</v>
      </c>
      <c r="Z115" s="5" t="str" cm="1">
        <f t="array" aca="1" ref="Z115" ca="1">HYPERLINK("#"&amp;CELL("direccion",Tabla_471059!A111),"108")</f>
        <v>108</v>
      </c>
      <c r="AA115" s="5" t="str" cm="1">
        <f t="array" aca="1" ref="AA115" ca="1">HYPERLINK("#"&amp;CELL("direccion",Tabla_471071!A111),"108")</f>
        <v>108</v>
      </c>
      <c r="AB115" s="5" t="str" cm="1">
        <f t="array" aca="1" ref="AB115" ca="1">HYPERLINK("#"&amp;CELL("direccion",Tabla_471062!A111),"108")</f>
        <v>108</v>
      </c>
      <c r="AC115" s="5" t="str" cm="1">
        <f t="array" aca="1" ref="AC115" ca="1">HYPERLINK("#"&amp;CELL("direccion",Tabla_471074!A111),"108")</f>
        <v>108</v>
      </c>
      <c r="AD115" t="s">
        <v>213</v>
      </c>
      <c r="AE115" s="3">
        <v>45747</v>
      </c>
    </row>
    <row r="116" spans="1:31" x14ac:dyDescent="0.3">
      <c r="A116">
        <v>2025</v>
      </c>
      <c r="B116" s="3">
        <v>45658</v>
      </c>
      <c r="C116" s="3">
        <v>45747</v>
      </c>
      <c r="D116" t="s">
        <v>84</v>
      </c>
      <c r="E116">
        <v>199</v>
      </c>
      <c r="F116" t="s">
        <v>273</v>
      </c>
      <c r="G116" t="s">
        <v>273</v>
      </c>
      <c r="H116" t="s">
        <v>225</v>
      </c>
      <c r="I116" t="s">
        <v>573</v>
      </c>
      <c r="J116" t="s">
        <v>347</v>
      </c>
      <c r="K116" t="s">
        <v>574</v>
      </c>
      <c r="L116" t="s">
        <v>92</v>
      </c>
      <c r="M116">
        <v>16470</v>
      </c>
      <c r="N116" t="s">
        <v>212</v>
      </c>
      <c r="O116">
        <v>13350.43</v>
      </c>
      <c r="P116" t="s">
        <v>212</v>
      </c>
      <c r="Q116" s="5" t="str" cm="1">
        <f t="array" aca="1" ref="Q116" ca="1">HYPERLINK("#"&amp;CELL("direccion",Tabla_471065!A112),"109")</f>
        <v>109</v>
      </c>
      <c r="R116" s="5" t="str" cm="1">
        <f t="array" aca="1" ref="R116" ca="1">HYPERLINK("#"&amp;CELL("direccion",Tabla_471039!A112),"109")</f>
        <v>109</v>
      </c>
      <c r="S116" s="5" t="str" cm="1">
        <f t="array" aca="1" ref="S116" ca="1">HYPERLINK("#"&amp;CELL("direccion",Tabla_471067!A112),"109")</f>
        <v>109</v>
      </c>
      <c r="T116" s="5" t="str" cm="1">
        <f t="array" aca="1" ref="T116" ca="1">HYPERLINK("#"&amp;CELL("direccion",Tabla_471023!A112),"109")</f>
        <v>109</v>
      </c>
      <c r="U116" s="5" t="str" cm="1">
        <f t="array" aca="1" ref="U116" ca="1">HYPERLINK("#"&amp;CELL("direccion",Tabla_471047!A112),"109")</f>
        <v>109</v>
      </c>
      <c r="V116" s="5" t="str" cm="1">
        <f t="array" aca="1" ref="V116" ca="1">HYPERLINK("#"&amp;CELL("direccion",Tabla_471030!A112),"109")</f>
        <v>109</v>
      </c>
      <c r="W116" s="5" t="str" cm="1">
        <f t="array" aca="1" ref="W116" ca="1">HYPERLINK("#"&amp;CELL("direccion",Tabla_471041!A112),"109")</f>
        <v>109</v>
      </c>
      <c r="X116" s="5" t="str" cm="1">
        <f t="array" aca="1" ref="X116" ca="1">HYPERLINK("#"&amp;CELL("direccion",Tabla_471031!A112),"109")</f>
        <v>109</v>
      </c>
      <c r="Y116" s="5" t="str" cm="1">
        <f t="array" aca="1" ref="Y116" ca="1">HYPERLINK("#"&amp;CELL("direccion",Tabla_471032!A112),"109")</f>
        <v>109</v>
      </c>
      <c r="Z116" s="5" t="str" cm="1">
        <f t="array" aca="1" ref="Z116" ca="1">HYPERLINK("#"&amp;CELL("direccion",Tabla_471059!A112),"109")</f>
        <v>109</v>
      </c>
      <c r="AA116" s="5" t="str" cm="1">
        <f t="array" aca="1" ref="AA116" ca="1">HYPERLINK("#"&amp;CELL("direccion",Tabla_471071!A112),"109")</f>
        <v>109</v>
      </c>
      <c r="AB116" s="5" t="str" cm="1">
        <f t="array" aca="1" ref="AB116" ca="1">HYPERLINK("#"&amp;CELL("direccion",Tabla_471062!A112),"109")</f>
        <v>109</v>
      </c>
      <c r="AC116" s="5" t="str" cm="1">
        <f t="array" aca="1" ref="AC116" ca="1">HYPERLINK("#"&amp;CELL("direccion",Tabla_471074!A112),"109")</f>
        <v>109</v>
      </c>
      <c r="AD116" t="s">
        <v>213</v>
      </c>
      <c r="AE116" s="3">
        <v>45747</v>
      </c>
    </row>
    <row r="117" spans="1:31" x14ac:dyDescent="0.3">
      <c r="A117">
        <v>2025</v>
      </c>
      <c r="B117" s="3">
        <v>45658</v>
      </c>
      <c r="C117" s="3">
        <v>45747</v>
      </c>
      <c r="D117" t="s">
        <v>84</v>
      </c>
      <c r="E117">
        <v>199</v>
      </c>
      <c r="F117" t="s">
        <v>273</v>
      </c>
      <c r="G117" t="s">
        <v>273</v>
      </c>
      <c r="H117" t="s">
        <v>225</v>
      </c>
      <c r="I117" t="s">
        <v>575</v>
      </c>
      <c r="J117" t="s">
        <v>576</v>
      </c>
      <c r="K117" t="s">
        <v>577</v>
      </c>
      <c r="L117" t="s">
        <v>91</v>
      </c>
      <c r="M117">
        <v>16470</v>
      </c>
      <c r="N117" t="s">
        <v>212</v>
      </c>
      <c r="O117">
        <v>13350.43</v>
      </c>
      <c r="P117" t="s">
        <v>212</v>
      </c>
      <c r="Q117" s="5" t="str" cm="1">
        <f t="array" aca="1" ref="Q117" ca="1">HYPERLINK("#"&amp;CELL("direccion",Tabla_471065!A113),"110")</f>
        <v>110</v>
      </c>
      <c r="R117" s="5" t="str" cm="1">
        <f t="array" aca="1" ref="R117" ca="1">HYPERLINK("#"&amp;CELL("direccion",Tabla_471039!A113),"110")</f>
        <v>110</v>
      </c>
      <c r="S117" s="5" t="str" cm="1">
        <f t="array" aca="1" ref="S117" ca="1">HYPERLINK("#"&amp;CELL("direccion",Tabla_471067!A113),"110")</f>
        <v>110</v>
      </c>
      <c r="T117" s="5" t="str" cm="1">
        <f t="array" aca="1" ref="T117" ca="1">HYPERLINK("#"&amp;CELL("direccion",Tabla_471023!A113),"110")</f>
        <v>110</v>
      </c>
      <c r="U117" s="5" t="str" cm="1">
        <f t="array" aca="1" ref="U117" ca="1">HYPERLINK("#"&amp;CELL("direccion",Tabla_471047!A113),"110")</f>
        <v>110</v>
      </c>
      <c r="V117" s="5" t="str" cm="1">
        <f t="array" aca="1" ref="V117" ca="1">HYPERLINK("#"&amp;CELL("direccion",Tabla_471030!A113),"110")</f>
        <v>110</v>
      </c>
      <c r="W117" s="5" t="str" cm="1">
        <f t="array" aca="1" ref="W117" ca="1">HYPERLINK("#"&amp;CELL("direccion",Tabla_471041!A113),"110")</f>
        <v>110</v>
      </c>
      <c r="X117" s="5" t="str" cm="1">
        <f t="array" aca="1" ref="X117" ca="1">HYPERLINK("#"&amp;CELL("direccion",Tabla_471031!A113),"110")</f>
        <v>110</v>
      </c>
      <c r="Y117" s="5" t="str" cm="1">
        <f t="array" aca="1" ref="Y117" ca="1">HYPERLINK("#"&amp;CELL("direccion",Tabla_471032!A113),"110")</f>
        <v>110</v>
      </c>
      <c r="Z117" s="5" t="str" cm="1">
        <f t="array" aca="1" ref="Z117" ca="1">HYPERLINK("#"&amp;CELL("direccion",Tabla_471059!A113),"110")</f>
        <v>110</v>
      </c>
      <c r="AA117" s="5" t="str" cm="1">
        <f t="array" aca="1" ref="AA117" ca="1">HYPERLINK("#"&amp;CELL("direccion",Tabla_471071!A113),"110")</f>
        <v>110</v>
      </c>
      <c r="AB117" s="5" t="str" cm="1">
        <f t="array" aca="1" ref="AB117" ca="1">HYPERLINK("#"&amp;CELL("direccion",Tabla_471062!A113),"110")</f>
        <v>110</v>
      </c>
      <c r="AC117" s="5" t="str" cm="1">
        <f t="array" aca="1" ref="AC117" ca="1">HYPERLINK("#"&amp;CELL("direccion",Tabla_471074!A113),"110")</f>
        <v>110</v>
      </c>
      <c r="AD117" t="s">
        <v>213</v>
      </c>
      <c r="AE117" s="3">
        <v>45747</v>
      </c>
    </row>
    <row r="118" spans="1:31" x14ac:dyDescent="0.3">
      <c r="A118">
        <v>2025</v>
      </c>
      <c r="B118" s="3">
        <v>45658</v>
      </c>
      <c r="C118" s="3">
        <v>45747</v>
      </c>
      <c r="D118" t="s">
        <v>84</v>
      </c>
      <c r="E118">
        <v>199</v>
      </c>
      <c r="F118" t="s">
        <v>273</v>
      </c>
      <c r="G118" t="s">
        <v>273</v>
      </c>
      <c r="H118" t="s">
        <v>225</v>
      </c>
      <c r="I118" t="s">
        <v>578</v>
      </c>
      <c r="J118" t="s">
        <v>579</v>
      </c>
      <c r="K118" t="s">
        <v>580</v>
      </c>
      <c r="L118" t="s">
        <v>91</v>
      </c>
      <c r="M118">
        <v>16470</v>
      </c>
      <c r="N118" t="s">
        <v>212</v>
      </c>
      <c r="O118">
        <v>13350.43</v>
      </c>
      <c r="P118" t="s">
        <v>212</v>
      </c>
      <c r="Q118" s="5" t="str" cm="1">
        <f t="array" aca="1" ref="Q118" ca="1">HYPERLINK("#"&amp;CELL("direccion",Tabla_471065!A114),"111")</f>
        <v>111</v>
      </c>
      <c r="R118" s="5" t="str" cm="1">
        <f t="array" aca="1" ref="R118" ca="1">HYPERLINK("#"&amp;CELL("direccion",Tabla_471039!A114),"111")</f>
        <v>111</v>
      </c>
      <c r="S118" s="5" t="str" cm="1">
        <f t="array" aca="1" ref="S118" ca="1">HYPERLINK("#"&amp;CELL("direccion",Tabla_471067!A114),"111")</f>
        <v>111</v>
      </c>
      <c r="T118" s="5" t="str" cm="1">
        <f t="array" aca="1" ref="T118" ca="1">HYPERLINK("#"&amp;CELL("direccion",Tabla_471023!A114),"111")</f>
        <v>111</v>
      </c>
      <c r="U118" s="5" t="str" cm="1">
        <f t="array" aca="1" ref="U118" ca="1">HYPERLINK("#"&amp;CELL("direccion",Tabla_471047!A114),"111")</f>
        <v>111</v>
      </c>
      <c r="V118" s="5" t="str" cm="1">
        <f t="array" aca="1" ref="V118" ca="1">HYPERLINK("#"&amp;CELL("direccion",Tabla_471030!A114),"111")</f>
        <v>111</v>
      </c>
      <c r="W118" s="5" t="str" cm="1">
        <f t="array" aca="1" ref="W118" ca="1">HYPERLINK("#"&amp;CELL("direccion",Tabla_471041!A114),"111")</f>
        <v>111</v>
      </c>
      <c r="X118" s="5" t="str" cm="1">
        <f t="array" aca="1" ref="X118" ca="1">HYPERLINK("#"&amp;CELL("direccion",Tabla_471031!A114),"111")</f>
        <v>111</v>
      </c>
      <c r="Y118" s="5" t="str" cm="1">
        <f t="array" aca="1" ref="Y118" ca="1">HYPERLINK("#"&amp;CELL("direccion",Tabla_471032!A114),"111")</f>
        <v>111</v>
      </c>
      <c r="Z118" s="5" t="str" cm="1">
        <f t="array" aca="1" ref="Z118" ca="1">HYPERLINK("#"&amp;CELL("direccion",Tabla_471059!A114),"111")</f>
        <v>111</v>
      </c>
      <c r="AA118" s="5" t="str" cm="1">
        <f t="array" aca="1" ref="AA118" ca="1">HYPERLINK("#"&amp;CELL("direccion",Tabla_471071!A114),"111")</f>
        <v>111</v>
      </c>
      <c r="AB118" s="5" t="str" cm="1">
        <f t="array" aca="1" ref="AB118" ca="1">HYPERLINK("#"&amp;CELL("direccion",Tabla_471062!A114),"111")</f>
        <v>111</v>
      </c>
      <c r="AC118" s="5" t="str" cm="1">
        <f t="array" aca="1" ref="AC118" ca="1">HYPERLINK("#"&amp;CELL("direccion",Tabla_471074!A114),"111")</f>
        <v>111</v>
      </c>
      <c r="AD118" t="s">
        <v>213</v>
      </c>
      <c r="AE118" s="3">
        <v>45747</v>
      </c>
    </row>
    <row r="119" spans="1:31" x14ac:dyDescent="0.3">
      <c r="A119">
        <v>2025</v>
      </c>
      <c r="B119" s="3">
        <v>45658</v>
      </c>
      <c r="C119" s="3">
        <v>45747</v>
      </c>
      <c r="D119" t="s">
        <v>84</v>
      </c>
      <c r="E119">
        <v>199</v>
      </c>
      <c r="F119" t="s">
        <v>273</v>
      </c>
      <c r="G119" t="s">
        <v>273</v>
      </c>
      <c r="H119" t="s">
        <v>225</v>
      </c>
      <c r="I119" t="s">
        <v>581</v>
      </c>
      <c r="J119" t="s">
        <v>345</v>
      </c>
      <c r="K119" t="s">
        <v>344</v>
      </c>
      <c r="L119" t="s">
        <v>92</v>
      </c>
      <c r="M119">
        <v>16470</v>
      </c>
      <c r="N119" t="s">
        <v>212</v>
      </c>
      <c r="O119">
        <v>13350.43</v>
      </c>
      <c r="P119" t="s">
        <v>212</v>
      </c>
      <c r="Q119" s="5" t="str" cm="1">
        <f t="array" aca="1" ref="Q119" ca="1">HYPERLINK("#"&amp;CELL("direccion",Tabla_471065!A115),"112")</f>
        <v>112</v>
      </c>
      <c r="R119" s="5" t="str" cm="1">
        <f t="array" aca="1" ref="R119" ca="1">HYPERLINK("#"&amp;CELL("direccion",Tabla_471039!A115),"112")</f>
        <v>112</v>
      </c>
      <c r="S119" s="5" t="str" cm="1">
        <f t="array" aca="1" ref="S119" ca="1">HYPERLINK("#"&amp;CELL("direccion",Tabla_471067!A115),"112")</f>
        <v>112</v>
      </c>
      <c r="T119" s="5" t="str" cm="1">
        <f t="array" aca="1" ref="T119" ca="1">HYPERLINK("#"&amp;CELL("direccion",Tabla_471023!A115),"112")</f>
        <v>112</v>
      </c>
      <c r="U119" s="5" t="str" cm="1">
        <f t="array" aca="1" ref="U119" ca="1">HYPERLINK("#"&amp;CELL("direccion",Tabla_471047!A115),"112")</f>
        <v>112</v>
      </c>
      <c r="V119" s="5" t="str" cm="1">
        <f t="array" aca="1" ref="V119" ca="1">HYPERLINK("#"&amp;CELL("direccion",Tabla_471030!A115),"112")</f>
        <v>112</v>
      </c>
      <c r="W119" s="5" t="str" cm="1">
        <f t="array" aca="1" ref="W119" ca="1">HYPERLINK("#"&amp;CELL("direccion",Tabla_471041!A115),"112")</f>
        <v>112</v>
      </c>
      <c r="X119" s="5" t="str" cm="1">
        <f t="array" aca="1" ref="X119" ca="1">HYPERLINK("#"&amp;CELL("direccion",Tabla_471031!A115),"112")</f>
        <v>112</v>
      </c>
      <c r="Y119" s="5" t="str" cm="1">
        <f t="array" aca="1" ref="Y119" ca="1">HYPERLINK("#"&amp;CELL("direccion",Tabla_471032!A115),"112")</f>
        <v>112</v>
      </c>
      <c r="Z119" s="5" t="str" cm="1">
        <f t="array" aca="1" ref="Z119" ca="1">HYPERLINK("#"&amp;CELL("direccion",Tabla_471059!A115),"112")</f>
        <v>112</v>
      </c>
      <c r="AA119" s="5" t="str" cm="1">
        <f t="array" aca="1" ref="AA119" ca="1">HYPERLINK("#"&amp;CELL("direccion",Tabla_471071!A115),"112")</f>
        <v>112</v>
      </c>
      <c r="AB119" s="5" t="str" cm="1">
        <f t="array" aca="1" ref="AB119" ca="1">HYPERLINK("#"&amp;CELL("direccion",Tabla_471062!A115),"112")</f>
        <v>112</v>
      </c>
      <c r="AC119" s="5" t="str" cm="1">
        <f t="array" aca="1" ref="AC119" ca="1">HYPERLINK("#"&amp;CELL("direccion",Tabla_471074!A115),"112")</f>
        <v>112</v>
      </c>
      <c r="AD119" t="s">
        <v>213</v>
      </c>
      <c r="AE119" s="3">
        <v>45747</v>
      </c>
    </row>
    <row r="120" spans="1:31" x14ac:dyDescent="0.3">
      <c r="A120">
        <v>2025</v>
      </c>
      <c r="B120" s="3">
        <v>45658</v>
      </c>
      <c r="C120" s="3">
        <v>45747</v>
      </c>
      <c r="D120" t="s">
        <v>84</v>
      </c>
      <c r="E120">
        <v>199</v>
      </c>
      <c r="F120" t="s">
        <v>273</v>
      </c>
      <c r="G120" t="s">
        <v>273</v>
      </c>
      <c r="H120" t="s">
        <v>225</v>
      </c>
      <c r="I120" t="s">
        <v>582</v>
      </c>
      <c r="J120" t="s">
        <v>569</v>
      </c>
      <c r="K120" t="s">
        <v>583</v>
      </c>
      <c r="L120" t="s">
        <v>92</v>
      </c>
      <c r="M120">
        <v>16470</v>
      </c>
      <c r="N120" t="s">
        <v>212</v>
      </c>
      <c r="O120">
        <v>13350.43</v>
      </c>
      <c r="P120" t="s">
        <v>212</v>
      </c>
      <c r="Q120" s="5" t="str" cm="1">
        <f t="array" aca="1" ref="Q120" ca="1">HYPERLINK("#"&amp;CELL("direccion",Tabla_471065!A116),"113")</f>
        <v>113</v>
      </c>
      <c r="R120" s="5" t="str" cm="1">
        <f t="array" aca="1" ref="R120" ca="1">HYPERLINK("#"&amp;CELL("direccion",Tabla_471039!A116),"113")</f>
        <v>113</v>
      </c>
      <c r="S120" s="5" t="str" cm="1">
        <f t="array" aca="1" ref="S120" ca="1">HYPERLINK("#"&amp;CELL("direccion",Tabla_471067!A116),"113")</f>
        <v>113</v>
      </c>
      <c r="T120" s="5" t="str" cm="1">
        <f t="array" aca="1" ref="T120" ca="1">HYPERLINK("#"&amp;CELL("direccion",Tabla_471023!A116),"113")</f>
        <v>113</v>
      </c>
      <c r="U120" s="5" t="str" cm="1">
        <f t="array" aca="1" ref="U120" ca="1">HYPERLINK("#"&amp;CELL("direccion",Tabla_471047!A116),"113")</f>
        <v>113</v>
      </c>
      <c r="V120" s="5" t="str" cm="1">
        <f t="array" aca="1" ref="V120" ca="1">HYPERLINK("#"&amp;CELL("direccion",Tabla_471030!A116),"113")</f>
        <v>113</v>
      </c>
      <c r="W120" s="5" t="str" cm="1">
        <f t="array" aca="1" ref="W120" ca="1">HYPERLINK("#"&amp;CELL("direccion",Tabla_471041!A116),"113")</f>
        <v>113</v>
      </c>
      <c r="X120" s="5" t="str" cm="1">
        <f t="array" aca="1" ref="X120" ca="1">HYPERLINK("#"&amp;CELL("direccion",Tabla_471031!A116),"113")</f>
        <v>113</v>
      </c>
      <c r="Y120" s="5" t="str" cm="1">
        <f t="array" aca="1" ref="Y120" ca="1">HYPERLINK("#"&amp;CELL("direccion",Tabla_471032!A116),"113")</f>
        <v>113</v>
      </c>
      <c r="Z120" s="5" t="str" cm="1">
        <f t="array" aca="1" ref="Z120" ca="1">HYPERLINK("#"&amp;CELL("direccion",Tabla_471059!A116),"113")</f>
        <v>113</v>
      </c>
      <c r="AA120" s="5" t="str" cm="1">
        <f t="array" aca="1" ref="AA120" ca="1">HYPERLINK("#"&amp;CELL("direccion",Tabla_471071!A116),"113")</f>
        <v>113</v>
      </c>
      <c r="AB120" s="5" t="str" cm="1">
        <f t="array" aca="1" ref="AB120" ca="1">HYPERLINK("#"&amp;CELL("direccion",Tabla_471062!A116),"113")</f>
        <v>113</v>
      </c>
      <c r="AC120" s="5" t="str" cm="1">
        <f t="array" aca="1" ref="AC120" ca="1">HYPERLINK("#"&amp;CELL("direccion",Tabla_471074!A116),"113")</f>
        <v>113</v>
      </c>
      <c r="AD120" t="s">
        <v>213</v>
      </c>
      <c r="AE120" s="3">
        <v>45747</v>
      </c>
    </row>
    <row r="121" spans="1:31" x14ac:dyDescent="0.3">
      <c r="A121">
        <v>2025</v>
      </c>
      <c r="B121" s="3">
        <v>45658</v>
      </c>
      <c r="C121" s="3">
        <v>45747</v>
      </c>
      <c r="D121" t="s">
        <v>84</v>
      </c>
      <c r="E121">
        <v>199</v>
      </c>
      <c r="F121" t="s">
        <v>273</v>
      </c>
      <c r="G121" t="s">
        <v>273</v>
      </c>
      <c r="H121" t="s">
        <v>225</v>
      </c>
      <c r="I121" t="s">
        <v>554</v>
      </c>
      <c r="J121" t="s">
        <v>569</v>
      </c>
      <c r="K121" t="s">
        <v>347</v>
      </c>
      <c r="L121" t="s">
        <v>92</v>
      </c>
      <c r="M121">
        <v>16470</v>
      </c>
      <c r="N121" t="s">
        <v>212</v>
      </c>
      <c r="O121">
        <v>13350.43</v>
      </c>
      <c r="P121" t="s">
        <v>212</v>
      </c>
      <c r="Q121" s="5" t="str" cm="1">
        <f t="array" aca="1" ref="Q121" ca="1">HYPERLINK("#"&amp;CELL("direccion",Tabla_471065!A117),"114")</f>
        <v>114</v>
      </c>
      <c r="R121" s="5" t="str" cm="1">
        <f t="array" aca="1" ref="R121" ca="1">HYPERLINK("#"&amp;CELL("direccion",Tabla_471039!A117),"114")</f>
        <v>114</v>
      </c>
      <c r="S121" s="5" t="str" cm="1">
        <f t="array" aca="1" ref="S121" ca="1">HYPERLINK("#"&amp;CELL("direccion",Tabla_471067!A117),"114")</f>
        <v>114</v>
      </c>
      <c r="T121" s="5" t="str" cm="1">
        <f t="array" aca="1" ref="T121" ca="1">HYPERLINK("#"&amp;CELL("direccion",Tabla_471023!A117),"114")</f>
        <v>114</v>
      </c>
      <c r="U121" s="5" t="str" cm="1">
        <f t="array" aca="1" ref="U121" ca="1">HYPERLINK("#"&amp;CELL("direccion",Tabla_471047!A117),"114")</f>
        <v>114</v>
      </c>
      <c r="V121" s="5" t="str" cm="1">
        <f t="array" aca="1" ref="V121" ca="1">HYPERLINK("#"&amp;CELL("direccion",Tabla_471030!A117),"114")</f>
        <v>114</v>
      </c>
      <c r="W121" s="5" t="str" cm="1">
        <f t="array" aca="1" ref="W121" ca="1">HYPERLINK("#"&amp;CELL("direccion",Tabla_471041!A117),"114")</f>
        <v>114</v>
      </c>
      <c r="X121" s="5" t="str" cm="1">
        <f t="array" aca="1" ref="X121" ca="1">HYPERLINK("#"&amp;CELL("direccion",Tabla_471031!A117),"114")</f>
        <v>114</v>
      </c>
      <c r="Y121" s="5" t="str" cm="1">
        <f t="array" aca="1" ref="Y121" ca="1">HYPERLINK("#"&amp;CELL("direccion",Tabla_471032!A117),"114")</f>
        <v>114</v>
      </c>
      <c r="Z121" s="5" t="str" cm="1">
        <f t="array" aca="1" ref="Z121" ca="1">HYPERLINK("#"&amp;CELL("direccion",Tabla_471059!A117),"114")</f>
        <v>114</v>
      </c>
      <c r="AA121" s="5" t="str" cm="1">
        <f t="array" aca="1" ref="AA121" ca="1">HYPERLINK("#"&amp;CELL("direccion",Tabla_471071!A117),"114")</f>
        <v>114</v>
      </c>
      <c r="AB121" s="5" t="str" cm="1">
        <f t="array" aca="1" ref="AB121" ca="1">HYPERLINK("#"&amp;CELL("direccion",Tabla_471062!A117),"114")</f>
        <v>114</v>
      </c>
      <c r="AC121" s="5" t="str" cm="1">
        <f t="array" aca="1" ref="AC121" ca="1">HYPERLINK("#"&amp;CELL("direccion",Tabla_471074!A117),"114")</f>
        <v>114</v>
      </c>
      <c r="AD121" t="s">
        <v>213</v>
      </c>
      <c r="AE121" s="3">
        <v>45747</v>
      </c>
    </row>
    <row r="122" spans="1:31" x14ac:dyDescent="0.3">
      <c r="A122">
        <v>2025</v>
      </c>
      <c r="B122" s="3">
        <v>45658</v>
      </c>
      <c r="C122" s="3">
        <v>45747</v>
      </c>
      <c r="D122" t="s">
        <v>84</v>
      </c>
      <c r="E122">
        <v>199</v>
      </c>
      <c r="F122" t="s">
        <v>273</v>
      </c>
      <c r="G122" t="s">
        <v>273</v>
      </c>
      <c r="H122" t="s">
        <v>225</v>
      </c>
      <c r="I122" t="s">
        <v>584</v>
      </c>
      <c r="J122" t="s">
        <v>569</v>
      </c>
      <c r="K122" t="s">
        <v>569</v>
      </c>
      <c r="L122" t="s">
        <v>92</v>
      </c>
      <c r="M122">
        <v>16470</v>
      </c>
      <c r="N122" t="s">
        <v>212</v>
      </c>
      <c r="O122">
        <v>13350.43</v>
      </c>
      <c r="P122" t="s">
        <v>212</v>
      </c>
      <c r="Q122" s="5" t="str" cm="1">
        <f t="array" aca="1" ref="Q122" ca="1">HYPERLINK("#"&amp;CELL("direccion",Tabla_471065!A118),"115")</f>
        <v>115</v>
      </c>
      <c r="R122" s="5" t="str" cm="1">
        <f t="array" aca="1" ref="R122" ca="1">HYPERLINK("#"&amp;CELL("direccion",Tabla_471039!A118),"115")</f>
        <v>115</v>
      </c>
      <c r="S122" s="5" t="str" cm="1">
        <f t="array" aca="1" ref="S122" ca="1">HYPERLINK("#"&amp;CELL("direccion",Tabla_471067!A118),"115")</f>
        <v>115</v>
      </c>
      <c r="T122" s="5" t="str" cm="1">
        <f t="array" aca="1" ref="T122" ca="1">HYPERLINK("#"&amp;CELL("direccion",Tabla_471023!A118),"115")</f>
        <v>115</v>
      </c>
      <c r="U122" s="5" t="str" cm="1">
        <f t="array" aca="1" ref="U122" ca="1">HYPERLINK("#"&amp;CELL("direccion",Tabla_471047!A118),"115")</f>
        <v>115</v>
      </c>
      <c r="V122" s="5" t="str" cm="1">
        <f t="array" aca="1" ref="V122" ca="1">HYPERLINK("#"&amp;CELL("direccion",Tabla_471030!A118),"115")</f>
        <v>115</v>
      </c>
      <c r="W122" s="5" t="str" cm="1">
        <f t="array" aca="1" ref="W122" ca="1">HYPERLINK("#"&amp;CELL("direccion",Tabla_471041!A118),"115")</f>
        <v>115</v>
      </c>
      <c r="X122" s="5" t="str" cm="1">
        <f t="array" aca="1" ref="X122" ca="1">HYPERLINK("#"&amp;CELL("direccion",Tabla_471031!A118),"115")</f>
        <v>115</v>
      </c>
      <c r="Y122" s="5" t="str" cm="1">
        <f t="array" aca="1" ref="Y122" ca="1">HYPERLINK("#"&amp;CELL("direccion",Tabla_471032!A118),"115")</f>
        <v>115</v>
      </c>
      <c r="Z122" s="5" t="str" cm="1">
        <f t="array" aca="1" ref="Z122" ca="1">HYPERLINK("#"&amp;CELL("direccion",Tabla_471059!A118),"115")</f>
        <v>115</v>
      </c>
      <c r="AA122" s="5" t="str" cm="1">
        <f t="array" aca="1" ref="AA122" ca="1">HYPERLINK("#"&amp;CELL("direccion",Tabla_471071!A118),"115")</f>
        <v>115</v>
      </c>
      <c r="AB122" s="5" t="str" cm="1">
        <f t="array" aca="1" ref="AB122" ca="1">HYPERLINK("#"&amp;CELL("direccion",Tabla_471062!A118),"115")</f>
        <v>115</v>
      </c>
      <c r="AC122" s="5" t="str" cm="1">
        <f t="array" aca="1" ref="AC122" ca="1">HYPERLINK("#"&amp;CELL("direccion",Tabla_471074!A118),"115")</f>
        <v>115</v>
      </c>
      <c r="AD122" t="s">
        <v>213</v>
      </c>
      <c r="AE122" s="3">
        <v>45747</v>
      </c>
    </row>
    <row r="123" spans="1:31" x14ac:dyDescent="0.3">
      <c r="A123">
        <v>2025</v>
      </c>
      <c r="B123" s="3">
        <v>45658</v>
      </c>
      <c r="C123" s="3">
        <v>45747</v>
      </c>
      <c r="D123" t="s">
        <v>84</v>
      </c>
      <c r="E123">
        <v>199</v>
      </c>
      <c r="F123" t="s">
        <v>273</v>
      </c>
      <c r="G123" t="s">
        <v>273</v>
      </c>
      <c r="H123" t="s">
        <v>225</v>
      </c>
      <c r="I123" t="s">
        <v>585</v>
      </c>
      <c r="J123" t="s">
        <v>490</v>
      </c>
      <c r="K123" t="s">
        <v>586</v>
      </c>
      <c r="L123" t="s">
        <v>92</v>
      </c>
      <c r="M123">
        <v>16470</v>
      </c>
      <c r="N123" t="s">
        <v>212</v>
      </c>
      <c r="O123">
        <v>13350.43</v>
      </c>
      <c r="P123" t="s">
        <v>212</v>
      </c>
      <c r="Q123" s="5" t="str" cm="1">
        <f t="array" aca="1" ref="Q123" ca="1">HYPERLINK("#"&amp;CELL("direccion",Tabla_471065!A119),"116")</f>
        <v>116</v>
      </c>
      <c r="R123" s="5" t="str" cm="1">
        <f t="array" aca="1" ref="R123" ca="1">HYPERLINK("#"&amp;CELL("direccion",Tabla_471039!A119),"116")</f>
        <v>116</v>
      </c>
      <c r="S123" s="5" t="str" cm="1">
        <f t="array" aca="1" ref="S123" ca="1">HYPERLINK("#"&amp;CELL("direccion",Tabla_471067!A119),"116")</f>
        <v>116</v>
      </c>
      <c r="T123" s="5" t="str" cm="1">
        <f t="array" aca="1" ref="T123" ca="1">HYPERLINK("#"&amp;CELL("direccion",Tabla_471023!A119),"116")</f>
        <v>116</v>
      </c>
      <c r="U123" s="5" t="str" cm="1">
        <f t="array" aca="1" ref="U123" ca="1">HYPERLINK("#"&amp;CELL("direccion",Tabla_471047!A119),"116")</f>
        <v>116</v>
      </c>
      <c r="V123" s="5" t="str" cm="1">
        <f t="array" aca="1" ref="V123" ca="1">HYPERLINK("#"&amp;CELL("direccion",Tabla_471030!A119),"116")</f>
        <v>116</v>
      </c>
      <c r="W123" s="5" t="str" cm="1">
        <f t="array" aca="1" ref="W123" ca="1">HYPERLINK("#"&amp;CELL("direccion",Tabla_471041!A119),"116")</f>
        <v>116</v>
      </c>
      <c r="X123" s="5" t="str" cm="1">
        <f t="array" aca="1" ref="X123" ca="1">HYPERLINK("#"&amp;CELL("direccion",Tabla_471031!A119),"116")</f>
        <v>116</v>
      </c>
      <c r="Y123" s="5" t="str" cm="1">
        <f t="array" aca="1" ref="Y123" ca="1">HYPERLINK("#"&amp;CELL("direccion",Tabla_471032!A119),"116")</f>
        <v>116</v>
      </c>
      <c r="Z123" s="5" t="str" cm="1">
        <f t="array" aca="1" ref="Z123" ca="1">HYPERLINK("#"&amp;CELL("direccion",Tabla_471059!A119),"116")</f>
        <v>116</v>
      </c>
      <c r="AA123" s="5" t="str" cm="1">
        <f t="array" aca="1" ref="AA123" ca="1">HYPERLINK("#"&amp;CELL("direccion",Tabla_471071!A119),"116")</f>
        <v>116</v>
      </c>
      <c r="AB123" s="5" t="str" cm="1">
        <f t="array" aca="1" ref="AB123" ca="1">HYPERLINK("#"&amp;CELL("direccion",Tabla_471062!A119),"116")</f>
        <v>116</v>
      </c>
      <c r="AC123" s="5" t="str" cm="1">
        <f t="array" aca="1" ref="AC123" ca="1">HYPERLINK("#"&amp;CELL("direccion",Tabla_471074!A119),"116")</f>
        <v>116</v>
      </c>
      <c r="AD123" t="s">
        <v>213</v>
      </c>
      <c r="AE123" s="3">
        <v>45747</v>
      </c>
    </row>
    <row r="124" spans="1:31" x14ac:dyDescent="0.3">
      <c r="A124">
        <v>2025</v>
      </c>
      <c r="B124" s="3">
        <v>45658</v>
      </c>
      <c r="C124" s="3">
        <v>45747</v>
      </c>
      <c r="D124" t="s">
        <v>84</v>
      </c>
      <c r="E124">
        <v>199</v>
      </c>
      <c r="F124" t="s">
        <v>273</v>
      </c>
      <c r="G124" t="s">
        <v>273</v>
      </c>
      <c r="H124" t="s">
        <v>225</v>
      </c>
      <c r="I124" t="s">
        <v>587</v>
      </c>
      <c r="J124" t="s">
        <v>588</v>
      </c>
      <c r="K124" t="s">
        <v>423</v>
      </c>
      <c r="L124" t="s">
        <v>91</v>
      </c>
      <c r="M124">
        <v>16470</v>
      </c>
      <c r="N124" t="s">
        <v>212</v>
      </c>
      <c r="O124">
        <v>13350.43</v>
      </c>
      <c r="P124" t="s">
        <v>212</v>
      </c>
      <c r="Q124" s="5" t="str" cm="1">
        <f t="array" aca="1" ref="Q124" ca="1">HYPERLINK("#"&amp;CELL("direccion",Tabla_471065!A120),"117")</f>
        <v>117</v>
      </c>
      <c r="R124" s="5" t="str" cm="1">
        <f t="array" aca="1" ref="R124" ca="1">HYPERLINK("#"&amp;CELL("direccion",Tabla_471039!A120),"117")</f>
        <v>117</v>
      </c>
      <c r="S124" s="5" t="str" cm="1">
        <f t="array" aca="1" ref="S124" ca="1">HYPERLINK("#"&amp;CELL("direccion",Tabla_471067!A120),"117")</f>
        <v>117</v>
      </c>
      <c r="T124" s="5" t="str" cm="1">
        <f t="array" aca="1" ref="T124" ca="1">HYPERLINK("#"&amp;CELL("direccion",Tabla_471023!A120),"117")</f>
        <v>117</v>
      </c>
      <c r="U124" s="5" t="str" cm="1">
        <f t="array" aca="1" ref="U124" ca="1">HYPERLINK("#"&amp;CELL("direccion",Tabla_471047!A120),"117")</f>
        <v>117</v>
      </c>
      <c r="V124" s="5" t="str" cm="1">
        <f t="array" aca="1" ref="V124" ca="1">HYPERLINK("#"&amp;CELL("direccion",Tabla_471030!A120),"117")</f>
        <v>117</v>
      </c>
      <c r="W124" s="5" t="str" cm="1">
        <f t="array" aca="1" ref="W124" ca="1">HYPERLINK("#"&amp;CELL("direccion",Tabla_471041!A120),"117")</f>
        <v>117</v>
      </c>
      <c r="X124" s="5" t="str" cm="1">
        <f t="array" aca="1" ref="X124" ca="1">HYPERLINK("#"&amp;CELL("direccion",Tabla_471031!A120),"117")</f>
        <v>117</v>
      </c>
      <c r="Y124" s="5" t="str" cm="1">
        <f t="array" aca="1" ref="Y124" ca="1">HYPERLINK("#"&amp;CELL("direccion",Tabla_471032!A120),"117")</f>
        <v>117</v>
      </c>
      <c r="Z124" s="5" t="str" cm="1">
        <f t="array" aca="1" ref="Z124" ca="1">HYPERLINK("#"&amp;CELL("direccion",Tabla_471059!A120),"117")</f>
        <v>117</v>
      </c>
      <c r="AA124" s="5" t="str" cm="1">
        <f t="array" aca="1" ref="AA124" ca="1">HYPERLINK("#"&amp;CELL("direccion",Tabla_471071!A120),"117")</f>
        <v>117</v>
      </c>
      <c r="AB124" s="5" t="str" cm="1">
        <f t="array" aca="1" ref="AB124" ca="1">HYPERLINK("#"&amp;CELL("direccion",Tabla_471062!A120),"117")</f>
        <v>117</v>
      </c>
      <c r="AC124" s="5" t="str" cm="1">
        <f t="array" aca="1" ref="AC124" ca="1">HYPERLINK("#"&amp;CELL("direccion",Tabla_471074!A120),"117")</f>
        <v>117</v>
      </c>
      <c r="AD124" t="s">
        <v>213</v>
      </c>
      <c r="AE124" s="3">
        <v>45747</v>
      </c>
    </row>
    <row r="125" spans="1:31" x14ac:dyDescent="0.3">
      <c r="A125">
        <v>2025</v>
      </c>
      <c r="B125" s="3">
        <v>45658</v>
      </c>
      <c r="C125" s="3">
        <v>45747</v>
      </c>
      <c r="D125" t="s">
        <v>84</v>
      </c>
      <c r="E125">
        <v>199</v>
      </c>
      <c r="F125" t="s">
        <v>273</v>
      </c>
      <c r="G125" t="s">
        <v>273</v>
      </c>
      <c r="H125" t="s">
        <v>225</v>
      </c>
      <c r="I125" t="s">
        <v>589</v>
      </c>
      <c r="J125" t="s">
        <v>344</v>
      </c>
      <c r="K125" t="s">
        <v>553</v>
      </c>
      <c r="L125" t="s">
        <v>92</v>
      </c>
      <c r="M125">
        <v>16470</v>
      </c>
      <c r="N125" t="s">
        <v>212</v>
      </c>
      <c r="O125">
        <v>13350.43</v>
      </c>
      <c r="P125" t="s">
        <v>212</v>
      </c>
      <c r="Q125" s="5" t="str" cm="1">
        <f t="array" aca="1" ref="Q125" ca="1">HYPERLINK("#"&amp;CELL("direccion",Tabla_471065!A121),"118")</f>
        <v>118</v>
      </c>
      <c r="R125" s="5" t="str" cm="1">
        <f t="array" aca="1" ref="R125" ca="1">HYPERLINK("#"&amp;CELL("direccion",Tabla_471039!A121),"118")</f>
        <v>118</v>
      </c>
      <c r="S125" s="5" t="str" cm="1">
        <f t="array" aca="1" ref="S125" ca="1">HYPERLINK("#"&amp;CELL("direccion",Tabla_471067!A121),"118")</f>
        <v>118</v>
      </c>
      <c r="T125" s="5" t="str" cm="1">
        <f t="array" aca="1" ref="T125" ca="1">HYPERLINK("#"&amp;CELL("direccion",Tabla_471023!A121),"118")</f>
        <v>118</v>
      </c>
      <c r="U125" s="5" t="str" cm="1">
        <f t="array" aca="1" ref="U125" ca="1">HYPERLINK("#"&amp;CELL("direccion",Tabla_471047!A121),"118")</f>
        <v>118</v>
      </c>
      <c r="V125" s="5" t="str" cm="1">
        <f t="array" aca="1" ref="V125" ca="1">HYPERLINK("#"&amp;CELL("direccion",Tabla_471030!A121),"118")</f>
        <v>118</v>
      </c>
      <c r="W125" s="5" t="str" cm="1">
        <f t="array" aca="1" ref="W125" ca="1">HYPERLINK("#"&amp;CELL("direccion",Tabla_471041!A121),"118")</f>
        <v>118</v>
      </c>
      <c r="X125" s="5" t="str" cm="1">
        <f t="array" aca="1" ref="X125" ca="1">HYPERLINK("#"&amp;CELL("direccion",Tabla_471031!A121),"118")</f>
        <v>118</v>
      </c>
      <c r="Y125" s="5" t="str" cm="1">
        <f t="array" aca="1" ref="Y125" ca="1">HYPERLINK("#"&amp;CELL("direccion",Tabla_471032!A121),"118")</f>
        <v>118</v>
      </c>
      <c r="Z125" s="5" t="str" cm="1">
        <f t="array" aca="1" ref="Z125" ca="1">HYPERLINK("#"&amp;CELL("direccion",Tabla_471059!A121),"118")</f>
        <v>118</v>
      </c>
      <c r="AA125" s="5" t="str" cm="1">
        <f t="array" aca="1" ref="AA125" ca="1">HYPERLINK("#"&amp;CELL("direccion",Tabla_471071!A121),"118")</f>
        <v>118</v>
      </c>
      <c r="AB125" s="5" t="str" cm="1">
        <f t="array" aca="1" ref="AB125" ca="1">HYPERLINK("#"&amp;CELL("direccion",Tabla_471062!A121),"118")</f>
        <v>118</v>
      </c>
      <c r="AC125" s="5" t="str" cm="1">
        <f t="array" aca="1" ref="AC125" ca="1">HYPERLINK("#"&amp;CELL("direccion",Tabla_471074!A121),"118")</f>
        <v>118</v>
      </c>
      <c r="AD125" t="s">
        <v>213</v>
      </c>
      <c r="AE125" s="3">
        <v>45747</v>
      </c>
    </row>
    <row r="126" spans="1:31" x14ac:dyDescent="0.3">
      <c r="A126">
        <v>2025</v>
      </c>
      <c r="B126" s="3">
        <v>45658</v>
      </c>
      <c r="C126" s="3">
        <v>45747</v>
      </c>
      <c r="D126" t="s">
        <v>84</v>
      </c>
      <c r="E126">
        <v>199</v>
      </c>
      <c r="F126" t="s">
        <v>273</v>
      </c>
      <c r="G126" t="s">
        <v>273</v>
      </c>
      <c r="H126" t="s">
        <v>225</v>
      </c>
      <c r="I126" t="s">
        <v>582</v>
      </c>
      <c r="J126" t="s">
        <v>344</v>
      </c>
      <c r="K126" t="s">
        <v>344</v>
      </c>
      <c r="L126" t="s">
        <v>92</v>
      </c>
      <c r="M126">
        <v>16470</v>
      </c>
      <c r="N126" t="s">
        <v>212</v>
      </c>
      <c r="O126">
        <v>13350.43</v>
      </c>
      <c r="P126" t="s">
        <v>212</v>
      </c>
      <c r="Q126" s="5" t="str" cm="1">
        <f t="array" aca="1" ref="Q126" ca="1">HYPERLINK("#"&amp;CELL("direccion",Tabla_471065!A122),"119")</f>
        <v>119</v>
      </c>
      <c r="R126" s="5" t="str" cm="1">
        <f t="array" aca="1" ref="R126" ca="1">HYPERLINK("#"&amp;CELL("direccion",Tabla_471039!A122),"119")</f>
        <v>119</v>
      </c>
      <c r="S126" s="5" t="str" cm="1">
        <f t="array" aca="1" ref="S126" ca="1">HYPERLINK("#"&amp;CELL("direccion",Tabla_471067!A122),"119")</f>
        <v>119</v>
      </c>
      <c r="T126" s="5" t="str" cm="1">
        <f t="array" aca="1" ref="T126" ca="1">HYPERLINK("#"&amp;CELL("direccion",Tabla_471023!A122),"119")</f>
        <v>119</v>
      </c>
      <c r="U126" s="5" t="str" cm="1">
        <f t="array" aca="1" ref="U126" ca="1">HYPERLINK("#"&amp;CELL("direccion",Tabla_471047!A122),"119")</f>
        <v>119</v>
      </c>
      <c r="V126" s="5" t="str" cm="1">
        <f t="array" aca="1" ref="V126" ca="1">HYPERLINK("#"&amp;CELL("direccion",Tabla_471030!A122),"119")</f>
        <v>119</v>
      </c>
      <c r="W126" s="5" t="str" cm="1">
        <f t="array" aca="1" ref="W126" ca="1">HYPERLINK("#"&amp;CELL("direccion",Tabla_471041!A122),"119")</f>
        <v>119</v>
      </c>
      <c r="X126" s="5" t="str" cm="1">
        <f t="array" aca="1" ref="X126" ca="1">HYPERLINK("#"&amp;CELL("direccion",Tabla_471031!A122),"119")</f>
        <v>119</v>
      </c>
      <c r="Y126" s="5" t="str" cm="1">
        <f t="array" aca="1" ref="Y126" ca="1">HYPERLINK("#"&amp;CELL("direccion",Tabla_471032!A122),"119")</f>
        <v>119</v>
      </c>
      <c r="Z126" s="5" t="str" cm="1">
        <f t="array" aca="1" ref="Z126" ca="1">HYPERLINK("#"&amp;CELL("direccion",Tabla_471059!A122),"119")</f>
        <v>119</v>
      </c>
      <c r="AA126" s="5" t="str" cm="1">
        <f t="array" aca="1" ref="AA126" ca="1">HYPERLINK("#"&amp;CELL("direccion",Tabla_471071!A122),"119")</f>
        <v>119</v>
      </c>
      <c r="AB126" s="5" t="str" cm="1">
        <f t="array" aca="1" ref="AB126" ca="1">HYPERLINK("#"&amp;CELL("direccion",Tabla_471062!A122),"119")</f>
        <v>119</v>
      </c>
      <c r="AC126" s="5" t="str" cm="1">
        <f t="array" aca="1" ref="AC126" ca="1">HYPERLINK("#"&amp;CELL("direccion",Tabla_471074!A122),"119")</f>
        <v>119</v>
      </c>
      <c r="AD126" t="s">
        <v>213</v>
      </c>
      <c r="AE126" s="3">
        <v>45747</v>
      </c>
    </row>
    <row r="127" spans="1:31" x14ac:dyDescent="0.3">
      <c r="A127">
        <v>2025</v>
      </c>
      <c r="B127" s="3">
        <v>45658</v>
      </c>
      <c r="C127" s="3">
        <v>45747</v>
      </c>
      <c r="D127" t="s">
        <v>84</v>
      </c>
      <c r="E127">
        <v>199</v>
      </c>
      <c r="F127" t="s">
        <v>273</v>
      </c>
      <c r="G127" t="s">
        <v>273</v>
      </c>
      <c r="H127" t="s">
        <v>225</v>
      </c>
      <c r="I127" t="s">
        <v>590</v>
      </c>
      <c r="J127" t="s">
        <v>344</v>
      </c>
      <c r="K127" t="s">
        <v>591</v>
      </c>
      <c r="L127" t="s">
        <v>92</v>
      </c>
      <c r="M127">
        <v>16470</v>
      </c>
      <c r="N127" t="s">
        <v>212</v>
      </c>
      <c r="O127">
        <v>13350.43</v>
      </c>
      <c r="P127" t="s">
        <v>212</v>
      </c>
      <c r="Q127" s="5" t="str" cm="1">
        <f t="array" aca="1" ref="Q127" ca="1">HYPERLINK("#"&amp;CELL("direccion",Tabla_471065!A123),"120")</f>
        <v>120</v>
      </c>
      <c r="R127" s="5" t="str" cm="1">
        <f t="array" aca="1" ref="R127" ca="1">HYPERLINK("#"&amp;CELL("direccion",Tabla_471039!A123),"120")</f>
        <v>120</v>
      </c>
      <c r="S127" s="5" t="str" cm="1">
        <f t="array" aca="1" ref="S127" ca="1">HYPERLINK("#"&amp;CELL("direccion",Tabla_471067!A123),"120")</f>
        <v>120</v>
      </c>
      <c r="T127" s="5" t="str" cm="1">
        <f t="array" aca="1" ref="T127" ca="1">HYPERLINK("#"&amp;CELL("direccion",Tabla_471023!A123),"120")</f>
        <v>120</v>
      </c>
      <c r="U127" s="5" t="str" cm="1">
        <f t="array" aca="1" ref="U127" ca="1">HYPERLINK("#"&amp;CELL("direccion",Tabla_471047!A123),"120")</f>
        <v>120</v>
      </c>
      <c r="V127" s="5" t="str" cm="1">
        <f t="array" aca="1" ref="V127" ca="1">HYPERLINK("#"&amp;CELL("direccion",Tabla_471030!A123),"120")</f>
        <v>120</v>
      </c>
      <c r="W127" s="5" t="str" cm="1">
        <f t="array" aca="1" ref="W127" ca="1">HYPERLINK("#"&amp;CELL("direccion",Tabla_471041!A123),"120")</f>
        <v>120</v>
      </c>
      <c r="X127" s="5" t="str" cm="1">
        <f t="array" aca="1" ref="X127" ca="1">HYPERLINK("#"&amp;CELL("direccion",Tabla_471031!A123),"120")</f>
        <v>120</v>
      </c>
      <c r="Y127" s="5" t="str" cm="1">
        <f t="array" aca="1" ref="Y127" ca="1">HYPERLINK("#"&amp;CELL("direccion",Tabla_471032!A123),"120")</f>
        <v>120</v>
      </c>
      <c r="Z127" s="5" t="str" cm="1">
        <f t="array" aca="1" ref="Z127" ca="1">HYPERLINK("#"&amp;CELL("direccion",Tabla_471059!A123),"120")</f>
        <v>120</v>
      </c>
      <c r="AA127" s="5" t="str" cm="1">
        <f t="array" aca="1" ref="AA127" ca="1">HYPERLINK("#"&amp;CELL("direccion",Tabla_471071!A123),"120")</f>
        <v>120</v>
      </c>
      <c r="AB127" s="5" t="str" cm="1">
        <f t="array" aca="1" ref="AB127" ca="1">HYPERLINK("#"&amp;CELL("direccion",Tabla_471062!A123),"120")</f>
        <v>120</v>
      </c>
      <c r="AC127" s="5" t="str" cm="1">
        <f t="array" aca="1" ref="AC127" ca="1">HYPERLINK("#"&amp;CELL("direccion",Tabla_471074!A123),"120")</f>
        <v>120</v>
      </c>
      <c r="AD127" t="s">
        <v>213</v>
      </c>
      <c r="AE127" s="3">
        <v>45747</v>
      </c>
    </row>
    <row r="128" spans="1:31" x14ac:dyDescent="0.3">
      <c r="A128">
        <v>2025</v>
      </c>
      <c r="B128" s="3">
        <v>45658</v>
      </c>
      <c r="C128" s="3">
        <v>45747</v>
      </c>
      <c r="D128" t="s">
        <v>84</v>
      </c>
      <c r="E128">
        <v>199</v>
      </c>
      <c r="F128" t="s">
        <v>273</v>
      </c>
      <c r="G128" t="s">
        <v>273</v>
      </c>
      <c r="H128" t="s">
        <v>225</v>
      </c>
      <c r="I128" t="s">
        <v>592</v>
      </c>
      <c r="J128" t="s">
        <v>344</v>
      </c>
      <c r="K128" t="s">
        <v>593</v>
      </c>
      <c r="L128" t="s">
        <v>92</v>
      </c>
      <c r="M128">
        <v>16470</v>
      </c>
      <c r="N128" t="s">
        <v>212</v>
      </c>
      <c r="O128">
        <v>13350.43</v>
      </c>
      <c r="P128" t="s">
        <v>212</v>
      </c>
      <c r="Q128" s="5" t="str" cm="1">
        <f t="array" aca="1" ref="Q128" ca="1">HYPERLINK("#"&amp;CELL("direccion",Tabla_471065!A124),"121")</f>
        <v>121</v>
      </c>
      <c r="R128" s="5" t="str" cm="1">
        <f t="array" aca="1" ref="R128" ca="1">HYPERLINK("#"&amp;CELL("direccion",Tabla_471039!A124),"121")</f>
        <v>121</v>
      </c>
      <c r="S128" s="5" t="str" cm="1">
        <f t="array" aca="1" ref="S128" ca="1">HYPERLINK("#"&amp;CELL("direccion",Tabla_471067!A124),"121")</f>
        <v>121</v>
      </c>
      <c r="T128" s="5" t="str" cm="1">
        <f t="array" aca="1" ref="T128" ca="1">HYPERLINK("#"&amp;CELL("direccion",Tabla_471023!A124),"121")</f>
        <v>121</v>
      </c>
      <c r="U128" s="5" t="str" cm="1">
        <f t="array" aca="1" ref="U128" ca="1">HYPERLINK("#"&amp;CELL("direccion",Tabla_471047!A124),"121")</f>
        <v>121</v>
      </c>
      <c r="V128" s="5" t="str" cm="1">
        <f t="array" aca="1" ref="V128" ca="1">HYPERLINK("#"&amp;CELL("direccion",Tabla_471030!A124),"121")</f>
        <v>121</v>
      </c>
      <c r="W128" s="5" t="str" cm="1">
        <f t="array" aca="1" ref="W128" ca="1">HYPERLINK("#"&amp;CELL("direccion",Tabla_471041!A124),"121")</f>
        <v>121</v>
      </c>
      <c r="X128" s="5" t="str" cm="1">
        <f t="array" aca="1" ref="X128" ca="1">HYPERLINK("#"&amp;CELL("direccion",Tabla_471031!A124),"121")</f>
        <v>121</v>
      </c>
      <c r="Y128" s="5" t="str" cm="1">
        <f t="array" aca="1" ref="Y128" ca="1">HYPERLINK("#"&amp;CELL("direccion",Tabla_471032!A124),"121")</f>
        <v>121</v>
      </c>
      <c r="Z128" s="5" t="str" cm="1">
        <f t="array" aca="1" ref="Z128" ca="1">HYPERLINK("#"&amp;CELL("direccion",Tabla_471059!A124),"121")</f>
        <v>121</v>
      </c>
      <c r="AA128" s="5" t="str" cm="1">
        <f t="array" aca="1" ref="AA128" ca="1">HYPERLINK("#"&amp;CELL("direccion",Tabla_471071!A124),"121")</f>
        <v>121</v>
      </c>
      <c r="AB128" s="5" t="str" cm="1">
        <f t="array" aca="1" ref="AB128" ca="1">HYPERLINK("#"&amp;CELL("direccion",Tabla_471062!A124),"121")</f>
        <v>121</v>
      </c>
      <c r="AC128" s="5" t="str" cm="1">
        <f t="array" aca="1" ref="AC128" ca="1">HYPERLINK("#"&amp;CELL("direccion",Tabla_471074!A124),"121")</f>
        <v>121</v>
      </c>
      <c r="AD128" t="s">
        <v>213</v>
      </c>
      <c r="AE128" s="3">
        <v>45747</v>
      </c>
    </row>
    <row r="129" spans="1:31" x14ac:dyDescent="0.3">
      <c r="A129">
        <v>2025</v>
      </c>
      <c r="B129" s="3">
        <v>45658</v>
      </c>
      <c r="C129" s="3">
        <v>45747</v>
      </c>
      <c r="D129" t="s">
        <v>84</v>
      </c>
      <c r="E129">
        <v>199</v>
      </c>
      <c r="F129" t="s">
        <v>273</v>
      </c>
      <c r="G129" t="s">
        <v>273</v>
      </c>
      <c r="H129" t="s">
        <v>225</v>
      </c>
      <c r="I129" t="s">
        <v>594</v>
      </c>
      <c r="J129" t="s">
        <v>344</v>
      </c>
      <c r="K129" t="s">
        <v>593</v>
      </c>
      <c r="L129" t="s">
        <v>92</v>
      </c>
      <c r="M129">
        <v>16470</v>
      </c>
      <c r="N129" t="s">
        <v>212</v>
      </c>
      <c r="O129">
        <v>13350.43</v>
      </c>
      <c r="P129" t="s">
        <v>212</v>
      </c>
      <c r="Q129" s="5" t="str" cm="1">
        <f t="array" aca="1" ref="Q129" ca="1">HYPERLINK("#"&amp;CELL("direccion",Tabla_471065!A125),"122")</f>
        <v>122</v>
      </c>
      <c r="R129" s="5" t="str" cm="1">
        <f t="array" aca="1" ref="R129" ca="1">HYPERLINK("#"&amp;CELL("direccion",Tabla_471039!A125),"122")</f>
        <v>122</v>
      </c>
      <c r="S129" s="5" t="str" cm="1">
        <f t="array" aca="1" ref="S129" ca="1">HYPERLINK("#"&amp;CELL("direccion",Tabla_471067!A125),"122")</f>
        <v>122</v>
      </c>
      <c r="T129" s="5" t="str" cm="1">
        <f t="array" aca="1" ref="T129" ca="1">HYPERLINK("#"&amp;CELL("direccion",Tabla_471023!A125),"122")</f>
        <v>122</v>
      </c>
      <c r="U129" s="5" t="str" cm="1">
        <f t="array" aca="1" ref="U129" ca="1">HYPERLINK("#"&amp;CELL("direccion",Tabla_471047!A125),"122")</f>
        <v>122</v>
      </c>
      <c r="V129" s="5" t="str" cm="1">
        <f t="array" aca="1" ref="V129" ca="1">HYPERLINK("#"&amp;CELL("direccion",Tabla_471030!A125),"122")</f>
        <v>122</v>
      </c>
      <c r="W129" s="5" t="str" cm="1">
        <f t="array" aca="1" ref="W129" ca="1">HYPERLINK("#"&amp;CELL("direccion",Tabla_471041!A125),"122")</f>
        <v>122</v>
      </c>
      <c r="X129" s="5" t="str" cm="1">
        <f t="array" aca="1" ref="X129" ca="1">HYPERLINK("#"&amp;CELL("direccion",Tabla_471031!A125),"122")</f>
        <v>122</v>
      </c>
      <c r="Y129" s="5" t="str" cm="1">
        <f t="array" aca="1" ref="Y129" ca="1">HYPERLINK("#"&amp;CELL("direccion",Tabla_471032!A125),"122")</f>
        <v>122</v>
      </c>
      <c r="Z129" s="5" t="str" cm="1">
        <f t="array" aca="1" ref="Z129" ca="1">HYPERLINK("#"&amp;CELL("direccion",Tabla_471059!A125),"122")</f>
        <v>122</v>
      </c>
      <c r="AA129" s="5" t="str" cm="1">
        <f t="array" aca="1" ref="AA129" ca="1">HYPERLINK("#"&amp;CELL("direccion",Tabla_471071!A125),"122")</f>
        <v>122</v>
      </c>
      <c r="AB129" s="5" t="str" cm="1">
        <f t="array" aca="1" ref="AB129" ca="1">HYPERLINK("#"&amp;CELL("direccion",Tabla_471062!A125),"122")</f>
        <v>122</v>
      </c>
      <c r="AC129" s="5" t="str" cm="1">
        <f t="array" aca="1" ref="AC129" ca="1">HYPERLINK("#"&amp;CELL("direccion",Tabla_471074!A125),"122")</f>
        <v>122</v>
      </c>
      <c r="AD129" t="s">
        <v>213</v>
      </c>
      <c r="AE129" s="3">
        <v>45747</v>
      </c>
    </row>
    <row r="130" spans="1:31" x14ac:dyDescent="0.3">
      <c r="A130">
        <v>2025</v>
      </c>
      <c r="B130" s="3">
        <v>45658</v>
      </c>
      <c r="C130" s="3">
        <v>45747</v>
      </c>
      <c r="D130" t="s">
        <v>84</v>
      </c>
      <c r="E130">
        <v>199</v>
      </c>
      <c r="F130" t="s">
        <v>273</v>
      </c>
      <c r="G130" t="s">
        <v>273</v>
      </c>
      <c r="H130" t="s">
        <v>225</v>
      </c>
      <c r="I130" t="s">
        <v>595</v>
      </c>
      <c r="J130" t="s">
        <v>344</v>
      </c>
      <c r="K130" t="s">
        <v>596</v>
      </c>
      <c r="L130" t="s">
        <v>91</v>
      </c>
      <c r="M130">
        <v>16470</v>
      </c>
      <c r="N130" t="s">
        <v>212</v>
      </c>
      <c r="O130">
        <v>13350.43</v>
      </c>
      <c r="P130" t="s">
        <v>212</v>
      </c>
      <c r="Q130" s="5" t="str" cm="1">
        <f t="array" aca="1" ref="Q130" ca="1">HYPERLINK("#"&amp;CELL("direccion",Tabla_471065!A126),"123")</f>
        <v>123</v>
      </c>
      <c r="R130" s="5" t="str" cm="1">
        <f t="array" aca="1" ref="R130" ca="1">HYPERLINK("#"&amp;CELL("direccion",Tabla_471039!A126),"123")</f>
        <v>123</v>
      </c>
      <c r="S130" s="5" t="str" cm="1">
        <f t="array" aca="1" ref="S130" ca="1">HYPERLINK("#"&amp;CELL("direccion",Tabla_471067!A126),"123")</f>
        <v>123</v>
      </c>
      <c r="T130" s="5" t="str" cm="1">
        <f t="array" aca="1" ref="T130" ca="1">HYPERLINK("#"&amp;CELL("direccion",Tabla_471023!A126),"123")</f>
        <v>123</v>
      </c>
      <c r="U130" s="5" t="str" cm="1">
        <f t="array" aca="1" ref="U130" ca="1">HYPERLINK("#"&amp;CELL("direccion",Tabla_471047!A126),"123")</f>
        <v>123</v>
      </c>
      <c r="V130" s="5" t="str" cm="1">
        <f t="array" aca="1" ref="V130" ca="1">HYPERLINK("#"&amp;CELL("direccion",Tabla_471030!A126),"123")</f>
        <v>123</v>
      </c>
      <c r="W130" s="5" t="str" cm="1">
        <f t="array" aca="1" ref="W130" ca="1">HYPERLINK("#"&amp;CELL("direccion",Tabla_471041!A126),"123")</f>
        <v>123</v>
      </c>
      <c r="X130" s="5" t="str" cm="1">
        <f t="array" aca="1" ref="X130" ca="1">HYPERLINK("#"&amp;CELL("direccion",Tabla_471031!A126),"123")</f>
        <v>123</v>
      </c>
      <c r="Y130" s="5" t="str" cm="1">
        <f t="array" aca="1" ref="Y130" ca="1">HYPERLINK("#"&amp;CELL("direccion",Tabla_471032!A126),"123")</f>
        <v>123</v>
      </c>
      <c r="Z130" s="5" t="str" cm="1">
        <f t="array" aca="1" ref="Z130" ca="1">HYPERLINK("#"&amp;CELL("direccion",Tabla_471059!A126),"123")</f>
        <v>123</v>
      </c>
      <c r="AA130" s="5" t="str" cm="1">
        <f t="array" aca="1" ref="AA130" ca="1">HYPERLINK("#"&amp;CELL("direccion",Tabla_471071!A126),"123")</f>
        <v>123</v>
      </c>
      <c r="AB130" s="5" t="str" cm="1">
        <f t="array" aca="1" ref="AB130" ca="1">HYPERLINK("#"&amp;CELL("direccion",Tabla_471062!A126),"123")</f>
        <v>123</v>
      </c>
      <c r="AC130" s="5" t="str" cm="1">
        <f t="array" aca="1" ref="AC130" ca="1">HYPERLINK("#"&amp;CELL("direccion",Tabla_471074!A126),"123")</f>
        <v>123</v>
      </c>
      <c r="AD130" t="s">
        <v>213</v>
      </c>
      <c r="AE130" s="3">
        <v>45747</v>
      </c>
    </row>
    <row r="131" spans="1:31" x14ac:dyDescent="0.3">
      <c r="A131">
        <v>2025</v>
      </c>
      <c r="B131" s="3">
        <v>45658</v>
      </c>
      <c r="C131" s="3">
        <v>45747</v>
      </c>
      <c r="D131" t="s">
        <v>84</v>
      </c>
      <c r="E131">
        <v>199</v>
      </c>
      <c r="F131" t="s">
        <v>273</v>
      </c>
      <c r="G131" t="s">
        <v>273</v>
      </c>
      <c r="H131" t="s">
        <v>225</v>
      </c>
      <c r="I131" t="s">
        <v>597</v>
      </c>
      <c r="J131" t="s">
        <v>344</v>
      </c>
      <c r="K131" t="s">
        <v>598</v>
      </c>
      <c r="L131" t="s">
        <v>91</v>
      </c>
      <c r="M131">
        <v>16470</v>
      </c>
      <c r="N131" t="s">
        <v>212</v>
      </c>
      <c r="O131">
        <v>13350.43</v>
      </c>
      <c r="P131" t="s">
        <v>212</v>
      </c>
      <c r="Q131" s="5" t="str" cm="1">
        <f t="array" aca="1" ref="Q131" ca="1">HYPERLINK("#"&amp;CELL("direccion",Tabla_471065!A127),"124")</f>
        <v>124</v>
      </c>
      <c r="R131" s="5" t="str" cm="1">
        <f t="array" aca="1" ref="R131" ca="1">HYPERLINK("#"&amp;CELL("direccion",Tabla_471039!A127),"124")</f>
        <v>124</v>
      </c>
      <c r="S131" s="5" t="str" cm="1">
        <f t="array" aca="1" ref="S131" ca="1">HYPERLINK("#"&amp;CELL("direccion",Tabla_471067!A127),"124")</f>
        <v>124</v>
      </c>
      <c r="T131" s="5" t="str" cm="1">
        <f t="array" aca="1" ref="T131" ca="1">HYPERLINK("#"&amp;CELL("direccion",Tabla_471023!A127),"124")</f>
        <v>124</v>
      </c>
      <c r="U131" s="5" t="str" cm="1">
        <f t="array" aca="1" ref="U131" ca="1">HYPERLINK("#"&amp;CELL("direccion",Tabla_471047!A127),"124")</f>
        <v>124</v>
      </c>
      <c r="V131" s="5" t="str" cm="1">
        <f t="array" aca="1" ref="V131" ca="1">HYPERLINK("#"&amp;CELL("direccion",Tabla_471030!A127),"124")</f>
        <v>124</v>
      </c>
      <c r="W131" s="5" t="str" cm="1">
        <f t="array" aca="1" ref="W131" ca="1">HYPERLINK("#"&amp;CELL("direccion",Tabla_471041!A127),"124")</f>
        <v>124</v>
      </c>
      <c r="X131" s="5" t="str" cm="1">
        <f t="array" aca="1" ref="X131" ca="1">HYPERLINK("#"&amp;CELL("direccion",Tabla_471031!A127),"124")</f>
        <v>124</v>
      </c>
      <c r="Y131" s="5" t="str" cm="1">
        <f t="array" aca="1" ref="Y131" ca="1">HYPERLINK("#"&amp;CELL("direccion",Tabla_471032!A127),"124")</f>
        <v>124</v>
      </c>
      <c r="Z131" s="5" t="str" cm="1">
        <f t="array" aca="1" ref="Z131" ca="1">HYPERLINK("#"&amp;CELL("direccion",Tabla_471059!A127),"124")</f>
        <v>124</v>
      </c>
      <c r="AA131" s="5" t="str" cm="1">
        <f t="array" aca="1" ref="AA131" ca="1">HYPERLINK("#"&amp;CELL("direccion",Tabla_471071!A127),"124")</f>
        <v>124</v>
      </c>
      <c r="AB131" s="5" t="str" cm="1">
        <f t="array" aca="1" ref="AB131" ca="1">HYPERLINK("#"&amp;CELL("direccion",Tabla_471062!A127),"124")</f>
        <v>124</v>
      </c>
      <c r="AC131" s="5" t="str" cm="1">
        <f t="array" aca="1" ref="AC131" ca="1">HYPERLINK("#"&amp;CELL("direccion",Tabla_471074!A127),"124")</f>
        <v>124</v>
      </c>
      <c r="AD131" t="s">
        <v>213</v>
      </c>
      <c r="AE131" s="3">
        <v>45747</v>
      </c>
    </row>
    <row r="132" spans="1:31" x14ac:dyDescent="0.3">
      <c r="A132">
        <v>2025</v>
      </c>
      <c r="B132" s="3">
        <v>45658</v>
      </c>
      <c r="C132" s="3">
        <v>45747</v>
      </c>
      <c r="D132" t="s">
        <v>84</v>
      </c>
      <c r="E132">
        <v>199</v>
      </c>
      <c r="F132" t="s">
        <v>273</v>
      </c>
      <c r="G132" t="s">
        <v>273</v>
      </c>
      <c r="H132" t="s">
        <v>225</v>
      </c>
      <c r="I132" t="s">
        <v>599</v>
      </c>
      <c r="J132" t="s">
        <v>344</v>
      </c>
      <c r="K132" t="s">
        <v>358</v>
      </c>
      <c r="L132" t="s">
        <v>91</v>
      </c>
      <c r="M132">
        <v>16470</v>
      </c>
      <c r="N132" t="s">
        <v>212</v>
      </c>
      <c r="O132">
        <v>13350.43</v>
      </c>
      <c r="P132" t="s">
        <v>212</v>
      </c>
      <c r="Q132" s="5" t="str" cm="1">
        <f t="array" aca="1" ref="Q132" ca="1">HYPERLINK("#"&amp;CELL("direccion",Tabla_471065!A128),"125")</f>
        <v>125</v>
      </c>
      <c r="R132" s="5" t="str" cm="1">
        <f t="array" aca="1" ref="R132" ca="1">HYPERLINK("#"&amp;CELL("direccion",Tabla_471039!A128),"125")</f>
        <v>125</v>
      </c>
      <c r="S132" s="5" t="str" cm="1">
        <f t="array" aca="1" ref="S132" ca="1">HYPERLINK("#"&amp;CELL("direccion",Tabla_471067!A128),"125")</f>
        <v>125</v>
      </c>
      <c r="T132" s="5" t="str" cm="1">
        <f t="array" aca="1" ref="T132" ca="1">HYPERLINK("#"&amp;CELL("direccion",Tabla_471023!A128),"125")</f>
        <v>125</v>
      </c>
      <c r="U132" s="5" t="str" cm="1">
        <f t="array" aca="1" ref="U132" ca="1">HYPERLINK("#"&amp;CELL("direccion",Tabla_471047!A128),"125")</f>
        <v>125</v>
      </c>
      <c r="V132" s="5" t="str" cm="1">
        <f t="array" aca="1" ref="V132" ca="1">HYPERLINK("#"&amp;CELL("direccion",Tabla_471030!A128),"125")</f>
        <v>125</v>
      </c>
      <c r="W132" s="5" t="str" cm="1">
        <f t="array" aca="1" ref="W132" ca="1">HYPERLINK("#"&amp;CELL("direccion",Tabla_471041!A128),"125")</f>
        <v>125</v>
      </c>
      <c r="X132" s="5" t="str" cm="1">
        <f t="array" aca="1" ref="X132" ca="1">HYPERLINK("#"&amp;CELL("direccion",Tabla_471031!A128),"125")</f>
        <v>125</v>
      </c>
      <c r="Y132" s="5" t="str" cm="1">
        <f t="array" aca="1" ref="Y132" ca="1">HYPERLINK("#"&amp;CELL("direccion",Tabla_471032!A128),"125")</f>
        <v>125</v>
      </c>
      <c r="Z132" s="5" t="str" cm="1">
        <f t="array" aca="1" ref="Z132" ca="1">HYPERLINK("#"&amp;CELL("direccion",Tabla_471059!A128),"125")</f>
        <v>125</v>
      </c>
      <c r="AA132" s="5" t="str" cm="1">
        <f t="array" aca="1" ref="AA132" ca="1">HYPERLINK("#"&amp;CELL("direccion",Tabla_471071!A128),"125")</f>
        <v>125</v>
      </c>
      <c r="AB132" s="5" t="str" cm="1">
        <f t="array" aca="1" ref="AB132" ca="1">HYPERLINK("#"&amp;CELL("direccion",Tabla_471062!A128),"125")</f>
        <v>125</v>
      </c>
      <c r="AC132" s="5" t="str" cm="1">
        <f t="array" aca="1" ref="AC132" ca="1">HYPERLINK("#"&amp;CELL("direccion",Tabla_471074!A128),"125")</f>
        <v>125</v>
      </c>
      <c r="AD132" t="s">
        <v>213</v>
      </c>
      <c r="AE132" s="3">
        <v>45747</v>
      </c>
    </row>
    <row r="133" spans="1:31" x14ac:dyDescent="0.3">
      <c r="A133">
        <v>2025</v>
      </c>
      <c r="B133" s="3">
        <v>45658</v>
      </c>
      <c r="C133" s="3">
        <v>45747</v>
      </c>
      <c r="D133" t="s">
        <v>84</v>
      </c>
      <c r="E133">
        <v>199</v>
      </c>
      <c r="F133" t="s">
        <v>273</v>
      </c>
      <c r="G133" t="s">
        <v>273</v>
      </c>
      <c r="H133" t="s">
        <v>225</v>
      </c>
      <c r="I133" t="s">
        <v>600</v>
      </c>
      <c r="J133" t="s">
        <v>344</v>
      </c>
      <c r="K133" t="s">
        <v>601</v>
      </c>
      <c r="L133" t="s">
        <v>91</v>
      </c>
      <c r="M133">
        <v>16470</v>
      </c>
      <c r="N133" t="s">
        <v>212</v>
      </c>
      <c r="O133">
        <v>13350.43</v>
      </c>
      <c r="P133" t="s">
        <v>212</v>
      </c>
      <c r="Q133" s="5" t="str" cm="1">
        <f t="array" aca="1" ref="Q133" ca="1">HYPERLINK("#"&amp;CELL("direccion",Tabla_471065!A129),"126")</f>
        <v>126</v>
      </c>
      <c r="R133" s="5" t="str" cm="1">
        <f t="array" aca="1" ref="R133" ca="1">HYPERLINK("#"&amp;CELL("direccion",Tabla_471039!A129),"126")</f>
        <v>126</v>
      </c>
      <c r="S133" s="5" t="str" cm="1">
        <f t="array" aca="1" ref="S133" ca="1">HYPERLINK("#"&amp;CELL("direccion",Tabla_471067!A129),"126")</f>
        <v>126</v>
      </c>
      <c r="T133" s="5" t="str" cm="1">
        <f t="array" aca="1" ref="T133" ca="1">HYPERLINK("#"&amp;CELL("direccion",Tabla_471023!A129),"126")</f>
        <v>126</v>
      </c>
      <c r="U133" s="5" t="str" cm="1">
        <f t="array" aca="1" ref="U133" ca="1">HYPERLINK("#"&amp;CELL("direccion",Tabla_471047!A129),"126")</f>
        <v>126</v>
      </c>
      <c r="V133" s="5" t="str" cm="1">
        <f t="array" aca="1" ref="V133" ca="1">HYPERLINK("#"&amp;CELL("direccion",Tabla_471030!A129),"126")</f>
        <v>126</v>
      </c>
      <c r="W133" s="5" t="str" cm="1">
        <f t="array" aca="1" ref="W133" ca="1">HYPERLINK("#"&amp;CELL("direccion",Tabla_471041!A129),"126")</f>
        <v>126</v>
      </c>
      <c r="X133" s="5" t="str" cm="1">
        <f t="array" aca="1" ref="X133" ca="1">HYPERLINK("#"&amp;CELL("direccion",Tabla_471031!A129),"126")</f>
        <v>126</v>
      </c>
      <c r="Y133" s="5" t="str" cm="1">
        <f t="array" aca="1" ref="Y133" ca="1">HYPERLINK("#"&amp;CELL("direccion",Tabla_471032!A129),"126")</f>
        <v>126</v>
      </c>
      <c r="Z133" s="5" t="str" cm="1">
        <f t="array" aca="1" ref="Z133" ca="1">HYPERLINK("#"&amp;CELL("direccion",Tabla_471059!A129),"126")</f>
        <v>126</v>
      </c>
      <c r="AA133" s="5" t="str" cm="1">
        <f t="array" aca="1" ref="AA133" ca="1">HYPERLINK("#"&amp;CELL("direccion",Tabla_471071!A129),"126")</f>
        <v>126</v>
      </c>
      <c r="AB133" s="5" t="str" cm="1">
        <f t="array" aca="1" ref="AB133" ca="1">HYPERLINK("#"&amp;CELL("direccion",Tabla_471062!A129),"126")</f>
        <v>126</v>
      </c>
      <c r="AC133" s="5" t="str" cm="1">
        <f t="array" aca="1" ref="AC133" ca="1">HYPERLINK("#"&amp;CELL("direccion",Tabla_471074!A129),"126")</f>
        <v>126</v>
      </c>
      <c r="AD133" t="s">
        <v>213</v>
      </c>
      <c r="AE133" s="3">
        <v>45747</v>
      </c>
    </row>
    <row r="134" spans="1:31" x14ac:dyDescent="0.3">
      <c r="A134">
        <v>2025</v>
      </c>
      <c r="B134" s="3">
        <v>45658</v>
      </c>
      <c r="C134" s="3">
        <v>45747</v>
      </c>
      <c r="D134" t="s">
        <v>84</v>
      </c>
      <c r="E134">
        <v>199</v>
      </c>
      <c r="F134" t="s">
        <v>273</v>
      </c>
      <c r="G134" t="s">
        <v>273</v>
      </c>
      <c r="H134" t="s">
        <v>225</v>
      </c>
      <c r="I134" t="s">
        <v>602</v>
      </c>
      <c r="J134" t="s">
        <v>344</v>
      </c>
      <c r="K134" t="s">
        <v>437</v>
      </c>
      <c r="L134" t="s">
        <v>92</v>
      </c>
      <c r="M134">
        <v>16470</v>
      </c>
      <c r="N134" t="s">
        <v>212</v>
      </c>
      <c r="O134">
        <v>13350.43</v>
      </c>
      <c r="P134" t="s">
        <v>212</v>
      </c>
      <c r="Q134" s="5" t="str" cm="1">
        <f t="array" aca="1" ref="Q134" ca="1">HYPERLINK("#"&amp;CELL("direccion",Tabla_471065!A130),"127")</f>
        <v>127</v>
      </c>
      <c r="R134" s="5" t="str" cm="1">
        <f t="array" aca="1" ref="R134" ca="1">HYPERLINK("#"&amp;CELL("direccion",Tabla_471039!A130),"127")</f>
        <v>127</v>
      </c>
      <c r="S134" s="5" t="str" cm="1">
        <f t="array" aca="1" ref="S134" ca="1">HYPERLINK("#"&amp;CELL("direccion",Tabla_471067!A130),"127")</f>
        <v>127</v>
      </c>
      <c r="T134" s="5" t="str" cm="1">
        <f t="array" aca="1" ref="T134" ca="1">HYPERLINK("#"&amp;CELL("direccion",Tabla_471023!A130),"127")</f>
        <v>127</v>
      </c>
      <c r="U134" s="5" t="str" cm="1">
        <f t="array" aca="1" ref="U134" ca="1">HYPERLINK("#"&amp;CELL("direccion",Tabla_471047!A130),"127")</f>
        <v>127</v>
      </c>
      <c r="V134" s="5" t="str" cm="1">
        <f t="array" aca="1" ref="V134" ca="1">HYPERLINK("#"&amp;CELL("direccion",Tabla_471030!A130),"127")</f>
        <v>127</v>
      </c>
      <c r="W134" s="5" t="str" cm="1">
        <f t="array" aca="1" ref="W134" ca="1">HYPERLINK("#"&amp;CELL("direccion",Tabla_471041!A130),"127")</f>
        <v>127</v>
      </c>
      <c r="X134" s="5" t="str" cm="1">
        <f t="array" aca="1" ref="X134" ca="1">HYPERLINK("#"&amp;CELL("direccion",Tabla_471031!A130),"127")</f>
        <v>127</v>
      </c>
      <c r="Y134" s="5" t="str" cm="1">
        <f t="array" aca="1" ref="Y134" ca="1">HYPERLINK("#"&amp;CELL("direccion",Tabla_471032!A130),"127")</f>
        <v>127</v>
      </c>
      <c r="Z134" s="5" t="str" cm="1">
        <f t="array" aca="1" ref="Z134" ca="1">HYPERLINK("#"&amp;CELL("direccion",Tabla_471059!A130),"127")</f>
        <v>127</v>
      </c>
      <c r="AA134" s="5" t="str" cm="1">
        <f t="array" aca="1" ref="AA134" ca="1">HYPERLINK("#"&amp;CELL("direccion",Tabla_471071!A130),"127")</f>
        <v>127</v>
      </c>
      <c r="AB134" s="5" t="str" cm="1">
        <f t="array" aca="1" ref="AB134" ca="1">HYPERLINK("#"&amp;CELL("direccion",Tabla_471062!A130),"127")</f>
        <v>127</v>
      </c>
      <c r="AC134" s="5" t="str" cm="1">
        <f t="array" aca="1" ref="AC134" ca="1">HYPERLINK("#"&amp;CELL("direccion",Tabla_471074!A130),"127")</f>
        <v>127</v>
      </c>
      <c r="AD134" t="s">
        <v>213</v>
      </c>
      <c r="AE134" s="3">
        <v>45747</v>
      </c>
    </row>
    <row r="135" spans="1:31" x14ac:dyDescent="0.3">
      <c r="A135">
        <v>2025</v>
      </c>
      <c r="B135" s="3">
        <v>45658</v>
      </c>
      <c r="C135" s="3">
        <v>45747</v>
      </c>
      <c r="D135" t="s">
        <v>84</v>
      </c>
      <c r="E135">
        <v>199</v>
      </c>
      <c r="F135" t="s">
        <v>273</v>
      </c>
      <c r="G135" t="s">
        <v>273</v>
      </c>
      <c r="H135" t="s">
        <v>225</v>
      </c>
      <c r="I135" t="s">
        <v>603</v>
      </c>
      <c r="J135" t="s">
        <v>604</v>
      </c>
      <c r="K135" t="s">
        <v>410</v>
      </c>
      <c r="L135" t="s">
        <v>92</v>
      </c>
      <c r="M135">
        <v>15437</v>
      </c>
      <c r="N135" t="s">
        <v>212</v>
      </c>
      <c r="O135">
        <v>12646.09</v>
      </c>
      <c r="P135" t="s">
        <v>212</v>
      </c>
      <c r="Q135" s="5" t="str" cm="1">
        <f t="array" aca="1" ref="Q135" ca="1">HYPERLINK("#"&amp;CELL("direccion",Tabla_471065!A131),"128")</f>
        <v>128</v>
      </c>
      <c r="R135" s="5" t="str" cm="1">
        <f t="array" aca="1" ref="R135" ca="1">HYPERLINK("#"&amp;CELL("direccion",Tabla_471039!A131),"128")</f>
        <v>128</v>
      </c>
      <c r="S135" s="5" t="str" cm="1">
        <f t="array" aca="1" ref="S135" ca="1">HYPERLINK("#"&amp;CELL("direccion",Tabla_471067!A131),"128")</f>
        <v>128</v>
      </c>
      <c r="T135" s="5" t="str" cm="1">
        <f t="array" aca="1" ref="T135" ca="1">HYPERLINK("#"&amp;CELL("direccion",Tabla_471023!A131),"128")</f>
        <v>128</v>
      </c>
      <c r="U135" s="5" t="str" cm="1">
        <f t="array" aca="1" ref="U135" ca="1">HYPERLINK("#"&amp;CELL("direccion",Tabla_471047!A131),"128")</f>
        <v>128</v>
      </c>
      <c r="V135" s="5" t="str" cm="1">
        <f t="array" aca="1" ref="V135" ca="1">HYPERLINK("#"&amp;CELL("direccion",Tabla_471030!A131),"128")</f>
        <v>128</v>
      </c>
      <c r="W135" s="5" t="str" cm="1">
        <f t="array" aca="1" ref="W135" ca="1">HYPERLINK("#"&amp;CELL("direccion",Tabla_471041!A131),"128")</f>
        <v>128</v>
      </c>
      <c r="X135" s="5" t="str" cm="1">
        <f t="array" aca="1" ref="X135" ca="1">HYPERLINK("#"&amp;CELL("direccion",Tabla_471031!A131),"128")</f>
        <v>128</v>
      </c>
      <c r="Y135" s="5" t="str" cm="1">
        <f t="array" aca="1" ref="Y135" ca="1">HYPERLINK("#"&amp;CELL("direccion",Tabla_471032!A131),"128")</f>
        <v>128</v>
      </c>
      <c r="Z135" s="5" t="str" cm="1">
        <f t="array" aca="1" ref="Z135" ca="1">HYPERLINK("#"&amp;CELL("direccion",Tabla_471059!A131),"128")</f>
        <v>128</v>
      </c>
      <c r="AA135" s="5" t="str" cm="1">
        <f t="array" aca="1" ref="AA135" ca="1">HYPERLINK("#"&amp;CELL("direccion",Tabla_471071!A131),"128")</f>
        <v>128</v>
      </c>
      <c r="AB135" s="5" t="str" cm="1">
        <f t="array" aca="1" ref="AB135" ca="1">HYPERLINK("#"&amp;CELL("direccion",Tabla_471062!A131),"128")</f>
        <v>128</v>
      </c>
      <c r="AC135" s="5" t="str" cm="1">
        <f t="array" aca="1" ref="AC135" ca="1">HYPERLINK("#"&amp;CELL("direccion",Tabla_471074!A131),"128")</f>
        <v>128</v>
      </c>
      <c r="AD135" t="s">
        <v>213</v>
      </c>
      <c r="AE135" s="3">
        <v>45747</v>
      </c>
    </row>
    <row r="136" spans="1:31" x14ac:dyDescent="0.3">
      <c r="A136">
        <v>2025</v>
      </c>
      <c r="B136" s="3">
        <v>45658</v>
      </c>
      <c r="C136" s="3">
        <v>45747</v>
      </c>
      <c r="D136" t="s">
        <v>84</v>
      </c>
      <c r="E136">
        <v>199</v>
      </c>
      <c r="F136" t="s">
        <v>273</v>
      </c>
      <c r="G136" t="s">
        <v>273</v>
      </c>
      <c r="H136" t="s">
        <v>225</v>
      </c>
      <c r="I136" t="s">
        <v>605</v>
      </c>
      <c r="J136" t="s">
        <v>606</v>
      </c>
      <c r="K136" t="s">
        <v>607</v>
      </c>
      <c r="L136" t="s">
        <v>92</v>
      </c>
      <c r="M136">
        <v>16470</v>
      </c>
      <c r="N136" t="s">
        <v>212</v>
      </c>
      <c r="O136">
        <v>13350.43</v>
      </c>
      <c r="P136" t="s">
        <v>212</v>
      </c>
      <c r="Q136" s="5" t="str" cm="1">
        <f t="array" aca="1" ref="Q136" ca="1">HYPERLINK("#"&amp;CELL("direccion",Tabla_471065!A132),"129")</f>
        <v>129</v>
      </c>
      <c r="R136" s="5" t="str" cm="1">
        <f t="array" aca="1" ref="R136" ca="1">HYPERLINK("#"&amp;CELL("direccion",Tabla_471039!A132),"129")</f>
        <v>129</v>
      </c>
      <c r="S136" s="5" t="str" cm="1">
        <f t="array" aca="1" ref="S136" ca="1">HYPERLINK("#"&amp;CELL("direccion",Tabla_471067!A132),"129")</f>
        <v>129</v>
      </c>
      <c r="T136" s="5" t="str" cm="1">
        <f t="array" aca="1" ref="T136" ca="1">HYPERLINK("#"&amp;CELL("direccion",Tabla_471023!A132),"129")</f>
        <v>129</v>
      </c>
      <c r="U136" s="5" t="str" cm="1">
        <f t="array" aca="1" ref="U136" ca="1">HYPERLINK("#"&amp;CELL("direccion",Tabla_471047!A132),"129")</f>
        <v>129</v>
      </c>
      <c r="V136" s="5" t="str" cm="1">
        <f t="array" aca="1" ref="V136" ca="1">HYPERLINK("#"&amp;CELL("direccion",Tabla_471030!A132),"129")</f>
        <v>129</v>
      </c>
      <c r="W136" s="5" t="str" cm="1">
        <f t="array" aca="1" ref="W136" ca="1">HYPERLINK("#"&amp;CELL("direccion",Tabla_471041!A132),"129")</f>
        <v>129</v>
      </c>
      <c r="X136" s="5" t="str" cm="1">
        <f t="array" aca="1" ref="X136" ca="1">HYPERLINK("#"&amp;CELL("direccion",Tabla_471031!A132),"129")</f>
        <v>129</v>
      </c>
      <c r="Y136" s="5" t="str" cm="1">
        <f t="array" aca="1" ref="Y136" ca="1">HYPERLINK("#"&amp;CELL("direccion",Tabla_471032!A132),"129")</f>
        <v>129</v>
      </c>
      <c r="Z136" s="5" t="str" cm="1">
        <f t="array" aca="1" ref="Z136" ca="1">HYPERLINK("#"&amp;CELL("direccion",Tabla_471059!A132),"129")</f>
        <v>129</v>
      </c>
      <c r="AA136" s="5" t="str" cm="1">
        <f t="array" aca="1" ref="AA136" ca="1">HYPERLINK("#"&amp;CELL("direccion",Tabla_471071!A132),"129")</f>
        <v>129</v>
      </c>
      <c r="AB136" s="5" t="str" cm="1">
        <f t="array" aca="1" ref="AB136" ca="1">HYPERLINK("#"&amp;CELL("direccion",Tabla_471062!A132),"129")</f>
        <v>129</v>
      </c>
      <c r="AC136" s="5" t="str" cm="1">
        <f t="array" aca="1" ref="AC136" ca="1">HYPERLINK("#"&amp;CELL("direccion",Tabla_471074!A132),"129")</f>
        <v>129</v>
      </c>
      <c r="AD136" t="s">
        <v>213</v>
      </c>
      <c r="AE136" s="3">
        <v>45747</v>
      </c>
    </row>
    <row r="137" spans="1:31" x14ac:dyDescent="0.3">
      <c r="A137">
        <v>2025</v>
      </c>
      <c r="B137" s="3">
        <v>45658</v>
      </c>
      <c r="C137" s="3">
        <v>45747</v>
      </c>
      <c r="D137" t="s">
        <v>84</v>
      </c>
      <c r="E137">
        <v>199</v>
      </c>
      <c r="F137" t="s">
        <v>275</v>
      </c>
      <c r="G137" t="s">
        <v>275</v>
      </c>
      <c r="H137" t="s">
        <v>225</v>
      </c>
      <c r="I137" t="s">
        <v>608</v>
      </c>
      <c r="J137" t="s">
        <v>609</v>
      </c>
      <c r="K137" t="s">
        <v>423</v>
      </c>
      <c r="L137" t="s">
        <v>91</v>
      </c>
      <c r="M137">
        <v>15437</v>
      </c>
      <c r="N137" t="s">
        <v>212</v>
      </c>
      <c r="O137">
        <v>12646.09</v>
      </c>
      <c r="P137" t="s">
        <v>212</v>
      </c>
      <c r="Q137" s="5" t="str" cm="1">
        <f t="array" aca="1" ref="Q137" ca="1">HYPERLINK("#"&amp;CELL("direccion",Tabla_471065!A133),"130")</f>
        <v>130</v>
      </c>
      <c r="R137" s="5" t="str" cm="1">
        <f t="array" aca="1" ref="R137" ca="1">HYPERLINK("#"&amp;CELL("direccion",Tabla_471039!A133),"130")</f>
        <v>130</v>
      </c>
      <c r="S137" s="5" t="str" cm="1">
        <f t="array" aca="1" ref="S137" ca="1">HYPERLINK("#"&amp;CELL("direccion",Tabla_471067!A133),"130")</f>
        <v>130</v>
      </c>
      <c r="T137" s="5" t="str" cm="1">
        <f t="array" aca="1" ref="T137" ca="1">HYPERLINK("#"&amp;CELL("direccion",Tabla_471023!A133),"130")</f>
        <v>130</v>
      </c>
      <c r="U137" s="5" t="str" cm="1">
        <f t="array" aca="1" ref="U137" ca="1">HYPERLINK("#"&amp;CELL("direccion",Tabla_471047!A133),"130")</f>
        <v>130</v>
      </c>
      <c r="V137" s="5" t="str" cm="1">
        <f t="array" aca="1" ref="V137" ca="1">HYPERLINK("#"&amp;CELL("direccion",Tabla_471030!A133),"130")</f>
        <v>130</v>
      </c>
      <c r="W137" s="5" t="str" cm="1">
        <f t="array" aca="1" ref="W137" ca="1">HYPERLINK("#"&amp;CELL("direccion",Tabla_471041!A133),"130")</f>
        <v>130</v>
      </c>
      <c r="X137" s="5" t="str" cm="1">
        <f t="array" aca="1" ref="X137" ca="1">HYPERLINK("#"&amp;CELL("direccion",Tabla_471031!A133),"130")</f>
        <v>130</v>
      </c>
      <c r="Y137" s="5" t="str" cm="1">
        <f t="array" aca="1" ref="Y137" ca="1">HYPERLINK("#"&amp;CELL("direccion",Tabla_471032!A133),"130")</f>
        <v>130</v>
      </c>
      <c r="Z137" s="5" t="str" cm="1">
        <f t="array" aca="1" ref="Z137" ca="1">HYPERLINK("#"&amp;CELL("direccion",Tabla_471059!A133),"130")</f>
        <v>130</v>
      </c>
      <c r="AA137" s="5" t="str" cm="1">
        <f t="array" aca="1" ref="AA137" ca="1">HYPERLINK("#"&amp;CELL("direccion",Tabla_471071!A133),"130")</f>
        <v>130</v>
      </c>
      <c r="AB137" s="5" t="str" cm="1">
        <f t="array" aca="1" ref="AB137" ca="1">HYPERLINK("#"&amp;CELL("direccion",Tabla_471062!A133),"130")</f>
        <v>130</v>
      </c>
      <c r="AC137" s="5" t="str" cm="1">
        <f t="array" aca="1" ref="AC137" ca="1">HYPERLINK("#"&amp;CELL("direccion",Tabla_471074!A133),"130")</f>
        <v>130</v>
      </c>
      <c r="AD137" t="s">
        <v>213</v>
      </c>
      <c r="AE137" s="3">
        <v>45747</v>
      </c>
    </row>
    <row r="138" spans="1:31" x14ac:dyDescent="0.3">
      <c r="A138">
        <v>2025</v>
      </c>
      <c r="B138" s="3">
        <v>45658</v>
      </c>
      <c r="C138" s="3">
        <v>45747</v>
      </c>
      <c r="D138" t="s">
        <v>84</v>
      </c>
      <c r="E138">
        <v>199</v>
      </c>
      <c r="F138" t="s">
        <v>273</v>
      </c>
      <c r="G138" t="s">
        <v>273</v>
      </c>
      <c r="H138" t="s">
        <v>225</v>
      </c>
      <c r="I138" t="s">
        <v>496</v>
      </c>
      <c r="J138" t="s">
        <v>610</v>
      </c>
      <c r="K138" t="s">
        <v>546</v>
      </c>
      <c r="L138" t="s">
        <v>92</v>
      </c>
      <c r="M138">
        <v>16470</v>
      </c>
      <c r="N138" t="s">
        <v>212</v>
      </c>
      <c r="O138">
        <v>13350.43</v>
      </c>
      <c r="P138" t="s">
        <v>212</v>
      </c>
      <c r="Q138" s="5" t="str" cm="1">
        <f t="array" aca="1" ref="Q138" ca="1">HYPERLINK("#"&amp;CELL("direccion",Tabla_471065!A134),"131")</f>
        <v>131</v>
      </c>
      <c r="R138" s="5" t="str" cm="1">
        <f t="array" aca="1" ref="R138" ca="1">HYPERLINK("#"&amp;CELL("direccion",Tabla_471039!A134),"131")</f>
        <v>131</v>
      </c>
      <c r="S138" s="5" t="str" cm="1">
        <f t="array" aca="1" ref="S138" ca="1">HYPERLINK("#"&amp;CELL("direccion",Tabla_471067!A134),"131")</f>
        <v>131</v>
      </c>
      <c r="T138" s="5" t="str" cm="1">
        <f t="array" aca="1" ref="T138" ca="1">HYPERLINK("#"&amp;CELL("direccion",Tabla_471023!A134),"131")</f>
        <v>131</v>
      </c>
      <c r="U138" s="5" t="str" cm="1">
        <f t="array" aca="1" ref="U138" ca="1">HYPERLINK("#"&amp;CELL("direccion",Tabla_471047!A134),"131")</f>
        <v>131</v>
      </c>
      <c r="V138" s="5" t="str" cm="1">
        <f t="array" aca="1" ref="V138" ca="1">HYPERLINK("#"&amp;CELL("direccion",Tabla_471030!A134),"131")</f>
        <v>131</v>
      </c>
      <c r="W138" s="5" t="str" cm="1">
        <f t="array" aca="1" ref="W138" ca="1">HYPERLINK("#"&amp;CELL("direccion",Tabla_471041!A134),"131")</f>
        <v>131</v>
      </c>
      <c r="X138" s="5" t="str" cm="1">
        <f t="array" aca="1" ref="X138" ca="1">HYPERLINK("#"&amp;CELL("direccion",Tabla_471031!A134),"131")</f>
        <v>131</v>
      </c>
      <c r="Y138" s="5" t="str" cm="1">
        <f t="array" aca="1" ref="Y138" ca="1">HYPERLINK("#"&amp;CELL("direccion",Tabla_471032!A134),"131")</f>
        <v>131</v>
      </c>
      <c r="Z138" s="5" t="str" cm="1">
        <f t="array" aca="1" ref="Z138" ca="1">HYPERLINK("#"&amp;CELL("direccion",Tabla_471059!A134),"131")</f>
        <v>131</v>
      </c>
      <c r="AA138" s="5" t="str" cm="1">
        <f t="array" aca="1" ref="AA138" ca="1">HYPERLINK("#"&amp;CELL("direccion",Tabla_471071!A134),"131")</f>
        <v>131</v>
      </c>
      <c r="AB138" s="5" t="str" cm="1">
        <f t="array" aca="1" ref="AB138" ca="1">HYPERLINK("#"&amp;CELL("direccion",Tabla_471062!A134),"131")</f>
        <v>131</v>
      </c>
      <c r="AC138" s="5" t="str" cm="1">
        <f t="array" aca="1" ref="AC138" ca="1">HYPERLINK("#"&amp;CELL("direccion",Tabla_471074!A134),"131")</f>
        <v>131</v>
      </c>
      <c r="AD138" t="s">
        <v>213</v>
      </c>
      <c r="AE138" s="3">
        <v>45747</v>
      </c>
    </row>
    <row r="139" spans="1:31" x14ac:dyDescent="0.3">
      <c r="A139">
        <v>2025</v>
      </c>
      <c r="B139" s="3">
        <v>45658</v>
      </c>
      <c r="C139" s="3">
        <v>45747</v>
      </c>
      <c r="D139" t="s">
        <v>84</v>
      </c>
      <c r="E139">
        <v>199</v>
      </c>
      <c r="F139" t="s">
        <v>273</v>
      </c>
      <c r="G139" t="s">
        <v>273</v>
      </c>
      <c r="H139" t="s">
        <v>225</v>
      </c>
      <c r="I139" t="s">
        <v>611</v>
      </c>
      <c r="J139" t="s">
        <v>560</v>
      </c>
      <c r="K139" t="s">
        <v>612</v>
      </c>
      <c r="L139" t="s">
        <v>92</v>
      </c>
      <c r="M139">
        <v>15437</v>
      </c>
      <c r="N139" t="s">
        <v>212</v>
      </c>
      <c r="O139">
        <v>12646.09</v>
      </c>
      <c r="P139" t="s">
        <v>212</v>
      </c>
      <c r="Q139" s="5" t="str" cm="1">
        <f t="array" aca="1" ref="Q139" ca="1">HYPERLINK("#"&amp;CELL("direccion",Tabla_471065!A135),"132")</f>
        <v>132</v>
      </c>
      <c r="R139" s="5" t="str" cm="1">
        <f t="array" aca="1" ref="R139" ca="1">HYPERLINK("#"&amp;CELL("direccion",Tabla_471039!A135),"132")</f>
        <v>132</v>
      </c>
      <c r="S139" s="5" t="str" cm="1">
        <f t="array" aca="1" ref="S139" ca="1">HYPERLINK("#"&amp;CELL("direccion",Tabla_471067!A135),"132")</f>
        <v>132</v>
      </c>
      <c r="T139" s="5" t="str" cm="1">
        <f t="array" aca="1" ref="T139" ca="1">HYPERLINK("#"&amp;CELL("direccion",Tabla_471023!A135),"132")</f>
        <v>132</v>
      </c>
      <c r="U139" s="5" t="str" cm="1">
        <f t="array" aca="1" ref="U139" ca="1">HYPERLINK("#"&amp;CELL("direccion",Tabla_471047!A135),"132")</f>
        <v>132</v>
      </c>
      <c r="V139" s="5" t="str" cm="1">
        <f t="array" aca="1" ref="V139" ca="1">HYPERLINK("#"&amp;CELL("direccion",Tabla_471030!A135),"132")</f>
        <v>132</v>
      </c>
      <c r="W139" s="5" t="str" cm="1">
        <f t="array" aca="1" ref="W139" ca="1">HYPERLINK("#"&amp;CELL("direccion",Tabla_471041!A135),"132")</f>
        <v>132</v>
      </c>
      <c r="X139" s="5" t="str" cm="1">
        <f t="array" aca="1" ref="X139" ca="1">HYPERLINK("#"&amp;CELL("direccion",Tabla_471031!A135),"132")</f>
        <v>132</v>
      </c>
      <c r="Y139" s="5" t="str" cm="1">
        <f t="array" aca="1" ref="Y139" ca="1">HYPERLINK("#"&amp;CELL("direccion",Tabla_471032!A135),"132")</f>
        <v>132</v>
      </c>
      <c r="Z139" s="5" t="str" cm="1">
        <f t="array" aca="1" ref="Z139" ca="1">HYPERLINK("#"&amp;CELL("direccion",Tabla_471059!A135),"132")</f>
        <v>132</v>
      </c>
      <c r="AA139" s="5" t="str" cm="1">
        <f t="array" aca="1" ref="AA139" ca="1">HYPERLINK("#"&amp;CELL("direccion",Tabla_471071!A135),"132")</f>
        <v>132</v>
      </c>
      <c r="AB139" s="5" t="str" cm="1">
        <f t="array" aca="1" ref="AB139" ca="1">HYPERLINK("#"&amp;CELL("direccion",Tabla_471062!A135),"132")</f>
        <v>132</v>
      </c>
      <c r="AC139" s="5" t="str" cm="1">
        <f t="array" aca="1" ref="AC139" ca="1">HYPERLINK("#"&amp;CELL("direccion",Tabla_471074!A135),"132")</f>
        <v>132</v>
      </c>
      <c r="AD139" t="s">
        <v>213</v>
      </c>
      <c r="AE139" s="3">
        <v>45747</v>
      </c>
    </row>
    <row r="140" spans="1:31" x14ac:dyDescent="0.3">
      <c r="A140">
        <v>2025</v>
      </c>
      <c r="B140" s="3">
        <v>45658</v>
      </c>
      <c r="C140" s="3">
        <v>45747</v>
      </c>
      <c r="D140" t="s">
        <v>84</v>
      </c>
      <c r="E140">
        <v>199</v>
      </c>
      <c r="F140" t="s">
        <v>273</v>
      </c>
      <c r="G140" t="s">
        <v>273</v>
      </c>
      <c r="H140" t="s">
        <v>225</v>
      </c>
      <c r="I140" t="s">
        <v>613</v>
      </c>
      <c r="J140" t="s">
        <v>426</v>
      </c>
      <c r="K140" t="s">
        <v>355</v>
      </c>
      <c r="L140" t="s">
        <v>92</v>
      </c>
      <c r="M140">
        <v>16470</v>
      </c>
      <c r="N140" t="s">
        <v>212</v>
      </c>
      <c r="O140">
        <v>13350.43</v>
      </c>
      <c r="P140" t="s">
        <v>212</v>
      </c>
      <c r="Q140" s="5" t="str" cm="1">
        <f t="array" aca="1" ref="Q140" ca="1">HYPERLINK("#"&amp;CELL("direccion",Tabla_471065!A136),"133")</f>
        <v>133</v>
      </c>
      <c r="R140" s="5" t="str" cm="1">
        <f t="array" aca="1" ref="R140" ca="1">HYPERLINK("#"&amp;CELL("direccion",Tabla_471039!A136),"133")</f>
        <v>133</v>
      </c>
      <c r="S140" s="5" t="str" cm="1">
        <f t="array" aca="1" ref="S140" ca="1">HYPERLINK("#"&amp;CELL("direccion",Tabla_471067!A136),"133")</f>
        <v>133</v>
      </c>
      <c r="T140" s="5" t="str" cm="1">
        <f t="array" aca="1" ref="T140" ca="1">HYPERLINK("#"&amp;CELL("direccion",Tabla_471023!A136),"133")</f>
        <v>133</v>
      </c>
      <c r="U140" s="5" t="str" cm="1">
        <f t="array" aca="1" ref="U140" ca="1">HYPERLINK("#"&amp;CELL("direccion",Tabla_471047!A136),"133")</f>
        <v>133</v>
      </c>
      <c r="V140" s="5" t="str" cm="1">
        <f t="array" aca="1" ref="V140" ca="1">HYPERLINK("#"&amp;CELL("direccion",Tabla_471030!A136),"133")</f>
        <v>133</v>
      </c>
      <c r="W140" s="5" t="str" cm="1">
        <f t="array" aca="1" ref="W140" ca="1">HYPERLINK("#"&amp;CELL("direccion",Tabla_471041!A136),"133")</f>
        <v>133</v>
      </c>
      <c r="X140" s="5" t="str" cm="1">
        <f t="array" aca="1" ref="X140" ca="1">HYPERLINK("#"&amp;CELL("direccion",Tabla_471031!A136),"133")</f>
        <v>133</v>
      </c>
      <c r="Y140" s="5" t="str" cm="1">
        <f t="array" aca="1" ref="Y140" ca="1">HYPERLINK("#"&amp;CELL("direccion",Tabla_471032!A136),"133")</f>
        <v>133</v>
      </c>
      <c r="Z140" s="5" t="str" cm="1">
        <f t="array" aca="1" ref="Z140" ca="1">HYPERLINK("#"&amp;CELL("direccion",Tabla_471059!A136),"133")</f>
        <v>133</v>
      </c>
      <c r="AA140" s="5" t="str" cm="1">
        <f t="array" aca="1" ref="AA140" ca="1">HYPERLINK("#"&amp;CELL("direccion",Tabla_471071!A136),"133")</f>
        <v>133</v>
      </c>
      <c r="AB140" s="5" t="str" cm="1">
        <f t="array" aca="1" ref="AB140" ca="1">HYPERLINK("#"&amp;CELL("direccion",Tabla_471062!A136),"133")</f>
        <v>133</v>
      </c>
      <c r="AC140" s="5" t="str" cm="1">
        <f t="array" aca="1" ref="AC140" ca="1">HYPERLINK("#"&amp;CELL("direccion",Tabla_471074!A136),"133")</f>
        <v>133</v>
      </c>
      <c r="AD140" t="s">
        <v>213</v>
      </c>
      <c r="AE140" s="3">
        <v>45747</v>
      </c>
    </row>
    <row r="141" spans="1:31" x14ac:dyDescent="0.3">
      <c r="A141">
        <v>2025</v>
      </c>
      <c r="B141" s="3">
        <v>45658</v>
      </c>
      <c r="C141" s="3">
        <v>45747</v>
      </c>
      <c r="D141" t="s">
        <v>84</v>
      </c>
      <c r="E141">
        <v>199</v>
      </c>
      <c r="F141" t="s">
        <v>273</v>
      </c>
      <c r="G141" t="s">
        <v>273</v>
      </c>
      <c r="H141" t="s">
        <v>225</v>
      </c>
      <c r="I141" t="s">
        <v>614</v>
      </c>
      <c r="J141" t="s">
        <v>426</v>
      </c>
      <c r="K141" t="s">
        <v>355</v>
      </c>
      <c r="L141" t="s">
        <v>92</v>
      </c>
      <c r="M141">
        <v>16470</v>
      </c>
      <c r="N141" t="s">
        <v>212</v>
      </c>
      <c r="O141">
        <v>13350.43</v>
      </c>
      <c r="P141" t="s">
        <v>212</v>
      </c>
      <c r="Q141" s="5" t="str" cm="1">
        <f t="array" aca="1" ref="Q141" ca="1">HYPERLINK("#"&amp;CELL("direccion",Tabla_471065!A137),"134")</f>
        <v>134</v>
      </c>
      <c r="R141" s="5" t="str" cm="1">
        <f t="array" aca="1" ref="R141" ca="1">HYPERLINK("#"&amp;CELL("direccion",Tabla_471039!A137),"134")</f>
        <v>134</v>
      </c>
      <c r="S141" s="5" t="str" cm="1">
        <f t="array" aca="1" ref="S141" ca="1">HYPERLINK("#"&amp;CELL("direccion",Tabla_471067!A137),"134")</f>
        <v>134</v>
      </c>
      <c r="T141" s="5" t="str" cm="1">
        <f t="array" aca="1" ref="T141" ca="1">HYPERLINK("#"&amp;CELL("direccion",Tabla_471023!A137),"134")</f>
        <v>134</v>
      </c>
      <c r="U141" s="5" t="str" cm="1">
        <f t="array" aca="1" ref="U141" ca="1">HYPERLINK("#"&amp;CELL("direccion",Tabla_471047!A137),"134")</f>
        <v>134</v>
      </c>
      <c r="V141" s="5" t="str" cm="1">
        <f t="array" aca="1" ref="V141" ca="1">HYPERLINK("#"&amp;CELL("direccion",Tabla_471030!A137),"134")</f>
        <v>134</v>
      </c>
      <c r="W141" s="5" t="str" cm="1">
        <f t="array" aca="1" ref="W141" ca="1">HYPERLINK("#"&amp;CELL("direccion",Tabla_471041!A137),"134")</f>
        <v>134</v>
      </c>
      <c r="X141" s="5" t="str" cm="1">
        <f t="array" aca="1" ref="X141" ca="1">HYPERLINK("#"&amp;CELL("direccion",Tabla_471031!A137),"134")</f>
        <v>134</v>
      </c>
      <c r="Y141" s="5" t="str" cm="1">
        <f t="array" aca="1" ref="Y141" ca="1">HYPERLINK("#"&amp;CELL("direccion",Tabla_471032!A137),"134")</f>
        <v>134</v>
      </c>
      <c r="Z141" s="5" t="str" cm="1">
        <f t="array" aca="1" ref="Z141" ca="1">HYPERLINK("#"&amp;CELL("direccion",Tabla_471059!A137),"134")</f>
        <v>134</v>
      </c>
      <c r="AA141" s="5" t="str" cm="1">
        <f t="array" aca="1" ref="AA141" ca="1">HYPERLINK("#"&amp;CELL("direccion",Tabla_471071!A137),"134")</f>
        <v>134</v>
      </c>
      <c r="AB141" s="5" t="str" cm="1">
        <f t="array" aca="1" ref="AB141" ca="1">HYPERLINK("#"&amp;CELL("direccion",Tabla_471062!A137),"134")</f>
        <v>134</v>
      </c>
      <c r="AC141" s="5" t="str" cm="1">
        <f t="array" aca="1" ref="AC141" ca="1">HYPERLINK("#"&amp;CELL("direccion",Tabla_471074!A137),"134")</f>
        <v>134</v>
      </c>
      <c r="AD141" t="s">
        <v>213</v>
      </c>
      <c r="AE141" s="3">
        <v>45747</v>
      </c>
    </row>
    <row r="142" spans="1:31" x14ac:dyDescent="0.3">
      <c r="A142">
        <v>2025</v>
      </c>
      <c r="B142" s="3">
        <v>45658</v>
      </c>
      <c r="C142" s="3">
        <v>45747</v>
      </c>
      <c r="D142" t="s">
        <v>84</v>
      </c>
      <c r="E142">
        <v>199</v>
      </c>
      <c r="F142" t="s">
        <v>273</v>
      </c>
      <c r="G142" t="s">
        <v>273</v>
      </c>
      <c r="H142" t="s">
        <v>225</v>
      </c>
      <c r="I142" t="s">
        <v>528</v>
      </c>
      <c r="J142" t="s">
        <v>426</v>
      </c>
      <c r="K142" t="s">
        <v>355</v>
      </c>
      <c r="L142" t="s">
        <v>92</v>
      </c>
      <c r="M142">
        <v>16470</v>
      </c>
      <c r="N142" t="s">
        <v>212</v>
      </c>
      <c r="O142">
        <v>13350.43</v>
      </c>
      <c r="P142" t="s">
        <v>212</v>
      </c>
      <c r="Q142" s="5" t="str" cm="1">
        <f t="array" aca="1" ref="Q142" ca="1">HYPERLINK("#"&amp;CELL("direccion",Tabla_471065!A138),"135")</f>
        <v>135</v>
      </c>
      <c r="R142" s="5" t="str" cm="1">
        <f t="array" aca="1" ref="R142" ca="1">HYPERLINK("#"&amp;CELL("direccion",Tabla_471039!A138),"135")</f>
        <v>135</v>
      </c>
      <c r="S142" s="5" t="str" cm="1">
        <f t="array" aca="1" ref="S142" ca="1">HYPERLINK("#"&amp;CELL("direccion",Tabla_471067!A138),"135")</f>
        <v>135</v>
      </c>
      <c r="T142" s="5" t="str" cm="1">
        <f t="array" aca="1" ref="T142" ca="1">HYPERLINK("#"&amp;CELL("direccion",Tabla_471023!A138),"135")</f>
        <v>135</v>
      </c>
      <c r="U142" s="5" t="str" cm="1">
        <f t="array" aca="1" ref="U142" ca="1">HYPERLINK("#"&amp;CELL("direccion",Tabla_471047!A138),"135")</f>
        <v>135</v>
      </c>
      <c r="V142" s="5" t="str" cm="1">
        <f t="array" aca="1" ref="V142" ca="1">HYPERLINK("#"&amp;CELL("direccion",Tabla_471030!A138),"135")</f>
        <v>135</v>
      </c>
      <c r="W142" s="5" t="str" cm="1">
        <f t="array" aca="1" ref="W142" ca="1">HYPERLINK("#"&amp;CELL("direccion",Tabla_471041!A138),"135")</f>
        <v>135</v>
      </c>
      <c r="X142" s="5" t="str" cm="1">
        <f t="array" aca="1" ref="X142" ca="1">HYPERLINK("#"&amp;CELL("direccion",Tabla_471031!A138),"135")</f>
        <v>135</v>
      </c>
      <c r="Y142" s="5" t="str" cm="1">
        <f t="array" aca="1" ref="Y142" ca="1">HYPERLINK("#"&amp;CELL("direccion",Tabla_471032!A138),"135")</f>
        <v>135</v>
      </c>
      <c r="Z142" s="5" t="str" cm="1">
        <f t="array" aca="1" ref="Z142" ca="1">HYPERLINK("#"&amp;CELL("direccion",Tabla_471059!A138),"135")</f>
        <v>135</v>
      </c>
      <c r="AA142" s="5" t="str" cm="1">
        <f t="array" aca="1" ref="AA142" ca="1">HYPERLINK("#"&amp;CELL("direccion",Tabla_471071!A138),"135")</f>
        <v>135</v>
      </c>
      <c r="AB142" s="5" t="str" cm="1">
        <f t="array" aca="1" ref="AB142" ca="1">HYPERLINK("#"&amp;CELL("direccion",Tabla_471062!A138),"135")</f>
        <v>135</v>
      </c>
      <c r="AC142" s="5" t="str" cm="1">
        <f t="array" aca="1" ref="AC142" ca="1">HYPERLINK("#"&amp;CELL("direccion",Tabla_471074!A138),"135")</f>
        <v>135</v>
      </c>
      <c r="AD142" t="s">
        <v>213</v>
      </c>
      <c r="AE142" s="3">
        <v>45747</v>
      </c>
    </row>
    <row r="143" spans="1:31" x14ac:dyDescent="0.3">
      <c r="A143">
        <v>2025</v>
      </c>
      <c r="B143" s="3">
        <v>45658</v>
      </c>
      <c r="C143" s="3">
        <v>45747</v>
      </c>
      <c r="D143" t="s">
        <v>84</v>
      </c>
      <c r="E143">
        <v>199</v>
      </c>
      <c r="F143" t="s">
        <v>273</v>
      </c>
      <c r="G143" t="s">
        <v>273</v>
      </c>
      <c r="H143" t="s">
        <v>225</v>
      </c>
      <c r="I143" t="s">
        <v>615</v>
      </c>
      <c r="J143" t="s">
        <v>426</v>
      </c>
      <c r="K143" t="s">
        <v>355</v>
      </c>
      <c r="L143" t="s">
        <v>91</v>
      </c>
      <c r="M143">
        <v>16470</v>
      </c>
      <c r="N143" t="s">
        <v>212</v>
      </c>
      <c r="O143">
        <v>13350.43</v>
      </c>
      <c r="P143" t="s">
        <v>212</v>
      </c>
      <c r="Q143" s="5" t="str" cm="1">
        <f t="array" aca="1" ref="Q143" ca="1">HYPERLINK("#"&amp;CELL("direccion",Tabla_471065!A139),"136")</f>
        <v>136</v>
      </c>
      <c r="R143" s="5" t="str" cm="1">
        <f t="array" aca="1" ref="R143" ca="1">HYPERLINK("#"&amp;CELL("direccion",Tabla_471039!A139),"136")</f>
        <v>136</v>
      </c>
      <c r="S143" s="5" t="str" cm="1">
        <f t="array" aca="1" ref="S143" ca="1">HYPERLINK("#"&amp;CELL("direccion",Tabla_471067!A139),"136")</f>
        <v>136</v>
      </c>
      <c r="T143" s="5" t="str" cm="1">
        <f t="array" aca="1" ref="T143" ca="1">HYPERLINK("#"&amp;CELL("direccion",Tabla_471023!A139),"136")</f>
        <v>136</v>
      </c>
      <c r="U143" s="5" t="str" cm="1">
        <f t="array" aca="1" ref="U143" ca="1">HYPERLINK("#"&amp;CELL("direccion",Tabla_471047!A139),"136")</f>
        <v>136</v>
      </c>
      <c r="V143" s="5" t="str" cm="1">
        <f t="array" aca="1" ref="V143" ca="1">HYPERLINK("#"&amp;CELL("direccion",Tabla_471030!A139),"136")</f>
        <v>136</v>
      </c>
      <c r="W143" s="5" t="str" cm="1">
        <f t="array" aca="1" ref="W143" ca="1">HYPERLINK("#"&amp;CELL("direccion",Tabla_471041!A139),"136")</f>
        <v>136</v>
      </c>
      <c r="X143" s="5" t="str" cm="1">
        <f t="array" aca="1" ref="X143" ca="1">HYPERLINK("#"&amp;CELL("direccion",Tabla_471031!A139),"136")</f>
        <v>136</v>
      </c>
      <c r="Y143" s="5" t="str" cm="1">
        <f t="array" aca="1" ref="Y143" ca="1">HYPERLINK("#"&amp;CELL("direccion",Tabla_471032!A139),"136")</f>
        <v>136</v>
      </c>
      <c r="Z143" s="5" t="str" cm="1">
        <f t="array" aca="1" ref="Z143" ca="1">HYPERLINK("#"&amp;CELL("direccion",Tabla_471059!A139),"136")</f>
        <v>136</v>
      </c>
      <c r="AA143" s="5" t="str" cm="1">
        <f t="array" aca="1" ref="AA143" ca="1">HYPERLINK("#"&amp;CELL("direccion",Tabla_471071!A139),"136")</f>
        <v>136</v>
      </c>
      <c r="AB143" s="5" t="str" cm="1">
        <f t="array" aca="1" ref="AB143" ca="1">HYPERLINK("#"&amp;CELL("direccion",Tabla_471062!A139),"136")</f>
        <v>136</v>
      </c>
      <c r="AC143" s="5" t="str" cm="1">
        <f t="array" aca="1" ref="AC143" ca="1">HYPERLINK("#"&amp;CELL("direccion",Tabla_471074!A139),"136")</f>
        <v>136</v>
      </c>
      <c r="AD143" t="s">
        <v>213</v>
      </c>
      <c r="AE143" s="3">
        <v>45747</v>
      </c>
    </row>
    <row r="144" spans="1:31" x14ac:dyDescent="0.3">
      <c r="A144">
        <v>2025</v>
      </c>
      <c r="B144" s="3">
        <v>45658</v>
      </c>
      <c r="C144" s="3">
        <v>45747</v>
      </c>
      <c r="D144" t="s">
        <v>84</v>
      </c>
      <c r="E144">
        <v>199</v>
      </c>
      <c r="F144" t="s">
        <v>273</v>
      </c>
      <c r="G144" t="s">
        <v>273</v>
      </c>
      <c r="H144" t="s">
        <v>225</v>
      </c>
      <c r="I144" t="s">
        <v>616</v>
      </c>
      <c r="J144" t="s">
        <v>426</v>
      </c>
      <c r="K144" t="s">
        <v>355</v>
      </c>
      <c r="L144" t="s">
        <v>91</v>
      </c>
      <c r="M144">
        <v>16470</v>
      </c>
      <c r="N144" t="s">
        <v>212</v>
      </c>
      <c r="O144">
        <v>13350.43</v>
      </c>
      <c r="P144" t="s">
        <v>212</v>
      </c>
      <c r="Q144" s="5" t="str" cm="1">
        <f t="array" aca="1" ref="Q144" ca="1">HYPERLINK("#"&amp;CELL("direccion",Tabla_471065!A140),"137")</f>
        <v>137</v>
      </c>
      <c r="R144" s="5" t="str" cm="1">
        <f t="array" aca="1" ref="R144" ca="1">HYPERLINK("#"&amp;CELL("direccion",Tabla_471039!A140),"137")</f>
        <v>137</v>
      </c>
      <c r="S144" s="5" t="str" cm="1">
        <f t="array" aca="1" ref="S144" ca="1">HYPERLINK("#"&amp;CELL("direccion",Tabla_471067!A140),"137")</f>
        <v>137</v>
      </c>
      <c r="T144" s="5" t="str" cm="1">
        <f t="array" aca="1" ref="T144" ca="1">HYPERLINK("#"&amp;CELL("direccion",Tabla_471023!A140),"137")</f>
        <v>137</v>
      </c>
      <c r="U144" s="5" t="str" cm="1">
        <f t="array" aca="1" ref="U144" ca="1">HYPERLINK("#"&amp;CELL("direccion",Tabla_471047!A140),"137")</f>
        <v>137</v>
      </c>
      <c r="V144" s="5" t="str" cm="1">
        <f t="array" aca="1" ref="V144" ca="1">HYPERLINK("#"&amp;CELL("direccion",Tabla_471030!A140),"137")</f>
        <v>137</v>
      </c>
      <c r="W144" s="5" t="str" cm="1">
        <f t="array" aca="1" ref="W144" ca="1">HYPERLINK("#"&amp;CELL("direccion",Tabla_471041!A140),"137")</f>
        <v>137</v>
      </c>
      <c r="X144" s="5" t="str" cm="1">
        <f t="array" aca="1" ref="X144" ca="1">HYPERLINK("#"&amp;CELL("direccion",Tabla_471031!A140),"137")</f>
        <v>137</v>
      </c>
      <c r="Y144" s="5" t="str" cm="1">
        <f t="array" aca="1" ref="Y144" ca="1">HYPERLINK("#"&amp;CELL("direccion",Tabla_471032!A140),"137")</f>
        <v>137</v>
      </c>
      <c r="Z144" s="5" t="str" cm="1">
        <f t="array" aca="1" ref="Z144" ca="1">HYPERLINK("#"&amp;CELL("direccion",Tabla_471059!A140),"137")</f>
        <v>137</v>
      </c>
      <c r="AA144" s="5" t="str" cm="1">
        <f t="array" aca="1" ref="AA144" ca="1">HYPERLINK("#"&amp;CELL("direccion",Tabla_471071!A140),"137")</f>
        <v>137</v>
      </c>
      <c r="AB144" s="5" t="str" cm="1">
        <f t="array" aca="1" ref="AB144" ca="1">HYPERLINK("#"&amp;CELL("direccion",Tabla_471062!A140),"137")</f>
        <v>137</v>
      </c>
      <c r="AC144" s="5" t="str" cm="1">
        <f t="array" aca="1" ref="AC144" ca="1">HYPERLINK("#"&amp;CELL("direccion",Tabla_471074!A140),"137")</f>
        <v>137</v>
      </c>
      <c r="AD144" t="s">
        <v>213</v>
      </c>
      <c r="AE144" s="3">
        <v>45747</v>
      </c>
    </row>
    <row r="145" spans="1:31" x14ac:dyDescent="0.3">
      <c r="A145">
        <v>2025</v>
      </c>
      <c r="B145" s="3">
        <v>45658</v>
      </c>
      <c r="C145" s="3">
        <v>45747</v>
      </c>
      <c r="D145" t="s">
        <v>84</v>
      </c>
      <c r="E145">
        <v>199</v>
      </c>
      <c r="F145" t="s">
        <v>276</v>
      </c>
      <c r="G145" t="s">
        <v>276</v>
      </c>
      <c r="H145" t="s">
        <v>225</v>
      </c>
      <c r="I145" t="s">
        <v>617</v>
      </c>
      <c r="J145" t="s">
        <v>426</v>
      </c>
      <c r="K145" t="s">
        <v>618</v>
      </c>
      <c r="L145" t="s">
        <v>91</v>
      </c>
      <c r="M145">
        <v>16470</v>
      </c>
      <c r="N145" t="s">
        <v>212</v>
      </c>
      <c r="O145">
        <v>13350.43</v>
      </c>
      <c r="P145" t="s">
        <v>212</v>
      </c>
      <c r="Q145" s="5" t="str" cm="1">
        <f t="array" aca="1" ref="Q145" ca="1">HYPERLINK("#"&amp;CELL("direccion",Tabla_471065!A141),"138")</f>
        <v>138</v>
      </c>
      <c r="R145" s="5" t="str" cm="1">
        <f t="array" aca="1" ref="R145" ca="1">HYPERLINK("#"&amp;CELL("direccion",Tabla_471039!A141),"138")</f>
        <v>138</v>
      </c>
      <c r="S145" s="5" t="str" cm="1">
        <f t="array" aca="1" ref="S145" ca="1">HYPERLINK("#"&amp;CELL("direccion",Tabla_471067!A141),"138")</f>
        <v>138</v>
      </c>
      <c r="T145" s="5" t="str" cm="1">
        <f t="array" aca="1" ref="T145" ca="1">HYPERLINK("#"&amp;CELL("direccion",Tabla_471023!A141),"138")</f>
        <v>138</v>
      </c>
      <c r="U145" s="5" t="str" cm="1">
        <f t="array" aca="1" ref="U145" ca="1">HYPERLINK("#"&amp;CELL("direccion",Tabla_471047!A141),"138")</f>
        <v>138</v>
      </c>
      <c r="V145" s="5" t="str" cm="1">
        <f t="array" aca="1" ref="V145" ca="1">HYPERLINK("#"&amp;CELL("direccion",Tabla_471030!A141),"138")</f>
        <v>138</v>
      </c>
      <c r="W145" s="5" t="str" cm="1">
        <f t="array" aca="1" ref="W145" ca="1">HYPERLINK("#"&amp;CELL("direccion",Tabla_471041!A141),"138")</f>
        <v>138</v>
      </c>
      <c r="X145" s="5" t="str" cm="1">
        <f t="array" aca="1" ref="X145" ca="1">HYPERLINK("#"&amp;CELL("direccion",Tabla_471031!A141),"138")</f>
        <v>138</v>
      </c>
      <c r="Y145" s="5" t="str" cm="1">
        <f t="array" aca="1" ref="Y145" ca="1">HYPERLINK("#"&amp;CELL("direccion",Tabla_471032!A141),"138")</f>
        <v>138</v>
      </c>
      <c r="Z145" s="5" t="str" cm="1">
        <f t="array" aca="1" ref="Z145" ca="1">HYPERLINK("#"&amp;CELL("direccion",Tabla_471059!A141),"138")</f>
        <v>138</v>
      </c>
      <c r="AA145" s="5" t="str" cm="1">
        <f t="array" aca="1" ref="AA145" ca="1">HYPERLINK("#"&amp;CELL("direccion",Tabla_471071!A141),"138")</f>
        <v>138</v>
      </c>
      <c r="AB145" s="5" t="str" cm="1">
        <f t="array" aca="1" ref="AB145" ca="1">HYPERLINK("#"&amp;CELL("direccion",Tabla_471062!A141),"138")</f>
        <v>138</v>
      </c>
      <c r="AC145" s="5" t="str" cm="1">
        <f t="array" aca="1" ref="AC145" ca="1">HYPERLINK("#"&amp;CELL("direccion",Tabla_471074!A141),"138")</f>
        <v>138</v>
      </c>
      <c r="AD145" t="s">
        <v>213</v>
      </c>
      <c r="AE145" s="3">
        <v>45747</v>
      </c>
    </row>
    <row r="146" spans="1:31" x14ac:dyDescent="0.3">
      <c r="A146">
        <v>2025</v>
      </c>
      <c r="B146" s="3">
        <v>45658</v>
      </c>
      <c r="C146" s="3">
        <v>45747</v>
      </c>
      <c r="D146" t="s">
        <v>84</v>
      </c>
      <c r="E146">
        <v>199</v>
      </c>
      <c r="F146" t="s">
        <v>273</v>
      </c>
      <c r="G146" t="s">
        <v>273</v>
      </c>
      <c r="H146" t="s">
        <v>225</v>
      </c>
      <c r="I146" t="s">
        <v>619</v>
      </c>
      <c r="J146" t="s">
        <v>426</v>
      </c>
      <c r="K146" t="s">
        <v>348</v>
      </c>
      <c r="L146" t="s">
        <v>92</v>
      </c>
      <c r="M146">
        <v>16470</v>
      </c>
      <c r="N146" t="s">
        <v>212</v>
      </c>
      <c r="O146">
        <v>13350.43</v>
      </c>
      <c r="P146" t="s">
        <v>212</v>
      </c>
      <c r="Q146" s="5" t="str" cm="1">
        <f t="array" aca="1" ref="Q146" ca="1">HYPERLINK("#"&amp;CELL("direccion",Tabla_471065!A142),"139")</f>
        <v>139</v>
      </c>
      <c r="R146" s="5" t="str" cm="1">
        <f t="array" aca="1" ref="R146" ca="1">HYPERLINK("#"&amp;CELL("direccion",Tabla_471039!A142),"139")</f>
        <v>139</v>
      </c>
      <c r="S146" s="5" t="str" cm="1">
        <f t="array" aca="1" ref="S146" ca="1">HYPERLINK("#"&amp;CELL("direccion",Tabla_471067!A142),"139")</f>
        <v>139</v>
      </c>
      <c r="T146" s="5" t="str" cm="1">
        <f t="array" aca="1" ref="T146" ca="1">HYPERLINK("#"&amp;CELL("direccion",Tabla_471023!A142),"139")</f>
        <v>139</v>
      </c>
      <c r="U146" s="5" t="str" cm="1">
        <f t="array" aca="1" ref="U146" ca="1">HYPERLINK("#"&amp;CELL("direccion",Tabla_471047!A142),"139")</f>
        <v>139</v>
      </c>
      <c r="V146" s="5" t="str" cm="1">
        <f t="array" aca="1" ref="V146" ca="1">HYPERLINK("#"&amp;CELL("direccion",Tabla_471030!A142),"139")</f>
        <v>139</v>
      </c>
      <c r="W146" s="5" t="str" cm="1">
        <f t="array" aca="1" ref="W146" ca="1">HYPERLINK("#"&amp;CELL("direccion",Tabla_471041!A142),"139")</f>
        <v>139</v>
      </c>
      <c r="X146" s="5" t="str" cm="1">
        <f t="array" aca="1" ref="X146" ca="1">HYPERLINK("#"&amp;CELL("direccion",Tabla_471031!A142),"139")</f>
        <v>139</v>
      </c>
      <c r="Y146" s="5" t="str" cm="1">
        <f t="array" aca="1" ref="Y146" ca="1">HYPERLINK("#"&amp;CELL("direccion",Tabla_471032!A142),"139")</f>
        <v>139</v>
      </c>
      <c r="Z146" s="5" t="str" cm="1">
        <f t="array" aca="1" ref="Z146" ca="1">HYPERLINK("#"&amp;CELL("direccion",Tabla_471059!A142),"139")</f>
        <v>139</v>
      </c>
      <c r="AA146" s="5" t="str" cm="1">
        <f t="array" aca="1" ref="AA146" ca="1">HYPERLINK("#"&amp;CELL("direccion",Tabla_471071!A142),"139")</f>
        <v>139</v>
      </c>
      <c r="AB146" s="5" t="str" cm="1">
        <f t="array" aca="1" ref="AB146" ca="1">HYPERLINK("#"&amp;CELL("direccion",Tabla_471062!A142),"139")</f>
        <v>139</v>
      </c>
      <c r="AC146" s="5" t="str" cm="1">
        <f t="array" aca="1" ref="AC146" ca="1">HYPERLINK("#"&amp;CELL("direccion",Tabla_471074!A142),"139")</f>
        <v>139</v>
      </c>
      <c r="AD146" t="s">
        <v>213</v>
      </c>
      <c r="AE146" s="3">
        <v>45747</v>
      </c>
    </row>
    <row r="147" spans="1:31" x14ac:dyDescent="0.3">
      <c r="A147">
        <v>2025</v>
      </c>
      <c r="B147" s="3">
        <v>45658</v>
      </c>
      <c r="C147" s="3">
        <v>45747</v>
      </c>
      <c r="D147" t="s">
        <v>84</v>
      </c>
      <c r="E147">
        <v>199</v>
      </c>
      <c r="F147" t="s">
        <v>273</v>
      </c>
      <c r="G147" t="s">
        <v>273</v>
      </c>
      <c r="H147" t="s">
        <v>225</v>
      </c>
      <c r="I147" t="s">
        <v>620</v>
      </c>
      <c r="J147" t="s">
        <v>426</v>
      </c>
      <c r="K147" t="s">
        <v>485</v>
      </c>
      <c r="L147" t="s">
        <v>91</v>
      </c>
      <c r="M147">
        <v>16470</v>
      </c>
      <c r="N147" t="s">
        <v>212</v>
      </c>
      <c r="O147">
        <v>13350.43</v>
      </c>
      <c r="P147" t="s">
        <v>212</v>
      </c>
      <c r="Q147" s="5" t="str" cm="1">
        <f t="array" aca="1" ref="Q147" ca="1">HYPERLINK("#"&amp;CELL("direccion",Tabla_471065!A143),"140")</f>
        <v>140</v>
      </c>
      <c r="R147" s="5" t="str" cm="1">
        <f t="array" aca="1" ref="R147" ca="1">HYPERLINK("#"&amp;CELL("direccion",Tabla_471039!A143),"140")</f>
        <v>140</v>
      </c>
      <c r="S147" s="5" t="str" cm="1">
        <f t="array" aca="1" ref="S147" ca="1">HYPERLINK("#"&amp;CELL("direccion",Tabla_471067!A143),"140")</f>
        <v>140</v>
      </c>
      <c r="T147" s="5" t="str" cm="1">
        <f t="array" aca="1" ref="T147" ca="1">HYPERLINK("#"&amp;CELL("direccion",Tabla_471023!A143),"140")</f>
        <v>140</v>
      </c>
      <c r="U147" s="5" t="str" cm="1">
        <f t="array" aca="1" ref="U147" ca="1">HYPERLINK("#"&amp;CELL("direccion",Tabla_471047!A143),"140")</f>
        <v>140</v>
      </c>
      <c r="V147" s="5" t="str" cm="1">
        <f t="array" aca="1" ref="V147" ca="1">HYPERLINK("#"&amp;CELL("direccion",Tabla_471030!A143),"140")</f>
        <v>140</v>
      </c>
      <c r="W147" s="5" t="str" cm="1">
        <f t="array" aca="1" ref="W147" ca="1">HYPERLINK("#"&amp;CELL("direccion",Tabla_471041!A143),"140")</f>
        <v>140</v>
      </c>
      <c r="X147" s="5" t="str" cm="1">
        <f t="array" aca="1" ref="X147" ca="1">HYPERLINK("#"&amp;CELL("direccion",Tabla_471031!A143),"140")</f>
        <v>140</v>
      </c>
      <c r="Y147" s="5" t="str" cm="1">
        <f t="array" aca="1" ref="Y147" ca="1">HYPERLINK("#"&amp;CELL("direccion",Tabla_471032!A143),"140")</f>
        <v>140</v>
      </c>
      <c r="Z147" s="5" t="str" cm="1">
        <f t="array" aca="1" ref="Z147" ca="1">HYPERLINK("#"&amp;CELL("direccion",Tabla_471059!A143),"140")</f>
        <v>140</v>
      </c>
      <c r="AA147" s="5" t="str" cm="1">
        <f t="array" aca="1" ref="AA147" ca="1">HYPERLINK("#"&amp;CELL("direccion",Tabla_471071!A143),"140")</f>
        <v>140</v>
      </c>
      <c r="AB147" s="5" t="str" cm="1">
        <f t="array" aca="1" ref="AB147" ca="1">HYPERLINK("#"&amp;CELL("direccion",Tabla_471062!A143),"140")</f>
        <v>140</v>
      </c>
      <c r="AC147" s="5" t="str" cm="1">
        <f t="array" aca="1" ref="AC147" ca="1">HYPERLINK("#"&amp;CELL("direccion",Tabla_471074!A143),"140")</f>
        <v>140</v>
      </c>
      <c r="AD147" t="s">
        <v>213</v>
      </c>
      <c r="AE147" s="3">
        <v>45747</v>
      </c>
    </row>
    <row r="148" spans="1:31" x14ac:dyDescent="0.3">
      <c r="A148">
        <v>2025</v>
      </c>
      <c r="B148" s="3">
        <v>45658</v>
      </c>
      <c r="C148" s="3">
        <v>45747</v>
      </c>
      <c r="D148" t="s">
        <v>84</v>
      </c>
      <c r="E148">
        <v>199</v>
      </c>
      <c r="F148" t="s">
        <v>273</v>
      </c>
      <c r="G148" t="s">
        <v>273</v>
      </c>
      <c r="H148" t="s">
        <v>225</v>
      </c>
      <c r="I148" t="s">
        <v>621</v>
      </c>
      <c r="J148" t="s">
        <v>426</v>
      </c>
      <c r="K148" t="s">
        <v>358</v>
      </c>
      <c r="L148" t="s">
        <v>92</v>
      </c>
      <c r="M148">
        <v>16470</v>
      </c>
      <c r="N148" t="s">
        <v>212</v>
      </c>
      <c r="O148">
        <v>13350.43</v>
      </c>
      <c r="P148" t="s">
        <v>212</v>
      </c>
      <c r="Q148" s="5" t="str" cm="1">
        <f t="array" aca="1" ref="Q148" ca="1">HYPERLINK("#"&amp;CELL("direccion",Tabla_471065!A144),"141")</f>
        <v>141</v>
      </c>
      <c r="R148" s="5" t="str" cm="1">
        <f t="array" aca="1" ref="R148" ca="1">HYPERLINK("#"&amp;CELL("direccion",Tabla_471039!A144),"141")</f>
        <v>141</v>
      </c>
      <c r="S148" s="5" t="str" cm="1">
        <f t="array" aca="1" ref="S148" ca="1">HYPERLINK("#"&amp;CELL("direccion",Tabla_471067!A144),"141")</f>
        <v>141</v>
      </c>
      <c r="T148" s="5" t="str" cm="1">
        <f t="array" aca="1" ref="T148" ca="1">HYPERLINK("#"&amp;CELL("direccion",Tabla_471023!A144),"141")</f>
        <v>141</v>
      </c>
      <c r="U148" s="5" t="str" cm="1">
        <f t="array" aca="1" ref="U148" ca="1">HYPERLINK("#"&amp;CELL("direccion",Tabla_471047!A144),"141")</f>
        <v>141</v>
      </c>
      <c r="V148" s="5" t="str" cm="1">
        <f t="array" aca="1" ref="V148" ca="1">HYPERLINK("#"&amp;CELL("direccion",Tabla_471030!A144),"141")</f>
        <v>141</v>
      </c>
      <c r="W148" s="5" t="str" cm="1">
        <f t="array" aca="1" ref="W148" ca="1">HYPERLINK("#"&amp;CELL("direccion",Tabla_471041!A144),"141")</f>
        <v>141</v>
      </c>
      <c r="X148" s="5" t="str" cm="1">
        <f t="array" aca="1" ref="X148" ca="1">HYPERLINK("#"&amp;CELL("direccion",Tabla_471031!A144),"141")</f>
        <v>141</v>
      </c>
      <c r="Y148" s="5" t="str" cm="1">
        <f t="array" aca="1" ref="Y148" ca="1">HYPERLINK("#"&amp;CELL("direccion",Tabla_471032!A144),"141")</f>
        <v>141</v>
      </c>
      <c r="Z148" s="5" t="str" cm="1">
        <f t="array" aca="1" ref="Z148" ca="1">HYPERLINK("#"&amp;CELL("direccion",Tabla_471059!A144),"141")</f>
        <v>141</v>
      </c>
      <c r="AA148" s="5" t="str" cm="1">
        <f t="array" aca="1" ref="AA148" ca="1">HYPERLINK("#"&amp;CELL("direccion",Tabla_471071!A144),"141")</f>
        <v>141</v>
      </c>
      <c r="AB148" s="5" t="str" cm="1">
        <f t="array" aca="1" ref="AB148" ca="1">HYPERLINK("#"&amp;CELL("direccion",Tabla_471062!A144),"141")</f>
        <v>141</v>
      </c>
      <c r="AC148" s="5" t="str" cm="1">
        <f t="array" aca="1" ref="AC148" ca="1">HYPERLINK("#"&amp;CELL("direccion",Tabla_471074!A144),"141")</f>
        <v>141</v>
      </c>
      <c r="AD148" t="s">
        <v>213</v>
      </c>
      <c r="AE148" s="3">
        <v>45747</v>
      </c>
    </row>
    <row r="149" spans="1:31" x14ac:dyDescent="0.3">
      <c r="A149">
        <v>2025</v>
      </c>
      <c r="B149" s="3">
        <v>45658</v>
      </c>
      <c r="C149" s="3">
        <v>45747</v>
      </c>
      <c r="D149" t="s">
        <v>84</v>
      </c>
      <c r="E149">
        <v>199</v>
      </c>
      <c r="F149" t="s">
        <v>273</v>
      </c>
      <c r="G149" t="s">
        <v>273</v>
      </c>
      <c r="H149" t="s">
        <v>225</v>
      </c>
      <c r="I149" t="s">
        <v>622</v>
      </c>
      <c r="J149" t="s">
        <v>623</v>
      </c>
      <c r="K149" t="s">
        <v>624</v>
      </c>
      <c r="L149" t="s">
        <v>92</v>
      </c>
      <c r="M149">
        <v>16470</v>
      </c>
      <c r="N149" t="s">
        <v>212</v>
      </c>
      <c r="O149">
        <v>13350.43</v>
      </c>
      <c r="P149" t="s">
        <v>212</v>
      </c>
      <c r="Q149" s="5" t="str" cm="1">
        <f t="array" aca="1" ref="Q149" ca="1">HYPERLINK("#"&amp;CELL("direccion",Tabla_471065!A145),"142")</f>
        <v>142</v>
      </c>
      <c r="R149" s="5" t="str" cm="1">
        <f t="array" aca="1" ref="R149" ca="1">HYPERLINK("#"&amp;CELL("direccion",Tabla_471039!A145),"142")</f>
        <v>142</v>
      </c>
      <c r="S149" s="5" t="str" cm="1">
        <f t="array" aca="1" ref="S149" ca="1">HYPERLINK("#"&amp;CELL("direccion",Tabla_471067!A145),"142")</f>
        <v>142</v>
      </c>
      <c r="T149" s="5" t="str" cm="1">
        <f t="array" aca="1" ref="T149" ca="1">HYPERLINK("#"&amp;CELL("direccion",Tabla_471023!A145),"142")</f>
        <v>142</v>
      </c>
      <c r="U149" s="5" t="str" cm="1">
        <f t="array" aca="1" ref="U149" ca="1">HYPERLINK("#"&amp;CELL("direccion",Tabla_471047!A145),"142")</f>
        <v>142</v>
      </c>
      <c r="V149" s="5" t="str" cm="1">
        <f t="array" aca="1" ref="V149" ca="1">HYPERLINK("#"&amp;CELL("direccion",Tabla_471030!A145),"142")</f>
        <v>142</v>
      </c>
      <c r="W149" s="5" t="str" cm="1">
        <f t="array" aca="1" ref="W149" ca="1">HYPERLINK("#"&amp;CELL("direccion",Tabla_471041!A145),"142")</f>
        <v>142</v>
      </c>
      <c r="X149" s="5" t="str" cm="1">
        <f t="array" aca="1" ref="X149" ca="1">HYPERLINK("#"&amp;CELL("direccion",Tabla_471031!A145),"142")</f>
        <v>142</v>
      </c>
      <c r="Y149" s="5" t="str" cm="1">
        <f t="array" aca="1" ref="Y149" ca="1">HYPERLINK("#"&amp;CELL("direccion",Tabla_471032!A145),"142")</f>
        <v>142</v>
      </c>
      <c r="Z149" s="5" t="str" cm="1">
        <f t="array" aca="1" ref="Z149" ca="1">HYPERLINK("#"&amp;CELL("direccion",Tabla_471059!A145),"142")</f>
        <v>142</v>
      </c>
      <c r="AA149" s="5" t="str" cm="1">
        <f t="array" aca="1" ref="AA149" ca="1">HYPERLINK("#"&amp;CELL("direccion",Tabla_471071!A145),"142")</f>
        <v>142</v>
      </c>
      <c r="AB149" s="5" t="str" cm="1">
        <f t="array" aca="1" ref="AB149" ca="1">HYPERLINK("#"&amp;CELL("direccion",Tabla_471062!A145),"142")</f>
        <v>142</v>
      </c>
      <c r="AC149" s="5" t="str" cm="1">
        <f t="array" aca="1" ref="AC149" ca="1">HYPERLINK("#"&amp;CELL("direccion",Tabla_471074!A145),"142")</f>
        <v>142</v>
      </c>
      <c r="AD149" t="s">
        <v>213</v>
      </c>
      <c r="AE149" s="3">
        <v>45747</v>
      </c>
    </row>
    <row r="150" spans="1:31" x14ac:dyDescent="0.3">
      <c r="A150">
        <v>2025</v>
      </c>
      <c r="B150" s="3">
        <v>45658</v>
      </c>
      <c r="C150" s="3">
        <v>45747</v>
      </c>
      <c r="D150" t="s">
        <v>84</v>
      </c>
      <c r="E150">
        <v>199</v>
      </c>
      <c r="F150" t="s">
        <v>273</v>
      </c>
      <c r="G150" t="s">
        <v>273</v>
      </c>
      <c r="H150" t="s">
        <v>225</v>
      </c>
      <c r="I150" t="s">
        <v>625</v>
      </c>
      <c r="J150" t="s">
        <v>626</v>
      </c>
      <c r="K150" t="s">
        <v>627</v>
      </c>
      <c r="L150" t="s">
        <v>92</v>
      </c>
      <c r="M150">
        <v>16470</v>
      </c>
      <c r="N150" t="s">
        <v>212</v>
      </c>
      <c r="O150">
        <v>13350.43</v>
      </c>
      <c r="P150" t="s">
        <v>212</v>
      </c>
      <c r="Q150" s="5" t="str" cm="1">
        <f t="array" aca="1" ref="Q150" ca="1">HYPERLINK("#"&amp;CELL("direccion",Tabla_471065!A146),"143")</f>
        <v>143</v>
      </c>
      <c r="R150" s="5" t="str" cm="1">
        <f t="array" aca="1" ref="R150" ca="1">HYPERLINK("#"&amp;CELL("direccion",Tabla_471039!A146),"143")</f>
        <v>143</v>
      </c>
      <c r="S150" s="5" t="str" cm="1">
        <f t="array" aca="1" ref="S150" ca="1">HYPERLINK("#"&amp;CELL("direccion",Tabla_471067!A146),"143")</f>
        <v>143</v>
      </c>
      <c r="T150" s="5" t="str" cm="1">
        <f t="array" aca="1" ref="T150" ca="1">HYPERLINK("#"&amp;CELL("direccion",Tabla_471023!A146),"143")</f>
        <v>143</v>
      </c>
      <c r="U150" s="5" t="str" cm="1">
        <f t="array" aca="1" ref="U150" ca="1">HYPERLINK("#"&amp;CELL("direccion",Tabla_471047!A146),"143")</f>
        <v>143</v>
      </c>
      <c r="V150" s="5" t="str" cm="1">
        <f t="array" aca="1" ref="V150" ca="1">HYPERLINK("#"&amp;CELL("direccion",Tabla_471030!A146),"143")</f>
        <v>143</v>
      </c>
      <c r="W150" s="5" t="str" cm="1">
        <f t="array" aca="1" ref="W150" ca="1">HYPERLINK("#"&amp;CELL("direccion",Tabla_471041!A146),"143")</f>
        <v>143</v>
      </c>
      <c r="X150" s="5" t="str" cm="1">
        <f t="array" aca="1" ref="X150" ca="1">HYPERLINK("#"&amp;CELL("direccion",Tabla_471031!A146),"143")</f>
        <v>143</v>
      </c>
      <c r="Y150" s="5" t="str" cm="1">
        <f t="array" aca="1" ref="Y150" ca="1">HYPERLINK("#"&amp;CELL("direccion",Tabla_471032!A146),"143")</f>
        <v>143</v>
      </c>
      <c r="Z150" s="5" t="str" cm="1">
        <f t="array" aca="1" ref="Z150" ca="1">HYPERLINK("#"&amp;CELL("direccion",Tabla_471059!A146),"143")</f>
        <v>143</v>
      </c>
      <c r="AA150" s="5" t="str" cm="1">
        <f t="array" aca="1" ref="AA150" ca="1">HYPERLINK("#"&amp;CELL("direccion",Tabla_471071!A146),"143")</f>
        <v>143</v>
      </c>
      <c r="AB150" s="5" t="str" cm="1">
        <f t="array" aca="1" ref="AB150" ca="1">HYPERLINK("#"&amp;CELL("direccion",Tabla_471062!A146),"143")</f>
        <v>143</v>
      </c>
      <c r="AC150" s="5" t="str" cm="1">
        <f t="array" aca="1" ref="AC150" ca="1">HYPERLINK("#"&amp;CELL("direccion",Tabla_471074!A146),"143")</f>
        <v>143</v>
      </c>
      <c r="AD150" t="s">
        <v>213</v>
      </c>
      <c r="AE150" s="3">
        <v>45747</v>
      </c>
    </row>
    <row r="151" spans="1:31" x14ac:dyDescent="0.3">
      <c r="A151">
        <v>2025</v>
      </c>
      <c r="B151" s="3">
        <v>45658</v>
      </c>
      <c r="C151" s="3">
        <v>45747</v>
      </c>
      <c r="D151" t="s">
        <v>84</v>
      </c>
      <c r="E151">
        <v>199</v>
      </c>
      <c r="F151" t="s">
        <v>273</v>
      </c>
      <c r="G151" t="s">
        <v>273</v>
      </c>
      <c r="H151" t="s">
        <v>225</v>
      </c>
      <c r="I151" t="s">
        <v>628</v>
      </c>
      <c r="J151" t="s">
        <v>463</v>
      </c>
      <c r="K151" t="s">
        <v>629</v>
      </c>
      <c r="L151" t="s">
        <v>92</v>
      </c>
      <c r="M151">
        <v>16470</v>
      </c>
      <c r="N151" t="s">
        <v>212</v>
      </c>
      <c r="O151">
        <v>13350.43</v>
      </c>
      <c r="P151" t="s">
        <v>212</v>
      </c>
      <c r="Q151" s="5" t="str" cm="1">
        <f t="array" aca="1" ref="Q151" ca="1">HYPERLINK("#"&amp;CELL("direccion",Tabla_471065!A147),"144")</f>
        <v>144</v>
      </c>
      <c r="R151" s="5" t="str" cm="1">
        <f t="array" aca="1" ref="R151" ca="1">HYPERLINK("#"&amp;CELL("direccion",Tabla_471039!A147),"144")</f>
        <v>144</v>
      </c>
      <c r="S151" s="5" t="str" cm="1">
        <f t="array" aca="1" ref="S151" ca="1">HYPERLINK("#"&amp;CELL("direccion",Tabla_471067!A147),"144")</f>
        <v>144</v>
      </c>
      <c r="T151" s="5" t="str" cm="1">
        <f t="array" aca="1" ref="T151" ca="1">HYPERLINK("#"&amp;CELL("direccion",Tabla_471023!A147),"144")</f>
        <v>144</v>
      </c>
      <c r="U151" s="5" t="str" cm="1">
        <f t="array" aca="1" ref="U151" ca="1">HYPERLINK("#"&amp;CELL("direccion",Tabla_471047!A147),"144")</f>
        <v>144</v>
      </c>
      <c r="V151" s="5" t="str" cm="1">
        <f t="array" aca="1" ref="V151" ca="1">HYPERLINK("#"&amp;CELL("direccion",Tabla_471030!A147),"144")</f>
        <v>144</v>
      </c>
      <c r="W151" s="5" t="str" cm="1">
        <f t="array" aca="1" ref="W151" ca="1">HYPERLINK("#"&amp;CELL("direccion",Tabla_471041!A147),"144")</f>
        <v>144</v>
      </c>
      <c r="X151" s="5" t="str" cm="1">
        <f t="array" aca="1" ref="X151" ca="1">HYPERLINK("#"&amp;CELL("direccion",Tabla_471031!A147),"144")</f>
        <v>144</v>
      </c>
      <c r="Y151" s="5" t="str" cm="1">
        <f t="array" aca="1" ref="Y151" ca="1">HYPERLINK("#"&amp;CELL("direccion",Tabla_471032!A147),"144")</f>
        <v>144</v>
      </c>
      <c r="Z151" s="5" t="str" cm="1">
        <f t="array" aca="1" ref="Z151" ca="1">HYPERLINK("#"&amp;CELL("direccion",Tabla_471059!A147),"144")</f>
        <v>144</v>
      </c>
      <c r="AA151" s="5" t="str" cm="1">
        <f t="array" aca="1" ref="AA151" ca="1">HYPERLINK("#"&amp;CELL("direccion",Tabla_471071!A147),"144")</f>
        <v>144</v>
      </c>
      <c r="AB151" s="5" t="str" cm="1">
        <f t="array" aca="1" ref="AB151" ca="1">HYPERLINK("#"&amp;CELL("direccion",Tabla_471062!A147),"144")</f>
        <v>144</v>
      </c>
      <c r="AC151" s="5" t="str" cm="1">
        <f t="array" aca="1" ref="AC151" ca="1">HYPERLINK("#"&amp;CELL("direccion",Tabla_471074!A147),"144")</f>
        <v>144</v>
      </c>
      <c r="AD151" t="s">
        <v>213</v>
      </c>
      <c r="AE151" s="3">
        <v>45747</v>
      </c>
    </row>
    <row r="152" spans="1:31" x14ac:dyDescent="0.3">
      <c r="A152">
        <v>2025</v>
      </c>
      <c r="B152" s="3">
        <v>45658</v>
      </c>
      <c r="C152" s="3">
        <v>45747</v>
      </c>
      <c r="D152" t="s">
        <v>84</v>
      </c>
      <c r="E152">
        <v>199</v>
      </c>
      <c r="F152" t="s">
        <v>273</v>
      </c>
      <c r="G152" t="s">
        <v>273</v>
      </c>
      <c r="H152" t="s">
        <v>225</v>
      </c>
      <c r="I152" t="s">
        <v>630</v>
      </c>
      <c r="J152" t="s">
        <v>631</v>
      </c>
      <c r="K152" t="s">
        <v>626</v>
      </c>
      <c r="L152" t="s">
        <v>91</v>
      </c>
      <c r="M152">
        <v>16470</v>
      </c>
      <c r="N152" t="s">
        <v>212</v>
      </c>
      <c r="O152">
        <v>13350.43</v>
      </c>
      <c r="P152" t="s">
        <v>212</v>
      </c>
      <c r="Q152" s="5" t="str" cm="1">
        <f t="array" aca="1" ref="Q152" ca="1">HYPERLINK("#"&amp;CELL("direccion",Tabla_471065!A148),"145")</f>
        <v>145</v>
      </c>
      <c r="R152" s="5" t="str" cm="1">
        <f t="array" aca="1" ref="R152" ca="1">HYPERLINK("#"&amp;CELL("direccion",Tabla_471039!A148),"145")</f>
        <v>145</v>
      </c>
      <c r="S152" s="5" t="str" cm="1">
        <f t="array" aca="1" ref="S152" ca="1">HYPERLINK("#"&amp;CELL("direccion",Tabla_471067!A148),"145")</f>
        <v>145</v>
      </c>
      <c r="T152" s="5" t="str" cm="1">
        <f t="array" aca="1" ref="T152" ca="1">HYPERLINK("#"&amp;CELL("direccion",Tabla_471023!A148),"145")</f>
        <v>145</v>
      </c>
      <c r="U152" s="5" t="str" cm="1">
        <f t="array" aca="1" ref="U152" ca="1">HYPERLINK("#"&amp;CELL("direccion",Tabla_471047!A148),"145")</f>
        <v>145</v>
      </c>
      <c r="V152" s="5" t="str" cm="1">
        <f t="array" aca="1" ref="V152" ca="1">HYPERLINK("#"&amp;CELL("direccion",Tabla_471030!A148),"145")</f>
        <v>145</v>
      </c>
      <c r="W152" s="5" t="str" cm="1">
        <f t="array" aca="1" ref="W152" ca="1">HYPERLINK("#"&amp;CELL("direccion",Tabla_471041!A148),"145")</f>
        <v>145</v>
      </c>
      <c r="X152" s="5" t="str" cm="1">
        <f t="array" aca="1" ref="X152" ca="1">HYPERLINK("#"&amp;CELL("direccion",Tabla_471031!A148),"145")</f>
        <v>145</v>
      </c>
      <c r="Y152" s="5" t="str" cm="1">
        <f t="array" aca="1" ref="Y152" ca="1">HYPERLINK("#"&amp;CELL("direccion",Tabla_471032!A148),"145")</f>
        <v>145</v>
      </c>
      <c r="Z152" s="5" t="str" cm="1">
        <f t="array" aca="1" ref="Z152" ca="1">HYPERLINK("#"&amp;CELL("direccion",Tabla_471059!A148),"145")</f>
        <v>145</v>
      </c>
      <c r="AA152" s="5" t="str" cm="1">
        <f t="array" aca="1" ref="AA152" ca="1">HYPERLINK("#"&amp;CELL("direccion",Tabla_471071!A148),"145")</f>
        <v>145</v>
      </c>
      <c r="AB152" s="5" t="str" cm="1">
        <f t="array" aca="1" ref="AB152" ca="1">HYPERLINK("#"&amp;CELL("direccion",Tabla_471062!A148),"145")</f>
        <v>145</v>
      </c>
      <c r="AC152" s="5" t="str" cm="1">
        <f t="array" aca="1" ref="AC152" ca="1">HYPERLINK("#"&amp;CELL("direccion",Tabla_471074!A148),"145")</f>
        <v>145</v>
      </c>
      <c r="AD152" t="s">
        <v>213</v>
      </c>
      <c r="AE152" s="3">
        <v>45747</v>
      </c>
    </row>
    <row r="153" spans="1:31" x14ac:dyDescent="0.3">
      <c r="A153">
        <v>2025</v>
      </c>
      <c r="B153" s="3">
        <v>45658</v>
      </c>
      <c r="C153" s="3">
        <v>45747</v>
      </c>
      <c r="D153" t="s">
        <v>84</v>
      </c>
      <c r="E153">
        <v>199</v>
      </c>
      <c r="F153" t="s">
        <v>273</v>
      </c>
      <c r="G153" t="s">
        <v>273</v>
      </c>
      <c r="H153" t="s">
        <v>225</v>
      </c>
      <c r="I153" t="s">
        <v>632</v>
      </c>
      <c r="J153" t="s">
        <v>633</v>
      </c>
      <c r="K153" t="s">
        <v>634</v>
      </c>
      <c r="L153" t="s">
        <v>91</v>
      </c>
      <c r="M153">
        <v>16470</v>
      </c>
      <c r="N153" t="s">
        <v>212</v>
      </c>
      <c r="O153">
        <v>13350.43</v>
      </c>
      <c r="P153" t="s">
        <v>212</v>
      </c>
      <c r="Q153" s="5" t="str" cm="1">
        <f t="array" aca="1" ref="Q153" ca="1">HYPERLINK("#"&amp;CELL("direccion",Tabla_471065!A149),"146")</f>
        <v>146</v>
      </c>
      <c r="R153" s="5" t="str" cm="1">
        <f t="array" aca="1" ref="R153" ca="1">HYPERLINK("#"&amp;CELL("direccion",Tabla_471039!A149),"146")</f>
        <v>146</v>
      </c>
      <c r="S153" s="5" t="str" cm="1">
        <f t="array" aca="1" ref="S153" ca="1">HYPERLINK("#"&amp;CELL("direccion",Tabla_471067!A149),"146")</f>
        <v>146</v>
      </c>
      <c r="T153" s="5" t="str" cm="1">
        <f t="array" aca="1" ref="T153" ca="1">HYPERLINK("#"&amp;CELL("direccion",Tabla_471023!A149),"146")</f>
        <v>146</v>
      </c>
      <c r="U153" s="5" t="str" cm="1">
        <f t="array" aca="1" ref="U153" ca="1">HYPERLINK("#"&amp;CELL("direccion",Tabla_471047!A149),"146")</f>
        <v>146</v>
      </c>
      <c r="V153" s="5" t="str" cm="1">
        <f t="array" aca="1" ref="V153" ca="1">HYPERLINK("#"&amp;CELL("direccion",Tabla_471030!A149),"146")</f>
        <v>146</v>
      </c>
      <c r="W153" s="5" t="str" cm="1">
        <f t="array" aca="1" ref="W153" ca="1">HYPERLINK("#"&amp;CELL("direccion",Tabla_471041!A149),"146")</f>
        <v>146</v>
      </c>
      <c r="X153" s="5" t="str" cm="1">
        <f t="array" aca="1" ref="X153" ca="1">HYPERLINK("#"&amp;CELL("direccion",Tabla_471031!A149),"146")</f>
        <v>146</v>
      </c>
      <c r="Y153" s="5" t="str" cm="1">
        <f t="array" aca="1" ref="Y153" ca="1">HYPERLINK("#"&amp;CELL("direccion",Tabla_471032!A149),"146")</f>
        <v>146</v>
      </c>
      <c r="Z153" s="5" t="str" cm="1">
        <f t="array" aca="1" ref="Z153" ca="1">HYPERLINK("#"&amp;CELL("direccion",Tabla_471059!A149),"146")</f>
        <v>146</v>
      </c>
      <c r="AA153" s="5" t="str" cm="1">
        <f t="array" aca="1" ref="AA153" ca="1">HYPERLINK("#"&amp;CELL("direccion",Tabla_471071!A149),"146")</f>
        <v>146</v>
      </c>
      <c r="AB153" s="5" t="str" cm="1">
        <f t="array" aca="1" ref="AB153" ca="1">HYPERLINK("#"&amp;CELL("direccion",Tabla_471062!A149),"146")</f>
        <v>146</v>
      </c>
      <c r="AC153" s="5" t="str" cm="1">
        <f t="array" aca="1" ref="AC153" ca="1">HYPERLINK("#"&amp;CELL("direccion",Tabla_471074!A149),"146")</f>
        <v>146</v>
      </c>
      <c r="AD153" t="s">
        <v>213</v>
      </c>
      <c r="AE153" s="3">
        <v>45747</v>
      </c>
    </row>
    <row r="154" spans="1:31" x14ac:dyDescent="0.3">
      <c r="A154">
        <v>2025</v>
      </c>
      <c r="B154" s="3">
        <v>45658</v>
      </c>
      <c r="C154" s="3">
        <v>45747</v>
      </c>
      <c r="D154" t="s">
        <v>84</v>
      </c>
      <c r="E154">
        <v>199</v>
      </c>
      <c r="F154" t="s">
        <v>273</v>
      </c>
      <c r="G154" t="s">
        <v>273</v>
      </c>
      <c r="H154" t="s">
        <v>225</v>
      </c>
      <c r="I154" t="s">
        <v>635</v>
      </c>
      <c r="J154" t="s">
        <v>636</v>
      </c>
      <c r="K154" t="s">
        <v>423</v>
      </c>
      <c r="L154" t="s">
        <v>91</v>
      </c>
      <c r="M154">
        <v>15437</v>
      </c>
      <c r="N154" t="s">
        <v>212</v>
      </c>
      <c r="O154">
        <v>12646.09</v>
      </c>
      <c r="P154" t="s">
        <v>212</v>
      </c>
      <c r="Q154" s="5" t="str" cm="1">
        <f t="array" aca="1" ref="Q154" ca="1">HYPERLINK("#"&amp;CELL("direccion",Tabla_471065!A150),"147")</f>
        <v>147</v>
      </c>
      <c r="R154" s="5" t="str" cm="1">
        <f t="array" aca="1" ref="R154" ca="1">HYPERLINK("#"&amp;CELL("direccion",Tabla_471039!A150),"147")</f>
        <v>147</v>
      </c>
      <c r="S154" s="5" t="str" cm="1">
        <f t="array" aca="1" ref="S154" ca="1">HYPERLINK("#"&amp;CELL("direccion",Tabla_471067!A150),"147")</f>
        <v>147</v>
      </c>
      <c r="T154" s="5" t="str" cm="1">
        <f t="array" aca="1" ref="T154" ca="1">HYPERLINK("#"&amp;CELL("direccion",Tabla_471023!A150),"147")</f>
        <v>147</v>
      </c>
      <c r="U154" s="5" t="str" cm="1">
        <f t="array" aca="1" ref="U154" ca="1">HYPERLINK("#"&amp;CELL("direccion",Tabla_471047!A150),"147")</f>
        <v>147</v>
      </c>
      <c r="V154" s="5" t="str" cm="1">
        <f t="array" aca="1" ref="V154" ca="1">HYPERLINK("#"&amp;CELL("direccion",Tabla_471030!A150),"147")</f>
        <v>147</v>
      </c>
      <c r="W154" s="5" t="str" cm="1">
        <f t="array" aca="1" ref="W154" ca="1">HYPERLINK("#"&amp;CELL("direccion",Tabla_471041!A150),"147")</f>
        <v>147</v>
      </c>
      <c r="X154" s="5" t="str" cm="1">
        <f t="array" aca="1" ref="X154" ca="1">HYPERLINK("#"&amp;CELL("direccion",Tabla_471031!A150),"147")</f>
        <v>147</v>
      </c>
      <c r="Y154" s="5" t="str" cm="1">
        <f t="array" aca="1" ref="Y154" ca="1">HYPERLINK("#"&amp;CELL("direccion",Tabla_471032!A150),"147")</f>
        <v>147</v>
      </c>
      <c r="Z154" s="5" t="str" cm="1">
        <f t="array" aca="1" ref="Z154" ca="1">HYPERLINK("#"&amp;CELL("direccion",Tabla_471059!A150),"147")</f>
        <v>147</v>
      </c>
      <c r="AA154" s="5" t="str" cm="1">
        <f t="array" aca="1" ref="AA154" ca="1">HYPERLINK("#"&amp;CELL("direccion",Tabla_471071!A150),"147")</f>
        <v>147</v>
      </c>
      <c r="AB154" s="5" t="str" cm="1">
        <f t="array" aca="1" ref="AB154" ca="1">HYPERLINK("#"&amp;CELL("direccion",Tabla_471062!A150),"147")</f>
        <v>147</v>
      </c>
      <c r="AC154" s="5" t="str" cm="1">
        <f t="array" aca="1" ref="AC154" ca="1">HYPERLINK("#"&amp;CELL("direccion",Tabla_471074!A150),"147")</f>
        <v>147</v>
      </c>
      <c r="AD154" t="s">
        <v>213</v>
      </c>
      <c r="AE154" s="3">
        <v>45747</v>
      </c>
    </row>
    <row r="155" spans="1:31" x14ac:dyDescent="0.3">
      <c r="A155">
        <v>2025</v>
      </c>
      <c r="B155" s="3">
        <v>45658</v>
      </c>
      <c r="C155" s="3">
        <v>45747</v>
      </c>
      <c r="D155" t="s">
        <v>84</v>
      </c>
      <c r="E155">
        <v>199</v>
      </c>
      <c r="F155" t="s">
        <v>273</v>
      </c>
      <c r="G155" t="s">
        <v>273</v>
      </c>
      <c r="H155" t="s">
        <v>225</v>
      </c>
      <c r="I155" t="s">
        <v>637</v>
      </c>
      <c r="J155" t="s">
        <v>423</v>
      </c>
      <c r="K155" t="s">
        <v>638</v>
      </c>
      <c r="L155" t="s">
        <v>91</v>
      </c>
      <c r="M155">
        <v>15437</v>
      </c>
      <c r="N155" t="s">
        <v>212</v>
      </c>
      <c r="O155">
        <v>12646.09</v>
      </c>
      <c r="P155" t="s">
        <v>212</v>
      </c>
      <c r="Q155" s="5" t="str" cm="1">
        <f t="array" aca="1" ref="Q155" ca="1">HYPERLINK("#"&amp;CELL("direccion",Tabla_471065!A151),"148")</f>
        <v>148</v>
      </c>
      <c r="R155" s="5" t="str" cm="1">
        <f t="array" aca="1" ref="R155" ca="1">HYPERLINK("#"&amp;CELL("direccion",Tabla_471039!A151),"148")</f>
        <v>148</v>
      </c>
      <c r="S155" s="5" t="str" cm="1">
        <f t="array" aca="1" ref="S155" ca="1">HYPERLINK("#"&amp;CELL("direccion",Tabla_471067!A151),"148")</f>
        <v>148</v>
      </c>
      <c r="T155" s="5" t="str" cm="1">
        <f t="array" aca="1" ref="T155" ca="1">HYPERLINK("#"&amp;CELL("direccion",Tabla_471023!A151),"148")</f>
        <v>148</v>
      </c>
      <c r="U155" s="5" t="str" cm="1">
        <f t="array" aca="1" ref="U155" ca="1">HYPERLINK("#"&amp;CELL("direccion",Tabla_471047!A151),"148")</f>
        <v>148</v>
      </c>
      <c r="V155" s="5" t="str" cm="1">
        <f t="array" aca="1" ref="V155" ca="1">HYPERLINK("#"&amp;CELL("direccion",Tabla_471030!A151),"148")</f>
        <v>148</v>
      </c>
      <c r="W155" s="5" t="str" cm="1">
        <f t="array" aca="1" ref="W155" ca="1">HYPERLINK("#"&amp;CELL("direccion",Tabla_471041!A151),"148")</f>
        <v>148</v>
      </c>
      <c r="X155" s="5" t="str" cm="1">
        <f t="array" aca="1" ref="X155" ca="1">HYPERLINK("#"&amp;CELL("direccion",Tabla_471031!A151),"148")</f>
        <v>148</v>
      </c>
      <c r="Y155" s="5" t="str" cm="1">
        <f t="array" aca="1" ref="Y155" ca="1">HYPERLINK("#"&amp;CELL("direccion",Tabla_471032!A151),"148")</f>
        <v>148</v>
      </c>
      <c r="Z155" s="5" t="str" cm="1">
        <f t="array" aca="1" ref="Z155" ca="1">HYPERLINK("#"&amp;CELL("direccion",Tabla_471059!A151),"148")</f>
        <v>148</v>
      </c>
      <c r="AA155" s="5" t="str" cm="1">
        <f t="array" aca="1" ref="AA155" ca="1">HYPERLINK("#"&amp;CELL("direccion",Tabla_471071!A151),"148")</f>
        <v>148</v>
      </c>
      <c r="AB155" s="5" t="str" cm="1">
        <f t="array" aca="1" ref="AB155" ca="1">HYPERLINK("#"&amp;CELL("direccion",Tabla_471062!A151),"148")</f>
        <v>148</v>
      </c>
      <c r="AC155" s="5" t="str" cm="1">
        <f t="array" aca="1" ref="AC155" ca="1">HYPERLINK("#"&amp;CELL("direccion",Tabla_471074!A151),"148")</f>
        <v>148</v>
      </c>
      <c r="AD155" t="s">
        <v>213</v>
      </c>
      <c r="AE155" s="3">
        <v>45747</v>
      </c>
    </row>
    <row r="156" spans="1:31" x14ac:dyDescent="0.3">
      <c r="A156">
        <v>2025</v>
      </c>
      <c r="B156" s="3">
        <v>45658</v>
      </c>
      <c r="C156" s="3">
        <v>45747</v>
      </c>
      <c r="D156" t="s">
        <v>84</v>
      </c>
      <c r="E156">
        <v>199</v>
      </c>
      <c r="F156" t="s">
        <v>273</v>
      </c>
      <c r="G156" t="s">
        <v>273</v>
      </c>
      <c r="H156" t="s">
        <v>225</v>
      </c>
      <c r="I156" t="s">
        <v>639</v>
      </c>
      <c r="J156" t="s">
        <v>423</v>
      </c>
      <c r="K156" t="s">
        <v>344</v>
      </c>
      <c r="L156" t="s">
        <v>91</v>
      </c>
      <c r="M156">
        <v>15437</v>
      </c>
      <c r="N156" t="s">
        <v>212</v>
      </c>
      <c r="O156">
        <v>12646.09</v>
      </c>
      <c r="P156" t="s">
        <v>212</v>
      </c>
      <c r="Q156" s="5" t="str" cm="1">
        <f t="array" aca="1" ref="Q156" ca="1">HYPERLINK("#"&amp;CELL("direccion",Tabla_471065!A152),"149")</f>
        <v>149</v>
      </c>
      <c r="R156" s="5" t="str" cm="1">
        <f t="array" aca="1" ref="R156" ca="1">HYPERLINK("#"&amp;CELL("direccion",Tabla_471039!A152),"149")</f>
        <v>149</v>
      </c>
      <c r="S156" s="5" t="str" cm="1">
        <f t="array" aca="1" ref="S156" ca="1">HYPERLINK("#"&amp;CELL("direccion",Tabla_471067!A152),"149")</f>
        <v>149</v>
      </c>
      <c r="T156" s="5" t="str" cm="1">
        <f t="array" aca="1" ref="T156" ca="1">HYPERLINK("#"&amp;CELL("direccion",Tabla_471023!A152),"149")</f>
        <v>149</v>
      </c>
      <c r="U156" s="5" t="str" cm="1">
        <f t="array" aca="1" ref="U156" ca="1">HYPERLINK("#"&amp;CELL("direccion",Tabla_471047!A152),"149")</f>
        <v>149</v>
      </c>
      <c r="V156" s="5" t="str" cm="1">
        <f t="array" aca="1" ref="V156" ca="1">HYPERLINK("#"&amp;CELL("direccion",Tabla_471030!A152),"149")</f>
        <v>149</v>
      </c>
      <c r="W156" s="5" t="str" cm="1">
        <f t="array" aca="1" ref="W156" ca="1">HYPERLINK("#"&amp;CELL("direccion",Tabla_471041!A152),"149")</f>
        <v>149</v>
      </c>
      <c r="X156" s="5" t="str" cm="1">
        <f t="array" aca="1" ref="X156" ca="1">HYPERLINK("#"&amp;CELL("direccion",Tabla_471031!A152),"149")</f>
        <v>149</v>
      </c>
      <c r="Y156" s="5" t="str" cm="1">
        <f t="array" aca="1" ref="Y156" ca="1">HYPERLINK("#"&amp;CELL("direccion",Tabla_471032!A152),"149")</f>
        <v>149</v>
      </c>
      <c r="Z156" s="5" t="str" cm="1">
        <f t="array" aca="1" ref="Z156" ca="1">HYPERLINK("#"&amp;CELL("direccion",Tabla_471059!A152),"149")</f>
        <v>149</v>
      </c>
      <c r="AA156" s="5" t="str" cm="1">
        <f t="array" aca="1" ref="AA156" ca="1">HYPERLINK("#"&amp;CELL("direccion",Tabla_471071!A152),"149")</f>
        <v>149</v>
      </c>
      <c r="AB156" s="5" t="str" cm="1">
        <f t="array" aca="1" ref="AB156" ca="1">HYPERLINK("#"&amp;CELL("direccion",Tabla_471062!A152),"149")</f>
        <v>149</v>
      </c>
      <c r="AC156" s="5" t="str" cm="1">
        <f t="array" aca="1" ref="AC156" ca="1">HYPERLINK("#"&amp;CELL("direccion",Tabla_471074!A152),"149")</f>
        <v>149</v>
      </c>
      <c r="AD156" t="s">
        <v>213</v>
      </c>
      <c r="AE156" s="3">
        <v>45747</v>
      </c>
    </row>
    <row r="157" spans="1:31" x14ac:dyDescent="0.3">
      <c r="A157">
        <v>2025</v>
      </c>
      <c r="B157" s="3">
        <v>45658</v>
      </c>
      <c r="C157" s="3">
        <v>45747</v>
      </c>
      <c r="D157" t="s">
        <v>84</v>
      </c>
      <c r="E157">
        <v>199</v>
      </c>
      <c r="F157" t="s">
        <v>273</v>
      </c>
      <c r="G157" t="s">
        <v>273</v>
      </c>
      <c r="H157" t="s">
        <v>225</v>
      </c>
      <c r="I157" t="s">
        <v>640</v>
      </c>
      <c r="J157" t="s">
        <v>423</v>
      </c>
      <c r="K157" t="s">
        <v>344</v>
      </c>
      <c r="L157" t="s">
        <v>91</v>
      </c>
      <c r="M157">
        <v>15437</v>
      </c>
      <c r="N157" t="s">
        <v>212</v>
      </c>
      <c r="O157">
        <v>12646.09</v>
      </c>
      <c r="P157" t="s">
        <v>212</v>
      </c>
      <c r="Q157" s="5" t="str" cm="1">
        <f t="array" aca="1" ref="Q157" ca="1">HYPERLINK("#"&amp;CELL("direccion",Tabla_471065!A153),"150")</f>
        <v>150</v>
      </c>
      <c r="R157" s="5" t="str" cm="1">
        <f t="array" aca="1" ref="R157" ca="1">HYPERLINK("#"&amp;CELL("direccion",Tabla_471039!A153),"150")</f>
        <v>150</v>
      </c>
      <c r="S157" s="5" t="str" cm="1">
        <f t="array" aca="1" ref="S157" ca="1">HYPERLINK("#"&amp;CELL("direccion",Tabla_471067!A153),"150")</f>
        <v>150</v>
      </c>
      <c r="T157" s="5" t="str" cm="1">
        <f t="array" aca="1" ref="T157" ca="1">HYPERLINK("#"&amp;CELL("direccion",Tabla_471023!A153),"150")</f>
        <v>150</v>
      </c>
      <c r="U157" s="5" t="str" cm="1">
        <f t="array" aca="1" ref="U157" ca="1">HYPERLINK("#"&amp;CELL("direccion",Tabla_471047!A153),"150")</f>
        <v>150</v>
      </c>
      <c r="V157" s="5" t="str" cm="1">
        <f t="array" aca="1" ref="V157" ca="1">HYPERLINK("#"&amp;CELL("direccion",Tabla_471030!A153),"150")</f>
        <v>150</v>
      </c>
      <c r="W157" s="5" t="str" cm="1">
        <f t="array" aca="1" ref="W157" ca="1">HYPERLINK("#"&amp;CELL("direccion",Tabla_471041!A153),"150")</f>
        <v>150</v>
      </c>
      <c r="X157" s="5" t="str" cm="1">
        <f t="array" aca="1" ref="X157" ca="1">HYPERLINK("#"&amp;CELL("direccion",Tabla_471031!A153),"150")</f>
        <v>150</v>
      </c>
      <c r="Y157" s="5" t="str" cm="1">
        <f t="array" aca="1" ref="Y157" ca="1">HYPERLINK("#"&amp;CELL("direccion",Tabla_471032!A153),"150")</f>
        <v>150</v>
      </c>
      <c r="Z157" s="5" t="str" cm="1">
        <f t="array" aca="1" ref="Z157" ca="1">HYPERLINK("#"&amp;CELL("direccion",Tabla_471059!A153),"150")</f>
        <v>150</v>
      </c>
      <c r="AA157" s="5" t="str" cm="1">
        <f t="array" aca="1" ref="AA157" ca="1">HYPERLINK("#"&amp;CELL("direccion",Tabla_471071!A153),"150")</f>
        <v>150</v>
      </c>
      <c r="AB157" s="5" t="str" cm="1">
        <f t="array" aca="1" ref="AB157" ca="1">HYPERLINK("#"&amp;CELL("direccion",Tabla_471062!A153),"150")</f>
        <v>150</v>
      </c>
      <c r="AC157" s="5" t="str" cm="1">
        <f t="array" aca="1" ref="AC157" ca="1">HYPERLINK("#"&amp;CELL("direccion",Tabla_471074!A153),"150")</f>
        <v>150</v>
      </c>
      <c r="AD157" t="s">
        <v>213</v>
      </c>
      <c r="AE157" s="3">
        <v>45747</v>
      </c>
    </row>
    <row r="158" spans="1:31" x14ac:dyDescent="0.3">
      <c r="A158">
        <v>2025</v>
      </c>
      <c r="B158" s="3">
        <v>45658</v>
      </c>
      <c r="C158" s="3">
        <v>45747</v>
      </c>
      <c r="D158" t="s">
        <v>84</v>
      </c>
      <c r="E158">
        <v>199</v>
      </c>
      <c r="F158" t="s">
        <v>273</v>
      </c>
      <c r="G158" t="s">
        <v>273</v>
      </c>
      <c r="H158" t="s">
        <v>225</v>
      </c>
      <c r="I158" t="s">
        <v>641</v>
      </c>
      <c r="J158" t="s">
        <v>423</v>
      </c>
      <c r="K158" t="s">
        <v>642</v>
      </c>
      <c r="L158" t="s">
        <v>92</v>
      </c>
      <c r="M158">
        <v>16470</v>
      </c>
      <c r="N158" t="s">
        <v>212</v>
      </c>
      <c r="O158">
        <v>13350.43</v>
      </c>
      <c r="P158" t="s">
        <v>212</v>
      </c>
      <c r="Q158" s="5" t="str" cm="1">
        <f t="array" aca="1" ref="Q158" ca="1">HYPERLINK("#"&amp;CELL("direccion",Tabla_471065!A154),"151")</f>
        <v>151</v>
      </c>
      <c r="R158" s="5" t="str" cm="1">
        <f t="array" aca="1" ref="R158" ca="1">HYPERLINK("#"&amp;CELL("direccion",Tabla_471039!A154),"151")</f>
        <v>151</v>
      </c>
      <c r="S158" s="5" t="str" cm="1">
        <f t="array" aca="1" ref="S158" ca="1">HYPERLINK("#"&amp;CELL("direccion",Tabla_471067!A154),"151")</f>
        <v>151</v>
      </c>
      <c r="T158" s="5" t="str" cm="1">
        <f t="array" aca="1" ref="T158" ca="1">HYPERLINK("#"&amp;CELL("direccion",Tabla_471023!A154),"151")</f>
        <v>151</v>
      </c>
      <c r="U158" s="5" t="str" cm="1">
        <f t="array" aca="1" ref="U158" ca="1">HYPERLINK("#"&amp;CELL("direccion",Tabla_471047!A154),"151")</f>
        <v>151</v>
      </c>
      <c r="V158" s="5" t="str" cm="1">
        <f t="array" aca="1" ref="V158" ca="1">HYPERLINK("#"&amp;CELL("direccion",Tabla_471030!A154),"151")</f>
        <v>151</v>
      </c>
      <c r="W158" s="5" t="str" cm="1">
        <f t="array" aca="1" ref="W158" ca="1">HYPERLINK("#"&amp;CELL("direccion",Tabla_471041!A154),"151")</f>
        <v>151</v>
      </c>
      <c r="X158" s="5" t="str" cm="1">
        <f t="array" aca="1" ref="X158" ca="1">HYPERLINK("#"&amp;CELL("direccion",Tabla_471031!A154),"151")</f>
        <v>151</v>
      </c>
      <c r="Y158" s="5" t="str" cm="1">
        <f t="array" aca="1" ref="Y158" ca="1">HYPERLINK("#"&amp;CELL("direccion",Tabla_471032!A154),"151")</f>
        <v>151</v>
      </c>
      <c r="Z158" s="5" t="str" cm="1">
        <f t="array" aca="1" ref="Z158" ca="1">HYPERLINK("#"&amp;CELL("direccion",Tabla_471059!A154),"151")</f>
        <v>151</v>
      </c>
      <c r="AA158" s="5" t="str" cm="1">
        <f t="array" aca="1" ref="AA158" ca="1">HYPERLINK("#"&amp;CELL("direccion",Tabla_471071!A154),"151")</f>
        <v>151</v>
      </c>
      <c r="AB158" s="5" t="str" cm="1">
        <f t="array" aca="1" ref="AB158" ca="1">HYPERLINK("#"&amp;CELL("direccion",Tabla_471062!A154),"151")</f>
        <v>151</v>
      </c>
      <c r="AC158" s="5" t="str" cm="1">
        <f t="array" aca="1" ref="AC158" ca="1">HYPERLINK("#"&amp;CELL("direccion",Tabla_471074!A154),"151")</f>
        <v>151</v>
      </c>
      <c r="AD158" t="s">
        <v>213</v>
      </c>
      <c r="AE158" s="3">
        <v>45747</v>
      </c>
    </row>
    <row r="159" spans="1:31" x14ac:dyDescent="0.3">
      <c r="A159">
        <v>2025</v>
      </c>
      <c r="B159" s="3">
        <v>45658</v>
      </c>
      <c r="C159" s="3">
        <v>45747</v>
      </c>
      <c r="D159" t="s">
        <v>84</v>
      </c>
      <c r="E159">
        <v>199</v>
      </c>
      <c r="F159" t="s">
        <v>273</v>
      </c>
      <c r="G159" t="s">
        <v>273</v>
      </c>
      <c r="H159" t="s">
        <v>225</v>
      </c>
      <c r="I159" t="s">
        <v>643</v>
      </c>
      <c r="J159" t="s">
        <v>423</v>
      </c>
      <c r="K159" t="s">
        <v>642</v>
      </c>
      <c r="L159" t="s">
        <v>92</v>
      </c>
      <c r="M159">
        <v>16470</v>
      </c>
      <c r="N159" t="s">
        <v>212</v>
      </c>
      <c r="O159">
        <v>13350.43</v>
      </c>
      <c r="P159" t="s">
        <v>212</v>
      </c>
      <c r="Q159" s="5" t="str" cm="1">
        <f t="array" aca="1" ref="Q159" ca="1">HYPERLINK("#"&amp;CELL("direccion",Tabla_471065!A155),"152")</f>
        <v>152</v>
      </c>
      <c r="R159" s="5" t="str" cm="1">
        <f t="array" aca="1" ref="R159" ca="1">HYPERLINK("#"&amp;CELL("direccion",Tabla_471039!A155),"152")</f>
        <v>152</v>
      </c>
      <c r="S159" s="5" t="str" cm="1">
        <f t="array" aca="1" ref="S159" ca="1">HYPERLINK("#"&amp;CELL("direccion",Tabla_471067!A155),"152")</f>
        <v>152</v>
      </c>
      <c r="T159" s="5" t="str" cm="1">
        <f t="array" aca="1" ref="T159" ca="1">HYPERLINK("#"&amp;CELL("direccion",Tabla_471023!A155),"152")</f>
        <v>152</v>
      </c>
      <c r="U159" s="5" t="str" cm="1">
        <f t="array" aca="1" ref="U159" ca="1">HYPERLINK("#"&amp;CELL("direccion",Tabla_471047!A155),"152")</f>
        <v>152</v>
      </c>
      <c r="V159" s="5" t="str" cm="1">
        <f t="array" aca="1" ref="V159" ca="1">HYPERLINK("#"&amp;CELL("direccion",Tabla_471030!A155),"152")</f>
        <v>152</v>
      </c>
      <c r="W159" s="5" t="str" cm="1">
        <f t="array" aca="1" ref="W159" ca="1">HYPERLINK("#"&amp;CELL("direccion",Tabla_471041!A155),"152")</f>
        <v>152</v>
      </c>
      <c r="X159" s="5" t="str" cm="1">
        <f t="array" aca="1" ref="X159" ca="1">HYPERLINK("#"&amp;CELL("direccion",Tabla_471031!A155),"152")</f>
        <v>152</v>
      </c>
      <c r="Y159" s="5" t="str" cm="1">
        <f t="array" aca="1" ref="Y159" ca="1">HYPERLINK("#"&amp;CELL("direccion",Tabla_471032!A155),"152")</f>
        <v>152</v>
      </c>
      <c r="Z159" s="5" t="str" cm="1">
        <f t="array" aca="1" ref="Z159" ca="1">HYPERLINK("#"&amp;CELL("direccion",Tabla_471059!A155),"152")</f>
        <v>152</v>
      </c>
      <c r="AA159" s="5" t="str" cm="1">
        <f t="array" aca="1" ref="AA159" ca="1">HYPERLINK("#"&amp;CELL("direccion",Tabla_471071!A155),"152")</f>
        <v>152</v>
      </c>
      <c r="AB159" s="5" t="str" cm="1">
        <f t="array" aca="1" ref="AB159" ca="1">HYPERLINK("#"&amp;CELL("direccion",Tabla_471062!A155),"152")</f>
        <v>152</v>
      </c>
      <c r="AC159" s="5" t="str" cm="1">
        <f t="array" aca="1" ref="AC159" ca="1">HYPERLINK("#"&amp;CELL("direccion",Tabla_471074!A155),"152")</f>
        <v>152</v>
      </c>
      <c r="AD159" t="s">
        <v>213</v>
      </c>
      <c r="AE159" s="3">
        <v>45747</v>
      </c>
    </row>
    <row r="160" spans="1:31" x14ac:dyDescent="0.3">
      <c r="A160">
        <v>2025</v>
      </c>
      <c r="B160" s="3">
        <v>45658</v>
      </c>
      <c r="C160" s="3">
        <v>45747</v>
      </c>
      <c r="D160" t="s">
        <v>84</v>
      </c>
      <c r="E160">
        <v>199</v>
      </c>
      <c r="F160" t="s">
        <v>275</v>
      </c>
      <c r="G160" t="s">
        <v>275</v>
      </c>
      <c r="H160" t="s">
        <v>225</v>
      </c>
      <c r="I160" t="s">
        <v>644</v>
      </c>
      <c r="J160" t="s">
        <v>423</v>
      </c>
      <c r="K160" t="s">
        <v>645</v>
      </c>
      <c r="L160" t="s">
        <v>92</v>
      </c>
      <c r="M160">
        <v>15437</v>
      </c>
      <c r="N160" t="s">
        <v>212</v>
      </c>
      <c r="O160">
        <v>12646.09</v>
      </c>
      <c r="P160" t="s">
        <v>212</v>
      </c>
      <c r="Q160" s="5" t="str" cm="1">
        <f t="array" aca="1" ref="Q160" ca="1">HYPERLINK("#"&amp;CELL("direccion",Tabla_471065!A156),"153")</f>
        <v>153</v>
      </c>
      <c r="R160" s="5" t="str" cm="1">
        <f t="array" aca="1" ref="R160" ca="1">HYPERLINK("#"&amp;CELL("direccion",Tabla_471039!A156),"153")</f>
        <v>153</v>
      </c>
      <c r="S160" s="5" t="str" cm="1">
        <f t="array" aca="1" ref="S160" ca="1">HYPERLINK("#"&amp;CELL("direccion",Tabla_471067!A156),"153")</f>
        <v>153</v>
      </c>
      <c r="T160" s="5" t="str" cm="1">
        <f t="array" aca="1" ref="T160" ca="1">HYPERLINK("#"&amp;CELL("direccion",Tabla_471023!A156),"153")</f>
        <v>153</v>
      </c>
      <c r="U160" s="5" t="str" cm="1">
        <f t="array" aca="1" ref="U160" ca="1">HYPERLINK("#"&amp;CELL("direccion",Tabla_471047!A156),"153")</f>
        <v>153</v>
      </c>
      <c r="V160" s="5" t="str" cm="1">
        <f t="array" aca="1" ref="V160" ca="1">HYPERLINK("#"&amp;CELL("direccion",Tabla_471030!A156),"153")</f>
        <v>153</v>
      </c>
      <c r="W160" s="5" t="str" cm="1">
        <f t="array" aca="1" ref="W160" ca="1">HYPERLINK("#"&amp;CELL("direccion",Tabla_471041!A156),"153")</f>
        <v>153</v>
      </c>
      <c r="X160" s="5" t="str" cm="1">
        <f t="array" aca="1" ref="X160" ca="1">HYPERLINK("#"&amp;CELL("direccion",Tabla_471031!A156),"153")</f>
        <v>153</v>
      </c>
      <c r="Y160" s="5" t="str" cm="1">
        <f t="array" aca="1" ref="Y160" ca="1">HYPERLINK("#"&amp;CELL("direccion",Tabla_471032!A156),"153")</f>
        <v>153</v>
      </c>
      <c r="Z160" s="5" t="str" cm="1">
        <f t="array" aca="1" ref="Z160" ca="1">HYPERLINK("#"&amp;CELL("direccion",Tabla_471059!A156),"153")</f>
        <v>153</v>
      </c>
      <c r="AA160" s="5" t="str" cm="1">
        <f t="array" aca="1" ref="AA160" ca="1">HYPERLINK("#"&amp;CELL("direccion",Tabla_471071!A156),"153")</f>
        <v>153</v>
      </c>
      <c r="AB160" s="5" t="str" cm="1">
        <f t="array" aca="1" ref="AB160" ca="1">HYPERLINK("#"&amp;CELL("direccion",Tabla_471062!A156),"153")</f>
        <v>153</v>
      </c>
      <c r="AC160" s="5" t="str" cm="1">
        <f t="array" aca="1" ref="AC160" ca="1">HYPERLINK("#"&amp;CELL("direccion",Tabla_471074!A156),"153")</f>
        <v>153</v>
      </c>
      <c r="AD160" t="s">
        <v>213</v>
      </c>
      <c r="AE160" s="3">
        <v>45747</v>
      </c>
    </row>
    <row r="161" spans="1:31" x14ac:dyDescent="0.3">
      <c r="A161">
        <v>2025</v>
      </c>
      <c r="B161" s="3">
        <v>45658</v>
      </c>
      <c r="C161" s="3">
        <v>45747</v>
      </c>
      <c r="D161" t="s">
        <v>84</v>
      </c>
      <c r="E161">
        <v>199</v>
      </c>
      <c r="F161" t="s">
        <v>273</v>
      </c>
      <c r="G161" t="s">
        <v>273</v>
      </c>
      <c r="H161" t="s">
        <v>225</v>
      </c>
      <c r="I161" t="s">
        <v>646</v>
      </c>
      <c r="J161" t="s">
        <v>423</v>
      </c>
      <c r="K161" t="s">
        <v>647</v>
      </c>
      <c r="L161" t="s">
        <v>91</v>
      </c>
      <c r="M161">
        <v>16470</v>
      </c>
      <c r="N161" t="s">
        <v>212</v>
      </c>
      <c r="O161">
        <v>13350.43</v>
      </c>
      <c r="P161" t="s">
        <v>212</v>
      </c>
      <c r="Q161" s="5" t="str" cm="1">
        <f t="array" aca="1" ref="Q161" ca="1">HYPERLINK("#"&amp;CELL("direccion",Tabla_471065!A157),"154")</f>
        <v>154</v>
      </c>
      <c r="R161" s="5" t="str" cm="1">
        <f t="array" aca="1" ref="R161" ca="1">HYPERLINK("#"&amp;CELL("direccion",Tabla_471039!A157),"154")</f>
        <v>154</v>
      </c>
      <c r="S161" s="5" t="str" cm="1">
        <f t="array" aca="1" ref="S161" ca="1">HYPERLINK("#"&amp;CELL("direccion",Tabla_471067!A157),"154")</f>
        <v>154</v>
      </c>
      <c r="T161" s="5" t="str" cm="1">
        <f t="array" aca="1" ref="T161" ca="1">HYPERLINK("#"&amp;CELL("direccion",Tabla_471023!A157),"154")</f>
        <v>154</v>
      </c>
      <c r="U161" s="5" t="str" cm="1">
        <f t="array" aca="1" ref="U161" ca="1">HYPERLINK("#"&amp;CELL("direccion",Tabla_471047!A157),"154")</f>
        <v>154</v>
      </c>
      <c r="V161" s="5" t="str" cm="1">
        <f t="array" aca="1" ref="V161" ca="1">HYPERLINK("#"&amp;CELL("direccion",Tabla_471030!A157),"154")</f>
        <v>154</v>
      </c>
      <c r="W161" s="5" t="str" cm="1">
        <f t="array" aca="1" ref="W161" ca="1">HYPERLINK("#"&amp;CELL("direccion",Tabla_471041!A157),"154")</f>
        <v>154</v>
      </c>
      <c r="X161" s="5" t="str" cm="1">
        <f t="array" aca="1" ref="X161" ca="1">HYPERLINK("#"&amp;CELL("direccion",Tabla_471031!A157),"154")</f>
        <v>154</v>
      </c>
      <c r="Y161" s="5" t="str" cm="1">
        <f t="array" aca="1" ref="Y161" ca="1">HYPERLINK("#"&amp;CELL("direccion",Tabla_471032!A157),"154")</f>
        <v>154</v>
      </c>
      <c r="Z161" s="5" t="str" cm="1">
        <f t="array" aca="1" ref="Z161" ca="1">HYPERLINK("#"&amp;CELL("direccion",Tabla_471059!A157),"154")</f>
        <v>154</v>
      </c>
      <c r="AA161" s="5" t="str" cm="1">
        <f t="array" aca="1" ref="AA161" ca="1">HYPERLINK("#"&amp;CELL("direccion",Tabla_471071!A157),"154")</f>
        <v>154</v>
      </c>
      <c r="AB161" s="5" t="str" cm="1">
        <f t="array" aca="1" ref="AB161" ca="1">HYPERLINK("#"&amp;CELL("direccion",Tabla_471062!A157),"154")</f>
        <v>154</v>
      </c>
      <c r="AC161" s="5" t="str" cm="1">
        <f t="array" aca="1" ref="AC161" ca="1">HYPERLINK("#"&amp;CELL("direccion",Tabla_471074!A157),"154")</f>
        <v>154</v>
      </c>
      <c r="AD161" t="s">
        <v>213</v>
      </c>
      <c r="AE161" s="3">
        <v>45747</v>
      </c>
    </row>
    <row r="162" spans="1:31" x14ac:dyDescent="0.3">
      <c r="A162">
        <v>2025</v>
      </c>
      <c r="B162" s="3">
        <v>45658</v>
      </c>
      <c r="C162" s="3">
        <v>45747</v>
      </c>
      <c r="D162" t="s">
        <v>84</v>
      </c>
      <c r="E162">
        <v>199</v>
      </c>
      <c r="F162" t="s">
        <v>273</v>
      </c>
      <c r="G162" t="s">
        <v>273</v>
      </c>
      <c r="H162" t="s">
        <v>225</v>
      </c>
      <c r="I162" t="s">
        <v>648</v>
      </c>
      <c r="J162" t="s">
        <v>649</v>
      </c>
      <c r="K162" t="s">
        <v>649</v>
      </c>
      <c r="L162" t="s">
        <v>92</v>
      </c>
      <c r="M162">
        <v>16470</v>
      </c>
      <c r="N162" t="s">
        <v>212</v>
      </c>
      <c r="O162">
        <v>13350.43</v>
      </c>
      <c r="P162" t="s">
        <v>212</v>
      </c>
      <c r="Q162" s="5" t="str" cm="1">
        <f t="array" aca="1" ref="Q162" ca="1">HYPERLINK("#"&amp;CELL("direccion",Tabla_471065!A158),"155")</f>
        <v>155</v>
      </c>
      <c r="R162" s="5" t="str" cm="1">
        <f t="array" aca="1" ref="R162" ca="1">HYPERLINK("#"&amp;CELL("direccion",Tabla_471039!A158),"155")</f>
        <v>155</v>
      </c>
      <c r="S162" s="5" t="str" cm="1">
        <f t="array" aca="1" ref="S162" ca="1">HYPERLINK("#"&amp;CELL("direccion",Tabla_471067!A158),"155")</f>
        <v>155</v>
      </c>
      <c r="T162" s="5" t="str" cm="1">
        <f t="array" aca="1" ref="T162" ca="1">HYPERLINK("#"&amp;CELL("direccion",Tabla_471023!A158),"155")</f>
        <v>155</v>
      </c>
      <c r="U162" s="5" t="str" cm="1">
        <f t="array" aca="1" ref="U162" ca="1">HYPERLINK("#"&amp;CELL("direccion",Tabla_471047!A158),"155")</f>
        <v>155</v>
      </c>
      <c r="V162" s="5" t="str" cm="1">
        <f t="array" aca="1" ref="V162" ca="1">HYPERLINK("#"&amp;CELL("direccion",Tabla_471030!A158),"155")</f>
        <v>155</v>
      </c>
      <c r="W162" s="5" t="str" cm="1">
        <f t="array" aca="1" ref="W162" ca="1">HYPERLINK("#"&amp;CELL("direccion",Tabla_471041!A158),"155")</f>
        <v>155</v>
      </c>
      <c r="X162" s="5" t="str" cm="1">
        <f t="array" aca="1" ref="X162" ca="1">HYPERLINK("#"&amp;CELL("direccion",Tabla_471031!A158),"155")</f>
        <v>155</v>
      </c>
      <c r="Y162" s="5" t="str" cm="1">
        <f t="array" aca="1" ref="Y162" ca="1">HYPERLINK("#"&amp;CELL("direccion",Tabla_471032!A158),"155")</f>
        <v>155</v>
      </c>
      <c r="Z162" s="5" t="str" cm="1">
        <f t="array" aca="1" ref="Z162" ca="1">HYPERLINK("#"&amp;CELL("direccion",Tabla_471059!A158),"155")</f>
        <v>155</v>
      </c>
      <c r="AA162" s="5" t="str" cm="1">
        <f t="array" aca="1" ref="AA162" ca="1">HYPERLINK("#"&amp;CELL("direccion",Tabla_471071!A158),"155")</f>
        <v>155</v>
      </c>
      <c r="AB162" s="5" t="str" cm="1">
        <f t="array" aca="1" ref="AB162" ca="1">HYPERLINK("#"&amp;CELL("direccion",Tabla_471062!A158),"155")</f>
        <v>155</v>
      </c>
      <c r="AC162" s="5" t="str" cm="1">
        <f t="array" aca="1" ref="AC162" ca="1">HYPERLINK("#"&amp;CELL("direccion",Tabla_471074!A158),"155")</f>
        <v>155</v>
      </c>
      <c r="AD162" t="s">
        <v>213</v>
      </c>
      <c r="AE162" s="3">
        <v>45747</v>
      </c>
    </row>
    <row r="163" spans="1:31" x14ac:dyDescent="0.3">
      <c r="A163">
        <v>2025</v>
      </c>
      <c r="B163" s="3">
        <v>45658</v>
      </c>
      <c r="C163" s="3">
        <v>45747</v>
      </c>
      <c r="D163" t="s">
        <v>84</v>
      </c>
      <c r="E163">
        <v>199</v>
      </c>
      <c r="F163" t="s">
        <v>273</v>
      </c>
      <c r="G163" t="s">
        <v>273</v>
      </c>
      <c r="H163" t="s">
        <v>225</v>
      </c>
      <c r="I163" t="s">
        <v>650</v>
      </c>
      <c r="J163" t="s">
        <v>651</v>
      </c>
      <c r="K163" t="s">
        <v>649</v>
      </c>
      <c r="L163" t="s">
        <v>92</v>
      </c>
      <c r="M163">
        <v>16470</v>
      </c>
      <c r="N163" t="s">
        <v>212</v>
      </c>
      <c r="O163">
        <v>13350.43</v>
      </c>
      <c r="P163" t="s">
        <v>212</v>
      </c>
      <c r="Q163" s="5" t="str" cm="1">
        <f t="array" aca="1" ref="Q163" ca="1">HYPERLINK("#"&amp;CELL("direccion",Tabla_471065!A159),"156")</f>
        <v>156</v>
      </c>
      <c r="R163" s="5" t="str" cm="1">
        <f t="array" aca="1" ref="R163" ca="1">HYPERLINK("#"&amp;CELL("direccion",Tabla_471039!A159),"156")</f>
        <v>156</v>
      </c>
      <c r="S163" s="5" t="str" cm="1">
        <f t="array" aca="1" ref="S163" ca="1">HYPERLINK("#"&amp;CELL("direccion",Tabla_471067!A159),"156")</f>
        <v>156</v>
      </c>
      <c r="T163" s="5" t="str" cm="1">
        <f t="array" aca="1" ref="T163" ca="1">HYPERLINK("#"&amp;CELL("direccion",Tabla_471023!A159),"156")</f>
        <v>156</v>
      </c>
      <c r="U163" s="5" t="str" cm="1">
        <f t="array" aca="1" ref="U163" ca="1">HYPERLINK("#"&amp;CELL("direccion",Tabla_471047!A159),"156")</f>
        <v>156</v>
      </c>
      <c r="V163" s="5" t="str" cm="1">
        <f t="array" aca="1" ref="V163" ca="1">HYPERLINK("#"&amp;CELL("direccion",Tabla_471030!A159),"156")</f>
        <v>156</v>
      </c>
      <c r="W163" s="5" t="str" cm="1">
        <f t="array" aca="1" ref="W163" ca="1">HYPERLINK("#"&amp;CELL("direccion",Tabla_471041!A159),"156")</f>
        <v>156</v>
      </c>
      <c r="X163" s="5" t="str" cm="1">
        <f t="array" aca="1" ref="X163" ca="1">HYPERLINK("#"&amp;CELL("direccion",Tabla_471031!A159),"156")</f>
        <v>156</v>
      </c>
      <c r="Y163" s="5" t="str" cm="1">
        <f t="array" aca="1" ref="Y163" ca="1">HYPERLINK("#"&amp;CELL("direccion",Tabla_471032!A159),"156")</f>
        <v>156</v>
      </c>
      <c r="Z163" s="5" t="str" cm="1">
        <f t="array" aca="1" ref="Z163" ca="1">HYPERLINK("#"&amp;CELL("direccion",Tabla_471059!A159),"156")</f>
        <v>156</v>
      </c>
      <c r="AA163" s="5" t="str" cm="1">
        <f t="array" aca="1" ref="AA163" ca="1">HYPERLINK("#"&amp;CELL("direccion",Tabla_471071!A159),"156")</f>
        <v>156</v>
      </c>
      <c r="AB163" s="5" t="str" cm="1">
        <f t="array" aca="1" ref="AB163" ca="1">HYPERLINK("#"&amp;CELL("direccion",Tabla_471062!A159),"156")</f>
        <v>156</v>
      </c>
      <c r="AC163" s="5" t="str" cm="1">
        <f t="array" aca="1" ref="AC163" ca="1">HYPERLINK("#"&amp;CELL("direccion",Tabla_471074!A159),"156")</f>
        <v>156</v>
      </c>
      <c r="AD163" t="s">
        <v>213</v>
      </c>
      <c r="AE163" s="3">
        <v>45747</v>
      </c>
    </row>
    <row r="164" spans="1:31" x14ac:dyDescent="0.3">
      <c r="A164">
        <v>2025</v>
      </c>
      <c r="B164" s="3">
        <v>45658</v>
      </c>
      <c r="C164" s="3">
        <v>45747</v>
      </c>
      <c r="D164" t="s">
        <v>84</v>
      </c>
      <c r="E164">
        <v>199</v>
      </c>
      <c r="F164" t="s">
        <v>273</v>
      </c>
      <c r="G164" t="s">
        <v>273</v>
      </c>
      <c r="H164" t="s">
        <v>225</v>
      </c>
      <c r="I164" t="s">
        <v>453</v>
      </c>
      <c r="J164" t="s">
        <v>652</v>
      </c>
      <c r="K164" t="s">
        <v>653</v>
      </c>
      <c r="L164" t="s">
        <v>91</v>
      </c>
      <c r="M164">
        <v>16470</v>
      </c>
      <c r="N164" t="s">
        <v>212</v>
      </c>
      <c r="O164">
        <v>13350.43</v>
      </c>
      <c r="P164" t="s">
        <v>212</v>
      </c>
      <c r="Q164" s="5" t="str" cm="1">
        <f t="array" aca="1" ref="Q164" ca="1">HYPERLINK("#"&amp;CELL("direccion",Tabla_471065!A160),"157")</f>
        <v>157</v>
      </c>
      <c r="R164" s="5" t="str" cm="1">
        <f t="array" aca="1" ref="R164" ca="1">HYPERLINK("#"&amp;CELL("direccion",Tabla_471039!A160),"157")</f>
        <v>157</v>
      </c>
      <c r="S164" s="5" t="str" cm="1">
        <f t="array" aca="1" ref="S164" ca="1">HYPERLINK("#"&amp;CELL("direccion",Tabla_471067!A160),"157")</f>
        <v>157</v>
      </c>
      <c r="T164" s="5" t="str" cm="1">
        <f t="array" aca="1" ref="T164" ca="1">HYPERLINK("#"&amp;CELL("direccion",Tabla_471023!A160),"157")</f>
        <v>157</v>
      </c>
      <c r="U164" s="5" t="str" cm="1">
        <f t="array" aca="1" ref="U164" ca="1">HYPERLINK("#"&amp;CELL("direccion",Tabla_471047!A160),"157")</f>
        <v>157</v>
      </c>
      <c r="V164" s="5" t="str" cm="1">
        <f t="array" aca="1" ref="V164" ca="1">HYPERLINK("#"&amp;CELL("direccion",Tabla_471030!A160),"157")</f>
        <v>157</v>
      </c>
      <c r="W164" s="5" t="str" cm="1">
        <f t="array" aca="1" ref="W164" ca="1">HYPERLINK("#"&amp;CELL("direccion",Tabla_471041!A160),"157")</f>
        <v>157</v>
      </c>
      <c r="X164" s="5" t="str" cm="1">
        <f t="array" aca="1" ref="X164" ca="1">HYPERLINK("#"&amp;CELL("direccion",Tabla_471031!A160),"157")</f>
        <v>157</v>
      </c>
      <c r="Y164" s="5" t="str" cm="1">
        <f t="array" aca="1" ref="Y164" ca="1">HYPERLINK("#"&amp;CELL("direccion",Tabla_471032!A160),"157")</f>
        <v>157</v>
      </c>
      <c r="Z164" s="5" t="str" cm="1">
        <f t="array" aca="1" ref="Z164" ca="1">HYPERLINK("#"&amp;CELL("direccion",Tabla_471059!A160),"157")</f>
        <v>157</v>
      </c>
      <c r="AA164" s="5" t="str" cm="1">
        <f t="array" aca="1" ref="AA164" ca="1">HYPERLINK("#"&amp;CELL("direccion",Tabla_471071!A160),"157")</f>
        <v>157</v>
      </c>
      <c r="AB164" s="5" t="str" cm="1">
        <f t="array" aca="1" ref="AB164" ca="1">HYPERLINK("#"&amp;CELL("direccion",Tabla_471062!A160),"157")</f>
        <v>157</v>
      </c>
      <c r="AC164" s="5" t="str" cm="1">
        <f t="array" aca="1" ref="AC164" ca="1">HYPERLINK("#"&amp;CELL("direccion",Tabla_471074!A160),"157")</f>
        <v>157</v>
      </c>
      <c r="AD164" t="s">
        <v>213</v>
      </c>
      <c r="AE164" s="3">
        <v>45747</v>
      </c>
    </row>
    <row r="165" spans="1:31" x14ac:dyDescent="0.3">
      <c r="A165">
        <v>2025</v>
      </c>
      <c r="B165" s="3">
        <v>45658</v>
      </c>
      <c r="C165" s="3">
        <v>45747</v>
      </c>
      <c r="D165" t="s">
        <v>84</v>
      </c>
      <c r="E165">
        <v>199</v>
      </c>
      <c r="F165" t="s">
        <v>273</v>
      </c>
      <c r="G165" t="s">
        <v>273</v>
      </c>
      <c r="H165" t="s">
        <v>225</v>
      </c>
      <c r="I165" t="s">
        <v>654</v>
      </c>
      <c r="J165" t="s">
        <v>406</v>
      </c>
      <c r="K165" t="s">
        <v>636</v>
      </c>
      <c r="L165" t="s">
        <v>92</v>
      </c>
      <c r="M165">
        <v>16470</v>
      </c>
      <c r="N165" t="s">
        <v>212</v>
      </c>
      <c r="O165">
        <v>13350.43</v>
      </c>
      <c r="P165" t="s">
        <v>212</v>
      </c>
      <c r="Q165" s="5" t="str" cm="1">
        <f t="array" aca="1" ref="Q165" ca="1">HYPERLINK("#"&amp;CELL("direccion",Tabla_471065!A161),"158")</f>
        <v>158</v>
      </c>
      <c r="R165" s="5" t="str" cm="1">
        <f t="array" aca="1" ref="R165" ca="1">HYPERLINK("#"&amp;CELL("direccion",Tabla_471039!A161),"158")</f>
        <v>158</v>
      </c>
      <c r="S165" s="5" t="str" cm="1">
        <f t="array" aca="1" ref="S165" ca="1">HYPERLINK("#"&amp;CELL("direccion",Tabla_471067!A161),"158")</f>
        <v>158</v>
      </c>
      <c r="T165" s="5" t="str" cm="1">
        <f t="array" aca="1" ref="T165" ca="1">HYPERLINK("#"&amp;CELL("direccion",Tabla_471023!A161),"158")</f>
        <v>158</v>
      </c>
      <c r="U165" s="5" t="str" cm="1">
        <f t="array" aca="1" ref="U165" ca="1">HYPERLINK("#"&amp;CELL("direccion",Tabla_471047!A161),"158")</f>
        <v>158</v>
      </c>
      <c r="V165" s="5" t="str" cm="1">
        <f t="array" aca="1" ref="V165" ca="1">HYPERLINK("#"&amp;CELL("direccion",Tabla_471030!A161),"158")</f>
        <v>158</v>
      </c>
      <c r="W165" s="5" t="str" cm="1">
        <f t="array" aca="1" ref="W165" ca="1">HYPERLINK("#"&amp;CELL("direccion",Tabla_471041!A161),"158")</f>
        <v>158</v>
      </c>
      <c r="X165" s="5" t="str" cm="1">
        <f t="array" aca="1" ref="X165" ca="1">HYPERLINK("#"&amp;CELL("direccion",Tabla_471031!A161),"158")</f>
        <v>158</v>
      </c>
      <c r="Y165" s="5" t="str" cm="1">
        <f t="array" aca="1" ref="Y165" ca="1">HYPERLINK("#"&amp;CELL("direccion",Tabla_471032!A161),"158")</f>
        <v>158</v>
      </c>
      <c r="Z165" s="5" t="str" cm="1">
        <f t="array" aca="1" ref="Z165" ca="1">HYPERLINK("#"&amp;CELL("direccion",Tabla_471059!A161),"158")</f>
        <v>158</v>
      </c>
      <c r="AA165" s="5" t="str" cm="1">
        <f t="array" aca="1" ref="AA165" ca="1">HYPERLINK("#"&amp;CELL("direccion",Tabla_471071!A161),"158")</f>
        <v>158</v>
      </c>
      <c r="AB165" s="5" t="str" cm="1">
        <f t="array" aca="1" ref="AB165" ca="1">HYPERLINK("#"&amp;CELL("direccion",Tabla_471062!A161),"158")</f>
        <v>158</v>
      </c>
      <c r="AC165" s="5" t="str" cm="1">
        <f t="array" aca="1" ref="AC165" ca="1">HYPERLINK("#"&amp;CELL("direccion",Tabla_471074!A161),"158")</f>
        <v>158</v>
      </c>
      <c r="AD165" t="s">
        <v>213</v>
      </c>
      <c r="AE165" s="3">
        <v>45747</v>
      </c>
    </row>
    <row r="166" spans="1:31" x14ac:dyDescent="0.3">
      <c r="A166">
        <v>2025</v>
      </c>
      <c r="B166" s="3">
        <v>45658</v>
      </c>
      <c r="C166" s="3">
        <v>45747</v>
      </c>
      <c r="D166" t="s">
        <v>84</v>
      </c>
      <c r="E166">
        <v>199</v>
      </c>
      <c r="F166" t="s">
        <v>273</v>
      </c>
      <c r="G166" t="s">
        <v>273</v>
      </c>
      <c r="H166" t="s">
        <v>225</v>
      </c>
      <c r="I166" t="s">
        <v>655</v>
      </c>
      <c r="J166" t="s">
        <v>656</v>
      </c>
      <c r="K166" t="s">
        <v>402</v>
      </c>
      <c r="L166" t="s">
        <v>92</v>
      </c>
      <c r="M166">
        <v>16470</v>
      </c>
      <c r="N166" t="s">
        <v>212</v>
      </c>
      <c r="O166">
        <v>13350.43</v>
      </c>
      <c r="P166" t="s">
        <v>212</v>
      </c>
      <c r="Q166" s="5" t="str" cm="1">
        <f t="array" aca="1" ref="Q166" ca="1">HYPERLINK("#"&amp;CELL("direccion",Tabla_471065!A162),"159")</f>
        <v>159</v>
      </c>
      <c r="R166" s="5" t="str" cm="1">
        <f t="array" aca="1" ref="R166" ca="1">HYPERLINK("#"&amp;CELL("direccion",Tabla_471039!A162),"159")</f>
        <v>159</v>
      </c>
      <c r="S166" s="5" t="str" cm="1">
        <f t="array" aca="1" ref="S166" ca="1">HYPERLINK("#"&amp;CELL("direccion",Tabla_471067!A162),"159")</f>
        <v>159</v>
      </c>
      <c r="T166" s="5" t="str" cm="1">
        <f t="array" aca="1" ref="T166" ca="1">HYPERLINK("#"&amp;CELL("direccion",Tabla_471023!A162),"159")</f>
        <v>159</v>
      </c>
      <c r="U166" s="5" t="str" cm="1">
        <f t="array" aca="1" ref="U166" ca="1">HYPERLINK("#"&amp;CELL("direccion",Tabla_471047!A162),"159")</f>
        <v>159</v>
      </c>
      <c r="V166" s="5" t="str" cm="1">
        <f t="array" aca="1" ref="V166" ca="1">HYPERLINK("#"&amp;CELL("direccion",Tabla_471030!A162),"159")</f>
        <v>159</v>
      </c>
      <c r="W166" s="5" t="str" cm="1">
        <f t="array" aca="1" ref="W166" ca="1">HYPERLINK("#"&amp;CELL("direccion",Tabla_471041!A162),"159")</f>
        <v>159</v>
      </c>
      <c r="X166" s="5" t="str" cm="1">
        <f t="array" aca="1" ref="X166" ca="1">HYPERLINK("#"&amp;CELL("direccion",Tabla_471031!A162),"159")</f>
        <v>159</v>
      </c>
      <c r="Y166" s="5" t="str" cm="1">
        <f t="array" aca="1" ref="Y166" ca="1">HYPERLINK("#"&amp;CELL("direccion",Tabla_471032!A162),"159")</f>
        <v>159</v>
      </c>
      <c r="Z166" s="5" t="str" cm="1">
        <f t="array" aca="1" ref="Z166" ca="1">HYPERLINK("#"&amp;CELL("direccion",Tabla_471059!A162),"159")</f>
        <v>159</v>
      </c>
      <c r="AA166" s="5" t="str" cm="1">
        <f t="array" aca="1" ref="AA166" ca="1">HYPERLINK("#"&amp;CELL("direccion",Tabla_471071!A162),"159")</f>
        <v>159</v>
      </c>
      <c r="AB166" s="5" t="str" cm="1">
        <f t="array" aca="1" ref="AB166" ca="1">HYPERLINK("#"&amp;CELL("direccion",Tabla_471062!A162),"159")</f>
        <v>159</v>
      </c>
      <c r="AC166" s="5" t="str" cm="1">
        <f t="array" aca="1" ref="AC166" ca="1">HYPERLINK("#"&amp;CELL("direccion",Tabla_471074!A162),"159")</f>
        <v>159</v>
      </c>
      <c r="AD166" t="s">
        <v>213</v>
      </c>
      <c r="AE166" s="3">
        <v>45747</v>
      </c>
    </row>
    <row r="167" spans="1:31" x14ac:dyDescent="0.3">
      <c r="A167">
        <v>2025</v>
      </c>
      <c r="B167" s="3">
        <v>45658</v>
      </c>
      <c r="C167" s="3">
        <v>45747</v>
      </c>
      <c r="D167" t="s">
        <v>84</v>
      </c>
      <c r="E167">
        <v>199</v>
      </c>
      <c r="F167" t="s">
        <v>273</v>
      </c>
      <c r="G167" t="s">
        <v>273</v>
      </c>
      <c r="H167" t="s">
        <v>225</v>
      </c>
      <c r="I167" t="s">
        <v>657</v>
      </c>
      <c r="J167" t="s">
        <v>658</v>
      </c>
      <c r="K167" t="s">
        <v>659</v>
      </c>
      <c r="L167" t="s">
        <v>91</v>
      </c>
      <c r="M167">
        <v>15437</v>
      </c>
      <c r="N167" t="s">
        <v>212</v>
      </c>
      <c r="O167">
        <v>12646.09</v>
      </c>
      <c r="P167" t="s">
        <v>212</v>
      </c>
      <c r="Q167" s="5" t="str" cm="1">
        <f t="array" aca="1" ref="Q167" ca="1">HYPERLINK("#"&amp;CELL("direccion",Tabla_471065!A163),"160")</f>
        <v>160</v>
      </c>
      <c r="R167" s="5" t="str" cm="1">
        <f t="array" aca="1" ref="R167" ca="1">HYPERLINK("#"&amp;CELL("direccion",Tabla_471039!A163),"160")</f>
        <v>160</v>
      </c>
      <c r="S167" s="5" t="str" cm="1">
        <f t="array" aca="1" ref="S167" ca="1">HYPERLINK("#"&amp;CELL("direccion",Tabla_471067!A163),"160")</f>
        <v>160</v>
      </c>
      <c r="T167" s="5" t="str" cm="1">
        <f t="array" aca="1" ref="T167" ca="1">HYPERLINK("#"&amp;CELL("direccion",Tabla_471023!A163),"160")</f>
        <v>160</v>
      </c>
      <c r="U167" s="5" t="str" cm="1">
        <f t="array" aca="1" ref="U167" ca="1">HYPERLINK("#"&amp;CELL("direccion",Tabla_471047!A163),"160")</f>
        <v>160</v>
      </c>
      <c r="V167" s="5" t="str" cm="1">
        <f t="array" aca="1" ref="V167" ca="1">HYPERLINK("#"&amp;CELL("direccion",Tabla_471030!A163),"160")</f>
        <v>160</v>
      </c>
      <c r="W167" s="5" t="str" cm="1">
        <f t="array" aca="1" ref="W167" ca="1">HYPERLINK("#"&amp;CELL("direccion",Tabla_471041!A163),"160")</f>
        <v>160</v>
      </c>
      <c r="X167" s="5" t="str" cm="1">
        <f t="array" aca="1" ref="X167" ca="1">HYPERLINK("#"&amp;CELL("direccion",Tabla_471031!A163),"160")</f>
        <v>160</v>
      </c>
      <c r="Y167" s="5" t="str" cm="1">
        <f t="array" aca="1" ref="Y167" ca="1">HYPERLINK("#"&amp;CELL("direccion",Tabla_471032!A163),"160")</f>
        <v>160</v>
      </c>
      <c r="Z167" s="5" t="str" cm="1">
        <f t="array" aca="1" ref="Z167" ca="1">HYPERLINK("#"&amp;CELL("direccion",Tabla_471059!A163),"160")</f>
        <v>160</v>
      </c>
      <c r="AA167" s="5" t="str" cm="1">
        <f t="array" aca="1" ref="AA167" ca="1">HYPERLINK("#"&amp;CELL("direccion",Tabla_471071!A163),"160")</f>
        <v>160</v>
      </c>
      <c r="AB167" s="5" t="str" cm="1">
        <f t="array" aca="1" ref="AB167" ca="1">HYPERLINK("#"&amp;CELL("direccion",Tabla_471062!A163),"160")</f>
        <v>160</v>
      </c>
      <c r="AC167" s="5" t="str" cm="1">
        <f t="array" aca="1" ref="AC167" ca="1">HYPERLINK("#"&amp;CELL("direccion",Tabla_471074!A163),"160")</f>
        <v>160</v>
      </c>
      <c r="AD167" t="s">
        <v>213</v>
      </c>
      <c r="AE167" s="3">
        <v>45747</v>
      </c>
    </row>
    <row r="168" spans="1:31" x14ac:dyDescent="0.3">
      <c r="A168">
        <v>2025</v>
      </c>
      <c r="B168" s="3">
        <v>45658</v>
      </c>
      <c r="C168" s="3">
        <v>45747</v>
      </c>
      <c r="D168" t="s">
        <v>84</v>
      </c>
      <c r="E168">
        <v>199</v>
      </c>
      <c r="F168" t="s">
        <v>273</v>
      </c>
      <c r="G168" t="s">
        <v>273</v>
      </c>
      <c r="H168" t="s">
        <v>225</v>
      </c>
      <c r="I168" t="s">
        <v>660</v>
      </c>
      <c r="J168" t="s">
        <v>658</v>
      </c>
      <c r="K168" t="s">
        <v>661</v>
      </c>
      <c r="L168" t="s">
        <v>91</v>
      </c>
      <c r="M168">
        <v>16470</v>
      </c>
      <c r="N168" t="s">
        <v>212</v>
      </c>
      <c r="O168">
        <v>13350.43</v>
      </c>
      <c r="P168" t="s">
        <v>212</v>
      </c>
      <c r="Q168" s="5" t="str" cm="1">
        <f t="array" aca="1" ref="Q168" ca="1">HYPERLINK("#"&amp;CELL("direccion",Tabla_471065!A164),"161")</f>
        <v>161</v>
      </c>
      <c r="R168" s="5" t="str" cm="1">
        <f t="array" aca="1" ref="R168" ca="1">HYPERLINK("#"&amp;CELL("direccion",Tabla_471039!A164),"161")</f>
        <v>161</v>
      </c>
      <c r="S168" s="5" t="str" cm="1">
        <f t="array" aca="1" ref="S168" ca="1">HYPERLINK("#"&amp;CELL("direccion",Tabla_471067!A164),"161")</f>
        <v>161</v>
      </c>
      <c r="T168" s="5" t="str" cm="1">
        <f t="array" aca="1" ref="T168" ca="1">HYPERLINK("#"&amp;CELL("direccion",Tabla_471023!A164),"161")</f>
        <v>161</v>
      </c>
      <c r="U168" s="5" t="str" cm="1">
        <f t="array" aca="1" ref="U168" ca="1">HYPERLINK("#"&amp;CELL("direccion",Tabla_471047!A164),"161")</f>
        <v>161</v>
      </c>
      <c r="V168" s="5" t="str" cm="1">
        <f t="array" aca="1" ref="V168" ca="1">HYPERLINK("#"&amp;CELL("direccion",Tabla_471030!A164),"161")</f>
        <v>161</v>
      </c>
      <c r="W168" s="5" t="str" cm="1">
        <f t="array" aca="1" ref="W168" ca="1">HYPERLINK("#"&amp;CELL("direccion",Tabla_471041!A164),"161")</f>
        <v>161</v>
      </c>
      <c r="X168" s="5" t="str" cm="1">
        <f t="array" aca="1" ref="X168" ca="1">HYPERLINK("#"&amp;CELL("direccion",Tabla_471031!A164),"161")</f>
        <v>161</v>
      </c>
      <c r="Y168" s="5" t="str" cm="1">
        <f t="array" aca="1" ref="Y168" ca="1">HYPERLINK("#"&amp;CELL("direccion",Tabla_471032!A164),"161")</f>
        <v>161</v>
      </c>
      <c r="Z168" s="5" t="str" cm="1">
        <f t="array" aca="1" ref="Z168" ca="1">HYPERLINK("#"&amp;CELL("direccion",Tabla_471059!A164),"161")</f>
        <v>161</v>
      </c>
      <c r="AA168" s="5" t="str" cm="1">
        <f t="array" aca="1" ref="AA168" ca="1">HYPERLINK("#"&amp;CELL("direccion",Tabla_471071!A164),"161")</f>
        <v>161</v>
      </c>
      <c r="AB168" s="5" t="str" cm="1">
        <f t="array" aca="1" ref="AB168" ca="1">HYPERLINK("#"&amp;CELL("direccion",Tabla_471062!A164),"161")</f>
        <v>161</v>
      </c>
      <c r="AC168" s="5" t="str" cm="1">
        <f t="array" aca="1" ref="AC168" ca="1">HYPERLINK("#"&amp;CELL("direccion",Tabla_471074!A164),"161")</f>
        <v>161</v>
      </c>
      <c r="AD168" t="s">
        <v>213</v>
      </c>
      <c r="AE168" s="3">
        <v>45747</v>
      </c>
    </row>
    <row r="169" spans="1:31" x14ac:dyDescent="0.3">
      <c r="A169">
        <v>2025</v>
      </c>
      <c r="B169" s="3">
        <v>45658</v>
      </c>
      <c r="C169" s="3">
        <v>45747</v>
      </c>
      <c r="D169" t="s">
        <v>84</v>
      </c>
      <c r="E169">
        <v>199</v>
      </c>
      <c r="F169" t="s">
        <v>273</v>
      </c>
      <c r="G169" t="s">
        <v>273</v>
      </c>
      <c r="H169" t="s">
        <v>225</v>
      </c>
      <c r="I169" t="s">
        <v>662</v>
      </c>
      <c r="J169" t="s">
        <v>663</v>
      </c>
      <c r="K169" t="s">
        <v>664</v>
      </c>
      <c r="L169" t="s">
        <v>92</v>
      </c>
      <c r="M169">
        <v>15437</v>
      </c>
      <c r="N169" t="s">
        <v>212</v>
      </c>
      <c r="O169">
        <v>12646.09</v>
      </c>
      <c r="P169" t="s">
        <v>212</v>
      </c>
      <c r="Q169" s="5" t="str" cm="1">
        <f t="array" aca="1" ref="Q169" ca="1">HYPERLINK("#"&amp;CELL("direccion",Tabla_471065!A165),"162")</f>
        <v>162</v>
      </c>
      <c r="R169" s="5" t="str" cm="1">
        <f t="array" aca="1" ref="R169" ca="1">HYPERLINK("#"&amp;CELL("direccion",Tabla_471039!A165),"162")</f>
        <v>162</v>
      </c>
      <c r="S169" s="5" t="str" cm="1">
        <f t="array" aca="1" ref="S169" ca="1">HYPERLINK("#"&amp;CELL("direccion",Tabla_471067!A165),"162")</f>
        <v>162</v>
      </c>
      <c r="T169" s="5" t="str" cm="1">
        <f t="array" aca="1" ref="T169" ca="1">HYPERLINK("#"&amp;CELL("direccion",Tabla_471023!A165),"162")</f>
        <v>162</v>
      </c>
      <c r="U169" s="5" t="str" cm="1">
        <f t="array" aca="1" ref="U169" ca="1">HYPERLINK("#"&amp;CELL("direccion",Tabla_471047!A165),"162")</f>
        <v>162</v>
      </c>
      <c r="V169" s="5" t="str" cm="1">
        <f t="array" aca="1" ref="V169" ca="1">HYPERLINK("#"&amp;CELL("direccion",Tabla_471030!A165),"162")</f>
        <v>162</v>
      </c>
      <c r="W169" s="5" t="str" cm="1">
        <f t="array" aca="1" ref="W169" ca="1">HYPERLINK("#"&amp;CELL("direccion",Tabla_471041!A165),"162")</f>
        <v>162</v>
      </c>
      <c r="X169" s="5" t="str" cm="1">
        <f t="array" aca="1" ref="X169" ca="1">HYPERLINK("#"&amp;CELL("direccion",Tabla_471031!A165),"162")</f>
        <v>162</v>
      </c>
      <c r="Y169" s="5" t="str" cm="1">
        <f t="array" aca="1" ref="Y169" ca="1">HYPERLINK("#"&amp;CELL("direccion",Tabla_471032!A165),"162")</f>
        <v>162</v>
      </c>
      <c r="Z169" s="5" t="str" cm="1">
        <f t="array" aca="1" ref="Z169" ca="1">HYPERLINK("#"&amp;CELL("direccion",Tabla_471059!A165),"162")</f>
        <v>162</v>
      </c>
      <c r="AA169" s="5" t="str" cm="1">
        <f t="array" aca="1" ref="AA169" ca="1">HYPERLINK("#"&amp;CELL("direccion",Tabla_471071!A165),"162")</f>
        <v>162</v>
      </c>
      <c r="AB169" s="5" t="str" cm="1">
        <f t="array" aca="1" ref="AB169" ca="1">HYPERLINK("#"&amp;CELL("direccion",Tabla_471062!A165),"162")</f>
        <v>162</v>
      </c>
      <c r="AC169" s="5" t="str" cm="1">
        <f t="array" aca="1" ref="AC169" ca="1">HYPERLINK("#"&amp;CELL("direccion",Tabla_471074!A165),"162")</f>
        <v>162</v>
      </c>
      <c r="AD169" t="s">
        <v>213</v>
      </c>
      <c r="AE169" s="3">
        <v>45747</v>
      </c>
    </row>
    <row r="170" spans="1:31" x14ac:dyDescent="0.3">
      <c r="A170">
        <v>2025</v>
      </c>
      <c r="B170" s="3">
        <v>45658</v>
      </c>
      <c r="C170" s="3">
        <v>45747</v>
      </c>
      <c r="D170" t="s">
        <v>84</v>
      </c>
      <c r="E170">
        <v>199</v>
      </c>
      <c r="F170" t="s">
        <v>273</v>
      </c>
      <c r="G170" t="s">
        <v>273</v>
      </c>
      <c r="H170" t="s">
        <v>225</v>
      </c>
      <c r="I170" t="s">
        <v>665</v>
      </c>
      <c r="J170" t="s">
        <v>361</v>
      </c>
      <c r="K170" t="s">
        <v>485</v>
      </c>
      <c r="L170" t="s">
        <v>92</v>
      </c>
      <c r="M170">
        <v>16470</v>
      </c>
      <c r="N170" t="s">
        <v>212</v>
      </c>
      <c r="O170">
        <v>13350.43</v>
      </c>
      <c r="P170" t="s">
        <v>212</v>
      </c>
      <c r="Q170" s="5" t="str" cm="1">
        <f t="array" aca="1" ref="Q170" ca="1">HYPERLINK("#"&amp;CELL("direccion",Tabla_471065!A166),"163")</f>
        <v>163</v>
      </c>
      <c r="R170" s="5" t="str" cm="1">
        <f t="array" aca="1" ref="R170" ca="1">HYPERLINK("#"&amp;CELL("direccion",Tabla_471039!A166),"163")</f>
        <v>163</v>
      </c>
      <c r="S170" s="5" t="str" cm="1">
        <f t="array" aca="1" ref="S170" ca="1">HYPERLINK("#"&amp;CELL("direccion",Tabla_471067!A166),"163")</f>
        <v>163</v>
      </c>
      <c r="T170" s="5" t="str" cm="1">
        <f t="array" aca="1" ref="T170" ca="1">HYPERLINK("#"&amp;CELL("direccion",Tabla_471023!A166),"163")</f>
        <v>163</v>
      </c>
      <c r="U170" s="5" t="str" cm="1">
        <f t="array" aca="1" ref="U170" ca="1">HYPERLINK("#"&amp;CELL("direccion",Tabla_471047!A166),"163")</f>
        <v>163</v>
      </c>
      <c r="V170" s="5" t="str" cm="1">
        <f t="array" aca="1" ref="V170" ca="1">HYPERLINK("#"&amp;CELL("direccion",Tabla_471030!A166),"163")</f>
        <v>163</v>
      </c>
      <c r="W170" s="5" t="str" cm="1">
        <f t="array" aca="1" ref="W170" ca="1">HYPERLINK("#"&amp;CELL("direccion",Tabla_471041!A166),"163")</f>
        <v>163</v>
      </c>
      <c r="X170" s="5" t="str" cm="1">
        <f t="array" aca="1" ref="X170" ca="1">HYPERLINK("#"&amp;CELL("direccion",Tabla_471031!A166),"163")</f>
        <v>163</v>
      </c>
      <c r="Y170" s="5" t="str" cm="1">
        <f t="array" aca="1" ref="Y170" ca="1">HYPERLINK("#"&amp;CELL("direccion",Tabla_471032!A166),"163")</f>
        <v>163</v>
      </c>
      <c r="Z170" s="5" t="str" cm="1">
        <f t="array" aca="1" ref="Z170" ca="1">HYPERLINK("#"&amp;CELL("direccion",Tabla_471059!A166),"163")</f>
        <v>163</v>
      </c>
      <c r="AA170" s="5" t="str" cm="1">
        <f t="array" aca="1" ref="AA170" ca="1">HYPERLINK("#"&amp;CELL("direccion",Tabla_471071!A166),"163")</f>
        <v>163</v>
      </c>
      <c r="AB170" s="5" t="str" cm="1">
        <f t="array" aca="1" ref="AB170" ca="1">HYPERLINK("#"&amp;CELL("direccion",Tabla_471062!A166),"163")</f>
        <v>163</v>
      </c>
      <c r="AC170" s="5" t="str" cm="1">
        <f t="array" aca="1" ref="AC170" ca="1">HYPERLINK("#"&amp;CELL("direccion",Tabla_471074!A166),"163")</f>
        <v>163</v>
      </c>
      <c r="AD170" t="s">
        <v>213</v>
      </c>
      <c r="AE170" s="3">
        <v>45747</v>
      </c>
    </row>
    <row r="171" spans="1:31" x14ac:dyDescent="0.3">
      <c r="A171">
        <v>2025</v>
      </c>
      <c r="B171" s="3">
        <v>45658</v>
      </c>
      <c r="C171" s="3">
        <v>45747</v>
      </c>
      <c r="D171" t="s">
        <v>84</v>
      </c>
      <c r="E171">
        <v>199</v>
      </c>
      <c r="F171" t="s">
        <v>273</v>
      </c>
      <c r="G171" t="s">
        <v>273</v>
      </c>
      <c r="H171" t="s">
        <v>225</v>
      </c>
      <c r="I171" t="s">
        <v>354</v>
      </c>
      <c r="J171" t="s">
        <v>666</v>
      </c>
      <c r="K171" t="s">
        <v>667</v>
      </c>
      <c r="L171" t="s">
        <v>92</v>
      </c>
      <c r="M171">
        <v>16470</v>
      </c>
      <c r="N171" t="s">
        <v>212</v>
      </c>
      <c r="O171">
        <v>13350.43</v>
      </c>
      <c r="P171" t="s">
        <v>212</v>
      </c>
      <c r="Q171" s="5" t="str" cm="1">
        <f t="array" aca="1" ref="Q171" ca="1">HYPERLINK("#"&amp;CELL("direccion",Tabla_471065!A167),"164")</f>
        <v>164</v>
      </c>
      <c r="R171" s="5" t="str" cm="1">
        <f t="array" aca="1" ref="R171" ca="1">HYPERLINK("#"&amp;CELL("direccion",Tabla_471039!A167),"164")</f>
        <v>164</v>
      </c>
      <c r="S171" s="5" t="str" cm="1">
        <f t="array" aca="1" ref="S171" ca="1">HYPERLINK("#"&amp;CELL("direccion",Tabla_471067!A167),"164")</f>
        <v>164</v>
      </c>
      <c r="T171" s="5" t="str" cm="1">
        <f t="array" aca="1" ref="T171" ca="1">HYPERLINK("#"&amp;CELL("direccion",Tabla_471023!A167),"164")</f>
        <v>164</v>
      </c>
      <c r="U171" s="5" t="str" cm="1">
        <f t="array" aca="1" ref="U171" ca="1">HYPERLINK("#"&amp;CELL("direccion",Tabla_471047!A167),"164")</f>
        <v>164</v>
      </c>
      <c r="V171" s="5" t="str" cm="1">
        <f t="array" aca="1" ref="V171" ca="1">HYPERLINK("#"&amp;CELL("direccion",Tabla_471030!A167),"164")</f>
        <v>164</v>
      </c>
      <c r="W171" s="5" t="str" cm="1">
        <f t="array" aca="1" ref="W171" ca="1">HYPERLINK("#"&amp;CELL("direccion",Tabla_471041!A167),"164")</f>
        <v>164</v>
      </c>
      <c r="X171" s="5" t="str" cm="1">
        <f t="array" aca="1" ref="X171" ca="1">HYPERLINK("#"&amp;CELL("direccion",Tabla_471031!A167),"164")</f>
        <v>164</v>
      </c>
      <c r="Y171" s="5" t="str" cm="1">
        <f t="array" aca="1" ref="Y171" ca="1">HYPERLINK("#"&amp;CELL("direccion",Tabla_471032!A167),"164")</f>
        <v>164</v>
      </c>
      <c r="Z171" s="5" t="str" cm="1">
        <f t="array" aca="1" ref="Z171" ca="1">HYPERLINK("#"&amp;CELL("direccion",Tabla_471059!A167),"164")</f>
        <v>164</v>
      </c>
      <c r="AA171" s="5" t="str" cm="1">
        <f t="array" aca="1" ref="AA171" ca="1">HYPERLINK("#"&amp;CELL("direccion",Tabla_471071!A167),"164")</f>
        <v>164</v>
      </c>
      <c r="AB171" s="5" t="str" cm="1">
        <f t="array" aca="1" ref="AB171" ca="1">HYPERLINK("#"&amp;CELL("direccion",Tabla_471062!A167),"164")</f>
        <v>164</v>
      </c>
      <c r="AC171" s="5" t="str" cm="1">
        <f t="array" aca="1" ref="AC171" ca="1">HYPERLINK("#"&amp;CELL("direccion",Tabla_471074!A167),"164")</f>
        <v>164</v>
      </c>
      <c r="AD171" t="s">
        <v>213</v>
      </c>
      <c r="AE171" s="3">
        <v>45747</v>
      </c>
    </row>
    <row r="172" spans="1:31" x14ac:dyDescent="0.3">
      <c r="A172">
        <v>2025</v>
      </c>
      <c r="B172" s="3">
        <v>45658</v>
      </c>
      <c r="C172" s="3">
        <v>45747</v>
      </c>
      <c r="D172" t="s">
        <v>84</v>
      </c>
      <c r="E172">
        <v>199</v>
      </c>
      <c r="F172" t="s">
        <v>273</v>
      </c>
      <c r="G172" t="s">
        <v>273</v>
      </c>
      <c r="H172" t="s">
        <v>225</v>
      </c>
      <c r="I172" t="s">
        <v>528</v>
      </c>
      <c r="J172" t="s">
        <v>355</v>
      </c>
      <c r="K172" t="s">
        <v>510</v>
      </c>
      <c r="L172" t="s">
        <v>92</v>
      </c>
      <c r="M172">
        <v>16470</v>
      </c>
      <c r="N172" t="s">
        <v>212</v>
      </c>
      <c r="O172">
        <v>13350.43</v>
      </c>
      <c r="P172" t="s">
        <v>212</v>
      </c>
      <c r="Q172" s="5" t="str" cm="1">
        <f t="array" aca="1" ref="Q172" ca="1">HYPERLINK("#"&amp;CELL("direccion",Tabla_471065!A168),"165")</f>
        <v>165</v>
      </c>
      <c r="R172" s="5" t="str" cm="1">
        <f t="array" aca="1" ref="R172" ca="1">HYPERLINK("#"&amp;CELL("direccion",Tabla_471039!A168),"165")</f>
        <v>165</v>
      </c>
      <c r="S172" s="5" t="str" cm="1">
        <f t="array" aca="1" ref="S172" ca="1">HYPERLINK("#"&amp;CELL("direccion",Tabla_471067!A168),"165")</f>
        <v>165</v>
      </c>
      <c r="T172" s="5" t="str" cm="1">
        <f t="array" aca="1" ref="T172" ca="1">HYPERLINK("#"&amp;CELL("direccion",Tabla_471023!A168),"165")</f>
        <v>165</v>
      </c>
      <c r="U172" s="5" t="str" cm="1">
        <f t="array" aca="1" ref="U172" ca="1">HYPERLINK("#"&amp;CELL("direccion",Tabla_471047!A168),"165")</f>
        <v>165</v>
      </c>
      <c r="V172" s="5" t="str" cm="1">
        <f t="array" aca="1" ref="V172" ca="1">HYPERLINK("#"&amp;CELL("direccion",Tabla_471030!A168),"165")</f>
        <v>165</v>
      </c>
      <c r="W172" s="5" t="str" cm="1">
        <f t="array" aca="1" ref="W172" ca="1">HYPERLINK("#"&amp;CELL("direccion",Tabla_471041!A168),"165")</f>
        <v>165</v>
      </c>
      <c r="X172" s="5" t="str" cm="1">
        <f t="array" aca="1" ref="X172" ca="1">HYPERLINK("#"&amp;CELL("direccion",Tabla_471031!A168),"165")</f>
        <v>165</v>
      </c>
      <c r="Y172" s="5" t="str" cm="1">
        <f t="array" aca="1" ref="Y172" ca="1">HYPERLINK("#"&amp;CELL("direccion",Tabla_471032!A168),"165")</f>
        <v>165</v>
      </c>
      <c r="Z172" s="5" t="str" cm="1">
        <f t="array" aca="1" ref="Z172" ca="1">HYPERLINK("#"&amp;CELL("direccion",Tabla_471059!A168),"165")</f>
        <v>165</v>
      </c>
      <c r="AA172" s="5" t="str" cm="1">
        <f t="array" aca="1" ref="AA172" ca="1">HYPERLINK("#"&amp;CELL("direccion",Tabla_471071!A168),"165")</f>
        <v>165</v>
      </c>
      <c r="AB172" s="5" t="str" cm="1">
        <f t="array" aca="1" ref="AB172" ca="1">HYPERLINK("#"&amp;CELL("direccion",Tabla_471062!A168),"165")</f>
        <v>165</v>
      </c>
      <c r="AC172" s="5" t="str" cm="1">
        <f t="array" aca="1" ref="AC172" ca="1">HYPERLINK("#"&amp;CELL("direccion",Tabla_471074!A168),"165")</f>
        <v>165</v>
      </c>
      <c r="AD172" t="s">
        <v>213</v>
      </c>
      <c r="AE172" s="3">
        <v>45747</v>
      </c>
    </row>
    <row r="173" spans="1:31" x14ac:dyDescent="0.3">
      <c r="A173">
        <v>2025</v>
      </c>
      <c r="B173" s="3">
        <v>45658</v>
      </c>
      <c r="C173" s="3">
        <v>45747</v>
      </c>
      <c r="D173" t="s">
        <v>84</v>
      </c>
      <c r="E173">
        <v>199</v>
      </c>
      <c r="F173" t="s">
        <v>273</v>
      </c>
      <c r="G173" t="s">
        <v>273</v>
      </c>
      <c r="H173" t="s">
        <v>225</v>
      </c>
      <c r="I173" t="s">
        <v>668</v>
      </c>
      <c r="J173" t="s">
        <v>355</v>
      </c>
      <c r="K173" t="s">
        <v>544</v>
      </c>
      <c r="L173" t="s">
        <v>91</v>
      </c>
      <c r="M173">
        <v>16470</v>
      </c>
      <c r="N173" t="s">
        <v>212</v>
      </c>
      <c r="O173">
        <v>13350.43</v>
      </c>
      <c r="P173" t="s">
        <v>212</v>
      </c>
      <c r="Q173" s="5" t="str" cm="1">
        <f t="array" aca="1" ref="Q173" ca="1">HYPERLINK("#"&amp;CELL("direccion",Tabla_471065!A169),"166")</f>
        <v>166</v>
      </c>
      <c r="R173" s="5" t="str" cm="1">
        <f t="array" aca="1" ref="R173" ca="1">HYPERLINK("#"&amp;CELL("direccion",Tabla_471039!A169),"166")</f>
        <v>166</v>
      </c>
      <c r="S173" s="5" t="str" cm="1">
        <f t="array" aca="1" ref="S173" ca="1">HYPERLINK("#"&amp;CELL("direccion",Tabla_471067!A169),"166")</f>
        <v>166</v>
      </c>
      <c r="T173" s="5" t="str" cm="1">
        <f t="array" aca="1" ref="T173" ca="1">HYPERLINK("#"&amp;CELL("direccion",Tabla_471023!A169),"166")</f>
        <v>166</v>
      </c>
      <c r="U173" s="5" t="str" cm="1">
        <f t="array" aca="1" ref="U173" ca="1">HYPERLINK("#"&amp;CELL("direccion",Tabla_471047!A169),"166")</f>
        <v>166</v>
      </c>
      <c r="V173" s="5" t="str" cm="1">
        <f t="array" aca="1" ref="V173" ca="1">HYPERLINK("#"&amp;CELL("direccion",Tabla_471030!A169),"166")</f>
        <v>166</v>
      </c>
      <c r="W173" s="5" t="str" cm="1">
        <f t="array" aca="1" ref="W173" ca="1">HYPERLINK("#"&amp;CELL("direccion",Tabla_471041!A169),"166")</f>
        <v>166</v>
      </c>
      <c r="X173" s="5" t="str" cm="1">
        <f t="array" aca="1" ref="X173" ca="1">HYPERLINK("#"&amp;CELL("direccion",Tabla_471031!A169),"166")</f>
        <v>166</v>
      </c>
      <c r="Y173" s="5" t="str" cm="1">
        <f t="array" aca="1" ref="Y173" ca="1">HYPERLINK("#"&amp;CELL("direccion",Tabla_471032!A169),"166")</f>
        <v>166</v>
      </c>
      <c r="Z173" s="5" t="str" cm="1">
        <f t="array" aca="1" ref="Z173" ca="1">HYPERLINK("#"&amp;CELL("direccion",Tabla_471059!A169),"166")</f>
        <v>166</v>
      </c>
      <c r="AA173" s="5" t="str" cm="1">
        <f t="array" aca="1" ref="AA173" ca="1">HYPERLINK("#"&amp;CELL("direccion",Tabla_471071!A169),"166")</f>
        <v>166</v>
      </c>
      <c r="AB173" s="5" t="str" cm="1">
        <f t="array" aca="1" ref="AB173" ca="1">HYPERLINK("#"&amp;CELL("direccion",Tabla_471062!A169),"166")</f>
        <v>166</v>
      </c>
      <c r="AC173" s="5" t="str" cm="1">
        <f t="array" aca="1" ref="AC173" ca="1">HYPERLINK("#"&amp;CELL("direccion",Tabla_471074!A169),"166")</f>
        <v>166</v>
      </c>
      <c r="AD173" t="s">
        <v>213</v>
      </c>
      <c r="AE173" s="3">
        <v>45747</v>
      </c>
    </row>
    <row r="174" spans="1:31" x14ac:dyDescent="0.3">
      <c r="A174">
        <v>2025</v>
      </c>
      <c r="B174" s="3">
        <v>45658</v>
      </c>
      <c r="C174" s="3">
        <v>45747</v>
      </c>
      <c r="D174" t="s">
        <v>84</v>
      </c>
      <c r="E174">
        <v>199</v>
      </c>
      <c r="F174" t="s">
        <v>273</v>
      </c>
      <c r="G174" t="s">
        <v>273</v>
      </c>
      <c r="H174" t="s">
        <v>225</v>
      </c>
      <c r="I174" t="s">
        <v>669</v>
      </c>
      <c r="J174" t="s">
        <v>355</v>
      </c>
      <c r="K174" t="s">
        <v>596</v>
      </c>
      <c r="L174" t="s">
        <v>92</v>
      </c>
      <c r="M174">
        <v>16470</v>
      </c>
      <c r="N174" t="s">
        <v>212</v>
      </c>
      <c r="O174">
        <v>13350.43</v>
      </c>
      <c r="P174" t="s">
        <v>212</v>
      </c>
      <c r="Q174" s="5" t="str" cm="1">
        <f t="array" aca="1" ref="Q174" ca="1">HYPERLINK("#"&amp;CELL("direccion",Tabla_471065!A170),"167")</f>
        <v>167</v>
      </c>
      <c r="R174" s="5" t="str" cm="1">
        <f t="array" aca="1" ref="R174" ca="1">HYPERLINK("#"&amp;CELL("direccion",Tabla_471039!A170),"167")</f>
        <v>167</v>
      </c>
      <c r="S174" s="5" t="str" cm="1">
        <f t="array" aca="1" ref="S174" ca="1">HYPERLINK("#"&amp;CELL("direccion",Tabla_471067!A170),"167")</f>
        <v>167</v>
      </c>
      <c r="T174" s="5" t="str" cm="1">
        <f t="array" aca="1" ref="T174" ca="1">HYPERLINK("#"&amp;CELL("direccion",Tabla_471023!A170),"167")</f>
        <v>167</v>
      </c>
      <c r="U174" s="5" t="str" cm="1">
        <f t="array" aca="1" ref="U174" ca="1">HYPERLINK("#"&amp;CELL("direccion",Tabla_471047!A170),"167")</f>
        <v>167</v>
      </c>
      <c r="V174" s="5" t="str" cm="1">
        <f t="array" aca="1" ref="V174" ca="1">HYPERLINK("#"&amp;CELL("direccion",Tabla_471030!A170),"167")</f>
        <v>167</v>
      </c>
      <c r="W174" s="5" t="str" cm="1">
        <f t="array" aca="1" ref="W174" ca="1">HYPERLINK("#"&amp;CELL("direccion",Tabla_471041!A170),"167")</f>
        <v>167</v>
      </c>
      <c r="X174" s="5" t="str" cm="1">
        <f t="array" aca="1" ref="X174" ca="1">HYPERLINK("#"&amp;CELL("direccion",Tabla_471031!A170),"167")</f>
        <v>167</v>
      </c>
      <c r="Y174" s="5" t="str" cm="1">
        <f t="array" aca="1" ref="Y174" ca="1">HYPERLINK("#"&amp;CELL("direccion",Tabla_471032!A170),"167")</f>
        <v>167</v>
      </c>
      <c r="Z174" s="5" t="str" cm="1">
        <f t="array" aca="1" ref="Z174" ca="1">HYPERLINK("#"&amp;CELL("direccion",Tabla_471059!A170),"167")</f>
        <v>167</v>
      </c>
      <c r="AA174" s="5" t="str" cm="1">
        <f t="array" aca="1" ref="AA174" ca="1">HYPERLINK("#"&amp;CELL("direccion",Tabla_471071!A170),"167")</f>
        <v>167</v>
      </c>
      <c r="AB174" s="5" t="str" cm="1">
        <f t="array" aca="1" ref="AB174" ca="1">HYPERLINK("#"&amp;CELL("direccion",Tabla_471062!A170),"167")</f>
        <v>167</v>
      </c>
      <c r="AC174" s="5" t="str" cm="1">
        <f t="array" aca="1" ref="AC174" ca="1">HYPERLINK("#"&amp;CELL("direccion",Tabla_471074!A170),"167")</f>
        <v>167</v>
      </c>
      <c r="AD174" t="s">
        <v>213</v>
      </c>
      <c r="AE174" s="3">
        <v>45747</v>
      </c>
    </row>
    <row r="175" spans="1:31" x14ac:dyDescent="0.3">
      <c r="A175">
        <v>2025</v>
      </c>
      <c r="B175" s="3">
        <v>45658</v>
      </c>
      <c r="C175" s="3">
        <v>45747</v>
      </c>
      <c r="D175" t="s">
        <v>84</v>
      </c>
      <c r="E175">
        <v>199</v>
      </c>
      <c r="F175" t="s">
        <v>273</v>
      </c>
      <c r="G175" t="s">
        <v>273</v>
      </c>
      <c r="H175" t="s">
        <v>225</v>
      </c>
      <c r="I175" t="s">
        <v>670</v>
      </c>
      <c r="J175" t="s">
        <v>444</v>
      </c>
      <c r="K175" t="s">
        <v>344</v>
      </c>
      <c r="L175" t="s">
        <v>91</v>
      </c>
      <c r="M175">
        <v>16470</v>
      </c>
      <c r="N175" t="s">
        <v>212</v>
      </c>
      <c r="O175">
        <v>13350.43</v>
      </c>
      <c r="P175" t="s">
        <v>212</v>
      </c>
      <c r="Q175" s="5" t="str" cm="1">
        <f t="array" aca="1" ref="Q175" ca="1">HYPERLINK("#"&amp;CELL("direccion",Tabla_471065!A171),"168")</f>
        <v>168</v>
      </c>
      <c r="R175" s="5" t="str" cm="1">
        <f t="array" aca="1" ref="R175" ca="1">HYPERLINK("#"&amp;CELL("direccion",Tabla_471039!A171),"168")</f>
        <v>168</v>
      </c>
      <c r="S175" s="5" t="str" cm="1">
        <f t="array" aca="1" ref="S175" ca="1">HYPERLINK("#"&amp;CELL("direccion",Tabla_471067!A171),"168")</f>
        <v>168</v>
      </c>
      <c r="T175" s="5" t="str" cm="1">
        <f t="array" aca="1" ref="T175" ca="1">HYPERLINK("#"&amp;CELL("direccion",Tabla_471023!A171),"168")</f>
        <v>168</v>
      </c>
      <c r="U175" s="5" t="str" cm="1">
        <f t="array" aca="1" ref="U175" ca="1">HYPERLINK("#"&amp;CELL("direccion",Tabla_471047!A171),"168")</f>
        <v>168</v>
      </c>
      <c r="V175" s="5" t="str" cm="1">
        <f t="array" aca="1" ref="V175" ca="1">HYPERLINK("#"&amp;CELL("direccion",Tabla_471030!A171),"168")</f>
        <v>168</v>
      </c>
      <c r="W175" s="5" t="str" cm="1">
        <f t="array" aca="1" ref="W175" ca="1">HYPERLINK("#"&amp;CELL("direccion",Tabla_471041!A171),"168")</f>
        <v>168</v>
      </c>
      <c r="X175" s="5" t="str" cm="1">
        <f t="array" aca="1" ref="X175" ca="1">HYPERLINK("#"&amp;CELL("direccion",Tabla_471031!A171),"168")</f>
        <v>168</v>
      </c>
      <c r="Y175" s="5" t="str" cm="1">
        <f t="array" aca="1" ref="Y175" ca="1">HYPERLINK("#"&amp;CELL("direccion",Tabla_471032!A171),"168")</f>
        <v>168</v>
      </c>
      <c r="Z175" s="5" t="str" cm="1">
        <f t="array" aca="1" ref="Z175" ca="1">HYPERLINK("#"&amp;CELL("direccion",Tabla_471059!A171),"168")</f>
        <v>168</v>
      </c>
      <c r="AA175" s="5" t="str" cm="1">
        <f t="array" aca="1" ref="AA175" ca="1">HYPERLINK("#"&amp;CELL("direccion",Tabla_471071!A171),"168")</f>
        <v>168</v>
      </c>
      <c r="AB175" s="5" t="str" cm="1">
        <f t="array" aca="1" ref="AB175" ca="1">HYPERLINK("#"&amp;CELL("direccion",Tabla_471062!A171),"168")</f>
        <v>168</v>
      </c>
      <c r="AC175" s="5" t="str" cm="1">
        <f t="array" aca="1" ref="AC175" ca="1">HYPERLINK("#"&amp;CELL("direccion",Tabla_471074!A171),"168")</f>
        <v>168</v>
      </c>
      <c r="AD175" t="s">
        <v>213</v>
      </c>
      <c r="AE175" s="3">
        <v>45747</v>
      </c>
    </row>
    <row r="176" spans="1:31" x14ac:dyDescent="0.3">
      <c r="A176">
        <v>2025</v>
      </c>
      <c r="B176" s="3">
        <v>45658</v>
      </c>
      <c r="C176" s="3">
        <v>45747</v>
      </c>
      <c r="D176" t="s">
        <v>84</v>
      </c>
      <c r="E176">
        <v>199</v>
      </c>
      <c r="F176" t="s">
        <v>273</v>
      </c>
      <c r="G176" t="s">
        <v>273</v>
      </c>
      <c r="H176" t="s">
        <v>225</v>
      </c>
      <c r="I176" t="s">
        <v>671</v>
      </c>
      <c r="J176" t="s">
        <v>672</v>
      </c>
      <c r="K176" t="s">
        <v>673</v>
      </c>
      <c r="L176" t="s">
        <v>91</v>
      </c>
      <c r="M176">
        <v>16470</v>
      </c>
      <c r="N176" t="s">
        <v>212</v>
      </c>
      <c r="O176">
        <v>13350.43</v>
      </c>
      <c r="P176" t="s">
        <v>212</v>
      </c>
      <c r="Q176" s="5" t="str" cm="1">
        <f t="array" aca="1" ref="Q176" ca="1">HYPERLINK("#"&amp;CELL("direccion",Tabla_471065!A172),"169")</f>
        <v>169</v>
      </c>
      <c r="R176" s="5" t="str" cm="1">
        <f t="array" aca="1" ref="R176" ca="1">HYPERLINK("#"&amp;CELL("direccion",Tabla_471039!A172),"169")</f>
        <v>169</v>
      </c>
      <c r="S176" s="5" t="str" cm="1">
        <f t="array" aca="1" ref="S176" ca="1">HYPERLINK("#"&amp;CELL("direccion",Tabla_471067!A172),"169")</f>
        <v>169</v>
      </c>
      <c r="T176" s="5" t="str" cm="1">
        <f t="array" aca="1" ref="T176" ca="1">HYPERLINK("#"&amp;CELL("direccion",Tabla_471023!A172),"169")</f>
        <v>169</v>
      </c>
      <c r="U176" s="5" t="str" cm="1">
        <f t="array" aca="1" ref="U176" ca="1">HYPERLINK("#"&amp;CELL("direccion",Tabla_471047!A172),"169")</f>
        <v>169</v>
      </c>
      <c r="V176" s="5" t="str" cm="1">
        <f t="array" aca="1" ref="V176" ca="1">HYPERLINK("#"&amp;CELL("direccion",Tabla_471030!A172),"169")</f>
        <v>169</v>
      </c>
      <c r="W176" s="5" t="str" cm="1">
        <f t="array" aca="1" ref="W176" ca="1">HYPERLINK("#"&amp;CELL("direccion",Tabla_471041!A172),"169")</f>
        <v>169</v>
      </c>
      <c r="X176" s="5" t="str" cm="1">
        <f t="array" aca="1" ref="X176" ca="1">HYPERLINK("#"&amp;CELL("direccion",Tabla_471031!A172),"169")</f>
        <v>169</v>
      </c>
      <c r="Y176" s="5" t="str" cm="1">
        <f t="array" aca="1" ref="Y176" ca="1">HYPERLINK("#"&amp;CELL("direccion",Tabla_471032!A172),"169")</f>
        <v>169</v>
      </c>
      <c r="Z176" s="5" t="str" cm="1">
        <f t="array" aca="1" ref="Z176" ca="1">HYPERLINK("#"&amp;CELL("direccion",Tabla_471059!A172),"169")</f>
        <v>169</v>
      </c>
      <c r="AA176" s="5" t="str" cm="1">
        <f t="array" aca="1" ref="AA176" ca="1">HYPERLINK("#"&amp;CELL("direccion",Tabla_471071!A172),"169")</f>
        <v>169</v>
      </c>
      <c r="AB176" s="5" t="str" cm="1">
        <f t="array" aca="1" ref="AB176" ca="1">HYPERLINK("#"&amp;CELL("direccion",Tabla_471062!A172),"169")</f>
        <v>169</v>
      </c>
      <c r="AC176" s="5" t="str" cm="1">
        <f t="array" aca="1" ref="AC176" ca="1">HYPERLINK("#"&amp;CELL("direccion",Tabla_471074!A172),"169")</f>
        <v>169</v>
      </c>
      <c r="AD176" t="s">
        <v>213</v>
      </c>
      <c r="AE176" s="3">
        <v>45747</v>
      </c>
    </row>
    <row r="177" spans="1:31" x14ac:dyDescent="0.3">
      <c r="A177">
        <v>2025</v>
      </c>
      <c r="B177" s="3">
        <v>45658</v>
      </c>
      <c r="C177" s="3">
        <v>45747</v>
      </c>
      <c r="D177" t="s">
        <v>84</v>
      </c>
      <c r="E177">
        <v>199</v>
      </c>
      <c r="F177" t="s">
        <v>273</v>
      </c>
      <c r="G177" t="s">
        <v>273</v>
      </c>
      <c r="H177" t="s">
        <v>225</v>
      </c>
      <c r="I177" t="s">
        <v>674</v>
      </c>
      <c r="J177" t="s">
        <v>675</v>
      </c>
      <c r="K177" t="s">
        <v>676</v>
      </c>
      <c r="L177" t="s">
        <v>91</v>
      </c>
      <c r="M177">
        <v>16470</v>
      </c>
      <c r="N177" t="s">
        <v>212</v>
      </c>
      <c r="O177">
        <v>13350.43</v>
      </c>
      <c r="P177" t="s">
        <v>212</v>
      </c>
      <c r="Q177" s="5" t="str" cm="1">
        <f t="array" aca="1" ref="Q177" ca="1">HYPERLINK("#"&amp;CELL("direccion",Tabla_471065!A173),"170")</f>
        <v>170</v>
      </c>
      <c r="R177" s="5" t="str" cm="1">
        <f t="array" aca="1" ref="R177" ca="1">HYPERLINK("#"&amp;CELL("direccion",Tabla_471039!A173),"170")</f>
        <v>170</v>
      </c>
      <c r="S177" s="5" t="str" cm="1">
        <f t="array" aca="1" ref="S177" ca="1">HYPERLINK("#"&amp;CELL("direccion",Tabla_471067!A173),"170")</f>
        <v>170</v>
      </c>
      <c r="T177" s="5" t="str" cm="1">
        <f t="array" aca="1" ref="T177" ca="1">HYPERLINK("#"&amp;CELL("direccion",Tabla_471023!A173),"170")</f>
        <v>170</v>
      </c>
      <c r="U177" s="5" t="str" cm="1">
        <f t="array" aca="1" ref="U177" ca="1">HYPERLINK("#"&amp;CELL("direccion",Tabla_471047!A173),"170")</f>
        <v>170</v>
      </c>
      <c r="V177" s="5" t="str" cm="1">
        <f t="array" aca="1" ref="V177" ca="1">HYPERLINK("#"&amp;CELL("direccion",Tabla_471030!A173),"170")</f>
        <v>170</v>
      </c>
      <c r="W177" s="5" t="str" cm="1">
        <f t="array" aca="1" ref="W177" ca="1">HYPERLINK("#"&amp;CELL("direccion",Tabla_471041!A173),"170")</f>
        <v>170</v>
      </c>
      <c r="X177" s="5" t="str" cm="1">
        <f t="array" aca="1" ref="X177" ca="1">HYPERLINK("#"&amp;CELL("direccion",Tabla_471031!A173),"170")</f>
        <v>170</v>
      </c>
      <c r="Y177" s="5" t="str" cm="1">
        <f t="array" aca="1" ref="Y177" ca="1">HYPERLINK("#"&amp;CELL("direccion",Tabla_471032!A173),"170")</f>
        <v>170</v>
      </c>
      <c r="Z177" s="5" t="str" cm="1">
        <f t="array" aca="1" ref="Z177" ca="1">HYPERLINK("#"&amp;CELL("direccion",Tabla_471059!A173),"170")</f>
        <v>170</v>
      </c>
      <c r="AA177" s="5" t="str" cm="1">
        <f t="array" aca="1" ref="AA177" ca="1">HYPERLINK("#"&amp;CELL("direccion",Tabla_471071!A173),"170")</f>
        <v>170</v>
      </c>
      <c r="AB177" s="5" t="str" cm="1">
        <f t="array" aca="1" ref="AB177" ca="1">HYPERLINK("#"&amp;CELL("direccion",Tabla_471062!A173),"170")</f>
        <v>170</v>
      </c>
      <c r="AC177" s="5" t="str" cm="1">
        <f t="array" aca="1" ref="AC177" ca="1">HYPERLINK("#"&amp;CELL("direccion",Tabla_471074!A173),"170")</f>
        <v>170</v>
      </c>
      <c r="AD177" t="s">
        <v>213</v>
      </c>
      <c r="AE177" s="3">
        <v>45747</v>
      </c>
    </row>
    <row r="178" spans="1:31" x14ac:dyDescent="0.3">
      <c r="A178">
        <v>2025</v>
      </c>
      <c r="B178" s="3">
        <v>45658</v>
      </c>
      <c r="C178" s="3">
        <v>45747</v>
      </c>
      <c r="D178" t="s">
        <v>84</v>
      </c>
      <c r="E178">
        <v>199</v>
      </c>
      <c r="F178" t="s">
        <v>273</v>
      </c>
      <c r="G178" t="s">
        <v>273</v>
      </c>
      <c r="H178" t="s">
        <v>225</v>
      </c>
      <c r="I178" t="s">
        <v>677</v>
      </c>
      <c r="J178" t="s">
        <v>678</v>
      </c>
      <c r="K178" t="s">
        <v>420</v>
      </c>
      <c r="L178" t="s">
        <v>91</v>
      </c>
      <c r="M178">
        <v>15437</v>
      </c>
      <c r="N178" t="s">
        <v>212</v>
      </c>
      <c r="O178">
        <v>12646.09</v>
      </c>
      <c r="P178" t="s">
        <v>212</v>
      </c>
      <c r="Q178" s="5" t="str" cm="1">
        <f t="array" aca="1" ref="Q178" ca="1">HYPERLINK("#"&amp;CELL("direccion",Tabla_471065!A174),"171")</f>
        <v>171</v>
      </c>
      <c r="R178" s="5" t="str" cm="1">
        <f t="array" aca="1" ref="R178" ca="1">HYPERLINK("#"&amp;CELL("direccion",Tabla_471039!A174),"171")</f>
        <v>171</v>
      </c>
      <c r="S178" s="5" t="str" cm="1">
        <f t="array" aca="1" ref="S178" ca="1">HYPERLINK("#"&amp;CELL("direccion",Tabla_471067!A174),"171")</f>
        <v>171</v>
      </c>
      <c r="T178" s="5" t="str" cm="1">
        <f t="array" aca="1" ref="T178" ca="1">HYPERLINK("#"&amp;CELL("direccion",Tabla_471023!A174),"171")</f>
        <v>171</v>
      </c>
      <c r="U178" s="5" t="str" cm="1">
        <f t="array" aca="1" ref="U178" ca="1">HYPERLINK("#"&amp;CELL("direccion",Tabla_471047!A174),"171")</f>
        <v>171</v>
      </c>
      <c r="V178" s="5" t="str" cm="1">
        <f t="array" aca="1" ref="V178" ca="1">HYPERLINK("#"&amp;CELL("direccion",Tabla_471030!A174),"171")</f>
        <v>171</v>
      </c>
      <c r="W178" s="5" t="str" cm="1">
        <f t="array" aca="1" ref="W178" ca="1">HYPERLINK("#"&amp;CELL("direccion",Tabla_471041!A174),"171")</f>
        <v>171</v>
      </c>
      <c r="X178" s="5" t="str" cm="1">
        <f t="array" aca="1" ref="X178" ca="1">HYPERLINK("#"&amp;CELL("direccion",Tabla_471031!A174),"171")</f>
        <v>171</v>
      </c>
      <c r="Y178" s="5" t="str" cm="1">
        <f t="array" aca="1" ref="Y178" ca="1">HYPERLINK("#"&amp;CELL("direccion",Tabla_471032!A174),"171")</f>
        <v>171</v>
      </c>
      <c r="Z178" s="5" t="str" cm="1">
        <f t="array" aca="1" ref="Z178" ca="1">HYPERLINK("#"&amp;CELL("direccion",Tabla_471059!A174),"171")</f>
        <v>171</v>
      </c>
      <c r="AA178" s="5" t="str" cm="1">
        <f t="array" aca="1" ref="AA178" ca="1">HYPERLINK("#"&amp;CELL("direccion",Tabla_471071!A174),"171")</f>
        <v>171</v>
      </c>
      <c r="AB178" s="5" t="str" cm="1">
        <f t="array" aca="1" ref="AB178" ca="1">HYPERLINK("#"&amp;CELL("direccion",Tabla_471062!A174),"171")</f>
        <v>171</v>
      </c>
      <c r="AC178" s="5" t="str" cm="1">
        <f t="array" aca="1" ref="AC178" ca="1">HYPERLINK("#"&amp;CELL("direccion",Tabla_471074!A174),"171")</f>
        <v>171</v>
      </c>
      <c r="AD178" t="s">
        <v>213</v>
      </c>
      <c r="AE178" s="3">
        <v>45747</v>
      </c>
    </row>
    <row r="179" spans="1:31" x14ac:dyDescent="0.3">
      <c r="A179">
        <v>2025</v>
      </c>
      <c r="B179" s="3">
        <v>45658</v>
      </c>
      <c r="C179" s="3">
        <v>45747</v>
      </c>
      <c r="D179" t="s">
        <v>84</v>
      </c>
      <c r="E179">
        <v>199</v>
      </c>
      <c r="F179" t="s">
        <v>273</v>
      </c>
      <c r="G179" t="s">
        <v>273</v>
      </c>
      <c r="H179" t="s">
        <v>225</v>
      </c>
      <c r="I179" t="s">
        <v>679</v>
      </c>
      <c r="J179" t="s">
        <v>680</v>
      </c>
      <c r="K179" t="s">
        <v>569</v>
      </c>
      <c r="L179" t="s">
        <v>91</v>
      </c>
      <c r="M179">
        <v>16470</v>
      </c>
      <c r="N179" t="s">
        <v>212</v>
      </c>
      <c r="O179">
        <v>13350.43</v>
      </c>
      <c r="P179" t="s">
        <v>212</v>
      </c>
      <c r="Q179" s="5" t="str" cm="1">
        <f t="array" aca="1" ref="Q179" ca="1">HYPERLINK("#"&amp;CELL("direccion",Tabla_471065!A175),"172")</f>
        <v>172</v>
      </c>
      <c r="R179" s="5" t="str" cm="1">
        <f t="array" aca="1" ref="R179" ca="1">HYPERLINK("#"&amp;CELL("direccion",Tabla_471039!A175),"172")</f>
        <v>172</v>
      </c>
      <c r="S179" s="5" t="str" cm="1">
        <f t="array" aca="1" ref="S179" ca="1">HYPERLINK("#"&amp;CELL("direccion",Tabla_471067!A175),"172")</f>
        <v>172</v>
      </c>
      <c r="T179" s="5" t="str" cm="1">
        <f t="array" aca="1" ref="T179" ca="1">HYPERLINK("#"&amp;CELL("direccion",Tabla_471023!A175),"172")</f>
        <v>172</v>
      </c>
      <c r="U179" s="5" t="str" cm="1">
        <f t="array" aca="1" ref="U179" ca="1">HYPERLINK("#"&amp;CELL("direccion",Tabla_471047!A175),"172")</f>
        <v>172</v>
      </c>
      <c r="V179" s="5" t="str" cm="1">
        <f t="array" aca="1" ref="V179" ca="1">HYPERLINK("#"&amp;CELL("direccion",Tabla_471030!A175),"172")</f>
        <v>172</v>
      </c>
      <c r="W179" s="5" t="str" cm="1">
        <f t="array" aca="1" ref="W179" ca="1">HYPERLINK("#"&amp;CELL("direccion",Tabla_471041!A175),"172")</f>
        <v>172</v>
      </c>
      <c r="X179" s="5" t="str" cm="1">
        <f t="array" aca="1" ref="X179" ca="1">HYPERLINK("#"&amp;CELL("direccion",Tabla_471031!A175),"172")</f>
        <v>172</v>
      </c>
      <c r="Y179" s="5" t="str" cm="1">
        <f t="array" aca="1" ref="Y179" ca="1">HYPERLINK("#"&amp;CELL("direccion",Tabla_471032!A175),"172")</f>
        <v>172</v>
      </c>
      <c r="Z179" s="5" t="str" cm="1">
        <f t="array" aca="1" ref="Z179" ca="1">HYPERLINK("#"&amp;CELL("direccion",Tabla_471059!A175),"172")</f>
        <v>172</v>
      </c>
      <c r="AA179" s="5" t="str" cm="1">
        <f t="array" aca="1" ref="AA179" ca="1">HYPERLINK("#"&amp;CELL("direccion",Tabla_471071!A175),"172")</f>
        <v>172</v>
      </c>
      <c r="AB179" s="5" t="str" cm="1">
        <f t="array" aca="1" ref="AB179" ca="1">HYPERLINK("#"&amp;CELL("direccion",Tabla_471062!A175),"172")</f>
        <v>172</v>
      </c>
      <c r="AC179" s="5" t="str" cm="1">
        <f t="array" aca="1" ref="AC179" ca="1">HYPERLINK("#"&amp;CELL("direccion",Tabla_471074!A175),"172")</f>
        <v>172</v>
      </c>
      <c r="AD179" t="s">
        <v>213</v>
      </c>
      <c r="AE179" s="3">
        <v>45747</v>
      </c>
    </row>
    <row r="180" spans="1:31" x14ac:dyDescent="0.3">
      <c r="A180">
        <v>2025</v>
      </c>
      <c r="B180" s="3">
        <v>45658</v>
      </c>
      <c r="C180" s="3">
        <v>45747</v>
      </c>
      <c r="D180" t="s">
        <v>84</v>
      </c>
      <c r="E180">
        <v>199</v>
      </c>
      <c r="F180" t="s">
        <v>273</v>
      </c>
      <c r="G180" t="s">
        <v>273</v>
      </c>
      <c r="H180" t="s">
        <v>225</v>
      </c>
      <c r="I180" t="s">
        <v>681</v>
      </c>
      <c r="J180" t="s">
        <v>682</v>
      </c>
      <c r="K180" t="s">
        <v>355</v>
      </c>
      <c r="L180" t="s">
        <v>91</v>
      </c>
      <c r="M180">
        <v>16470</v>
      </c>
      <c r="N180" t="s">
        <v>212</v>
      </c>
      <c r="O180">
        <v>13350.43</v>
      </c>
      <c r="P180" t="s">
        <v>212</v>
      </c>
      <c r="Q180" s="5" t="str" cm="1">
        <f t="array" aca="1" ref="Q180" ca="1">HYPERLINK("#"&amp;CELL("direccion",Tabla_471065!A176),"173")</f>
        <v>173</v>
      </c>
      <c r="R180" s="5" t="str" cm="1">
        <f t="array" aca="1" ref="R180" ca="1">HYPERLINK("#"&amp;CELL("direccion",Tabla_471039!A176),"173")</f>
        <v>173</v>
      </c>
      <c r="S180" s="5" t="str" cm="1">
        <f t="array" aca="1" ref="S180" ca="1">HYPERLINK("#"&amp;CELL("direccion",Tabla_471067!A176),"173")</f>
        <v>173</v>
      </c>
      <c r="T180" s="5" t="str" cm="1">
        <f t="array" aca="1" ref="T180" ca="1">HYPERLINK("#"&amp;CELL("direccion",Tabla_471023!A176),"173")</f>
        <v>173</v>
      </c>
      <c r="U180" s="5" t="str" cm="1">
        <f t="array" aca="1" ref="U180" ca="1">HYPERLINK("#"&amp;CELL("direccion",Tabla_471047!A176),"173")</f>
        <v>173</v>
      </c>
      <c r="V180" s="5" t="str" cm="1">
        <f t="array" aca="1" ref="V180" ca="1">HYPERLINK("#"&amp;CELL("direccion",Tabla_471030!A176),"173")</f>
        <v>173</v>
      </c>
      <c r="W180" s="5" t="str" cm="1">
        <f t="array" aca="1" ref="W180" ca="1">HYPERLINK("#"&amp;CELL("direccion",Tabla_471041!A176),"173")</f>
        <v>173</v>
      </c>
      <c r="X180" s="5" t="str" cm="1">
        <f t="array" aca="1" ref="X180" ca="1">HYPERLINK("#"&amp;CELL("direccion",Tabla_471031!A176),"173")</f>
        <v>173</v>
      </c>
      <c r="Y180" s="5" t="str" cm="1">
        <f t="array" aca="1" ref="Y180" ca="1">HYPERLINK("#"&amp;CELL("direccion",Tabla_471032!A176),"173")</f>
        <v>173</v>
      </c>
      <c r="Z180" s="5" t="str" cm="1">
        <f t="array" aca="1" ref="Z180" ca="1">HYPERLINK("#"&amp;CELL("direccion",Tabla_471059!A176),"173")</f>
        <v>173</v>
      </c>
      <c r="AA180" s="5" t="str" cm="1">
        <f t="array" aca="1" ref="AA180" ca="1">HYPERLINK("#"&amp;CELL("direccion",Tabla_471071!A176),"173")</f>
        <v>173</v>
      </c>
      <c r="AB180" s="5" t="str" cm="1">
        <f t="array" aca="1" ref="AB180" ca="1">HYPERLINK("#"&amp;CELL("direccion",Tabla_471062!A176),"173")</f>
        <v>173</v>
      </c>
      <c r="AC180" s="5" t="str" cm="1">
        <f t="array" aca="1" ref="AC180" ca="1">HYPERLINK("#"&amp;CELL("direccion",Tabla_471074!A176),"173")</f>
        <v>173</v>
      </c>
      <c r="AD180" t="s">
        <v>213</v>
      </c>
      <c r="AE180" s="3">
        <v>45747</v>
      </c>
    </row>
    <row r="181" spans="1:31" x14ac:dyDescent="0.3">
      <c r="A181">
        <v>2025</v>
      </c>
      <c r="B181" s="3">
        <v>45658</v>
      </c>
      <c r="C181" s="3">
        <v>45747</v>
      </c>
      <c r="D181" t="s">
        <v>84</v>
      </c>
      <c r="E181">
        <v>199</v>
      </c>
      <c r="F181" t="s">
        <v>273</v>
      </c>
      <c r="G181" t="s">
        <v>273</v>
      </c>
      <c r="H181" t="s">
        <v>225</v>
      </c>
      <c r="I181" t="s">
        <v>534</v>
      </c>
      <c r="J181" t="s">
        <v>683</v>
      </c>
      <c r="K181" t="s">
        <v>485</v>
      </c>
      <c r="L181" t="s">
        <v>92</v>
      </c>
      <c r="M181">
        <v>16470</v>
      </c>
      <c r="N181" t="s">
        <v>212</v>
      </c>
      <c r="O181">
        <v>13350.43</v>
      </c>
      <c r="P181" t="s">
        <v>212</v>
      </c>
      <c r="Q181" s="5" t="str" cm="1">
        <f t="array" aca="1" ref="Q181" ca="1">HYPERLINK("#"&amp;CELL("direccion",Tabla_471065!A177),"174")</f>
        <v>174</v>
      </c>
      <c r="R181" s="5" t="str" cm="1">
        <f t="array" aca="1" ref="R181" ca="1">HYPERLINK("#"&amp;CELL("direccion",Tabla_471039!A177),"174")</f>
        <v>174</v>
      </c>
      <c r="S181" s="5" t="str" cm="1">
        <f t="array" aca="1" ref="S181" ca="1">HYPERLINK("#"&amp;CELL("direccion",Tabla_471067!A177),"174")</f>
        <v>174</v>
      </c>
      <c r="T181" s="5" t="str" cm="1">
        <f t="array" aca="1" ref="T181" ca="1">HYPERLINK("#"&amp;CELL("direccion",Tabla_471023!A177),"174")</f>
        <v>174</v>
      </c>
      <c r="U181" s="5" t="str" cm="1">
        <f t="array" aca="1" ref="U181" ca="1">HYPERLINK("#"&amp;CELL("direccion",Tabla_471047!A177),"174")</f>
        <v>174</v>
      </c>
      <c r="V181" s="5" t="str" cm="1">
        <f t="array" aca="1" ref="V181" ca="1">HYPERLINK("#"&amp;CELL("direccion",Tabla_471030!A177),"174")</f>
        <v>174</v>
      </c>
      <c r="W181" s="5" t="str" cm="1">
        <f t="array" aca="1" ref="W181" ca="1">HYPERLINK("#"&amp;CELL("direccion",Tabla_471041!A177),"174")</f>
        <v>174</v>
      </c>
      <c r="X181" s="5" t="str" cm="1">
        <f t="array" aca="1" ref="X181" ca="1">HYPERLINK("#"&amp;CELL("direccion",Tabla_471031!A177),"174")</f>
        <v>174</v>
      </c>
      <c r="Y181" s="5" t="str" cm="1">
        <f t="array" aca="1" ref="Y181" ca="1">HYPERLINK("#"&amp;CELL("direccion",Tabla_471032!A177),"174")</f>
        <v>174</v>
      </c>
      <c r="Z181" s="5" t="str" cm="1">
        <f t="array" aca="1" ref="Z181" ca="1">HYPERLINK("#"&amp;CELL("direccion",Tabla_471059!A177),"174")</f>
        <v>174</v>
      </c>
      <c r="AA181" s="5" t="str" cm="1">
        <f t="array" aca="1" ref="AA181" ca="1">HYPERLINK("#"&amp;CELL("direccion",Tabla_471071!A177),"174")</f>
        <v>174</v>
      </c>
      <c r="AB181" s="5" t="str" cm="1">
        <f t="array" aca="1" ref="AB181" ca="1">HYPERLINK("#"&amp;CELL("direccion",Tabla_471062!A177),"174")</f>
        <v>174</v>
      </c>
      <c r="AC181" s="5" t="str" cm="1">
        <f t="array" aca="1" ref="AC181" ca="1">HYPERLINK("#"&amp;CELL("direccion",Tabla_471074!A177),"174")</f>
        <v>174</v>
      </c>
      <c r="AD181" t="s">
        <v>213</v>
      </c>
      <c r="AE181" s="3">
        <v>45747</v>
      </c>
    </row>
    <row r="182" spans="1:31" x14ac:dyDescent="0.3">
      <c r="A182">
        <v>2025</v>
      </c>
      <c r="B182" s="3">
        <v>45658</v>
      </c>
      <c r="C182" s="3">
        <v>45747</v>
      </c>
      <c r="D182" t="s">
        <v>84</v>
      </c>
      <c r="E182">
        <v>199</v>
      </c>
      <c r="F182" t="s">
        <v>273</v>
      </c>
      <c r="G182" t="s">
        <v>273</v>
      </c>
      <c r="H182" t="s">
        <v>225</v>
      </c>
      <c r="I182" t="s">
        <v>684</v>
      </c>
      <c r="J182" t="s">
        <v>685</v>
      </c>
      <c r="K182" t="s">
        <v>686</v>
      </c>
      <c r="L182" t="s">
        <v>91</v>
      </c>
      <c r="M182">
        <v>16470</v>
      </c>
      <c r="N182" t="s">
        <v>212</v>
      </c>
      <c r="O182">
        <v>13350.43</v>
      </c>
      <c r="P182" t="s">
        <v>212</v>
      </c>
      <c r="Q182" s="5" t="str" cm="1">
        <f t="array" aca="1" ref="Q182" ca="1">HYPERLINK("#"&amp;CELL("direccion",Tabla_471065!A178),"175")</f>
        <v>175</v>
      </c>
      <c r="R182" s="5" t="str" cm="1">
        <f t="array" aca="1" ref="R182" ca="1">HYPERLINK("#"&amp;CELL("direccion",Tabla_471039!A178),"175")</f>
        <v>175</v>
      </c>
      <c r="S182" s="5" t="str" cm="1">
        <f t="array" aca="1" ref="S182" ca="1">HYPERLINK("#"&amp;CELL("direccion",Tabla_471067!A178),"175")</f>
        <v>175</v>
      </c>
      <c r="T182" s="5" t="str" cm="1">
        <f t="array" aca="1" ref="T182" ca="1">HYPERLINK("#"&amp;CELL("direccion",Tabla_471023!A178),"175")</f>
        <v>175</v>
      </c>
      <c r="U182" s="5" t="str" cm="1">
        <f t="array" aca="1" ref="U182" ca="1">HYPERLINK("#"&amp;CELL("direccion",Tabla_471047!A178),"175")</f>
        <v>175</v>
      </c>
      <c r="V182" s="5" t="str" cm="1">
        <f t="array" aca="1" ref="V182" ca="1">HYPERLINK("#"&amp;CELL("direccion",Tabla_471030!A178),"175")</f>
        <v>175</v>
      </c>
      <c r="W182" s="5" t="str" cm="1">
        <f t="array" aca="1" ref="W182" ca="1">HYPERLINK("#"&amp;CELL("direccion",Tabla_471041!A178),"175")</f>
        <v>175</v>
      </c>
      <c r="X182" s="5" t="str" cm="1">
        <f t="array" aca="1" ref="X182" ca="1">HYPERLINK("#"&amp;CELL("direccion",Tabla_471031!A178),"175")</f>
        <v>175</v>
      </c>
      <c r="Y182" s="5" t="str" cm="1">
        <f t="array" aca="1" ref="Y182" ca="1">HYPERLINK("#"&amp;CELL("direccion",Tabla_471032!A178),"175")</f>
        <v>175</v>
      </c>
      <c r="Z182" s="5" t="str" cm="1">
        <f t="array" aca="1" ref="Z182" ca="1">HYPERLINK("#"&amp;CELL("direccion",Tabla_471059!A178),"175")</f>
        <v>175</v>
      </c>
      <c r="AA182" s="5" t="str" cm="1">
        <f t="array" aca="1" ref="AA182" ca="1">HYPERLINK("#"&amp;CELL("direccion",Tabla_471071!A178),"175")</f>
        <v>175</v>
      </c>
      <c r="AB182" s="5" t="str" cm="1">
        <f t="array" aca="1" ref="AB182" ca="1">HYPERLINK("#"&amp;CELL("direccion",Tabla_471062!A178),"175")</f>
        <v>175</v>
      </c>
      <c r="AC182" s="5" t="str" cm="1">
        <f t="array" aca="1" ref="AC182" ca="1">HYPERLINK("#"&amp;CELL("direccion",Tabla_471074!A178),"175")</f>
        <v>175</v>
      </c>
      <c r="AD182" t="s">
        <v>213</v>
      </c>
      <c r="AE182" s="3">
        <v>45747</v>
      </c>
    </row>
    <row r="183" spans="1:31" x14ac:dyDescent="0.3">
      <c r="A183">
        <v>2025</v>
      </c>
      <c r="B183" s="3">
        <v>45658</v>
      </c>
      <c r="C183" s="3">
        <v>45747</v>
      </c>
      <c r="D183" t="s">
        <v>84</v>
      </c>
      <c r="E183">
        <v>199</v>
      </c>
      <c r="F183" t="s">
        <v>273</v>
      </c>
      <c r="G183" t="s">
        <v>273</v>
      </c>
      <c r="H183" t="s">
        <v>225</v>
      </c>
      <c r="I183" t="s">
        <v>687</v>
      </c>
      <c r="J183" t="s">
        <v>593</v>
      </c>
      <c r="K183" t="s">
        <v>355</v>
      </c>
      <c r="L183" t="s">
        <v>92</v>
      </c>
      <c r="M183">
        <v>16470</v>
      </c>
      <c r="N183" t="s">
        <v>212</v>
      </c>
      <c r="O183">
        <v>13350.43</v>
      </c>
      <c r="P183" t="s">
        <v>212</v>
      </c>
      <c r="Q183" s="5" t="str" cm="1">
        <f t="array" aca="1" ref="Q183" ca="1">HYPERLINK("#"&amp;CELL("direccion",Tabla_471065!A179),"176")</f>
        <v>176</v>
      </c>
      <c r="R183" s="5" t="str" cm="1">
        <f t="array" aca="1" ref="R183" ca="1">HYPERLINK("#"&amp;CELL("direccion",Tabla_471039!A179),"176")</f>
        <v>176</v>
      </c>
      <c r="S183" s="5" t="str" cm="1">
        <f t="array" aca="1" ref="S183" ca="1">HYPERLINK("#"&amp;CELL("direccion",Tabla_471067!A179),"176")</f>
        <v>176</v>
      </c>
      <c r="T183" s="5" t="str" cm="1">
        <f t="array" aca="1" ref="T183" ca="1">HYPERLINK("#"&amp;CELL("direccion",Tabla_471023!A179),"176")</f>
        <v>176</v>
      </c>
      <c r="U183" s="5" t="str" cm="1">
        <f t="array" aca="1" ref="U183" ca="1">HYPERLINK("#"&amp;CELL("direccion",Tabla_471047!A179),"176")</f>
        <v>176</v>
      </c>
      <c r="V183" s="5" t="str" cm="1">
        <f t="array" aca="1" ref="V183" ca="1">HYPERLINK("#"&amp;CELL("direccion",Tabla_471030!A179),"176")</f>
        <v>176</v>
      </c>
      <c r="W183" s="5" t="str" cm="1">
        <f t="array" aca="1" ref="W183" ca="1">HYPERLINK("#"&amp;CELL("direccion",Tabla_471041!A179),"176")</f>
        <v>176</v>
      </c>
      <c r="X183" s="5" t="str" cm="1">
        <f t="array" aca="1" ref="X183" ca="1">HYPERLINK("#"&amp;CELL("direccion",Tabla_471031!A179),"176")</f>
        <v>176</v>
      </c>
      <c r="Y183" s="5" t="str" cm="1">
        <f t="array" aca="1" ref="Y183" ca="1">HYPERLINK("#"&amp;CELL("direccion",Tabla_471032!A179),"176")</f>
        <v>176</v>
      </c>
      <c r="Z183" s="5" t="str" cm="1">
        <f t="array" aca="1" ref="Z183" ca="1">HYPERLINK("#"&amp;CELL("direccion",Tabla_471059!A179),"176")</f>
        <v>176</v>
      </c>
      <c r="AA183" s="5" t="str" cm="1">
        <f t="array" aca="1" ref="AA183" ca="1">HYPERLINK("#"&amp;CELL("direccion",Tabla_471071!A179),"176")</f>
        <v>176</v>
      </c>
      <c r="AB183" s="5" t="str" cm="1">
        <f t="array" aca="1" ref="AB183" ca="1">HYPERLINK("#"&amp;CELL("direccion",Tabla_471062!A179),"176")</f>
        <v>176</v>
      </c>
      <c r="AC183" s="5" t="str" cm="1">
        <f t="array" aca="1" ref="AC183" ca="1">HYPERLINK("#"&amp;CELL("direccion",Tabla_471074!A179),"176")</f>
        <v>176</v>
      </c>
      <c r="AD183" t="s">
        <v>213</v>
      </c>
      <c r="AE183" s="3">
        <v>45747</v>
      </c>
    </row>
    <row r="184" spans="1:31" x14ac:dyDescent="0.3">
      <c r="A184">
        <v>2025</v>
      </c>
      <c r="B184" s="3">
        <v>45658</v>
      </c>
      <c r="C184" s="3">
        <v>45747</v>
      </c>
      <c r="D184" t="s">
        <v>84</v>
      </c>
      <c r="E184">
        <v>199</v>
      </c>
      <c r="F184" t="s">
        <v>273</v>
      </c>
      <c r="G184" t="s">
        <v>273</v>
      </c>
      <c r="H184" t="s">
        <v>225</v>
      </c>
      <c r="I184" t="s">
        <v>688</v>
      </c>
      <c r="J184" t="s">
        <v>593</v>
      </c>
      <c r="K184" t="s">
        <v>689</v>
      </c>
      <c r="L184" t="s">
        <v>92</v>
      </c>
      <c r="M184">
        <v>16470</v>
      </c>
      <c r="N184" t="s">
        <v>212</v>
      </c>
      <c r="O184">
        <v>13350.43</v>
      </c>
      <c r="P184" t="s">
        <v>212</v>
      </c>
      <c r="Q184" s="5" t="str" cm="1">
        <f t="array" aca="1" ref="Q184" ca="1">HYPERLINK("#"&amp;CELL("direccion",Tabla_471065!A180),"177")</f>
        <v>177</v>
      </c>
      <c r="R184" s="5" t="str" cm="1">
        <f t="array" aca="1" ref="R184" ca="1">HYPERLINK("#"&amp;CELL("direccion",Tabla_471039!A180),"177")</f>
        <v>177</v>
      </c>
      <c r="S184" s="5" t="str" cm="1">
        <f t="array" aca="1" ref="S184" ca="1">HYPERLINK("#"&amp;CELL("direccion",Tabla_471067!A180),"177")</f>
        <v>177</v>
      </c>
      <c r="T184" s="5" t="str" cm="1">
        <f t="array" aca="1" ref="T184" ca="1">HYPERLINK("#"&amp;CELL("direccion",Tabla_471023!A180),"177")</f>
        <v>177</v>
      </c>
      <c r="U184" s="5" t="str" cm="1">
        <f t="array" aca="1" ref="U184" ca="1">HYPERLINK("#"&amp;CELL("direccion",Tabla_471047!A180),"177")</f>
        <v>177</v>
      </c>
      <c r="V184" s="5" t="str" cm="1">
        <f t="array" aca="1" ref="V184" ca="1">HYPERLINK("#"&amp;CELL("direccion",Tabla_471030!A180),"177")</f>
        <v>177</v>
      </c>
      <c r="W184" s="5" t="str" cm="1">
        <f t="array" aca="1" ref="W184" ca="1">HYPERLINK("#"&amp;CELL("direccion",Tabla_471041!A180),"177")</f>
        <v>177</v>
      </c>
      <c r="X184" s="5" t="str" cm="1">
        <f t="array" aca="1" ref="X184" ca="1">HYPERLINK("#"&amp;CELL("direccion",Tabla_471031!A180),"177")</f>
        <v>177</v>
      </c>
      <c r="Y184" s="5" t="str" cm="1">
        <f t="array" aca="1" ref="Y184" ca="1">HYPERLINK("#"&amp;CELL("direccion",Tabla_471032!A180),"177")</f>
        <v>177</v>
      </c>
      <c r="Z184" s="5" t="str" cm="1">
        <f t="array" aca="1" ref="Z184" ca="1">HYPERLINK("#"&amp;CELL("direccion",Tabla_471059!A180),"177")</f>
        <v>177</v>
      </c>
      <c r="AA184" s="5" t="str" cm="1">
        <f t="array" aca="1" ref="AA184" ca="1">HYPERLINK("#"&amp;CELL("direccion",Tabla_471071!A180),"177")</f>
        <v>177</v>
      </c>
      <c r="AB184" s="5" t="str" cm="1">
        <f t="array" aca="1" ref="AB184" ca="1">HYPERLINK("#"&amp;CELL("direccion",Tabla_471062!A180),"177")</f>
        <v>177</v>
      </c>
      <c r="AC184" s="5" t="str" cm="1">
        <f t="array" aca="1" ref="AC184" ca="1">HYPERLINK("#"&amp;CELL("direccion",Tabla_471074!A180),"177")</f>
        <v>177</v>
      </c>
      <c r="AD184" t="s">
        <v>213</v>
      </c>
      <c r="AE184" s="3">
        <v>45747</v>
      </c>
    </row>
    <row r="185" spans="1:31" x14ac:dyDescent="0.3">
      <c r="A185">
        <v>2025</v>
      </c>
      <c r="B185" s="3">
        <v>45658</v>
      </c>
      <c r="C185" s="3">
        <v>45747</v>
      </c>
      <c r="D185" t="s">
        <v>84</v>
      </c>
      <c r="E185">
        <v>199</v>
      </c>
      <c r="F185" t="s">
        <v>273</v>
      </c>
      <c r="G185" t="s">
        <v>273</v>
      </c>
      <c r="H185" t="s">
        <v>225</v>
      </c>
      <c r="I185" t="s">
        <v>614</v>
      </c>
      <c r="J185" t="s">
        <v>653</v>
      </c>
      <c r="K185" t="s">
        <v>690</v>
      </c>
      <c r="L185" t="s">
        <v>92</v>
      </c>
      <c r="M185">
        <v>16470</v>
      </c>
      <c r="N185" t="s">
        <v>212</v>
      </c>
      <c r="O185">
        <v>13350.43</v>
      </c>
      <c r="P185" t="s">
        <v>212</v>
      </c>
      <c r="Q185" s="5" t="str" cm="1">
        <f t="array" aca="1" ref="Q185" ca="1">HYPERLINK("#"&amp;CELL("direccion",Tabla_471065!A181),"178")</f>
        <v>178</v>
      </c>
      <c r="R185" s="5" t="str" cm="1">
        <f t="array" aca="1" ref="R185" ca="1">HYPERLINK("#"&amp;CELL("direccion",Tabla_471039!A181),"178")</f>
        <v>178</v>
      </c>
      <c r="S185" s="5" t="str" cm="1">
        <f t="array" aca="1" ref="S185" ca="1">HYPERLINK("#"&amp;CELL("direccion",Tabla_471067!A181),"178")</f>
        <v>178</v>
      </c>
      <c r="T185" s="5" t="str" cm="1">
        <f t="array" aca="1" ref="T185" ca="1">HYPERLINK("#"&amp;CELL("direccion",Tabla_471023!A181),"178")</f>
        <v>178</v>
      </c>
      <c r="U185" s="5" t="str" cm="1">
        <f t="array" aca="1" ref="U185" ca="1">HYPERLINK("#"&amp;CELL("direccion",Tabla_471047!A181),"178")</f>
        <v>178</v>
      </c>
      <c r="V185" s="5" t="str" cm="1">
        <f t="array" aca="1" ref="V185" ca="1">HYPERLINK("#"&amp;CELL("direccion",Tabla_471030!A181),"178")</f>
        <v>178</v>
      </c>
      <c r="W185" s="5" t="str" cm="1">
        <f t="array" aca="1" ref="W185" ca="1">HYPERLINK("#"&amp;CELL("direccion",Tabla_471041!A181),"178")</f>
        <v>178</v>
      </c>
      <c r="X185" s="5" t="str" cm="1">
        <f t="array" aca="1" ref="X185" ca="1">HYPERLINK("#"&amp;CELL("direccion",Tabla_471031!A181),"178")</f>
        <v>178</v>
      </c>
      <c r="Y185" s="5" t="str" cm="1">
        <f t="array" aca="1" ref="Y185" ca="1">HYPERLINK("#"&amp;CELL("direccion",Tabla_471032!A181),"178")</f>
        <v>178</v>
      </c>
      <c r="Z185" s="5" t="str" cm="1">
        <f t="array" aca="1" ref="Z185" ca="1">HYPERLINK("#"&amp;CELL("direccion",Tabla_471059!A181),"178")</f>
        <v>178</v>
      </c>
      <c r="AA185" s="5" t="str" cm="1">
        <f t="array" aca="1" ref="AA185" ca="1">HYPERLINK("#"&amp;CELL("direccion",Tabla_471071!A181),"178")</f>
        <v>178</v>
      </c>
      <c r="AB185" s="5" t="str" cm="1">
        <f t="array" aca="1" ref="AB185" ca="1">HYPERLINK("#"&amp;CELL("direccion",Tabla_471062!A181),"178")</f>
        <v>178</v>
      </c>
      <c r="AC185" s="5" t="str" cm="1">
        <f t="array" aca="1" ref="AC185" ca="1">HYPERLINK("#"&amp;CELL("direccion",Tabla_471074!A181),"178")</f>
        <v>178</v>
      </c>
      <c r="AD185" t="s">
        <v>213</v>
      </c>
      <c r="AE185" s="3">
        <v>45747</v>
      </c>
    </row>
    <row r="186" spans="1:31" x14ac:dyDescent="0.3">
      <c r="A186">
        <v>2025</v>
      </c>
      <c r="B186" s="3">
        <v>45658</v>
      </c>
      <c r="C186" s="3">
        <v>45747</v>
      </c>
      <c r="D186" t="s">
        <v>84</v>
      </c>
      <c r="E186">
        <v>199</v>
      </c>
      <c r="F186" t="s">
        <v>273</v>
      </c>
      <c r="G186" t="s">
        <v>273</v>
      </c>
      <c r="H186" t="s">
        <v>225</v>
      </c>
      <c r="I186" t="s">
        <v>691</v>
      </c>
      <c r="J186" t="s">
        <v>692</v>
      </c>
      <c r="K186" t="s">
        <v>693</v>
      </c>
      <c r="L186" t="s">
        <v>91</v>
      </c>
      <c r="M186">
        <v>16470</v>
      </c>
      <c r="N186" t="s">
        <v>212</v>
      </c>
      <c r="O186">
        <v>13350.43</v>
      </c>
      <c r="P186" t="s">
        <v>212</v>
      </c>
      <c r="Q186" s="5" t="str" cm="1">
        <f t="array" aca="1" ref="Q186" ca="1">HYPERLINK("#"&amp;CELL("direccion",Tabla_471065!A182),"179")</f>
        <v>179</v>
      </c>
      <c r="R186" s="5" t="str" cm="1">
        <f t="array" aca="1" ref="R186" ca="1">HYPERLINK("#"&amp;CELL("direccion",Tabla_471039!A182),"179")</f>
        <v>179</v>
      </c>
      <c r="S186" s="5" t="str" cm="1">
        <f t="array" aca="1" ref="S186" ca="1">HYPERLINK("#"&amp;CELL("direccion",Tabla_471067!A182),"179")</f>
        <v>179</v>
      </c>
      <c r="T186" s="5" t="str" cm="1">
        <f t="array" aca="1" ref="T186" ca="1">HYPERLINK("#"&amp;CELL("direccion",Tabla_471023!A182),"179")</f>
        <v>179</v>
      </c>
      <c r="U186" s="5" t="str" cm="1">
        <f t="array" aca="1" ref="U186" ca="1">HYPERLINK("#"&amp;CELL("direccion",Tabla_471047!A182),"179")</f>
        <v>179</v>
      </c>
      <c r="V186" s="5" t="str" cm="1">
        <f t="array" aca="1" ref="V186" ca="1">HYPERLINK("#"&amp;CELL("direccion",Tabla_471030!A182),"179")</f>
        <v>179</v>
      </c>
      <c r="W186" s="5" t="str" cm="1">
        <f t="array" aca="1" ref="W186" ca="1">HYPERLINK("#"&amp;CELL("direccion",Tabla_471041!A182),"179")</f>
        <v>179</v>
      </c>
      <c r="X186" s="5" t="str" cm="1">
        <f t="array" aca="1" ref="X186" ca="1">HYPERLINK("#"&amp;CELL("direccion",Tabla_471031!A182),"179")</f>
        <v>179</v>
      </c>
      <c r="Y186" s="5" t="str" cm="1">
        <f t="array" aca="1" ref="Y186" ca="1">HYPERLINK("#"&amp;CELL("direccion",Tabla_471032!A182),"179")</f>
        <v>179</v>
      </c>
      <c r="Z186" s="5" t="str" cm="1">
        <f t="array" aca="1" ref="Z186" ca="1">HYPERLINK("#"&amp;CELL("direccion",Tabla_471059!A182),"179")</f>
        <v>179</v>
      </c>
      <c r="AA186" s="5" t="str" cm="1">
        <f t="array" aca="1" ref="AA186" ca="1">HYPERLINK("#"&amp;CELL("direccion",Tabla_471071!A182),"179")</f>
        <v>179</v>
      </c>
      <c r="AB186" s="5" t="str" cm="1">
        <f t="array" aca="1" ref="AB186" ca="1">HYPERLINK("#"&amp;CELL("direccion",Tabla_471062!A182),"179")</f>
        <v>179</v>
      </c>
      <c r="AC186" s="5" t="str" cm="1">
        <f t="array" aca="1" ref="AC186" ca="1">HYPERLINK("#"&amp;CELL("direccion",Tabla_471074!A182),"179")</f>
        <v>179</v>
      </c>
      <c r="AD186" t="s">
        <v>213</v>
      </c>
      <c r="AE186" s="3">
        <v>45747</v>
      </c>
    </row>
    <row r="187" spans="1:31" x14ac:dyDescent="0.3">
      <c r="A187">
        <v>2025</v>
      </c>
      <c r="B187" s="3">
        <v>45658</v>
      </c>
      <c r="C187" s="3">
        <v>45747</v>
      </c>
      <c r="D187" t="s">
        <v>84</v>
      </c>
      <c r="E187">
        <v>199</v>
      </c>
      <c r="F187" t="s">
        <v>273</v>
      </c>
      <c r="G187" t="s">
        <v>273</v>
      </c>
      <c r="H187" t="s">
        <v>225</v>
      </c>
      <c r="I187" t="s">
        <v>694</v>
      </c>
      <c r="J187" t="s">
        <v>367</v>
      </c>
      <c r="K187" t="s">
        <v>426</v>
      </c>
      <c r="L187" t="s">
        <v>92</v>
      </c>
      <c r="M187">
        <v>16470</v>
      </c>
      <c r="N187" t="s">
        <v>212</v>
      </c>
      <c r="O187">
        <v>13350.43</v>
      </c>
      <c r="P187" t="s">
        <v>212</v>
      </c>
      <c r="Q187" s="5" t="str" cm="1">
        <f t="array" aca="1" ref="Q187" ca="1">HYPERLINK("#"&amp;CELL("direccion",Tabla_471065!A183),"180")</f>
        <v>180</v>
      </c>
      <c r="R187" s="5" t="str" cm="1">
        <f t="array" aca="1" ref="R187" ca="1">HYPERLINK("#"&amp;CELL("direccion",Tabla_471039!A183),"180")</f>
        <v>180</v>
      </c>
      <c r="S187" s="5" t="str" cm="1">
        <f t="array" aca="1" ref="S187" ca="1">HYPERLINK("#"&amp;CELL("direccion",Tabla_471067!A183),"180")</f>
        <v>180</v>
      </c>
      <c r="T187" s="5" t="str" cm="1">
        <f t="array" aca="1" ref="T187" ca="1">HYPERLINK("#"&amp;CELL("direccion",Tabla_471023!A183),"180")</f>
        <v>180</v>
      </c>
      <c r="U187" s="5" t="str" cm="1">
        <f t="array" aca="1" ref="U187" ca="1">HYPERLINK("#"&amp;CELL("direccion",Tabla_471047!A183),"180")</f>
        <v>180</v>
      </c>
      <c r="V187" s="5" t="str" cm="1">
        <f t="array" aca="1" ref="V187" ca="1">HYPERLINK("#"&amp;CELL("direccion",Tabla_471030!A183),"180")</f>
        <v>180</v>
      </c>
      <c r="W187" s="5" t="str" cm="1">
        <f t="array" aca="1" ref="W187" ca="1">HYPERLINK("#"&amp;CELL("direccion",Tabla_471041!A183),"180")</f>
        <v>180</v>
      </c>
      <c r="X187" s="5" t="str" cm="1">
        <f t="array" aca="1" ref="X187" ca="1">HYPERLINK("#"&amp;CELL("direccion",Tabla_471031!A183),"180")</f>
        <v>180</v>
      </c>
      <c r="Y187" s="5" t="str" cm="1">
        <f t="array" aca="1" ref="Y187" ca="1">HYPERLINK("#"&amp;CELL("direccion",Tabla_471032!A183),"180")</f>
        <v>180</v>
      </c>
      <c r="Z187" s="5" t="str" cm="1">
        <f t="array" aca="1" ref="Z187" ca="1">HYPERLINK("#"&amp;CELL("direccion",Tabla_471059!A183),"180")</f>
        <v>180</v>
      </c>
      <c r="AA187" s="5" t="str" cm="1">
        <f t="array" aca="1" ref="AA187" ca="1">HYPERLINK("#"&amp;CELL("direccion",Tabla_471071!A183),"180")</f>
        <v>180</v>
      </c>
      <c r="AB187" s="5" t="str" cm="1">
        <f t="array" aca="1" ref="AB187" ca="1">HYPERLINK("#"&amp;CELL("direccion",Tabla_471062!A183),"180")</f>
        <v>180</v>
      </c>
      <c r="AC187" s="5" t="str" cm="1">
        <f t="array" aca="1" ref="AC187" ca="1">HYPERLINK("#"&amp;CELL("direccion",Tabla_471074!A183),"180")</f>
        <v>180</v>
      </c>
      <c r="AD187" t="s">
        <v>213</v>
      </c>
      <c r="AE187" s="3">
        <v>45747</v>
      </c>
    </row>
    <row r="188" spans="1:31" x14ac:dyDescent="0.3">
      <c r="A188">
        <v>2025</v>
      </c>
      <c r="B188" s="3">
        <v>45658</v>
      </c>
      <c r="C188" s="3">
        <v>45747</v>
      </c>
      <c r="D188" t="s">
        <v>84</v>
      </c>
      <c r="E188">
        <v>199</v>
      </c>
      <c r="F188" t="s">
        <v>273</v>
      </c>
      <c r="G188" t="s">
        <v>273</v>
      </c>
      <c r="H188" t="s">
        <v>225</v>
      </c>
      <c r="I188" t="s">
        <v>695</v>
      </c>
      <c r="J188" t="s">
        <v>402</v>
      </c>
      <c r="K188" t="s">
        <v>696</v>
      </c>
      <c r="L188" t="s">
        <v>92</v>
      </c>
      <c r="M188">
        <v>16470</v>
      </c>
      <c r="N188" t="s">
        <v>212</v>
      </c>
      <c r="O188">
        <v>13350.43</v>
      </c>
      <c r="P188" t="s">
        <v>212</v>
      </c>
      <c r="Q188" s="5" t="str" cm="1">
        <f t="array" aca="1" ref="Q188" ca="1">HYPERLINK("#"&amp;CELL("direccion",Tabla_471065!A184),"181")</f>
        <v>181</v>
      </c>
      <c r="R188" s="5" t="str" cm="1">
        <f t="array" aca="1" ref="R188" ca="1">HYPERLINK("#"&amp;CELL("direccion",Tabla_471039!A184),"181")</f>
        <v>181</v>
      </c>
      <c r="S188" s="5" t="str" cm="1">
        <f t="array" aca="1" ref="S188" ca="1">HYPERLINK("#"&amp;CELL("direccion",Tabla_471067!A184),"181")</f>
        <v>181</v>
      </c>
      <c r="T188" s="5" t="str" cm="1">
        <f t="array" aca="1" ref="T188" ca="1">HYPERLINK("#"&amp;CELL("direccion",Tabla_471023!A184),"181")</f>
        <v>181</v>
      </c>
      <c r="U188" s="5" t="str" cm="1">
        <f t="array" aca="1" ref="U188" ca="1">HYPERLINK("#"&amp;CELL("direccion",Tabla_471047!A184),"181")</f>
        <v>181</v>
      </c>
      <c r="V188" s="5" t="str" cm="1">
        <f t="array" aca="1" ref="V188" ca="1">HYPERLINK("#"&amp;CELL("direccion",Tabla_471030!A184),"181")</f>
        <v>181</v>
      </c>
      <c r="W188" s="5" t="str" cm="1">
        <f t="array" aca="1" ref="W188" ca="1">HYPERLINK("#"&amp;CELL("direccion",Tabla_471041!A184),"181")</f>
        <v>181</v>
      </c>
      <c r="X188" s="5" t="str" cm="1">
        <f t="array" aca="1" ref="X188" ca="1">HYPERLINK("#"&amp;CELL("direccion",Tabla_471031!A184),"181")</f>
        <v>181</v>
      </c>
      <c r="Y188" s="5" t="str" cm="1">
        <f t="array" aca="1" ref="Y188" ca="1">HYPERLINK("#"&amp;CELL("direccion",Tabla_471032!A184),"181")</f>
        <v>181</v>
      </c>
      <c r="Z188" s="5" t="str" cm="1">
        <f t="array" aca="1" ref="Z188" ca="1">HYPERLINK("#"&amp;CELL("direccion",Tabla_471059!A184),"181")</f>
        <v>181</v>
      </c>
      <c r="AA188" s="5" t="str" cm="1">
        <f t="array" aca="1" ref="AA188" ca="1">HYPERLINK("#"&amp;CELL("direccion",Tabla_471071!A184),"181")</f>
        <v>181</v>
      </c>
      <c r="AB188" s="5" t="str" cm="1">
        <f t="array" aca="1" ref="AB188" ca="1">HYPERLINK("#"&amp;CELL("direccion",Tabla_471062!A184),"181")</f>
        <v>181</v>
      </c>
      <c r="AC188" s="5" t="str" cm="1">
        <f t="array" aca="1" ref="AC188" ca="1">HYPERLINK("#"&amp;CELL("direccion",Tabla_471074!A184),"181")</f>
        <v>181</v>
      </c>
      <c r="AD188" t="s">
        <v>213</v>
      </c>
      <c r="AE188" s="3">
        <v>45747</v>
      </c>
    </row>
    <row r="189" spans="1:31" x14ac:dyDescent="0.3">
      <c r="A189">
        <v>2025</v>
      </c>
      <c r="B189" s="3">
        <v>45658</v>
      </c>
      <c r="C189" s="3">
        <v>45747</v>
      </c>
      <c r="D189" t="s">
        <v>84</v>
      </c>
      <c r="E189">
        <v>199</v>
      </c>
      <c r="F189" t="s">
        <v>273</v>
      </c>
      <c r="G189" t="s">
        <v>273</v>
      </c>
      <c r="H189" t="s">
        <v>225</v>
      </c>
      <c r="I189" t="s">
        <v>697</v>
      </c>
      <c r="J189" t="s">
        <v>402</v>
      </c>
      <c r="K189" t="s">
        <v>698</v>
      </c>
      <c r="L189" t="s">
        <v>91</v>
      </c>
      <c r="M189">
        <v>16470</v>
      </c>
      <c r="N189" t="s">
        <v>212</v>
      </c>
      <c r="O189">
        <v>13350.43</v>
      </c>
      <c r="P189" t="s">
        <v>212</v>
      </c>
      <c r="Q189" s="5" t="str" cm="1">
        <f t="array" aca="1" ref="Q189" ca="1">HYPERLINK("#"&amp;CELL("direccion",Tabla_471065!A185),"182")</f>
        <v>182</v>
      </c>
      <c r="R189" s="5" t="str" cm="1">
        <f t="array" aca="1" ref="R189" ca="1">HYPERLINK("#"&amp;CELL("direccion",Tabla_471039!A185),"182")</f>
        <v>182</v>
      </c>
      <c r="S189" s="5" t="str" cm="1">
        <f t="array" aca="1" ref="S189" ca="1">HYPERLINK("#"&amp;CELL("direccion",Tabla_471067!A185),"182")</f>
        <v>182</v>
      </c>
      <c r="T189" s="5" t="str" cm="1">
        <f t="array" aca="1" ref="T189" ca="1">HYPERLINK("#"&amp;CELL("direccion",Tabla_471023!A185),"182")</f>
        <v>182</v>
      </c>
      <c r="U189" s="5" t="str" cm="1">
        <f t="array" aca="1" ref="U189" ca="1">HYPERLINK("#"&amp;CELL("direccion",Tabla_471047!A185),"182")</f>
        <v>182</v>
      </c>
      <c r="V189" s="5" t="str" cm="1">
        <f t="array" aca="1" ref="V189" ca="1">HYPERLINK("#"&amp;CELL("direccion",Tabla_471030!A185),"182")</f>
        <v>182</v>
      </c>
      <c r="W189" s="5" t="str" cm="1">
        <f t="array" aca="1" ref="W189" ca="1">HYPERLINK("#"&amp;CELL("direccion",Tabla_471041!A185),"182")</f>
        <v>182</v>
      </c>
      <c r="X189" s="5" t="str" cm="1">
        <f t="array" aca="1" ref="X189" ca="1">HYPERLINK("#"&amp;CELL("direccion",Tabla_471031!A185),"182")</f>
        <v>182</v>
      </c>
      <c r="Y189" s="5" t="str" cm="1">
        <f t="array" aca="1" ref="Y189" ca="1">HYPERLINK("#"&amp;CELL("direccion",Tabla_471032!A185),"182")</f>
        <v>182</v>
      </c>
      <c r="Z189" s="5" t="str" cm="1">
        <f t="array" aca="1" ref="Z189" ca="1">HYPERLINK("#"&amp;CELL("direccion",Tabla_471059!A185),"182")</f>
        <v>182</v>
      </c>
      <c r="AA189" s="5" t="str" cm="1">
        <f t="array" aca="1" ref="AA189" ca="1">HYPERLINK("#"&amp;CELL("direccion",Tabla_471071!A185),"182")</f>
        <v>182</v>
      </c>
      <c r="AB189" s="5" t="str" cm="1">
        <f t="array" aca="1" ref="AB189" ca="1">HYPERLINK("#"&amp;CELL("direccion",Tabla_471062!A185),"182")</f>
        <v>182</v>
      </c>
      <c r="AC189" s="5" t="str" cm="1">
        <f t="array" aca="1" ref="AC189" ca="1">HYPERLINK("#"&amp;CELL("direccion",Tabla_471074!A185),"182")</f>
        <v>182</v>
      </c>
      <c r="AD189" t="s">
        <v>213</v>
      </c>
      <c r="AE189" s="3">
        <v>45747</v>
      </c>
    </row>
    <row r="190" spans="1:31" x14ac:dyDescent="0.3">
      <c r="A190">
        <v>2025</v>
      </c>
      <c r="B190" s="3">
        <v>45658</v>
      </c>
      <c r="C190" s="3">
        <v>45747</v>
      </c>
      <c r="D190" t="s">
        <v>84</v>
      </c>
      <c r="E190">
        <v>199</v>
      </c>
      <c r="F190" t="s">
        <v>273</v>
      </c>
      <c r="G190" t="s">
        <v>273</v>
      </c>
      <c r="H190" t="s">
        <v>225</v>
      </c>
      <c r="I190" t="s">
        <v>699</v>
      </c>
      <c r="J190" t="s">
        <v>402</v>
      </c>
      <c r="K190" t="s">
        <v>700</v>
      </c>
      <c r="L190" t="s">
        <v>92</v>
      </c>
      <c r="M190">
        <v>15437</v>
      </c>
      <c r="N190" t="s">
        <v>212</v>
      </c>
      <c r="O190">
        <v>12646.09</v>
      </c>
      <c r="P190" t="s">
        <v>212</v>
      </c>
      <c r="Q190" s="5" t="str" cm="1">
        <f t="array" aca="1" ref="Q190" ca="1">HYPERLINK("#"&amp;CELL("direccion",Tabla_471065!A186),"183")</f>
        <v>183</v>
      </c>
      <c r="R190" s="5" t="str" cm="1">
        <f t="array" aca="1" ref="R190" ca="1">HYPERLINK("#"&amp;CELL("direccion",Tabla_471039!A186),"183")</f>
        <v>183</v>
      </c>
      <c r="S190" s="5" t="str" cm="1">
        <f t="array" aca="1" ref="S190" ca="1">HYPERLINK("#"&amp;CELL("direccion",Tabla_471067!A186),"183")</f>
        <v>183</v>
      </c>
      <c r="T190" s="5" t="str" cm="1">
        <f t="array" aca="1" ref="T190" ca="1">HYPERLINK("#"&amp;CELL("direccion",Tabla_471023!A186),"183")</f>
        <v>183</v>
      </c>
      <c r="U190" s="5" t="str" cm="1">
        <f t="array" aca="1" ref="U190" ca="1">HYPERLINK("#"&amp;CELL("direccion",Tabla_471047!A186),"183")</f>
        <v>183</v>
      </c>
      <c r="V190" s="5" t="str" cm="1">
        <f t="array" aca="1" ref="V190" ca="1">HYPERLINK("#"&amp;CELL("direccion",Tabla_471030!A186),"183")</f>
        <v>183</v>
      </c>
      <c r="W190" s="5" t="str" cm="1">
        <f t="array" aca="1" ref="W190" ca="1">HYPERLINK("#"&amp;CELL("direccion",Tabla_471041!A186),"183")</f>
        <v>183</v>
      </c>
      <c r="X190" s="5" t="str" cm="1">
        <f t="array" aca="1" ref="X190" ca="1">HYPERLINK("#"&amp;CELL("direccion",Tabla_471031!A186),"183")</f>
        <v>183</v>
      </c>
      <c r="Y190" s="5" t="str" cm="1">
        <f t="array" aca="1" ref="Y190" ca="1">HYPERLINK("#"&amp;CELL("direccion",Tabla_471032!A186),"183")</f>
        <v>183</v>
      </c>
      <c r="Z190" s="5" t="str" cm="1">
        <f t="array" aca="1" ref="Z190" ca="1">HYPERLINK("#"&amp;CELL("direccion",Tabla_471059!A186),"183")</f>
        <v>183</v>
      </c>
      <c r="AA190" s="5" t="str" cm="1">
        <f t="array" aca="1" ref="AA190" ca="1">HYPERLINK("#"&amp;CELL("direccion",Tabla_471071!A186),"183")</f>
        <v>183</v>
      </c>
      <c r="AB190" s="5" t="str" cm="1">
        <f t="array" aca="1" ref="AB190" ca="1">HYPERLINK("#"&amp;CELL("direccion",Tabla_471062!A186),"183")</f>
        <v>183</v>
      </c>
      <c r="AC190" s="5" t="str" cm="1">
        <f t="array" aca="1" ref="AC190" ca="1">HYPERLINK("#"&amp;CELL("direccion",Tabla_471074!A186),"183")</f>
        <v>183</v>
      </c>
      <c r="AD190" t="s">
        <v>213</v>
      </c>
      <c r="AE190" s="3">
        <v>45747</v>
      </c>
    </row>
    <row r="191" spans="1:31" x14ac:dyDescent="0.3">
      <c r="A191">
        <v>2025</v>
      </c>
      <c r="B191" s="3">
        <v>45658</v>
      </c>
      <c r="C191" s="3">
        <v>45747</v>
      </c>
      <c r="D191" t="s">
        <v>84</v>
      </c>
      <c r="E191">
        <v>199</v>
      </c>
      <c r="F191" t="s">
        <v>273</v>
      </c>
      <c r="G191" t="s">
        <v>273</v>
      </c>
      <c r="H191" t="s">
        <v>225</v>
      </c>
      <c r="I191" t="s">
        <v>394</v>
      </c>
      <c r="J191" t="s">
        <v>690</v>
      </c>
      <c r="K191" t="s">
        <v>612</v>
      </c>
      <c r="L191" t="s">
        <v>92</v>
      </c>
      <c r="M191">
        <v>16470</v>
      </c>
      <c r="N191" t="s">
        <v>212</v>
      </c>
      <c r="O191">
        <v>13350.43</v>
      </c>
      <c r="P191" t="s">
        <v>212</v>
      </c>
      <c r="Q191" s="5" t="str" cm="1">
        <f t="array" aca="1" ref="Q191" ca="1">HYPERLINK("#"&amp;CELL("direccion",Tabla_471065!A187),"184")</f>
        <v>184</v>
      </c>
      <c r="R191" s="5" t="str" cm="1">
        <f t="array" aca="1" ref="R191" ca="1">HYPERLINK("#"&amp;CELL("direccion",Tabla_471039!A187),"184")</f>
        <v>184</v>
      </c>
      <c r="S191" s="5" t="str" cm="1">
        <f t="array" aca="1" ref="S191" ca="1">HYPERLINK("#"&amp;CELL("direccion",Tabla_471067!A187),"184")</f>
        <v>184</v>
      </c>
      <c r="T191" s="5" t="str" cm="1">
        <f t="array" aca="1" ref="T191" ca="1">HYPERLINK("#"&amp;CELL("direccion",Tabla_471023!A187),"184")</f>
        <v>184</v>
      </c>
      <c r="U191" s="5" t="str" cm="1">
        <f t="array" aca="1" ref="U191" ca="1">HYPERLINK("#"&amp;CELL("direccion",Tabla_471047!A187),"184")</f>
        <v>184</v>
      </c>
      <c r="V191" s="5" t="str" cm="1">
        <f t="array" aca="1" ref="V191" ca="1">HYPERLINK("#"&amp;CELL("direccion",Tabla_471030!A187),"184")</f>
        <v>184</v>
      </c>
      <c r="W191" s="5" t="str" cm="1">
        <f t="array" aca="1" ref="W191" ca="1">HYPERLINK("#"&amp;CELL("direccion",Tabla_471041!A187),"184")</f>
        <v>184</v>
      </c>
      <c r="X191" s="5" t="str" cm="1">
        <f t="array" aca="1" ref="X191" ca="1">HYPERLINK("#"&amp;CELL("direccion",Tabla_471031!A187),"184")</f>
        <v>184</v>
      </c>
      <c r="Y191" s="5" t="str" cm="1">
        <f t="array" aca="1" ref="Y191" ca="1">HYPERLINK("#"&amp;CELL("direccion",Tabla_471032!A187),"184")</f>
        <v>184</v>
      </c>
      <c r="Z191" s="5" t="str" cm="1">
        <f t="array" aca="1" ref="Z191" ca="1">HYPERLINK("#"&amp;CELL("direccion",Tabla_471059!A187),"184")</f>
        <v>184</v>
      </c>
      <c r="AA191" s="5" t="str" cm="1">
        <f t="array" aca="1" ref="AA191" ca="1">HYPERLINK("#"&amp;CELL("direccion",Tabla_471071!A187),"184")</f>
        <v>184</v>
      </c>
      <c r="AB191" s="5" t="str" cm="1">
        <f t="array" aca="1" ref="AB191" ca="1">HYPERLINK("#"&amp;CELL("direccion",Tabla_471062!A187),"184")</f>
        <v>184</v>
      </c>
      <c r="AC191" s="5" t="str" cm="1">
        <f t="array" aca="1" ref="AC191" ca="1">HYPERLINK("#"&amp;CELL("direccion",Tabla_471074!A187),"184")</f>
        <v>184</v>
      </c>
      <c r="AD191" t="s">
        <v>213</v>
      </c>
      <c r="AE191" s="3">
        <v>45747</v>
      </c>
    </row>
    <row r="192" spans="1:31" x14ac:dyDescent="0.3">
      <c r="A192">
        <v>2025</v>
      </c>
      <c r="B192" s="3">
        <v>45658</v>
      </c>
      <c r="C192" s="3">
        <v>45747</v>
      </c>
      <c r="D192" t="s">
        <v>84</v>
      </c>
      <c r="E192">
        <v>199</v>
      </c>
      <c r="F192" t="s">
        <v>275</v>
      </c>
      <c r="G192" t="s">
        <v>275</v>
      </c>
      <c r="H192" t="s">
        <v>225</v>
      </c>
      <c r="I192" t="s">
        <v>573</v>
      </c>
      <c r="J192" t="s">
        <v>701</v>
      </c>
      <c r="K192" t="s">
        <v>347</v>
      </c>
      <c r="L192" t="s">
        <v>92</v>
      </c>
      <c r="M192">
        <v>16470</v>
      </c>
      <c r="N192" t="s">
        <v>212</v>
      </c>
      <c r="O192">
        <v>13350.43</v>
      </c>
      <c r="P192" t="s">
        <v>212</v>
      </c>
      <c r="Q192" s="5" t="str" cm="1">
        <f t="array" aca="1" ref="Q192" ca="1">HYPERLINK("#"&amp;CELL("direccion",Tabla_471065!A188),"185")</f>
        <v>185</v>
      </c>
      <c r="R192" s="5" t="str" cm="1">
        <f t="array" aca="1" ref="R192" ca="1">HYPERLINK("#"&amp;CELL("direccion",Tabla_471039!A188),"185")</f>
        <v>185</v>
      </c>
      <c r="S192" s="5" t="str" cm="1">
        <f t="array" aca="1" ref="S192" ca="1">HYPERLINK("#"&amp;CELL("direccion",Tabla_471067!A188),"185")</f>
        <v>185</v>
      </c>
      <c r="T192" s="5" t="str" cm="1">
        <f t="array" aca="1" ref="T192" ca="1">HYPERLINK("#"&amp;CELL("direccion",Tabla_471023!A188),"185")</f>
        <v>185</v>
      </c>
      <c r="U192" s="5" t="str" cm="1">
        <f t="array" aca="1" ref="U192" ca="1">HYPERLINK("#"&amp;CELL("direccion",Tabla_471047!A188),"185")</f>
        <v>185</v>
      </c>
      <c r="V192" s="5" t="str" cm="1">
        <f t="array" aca="1" ref="V192" ca="1">HYPERLINK("#"&amp;CELL("direccion",Tabla_471030!A188),"185")</f>
        <v>185</v>
      </c>
      <c r="W192" s="5" t="str" cm="1">
        <f t="array" aca="1" ref="W192" ca="1">HYPERLINK("#"&amp;CELL("direccion",Tabla_471041!A188),"185")</f>
        <v>185</v>
      </c>
      <c r="X192" s="5" t="str" cm="1">
        <f t="array" aca="1" ref="X192" ca="1">HYPERLINK("#"&amp;CELL("direccion",Tabla_471031!A188),"185")</f>
        <v>185</v>
      </c>
      <c r="Y192" s="5" t="str" cm="1">
        <f t="array" aca="1" ref="Y192" ca="1">HYPERLINK("#"&amp;CELL("direccion",Tabla_471032!A188),"185")</f>
        <v>185</v>
      </c>
      <c r="Z192" s="5" t="str" cm="1">
        <f t="array" aca="1" ref="Z192" ca="1">HYPERLINK("#"&amp;CELL("direccion",Tabla_471059!A188),"185")</f>
        <v>185</v>
      </c>
      <c r="AA192" s="5" t="str" cm="1">
        <f t="array" aca="1" ref="AA192" ca="1">HYPERLINK("#"&amp;CELL("direccion",Tabla_471071!A188),"185")</f>
        <v>185</v>
      </c>
      <c r="AB192" s="5" t="str" cm="1">
        <f t="array" aca="1" ref="AB192" ca="1">HYPERLINK("#"&amp;CELL("direccion",Tabla_471062!A188),"185")</f>
        <v>185</v>
      </c>
      <c r="AC192" s="5" t="str" cm="1">
        <f t="array" aca="1" ref="AC192" ca="1">HYPERLINK("#"&amp;CELL("direccion",Tabla_471074!A188),"185")</f>
        <v>185</v>
      </c>
      <c r="AD192" t="s">
        <v>213</v>
      </c>
      <c r="AE192" s="3">
        <v>45747</v>
      </c>
    </row>
    <row r="193" spans="1:31" x14ac:dyDescent="0.3">
      <c r="A193">
        <v>2025</v>
      </c>
      <c r="B193" s="3">
        <v>45658</v>
      </c>
      <c r="C193" s="3">
        <v>45747</v>
      </c>
      <c r="D193" t="s">
        <v>84</v>
      </c>
      <c r="E193">
        <v>199</v>
      </c>
      <c r="F193" t="s">
        <v>275</v>
      </c>
      <c r="G193" t="s">
        <v>275</v>
      </c>
      <c r="H193" t="s">
        <v>225</v>
      </c>
      <c r="I193" t="s">
        <v>582</v>
      </c>
      <c r="J193" t="s">
        <v>348</v>
      </c>
      <c r="K193" t="s">
        <v>372</v>
      </c>
      <c r="L193" t="s">
        <v>92</v>
      </c>
      <c r="M193">
        <v>16470</v>
      </c>
      <c r="N193" t="s">
        <v>212</v>
      </c>
      <c r="O193">
        <v>13350.43</v>
      </c>
      <c r="P193" t="s">
        <v>212</v>
      </c>
      <c r="Q193" s="5" t="str" cm="1">
        <f t="array" aca="1" ref="Q193" ca="1">HYPERLINK("#"&amp;CELL("direccion",Tabla_471065!A189),"186")</f>
        <v>186</v>
      </c>
      <c r="R193" s="5" t="str" cm="1">
        <f t="array" aca="1" ref="R193" ca="1">HYPERLINK("#"&amp;CELL("direccion",Tabla_471039!A189),"186")</f>
        <v>186</v>
      </c>
      <c r="S193" s="5" t="str" cm="1">
        <f t="array" aca="1" ref="S193" ca="1">HYPERLINK("#"&amp;CELL("direccion",Tabla_471067!A189),"186")</f>
        <v>186</v>
      </c>
      <c r="T193" s="5" t="str" cm="1">
        <f t="array" aca="1" ref="T193" ca="1">HYPERLINK("#"&amp;CELL("direccion",Tabla_471023!A189),"186")</f>
        <v>186</v>
      </c>
      <c r="U193" s="5" t="str" cm="1">
        <f t="array" aca="1" ref="U193" ca="1">HYPERLINK("#"&amp;CELL("direccion",Tabla_471047!A189),"186")</f>
        <v>186</v>
      </c>
      <c r="V193" s="5" t="str" cm="1">
        <f t="array" aca="1" ref="V193" ca="1">HYPERLINK("#"&amp;CELL("direccion",Tabla_471030!A189),"186")</f>
        <v>186</v>
      </c>
      <c r="W193" s="5" t="str" cm="1">
        <f t="array" aca="1" ref="W193" ca="1">HYPERLINK("#"&amp;CELL("direccion",Tabla_471041!A189),"186")</f>
        <v>186</v>
      </c>
      <c r="X193" s="5" t="str" cm="1">
        <f t="array" aca="1" ref="X193" ca="1">HYPERLINK("#"&amp;CELL("direccion",Tabla_471031!A189),"186")</f>
        <v>186</v>
      </c>
      <c r="Y193" s="5" t="str" cm="1">
        <f t="array" aca="1" ref="Y193" ca="1">HYPERLINK("#"&amp;CELL("direccion",Tabla_471032!A189),"186")</f>
        <v>186</v>
      </c>
      <c r="Z193" s="5" t="str" cm="1">
        <f t="array" aca="1" ref="Z193" ca="1">HYPERLINK("#"&amp;CELL("direccion",Tabla_471059!A189),"186")</f>
        <v>186</v>
      </c>
      <c r="AA193" s="5" t="str" cm="1">
        <f t="array" aca="1" ref="AA193" ca="1">HYPERLINK("#"&amp;CELL("direccion",Tabla_471071!A189),"186")</f>
        <v>186</v>
      </c>
      <c r="AB193" s="5" t="str" cm="1">
        <f t="array" aca="1" ref="AB193" ca="1">HYPERLINK("#"&amp;CELL("direccion",Tabla_471062!A189),"186")</f>
        <v>186</v>
      </c>
      <c r="AC193" s="5" t="str" cm="1">
        <f t="array" aca="1" ref="AC193" ca="1">HYPERLINK("#"&amp;CELL("direccion",Tabla_471074!A189),"186")</f>
        <v>186</v>
      </c>
      <c r="AD193" t="s">
        <v>213</v>
      </c>
      <c r="AE193" s="3">
        <v>45747</v>
      </c>
    </row>
    <row r="194" spans="1:31" x14ac:dyDescent="0.3">
      <c r="A194">
        <v>2025</v>
      </c>
      <c r="B194" s="3">
        <v>45658</v>
      </c>
      <c r="C194" s="3">
        <v>45747</v>
      </c>
      <c r="D194" t="s">
        <v>84</v>
      </c>
      <c r="E194">
        <v>199</v>
      </c>
      <c r="F194" t="s">
        <v>273</v>
      </c>
      <c r="G194" t="s">
        <v>273</v>
      </c>
      <c r="H194" t="s">
        <v>225</v>
      </c>
      <c r="I194" t="s">
        <v>702</v>
      </c>
      <c r="J194" t="s">
        <v>348</v>
      </c>
      <c r="K194" t="s">
        <v>703</v>
      </c>
      <c r="L194" t="s">
        <v>91</v>
      </c>
      <c r="M194">
        <v>16470</v>
      </c>
      <c r="N194" t="s">
        <v>212</v>
      </c>
      <c r="O194">
        <v>13350.43</v>
      </c>
      <c r="P194" t="s">
        <v>212</v>
      </c>
      <c r="Q194" s="5" t="str" cm="1">
        <f t="array" aca="1" ref="Q194" ca="1">HYPERLINK("#"&amp;CELL("direccion",Tabla_471065!A190),"187")</f>
        <v>187</v>
      </c>
      <c r="R194" s="5" t="str" cm="1">
        <f t="array" aca="1" ref="R194" ca="1">HYPERLINK("#"&amp;CELL("direccion",Tabla_471039!A190),"187")</f>
        <v>187</v>
      </c>
      <c r="S194" s="5" t="str" cm="1">
        <f t="array" aca="1" ref="S194" ca="1">HYPERLINK("#"&amp;CELL("direccion",Tabla_471067!A190),"187")</f>
        <v>187</v>
      </c>
      <c r="T194" s="5" t="str" cm="1">
        <f t="array" aca="1" ref="T194" ca="1">HYPERLINK("#"&amp;CELL("direccion",Tabla_471023!A190),"187")</f>
        <v>187</v>
      </c>
      <c r="U194" s="5" t="str" cm="1">
        <f t="array" aca="1" ref="U194" ca="1">HYPERLINK("#"&amp;CELL("direccion",Tabla_471047!A190),"187")</f>
        <v>187</v>
      </c>
      <c r="V194" s="5" t="str" cm="1">
        <f t="array" aca="1" ref="V194" ca="1">HYPERLINK("#"&amp;CELL("direccion",Tabla_471030!A190),"187")</f>
        <v>187</v>
      </c>
      <c r="W194" s="5" t="str" cm="1">
        <f t="array" aca="1" ref="W194" ca="1">HYPERLINK("#"&amp;CELL("direccion",Tabla_471041!A190),"187")</f>
        <v>187</v>
      </c>
      <c r="X194" s="5" t="str" cm="1">
        <f t="array" aca="1" ref="X194" ca="1">HYPERLINK("#"&amp;CELL("direccion",Tabla_471031!A190),"187")</f>
        <v>187</v>
      </c>
      <c r="Y194" s="5" t="str" cm="1">
        <f t="array" aca="1" ref="Y194" ca="1">HYPERLINK("#"&amp;CELL("direccion",Tabla_471032!A190),"187")</f>
        <v>187</v>
      </c>
      <c r="Z194" s="5" t="str" cm="1">
        <f t="array" aca="1" ref="Z194" ca="1">HYPERLINK("#"&amp;CELL("direccion",Tabla_471059!A190),"187")</f>
        <v>187</v>
      </c>
      <c r="AA194" s="5" t="str" cm="1">
        <f t="array" aca="1" ref="AA194" ca="1">HYPERLINK("#"&amp;CELL("direccion",Tabla_471071!A190),"187")</f>
        <v>187</v>
      </c>
      <c r="AB194" s="5" t="str" cm="1">
        <f t="array" aca="1" ref="AB194" ca="1">HYPERLINK("#"&amp;CELL("direccion",Tabla_471062!A190),"187")</f>
        <v>187</v>
      </c>
      <c r="AC194" s="5" t="str" cm="1">
        <f t="array" aca="1" ref="AC194" ca="1">HYPERLINK("#"&amp;CELL("direccion",Tabla_471074!A190),"187")</f>
        <v>187</v>
      </c>
      <c r="AD194" t="s">
        <v>213</v>
      </c>
      <c r="AE194" s="3">
        <v>45747</v>
      </c>
    </row>
    <row r="195" spans="1:31" x14ac:dyDescent="0.3">
      <c r="A195">
        <v>2025</v>
      </c>
      <c r="B195" s="3">
        <v>45658</v>
      </c>
      <c r="C195" s="3">
        <v>45747</v>
      </c>
      <c r="D195" t="s">
        <v>84</v>
      </c>
      <c r="E195">
        <v>199</v>
      </c>
      <c r="F195" t="s">
        <v>273</v>
      </c>
      <c r="G195" t="s">
        <v>273</v>
      </c>
      <c r="H195" t="s">
        <v>225</v>
      </c>
      <c r="I195" t="s">
        <v>704</v>
      </c>
      <c r="J195" t="s">
        <v>348</v>
      </c>
      <c r="K195" t="s">
        <v>705</v>
      </c>
      <c r="L195" t="s">
        <v>92</v>
      </c>
      <c r="M195">
        <v>16470</v>
      </c>
      <c r="N195" t="s">
        <v>212</v>
      </c>
      <c r="O195">
        <v>13350.43</v>
      </c>
      <c r="P195" t="s">
        <v>212</v>
      </c>
      <c r="Q195" s="5" t="str" cm="1">
        <f t="array" aca="1" ref="Q195" ca="1">HYPERLINK("#"&amp;CELL("direccion",Tabla_471065!A191),"188")</f>
        <v>188</v>
      </c>
      <c r="R195" s="5" t="str" cm="1">
        <f t="array" aca="1" ref="R195" ca="1">HYPERLINK("#"&amp;CELL("direccion",Tabla_471039!A191),"188")</f>
        <v>188</v>
      </c>
      <c r="S195" s="5" t="str" cm="1">
        <f t="array" aca="1" ref="S195" ca="1">HYPERLINK("#"&amp;CELL("direccion",Tabla_471067!A191),"188")</f>
        <v>188</v>
      </c>
      <c r="T195" s="5" t="str" cm="1">
        <f t="array" aca="1" ref="T195" ca="1">HYPERLINK("#"&amp;CELL("direccion",Tabla_471023!A191),"188")</f>
        <v>188</v>
      </c>
      <c r="U195" s="5" t="str" cm="1">
        <f t="array" aca="1" ref="U195" ca="1">HYPERLINK("#"&amp;CELL("direccion",Tabla_471047!A191),"188")</f>
        <v>188</v>
      </c>
      <c r="V195" s="5" t="str" cm="1">
        <f t="array" aca="1" ref="V195" ca="1">HYPERLINK("#"&amp;CELL("direccion",Tabla_471030!A191),"188")</f>
        <v>188</v>
      </c>
      <c r="W195" s="5" t="str" cm="1">
        <f t="array" aca="1" ref="W195" ca="1">HYPERLINK("#"&amp;CELL("direccion",Tabla_471041!A191),"188")</f>
        <v>188</v>
      </c>
      <c r="X195" s="5" t="str" cm="1">
        <f t="array" aca="1" ref="X195" ca="1">HYPERLINK("#"&amp;CELL("direccion",Tabla_471031!A191),"188")</f>
        <v>188</v>
      </c>
      <c r="Y195" s="5" t="str" cm="1">
        <f t="array" aca="1" ref="Y195" ca="1">HYPERLINK("#"&amp;CELL("direccion",Tabla_471032!A191),"188")</f>
        <v>188</v>
      </c>
      <c r="Z195" s="5" t="str" cm="1">
        <f t="array" aca="1" ref="Z195" ca="1">HYPERLINK("#"&amp;CELL("direccion",Tabla_471059!A191),"188")</f>
        <v>188</v>
      </c>
      <c r="AA195" s="5" t="str" cm="1">
        <f t="array" aca="1" ref="AA195" ca="1">HYPERLINK("#"&amp;CELL("direccion",Tabla_471071!A191),"188")</f>
        <v>188</v>
      </c>
      <c r="AB195" s="5" t="str" cm="1">
        <f t="array" aca="1" ref="AB195" ca="1">HYPERLINK("#"&amp;CELL("direccion",Tabla_471062!A191),"188")</f>
        <v>188</v>
      </c>
      <c r="AC195" s="5" t="str" cm="1">
        <f t="array" aca="1" ref="AC195" ca="1">HYPERLINK("#"&amp;CELL("direccion",Tabla_471074!A191),"188")</f>
        <v>188</v>
      </c>
      <c r="AD195" t="s">
        <v>213</v>
      </c>
      <c r="AE195" s="3">
        <v>45747</v>
      </c>
    </row>
    <row r="196" spans="1:31" x14ac:dyDescent="0.3">
      <c r="A196">
        <v>2025</v>
      </c>
      <c r="B196" s="3">
        <v>45658</v>
      </c>
      <c r="C196" s="3">
        <v>45747</v>
      </c>
      <c r="D196" t="s">
        <v>84</v>
      </c>
      <c r="E196">
        <v>199</v>
      </c>
      <c r="F196" t="s">
        <v>275</v>
      </c>
      <c r="G196" t="s">
        <v>275</v>
      </c>
      <c r="H196" t="s">
        <v>225</v>
      </c>
      <c r="I196" t="s">
        <v>706</v>
      </c>
      <c r="J196" t="s">
        <v>348</v>
      </c>
      <c r="K196" t="s">
        <v>348</v>
      </c>
      <c r="L196" t="s">
        <v>92</v>
      </c>
      <c r="M196">
        <v>15437</v>
      </c>
      <c r="N196" t="s">
        <v>212</v>
      </c>
      <c r="O196">
        <v>12646.09</v>
      </c>
      <c r="P196" t="s">
        <v>212</v>
      </c>
      <c r="Q196" s="5" t="str" cm="1">
        <f t="array" aca="1" ref="Q196" ca="1">HYPERLINK("#"&amp;CELL("direccion",Tabla_471065!A192),"189")</f>
        <v>189</v>
      </c>
      <c r="R196" s="5" t="str" cm="1">
        <f t="array" aca="1" ref="R196" ca="1">HYPERLINK("#"&amp;CELL("direccion",Tabla_471039!A192),"189")</f>
        <v>189</v>
      </c>
      <c r="S196" s="5" t="str" cm="1">
        <f t="array" aca="1" ref="S196" ca="1">HYPERLINK("#"&amp;CELL("direccion",Tabla_471067!A192),"189")</f>
        <v>189</v>
      </c>
      <c r="T196" s="5" t="str" cm="1">
        <f t="array" aca="1" ref="T196" ca="1">HYPERLINK("#"&amp;CELL("direccion",Tabla_471023!A192),"189")</f>
        <v>189</v>
      </c>
      <c r="U196" s="5" t="str" cm="1">
        <f t="array" aca="1" ref="U196" ca="1">HYPERLINK("#"&amp;CELL("direccion",Tabla_471047!A192),"189")</f>
        <v>189</v>
      </c>
      <c r="V196" s="5" t="str" cm="1">
        <f t="array" aca="1" ref="V196" ca="1">HYPERLINK("#"&amp;CELL("direccion",Tabla_471030!A192),"189")</f>
        <v>189</v>
      </c>
      <c r="W196" s="5" t="str" cm="1">
        <f t="array" aca="1" ref="W196" ca="1">HYPERLINK("#"&amp;CELL("direccion",Tabla_471041!A192),"189")</f>
        <v>189</v>
      </c>
      <c r="X196" s="5" t="str" cm="1">
        <f t="array" aca="1" ref="X196" ca="1">HYPERLINK("#"&amp;CELL("direccion",Tabla_471031!A192),"189")</f>
        <v>189</v>
      </c>
      <c r="Y196" s="5" t="str" cm="1">
        <f t="array" aca="1" ref="Y196" ca="1">HYPERLINK("#"&amp;CELL("direccion",Tabla_471032!A192),"189")</f>
        <v>189</v>
      </c>
      <c r="Z196" s="5" t="str" cm="1">
        <f t="array" aca="1" ref="Z196" ca="1">HYPERLINK("#"&amp;CELL("direccion",Tabla_471059!A192),"189")</f>
        <v>189</v>
      </c>
      <c r="AA196" s="5" t="str" cm="1">
        <f t="array" aca="1" ref="AA196" ca="1">HYPERLINK("#"&amp;CELL("direccion",Tabla_471071!A192),"189")</f>
        <v>189</v>
      </c>
      <c r="AB196" s="5" t="str" cm="1">
        <f t="array" aca="1" ref="AB196" ca="1">HYPERLINK("#"&amp;CELL("direccion",Tabla_471062!A192),"189")</f>
        <v>189</v>
      </c>
      <c r="AC196" s="5" t="str" cm="1">
        <f t="array" aca="1" ref="AC196" ca="1">HYPERLINK("#"&amp;CELL("direccion",Tabla_471074!A192),"189")</f>
        <v>189</v>
      </c>
      <c r="AD196" t="s">
        <v>213</v>
      </c>
      <c r="AE196" s="3">
        <v>45747</v>
      </c>
    </row>
    <row r="197" spans="1:31" x14ac:dyDescent="0.3">
      <c r="A197">
        <v>2025</v>
      </c>
      <c r="B197" s="3">
        <v>45658</v>
      </c>
      <c r="C197" s="3">
        <v>45747</v>
      </c>
      <c r="D197" t="s">
        <v>84</v>
      </c>
      <c r="E197">
        <v>199</v>
      </c>
      <c r="F197" t="s">
        <v>275</v>
      </c>
      <c r="G197" t="s">
        <v>275</v>
      </c>
      <c r="H197" t="s">
        <v>225</v>
      </c>
      <c r="I197" t="s">
        <v>707</v>
      </c>
      <c r="J197" t="s">
        <v>348</v>
      </c>
      <c r="K197" t="s">
        <v>476</v>
      </c>
      <c r="L197" t="s">
        <v>91</v>
      </c>
      <c r="M197">
        <v>16470</v>
      </c>
      <c r="N197" t="s">
        <v>212</v>
      </c>
      <c r="O197">
        <v>13350.43</v>
      </c>
      <c r="P197" t="s">
        <v>212</v>
      </c>
      <c r="Q197" s="5" t="str" cm="1">
        <f t="array" aca="1" ref="Q197" ca="1">HYPERLINK("#"&amp;CELL("direccion",Tabla_471065!A193),"190")</f>
        <v>190</v>
      </c>
      <c r="R197" s="5" t="str" cm="1">
        <f t="array" aca="1" ref="R197" ca="1">HYPERLINK("#"&amp;CELL("direccion",Tabla_471039!A193),"190")</f>
        <v>190</v>
      </c>
      <c r="S197" s="5" t="str" cm="1">
        <f t="array" aca="1" ref="S197" ca="1">HYPERLINK("#"&amp;CELL("direccion",Tabla_471067!A193),"190")</f>
        <v>190</v>
      </c>
      <c r="T197" s="5" t="str" cm="1">
        <f t="array" aca="1" ref="T197" ca="1">HYPERLINK("#"&amp;CELL("direccion",Tabla_471023!A193),"190")</f>
        <v>190</v>
      </c>
      <c r="U197" s="5" t="str" cm="1">
        <f t="array" aca="1" ref="U197" ca="1">HYPERLINK("#"&amp;CELL("direccion",Tabla_471047!A193),"190")</f>
        <v>190</v>
      </c>
      <c r="V197" s="5" t="str" cm="1">
        <f t="array" aca="1" ref="V197" ca="1">HYPERLINK("#"&amp;CELL("direccion",Tabla_471030!A193),"190")</f>
        <v>190</v>
      </c>
      <c r="W197" s="5" t="str" cm="1">
        <f t="array" aca="1" ref="W197" ca="1">HYPERLINK("#"&amp;CELL("direccion",Tabla_471041!A193),"190")</f>
        <v>190</v>
      </c>
      <c r="X197" s="5" t="str" cm="1">
        <f t="array" aca="1" ref="X197" ca="1">HYPERLINK("#"&amp;CELL("direccion",Tabla_471031!A193),"190")</f>
        <v>190</v>
      </c>
      <c r="Y197" s="5" t="str" cm="1">
        <f t="array" aca="1" ref="Y197" ca="1">HYPERLINK("#"&amp;CELL("direccion",Tabla_471032!A193),"190")</f>
        <v>190</v>
      </c>
      <c r="Z197" s="5" t="str" cm="1">
        <f t="array" aca="1" ref="Z197" ca="1">HYPERLINK("#"&amp;CELL("direccion",Tabla_471059!A193),"190")</f>
        <v>190</v>
      </c>
      <c r="AA197" s="5" t="str" cm="1">
        <f t="array" aca="1" ref="AA197" ca="1">HYPERLINK("#"&amp;CELL("direccion",Tabla_471071!A193),"190")</f>
        <v>190</v>
      </c>
      <c r="AB197" s="5" t="str" cm="1">
        <f t="array" aca="1" ref="AB197" ca="1">HYPERLINK("#"&amp;CELL("direccion",Tabla_471062!A193),"190")</f>
        <v>190</v>
      </c>
      <c r="AC197" s="5" t="str" cm="1">
        <f t="array" aca="1" ref="AC197" ca="1">HYPERLINK("#"&amp;CELL("direccion",Tabla_471074!A193),"190")</f>
        <v>190</v>
      </c>
      <c r="AD197" t="s">
        <v>213</v>
      </c>
      <c r="AE197" s="3">
        <v>45747</v>
      </c>
    </row>
    <row r="198" spans="1:31" x14ac:dyDescent="0.3">
      <c r="A198">
        <v>2025</v>
      </c>
      <c r="B198" s="3">
        <v>45658</v>
      </c>
      <c r="C198" s="3">
        <v>45747</v>
      </c>
      <c r="D198" t="s">
        <v>84</v>
      </c>
      <c r="E198">
        <v>199</v>
      </c>
      <c r="F198" t="s">
        <v>273</v>
      </c>
      <c r="G198" t="s">
        <v>273</v>
      </c>
      <c r="H198" t="s">
        <v>225</v>
      </c>
      <c r="I198" t="s">
        <v>708</v>
      </c>
      <c r="J198" t="s">
        <v>387</v>
      </c>
      <c r="K198" t="s">
        <v>709</v>
      </c>
      <c r="L198" t="s">
        <v>92</v>
      </c>
      <c r="M198">
        <v>16470</v>
      </c>
      <c r="N198" t="s">
        <v>212</v>
      </c>
      <c r="O198">
        <v>13350.43</v>
      </c>
      <c r="P198" t="s">
        <v>212</v>
      </c>
      <c r="Q198" s="5" t="str" cm="1">
        <f t="array" aca="1" ref="Q198" ca="1">HYPERLINK("#"&amp;CELL("direccion",Tabla_471065!A194),"191")</f>
        <v>191</v>
      </c>
      <c r="R198" s="5" t="str" cm="1">
        <f t="array" aca="1" ref="R198" ca="1">HYPERLINK("#"&amp;CELL("direccion",Tabla_471039!A194),"191")</f>
        <v>191</v>
      </c>
      <c r="S198" s="5" t="str" cm="1">
        <f t="array" aca="1" ref="S198" ca="1">HYPERLINK("#"&amp;CELL("direccion",Tabla_471067!A194),"191")</f>
        <v>191</v>
      </c>
      <c r="T198" s="5" t="str" cm="1">
        <f t="array" aca="1" ref="T198" ca="1">HYPERLINK("#"&amp;CELL("direccion",Tabla_471023!A194),"191")</f>
        <v>191</v>
      </c>
      <c r="U198" s="5" t="str" cm="1">
        <f t="array" aca="1" ref="U198" ca="1">HYPERLINK("#"&amp;CELL("direccion",Tabla_471047!A194),"191")</f>
        <v>191</v>
      </c>
      <c r="V198" s="5" t="str" cm="1">
        <f t="array" aca="1" ref="V198" ca="1">HYPERLINK("#"&amp;CELL("direccion",Tabla_471030!A194),"191")</f>
        <v>191</v>
      </c>
      <c r="W198" s="5" t="str" cm="1">
        <f t="array" aca="1" ref="W198" ca="1">HYPERLINK("#"&amp;CELL("direccion",Tabla_471041!A194),"191")</f>
        <v>191</v>
      </c>
      <c r="X198" s="5" t="str" cm="1">
        <f t="array" aca="1" ref="X198" ca="1">HYPERLINK("#"&amp;CELL("direccion",Tabla_471031!A194),"191")</f>
        <v>191</v>
      </c>
      <c r="Y198" s="5" t="str" cm="1">
        <f t="array" aca="1" ref="Y198" ca="1">HYPERLINK("#"&amp;CELL("direccion",Tabla_471032!A194),"191")</f>
        <v>191</v>
      </c>
      <c r="Z198" s="5" t="str" cm="1">
        <f t="array" aca="1" ref="Z198" ca="1">HYPERLINK("#"&amp;CELL("direccion",Tabla_471059!A194),"191")</f>
        <v>191</v>
      </c>
      <c r="AA198" s="5" t="str" cm="1">
        <f t="array" aca="1" ref="AA198" ca="1">HYPERLINK("#"&amp;CELL("direccion",Tabla_471071!A194),"191")</f>
        <v>191</v>
      </c>
      <c r="AB198" s="5" t="str" cm="1">
        <f t="array" aca="1" ref="AB198" ca="1">HYPERLINK("#"&amp;CELL("direccion",Tabla_471062!A194),"191")</f>
        <v>191</v>
      </c>
      <c r="AC198" s="5" t="str" cm="1">
        <f t="array" aca="1" ref="AC198" ca="1">HYPERLINK("#"&amp;CELL("direccion",Tabla_471074!A194),"191")</f>
        <v>191</v>
      </c>
      <c r="AD198" t="s">
        <v>213</v>
      </c>
      <c r="AE198" s="3">
        <v>45747</v>
      </c>
    </row>
    <row r="199" spans="1:31" x14ac:dyDescent="0.3">
      <c r="A199">
        <v>2025</v>
      </c>
      <c r="B199" s="3">
        <v>45658</v>
      </c>
      <c r="C199" s="3">
        <v>45747</v>
      </c>
      <c r="D199" t="s">
        <v>84</v>
      </c>
      <c r="E199">
        <v>199</v>
      </c>
      <c r="F199" t="s">
        <v>273</v>
      </c>
      <c r="G199" t="s">
        <v>273</v>
      </c>
      <c r="H199" t="s">
        <v>225</v>
      </c>
      <c r="I199" t="s">
        <v>710</v>
      </c>
      <c r="J199" t="s">
        <v>598</v>
      </c>
      <c r="K199" t="s">
        <v>711</v>
      </c>
      <c r="L199" t="s">
        <v>91</v>
      </c>
      <c r="M199">
        <v>16470</v>
      </c>
      <c r="N199" t="s">
        <v>212</v>
      </c>
      <c r="O199">
        <v>13350.43</v>
      </c>
      <c r="P199" t="s">
        <v>212</v>
      </c>
      <c r="Q199" s="5" t="str" cm="1">
        <f t="array" aca="1" ref="Q199" ca="1">HYPERLINK("#"&amp;CELL("direccion",Tabla_471065!A195),"192")</f>
        <v>192</v>
      </c>
      <c r="R199" s="5" t="str" cm="1">
        <f t="array" aca="1" ref="R199" ca="1">HYPERLINK("#"&amp;CELL("direccion",Tabla_471039!A195),"192")</f>
        <v>192</v>
      </c>
      <c r="S199" s="5" t="str" cm="1">
        <f t="array" aca="1" ref="S199" ca="1">HYPERLINK("#"&amp;CELL("direccion",Tabla_471067!A195),"192")</f>
        <v>192</v>
      </c>
      <c r="T199" s="5" t="str" cm="1">
        <f t="array" aca="1" ref="T199" ca="1">HYPERLINK("#"&amp;CELL("direccion",Tabla_471023!A195),"192")</f>
        <v>192</v>
      </c>
      <c r="U199" s="5" t="str" cm="1">
        <f t="array" aca="1" ref="U199" ca="1">HYPERLINK("#"&amp;CELL("direccion",Tabla_471047!A195),"192")</f>
        <v>192</v>
      </c>
      <c r="V199" s="5" t="str" cm="1">
        <f t="array" aca="1" ref="V199" ca="1">HYPERLINK("#"&amp;CELL("direccion",Tabla_471030!A195),"192")</f>
        <v>192</v>
      </c>
      <c r="W199" s="5" t="str" cm="1">
        <f t="array" aca="1" ref="W199" ca="1">HYPERLINK("#"&amp;CELL("direccion",Tabla_471041!A195),"192")</f>
        <v>192</v>
      </c>
      <c r="X199" s="5" t="str" cm="1">
        <f t="array" aca="1" ref="X199" ca="1">HYPERLINK("#"&amp;CELL("direccion",Tabla_471031!A195),"192")</f>
        <v>192</v>
      </c>
      <c r="Y199" s="5" t="str" cm="1">
        <f t="array" aca="1" ref="Y199" ca="1">HYPERLINK("#"&amp;CELL("direccion",Tabla_471032!A195),"192")</f>
        <v>192</v>
      </c>
      <c r="Z199" s="5" t="str" cm="1">
        <f t="array" aca="1" ref="Z199" ca="1">HYPERLINK("#"&amp;CELL("direccion",Tabla_471059!A195),"192")</f>
        <v>192</v>
      </c>
      <c r="AA199" s="5" t="str" cm="1">
        <f t="array" aca="1" ref="AA199" ca="1">HYPERLINK("#"&amp;CELL("direccion",Tabla_471071!A195),"192")</f>
        <v>192</v>
      </c>
      <c r="AB199" s="5" t="str" cm="1">
        <f t="array" aca="1" ref="AB199" ca="1">HYPERLINK("#"&amp;CELL("direccion",Tabla_471062!A195),"192")</f>
        <v>192</v>
      </c>
      <c r="AC199" s="5" t="str" cm="1">
        <f t="array" aca="1" ref="AC199" ca="1">HYPERLINK("#"&amp;CELL("direccion",Tabla_471074!A195),"192")</f>
        <v>192</v>
      </c>
      <c r="AD199" t="s">
        <v>213</v>
      </c>
      <c r="AE199" s="3">
        <v>45747</v>
      </c>
    </row>
    <row r="200" spans="1:31" x14ac:dyDescent="0.3">
      <c r="A200">
        <v>2025</v>
      </c>
      <c r="B200" s="3">
        <v>45658</v>
      </c>
      <c r="C200" s="3">
        <v>45747</v>
      </c>
      <c r="D200" t="s">
        <v>84</v>
      </c>
      <c r="E200">
        <v>199</v>
      </c>
      <c r="F200" t="s">
        <v>275</v>
      </c>
      <c r="G200" t="s">
        <v>275</v>
      </c>
      <c r="H200" t="s">
        <v>225</v>
      </c>
      <c r="I200" t="s">
        <v>608</v>
      </c>
      <c r="J200" t="s">
        <v>629</v>
      </c>
      <c r="K200" t="s">
        <v>423</v>
      </c>
      <c r="L200" t="s">
        <v>91</v>
      </c>
      <c r="M200">
        <v>16470</v>
      </c>
      <c r="N200" t="s">
        <v>212</v>
      </c>
      <c r="O200">
        <v>13350.43</v>
      </c>
      <c r="P200" t="s">
        <v>212</v>
      </c>
      <c r="Q200" s="5" t="str" cm="1">
        <f t="array" aca="1" ref="Q200" ca="1">HYPERLINK("#"&amp;CELL("direccion",Tabla_471065!A196),"193")</f>
        <v>193</v>
      </c>
      <c r="R200" s="5" t="str" cm="1">
        <f t="array" aca="1" ref="R200" ca="1">HYPERLINK("#"&amp;CELL("direccion",Tabla_471039!A196),"193")</f>
        <v>193</v>
      </c>
      <c r="S200" s="5" t="str" cm="1">
        <f t="array" aca="1" ref="S200" ca="1">HYPERLINK("#"&amp;CELL("direccion",Tabla_471067!A196),"193")</f>
        <v>193</v>
      </c>
      <c r="T200" s="5" t="str" cm="1">
        <f t="array" aca="1" ref="T200" ca="1">HYPERLINK("#"&amp;CELL("direccion",Tabla_471023!A196),"193")</f>
        <v>193</v>
      </c>
      <c r="U200" s="5" t="str" cm="1">
        <f t="array" aca="1" ref="U200" ca="1">HYPERLINK("#"&amp;CELL("direccion",Tabla_471047!A196),"193")</f>
        <v>193</v>
      </c>
      <c r="V200" s="5" t="str" cm="1">
        <f t="array" aca="1" ref="V200" ca="1">HYPERLINK("#"&amp;CELL("direccion",Tabla_471030!A196),"193")</f>
        <v>193</v>
      </c>
      <c r="W200" s="5" t="str" cm="1">
        <f t="array" aca="1" ref="W200" ca="1">HYPERLINK("#"&amp;CELL("direccion",Tabla_471041!A196),"193")</f>
        <v>193</v>
      </c>
      <c r="X200" s="5" t="str" cm="1">
        <f t="array" aca="1" ref="X200" ca="1">HYPERLINK("#"&amp;CELL("direccion",Tabla_471031!A196),"193")</f>
        <v>193</v>
      </c>
      <c r="Y200" s="5" t="str" cm="1">
        <f t="array" aca="1" ref="Y200" ca="1">HYPERLINK("#"&amp;CELL("direccion",Tabla_471032!A196),"193")</f>
        <v>193</v>
      </c>
      <c r="Z200" s="5" t="str" cm="1">
        <f t="array" aca="1" ref="Z200" ca="1">HYPERLINK("#"&amp;CELL("direccion",Tabla_471059!A196),"193")</f>
        <v>193</v>
      </c>
      <c r="AA200" s="5" t="str" cm="1">
        <f t="array" aca="1" ref="AA200" ca="1">HYPERLINK("#"&amp;CELL("direccion",Tabla_471071!A196),"193")</f>
        <v>193</v>
      </c>
      <c r="AB200" s="5" t="str" cm="1">
        <f t="array" aca="1" ref="AB200" ca="1">HYPERLINK("#"&amp;CELL("direccion",Tabla_471062!A196),"193")</f>
        <v>193</v>
      </c>
      <c r="AC200" s="5" t="str" cm="1">
        <f t="array" aca="1" ref="AC200" ca="1">HYPERLINK("#"&amp;CELL("direccion",Tabla_471074!A196),"193")</f>
        <v>193</v>
      </c>
      <c r="AD200" t="s">
        <v>213</v>
      </c>
      <c r="AE200" s="3">
        <v>45747</v>
      </c>
    </row>
    <row r="201" spans="1:31" x14ac:dyDescent="0.3">
      <c r="A201">
        <v>2025</v>
      </c>
      <c r="B201" s="3">
        <v>45658</v>
      </c>
      <c r="C201" s="3">
        <v>45747</v>
      </c>
      <c r="D201" t="s">
        <v>84</v>
      </c>
      <c r="E201">
        <v>199</v>
      </c>
      <c r="F201" t="s">
        <v>273</v>
      </c>
      <c r="G201" t="s">
        <v>273</v>
      </c>
      <c r="H201" t="s">
        <v>225</v>
      </c>
      <c r="I201" t="s">
        <v>712</v>
      </c>
      <c r="J201" t="s">
        <v>407</v>
      </c>
      <c r="K201" t="s">
        <v>348</v>
      </c>
      <c r="L201" t="s">
        <v>91</v>
      </c>
      <c r="M201">
        <v>16470</v>
      </c>
      <c r="N201" t="s">
        <v>212</v>
      </c>
      <c r="O201">
        <v>13350.43</v>
      </c>
      <c r="P201" t="s">
        <v>212</v>
      </c>
      <c r="Q201" s="5" t="str" cm="1">
        <f t="array" aca="1" ref="Q201" ca="1">HYPERLINK("#"&amp;CELL("direccion",Tabla_471065!A197),"194")</f>
        <v>194</v>
      </c>
      <c r="R201" s="5" t="str" cm="1">
        <f t="array" aca="1" ref="R201" ca="1">HYPERLINK("#"&amp;CELL("direccion",Tabla_471039!A197),"194")</f>
        <v>194</v>
      </c>
      <c r="S201" s="5" t="str" cm="1">
        <f t="array" aca="1" ref="S201" ca="1">HYPERLINK("#"&amp;CELL("direccion",Tabla_471067!A197),"194")</f>
        <v>194</v>
      </c>
      <c r="T201" s="5" t="str" cm="1">
        <f t="array" aca="1" ref="T201" ca="1">HYPERLINK("#"&amp;CELL("direccion",Tabla_471023!A197),"194")</f>
        <v>194</v>
      </c>
      <c r="U201" s="5" t="str" cm="1">
        <f t="array" aca="1" ref="U201" ca="1">HYPERLINK("#"&amp;CELL("direccion",Tabla_471047!A197),"194")</f>
        <v>194</v>
      </c>
      <c r="V201" s="5" t="str" cm="1">
        <f t="array" aca="1" ref="V201" ca="1">HYPERLINK("#"&amp;CELL("direccion",Tabla_471030!A197),"194")</f>
        <v>194</v>
      </c>
      <c r="W201" s="5" t="str" cm="1">
        <f t="array" aca="1" ref="W201" ca="1">HYPERLINK("#"&amp;CELL("direccion",Tabla_471041!A197),"194")</f>
        <v>194</v>
      </c>
      <c r="X201" s="5" t="str" cm="1">
        <f t="array" aca="1" ref="X201" ca="1">HYPERLINK("#"&amp;CELL("direccion",Tabla_471031!A197),"194")</f>
        <v>194</v>
      </c>
      <c r="Y201" s="5" t="str" cm="1">
        <f t="array" aca="1" ref="Y201" ca="1">HYPERLINK("#"&amp;CELL("direccion",Tabla_471032!A197),"194")</f>
        <v>194</v>
      </c>
      <c r="Z201" s="5" t="str" cm="1">
        <f t="array" aca="1" ref="Z201" ca="1">HYPERLINK("#"&amp;CELL("direccion",Tabla_471059!A197),"194")</f>
        <v>194</v>
      </c>
      <c r="AA201" s="5" t="str" cm="1">
        <f t="array" aca="1" ref="AA201" ca="1">HYPERLINK("#"&amp;CELL("direccion",Tabla_471071!A197),"194")</f>
        <v>194</v>
      </c>
      <c r="AB201" s="5" t="str" cm="1">
        <f t="array" aca="1" ref="AB201" ca="1">HYPERLINK("#"&amp;CELL("direccion",Tabla_471062!A197),"194")</f>
        <v>194</v>
      </c>
      <c r="AC201" s="5" t="str" cm="1">
        <f t="array" aca="1" ref="AC201" ca="1">HYPERLINK("#"&amp;CELL("direccion",Tabla_471074!A197),"194")</f>
        <v>194</v>
      </c>
      <c r="AD201" t="s">
        <v>213</v>
      </c>
      <c r="AE201" s="3">
        <v>45747</v>
      </c>
    </row>
    <row r="202" spans="1:31" x14ac:dyDescent="0.3">
      <c r="A202">
        <v>2025</v>
      </c>
      <c r="B202" s="3">
        <v>45658</v>
      </c>
      <c r="C202" s="3">
        <v>45747</v>
      </c>
      <c r="D202" t="s">
        <v>84</v>
      </c>
      <c r="E202">
        <v>199</v>
      </c>
      <c r="F202" t="s">
        <v>274</v>
      </c>
      <c r="G202" t="s">
        <v>274</v>
      </c>
      <c r="H202" t="s">
        <v>225</v>
      </c>
      <c r="I202" t="s">
        <v>713</v>
      </c>
      <c r="J202" t="s">
        <v>405</v>
      </c>
      <c r="K202" t="s">
        <v>355</v>
      </c>
      <c r="L202" t="s">
        <v>91</v>
      </c>
      <c r="M202">
        <v>16470</v>
      </c>
      <c r="N202" t="s">
        <v>212</v>
      </c>
      <c r="O202">
        <v>13350.43</v>
      </c>
      <c r="P202" t="s">
        <v>212</v>
      </c>
      <c r="Q202" s="5" t="str" cm="1">
        <f t="array" aca="1" ref="Q202" ca="1">HYPERLINK("#"&amp;CELL("direccion",Tabla_471065!A198),"195")</f>
        <v>195</v>
      </c>
      <c r="R202" s="5" t="str" cm="1">
        <f t="array" aca="1" ref="R202" ca="1">HYPERLINK("#"&amp;CELL("direccion",Tabla_471039!A198),"195")</f>
        <v>195</v>
      </c>
      <c r="S202" s="5" t="str" cm="1">
        <f t="array" aca="1" ref="S202" ca="1">HYPERLINK("#"&amp;CELL("direccion",Tabla_471067!A198),"195")</f>
        <v>195</v>
      </c>
      <c r="T202" s="5" t="str" cm="1">
        <f t="array" aca="1" ref="T202" ca="1">HYPERLINK("#"&amp;CELL("direccion",Tabla_471023!A198),"195")</f>
        <v>195</v>
      </c>
      <c r="U202" s="5" t="str" cm="1">
        <f t="array" aca="1" ref="U202" ca="1">HYPERLINK("#"&amp;CELL("direccion",Tabla_471047!A198),"195")</f>
        <v>195</v>
      </c>
      <c r="V202" s="5" t="str" cm="1">
        <f t="array" aca="1" ref="V202" ca="1">HYPERLINK("#"&amp;CELL("direccion",Tabla_471030!A198),"195")</f>
        <v>195</v>
      </c>
      <c r="W202" s="5" t="str" cm="1">
        <f t="array" aca="1" ref="W202" ca="1">HYPERLINK("#"&amp;CELL("direccion",Tabla_471041!A198),"195")</f>
        <v>195</v>
      </c>
      <c r="X202" s="5" t="str" cm="1">
        <f t="array" aca="1" ref="X202" ca="1">HYPERLINK("#"&amp;CELL("direccion",Tabla_471031!A198),"195")</f>
        <v>195</v>
      </c>
      <c r="Y202" s="5" t="str" cm="1">
        <f t="array" aca="1" ref="Y202" ca="1">HYPERLINK("#"&amp;CELL("direccion",Tabla_471032!A198),"195")</f>
        <v>195</v>
      </c>
      <c r="Z202" s="5" t="str" cm="1">
        <f t="array" aca="1" ref="Z202" ca="1">HYPERLINK("#"&amp;CELL("direccion",Tabla_471059!A198),"195")</f>
        <v>195</v>
      </c>
      <c r="AA202" s="5" t="str" cm="1">
        <f t="array" aca="1" ref="AA202" ca="1">HYPERLINK("#"&amp;CELL("direccion",Tabla_471071!A198),"195")</f>
        <v>195</v>
      </c>
      <c r="AB202" s="5" t="str" cm="1">
        <f t="array" aca="1" ref="AB202" ca="1">HYPERLINK("#"&amp;CELL("direccion",Tabla_471062!A198),"195")</f>
        <v>195</v>
      </c>
      <c r="AC202" s="5" t="str" cm="1">
        <f t="array" aca="1" ref="AC202" ca="1">HYPERLINK("#"&amp;CELL("direccion",Tabla_471074!A198),"195")</f>
        <v>195</v>
      </c>
      <c r="AD202" t="s">
        <v>213</v>
      </c>
      <c r="AE202" s="3">
        <v>45747</v>
      </c>
    </row>
    <row r="203" spans="1:31" x14ac:dyDescent="0.3">
      <c r="A203">
        <v>2025</v>
      </c>
      <c r="B203" s="3">
        <v>45658</v>
      </c>
      <c r="C203" s="3">
        <v>45747</v>
      </c>
      <c r="D203" t="s">
        <v>84</v>
      </c>
      <c r="E203">
        <v>199</v>
      </c>
      <c r="F203" t="s">
        <v>273</v>
      </c>
      <c r="G203" t="s">
        <v>273</v>
      </c>
      <c r="H203" t="s">
        <v>225</v>
      </c>
      <c r="I203" t="s">
        <v>691</v>
      </c>
      <c r="J203" t="s">
        <v>485</v>
      </c>
      <c r="K203" t="s">
        <v>473</v>
      </c>
      <c r="L203" t="s">
        <v>92</v>
      </c>
      <c r="M203">
        <v>16470</v>
      </c>
      <c r="N203" t="s">
        <v>212</v>
      </c>
      <c r="O203">
        <v>13350.43</v>
      </c>
      <c r="P203" t="s">
        <v>212</v>
      </c>
      <c r="Q203" s="5" t="str" cm="1">
        <f t="array" aca="1" ref="Q203" ca="1">HYPERLINK("#"&amp;CELL("direccion",Tabla_471065!A199),"196")</f>
        <v>196</v>
      </c>
      <c r="R203" s="5" t="str" cm="1">
        <f t="array" aca="1" ref="R203" ca="1">HYPERLINK("#"&amp;CELL("direccion",Tabla_471039!A199),"196")</f>
        <v>196</v>
      </c>
      <c r="S203" s="5" t="str" cm="1">
        <f t="array" aca="1" ref="S203" ca="1">HYPERLINK("#"&amp;CELL("direccion",Tabla_471067!A199),"196")</f>
        <v>196</v>
      </c>
      <c r="T203" s="5" t="str" cm="1">
        <f t="array" aca="1" ref="T203" ca="1">HYPERLINK("#"&amp;CELL("direccion",Tabla_471023!A199),"196")</f>
        <v>196</v>
      </c>
      <c r="U203" s="5" t="str" cm="1">
        <f t="array" aca="1" ref="U203" ca="1">HYPERLINK("#"&amp;CELL("direccion",Tabla_471047!A199),"196")</f>
        <v>196</v>
      </c>
      <c r="V203" s="5" t="str" cm="1">
        <f t="array" aca="1" ref="V203" ca="1">HYPERLINK("#"&amp;CELL("direccion",Tabla_471030!A199),"196")</f>
        <v>196</v>
      </c>
      <c r="W203" s="5" t="str" cm="1">
        <f t="array" aca="1" ref="W203" ca="1">HYPERLINK("#"&amp;CELL("direccion",Tabla_471041!A199),"196")</f>
        <v>196</v>
      </c>
      <c r="X203" s="5" t="str" cm="1">
        <f t="array" aca="1" ref="X203" ca="1">HYPERLINK("#"&amp;CELL("direccion",Tabla_471031!A199),"196")</f>
        <v>196</v>
      </c>
      <c r="Y203" s="5" t="str" cm="1">
        <f t="array" aca="1" ref="Y203" ca="1">HYPERLINK("#"&amp;CELL("direccion",Tabla_471032!A199),"196")</f>
        <v>196</v>
      </c>
      <c r="Z203" s="5" t="str" cm="1">
        <f t="array" aca="1" ref="Z203" ca="1">HYPERLINK("#"&amp;CELL("direccion",Tabla_471059!A199),"196")</f>
        <v>196</v>
      </c>
      <c r="AA203" s="5" t="str" cm="1">
        <f t="array" aca="1" ref="AA203" ca="1">HYPERLINK("#"&amp;CELL("direccion",Tabla_471071!A199),"196")</f>
        <v>196</v>
      </c>
      <c r="AB203" s="5" t="str" cm="1">
        <f t="array" aca="1" ref="AB203" ca="1">HYPERLINK("#"&amp;CELL("direccion",Tabla_471062!A199),"196")</f>
        <v>196</v>
      </c>
      <c r="AC203" s="5" t="str" cm="1">
        <f t="array" aca="1" ref="AC203" ca="1">HYPERLINK("#"&amp;CELL("direccion",Tabla_471074!A199),"196")</f>
        <v>196</v>
      </c>
      <c r="AD203" t="s">
        <v>213</v>
      </c>
      <c r="AE203" s="3">
        <v>45747</v>
      </c>
    </row>
    <row r="204" spans="1:31" x14ac:dyDescent="0.3">
      <c r="A204">
        <v>2025</v>
      </c>
      <c r="B204" s="3">
        <v>45658</v>
      </c>
      <c r="C204" s="3">
        <v>45747</v>
      </c>
      <c r="D204" t="s">
        <v>84</v>
      </c>
      <c r="E204">
        <v>199</v>
      </c>
      <c r="F204" t="s">
        <v>273</v>
      </c>
      <c r="G204" t="s">
        <v>273</v>
      </c>
      <c r="H204" t="s">
        <v>225</v>
      </c>
      <c r="I204" t="s">
        <v>714</v>
      </c>
      <c r="J204" t="s">
        <v>485</v>
      </c>
      <c r="K204" t="s">
        <v>715</v>
      </c>
      <c r="L204" t="s">
        <v>92</v>
      </c>
      <c r="M204">
        <v>16470</v>
      </c>
      <c r="N204" t="s">
        <v>212</v>
      </c>
      <c r="O204">
        <v>13350.43</v>
      </c>
      <c r="P204" t="s">
        <v>212</v>
      </c>
      <c r="Q204" s="5" t="str" cm="1">
        <f t="array" aca="1" ref="Q204" ca="1">HYPERLINK("#"&amp;CELL("direccion",Tabla_471065!A200),"197")</f>
        <v>197</v>
      </c>
      <c r="R204" s="5" t="str" cm="1">
        <f t="array" aca="1" ref="R204" ca="1">HYPERLINK("#"&amp;CELL("direccion",Tabla_471039!A200),"197")</f>
        <v>197</v>
      </c>
      <c r="S204" s="5" t="str" cm="1">
        <f t="array" aca="1" ref="S204" ca="1">HYPERLINK("#"&amp;CELL("direccion",Tabla_471067!A200),"197")</f>
        <v>197</v>
      </c>
      <c r="T204" s="5" t="str" cm="1">
        <f t="array" aca="1" ref="T204" ca="1">HYPERLINK("#"&amp;CELL("direccion",Tabla_471023!A200),"197")</f>
        <v>197</v>
      </c>
      <c r="U204" s="5" t="str" cm="1">
        <f t="array" aca="1" ref="U204" ca="1">HYPERLINK("#"&amp;CELL("direccion",Tabla_471047!A200),"197")</f>
        <v>197</v>
      </c>
      <c r="V204" s="5" t="str" cm="1">
        <f t="array" aca="1" ref="V204" ca="1">HYPERLINK("#"&amp;CELL("direccion",Tabla_471030!A200),"197")</f>
        <v>197</v>
      </c>
      <c r="W204" s="5" t="str" cm="1">
        <f t="array" aca="1" ref="W204" ca="1">HYPERLINK("#"&amp;CELL("direccion",Tabla_471041!A200),"197")</f>
        <v>197</v>
      </c>
      <c r="X204" s="5" t="str" cm="1">
        <f t="array" aca="1" ref="X204" ca="1">HYPERLINK("#"&amp;CELL("direccion",Tabla_471031!A200),"197")</f>
        <v>197</v>
      </c>
      <c r="Y204" s="5" t="str" cm="1">
        <f t="array" aca="1" ref="Y204" ca="1">HYPERLINK("#"&amp;CELL("direccion",Tabla_471032!A200),"197")</f>
        <v>197</v>
      </c>
      <c r="Z204" s="5" t="str" cm="1">
        <f t="array" aca="1" ref="Z204" ca="1">HYPERLINK("#"&amp;CELL("direccion",Tabla_471059!A200),"197")</f>
        <v>197</v>
      </c>
      <c r="AA204" s="5" t="str" cm="1">
        <f t="array" aca="1" ref="AA204" ca="1">HYPERLINK("#"&amp;CELL("direccion",Tabla_471071!A200),"197")</f>
        <v>197</v>
      </c>
      <c r="AB204" s="5" t="str" cm="1">
        <f t="array" aca="1" ref="AB204" ca="1">HYPERLINK("#"&amp;CELL("direccion",Tabla_471062!A200),"197")</f>
        <v>197</v>
      </c>
      <c r="AC204" s="5" t="str" cm="1">
        <f t="array" aca="1" ref="AC204" ca="1">HYPERLINK("#"&amp;CELL("direccion",Tabla_471074!A200),"197")</f>
        <v>197</v>
      </c>
      <c r="AD204" t="s">
        <v>213</v>
      </c>
      <c r="AE204" s="3">
        <v>45747</v>
      </c>
    </row>
    <row r="205" spans="1:31" x14ac:dyDescent="0.3">
      <c r="A205">
        <v>2025</v>
      </c>
      <c r="B205" s="3">
        <v>45658</v>
      </c>
      <c r="C205" s="3">
        <v>45747</v>
      </c>
      <c r="D205" t="s">
        <v>84</v>
      </c>
      <c r="E205">
        <v>199</v>
      </c>
      <c r="F205" t="s">
        <v>273</v>
      </c>
      <c r="G205" t="s">
        <v>273</v>
      </c>
      <c r="H205" t="s">
        <v>225</v>
      </c>
      <c r="I205" t="s">
        <v>458</v>
      </c>
      <c r="J205" t="s">
        <v>485</v>
      </c>
      <c r="K205" t="s">
        <v>716</v>
      </c>
      <c r="L205" t="s">
        <v>92</v>
      </c>
      <c r="M205">
        <v>15437</v>
      </c>
      <c r="N205" t="s">
        <v>212</v>
      </c>
      <c r="O205">
        <v>12646.09</v>
      </c>
      <c r="P205" t="s">
        <v>212</v>
      </c>
      <c r="Q205" s="5" t="str" cm="1">
        <f t="array" aca="1" ref="Q205" ca="1">HYPERLINK("#"&amp;CELL("direccion",Tabla_471065!A201),"198")</f>
        <v>198</v>
      </c>
      <c r="R205" s="5" t="str" cm="1">
        <f t="array" aca="1" ref="R205" ca="1">HYPERLINK("#"&amp;CELL("direccion",Tabla_471039!A201),"198")</f>
        <v>198</v>
      </c>
      <c r="S205" s="5" t="str" cm="1">
        <f t="array" aca="1" ref="S205" ca="1">HYPERLINK("#"&amp;CELL("direccion",Tabla_471067!A201),"198")</f>
        <v>198</v>
      </c>
      <c r="T205" s="5" t="str" cm="1">
        <f t="array" aca="1" ref="T205" ca="1">HYPERLINK("#"&amp;CELL("direccion",Tabla_471023!A201),"198")</f>
        <v>198</v>
      </c>
      <c r="U205" s="5" t="str" cm="1">
        <f t="array" aca="1" ref="U205" ca="1">HYPERLINK("#"&amp;CELL("direccion",Tabla_471047!A201),"198")</f>
        <v>198</v>
      </c>
      <c r="V205" s="5" t="str" cm="1">
        <f t="array" aca="1" ref="V205" ca="1">HYPERLINK("#"&amp;CELL("direccion",Tabla_471030!A201),"198")</f>
        <v>198</v>
      </c>
      <c r="W205" s="5" t="str" cm="1">
        <f t="array" aca="1" ref="W205" ca="1">HYPERLINK("#"&amp;CELL("direccion",Tabla_471041!A201),"198")</f>
        <v>198</v>
      </c>
      <c r="X205" s="5" t="str" cm="1">
        <f t="array" aca="1" ref="X205" ca="1">HYPERLINK("#"&amp;CELL("direccion",Tabla_471031!A201),"198")</f>
        <v>198</v>
      </c>
      <c r="Y205" s="5" t="str" cm="1">
        <f t="array" aca="1" ref="Y205" ca="1">HYPERLINK("#"&amp;CELL("direccion",Tabla_471032!A201),"198")</f>
        <v>198</v>
      </c>
      <c r="Z205" s="5" t="str" cm="1">
        <f t="array" aca="1" ref="Z205" ca="1">HYPERLINK("#"&amp;CELL("direccion",Tabla_471059!A201),"198")</f>
        <v>198</v>
      </c>
      <c r="AA205" s="5" t="str" cm="1">
        <f t="array" aca="1" ref="AA205" ca="1">HYPERLINK("#"&amp;CELL("direccion",Tabla_471071!A201),"198")</f>
        <v>198</v>
      </c>
      <c r="AB205" s="5" t="str" cm="1">
        <f t="array" aca="1" ref="AB205" ca="1">HYPERLINK("#"&amp;CELL("direccion",Tabla_471062!A201),"198")</f>
        <v>198</v>
      </c>
      <c r="AC205" s="5" t="str" cm="1">
        <f t="array" aca="1" ref="AC205" ca="1">HYPERLINK("#"&amp;CELL("direccion",Tabla_471074!A201),"198")</f>
        <v>198</v>
      </c>
      <c r="AD205" t="s">
        <v>213</v>
      </c>
      <c r="AE205" s="3">
        <v>45747</v>
      </c>
    </row>
    <row r="206" spans="1:31" x14ac:dyDescent="0.3">
      <c r="A206">
        <v>2025</v>
      </c>
      <c r="B206" s="3">
        <v>45658</v>
      </c>
      <c r="C206" s="3">
        <v>45747</v>
      </c>
      <c r="D206" t="s">
        <v>84</v>
      </c>
      <c r="E206">
        <v>199</v>
      </c>
      <c r="F206" t="s">
        <v>273</v>
      </c>
      <c r="G206" t="s">
        <v>273</v>
      </c>
      <c r="H206" t="s">
        <v>225</v>
      </c>
      <c r="I206" t="s">
        <v>717</v>
      </c>
      <c r="J206" t="s">
        <v>485</v>
      </c>
      <c r="K206" t="s">
        <v>718</v>
      </c>
      <c r="L206" t="s">
        <v>91</v>
      </c>
      <c r="M206">
        <v>16470</v>
      </c>
      <c r="N206" t="s">
        <v>212</v>
      </c>
      <c r="O206">
        <v>13350.43</v>
      </c>
      <c r="P206" t="s">
        <v>212</v>
      </c>
      <c r="Q206" s="5" t="str" cm="1">
        <f t="array" aca="1" ref="Q206" ca="1">HYPERLINK("#"&amp;CELL("direccion",Tabla_471065!A202),"199")</f>
        <v>199</v>
      </c>
      <c r="R206" s="5" t="str" cm="1">
        <f t="array" aca="1" ref="R206" ca="1">HYPERLINK("#"&amp;CELL("direccion",Tabla_471039!A202),"199")</f>
        <v>199</v>
      </c>
      <c r="S206" s="5" t="str" cm="1">
        <f t="array" aca="1" ref="S206" ca="1">HYPERLINK("#"&amp;CELL("direccion",Tabla_471067!A202),"199")</f>
        <v>199</v>
      </c>
      <c r="T206" s="5" t="str" cm="1">
        <f t="array" aca="1" ref="T206" ca="1">HYPERLINK("#"&amp;CELL("direccion",Tabla_471023!A202),"199")</f>
        <v>199</v>
      </c>
      <c r="U206" s="5" t="str" cm="1">
        <f t="array" aca="1" ref="U206" ca="1">HYPERLINK("#"&amp;CELL("direccion",Tabla_471047!A202),"199")</f>
        <v>199</v>
      </c>
      <c r="V206" s="5" t="str" cm="1">
        <f t="array" aca="1" ref="V206" ca="1">HYPERLINK("#"&amp;CELL("direccion",Tabla_471030!A202),"199")</f>
        <v>199</v>
      </c>
      <c r="W206" s="5" t="str" cm="1">
        <f t="array" aca="1" ref="W206" ca="1">HYPERLINK("#"&amp;CELL("direccion",Tabla_471041!A202),"199")</f>
        <v>199</v>
      </c>
      <c r="X206" s="5" t="str" cm="1">
        <f t="array" aca="1" ref="X206" ca="1">HYPERLINK("#"&amp;CELL("direccion",Tabla_471031!A202),"199")</f>
        <v>199</v>
      </c>
      <c r="Y206" s="5" t="str" cm="1">
        <f t="array" aca="1" ref="Y206" ca="1">HYPERLINK("#"&amp;CELL("direccion",Tabla_471032!A202),"199")</f>
        <v>199</v>
      </c>
      <c r="Z206" s="5" t="str" cm="1">
        <f t="array" aca="1" ref="Z206" ca="1">HYPERLINK("#"&amp;CELL("direccion",Tabla_471059!A202),"199")</f>
        <v>199</v>
      </c>
      <c r="AA206" s="5" t="str" cm="1">
        <f t="array" aca="1" ref="AA206" ca="1">HYPERLINK("#"&amp;CELL("direccion",Tabla_471071!A202),"199")</f>
        <v>199</v>
      </c>
      <c r="AB206" s="5" t="str" cm="1">
        <f t="array" aca="1" ref="AB206" ca="1">HYPERLINK("#"&amp;CELL("direccion",Tabla_471062!A202),"199")</f>
        <v>199</v>
      </c>
      <c r="AC206" s="5" t="str" cm="1">
        <f t="array" aca="1" ref="AC206" ca="1">HYPERLINK("#"&amp;CELL("direccion",Tabla_471074!A202),"199")</f>
        <v>199</v>
      </c>
      <c r="AD206" t="s">
        <v>213</v>
      </c>
      <c r="AE206" s="3">
        <v>45747</v>
      </c>
    </row>
    <row r="207" spans="1:31" x14ac:dyDescent="0.3">
      <c r="A207">
        <v>2025</v>
      </c>
      <c r="B207" s="3">
        <v>45658</v>
      </c>
      <c r="C207" s="3">
        <v>45747</v>
      </c>
      <c r="D207" t="s">
        <v>84</v>
      </c>
      <c r="E207">
        <v>199</v>
      </c>
      <c r="F207" t="s">
        <v>273</v>
      </c>
      <c r="G207" t="s">
        <v>273</v>
      </c>
      <c r="H207" t="s">
        <v>225</v>
      </c>
      <c r="I207" t="s">
        <v>670</v>
      </c>
      <c r="J207" t="s">
        <v>719</v>
      </c>
      <c r="K207" t="s">
        <v>369</v>
      </c>
      <c r="L207" t="s">
        <v>91</v>
      </c>
      <c r="M207">
        <v>16470</v>
      </c>
      <c r="N207" t="s">
        <v>212</v>
      </c>
      <c r="O207">
        <v>13350.43</v>
      </c>
      <c r="P207" t="s">
        <v>212</v>
      </c>
      <c r="Q207" s="5" t="str" cm="1">
        <f t="array" aca="1" ref="Q207" ca="1">HYPERLINK("#"&amp;CELL("direccion",Tabla_471065!A203),"200")</f>
        <v>200</v>
      </c>
      <c r="R207" s="5" t="str" cm="1">
        <f t="array" aca="1" ref="R207" ca="1">HYPERLINK("#"&amp;CELL("direccion",Tabla_471039!A203),"200")</f>
        <v>200</v>
      </c>
      <c r="S207" s="5" t="str" cm="1">
        <f t="array" aca="1" ref="S207" ca="1">HYPERLINK("#"&amp;CELL("direccion",Tabla_471067!A203),"200")</f>
        <v>200</v>
      </c>
      <c r="T207" s="5" t="str" cm="1">
        <f t="array" aca="1" ref="T207" ca="1">HYPERLINK("#"&amp;CELL("direccion",Tabla_471023!A203),"200")</f>
        <v>200</v>
      </c>
      <c r="U207" s="5" t="str" cm="1">
        <f t="array" aca="1" ref="U207" ca="1">HYPERLINK("#"&amp;CELL("direccion",Tabla_471047!A203),"200")</f>
        <v>200</v>
      </c>
      <c r="V207" s="5" t="str" cm="1">
        <f t="array" aca="1" ref="V207" ca="1">HYPERLINK("#"&amp;CELL("direccion",Tabla_471030!A203),"200")</f>
        <v>200</v>
      </c>
      <c r="W207" s="5" t="str" cm="1">
        <f t="array" aca="1" ref="W207" ca="1">HYPERLINK("#"&amp;CELL("direccion",Tabla_471041!A203),"200")</f>
        <v>200</v>
      </c>
      <c r="X207" s="5" t="str" cm="1">
        <f t="array" aca="1" ref="X207" ca="1">HYPERLINK("#"&amp;CELL("direccion",Tabla_471031!A203),"200")</f>
        <v>200</v>
      </c>
      <c r="Y207" s="5" t="str" cm="1">
        <f t="array" aca="1" ref="Y207" ca="1">HYPERLINK("#"&amp;CELL("direccion",Tabla_471032!A203),"200")</f>
        <v>200</v>
      </c>
      <c r="Z207" s="5" t="str" cm="1">
        <f t="array" aca="1" ref="Z207" ca="1">HYPERLINK("#"&amp;CELL("direccion",Tabla_471059!A203),"200")</f>
        <v>200</v>
      </c>
      <c r="AA207" s="5" t="str" cm="1">
        <f t="array" aca="1" ref="AA207" ca="1">HYPERLINK("#"&amp;CELL("direccion",Tabla_471071!A203),"200")</f>
        <v>200</v>
      </c>
      <c r="AB207" s="5" t="str" cm="1">
        <f t="array" aca="1" ref="AB207" ca="1">HYPERLINK("#"&amp;CELL("direccion",Tabla_471062!A203),"200")</f>
        <v>200</v>
      </c>
      <c r="AC207" s="5" t="str" cm="1">
        <f t="array" aca="1" ref="AC207" ca="1">HYPERLINK("#"&amp;CELL("direccion",Tabla_471074!A203),"200")</f>
        <v>200</v>
      </c>
      <c r="AD207" t="s">
        <v>213</v>
      </c>
      <c r="AE207" s="3">
        <v>45747</v>
      </c>
    </row>
    <row r="208" spans="1:31" x14ac:dyDescent="0.3">
      <c r="A208">
        <v>2025</v>
      </c>
      <c r="B208" s="3">
        <v>45658</v>
      </c>
      <c r="C208" s="3">
        <v>45747</v>
      </c>
      <c r="D208" t="s">
        <v>84</v>
      </c>
      <c r="E208">
        <v>199</v>
      </c>
      <c r="F208" t="s">
        <v>273</v>
      </c>
      <c r="G208" t="s">
        <v>273</v>
      </c>
      <c r="H208" t="s">
        <v>225</v>
      </c>
      <c r="I208" t="s">
        <v>720</v>
      </c>
      <c r="J208" t="s">
        <v>719</v>
      </c>
      <c r="K208" t="s">
        <v>407</v>
      </c>
      <c r="L208" t="s">
        <v>92</v>
      </c>
      <c r="M208">
        <v>16470</v>
      </c>
      <c r="N208" t="s">
        <v>212</v>
      </c>
      <c r="O208">
        <v>13350.43</v>
      </c>
      <c r="P208" t="s">
        <v>212</v>
      </c>
      <c r="Q208" s="5" t="str" cm="1">
        <f t="array" aca="1" ref="Q208" ca="1">HYPERLINK("#"&amp;CELL("direccion",Tabla_471065!A204),"201")</f>
        <v>201</v>
      </c>
      <c r="R208" s="5" t="str" cm="1">
        <f t="array" aca="1" ref="R208" ca="1">HYPERLINK("#"&amp;CELL("direccion",Tabla_471039!A204),"201")</f>
        <v>201</v>
      </c>
      <c r="S208" s="5" t="str" cm="1">
        <f t="array" aca="1" ref="S208" ca="1">HYPERLINK("#"&amp;CELL("direccion",Tabla_471067!A204),"201")</f>
        <v>201</v>
      </c>
      <c r="T208" s="5" t="str" cm="1">
        <f t="array" aca="1" ref="T208" ca="1">HYPERLINK("#"&amp;CELL("direccion",Tabla_471023!A204),"201")</f>
        <v>201</v>
      </c>
      <c r="U208" s="5" t="str" cm="1">
        <f t="array" aca="1" ref="U208" ca="1">HYPERLINK("#"&amp;CELL("direccion",Tabla_471047!A204),"201")</f>
        <v>201</v>
      </c>
      <c r="V208" s="5" t="str" cm="1">
        <f t="array" aca="1" ref="V208" ca="1">HYPERLINK("#"&amp;CELL("direccion",Tabla_471030!A204),"201")</f>
        <v>201</v>
      </c>
      <c r="W208" s="5" t="str" cm="1">
        <f t="array" aca="1" ref="W208" ca="1">HYPERLINK("#"&amp;CELL("direccion",Tabla_471041!A204),"201")</f>
        <v>201</v>
      </c>
      <c r="X208" s="5" t="str" cm="1">
        <f t="array" aca="1" ref="X208" ca="1">HYPERLINK("#"&amp;CELL("direccion",Tabla_471031!A204),"201")</f>
        <v>201</v>
      </c>
      <c r="Y208" s="5" t="str" cm="1">
        <f t="array" aca="1" ref="Y208" ca="1">HYPERLINK("#"&amp;CELL("direccion",Tabla_471032!A204),"201")</f>
        <v>201</v>
      </c>
      <c r="Z208" s="5" t="str" cm="1">
        <f t="array" aca="1" ref="Z208" ca="1">HYPERLINK("#"&amp;CELL("direccion",Tabla_471059!A204),"201")</f>
        <v>201</v>
      </c>
      <c r="AA208" s="5" t="str" cm="1">
        <f t="array" aca="1" ref="AA208" ca="1">HYPERLINK("#"&amp;CELL("direccion",Tabla_471071!A204),"201")</f>
        <v>201</v>
      </c>
      <c r="AB208" s="5" t="str" cm="1">
        <f t="array" aca="1" ref="AB208" ca="1">HYPERLINK("#"&amp;CELL("direccion",Tabla_471062!A204),"201")</f>
        <v>201</v>
      </c>
      <c r="AC208" s="5" t="str" cm="1">
        <f t="array" aca="1" ref="AC208" ca="1">HYPERLINK("#"&amp;CELL("direccion",Tabla_471074!A204),"201")</f>
        <v>201</v>
      </c>
      <c r="AD208" t="s">
        <v>213</v>
      </c>
      <c r="AE208" s="3">
        <v>45747</v>
      </c>
    </row>
    <row r="209" spans="1:31" x14ac:dyDescent="0.3">
      <c r="A209">
        <v>2025</v>
      </c>
      <c r="B209" s="3">
        <v>45658</v>
      </c>
      <c r="C209" s="3">
        <v>45747</v>
      </c>
      <c r="D209" t="s">
        <v>84</v>
      </c>
      <c r="E209">
        <v>199</v>
      </c>
      <c r="F209" t="s">
        <v>273</v>
      </c>
      <c r="G209" t="s">
        <v>273</v>
      </c>
      <c r="H209" t="s">
        <v>225</v>
      </c>
      <c r="I209" t="s">
        <v>458</v>
      </c>
      <c r="J209" t="s">
        <v>419</v>
      </c>
      <c r="K209" t="s">
        <v>721</v>
      </c>
      <c r="L209" t="s">
        <v>92</v>
      </c>
      <c r="M209">
        <v>16470</v>
      </c>
      <c r="N209" t="s">
        <v>212</v>
      </c>
      <c r="O209">
        <v>13350.43</v>
      </c>
      <c r="P209" t="s">
        <v>212</v>
      </c>
      <c r="Q209" s="5" t="str" cm="1">
        <f t="array" aca="1" ref="Q209" ca="1">HYPERLINK("#"&amp;CELL("direccion",Tabla_471065!A205),"202")</f>
        <v>202</v>
      </c>
      <c r="R209" s="5" t="str" cm="1">
        <f t="array" aca="1" ref="R209" ca="1">HYPERLINK("#"&amp;CELL("direccion",Tabla_471039!A205),"202")</f>
        <v>202</v>
      </c>
      <c r="S209" s="5" t="str" cm="1">
        <f t="array" aca="1" ref="S209" ca="1">HYPERLINK("#"&amp;CELL("direccion",Tabla_471067!A205),"202")</f>
        <v>202</v>
      </c>
      <c r="T209" s="5" t="str" cm="1">
        <f t="array" aca="1" ref="T209" ca="1">HYPERLINK("#"&amp;CELL("direccion",Tabla_471023!A205),"202")</f>
        <v>202</v>
      </c>
      <c r="U209" s="5" t="str" cm="1">
        <f t="array" aca="1" ref="U209" ca="1">HYPERLINK("#"&amp;CELL("direccion",Tabla_471047!A205),"202")</f>
        <v>202</v>
      </c>
      <c r="V209" s="5" t="str" cm="1">
        <f t="array" aca="1" ref="V209" ca="1">HYPERLINK("#"&amp;CELL("direccion",Tabla_471030!A205),"202")</f>
        <v>202</v>
      </c>
      <c r="W209" s="5" t="str" cm="1">
        <f t="array" aca="1" ref="W209" ca="1">HYPERLINK("#"&amp;CELL("direccion",Tabla_471041!A205),"202")</f>
        <v>202</v>
      </c>
      <c r="X209" s="5" t="str" cm="1">
        <f t="array" aca="1" ref="X209" ca="1">HYPERLINK("#"&amp;CELL("direccion",Tabla_471031!A205),"202")</f>
        <v>202</v>
      </c>
      <c r="Y209" s="5" t="str" cm="1">
        <f t="array" aca="1" ref="Y209" ca="1">HYPERLINK("#"&amp;CELL("direccion",Tabla_471032!A205),"202")</f>
        <v>202</v>
      </c>
      <c r="Z209" s="5" t="str" cm="1">
        <f t="array" aca="1" ref="Z209" ca="1">HYPERLINK("#"&amp;CELL("direccion",Tabla_471059!A205),"202")</f>
        <v>202</v>
      </c>
      <c r="AA209" s="5" t="str" cm="1">
        <f t="array" aca="1" ref="AA209" ca="1">HYPERLINK("#"&amp;CELL("direccion",Tabla_471071!A205),"202")</f>
        <v>202</v>
      </c>
      <c r="AB209" s="5" t="str" cm="1">
        <f t="array" aca="1" ref="AB209" ca="1">HYPERLINK("#"&amp;CELL("direccion",Tabla_471062!A205),"202")</f>
        <v>202</v>
      </c>
      <c r="AC209" s="5" t="str" cm="1">
        <f t="array" aca="1" ref="AC209" ca="1">HYPERLINK("#"&amp;CELL("direccion",Tabla_471074!A205),"202")</f>
        <v>202</v>
      </c>
      <c r="AD209" t="s">
        <v>213</v>
      </c>
      <c r="AE209" s="3">
        <v>45747</v>
      </c>
    </row>
    <row r="210" spans="1:31" x14ac:dyDescent="0.3">
      <c r="A210">
        <v>2025</v>
      </c>
      <c r="B210" s="3">
        <v>45658</v>
      </c>
      <c r="C210" s="3">
        <v>45747</v>
      </c>
      <c r="D210" t="s">
        <v>84</v>
      </c>
      <c r="E210">
        <v>199</v>
      </c>
      <c r="F210" t="s">
        <v>273</v>
      </c>
      <c r="G210" t="s">
        <v>273</v>
      </c>
      <c r="H210" t="s">
        <v>225</v>
      </c>
      <c r="I210" t="s">
        <v>722</v>
      </c>
      <c r="J210" t="s">
        <v>723</v>
      </c>
      <c r="K210" t="s">
        <v>609</v>
      </c>
      <c r="L210" t="s">
        <v>92</v>
      </c>
      <c r="M210">
        <v>16470</v>
      </c>
      <c r="N210" t="s">
        <v>212</v>
      </c>
      <c r="O210">
        <v>13350.43</v>
      </c>
      <c r="P210" t="s">
        <v>212</v>
      </c>
      <c r="Q210" s="5" t="str" cm="1">
        <f t="array" aca="1" ref="Q210" ca="1">HYPERLINK("#"&amp;CELL("direccion",Tabla_471065!A206),"203")</f>
        <v>203</v>
      </c>
      <c r="R210" s="5" t="str" cm="1">
        <f t="array" aca="1" ref="R210" ca="1">HYPERLINK("#"&amp;CELL("direccion",Tabla_471039!A206),"203")</f>
        <v>203</v>
      </c>
      <c r="S210" s="5" t="str" cm="1">
        <f t="array" aca="1" ref="S210" ca="1">HYPERLINK("#"&amp;CELL("direccion",Tabla_471067!A206),"203")</f>
        <v>203</v>
      </c>
      <c r="T210" s="5" t="str" cm="1">
        <f t="array" aca="1" ref="T210" ca="1">HYPERLINK("#"&amp;CELL("direccion",Tabla_471023!A206),"203")</f>
        <v>203</v>
      </c>
      <c r="U210" s="5" t="str" cm="1">
        <f t="array" aca="1" ref="U210" ca="1">HYPERLINK("#"&amp;CELL("direccion",Tabla_471047!A206),"203")</f>
        <v>203</v>
      </c>
      <c r="V210" s="5" t="str" cm="1">
        <f t="array" aca="1" ref="V210" ca="1">HYPERLINK("#"&amp;CELL("direccion",Tabla_471030!A206),"203")</f>
        <v>203</v>
      </c>
      <c r="W210" s="5" t="str" cm="1">
        <f t="array" aca="1" ref="W210" ca="1">HYPERLINK("#"&amp;CELL("direccion",Tabla_471041!A206),"203")</f>
        <v>203</v>
      </c>
      <c r="X210" s="5" t="str" cm="1">
        <f t="array" aca="1" ref="X210" ca="1">HYPERLINK("#"&amp;CELL("direccion",Tabla_471031!A206),"203")</f>
        <v>203</v>
      </c>
      <c r="Y210" s="5" t="str" cm="1">
        <f t="array" aca="1" ref="Y210" ca="1">HYPERLINK("#"&amp;CELL("direccion",Tabla_471032!A206),"203")</f>
        <v>203</v>
      </c>
      <c r="Z210" s="5" t="str" cm="1">
        <f t="array" aca="1" ref="Z210" ca="1">HYPERLINK("#"&amp;CELL("direccion",Tabla_471059!A206),"203")</f>
        <v>203</v>
      </c>
      <c r="AA210" s="5" t="str" cm="1">
        <f t="array" aca="1" ref="AA210" ca="1">HYPERLINK("#"&amp;CELL("direccion",Tabla_471071!A206),"203")</f>
        <v>203</v>
      </c>
      <c r="AB210" s="5" t="str" cm="1">
        <f t="array" aca="1" ref="AB210" ca="1">HYPERLINK("#"&amp;CELL("direccion",Tabla_471062!A206),"203")</f>
        <v>203</v>
      </c>
      <c r="AC210" s="5" t="str" cm="1">
        <f t="array" aca="1" ref="AC210" ca="1">HYPERLINK("#"&amp;CELL("direccion",Tabla_471074!A206),"203")</f>
        <v>203</v>
      </c>
      <c r="AD210" t="s">
        <v>213</v>
      </c>
      <c r="AE210" s="3">
        <v>45747</v>
      </c>
    </row>
    <row r="211" spans="1:31" x14ac:dyDescent="0.3">
      <c r="A211">
        <v>2025</v>
      </c>
      <c r="B211" s="3">
        <v>45658</v>
      </c>
      <c r="C211" s="3">
        <v>45747</v>
      </c>
      <c r="D211" t="s">
        <v>84</v>
      </c>
      <c r="E211">
        <v>199</v>
      </c>
      <c r="F211" t="s">
        <v>273</v>
      </c>
      <c r="G211" t="s">
        <v>273</v>
      </c>
      <c r="H211" t="s">
        <v>225</v>
      </c>
      <c r="I211" t="s">
        <v>554</v>
      </c>
      <c r="J211" t="s">
        <v>404</v>
      </c>
      <c r="K211" t="s">
        <v>724</v>
      </c>
      <c r="L211" t="s">
        <v>92</v>
      </c>
      <c r="M211">
        <v>16470</v>
      </c>
      <c r="N211" t="s">
        <v>212</v>
      </c>
      <c r="O211">
        <v>13350.43</v>
      </c>
      <c r="P211" t="s">
        <v>212</v>
      </c>
      <c r="Q211" s="5" t="str" cm="1">
        <f t="array" aca="1" ref="Q211" ca="1">HYPERLINK("#"&amp;CELL("direccion",Tabla_471065!A207),"204")</f>
        <v>204</v>
      </c>
      <c r="R211" s="5" t="str" cm="1">
        <f t="array" aca="1" ref="R211" ca="1">HYPERLINK("#"&amp;CELL("direccion",Tabla_471039!A207),"204")</f>
        <v>204</v>
      </c>
      <c r="S211" s="5" t="str" cm="1">
        <f t="array" aca="1" ref="S211" ca="1">HYPERLINK("#"&amp;CELL("direccion",Tabla_471067!A207),"204")</f>
        <v>204</v>
      </c>
      <c r="T211" s="5" t="str" cm="1">
        <f t="array" aca="1" ref="T211" ca="1">HYPERLINK("#"&amp;CELL("direccion",Tabla_471023!A207),"204")</f>
        <v>204</v>
      </c>
      <c r="U211" s="5" t="str" cm="1">
        <f t="array" aca="1" ref="U211" ca="1">HYPERLINK("#"&amp;CELL("direccion",Tabla_471047!A207),"204")</f>
        <v>204</v>
      </c>
      <c r="V211" s="5" t="str" cm="1">
        <f t="array" aca="1" ref="V211" ca="1">HYPERLINK("#"&amp;CELL("direccion",Tabla_471030!A207),"204")</f>
        <v>204</v>
      </c>
      <c r="W211" s="5" t="str" cm="1">
        <f t="array" aca="1" ref="W211" ca="1">HYPERLINK("#"&amp;CELL("direccion",Tabla_471041!A207),"204")</f>
        <v>204</v>
      </c>
      <c r="X211" s="5" t="str" cm="1">
        <f t="array" aca="1" ref="X211" ca="1">HYPERLINK("#"&amp;CELL("direccion",Tabla_471031!A207),"204")</f>
        <v>204</v>
      </c>
      <c r="Y211" s="5" t="str" cm="1">
        <f t="array" aca="1" ref="Y211" ca="1">HYPERLINK("#"&amp;CELL("direccion",Tabla_471032!A207),"204")</f>
        <v>204</v>
      </c>
      <c r="Z211" s="5" t="str" cm="1">
        <f t="array" aca="1" ref="Z211" ca="1">HYPERLINK("#"&amp;CELL("direccion",Tabla_471059!A207),"204")</f>
        <v>204</v>
      </c>
      <c r="AA211" s="5" t="str" cm="1">
        <f t="array" aca="1" ref="AA211" ca="1">HYPERLINK("#"&amp;CELL("direccion",Tabla_471071!A207),"204")</f>
        <v>204</v>
      </c>
      <c r="AB211" s="5" t="str" cm="1">
        <f t="array" aca="1" ref="AB211" ca="1">HYPERLINK("#"&amp;CELL("direccion",Tabla_471062!A207),"204")</f>
        <v>204</v>
      </c>
      <c r="AC211" s="5" t="str" cm="1">
        <f t="array" aca="1" ref="AC211" ca="1">HYPERLINK("#"&amp;CELL("direccion",Tabla_471074!A207),"204")</f>
        <v>204</v>
      </c>
      <c r="AD211" t="s">
        <v>213</v>
      </c>
      <c r="AE211" s="3">
        <v>45747</v>
      </c>
    </row>
    <row r="212" spans="1:31" x14ac:dyDescent="0.3">
      <c r="A212">
        <v>2025</v>
      </c>
      <c r="B212" s="3">
        <v>45658</v>
      </c>
      <c r="C212" s="3">
        <v>45747</v>
      </c>
      <c r="D212" t="s">
        <v>84</v>
      </c>
      <c r="E212">
        <v>199</v>
      </c>
      <c r="F212" t="s">
        <v>273</v>
      </c>
      <c r="G212" t="s">
        <v>273</v>
      </c>
      <c r="H212" t="s">
        <v>225</v>
      </c>
      <c r="I212" t="s">
        <v>537</v>
      </c>
      <c r="J212" t="s">
        <v>404</v>
      </c>
      <c r="K212" t="s">
        <v>724</v>
      </c>
      <c r="L212" t="s">
        <v>92</v>
      </c>
      <c r="M212">
        <v>16470</v>
      </c>
      <c r="N212" t="s">
        <v>212</v>
      </c>
      <c r="O212">
        <v>13350.43</v>
      </c>
      <c r="P212" t="s">
        <v>212</v>
      </c>
      <c r="Q212" s="5" t="str" cm="1">
        <f t="array" aca="1" ref="Q212" ca="1">HYPERLINK("#"&amp;CELL("direccion",Tabla_471065!A208),"205")</f>
        <v>205</v>
      </c>
      <c r="R212" s="5" t="str" cm="1">
        <f t="array" aca="1" ref="R212" ca="1">HYPERLINK("#"&amp;CELL("direccion",Tabla_471039!A208),"205")</f>
        <v>205</v>
      </c>
      <c r="S212" s="5" t="str" cm="1">
        <f t="array" aca="1" ref="S212" ca="1">HYPERLINK("#"&amp;CELL("direccion",Tabla_471067!A208),"205")</f>
        <v>205</v>
      </c>
      <c r="T212" s="5" t="str" cm="1">
        <f t="array" aca="1" ref="T212" ca="1">HYPERLINK("#"&amp;CELL("direccion",Tabla_471023!A208),"205")</f>
        <v>205</v>
      </c>
      <c r="U212" s="5" t="str" cm="1">
        <f t="array" aca="1" ref="U212" ca="1">HYPERLINK("#"&amp;CELL("direccion",Tabla_471047!A208),"205")</f>
        <v>205</v>
      </c>
      <c r="V212" s="5" t="str" cm="1">
        <f t="array" aca="1" ref="V212" ca="1">HYPERLINK("#"&amp;CELL("direccion",Tabla_471030!A208),"205")</f>
        <v>205</v>
      </c>
      <c r="W212" s="5" t="str" cm="1">
        <f t="array" aca="1" ref="W212" ca="1">HYPERLINK("#"&amp;CELL("direccion",Tabla_471041!A208),"205")</f>
        <v>205</v>
      </c>
      <c r="X212" s="5" t="str" cm="1">
        <f t="array" aca="1" ref="X212" ca="1">HYPERLINK("#"&amp;CELL("direccion",Tabla_471031!A208),"205")</f>
        <v>205</v>
      </c>
      <c r="Y212" s="5" t="str" cm="1">
        <f t="array" aca="1" ref="Y212" ca="1">HYPERLINK("#"&amp;CELL("direccion",Tabla_471032!A208),"205")</f>
        <v>205</v>
      </c>
      <c r="Z212" s="5" t="str" cm="1">
        <f t="array" aca="1" ref="Z212" ca="1">HYPERLINK("#"&amp;CELL("direccion",Tabla_471059!A208),"205")</f>
        <v>205</v>
      </c>
      <c r="AA212" s="5" t="str" cm="1">
        <f t="array" aca="1" ref="AA212" ca="1">HYPERLINK("#"&amp;CELL("direccion",Tabla_471071!A208),"205")</f>
        <v>205</v>
      </c>
      <c r="AB212" s="5" t="str" cm="1">
        <f t="array" aca="1" ref="AB212" ca="1">HYPERLINK("#"&amp;CELL("direccion",Tabla_471062!A208),"205")</f>
        <v>205</v>
      </c>
      <c r="AC212" s="5" t="str" cm="1">
        <f t="array" aca="1" ref="AC212" ca="1">HYPERLINK("#"&amp;CELL("direccion",Tabla_471074!A208),"205")</f>
        <v>205</v>
      </c>
      <c r="AD212" t="s">
        <v>213</v>
      </c>
      <c r="AE212" s="3">
        <v>45747</v>
      </c>
    </row>
    <row r="213" spans="1:31" x14ac:dyDescent="0.3">
      <c r="A213">
        <v>2025</v>
      </c>
      <c r="B213" s="3">
        <v>45658</v>
      </c>
      <c r="C213" s="3">
        <v>45747</v>
      </c>
      <c r="D213" t="s">
        <v>84</v>
      </c>
      <c r="E213">
        <v>199</v>
      </c>
      <c r="F213" t="s">
        <v>273</v>
      </c>
      <c r="G213" t="s">
        <v>273</v>
      </c>
      <c r="H213" t="s">
        <v>225</v>
      </c>
      <c r="I213" t="s">
        <v>725</v>
      </c>
      <c r="J213" t="s">
        <v>404</v>
      </c>
      <c r="K213" t="s">
        <v>649</v>
      </c>
      <c r="L213" t="s">
        <v>91</v>
      </c>
      <c r="M213">
        <v>16470</v>
      </c>
      <c r="N213" t="s">
        <v>212</v>
      </c>
      <c r="O213">
        <v>13350.43</v>
      </c>
      <c r="P213" t="s">
        <v>212</v>
      </c>
      <c r="Q213" s="5" t="str" cm="1">
        <f t="array" aca="1" ref="Q213" ca="1">HYPERLINK("#"&amp;CELL("direccion",Tabla_471065!A209),"206")</f>
        <v>206</v>
      </c>
      <c r="R213" s="5" t="str" cm="1">
        <f t="array" aca="1" ref="R213" ca="1">HYPERLINK("#"&amp;CELL("direccion",Tabla_471039!A209),"206")</f>
        <v>206</v>
      </c>
      <c r="S213" s="5" t="str" cm="1">
        <f t="array" aca="1" ref="S213" ca="1">HYPERLINK("#"&amp;CELL("direccion",Tabla_471067!A209),"206")</f>
        <v>206</v>
      </c>
      <c r="T213" s="5" t="str" cm="1">
        <f t="array" aca="1" ref="T213" ca="1">HYPERLINK("#"&amp;CELL("direccion",Tabla_471023!A209),"206")</f>
        <v>206</v>
      </c>
      <c r="U213" s="5" t="str" cm="1">
        <f t="array" aca="1" ref="U213" ca="1">HYPERLINK("#"&amp;CELL("direccion",Tabla_471047!A209),"206")</f>
        <v>206</v>
      </c>
      <c r="V213" s="5" t="str" cm="1">
        <f t="array" aca="1" ref="V213" ca="1">HYPERLINK("#"&amp;CELL("direccion",Tabla_471030!A209),"206")</f>
        <v>206</v>
      </c>
      <c r="W213" s="5" t="str" cm="1">
        <f t="array" aca="1" ref="W213" ca="1">HYPERLINK("#"&amp;CELL("direccion",Tabla_471041!A209),"206")</f>
        <v>206</v>
      </c>
      <c r="X213" s="5" t="str" cm="1">
        <f t="array" aca="1" ref="X213" ca="1">HYPERLINK("#"&amp;CELL("direccion",Tabla_471031!A209),"206")</f>
        <v>206</v>
      </c>
      <c r="Y213" s="5" t="str" cm="1">
        <f t="array" aca="1" ref="Y213" ca="1">HYPERLINK("#"&amp;CELL("direccion",Tabla_471032!A209),"206")</f>
        <v>206</v>
      </c>
      <c r="Z213" s="5" t="str" cm="1">
        <f t="array" aca="1" ref="Z213" ca="1">HYPERLINK("#"&amp;CELL("direccion",Tabla_471059!A209),"206")</f>
        <v>206</v>
      </c>
      <c r="AA213" s="5" t="str" cm="1">
        <f t="array" aca="1" ref="AA213" ca="1">HYPERLINK("#"&amp;CELL("direccion",Tabla_471071!A209),"206")</f>
        <v>206</v>
      </c>
      <c r="AB213" s="5" t="str" cm="1">
        <f t="array" aca="1" ref="AB213" ca="1">HYPERLINK("#"&amp;CELL("direccion",Tabla_471062!A209),"206")</f>
        <v>206</v>
      </c>
      <c r="AC213" s="5" t="str" cm="1">
        <f t="array" aca="1" ref="AC213" ca="1">HYPERLINK("#"&amp;CELL("direccion",Tabla_471074!A209),"206")</f>
        <v>206</v>
      </c>
      <c r="AD213" t="s">
        <v>213</v>
      </c>
      <c r="AE213" s="3">
        <v>45747</v>
      </c>
    </row>
    <row r="214" spans="1:31" x14ac:dyDescent="0.3">
      <c r="A214">
        <v>2025</v>
      </c>
      <c r="B214" s="3">
        <v>45658</v>
      </c>
      <c r="C214" s="3">
        <v>45747</v>
      </c>
      <c r="D214" t="s">
        <v>84</v>
      </c>
      <c r="E214">
        <v>199</v>
      </c>
      <c r="F214" t="s">
        <v>273</v>
      </c>
      <c r="G214" t="s">
        <v>273</v>
      </c>
      <c r="H214" t="s">
        <v>225</v>
      </c>
      <c r="I214" t="s">
        <v>726</v>
      </c>
      <c r="J214" t="s">
        <v>555</v>
      </c>
      <c r="K214" t="s">
        <v>485</v>
      </c>
      <c r="L214" t="s">
        <v>91</v>
      </c>
      <c r="M214">
        <v>15437</v>
      </c>
      <c r="N214" t="s">
        <v>212</v>
      </c>
      <c r="O214">
        <v>12646.09</v>
      </c>
      <c r="P214" t="s">
        <v>212</v>
      </c>
      <c r="Q214" s="5" t="str" cm="1">
        <f t="array" aca="1" ref="Q214" ca="1">HYPERLINK("#"&amp;CELL("direccion",Tabla_471065!A210),"207")</f>
        <v>207</v>
      </c>
      <c r="R214" s="5" t="str" cm="1">
        <f t="array" aca="1" ref="R214" ca="1">HYPERLINK("#"&amp;CELL("direccion",Tabla_471039!A210),"207")</f>
        <v>207</v>
      </c>
      <c r="S214" s="5" t="str" cm="1">
        <f t="array" aca="1" ref="S214" ca="1">HYPERLINK("#"&amp;CELL("direccion",Tabla_471067!A210),"207")</f>
        <v>207</v>
      </c>
      <c r="T214" s="5" t="str" cm="1">
        <f t="array" aca="1" ref="T214" ca="1">HYPERLINK("#"&amp;CELL("direccion",Tabla_471023!A210),"207")</f>
        <v>207</v>
      </c>
      <c r="U214" s="5" t="str" cm="1">
        <f t="array" aca="1" ref="U214" ca="1">HYPERLINK("#"&amp;CELL("direccion",Tabla_471047!A210),"207")</f>
        <v>207</v>
      </c>
      <c r="V214" s="5" t="str" cm="1">
        <f t="array" aca="1" ref="V214" ca="1">HYPERLINK("#"&amp;CELL("direccion",Tabla_471030!A210),"207")</f>
        <v>207</v>
      </c>
      <c r="W214" s="5" t="str" cm="1">
        <f t="array" aca="1" ref="W214" ca="1">HYPERLINK("#"&amp;CELL("direccion",Tabla_471041!A210),"207")</f>
        <v>207</v>
      </c>
      <c r="X214" s="5" t="str" cm="1">
        <f t="array" aca="1" ref="X214" ca="1">HYPERLINK("#"&amp;CELL("direccion",Tabla_471031!A210),"207")</f>
        <v>207</v>
      </c>
      <c r="Y214" s="5" t="str" cm="1">
        <f t="array" aca="1" ref="Y214" ca="1">HYPERLINK("#"&amp;CELL("direccion",Tabla_471032!A210),"207")</f>
        <v>207</v>
      </c>
      <c r="Z214" s="5" t="str" cm="1">
        <f t="array" aca="1" ref="Z214" ca="1">HYPERLINK("#"&amp;CELL("direccion",Tabla_471059!A210),"207")</f>
        <v>207</v>
      </c>
      <c r="AA214" s="5" t="str" cm="1">
        <f t="array" aca="1" ref="AA214" ca="1">HYPERLINK("#"&amp;CELL("direccion",Tabla_471071!A210),"207")</f>
        <v>207</v>
      </c>
      <c r="AB214" s="5" t="str" cm="1">
        <f t="array" aca="1" ref="AB214" ca="1">HYPERLINK("#"&amp;CELL("direccion",Tabla_471062!A210),"207")</f>
        <v>207</v>
      </c>
      <c r="AC214" s="5" t="str" cm="1">
        <f t="array" aca="1" ref="AC214" ca="1">HYPERLINK("#"&amp;CELL("direccion",Tabla_471074!A210),"207")</f>
        <v>207</v>
      </c>
      <c r="AD214" t="s">
        <v>213</v>
      </c>
      <c r="AE214" s="3">
        <v>45747</v>
      </c>
    </row>
    <row r="215" spans="1:31" x14ac:dyDescent="0.3">
      <c r="A215">
        <v>2025</v>
      </c>
      <c r="B215" s="3">
        <v>45658</v>
      </c>
      <c r="C215" s="3">
        <v>45747</v>
      </c>
      <c r="D215" t="s">
        <v>84</v>
      </c>
      <c r="E215">
        <v>199</v>
      </c>
      <c r="F215" t="s">
        <v>273</v>
      </c>
      <c r="G215" t="s">
        <v>273</v>
      </c>
      <c r="H215" t="s">
        <v>225</v>
      </c>
      <c r="I215" t="s">
        <v>614</v>
      </c>
      <c r="J215" t="s">
        <v>358</v>
      </c>
      <c r="K215" t="s">
        <v>727</v>
      </c>
      <c r="L215" t="s">
        <v>92</v>
      </c>
      <c r="M215">
        <v>16470</v>
      </c>
      <c r="N215" t="s">
        <v>212</v>
      </c>
      <c r="O215">
        <v>13350.43</v>
      </c>
      <c r="P215" t="s">
        <v>212</v>
      </c>
      <c r="Q215" s="5" t="str" cm="1">
        <f t="array" aca="1" ref="Q215" ca="1">HYPERLINK("#"&amp;CELL("direccion",Tabla_471065!A211),"208")</f>
        <v>208</v>
      </c>
      <c r="R215" s="5" t="str" cm="1">
        <f t="array" aca="1" ref="R215" ca="1">HYPERLINK("#"&amp;CELL("direccion",Tabla_471039!A211),"208")</f>
        <v>208</v>
      </c>
      <c r="S215" s="5" t="str" cm="1">
        <f t="array" aca="1" ref="S215" ca="1">HYPERLINK("#"&amp;CELL("direccion",Tabla_471067!A211),"208")</f>
        <v>208</v>
      </c>
      <c r="T215" s="5" t="str" cm="1">
        <f t="array" aca="1" ref="T215" ca="1">HYPERLINK("#"&amp;CELL("direccion",Tabla_471023!A211),"208")</f>
        <v>208</v>
      </c>
      <c r="U215" s="5" t="str" cm="1">
        <f t="array" aca="1" ref="U215" ca="1">HYPERLINK("#"&amp;CELL("direccion",Tabla_471047!A211),"208")</f>
        <v>208</v>
      </c>
      <c r="V215" s="5" t="str" cm="1">
        <f t="array" aca="1" ref="V215" ca="1">HYPERLINK("#"&amp;CELL("direccion",Tabla_471030!A211),"208")</f>
        <v>208</v>
      </c>
      <c r="W215" s="5" t="str" cm="1">
        <f t="array" aca="1" ref="W215" ca="1">HYPERLINK("#"&amp;CELL("direccion",Tabla_471041!A211),"208")</f>
        <v>208</v>
      </c>
      <c r="X215" s="5" t="str" cm="1">
        <f t="array" aca="1" ref="X215" ca="1">HYPERLINK("#"&amp;CELL("direccion",Tabla_471031!A211),"208")</f>
        <v>208</v>
      </c>
      <c r="Y215" s="5" t="str" cm="1">
        <f t="array" aca="1" ref="Y215" ca="1">HYPERLINK("#"&amp;CELL("direccion",Tabla_471032!A211),"208")</f>
        <v>208</v>
      </c>
      <c r="Z215" s="5" t="str" cm="1">
        <f t="array" aca="1" ref="Z215" ca="1">HYPERLINK("#"&amp;CELL("direccion",Tabla_471059!A211),"208")</f>
        <v>208</v>
      </c>
      <c r="AA215" s="5" t="str" cm="1">
        <f t="array" aca="1" ref="AA215" ca="1">HYPERLINK("#"&amp;CELL("direccion",Tabla_471071!A211),"208")</f>
        <v>208</v>
      </c>
      <c r="AB215" s="5" t="str" cm="1">
        <f t="array" aca="1" ref="AB215" ca="1">HYPERLINK("#"&amp;CELL("direccion",Tabla_471062!A211),"208")</f>
        <v>208</v>
      </c>
      <c r="AC215" s="5" t="str" cm="1">
        <f t="array" aca="1" ref="AC215" ca="1">HYPERLINK("#"&amp;CELL("direccion",Tabla_471074!A211),"208")</f>
        <v>208</v>
      </c>
      <c r="AD215" t="s">
        <v>213</v>
      </c>
      <c r="AE215" s="3">
        <v>45747</v>
      </c>
    </row>
    <row r="216" spans="1:31" x14ac:dyDescent="0.3">
      <c r="A216">
        <v>2025</v>
      </c>
      <c r="B216" s="3">
        <v>45658</v>
      </c>
      <c r="C216" s="3">
        <v>45747</v>
      </c>
      <c r="D216" t="s">
        <v>84</v>
      </c>
      <c r="E216">
        <v>199</v>
      </c>
      <c r="F216" t="s">
        <v>273</v>
      </c>
      <c r="G216" t="s">
        <v>273</v>
      </c>
      <c r="H216" t="s">
        <v>225</v>
      </c>
      <c r="I216" t="s">
        <v>562</v>
      </c>
      <c r="J216" t="s">
        <v>358</v>
      </c>
      <c r="K216" t="s">
        <v>485</v>
      </c>
      <c r="L216" t="s">
        <v>92</v>
      </c>
      <c r="M216">
        <v>16470</v>
      </c>
      <c r="N216" t="s">
        <v>212</v>
      </c>
      <c r="O216">
        <v>13350.43</v>
      </c>
      <c r="P216" t="s">
        <v>212</v>
      </c>
      <c r="Q216" s="5" t="str" cm="1">
        <f t="array" aca="1" ref="Q216" ca="1">HYPERLINK("#"&amp;CELL("direccion",Tabla_471065!A212),"209")</f>
        <v>209</v>
      </c>
      <c r="R216" s="5" t="str" cm="1">
        <f t="array" aca="1" ref="R216" ca="1">HYPERLINK("#"&amp;CELL("direccion",Tabla_471039!A212),"209")</f>
        <v>209</v>
      </c>
      <c r="S216" s="5" t="str" cm="1">
        <f t="array" aca="1" ref="S216" ca="1">HYPERLINK("#"&amp;CELL("direccion",Tabla_471067!A212),"209")</f>
        <v>209</v>
      </c>
      <c r="T216" s="5" t="str" cm="1">
        <f t="array" aca="1" ref="T216" ca="1">HYPERLINK("#"&amp;CELL("direccion",Tabla_471023!A212),"209")</f>
        <v>209</v>
      </c>
      <c r="U216" s="5" t="str" cm="1">
        <f t="array" aca="1" ref="U216" ca="1">HYPERLINK("#"&amp;CELL("direccion",Tabla_471047!A212),"209")</f>
        <v>209</v>
      </c>
      <c r="V216" s="5" t="str" cm="1">
        <f t="array" aca="1" ref="V216" ca="1">HYPERLINK("#"&amp;CELL("direccion",Tabla_471030!A212),"209")</f>
        <v>209</v>
      </c>
      <c r="W216" s="5" t="str" cm="1">
        <f t="array" aca="1" ref="W216" ca="1">HYPERLINK("#"&amp;CELL("direccion",Tabla_471041!A212),"209")</f>
        <v>209</v>
      </c>
      <c r="X216" s="5" t="str" cm="1">
        <f t="array" aca="1" ref="X216" ca="1">HYPERLINK("#"&amp;CELL("direccion",Tabla_471031!A212),"209")</f>
        <v>209</v>
      </c>
      <c r="Y216" s="5" t="str" cm="1">
        <f t="array" aca="1" ref="Y216" ca="1">HYPERLINK("#"&amp;CELL("direccion",Tabla_471032!A212),"209")</f>
        <v>209</v>
      </c>
      <c r="Z216" s="5" t="str" cm="1">
        <f t="array" aca="1" ref="Z216" ca="1">HYPERLINK("#"&amp;CELL("direccion",Tabla_471059!A212),"209")</f>
        <v>209</v>
      </c>
      <c r="AA216" s="5" t="str" cm="1">
        <f t="array" aca="1" ref="AA216" ca="1">HYPERLINK("#"&amp;CELL("direccion",Tabla_471071!A212),"209")</f>
        <v>209</v>
      </c>
      <c r="AB216" s="5" t="str" cm="1">
        <f t="array" aca="1" ref="AB216" ca="1">HYPERLINK("#"&amp;CELL("direccion",Tabla_471062!A212),"209")</f>
        <v>209</v>
      </c>
      <c r="AC216" s="5" t="str" cm="1">
        <f t="array" aca="1" ref="AC216" ca="1">HYPERLINK("#"&amp;CELL("direccion",Tabla_471074!A212),"209")</f>
        <v>209</v>
      </c>
      <c r="AD216" t="s">
        <v>213</v>
      </c>
      <c r="AE216" s="3">
        <v>45747</v>
      </c>
    </row>
    <row r="217" spans="1:31" x14ac:dyDescent="0.3">
      <c r="A217">
        <v>2025</v>
      </c>
      <c r="B217" s="3">
        <v>45658</v>
      </c>
      <c r="C217" s="3">
        <v>45747</v>
      </c>
      <c r="D217" t="s">
        <v>84</v>
      </c>
      <c r="E217">
        <v>199</v>
      </c>
      <c r="F217" t="s">
        <v>273</v>
      </c>
      <c r="G217" t="s">
        <v>273</v>
      </c>
      <c r="H217" t="s">
        <v>225</v>
      </c>
      <c r="I217" t="s">
        <v>728</v>
      </c>
      <c r="J217" t="s">
        <v>729</v>
      </c>
      <c r="K217" t="s">
        <v>730</v>
      </c>
      <c r="L217" t="s">
        <v>91</v>
      </c>
      <c r="M217">
        <v>16470</v>
      </c>
      <c r="N217" t="s">
        <v>212</v>
      </c>
      <c r="O217">
        <v>13350.43</v>
      </c>
      <c r="P217" t="s">
        <v>212</v>
      </c>
      <c r="Q217" s="5" t="str" cm="1">
        <f t="array" aca="1" ref="Q217" ca="1">HYPERLINK("#"&amp;CELL("direccion",Tabla_471065!A213),"210")</f>
        <v>210</v>
      </c>
      <c r="R217" s="5" t="str" cm="1">
        <f t="array" aca="1" ref="R217" ca="1">HYPERLINK("#"&amp;CELL("direccion",Tabla_471039!A213),"210")</f>
        <v>210</v>
      </c>
      <c r="S217" s="5" t="str" cm="1">
        <f t="array" aca="1" ref="S217" ca="1">HYPERLINK("#"&amp;CELL("direccion",Tabla_471067!A213),"210")</f>
        <v>210</v>
      </c>
      <c r="T217" s="5" t="str" cm="1">
        <f t="array" aca="1" ref="T217" ca="1">HYPERLINK("#"&amp;CELL("direccion",Tabla_471023!A213),"210")</f>
        <v>210</v>
      </c>
      <c r="U217" s="5" t="str" cm="1">
        <f t="array" aca="1" ref="U217" ca="1">HYPERLINK("#"&amp;CELL("direccion",Tabla_471047!A213),"210")</f>
        <v>210</v>
      </c>
      <c r="V217" s="5" t="str" cm="1">
        <f t="array" aca="1" ref="V217" ca="1">HYPERLINK("#"&amp;CELL("direccion",Tabla_471030!A213),"210")</f>
        <v>210</v>
      </c>
      <c r="W217" s="5" t="str" cm="1">
        <f t="array" aca="1" ref="W217" ca="1">HYPERLINK("#"&amp;CELL("direccion",Tabla_471041!A213),"210")</f>
        <v>210</v>
      </c>
      <c r="X217" s="5" t="str" cm="1">
        <f t="array" aca="1" ref="X217" ca="1">HYPERLINK("#"&amp;CELL("direccion",Tabla_471031!A213),"210")</f>
        <v>210</v>
      </c>
      <c r="Y217" s="5" t="str" cm="1">
        <f t="array" aca="1" ref="Y217" ca="1">HYPERLINK("#"&amp;CELL("direccion",Tabla_471032!A213),"210")</f>
        <v>210</v>
      </c>
      <c r="Z217" s="5" t="str" cm="1">
        <f t="array" aca="1" ref="Z217" ca="1">HYPERLINK("#"&amp;CELL("direccion",Tabla_471059!A213),"210")</f>
        <v>210</v>
      </c>
      <c r="AA217" s="5" t="str" cm="1">
        <f t="array" aca="1" ref="AA217" ca="1">HYPERLINK("#"&amp;CELL("direccion",Tabla_471071!A213),"210")</f>
        <v>210</v>
      </c>
      <c r="AB217" s="5" t="str" cm="1">
        <f t="array" aca="1" ref="AB217" ca="1">HYPERLINK("#"&amp;CELL("direccion",Tabla_471062!A213),"210")</f>
        <v>210</v>
      </c>
      <c r="AC217" s="5" t="str" cm="1">
        <f t="array" aca="1" ref="AC217" ca="1">HYPERLINK("#"&amp;CELL("direccion",Tabla_471074!A213),"210")</f>
        <v>210</v>
      </c>
      <c r="AD217" t="s">
        <v>213</v>
      </c>
      <c r="AE217" s="3">
        <v>45747</v>
      </c>
    </row>
    <row r="218" spans="1:31" x14ac:dyDescent="0.3">
      <c r="A218">
        <v>2025</v>
      </c>
      <c r="B218" s="3">
        <v>45658</v>
      </c>
      <c r="C218" s="3">
        <v>45747</v>
      </c>
      <c r="D218" t="s">
        <v>84</v>
      </c>
      <c r="E218">
        <v>199</v>
      </c>
      <c r="F218" t="s">
        <v>273</v>
      </c>
      <c r="G218" t="s">
        <v>273</v>
      </c>
      <c r="H218" t="s">
        <v>225</v>
      </c>
      <c r="I218" t="s">
        <v>731</v>
      </c>
      <c r="J218" t="s">
        <v>366</v>
      </c>
      <c r="K218" t="s">
        <v>732</v>
      </c>
      <c r="L218" t="s">
        <v>92</v>
      </c>
      <c r="M218">
        <v>15437</v>
      </c>
      <c r="N218" t="s">
        <v>212</v>
      </c>
      <c r="O218">
        <v>12646.09</v>
      </c>
      <c r="P218" t="s">
        <v>212</v>
      </c>
      <c r="Q218" s="5" t="str" cm="1">
        <f t="array" aca="1" ref="Q218" ca="1">HYPERLINK("#"&amp;CELL("direccion",Tabla_471065!A214),"211")</f>
        <v>211</v>
      </c>
      <c r="R218" s="5" t="str" cm="1">
        <f t="array" aca="1" ref="R218" ca="1">HYPERLINK("#"&amp;CELL("direccion",Tabla_471039!A214),"211")</f>
        <v>211</v>
      </c>
      <c r="S218" s="5" t="str" cm="1">
        <f t="array" aca="1" ref="S218" ca="1">HYPERLINK("#"&amp;CELL("direccion",Tabla_471067!A214),"211")</f>
        <v>211</v>
      </c>
      <c r="T218" s="5" t="str" cm="1">
        <f t="array" aca="1" ref="T218" ca="1">HYPERLINK("#"&amp;CELL("direccion",Tabla_471023!A214),"211")</f>
        <v>211</v>
      </c>
      <c r="U218" s="5" t="str" cm="1">
        <f t="array" aca="1" ref="U218" ca="1">HYPERLINK("#"&amp;CELL("direccion",Tabla_471047!A214),"211")</f>
        <v>211</v>
      </c>
      <c r="V218" s="5" t="str" cm="1">
        <f t="array" aca="1" ref="V218" ca="1">HYPERLINK("#"&amp;CELL("direccion",Tabla_471030!A214),"211")</f>
        <v>211</v>
      </c>
      <c r="W218" s="5" t="str" cm="1">
        <f t="array" aca="1" ref="W218" ca="1">HYPERLINK("#"&amp;CELL("direccion",Tabla_471041!A214),"211")</f>
        <v>211</v>
      </c>
      <c r="X218" s="5" t="str" cm="1">
        <f t="array" aca="1" ref="X218" ca="1">HYPERLINK("#"&amp;CELL("direccion",Tabla_471031!A214),"211")</f>
        <v>211</v>
      </c>
      <c r="Y218" s="5" t="str" cm="1">
        <f t="array" aca="1" ref="Y218" ca="1">HYPERLINK("#"&amp;CELL("direccion",Tabla_471032!A214),"211")</f>
        <v>211</v>
      </c>
      <c r="Z218" s="5" t="str" cm="1">
        <f t="array" aca="1" ref="Z218" ca="1">HYPERLINK("#"&amp;CELL("direccion",Tabla_471059!A214),"211")</f>
        <v>211</v>
      </c>
      <c r="AA218" s="5" t="str" cm="1">
        <f t="array" aca="1" ref="AA218" ca="1">HYPERLINK("#"&amp;CELL("direccion",Tabla_471071!A214),"211")</f>
        <v>211</v>
      </c>
      <c r="AB218" s="5" t="str" cm="1">
        <f t="array" aca="1" ref="AB218" ca="1">HYPERLINK("#"&amp;CELL("direccion",Tabla_471062!A214),"211")</f>
        <v>211</v>
      </c>
      <c r="AC218" s="5" t="str" cm="1">
        <f t="array" aca="1" ref="AC218" ca="1">HYPERLINK("#"&amp;CELL("direccion",Tabla_471074!A214),"211")</f>
        <v>211</v>
      </c>
      <c r="AD218" t="s">
        <v>213</v>
      </c>
      <c r="AE218" s="3">
        <v>45747</v>
      </c>
    </row>
    <row r="219" spans="1:31" x14ac:dyDescent="0.3">
      <c r="A219">
        <v>2025</v>
      </c>
      <c r="B219" s="3">
        <v>45658</v>
      </c>
      <c r="C219" s="3">
        <v>45747</v>
      </c>
      <c r="D219" t="s">
        <v>84</v>
      </c>
      <c r="E219">
        <v>199</v>
      </c>
      <c r="F219" t="s">
        <v>273</v>
      </c>
      <c r="G219" t="s">
        <v>273</v>
      </c>
      <c r="H219" t="s">
        <v>225</v>
      </c>
      <c r="I219" t="s">
        <v>733</v>
      </c>
      <c r="J219" t="s">
        <v>412</v>
      </c>
      <c r="K219" t="s">
        <v>347</v>
      </c>
      <c r="L219" t="s">
        <v>92</v>
      </c>
      <c r="M219">
        <v>16470</v>
      </c>
      <c r="N219" t="s">
        <v>212</v>
      </c>
      <c r="O219">
        <v>13350.43</v>
      </c>
      <c r="P219" t="s">
        <v>212</v>
      </c>
      <c r="Q219" s="5" t="str" cm="1">
        <f t="array" aca="1" ref="Q219" ca="1">HYPERLINK("#"&amp;CELL("direccion",Tabla_471065!A215),"212")</f>
        <v>212</v>
      </c>
      <c r="R219" s="5" t="str" cm="1">
        <f t="array" aca="1" ref="R219" ca="1">HYPERLINK("#"&amp;CELL("direccion",Tabla_471039!A215),"212")</f>
        <v>212</v>
      </c>
      <c r="S219" s="5" t="str" cm="1">
        <f t="array" aca="1" ref="S219" ca="1">HYPERLINK("#"&amp;CELL("direccion",Tabla_471067!A215),"212")</f>
        <v>212</v>
      </c>
      <c r="T219" s="5" t="str" cm="1">
        <f t="array" aca="1" ref="T219" ca="1">HYPERLINK("#"&amp;CELL("direccion",Tabla_471023!A215),"212")</f>
        <v>212</v>
      </c>
      <c r="U219" s="5" t="str" cm="1">
        <f t="array" aca="1" ref="U219" ca="1">HYPERLINK("#"&amp;CELL("direccion",Tabla_471047!A215),"212")</f>
        <v>212</v>
      </c>
      <c r="V219" s="5" t="str" cm="1">
        <f t="array" aca="1" ref="V219" ca="1">HYPERLINK("#"&amp;CELL("direccion",Tabla_471030!A215),"212")</f>
        <v>212</v>
      </c>
      <c r="W219" s="5" t="str" cm="1">
        <f t="array" aca="1" ref="W219" ca="1">HYPERLINK("#"&amp;CELL("direccion",Tabla_471041!A215),"212")</f>
        <v>212</v>
      </c>
      <c r="X219" s="5" t="str" cm="1">
        <f t="array" aca="1" ref="X219" ca="1">HYPERLINK("#"&amp;CELL("direccion",Tabla_471031!A215),"212")</f>
        <v>212</v>
      </c>
      <c r="Y219" s="5" t="str" cm="1">
        <f t="array" aca="1" ref="Y219" ca="1">HYPERLINK("#"&amp;CELL("direccion",Tabla_471032!A215),"212")</f>
        <v>212</v>
      </c>
      <c r="Z219" s="5" t="str" cm="1">
        <f t="array" aca="1" ref="Z219" ca="1">HYPERLINK("#"&amp;CELL("direccion",Tabla_471059!A215),"212")</f>
        <v>212</v>
      </c>
      <c r="AA219" s="5" t="str" cm="1">
        <f t="array" aca="1" ref="AA219" ca="1">HYPERLINK("#"&amp;CELL("direccion",Tabla_471071!A215),"212")</f>
        <v>212</v>
      </c>
      <c r="AB219" s="5" t="str" cm="1">
        <f t="array" aca="1" ref="AB219" ca="1">HYPERLINK("#"&amp;CELL("direccion",Tabla_471062!A215),"212")</f>
        <v>212</v>
      </c>
      <c r="AC219" s="5" t="str" cm="1">
        <f t="array" aca="1" ref="AC219" ca="1">HYPERLINK("#"&amp;CELL("direccion",Tabla_471074!A215),"212")</f>
        <v>212</v>
      </c>
      <c r="AD219" t="s">
        <v>213</v>
      </c>
      <c r="AE219" s="3">
        <v>45747</v>
      </c>
    </row>
    <row r="220" spans="1:31" x14ac:dyDescent="0.3">
      <c r="A220">
        <v>2025</v>
      </c>
      <c r="B220" s="3">
        <v>45658</v>
      </c>
      <c r="C220" s="3">
        <v>45747</v>
      </c>
      <c r="D220" t="s">
        <v>84</v>
      </c>
      <c r="E220">
        <v>199</v>
      </c>
      <c r="F220" t="s">
        <v>273</v>
      </c>
      <c r="G220" t="s">
        <v>273</v>
      </c>
      <c r="H220" t="s">
        <v>225</v>
      </c>
      <c r="I220" t="s">
        <v>548</v>
      </c>
      <c r="J220" t="s">
        <v>734</v>
      </c>
      <c r="K220" t="s">
        <v>735</v>
      </c>
      <c r="L220" t="s">
        <v>92</v>
      </c>
      <c r="M220">
        <v>16470</v>
      </c>
      <c r="N220" t="s">
        <v>212</v>
      </c>
      <c r="O220">
        <v>13350.43</v>
      </c>
      <c r="P220" t="s">
        <v>212</v>
      </c>
      <c r="Q220" s="5" t="str" cm="1">
        <f t="array" aca="1" ref="Q220" ca="1">HYPERLINK("#"&amp;CELL("direccion",Tabla_471065!A216),"213")</f>
        <v>213</v>
      </c>
      <c r="R220" s="5" t="str" cm="1">
        <f t="array" aca="1" ref="R220" ca="1">HYPERLINK("#"&amp;CELL("direccion",Tabla_471039!A216),"213")</f>
        <v>213</v>
      </c>
      <c r="S220" s="5" t="str" cm="1">
        <f t="array" aca="1" ref="S220" ca="1">HYPERLINK("#"&amp;CELL("direccion",Tabla_471067!A216),"213")</f>
        <v>213</v>
      </c>
      <c r="T220" s="5" t="str" cm="1">
        <f t="array" aca="1" ref="T220" ca="1">HYPERLINK("#"&amp;CELL("direccion",Tabla_471023!A216),"213")</f>
        <v>213</v>
      </c>
      <c r="U220" s="5" t="str" cm="1">
        <f t="array" aca="1" ref="U220" ca="1">HYPERLINK("#"&amp;CELL("direccion",Tabla_471047!A216),"213")</f>
        <v>213</v>
      </c>
      <c r="V220" s="5" t="str" cm="1">
        <f t="array" aca="1" ref="V220" ca="1">HYPERLINK("#"&amp;CELL("direccion",Tabla_471030!A216),"213")</f>
        <v>213</v>
      </c>
      <c r="W220" s="5" t="str" cm="1">
        <f t="array" aca="1" ref="W220" ca="1">HYPERLINK("#"&amp;CELL("direccion",Tabla_471041!A216),"213")</f>
        <v>213</v>
      </c>
      <c r="X220" s="5" t="str" cm="1">
        <f t="array" aca="1" ref="X220" ca="1">HYPERLINK("#"&amp;CELL("direccion",Tabla_471031!A216),"213")</f>
        <v>213</v>
      </c>
      <c r="Y220" s="5" t="str" cm="1">
        <f t="array" aca="1" ref="Y220" ca="1">HYPERLINK("#"&amp;CELL("direccion",Tabla_471032!A216),"213")</f>
        <v>213</v>
      </c>
      <c r="Z220" s="5" t="str" cm="1">
        <f t="array" aca="1" ref="Z220" ca="1">HYPERLINK("#"&amp;CELL("direccion",Tabla_471059!A216),"213")</f>
        <v>213</v>
      </c>
      <c r="AA220" s="5" t="str" cm="1">
        <f t="array" aca="1" ref="AA220" ca="1">HYPERLINK("#"&amp;CELL("direccion",Tabla_471071!A216),"213")</f>
        <v>213</v>
      </c>
      <c r="AB220" s="5" t="str" cm="1">
        <f t="array" aca="1" ref="AB220" ca="1">HYPERLINK("#"&amp;CELL("direccion",Tabla_471062!A216),"213")</f>
        <v>213</v>
      </c>
      <c r="AC220" s="5" t="str" cm="1">
        <f t="array" aca="1" ref="AC220" ca="1">HYPERLINK("#"&amp;CELL("direccion",Tabla_471074!A216),"213")</f>
        <v>213</v>
      </c>
      <c r="AD220" t="s">
        <v>213</v>
      </c>
      <c r="AE220" s="3">
        <v>45747</v>
      </c>
    </row>
    <row r="221" spans="1:31" x14ac:dyDescent="0.3">
      <c r="A221">
        <v>2025</v>
      </c>
      <c r="B221" s="3">
        <v>45658</v>
      </c>
      <c r="C221" s="3">
        <v>45747</v>
      </c>
      <c r="D221" t="s">
        <v>84</v>
      </c>
      <c r="E221">
        <v>199</v>
      </c>
      <c r="F221" t="s">
        <v>273</v>
      </c>
      <c r="G221" t="s">
        <v>273</v>
      </c>
      <c r="H221" t="s">
        <v>225</v>
      </c>
      <c r="I221" t="s">
        <v>736</v>
      </c>
      <c r="J221" t="s">
        <v>737</v>
      </c>
      <c r="K221" t="s">
        <v>738</v>
      </c>
      <c r="L221" t="s">
        <v>92</v>
      </c>
      <c r="M221">
        <v>15437</v>
      </c>
      <c r="N221" t="s">
        <v>212</v>
      </c>
      <c r="O221">
        <v>12646.09</v>
      </c>
      <c r="P221" t="s">
        <v>212</v>
      </c>
      <c r="Q221" s="5" t="str" cm="1">
        <f t="array" aca="1" ref="Q221" ca="1">HYPERLINK("#"&amp;CELL("direccion",Tabla_471065!A217),"214")</f>
        <v>214</v>
      </c>
      <c r="R221" s="5" t="str" cm="1">
        <f t="array" aca="1" ref="R221" ca="1">HYPERLINK("#"&amp;CELL("direccion",Tabla_471039!A217),"214")</f>
        <v>214</v>
      </c>
      <c r="S221" s="5" t="str" cm="1">
        <f t="array" aca="1" ref="S221" ca="1">HYPERLINK("#"&amp;CELL("direccion",Tabla_471067!A217),"214")</f>
        <v>214</v>
      </c>
      <c r="T221" s="5" t="str" cm="1">
        <f t="array" aca="1" ref="T221" ca="1">HYPERLINK("#"&amp;CELL("direccion",Tabla_471023!A217),"214")</f>
        <v>214</v>
      </c>
      <c r="U221" s="5" t="str" cm="1">
        <f t="array" aca="1" ref="U221" ca="1">HYPERLINK("#"&amp;CELL("direccion",Tabla_471047!A217),"214")</f>
        <v>214</v>
      </c>
      <c r="V221" s="5" t="str" cm="1">
        <f t="array" aca="1" ref="V221" ca="1">HYPERLINK("#"&amp;CELL("direccion",Tabla_471030!A217),"214")</f>
        <v>214</v>
      </c>
      <c r="W221" s="5" t="str" cm="1">
        <f t="array" aca="1" ref="W221" ca="1">HYPERLINK("#"&amp;CELL("direccion",Tabla_471041!A217),"214")</f>
        <v>214</v>
      </c>
      <c r="X221" s="5" t="str" cm="1">
        <f t="array" aca="1" ref="X221" ca="1">HYPERLINK("#"&amp;CELL("direccion",Tabla_471031!A217),"214")</f>
        <v>214</v>
      </c>
      <c r="Y221" s="5" t="str" cm="1">
        <f t="array" aca="1" ref="Y221" ca="1">HYPERLINK("#"&amp;CELL("direccion",Tabla_471032!A217),"214")</f>
        <v>214</v>
      </c>
      <c r="Z221" s="5" t="str" cm="1">
        <f t="array" aca="1" ref="Z221" ca="1">HYPERLINK("#"&amp;CELL("direccion",Tabla_471059!A217),"214")</f>
        <v>214</v>
      </c>
      <c r="AA221" s="5" t="str" cm="1">
        <f t="array" aca="1" ref="AA221" ca="1">HYPERLINK("#"&amp;CELL("direccion",Tabla_471071!A217),"214")</f>
        <v>214</v>
      </c>
      <c r="AB221" s="5" t="str" cm="1">
        <f t="array" aca="1" ref="AB221" ca="1">HYPERLINK("#"&amp;CELL("direccion",Tabla_471062!A217),"214")</f>
        <v>214</v>
      </c>
      <c r="AC221" s="5" t="str" cm="1">
        <f t="array" aca="1" ref="AC221" ca="1">HYPERLINK("#"&amp;CELL("direccion",Tabla_471074!A217),"214")</f>
        <v>214</v>
      </c>
      <c r="AD221" t="s">
        <v>213</v>
      </c>
      <c r="AE221" s="3">
        <v>45747</v>
      </c>
    </row>
    <row r="222" spans="1:31" x14ac:dyDescent="0.3">
      <c r="A222">
        <v>2025</v>
      </c>
      <c r="B222" s="3">
        <v>45658</v>
      </c>
      <c r="C222" s="3">
        <v>45747</v>
      </c>
      <c r="D222" t="s">
        <v>84</v>
      </c>
      <c r="E222">
        <v>199</v>
      </c>
      <c r="F222" t="s">
        <v>273</v>
      </c>
      <c r="G222" t="s">
        <v>273</v>
      </c>
      <c r="H222" t="s">
        <v>225</v>
      </c>
      <c r="I222" t="s">
        <v>739</v>
      </c>
      <c r="J222" t="s">
        <v>476</v>
      </c>
      <c r="K222" t="s">
        <v>546</v>
      </c>
      <c r="L222" t="s">
        <v>92</v>
      </c>
      <c r="M222">
        <v>16470</v>
      </c>
      <c r="N222" t="s">
        <v>212</v>
      </c>
      <c r="O222">
        <v>13350.43</v>
      </c>
      <c r="P222" t="s">
        <v>212</v>
      </c>
      <c r="Q222" s="5" t="str" cm="1">
        <f t="array" aca="1" ref="Q222" ca="1">HYPERLINK("#"&amp;CELL("direccion",Tabla_471065!A218),"215")</f>
        <v>215</v>
      </c>
      <c r="R222" s="5" t="str" cm="1">
        <f t="array" aca="1" ref="R222" ca="1">HYPERLINK("#"&amp;CELL("direccion",Tabla_471039!A218),"215")</f>
        <v>215</v>
      </c>
      <c r="S222" s="5" t="str" cm="1">
        <f t="array" aca="1" ref="S222" ca="1">HYPERLINK("#"&amp;CELL("direccion",Tabla_471067!A218),"215")</f>
        <v>215</v>
      </c>
      <c r="T222" s="5" t="str" cm="1">
        <f t="array" aca="1" ref="T222" ca="1">HYPERLINK("#"&amp;CELL("direccion",Tabla_471023!A218),"215")</f>
        <v>215</v>
      </c>
      <c r="U222" s="5" t="str" cm="1">
        <f t="array" aca="1" ref="U222" ca="1">HYPERLINK("#"&amp;CELL("direccion",Tabla_471047!A218),"215")</f>
        <v>215</v>
      </c>
      <c r="V222" s="5" t="str" cm="1">
        <f t="array" aca="1" ref="V222" ca="1">HYPERLINK("#"&amp;CELL("direccion",Tabla_471030!A218),"215")</f>
        <v>215</v>
      </c>
      <c r="W222" s="5" t="str" cm="1">
        <f t="array" aca="1" ref="W222" ca="1">HYPERLINK("#"&amp;CELL("direccion",Tabla_471041!A218),"215")</f>
        <v>215</v>
      </c>
      <c r="X222" s="5" t="str" cm="1">
        <f t="array" aca="1" ref="X222" ca="1">HYPERLINK("#"&amp;CELL("direccion",Tabla_471031!A218),"215")</f>
        <v>215</v>
      </c>
      <c r="Y222" s="5" t="str" cm="1">
        <f t="array" aca="1" ref="Y222" ca="1">HYPERLINK("#"&amp;CELL("direccion",Tabla_471032!A218),"215")</f>
        <v>215</v>
      </c>
      <c r="Z222" s="5" t="str" cm="1">
        <f t="array" aca="1" ref="Z222" ca="1">HYPERLINK("#"&amp;CELL("direccion",Tabla_471059!A218),"215")</f>
        <v>215</v>
      </c>
      <c r="AA222" s="5" t="str" cm="1">
        <f t="array" aca="1" ref="AA222" ca="1">HYPERLINK("#"&amp;CELL("direccion",Tabla_471071!A218),"215")</f>
        <v>215</v>
      </c>
      <c r="AB222" s="5" t="str" cm="1">
        <f t="array" aca="1" ref="AB222" ca="1">HYPERLINK("#"&amp;CELL("direccion",Tabla_471062!A218),"215")</f>
        <v>215</v>
      </c>
      <c r="AC222" s="5" t="str" cm="1">
        <f t="array" aca="1" ref="AC222" ca="1">HYPERLINK("#"&amp;CELL("direccion",Tabla_471074!A218),"215")</f>
        <v>215</v>
      </c>
      <c r="AD222" t="s">
        <v>213</v>
      </c>
      <c r="AE222" s="3">
        <v>45747</v>
      </c>
    </row>
    <row r="223" spans="1:31" x14ac:dyDescent="0.3">
      <c r="A223">
        <v>2025</v>
      </c>
      <c r="B223" s="3">
        <v>45658</v>
      </c>
      <c r="C223" s="3">
        <v>45747</v>
      </c>
      <c r="D223" t="s">
        <v>84</v>
      </c>
      <c r="E223">
        <v>199</v>
      </c>
      <c r="F223" t="s">
        <v>273</v>
      </c>
      <c r="G223" t="s">
        <v>273</v>
      </c>
      <c r="H223" t="s">
        <v>225</v>
      </c>
      <c r="I223" t="s">
        <v>740</v>
      </c>
      <c r="J223" t="s">
        <v>741</v>
      </c>
      <c r="K223" t="s">
        <v>358</v>
      </c>
      <c r="L223" t="s">
        <v>91</v>
      </c>
      <c r="M223">
        <v>16470</v>
      </c>
      <c r="N223" t="s">
        <v>212</v>
      </c>
      <c r="O223">
        <v>13350.43</v>
      </c>
      <c r="P223" t="s">
        <v>212</v>
      </c>
      <c r="Q223" s="5" t="str" cm="1">
        <f t="array" aca="1" ref="Q223" ca="1">HYPERLINK("#"&amp;CELL("direccion",Tabla_471065!A219),"216")</f>
        <v>216</v>
      </c>
      <c r="R223" s="5" t="str" cm="1">
        <f t="array" aca="1" ref="R223" ca="1">HYPERLINK("#"&amp;CELL("direccion",Tabla_471039!A219),"216")</f>
        <v>216</v>
      </c>
      <c r="S223" s="5" t="str" cm="1">
        <f t="array" aca="1" ref="S223" ca="1">HYPERLINK("#"&amp;CELL("direccion",Tabla_471067!A219),"216")</f>
        <v>216</v>
      </c>
      <c r="T223" s="5" t="str" cm="1">
        <f t="array" aca="1" ref="T223" ca="1">HYPERLINK("#"&amp;CELL("direccion",Tabla_471023!A219),"216")</f>
        <v>216</v>
      </c>
      <c r="U223" s="5" t="str" cm="1">
        <f t="array" aca="1" ref="U223" ca="1">HYPERLINK("#"&amp;CELL("direccion",Tabla_471047!A219),"216")</f>
        <v>216</v>
      </c>
      <c r="V223" s="5" t="str" cm="1">
        <f t="array" aca="1" ref="V223" ca="1">HYPERLINK("#"&amp;CELL("direccion",Tabla_471030!A219),"216")</f>
        <v>216</v>
      </c>
      <c r="W223" s="5" t="str" cm="1">
        <f t="array" aca="1" ref="W223" ca="1">HYPERLINK("#"&amp;CELL("direccion",Tabla_471041!A219),"216")</f>
        <v>216</v>
      </c>
      <c r="X223" s="5" t="str" cm="1">
        <f t="array" aca="1" ref="X223" ca="1">HYPERLINK("#"&amp;CELL("direccion",Tabla_471031!A219),"216")</f>
        <v>216</v>
      </c>
      <c r="Y223" s="5" t="str" cm="1">
        <f t="array" aca="1" ref="Y223" ca="1">HYPERLINK("#"&amp;CELL("direccion",Tabla_471032!A219),"216")</f>
        <v>216</v>
      </c>
      <c r="Z223" s="5" t="str" cm="1">
        <f t="array" aca="1" ref="Z223" ca="1">HYPERLINK("#"&amp;CELL("direccion",Tabla_471059!A219),"216")</f>
        <v>216</v>
      </c>
      <c r="AA223" s="5" t="str" cm="1">
        <f t="array" aca="1" ref="AA223" ca="1">HYPERLINK("#"&amp;CELL("direccion",Tabla_471071!A219),"216")</f>
        <v>216</v>
      </c>
      <c r="AB223" s="5" t="str" cm="1">
        <f t="array" aca="1" ref="AB223" ca="1">HYPERLINK("#"&amp;CELL("direccion",Tabla_471062!A219),"216")</f>
        <v>216</v>
      </c>
      <c r="AC223" s="5" t="str" cm="1">
        <f t="array" aca="1" ref="AC223" ca="1">HYPERLINK("#"&amp;CELL("direccion",Tabla_471074!A219),"216")</f>
        <v>216</v>
      </c>
      <c r="AD223" t="s">
        <v>213</v>
      </c>
      <c r="AE223" s="3">
        <v>45747</v>
      </c>
    </row>
    <row r="224" spans="1:31" x14ac:dyDescent="0.3">
      <c r="A224">
        <v>2025</v>
      </c>
      <c r="B224" s="3">
        <v>45658</v>
      </c>
      <c r="C224" s="3">
        <v>45747</v>
      </c>
      <c r="D224" t="s">
        <v>84</v>
      </c>
      <c r="E224">
        <v>199</v>
      </c>
      <c r="F224" t="s">
        <v>273</v>
      </c>
      <c r="G224" t="s">
        <v>273</v>
      </c>
      <c r="H224" t="s">
        <v>225</v>
      </c>
      <c r="I224" t="s">
        <v>458</v>
      </c>
      <c r="J224" t="s">
        <v>742</v>
      </c>
      <c r="K224" t="s">
        <v>743</v>
      </c>
      <c r="L224" t="s">
        <v>92</v>
      </c>
      <c r="M224">
        <v>16470</v>
      </c>
      <c r="N224" t="s">
        <v>212</v>
      </c>
      <c r="O224">
        <v>13350.43</v>
      </c>
      <c r="P224" t="s">
        <v>212</v>
      </c>
      <c r="Q224" s="5" t="str" cm="1">
        <f t="array" aca="1" ref="Q224" ca="1">HYPERLINK("#"&amp;CELL("direccion",Tabla_471065!A220),"217")</f>
        <v>217</v>
      </c>
      <c r="R224" s="5" t="str" cm="1">
        <f t="array" aca="1" ref="R224" ca="1">HYPERLINK("#"&amp;CELL("direccion",Tabla_471039!A220),"217")</f>
        <v>217</v>
      </c>
      <c r="S224" s="5" t="str" cm="1">
        <f t="array" aca="1" ref="S224" ca="1">HYPERLINK("#"&amp;CELL("direccion",Tabla_471067!A220),"217")</f>
        <v>217</v>
      </c>
      <c r="T224" s="5" t="str" cm="1">
        <f t="array" aca="1" ref="T224" ca="1">HYPERLINK("#"&amp;CELL("direccion",Tabla_471023!A220),"217")</f>
        <v>217</v>
      </c>
      <c r="U224" s="5" t="str" cm="1">
        <f t="array" aca="1" ref="U224" ca="1">HYPERLINK("#"&amp;CELL("direccion",Tabla_471047!A220),"217")</f>
        <v>217</v>
      </c>
      <c r="V224" s="5" t="str" cm="1">
        <f t="array" aca="1" ref="V224" ca="1">HYPERLINK("#"&amp;CELL("direccion",Tabla_471030!A220),"217")</f>
        <v>217</v>
      </c>
      <c r="W224" s="5" t="str" cm="1">
        <f t="array" aca="1" ref="W224" ca="1">HYPERLINK("#"&amp;CELL("direccion",Tabla_471041!A220),"217")</f>
        <v>217</v>
      </c>
      <c r="X224" s="5" t="str" cm="1">
        <f t="array" aca="1" ref="X224" ca="1">HYPERLINK("#"&amp;CELL("direccion",Tabla_471031!A220),"217")</f>
        <v>217</v>
      </c>
      <c r="Y224" s="5" t="str" cm="1">
        <f t="array" aca="1" ref="Y224" ca="1">HYPERLINK("#"&amp;CELL("direccion",Tabla_471032!A220),"217")</f>
        <v>217</v>
      </c>
      <c r="Z224" s="5" t="str" cm="1">
        <f t="array" aca="1" ref="Z224" ca="1">HYPERLINK("#"&amp;CELL("direccion",Tabla_471059!A220),"217")</f>
        <v>217</v>
      </c>
      <c r="AA224" s="5" t="str" cm="1">
        <f t="array" aca="1" ref="AA224" ca="1">HYPERLINK("#"&amp;CELL("direccion",Tabla_471071!A220),"217")</f>
        <v>217</v>
      </c>
      <c r="AB224" s="5" t="str" cm="1">
        <f t="array" aca="1" ref="AB224" ca="1">HYPERLINK("#"&amp;CELL("direccion",Tabla_471062!A220),"217")</f>
        <v>217</v>
      </c>
      <c r="AC224" s="5" t="str" cm="1">
        <f t="array" aca="1" ref="AC224" ca="1">HYPERLINK("#"&amp;CELL("direccion",Tabla_471074!A220),"217")</f>
        <v>217</v>
      </c>
      <c r="AD224" t="s">
        <v>213</v>
      </c>
      <c r="AE224" s="3">
        <v>45747</v>
      </c>
    </row>
    <row r="225" spans="1:31" x14ac:dyDescent="0.3">
      <c r="A225">
        <v>2025</v>
      </c>
      <c r="B225" s="3">
        <v>45658</v>
      </c>
      <c r="C225" s="3">
        <v>45747</v>
      </c>
      <c r="D225" t="s">
        <v>84</v>
      </c>
      <c r="E225">
        <v>199</v>
      </c>
      <c r="F225" t="s">
        <v>273</v>
      </c>
      <c r="G225" t="s">
        <v>273</v>
      </c>
      <c r="H225" t="s">
        <v>225</v>
      </c>
      <c r="I225" t="s">
        <v>548</v>
      </c>
      <c r="J225" t="s">
        <v>454</v>
      </c>
      <c r="K225" t="s">
        <v>348</v>
      </c>
      <c r="L225" t="s">
        <v>92</v>
      </c>
      <c r="M225">
        <v>16470</v>
      </c>
      <c r="N225" t="s">
        <v>212</v>
      </c>
      <c r="O225">
        <v>13350.43</v>
      </c>
      <c r="P225" t="s">
        <v>212</v>
      </c>
      <c r="Q225" s="5" t="str" cm="1">
        <f t="array" aca="1" ref="Q225" ca="1">HYPERLINK("#"&amp;CELL("direccion",Tabla_471065!A221),"218")</f>
        <v>218</v>
      </c>
      <c r="R225" s="5" t="str" cm="1">
        <f t="array" aca="1" ref="R225" ca="1">HYPERLINK("#"&amp;CELL("direccion",Tabla_471039!A221),"218")</f>
        <v>218</v>
      </c>
      <c r="S225" s="5" t="str" cm="1">
        <f t="array" aca="1" ref="S225" ca="1">HYPERLINK("#"&amp;CELL("direccion",Tabla_471067!A221),"218")</f>
        <v>218</v>
      </c>
      <c r="T225" s="5" t="str" cm="1">
        <f t="array" aca="1" ref="T225" ca="1">HYPERLINK("#"&amp;CELL("direccion",Tabla_471023!A221),"218")</f>
        <v>218</v>
      </c>
      <c r="U225" s="5" t="str" cm="1">
        <f t="array" aca="1" ref="U225" ca="1">HYPERLINK("#"&amp;CELL("direccion",Tabla_471047!A221),"218")</f>
        <v>218</v>
      </c>
      <c r="V225" s="5" t="str" cm="1">
        <f t="array" aca="1" ref="V225" ca="1">HYPERLINK("#"&amp;CELL("direccion",Tabla_471030!A221),"218")</f>
        <v>218</v>
      </c>
      <c r="W225" s="5" t="str" cm="1">
        <f t="array" aca="1" ref="W225" ca="1">HYPERLINK("#"&amp;CELL("direccion",Tabla_471041!A221),"218")</f>
        <v>218</v>
      </c>
      <c r="X225" s="5" t="str" cm="1">
        <f t="array" aca="1" ref="X225" ca="1">HYPERLINK("#"&amp;CELL("direccion",Tabla_471031!A221),"218")</f>
        <v>218</v>
      </c>
      <c r="Y225" s="5" t="str" cm="1">
        <f t="array" aca="1" ref="Y225" ca="1">HYPERLINK("#"&amp;CELL("direccion",Tabla_471032!A221),"218")</f>
        <v>218</v>
      </c>
      <c r="Z225" s="5" t="str" cm="1">
        <f t="array" aca="1" ref="Z225" ca="1">HYPERLINK("#"&amp;CELL("direccion",Tabla_471059!A221),"218")</f>
        <v>218</v>
      </c>
      <c r="AA225" s="5" t="str" cm="1">
        <f t="array" aca="1" ref="AA225" ca="1">HYPERLINK("#"&amp;CELL("direccion",Tabla_471071!A221),"218")</f>
        <v>218</v>
      </c>
      <c r="AB225" s="5" t="str" cm="1">
        <f t="array" aca="1" ref="AB225" ca="1">HYPERLINK("#"&amp;CELL("direccion",Tabla_471062!A221),"218")</f>
        <v>218</v>
      </c>
      <c r="AC225" s="5" t="str" cm="1">
        <f t="array" aca="1" ref="AC225" ca="1">HYPERLINK("#"&amp;CELL("direccion",Tabla_471074!A221),"218")</f>
        <v>218</v>
      </c>
      <c r="AD225" t="s">
        <v>213</v>
      </c>
      <c r="AE225" s="3">
        <v>45747</v>
      </c>
    </row>
    <row r="226" spans="1:31" x14ac:dyDescent="0.3">
      <c r="A226">
        <v>2025</v>
      </c>
      <c r="B226" s="3">
        <v>45658</v>
      </c>
      <c r="C226" s="3">
        <v>45747</v>
      </c>
      <c r="D226" t="s">
        <v>84</v>
      </c>
      <c r="E226">
        <v>199</v>
      </c>
      <c r="F226" t="s">
        <v>273</v>
      </c>
      <c r="G226" t="s">
        <v>273</v>
      </c>
      <c r="H226" t="s">
        <v>225</v>
      </c>
      <c r="I226" t="s">
        <v>679</v>
      </c>
      <c r="J226" t="s">
        <v>744</v>
      </c>
      <c r="K226" t="s">
        <v>569</v>
      </c>
      <c r="L226" t="s">
        <v>91</v>
      </c>
      <c r="M226">
        <v>16470</v>
      </c>
      <c r="N226" t="s">
        <v>212</v>
      </c>
      <c r="O226">
        <v>13350.43</v>
      </c>
      <c r="P226" t="s">
        <v>212</v>
      </c>
      <c r="Q226" s="5" t="str" cm="1">
        <f t="array" aca="1" ref="Q226" ca="1">HYPERLINK("#"&amp;CELL("direccion",Tabla_471065!A222),"219")</f>
        <v>219</v>
      </c>
      <c r="R226" s="5" t="str" cm="1">
        <f t="array" aca="1" ref="R226" ca="1">HYPERLINK("#"&amp;CELL("direccion",Tabla_471039!A222),"219")</f>
        <v>219</v>
      </c>
      <c r="S226" s="5" t="str" cm="1">
        <f t="array" aca="1" ref="S226" ca="1">HYPERLINK("#"&amp;CELL("direccion",Tabla_471067!A222),"219")</f>
        <v>219</v>
      </c>
      <c r="T226" s="5" t="str" cm="1">
        <f t="array" aca="1" ref="T226" ca="1">HYPERLINK("#"&amp;CELL("direccion",Tabla_471023!A222),"219")</f>
        <v>219</v>
      </c>
      <c r="U226" s="5" t="str" cm="1">
        <f t="array" aca="1" ref="U226" ca="1">HYPERLINK("#"&amp;CELL("direccion",Tabla_471047!A222),"219")</f>
        <v>219</v>
      </c>
      <c r="V226" s="5" t="str" cm="1">
        <f t="array" aca="1" ref="V226" ca="1">HYPERLINK("#"&amp;CELL("direccion",Tabla_471030!A222),"219")</f>
        <v>219</v>
      </c>
      <c r="W226" s="5" t="str" cm="1">
        <f t="array" aca="1" ref="W226" ca="1">HYPERLINK("#"&amp;CELL("direccion",Tabla_471041!A222),"219")</f>
        <v>219</v>
      </c>
      <c r="X226" s="5" t="str" cm="1">
        <f t="array" aca="1" ref="X226" ca="1">HYPERLINK("#"&amp;CELL("direccion",Tabla_471031!A222),"219")</f>
        <v>219</v>
      </c>
      <c r="Y226" s="5" t="str" cm="1">
        <f t="array" aca="1" ref="Y226" ca="1">HYPERLINK("#"&amp;CELL("direccion",Tabla_471032!A222),"219")</f>
        <v>219</v>
      </c>
      <c r="Z226" s="5" t="str" cm="1">
        <f t="array" aca="1" ref="Z226" ca="1">HYPERLINK("#"&amp;CELL("direccion",Tabla_471059!A222),"219")</f>
        <v>219</v>
      </c>
      <c r="AA226" s="5" t="str" cm="1">
        <f t="array" aca="1" ref="AA226" ca="1">HYPERLINK("#"&amp;CELL("direccion",Tabla_471071!A222),"219")</f>
        <v>219</v>
      </c>
      <c r="AB226" s="5" t="str" cm="1">
        <f t="array" aca="1" ref="AB226" ca="1">HYPERLINK("#"&amp;CELL("direccion",Tabla_471062!A222),"219")</f>
        <v>219</v>
      </c>
      <c r="AC226" s="5" t="str" cm="1">
        <f t="array" aca="1" ref="AC226" ca="1">HYPERLINK("#"&amp;CELL("direccion",Tabla_471074!A222),"219")</f>
        <v>219</v>
      </c>
      <c r="AD226" t="s">
        <v>213</v>
      </c>
      <c r="AE226" s="3">
        <v>45747</v>
      </c>
    </row>
    <row r="227" spans="1:31" x14ac:dyDescent="0.3">
      <c r="A227">
        <v>2025</v>
      </c>
      <c r="B227" s="3">
        <v>45658</v>
      </c>
      <c r="C227" s="3">
        <v>45747</v>
      </c>
      <c r="D227" t="s">
        <v>84</v>
      </c>
      <c r="E227">
        <v>199</v>
      </c>
      <c r="F227" t="s">
        <v>273</v>
      </c>
      <c r="G227" t="s">
        <v>273</v>
      </c>
      <c r="H227" t="s">
        <v>225</v>
      </c>
      <c r="I227" t="s">
        <v>745</v>
      </c>
      <c r="J227" t="s">
        <v>746</v>
      </c>
      <c r="K227" t="s">
        <v>454</v>
      </c>
      <c r="L227" t="s">
        <v>91</v>
      </c>
      <c r="M227">
        <v>15437</v>
      </c>
      <c r="N227" t="s">
        <v>212</v>
      </c>
      <c r="O227">
        <v>12646.09</v>
      </c>
      <c r="P227" t="s">
        <v>212</v>
      </c>
      <c r="Q227" s="5" t="str" cm="1">
        <f t="array" aca="1" ref="Q227" ca="1">HYPERLINK("#"&amp;CELL("direccion",Tabla_471065!A223),"220")</f>
        <v>220</v>
      </c>
      <c r="R227" s="5" t="str" cm="1">
        <f t="array" aca="1" ref="R227" ca="1">HYPERLINK("#"&amp;CELL("direccion",Tabla_471039!A223),"220")</f>
        <v>220</v>
      </c>
      <c r="S227" s="5" t="str" cm="1">
        <f t="array" aca="1" ref="S227" ca="1">HYPERLINK("#"&amp;CELL("direccion",Tabla_471067!A223),"220")</f>
        <v>220</v>
      </c>
      <c r="T227" s="5" t="str" cm="1">
        <f t="array" aca="1" ref="T227" ca="1">HYPERLINK("#"&amp;CELL("direccion",Tabla_471023!A223),"220")</f>
        <v>220</v>
      </c>
      <c r="U227" s="5" t="str" cm="1">
        <f t="array" aca="1" ref="U227" ca="1">HYPERLINK("#"&amp;CELL("direccion",Tabla_471047!A223),"220")</f>
        <v>220</v>
      </c>
      <c r="V227" s="5" t="str" cm="1">
        <f t="array" aca="1" ref="V227" ca="1">HYPERLINK("#"&amp;CELL("direccion",Tabla_471030!A223),"220")</f>
        <v>220</v>
      </c>
      <c r="W227" s="5" t="str" cm="1">
        <f t="array" aca="1" ref="W227" ca="1">HYPERLINK("#"&amp;CELL("direccion",Tabla_471041!A223),"220")</f>
        <v>220</v>
      </c>
      <c r="X227" s="5" t="str" cm="1">
        <f t="array" aca="1" ref="X227" ca="1">HYPERLINK("#"&amp;CELL("direccion",Tabla_471031!A223),"220")</f>
        <v>220</v>
      </c>
      <c r="Y227" s="5" t="str" cm="1">
        <f t="array" aca="1" ref="Y227" ca="1">HYPERLINK("#"&amp;CELL("direccion",Tabla_471032!A223),"220")</f>
        <v>220</v>
      </c>
      <c r="Z227" s="5" t="str" cm="1">
        <f t="array" aca="1" ref="Z227" ca="1">HYPERLINK("#"&amp;CELL("direccion",Tabla_471059!A223),"220")</f>
        <v>220</v>
      </c>
      <c r="AA227" s="5" t="str" cm="1">
        <f t="array" aca="1" ref="AA227" ca="1">HYPERLINK("#"&amp;CELL("direccion",Tabla_471071!A223),"220")</f>
        <v>220</v>
      </c>
      <c r="AB227" s="5" t="str" cm="1">
        <f t="array" aca="1" ref="AB227" ca="1">HYPERLINK("#"&amp;CELL("direccion",Tabla_471062!A223),"220")</f>
        <v>220</v>
      </c>
      <c r="AC227" s="5" t="str" cm="1">
        <f t="array" aca="1" ref="AC227" ca="1">HYPERLINK("#"&amp;CELL("direccion",Tabla_471074!A223),"220")</f>
        <v>220</v>
      </c>
      <c r="AD227" t="s">
        <v>213</v>
      </c>
      <c r="AE227" s="3">
        <v>45747</v>
      </c>
    </row>
    <row r="228" spans="1:31" x14ac:dyDescent="0.3">
      <c r="A228">
        <v>2025</v>
      </c>
      <c r="B228" s="3">
        <v>45658</v>
      </c>
      <c r="C228" s="3">
        <v>45747</v>
      </c>
      <c r="D228" t="s">
        <v>84</v>
      </c>
      <c r="E228">
        <v>199</v>
      </c>
      <c r="F228" t="s">
        <v>273</v>
      </c>
      <c r="G228" t="s">
        <v>273</v>
      </c>
      <c r="H228" t="s">
        <v>225</v>
      </c>
      <c r="I228" t="s">
        <v>747</v>
      </c>
      <c r="J228" t="s">
        <v>410</v>
      </c>
      <c r="K228" t="s">
        <v>748</v>
      </c>
      <c r="L228" t="s">
        <v>92</v>
      </c>
      <c r="M228">
        <v>16470</v>
      </c>
      <c r="N228" t="s">
        <v>212</v>
      </c>
      <c r="O228">
        <v>13350.43</v>
      </c>
      <c r="P228" t="s">
        <v>212</v>
      </c>
      <c r="Q228" s="5" t="str" cm="1">
        <f t="array" aca="1" ref="Q228" ca="1">HYPERLINK("#"&amp;CELL("direccion",Tabla_471065!A224),"221")</f>
        <v>221</v>
      </c>
      <c r="R228" s="5" t="str" cm="1">
        <f t="array" aca="1" ref="R228" ca="1">HYPERLINK("#"&amp;CELL("direccion",Tabla_471039!A224),"221")</f>
        <v>221</v>
      </c>
      <c r="S228" s="5" t="str" cm="1">
        <f t="array" aca="1" ref="S228" ca="1">HYPERLINK("#"&amp;CELL("direccion",Tabla_471067!A224),"221")</f>
        <v>221</v>
      </c>
      <c r="T228" s="5" t="str" cm="1">
        <f t="array" aca="1" ref="T228" ca="1">HYPERLINK("#"&amp;CELL("direccion",Tabla_471023!A224),"221")</f>
        <v>221</v>
      </c>
      <c r="U228" s="5" t="str" cm="1">
        <f t="array" aca="1" ref="U228" ca="1">HYPERLINK("#"&amp;CELL("direccion",Tabla_471047!A224),"221")</f>
        <v>221</v>
      </c>
      <c r="V228" s="5" t="str" cm="1">
        <f t="array" aca="1" ref="V228" ca="1">HYPERLINK("#"&amp;CELL("direccion",Tabla_471030!A224),"221")</f>
        <v>221</v>
      </c>
      <c r="W228" s="5" t="str" cm="1">
        <f t="array" aca="1" ref="W228" ca="1">HYPERLINK("#"&amp;CELL("direccion",Tabla_471041!A224),"221")</f>
        <v>221</v>
      </c>
      <c r="X228" s="5" t="str" cm="1">
        <f t="array" aca="1" ref="X228" ca="1">HYPERLINK("#"&amp;CELL("direccion",Tabla_471031!A224),"221")</f>
        <v>221</v>
      </c>
      <c r="Y228" s="5" t="str" cm="1">
        <f t="array" aca="1" ref="Y228" ca="1">HYPERLINK("#"&amp;CELL("direccion",Tabla_471032!A224),"221")</f>
        <v>221</v>
      </c>
      <c r="Z228" s="5" t="str" cm="1">
        <f t="array" aca="1" ref="Z228" ca="1">HYPERLINK("#"&amp;CELL("direccion",Tabla_471059!A224),"221")</f>
        <v>221</v>
      </c>
      <c r="AA228" s="5" t="str" cm="1">
        <f t="array" aca="1" ref="AA228" ca="1">HYPERLINK("#"&amp;CELL("direccion",Tabla_471071!A224),"221")</f>
        <v>221</v>
      </c>
      <c r="AB228" s="5" t="str" cm="1">
        <f t="array" aca="1" ref="AB228" ca="1">HYPERLINK("#"&amp;CELL("direccion",Tabla_471062!A224),"221")</f>
        <v>221</v>
      </c>
      <c r="AC228" s="5" t="str" cm="1">
        <f t="array" aca="1" ref="AC228" ca="1">HYPERLINK("#"&amp;CELL("direccion",Tabla_471074!A224),"221")</f>
        <v>221</v>
      </c>
      <c r="AD228" t="s">
        <v>213</v>
      </c>
      <c r="AE228" s="3">
        <v>45747</v>
      </c>
    </row>
    <row r="229" spans="1:31" x14ac:dyDescent="0.3">
      <c r="A229">
        <v>2025</v>
      </c>
      <c r="B229" s="3">
        <v>45658</v>
      </c>
      <c r="C229" s="3">
        <v>45747</v>
      </c>
      <c r="D229" t="s">
        <v>84</v>
      </c>
      <c r="E229">
        <v>199</v>
      </c>
      <c r="F229" t="s">
        <v>273</v>
      </c>
      <c r="G229" t="s">
        <v>273</v>
      </c>
      <c r="H229" t="s">
        <v>225</v>
      </c>
      <c r="I229" t="s">
        <v>749</v>
      </c>
      <c r="J229" t="s">
        <v>457</v>
      </c>
      <c r="K229" t="s">
        <v>569</v>
      </c>
      <c r="L229" t="s">
        <v>91</v>
      </c>
      <c r="M229">
        <v>16470</v>
      </c>
      <c r="N229" t="s">
        <v>212</v>
      </c>
      <c r="O229">
        <v>13350.43</v>
      </c>
      <c r="P229" t="s">
        <v>212</v>
      </c>
      <c r="Q229" s="5" t="str" cm="1">
        <f t="array" aca="1" ref="Q229" ca="1">HYPERLINK("#"&amp;CELL("direccion",Tabla_471065!A225),"222")</f>
        <v>222</v>
      </c>
      <c r="R229" s="5" t="str" cm="1">
        <f t="array" aca="1" ref="R229" ca="1">HYPERLINK("#"&amp;CELL("direccion",Tabla_471039!A225),"222")</f>
        <v>222</v>
      </c>
      <c r="S229" s="5" t="str" cm="1">
        <f t="array" aca="1" ref="S229" ca="1">HYPERLINK("#"&amp;CELL("direccion",Tabla_471067!A225),"222")</f>
        <v>222</v>
      </c>
      <c r="T229" s="5" t="str" cm="1">
        <f t="array" aca="1" ref="T229" ca="1">HYPERLINK("#"&amp;CELL("direccion",Tabla_471023!A225),"222")</f>
        <v>222</v>
      </c>
      <c r="U229" s="5" t="str" cm="1">
        <f t="array" aca="1" ref="U229" ca="1">HYPERLINK("#"&amp;CELL("direccion",Tabla_471047!A225),"222")</f>
        <v>222</v>
      </c>
      <c r="V229" s="5" t="str" cm="1">
        <f t="array" aca="1" ref="V229" ca="1">HYPERLINK("#"&amp;CELL("direccion",Tabla_471030!A225),"222")</f>
        <v>222</v>
      </c>
      <c r="W229" s="5" t="str" cm="1">
        <f t="array" aca="1" ref="W229" ca="1">HYPERLINK("#"&amp;CELL("direccion",Tabla_471041!A225),"222")</f>
        <v>222</v>
      </c>
      <c r="X229" s="5" t="str" cm="1">
        <f t="array" aca="1" ref="X229" ca="1">HYPERLINK("#"&amp;CELL("direccion",Tabla_471031!A225),"222")</f>
        <v>222</v>
      </c>
      <c r="Y229" s="5" t="str" cm="1">
        <f t="array" aca="1" ref="Y229" ca="1">HYPERLINK("#"&amp;CELL("direccion",Tabla_471032!A225),"222")</f>
        <v>222</v>
      </c>
      <c r="Z229" s="5" t="str" cm="1">
        <f t="array" aca="1" ref="Z229" ca="1">HYPERLINK("#"&amp;CELL("direccion",Tabla_471059!A225),"222")</f>
        <v>222</v>
      </c>
      <c r="AA229" s="5" t="str" cm="1">
        <f t="array" aca="1" ref="AA229" ca="1">HYPERLINK("#"&amp;CELL("direccion",Tabla_471071!A225),"222")</f>
        <v>222</v>
      </c>
      <c r="AB229" s="5" t="str" cm="1">
        <f t="array" aca="1" ref="AB229" ca="1">HYPERLINK("#"&amp;CELL("direccion",Tabla_471062!A225),"222")</f>
        <v>222</v>
      </c>
      <c r="AC229" s="5" t="str" cm="1">
        <f t="array" aca="1" ref="AC229" ca="1">HYPERLINK("#"&amp;CELL("direccion",Tabla_471074!A225),"222")</f>
        <v>222</v>
      </c>
      <c r="AD229" t="s">
        <v>213</v>
      </c>
      <c r="AE229" s="3">
        <v>45747</v>
      </c>
    </row>
    <row r="230" spans="1:31" x14ac:dyDescent="0.3">
      <c r="A230">
        <v>2025</v>
      </c>
      <c r="B230" s="3">
        <v>45658</v>
      </c>
      <c r="C230" s="3">
        <v>45747</v>
      </c>
      <c r="D230" t="s">
        <v>84</v>
      </c>
      <c r="E230">
        <v>199</v>
      </c>
      <c r="F230" t="s">
        <v>273</v>
      </c>
      <c r="G230" t="s">
        <v>273</v>
      </c>
      <c r="H230" t="s">
        <v>225</v>
      </c>
      <c r="I230" t="s">
        <v>710</v>
      </c>
      <c r="J230" t="s">
        <v>750</v>
      </c>
      <c r="K230" t="s">
        <v>751</v>
      </c>
      <c r="L230" t="s">
        <v>91</v>
      </c>
      <c r="M230">
        <v>16470</v>
      </c>
      <c r="N230" t="s">
        <v>212</v>
      </c>
      <c r="O230">
        <v>13350.43</v>
      </c>
      <c r="P230" t="s">
        <v>212</v>
      </c>
      <c r="Q230" s="5" t="str" cm="1">
        <f t="array" aca="1" ref="Q230" ca="1">HYPERLINK("#"&amp;CELL("direccion",Tabla_471065!A226),"223")</f>
        <v>223</v>
      </c>
      <c r="R230" s="5" t="str" cm="1">
        <f t="array" aca="1" ref="R230" ca="1">HYPERLINK("#"&amp;CELL("direccion",Tabla_471039!A226),"223")</f>
        <v>223</v>
      </c>
      <c r="S230" s="5" t="str" cm="1">
        <f t="array" aca="1" ref="S230" ca="1">HYPERLINK("#"&amp;CELL("direccion",Tabla_471067!A226),"223")</f>
        <v>223</v>
      </c>
      <c r="T230" s="5" t="str" cm="1">
        <f t="array" aca="1" ref="T230" ca="1">HYPERLINK("#"&amp;CELL("direccion",Tabla_471023!A226),"223")</f>
        <v>223</v>
      </c>
      <c r="U230" s="5" t="str" cm="1">
        <f t="array" aca="1" ref="U230" ca="1">HYPERLINK("#"&amp;CELL("direccion",Tabla_471047!A226),"223")</f>
        <v>223</v>
      </c>
      <c r="V230" s="5" t="str" cm="1">
        <f t="array" aca="1" ref="V230" ca="1">HYPERLINK("#"&amp;CELL("direccion",Tabla_471030!A226),"223")</f>
        <v>223</v>
      </c>
      <c r="W230" s="5" t="str" cm="1">
        <f t="array" aca="1" ref="W230" ca="1">HYPERLINK("#"&amp;CELL("direccion",Tabla_471041!A226),"223")</f>
        <v>223</v>
      </c>
      <c r="X230" s="5" t="str" cm="1">
        <f t="array" aca="1" ref="X230" ca="1">HYPERLINK("#"&amp;CELL("direccion",Tabla_471031!A226),"223")</f>
        <v>223</v>
      </c>
      <c r="Y230" s="5" t="str" cm="1">
        <f t="array" aca="1" ref="Y230" ca="1">HYPERLINK("#"&amp;CELL("direccion",Tabla_471032!A226),"223")</f>
        <v>223</v>
      </c>
      <c r="Z230" s="5" t="str" cm="1">
        <f t="array" aca="1" ref="Z230" ca="1">HYPERLINK("#"&amp;CELL("direccion",Tabla_471059!A226),"223")</f>
        <v>223</v>
      </c>
      <c r="AA230" s="5" t="str" cm="1">
        <f t="array" aca="1" ref="AA230" ca="1">HYPERLINK("#"&amp;CELL("direccion",Tabla_471071!A226),"223")</f>
        <v>223</v>
      </c>
      <c r="AB230" s="5" t="str" cm="1">
        <f t="array" aca="1" ref="AB230" ca="1">HYPERLINK("#"&amp;CELL("direccion",Tabla_471062!A226),"223")</f>
        <v>223</v>
      </c>
      <c r="AC230" s="5" t="str" cm="1">
        <f t="array" aca="1" ref="AC230" ca="1">HYPERLINK("#"&amp;CELL("direccion",Tabla_471074!A226),"223")</f>
        <v>223</v>
      </c>
      <c r="AD230" t="s">
        <v>213</v>
      </c>
      <c r="AE230" s="3">
        <v>45747</v>
      </c>
    </row>
    <row r="231" spans="1:31" x14ac:dyDescent="0.3">
      <c r="A231">
        <v>2025</v>
      </c>
      <c r="B231" s="3">
        <v>45658</v>
      </c>
      <c r="C231" s="3">
        <v>45747</v>
      </c>
      <c r="D231" t="s">
        <v>84</v>
      </c>
      <c r="E231">
        <v>199</v>
      </c>
      <c r="F231" t="s">
        <v>273</v>
      </c>
      <c r="G231" t="s">
        <v>273</v>
      </c>
      <c r="H231" t="s">
        <v>225</v>
      </c>
      <c r="I231" t="s">
        <v>752</v>
      </c>
      <c r="J231" t="s">
        <v>753</v>
      </c>
      <c r="K231" t="s">
        <v>423</v>
      </c>
      <c r="L231" t="s">
        <v>92</v>
      </c>
      <c r="M231">
        <v>16470</v>
      </c>
      <c r="N231" t="s">
        <v>212</v>
      </c>
      <c r="O231">
        <v>13350.43</v>
      </c>
      <c r="P231" t="s">
        <v>212</v>
      </c>
      <c r="Q231" s="5" t="str" cm="1">
        <f t="array" aca="1" ref="Q231" ca="1">HYPERLINK("#"&amp;CELL("direccion",Tabla_471065!A227),"224")</f>
        <v>224</v>
      </c>
      <c r="R231" s="5" t="str" cm="1">
        <f t="array" aca="1" ref="R231" ca="1">HYPERLINK("#"&amp;CELL("direccion",Tabla_471039!A227),"224")</f>
        <v>224</v>
      </c>
      <c r="S231" s="5" t="str" cm="1">
        <f t="array" aca="1" ref="S231" ca="1">HYPERLINK("#"&amp;CELL("direccion",Tabla_471067!A227),"224")</f>
        <v>224</v>
      </c>
      <c r="T231" s="5" t="str" cm="1">
        <f t="array" aca="1" ref="T231" ca="1">HYPERLINK("#"&amp;CELL("direccion",Tabla_471023!A227),"224")</f>
        <v>224</v>
      </c>
      <c r="U231" s="5" t="str" cm="1">
        <f t="array" aca="1" ref="U231" ca="1">HYPERLINK("#"&amp;CELL("direccion",Tabla_471047!A227),"224")</f>
        <v>224</v>
      </c>
      <c r="V231" s="5" t="str" cm="1">
        <f t="array" aca="1" ref="V231" ca="1">HYPERLINK("#"&amp;CELL("direccion",Tabla_471030!A227),"224")</f>
        <v>224</v>
      </c>
      <c r="W231" s="5" t="str" cm="1">
        <f t="array" aca="1" ref="W231" ca="1">HYPERLINK("#"&amp;CELL("direccion",Tabla_471041!A227),"224")</f>
        <v>224</v>
      </c>
      <c r="X231" s="5" t="str" cm="1">
        <f t="array" aca="1" ref="X231" ca="1">HYPERLINK("#"&amp;CELL("direccion",Tabla_471031!A227),"224")</f>
        <v>224</v>
      </c>
      <c r="Y231" s="5" t="str" cm="1">
        <f t="array" aca="1" ref="Y231" ca="1">HYPERLINK("#"&amp;CELL("direccion",Tabla_471032!A227),"224")</f>
        <v>224</v>
      </c>
      <c r="Z231" s="5" t="str" cm="1">
        <f t="array" aca="1" ref="Z231" ca="1">HYPERLINK("#"&amp;CELL("direccion",Tabla_471059!A227),"224")</f>
        <v>224</v>
      </c>
      <c r="AA231" s="5" t="str" cm="1">
        <f t="array" aca="1" ref="AA231" ca="1">HYPERLINK("#"&amp;CELL("direccion",Tabla_471071!A227),"224")</f>
        <v>224</v>
      </c>
      <c r="AB231" s="5" t="str" cm="1">
        <f t="array" aca="1" ref="AB231" ca="1">HYPERLINK("#"&amp;CELL("direccion",Tabla_471062!A227),"224")</f>
        <v>224</v>
      </c>
      <c r="AC231" s="5" t="str" cm="1">
        <f t="array" aca="1" ref="AC231" ca="1">HYPERLINK("#"&amp;CELL("direccion",Tabla_471074!A227),"224")</f>
        <v>224</v>
      </c>
      <c r="AD231" t="s">
        <v>213</v>
      </c>
      <c r="AE231" s="3">
        <v>45747</v>
      </c>
    </row>
    <row r="232" spans="1:31" x14ac:dyDescent="0.3">
      <c r="A232">
        <v>2025</v>
      </c>
      <c r="B232" s="3">
        <v>45658</v>
      </c>
      <c r="C232" s="3">
        <v>45747</v>
      </c>
      <c r="D232" t="s">
        <v>84</v>
      </c>
      <c r="E232">
        <v>199</v>
      </c>
      <c r="F232" t="s">
        <v>273</v>
      </c>
      <c r="G232" t="s">
        <v>273</v>
      </c>
      <c r="H232" t="s">
        <v>225</v>
      </c>
      <c r="I232" t="s">
        <v>754</v>
      </c>
      <c r="J232" t="s">
        <v>755</v>
      </c>
      <c r="K232" t="s">
        <v>344</v>
      </c>
      <c r="L232" t="s">
        <v>92</v>
      </c>
      <c r="M232">
        <v>16470</v>
      </c>
      <c r="N232" t="s">
        <v>212</v>
      </c>
      <c r="O232">
        <v>13350.43</v>
      </c>
      <c r="P232" t="s">
        <v>212</v>
      </c>
      <c r="Q232" s="5" t="str" cm="1">
        <f t="array" aca="1" ref="Q232" ca="1">HYPERLINK("#"&amp;CELL("direccion",Tabla_471065!A228),"225")</f>
        <v>225</v>
      </c>
      <c r="R232" s="5" t="str" cm="1">
        <f t="array" aca="1" ref="R232" ca="1">HYPERLINK("#"&amp;CELL("direccion",Tabla_471039!A228),"225")</f>
        <v>225</v>
      </c>
      <c r="S232" s="5" t="str" cm="1">
        <f t="array" aca="1" ref="S232" ca="1">HYPERLINK("#"&amp;CELL("direccion",Tabla_471067!A228),"225")</f>
        <v>225</v>
      </c>
      <c r="T232" s="5" t="str" cm="1">
        <f t="array" aca="1" ref="T232" ca="1">HYPERLINK("#"&amp;CELL("direccion",Tabla_471023!A228),"225")</f>
        <v>225</v>
      </c>
      <c r="U232" s="5" t="str" cm="1">
        <f t="array" aca="1" ref="U232" ca="1">HYPERLINK("#"&amp;CELL("direccion",Tabla_471047!A228),"225")</f>
        <v>225</v>
      </c>
      <c r="V232" s="5" t="str" cm="1">
        <f t="array" aca="1" ref="V232" ca="1">HYPERLINK("#"&amp;CELL("direccion",Tabla_471030!A228),"225")</f>
        <v>225</v>
      </c>
      <c r="W232" s="5" t="str" cm="1">
        <f t="array" aca="1" ref="W232" ca="1">HYPERLINK("#"&amp;CELL("direccion",Tabla_471041!A228),"225")</f>
        <v>225</v>
      </c>
      <c r="X232" s="5" t="str" cm="1">
        <f t="array" aca="1" ref="X232" ca="1">HYPERLINK("#"&amp;CELL("direccion",Tabla_471031!A228),"225")</f>
        <v>225</v>
      </c>
      <c r="Y232" s="5" t="str" cm="1">
        <f t="array" aca="1" ref="Y232" ca="1">HYPERLINK("#"&amp;CELL("direccion",Tabla_471032!A228),"225")</f>
        <v>225</v>
      </c>
      <c r="Z232" s="5" t="str" cm="1">
        <f t="array" aca="1" ref="Z232" ca="1">HYPERLINK("#"&amp;CELL("direccion",Tabla_471059!A228),"225")</f>
        <v>225</v>
      </c>
      <c r="AA232" s="5" t="str" cm="1">
        <f t="array" aca="1" ref="AA232" ca="1">HYPERLINK("#"&amp;CELL("direccion",Tabla_471071!A228),"225")</f>
        <v>225</v>
      </c>
      <c r="AB232" s="5" t="str" cm="1">
        <f t="array" aca="1" ref="AB232" ca="1">HYPERLINK("#"&amp;CELL("direccion",Tabla_471062!A228),"225")</f>
        <v>225</v>
      </c>
      <c r="AC232" s="5" t="str" cm="1">
        <f t="array" aca="1" ref="AC232" ca="1">HYPERLINK("#"&amp;CELL("direccion",Tabla_471074!A228),"225")</f>
        <v>225</v>
      </c>
      <c r="AD232" t="s">
        <v>213</v>
      </c>
      <c r="AE232" s="3">
        <v>45747</v>
      </c>
    </row>
    <row r="233" spans="1:31" x14ac:dyDescent="0.3">
      <c r="A233">
        <v>2025</v>
      </c>
      <c r="B233" s="3">
        <v>45658</v>
      </c>
      <c r="C233" s="3">
        <v>45747</v>
      </c>
      <c r="D233" t="s">
        <v>84</v>
      </c>
      <c r="E233">
        <v>199</v>
      </c>
      <c r="F233" t="s">
        <v>273</v>
      </c>
      <c r="G233" t="s">
        <v>273</v>
      </c>
      <c r="H233" t="s">
        <v>225</v>
      </c>
      <c r="I233" t="s">
        <v>756</v>
      </c>
      <c r="J233" t="s">
        <v>757</v>
      </c>
      <c r="K233" t="s">
        <v>758</v>
      </c>
      <c r="L233" t="s">
        <v>91</v>
      </c>
      <c r="M233">
        <v>16470</v>
      </c>
      <c r="N233" t="s">
        <v>212</v>
      </c>
      <c r="O233">
        <v>13350.43</v>
      </c>
      <c r="P233" t="s">
        <v>212</v>
      </c>
      <c r="Q233" s="5" t="str" cm="1">
        <f t="array" aca="1" ref="Q233" ca="1">HYPERLINK("#"&amp;CELL("direccion",Tabla_471065!A229),"226")</f>
        <v>226</v>
      </c>
      <c r="R233" s="5" t="str" cm="1">
        <f t="array" aca="1" ref="R233" ca="1">HYPERLINK("#"&amp;CELL("direccion",Tabla_471039!A229),"226")</f>
        <v>226</v>
      </c>
      <c r="S233" s="5" t="str" cm="1">
        <f t="array" aca="1" ref="S233" ca="1">HYPERLINK("#"&amp;CELL("direccion",Tabla_471067!A229),"226")</f>
        <v>226</v>
      </c>
      <c r="T233" s="5" t="str" cm="1">
        <f t="array" aca="1" ref="T233" ca="1">HYPERLINK("#"&amp;CELL("direccion",Tabla_471023!A229),"226")</f>
        <v>226</v>
      </c>
      <c r="U233" s="5" t="str" cm="1">
        <f t="array" aca="1" ref="U233" ca="1">HYPERLINK("#"&amp;CELL("direccion",Tabla_471047!A229),"226")</f>
        <v>226</v>
      </c>
      <c r="V233" s="5" t="str" cm="1">
        <f t="array" aca="1" ref="V233" ca="1">HYPERLINK("#"&amp;CELL("direccion",Tabla_471030!A229),"226")</f>
        <v>226</v>
      </c>
      <c r="W233" s="5" t="str" cm="1">
        <f t="array" aca="1" ref="W233" ca="1">HYPERLINK("#"&amp;CELL("direccion",Tabla_471041!A229),"226")</f>
        <v>226</v>
      </c>
      <c r="X233" s="5" t="str" cm="1">
        <f t="array" aca="1" ref="X233" ca="1">HYPERLINK("#"&amp;CELL("direccion",Tabla_471031!A229),"226")</f>
        <v>226</v>
      </c>
      <c r="Y233" s="5" t="str" cm="1">
        <f t="array" aca="1" ref="Y233" ca="1">HYPERLINK("#"&amp;CELL("direccion",Tabla_471032!A229),"226")</f>
        <v>226</v>
      </c>
      <c r="Z233" s="5" t="str" cm="1">
        <f t="array" aca="1" ref="Z233" ca="1">HYPERLINK("#"&amp;CELL("direccion",Tabla_471059!A229),"226")</f>
        <v>226</v>
      </c>
      <c r="AA233" s="5" t="str" cm="1">
        <f t="array" aca="1" ref="AA233" ca="1">HYPERLINK("#"&amp;CELL("direccion",Tabla_471071!A229),"226")</f>
        <v>226</v>
      </c>
      <c r="AB233" s="5" t="str" cm="1">
        <f t="array" aca="1" ref="AB233" ca="1">HYPERLINK("#"&amp;CELL("direccion",Tabla_471062!A229),"226")</f>
        <v>226</v>
      </c>
      <c r="AC233" s="5" t="str" cm="1">
        <f t="array" aca="1" ref="AC233" ca="1">HYPERLINK("#"&amp;CELL("direccion",Tabla_471074!A229),"226")</f>
        <v>226</v>
      </c>
      <c r="AD233" t="s">
        <v>213</v>
      </c>
      <c r="AE233" s="3">
        <v>45747</v>
      </c>
    </row>
    <row r="234" spans="1:31" x14ac:dyDescent="0.3">
      <c r="A234">
        <v>2025</v>
      </c>
      <c r="B234" s="3">
        <v>45658</v>
      </c>
      <c r="C234" s="3">
        <v>45747</v>
      </c>
      <c r="D234" t="s">
        <v>84</v>
      </c>
      <c r="E234">
        <v>199</v>
      </c>
      <c r="F234" t="s">
        <v>273</v>
      </c>
      <c r="G234" t="s">
        <v>273</v>
      </c>
      <c r="H234" t="s">
        <v>225</v>
      </c>
      <c r="I234" t="s">
        <v>759</v>
      </c>
      <c r="J234" t="s">
        <v>760</v>
      </c>
      <c r="K234" t="s">
        <v>761</v>
      </c>
      <c r="L234" t="s">
        <v>92</v>
      </c>
      <c r="M234">
        <v>16470</v>
      </c>
      <c r="N234" t="s">
        <v>212</v>
      </c>
      <c r="O234">
        <v>13350.43</v>
      </c>
      <c r="P234" t="s">
        <v>212</v>
      </c>
      <c r="Q234" s="5" t="str" cm="1">
        <f t="array" aca="1" ref="Q234" ca="1">HYPERLINK("#"&amp;CELL("direccion",Tabla_471065!A230),"227")</f>
        <v>227</v>
      </c>
      <c r="R234" s="5" t="str" cm="1">
        <f t="array" aca="1" ref="R234" ca="1">HYPERLINK("#"&amp;CELL("direccion",Tabla_471039!A230),"227")</f>
        <v>227</v>
      </c>
      <c r="S234" s="5" t="str" cm="1">
        <f t="array" aca="1" ref="S234" ca="1">HYPERLINK("#"&amp;CELL("direccion",Tabla_471067!A230),"227")</f>
        <v>227</v>
      </c>
      <c r="T234" s="5" t="str" cm="1">
        <f t="array" aca="1" ref="T234" ca="1">HYPERLINK("#"&amp;CELL("direccion",Tabla_471023!A230),"227")</f>
        <v>227</v>
      </c>
      <c r="U234" s="5" t="str" cm="1">
        <f t="array" aca="1" ref="U234" ca="1">HYPERLINK("#"&amp;CELL("direccion",Tabla_471047!A230),"227")</f>
        <v>227</v>
      </c>
      <c r="V234" s="5" t="str" cm="1">
        <f t="array" aca="1" ref="V234" ca="1">HYPERLINK("#"&amp;CELL("direccion",Tabla_471030!A230),"227")</f>
        <v>227</v>
      </c>
      <c r="W234" s="5" t="str" cm="1">
        <f t="array" aca="1" ref="W234" ca="1">HYPERLINK("#"&amp;CELL("direccion",Tabla_471041!A230),"227")</f>
        <v>227</v>
      </c>
      <c r="X234" s="5" t="str" cm="1">
        <f t="array" aca="1" ref="X234" ca="1">HYPERLINK("#"&amp;CELL("direccion",Tabla_471031!A230),"227")</f>
        <v>227</v>
      </c>
      <c r="Y234" s="5" t="str" cm="1">
        <f t="array" aca="1" ref="Y234" ca="1">HYPERLINK("#"&amp;CELL("direccion",Tabla_471032!A230),"227")</f>
        <v>227</v>
      </c>
      <c r="Z234" s="5" t="str" cm="1">
        <f t="array" aca="1" ref="Z234" ca="1">HYPERLINK("#"&amp;CELL("direccion",Tabla_471059!A230),"227")</f>
        <v>227</v>
      </c>
      <c r="AA234" s="5" t="str" cm="1">
        <f t="array" aca="1" ref="AA234" ca="1">HYPERLINK("#"&amp;CELL("direccion",Tabla_471071!A230),"227")</f>
        <v>227</v>
      </c>
      <c r="AB234" s="5" t="str" cm="1">
        <f t="array" aca="1" ref="AB234" ca="1">HYPERLINK("#"&amp;CELL("direccion",Tabla_471062!A230),"227")</f>
        <v>227</v>
      </c>
      <c r="AC234" s="5" t="str" cm="1">
        <f t="array" aca="1" ref="AC234" ca="1">HYPERLINK("#"&amp;CELL("direccion",Tabla_471074!A230),"227")</f>
        <v>227</v>
      </c>
      <c r="AD234" t="s">
        <v>213</v>
      </c>
      <c r="AE234" s="3">
        <v>45747</v>
      </c>
    </row>
    <row r="235" spans="1:31" x14ac:dyDescent="0.3">
      <c r="A235">
        <v>2025</v>
      </c>
      <c r="B235" s="3">
        <v>45658</v>
      </c>
      <c r="C235" s="3">
        <v>45747</v>
      </c>
      <c r="D235" t="s">
        <v>84</v>
      </c>
      <c r="E235">
        <v>199</v>
      </c>
      <c r="F235" t="s">
        <v>273</v>
      </c>
      <c r="G235" t="s">
        <v>273</v>
      </c>
      <c r="H235" t="s">
        <v>225</v>
      </c>
      <c r="I235" t="s">
        <v>762</v>
      </c>
      <c r="J235" t="s">
        <v>763</v>
      </c>
      <c r="K235" t="s">
        <v>764</v>
      </c>
      <c r="L235" t="s">
        <v>92</v>
      </c>
      <c r="M235">
        <v>16470</v>
      </c>
      <c r="N235" t="s">
        <v>212</v>
      </c>
      <c r="O235">
        <v>13350.43</v>
      </c>
      <c r="P235" t="s">
        <v>212</v>
      </c>
      <c r="Q235" s="5" t="str" cm="1">
        <f t="array" aca="1" ref="Q235" ca="1">HYPERLINK("#"&amp;CELL("direccion",Tabla_471065!A231),"228")</f>
        <v>228</v>
      </c>
      <c r="R235" s="5" t="str" cm="1">
        <f t="array" aca="1" ref="R235" ca="1">HYPERLINK("#"&amp;CELL("direccion",Tabla_471039!A231),"228")</f>
        <v>228</v>
      </c>
      <c r="S235" s="5" t="str" cm="1">
        <f t="array" aca="1" ref="S235" ca="1">HYPERLINK("#"&amp;CELL("direccion",Tabla_471067!A231),"228")</f>
        <v>228</v>
      </c>
      <c r="T235" s="5" t="str" cm="1">
        <f t="array" aca="1" ref="T235" ca="1">HYPERLINK("#"&amp;CELL("direccion",Tabla_471023!A231),"228")</f>
        <v>228</v>
      </c>
      <c r="U235" s="5" t="str" cm="1">
        <f t="array" aca="1" ref="U235" ca="1">HYPERLINK("#"&amp;CELL("direccion",Tabla_471047!A231),"228")</f>
        <v>228</v>
      </c>
      <c r="V235" s="5" t="str" cm="1">
        <f t="array" aca="1" ref="V235" ca="1">HYPERLINK("#"&amp;CELL("direccion",Tabla_471030!A231),"228")</f>
        <v>228</v>
      </c>
      <c r="W235" s="5" t="str" cm="1">
        <f t="array" aca="1" ref="W235" ca="1">HYPERLINK("#"&amp;CELL("direccion",Tabla_471041!A231),"228")</f>
        <v>228</v>
      </c>
      <c r="X235" s="5" t="str" cm="1">
        <f t="array" aca="1" ref="X235" ca="1">HYPERLINK("#"&amp;CELL("direccion",Tabla_471031!A231),"228")</f>
        <v>228</v>
      </c>
      <c r="Y235" s="5" t="str" cm="1">
        <f t="array" aca="1" ref="Y235" ca="1">HYPERLINK("#"&amp;CELL("direccion",Tabla_471032!A231),"228")</f>
        <v>228</v>
      </c>
      <c r="Z235" s="5" t="str" cm="1">
        <f t="array" aca="1" ref="Z235" ca="1">HYPERLINK("#"&amp;CELL("direccion",Tabla_471059!A231),"228")</f>
        <v>228</v>
      </c>
      <c r="AA235" s="5" t="str" cm="1">
        <f t="array" aca="1" ref="AA235" ca="1">HYPERLINK("#"&amp;CELL("direccion",Tabla_471071!A231),"228")</f>
        <v>228</v>
      </c>
      <c r="AB235" s="5" t="str" cm="1">
        <f t="array" aca="1" ref="AB235" ca="1">HYPERLINK("#"&amp;CELL("direccion",Tabla_471062!A231),"228")</f>
        <v>228</v>
      </c>
      <c r="AC235" s="5" t="str" cm="1">
        <f t="array" aca="1" ref="AC235" ca="1">HYPERLINK("#"&amp;CELL("direccion",Tabla_471074!A231),"228")</f>
        <v>228</v>
      </c>
      <c r="AD235" t="s">
        <v>213</v>
      </c>
      <c r="AE235" s="3">
        <v>45747</v>
      </c>
    </row>
    <row r="236" spans="1:31" x14ac:dyDescent="0.3">
      <c r="A236">
        <v>2025</v>
      </c>
      <c r="B236" s="3">
        <v>45658</v>
      </c>
      <c r="C236" s="3">
        <v>45747</v>
      </c>
      <c r="D236" t="s">
        <v>84</v>
      </c>
      <c r="E236">
        <v>199</v>
      </c>
      <c r="F236" t="s">
        <v>273</v>
      </c>
      <c r="G236" t="s">
        <v>273</v>
      </c>
      <c r="H236" t="s">
        <v>225</v>
      </c>
      <c r="I236" t="s">
        <v>582</v>
      </c>
      <c r="J236" t="s">
        <v>763</v>
      </c>
      <c r="K236" t="s">
        <v>764</v>
      </c>
      <c r="L236" t="s">
        <v>92</v>
      </c>
      <c r="M236">
        <v>16470</v>
      </c>
      <c r="N236" t="s">
        <v>212</v>
      </c>
      <c r="O236">
        <v>13350.43</v>
      </c>
      <c r="P236" t="s">
        <v>212</v>
      </c>
      <c r="Q236" s="5" t="str" cm="1">
        <f t="array" aca="1" ref="Q236" ca="1">HYPERLINK("#"&amp;CELL("direccion",Tabla_471065!A232),"229")</f>
        <v>229</v>
      </c>
      <c r="R236" s="5" t="str" cm="1">
        <f t="array" aca="1" ref="R236" ca="1">HYPERLINK("#"&amp;CELL("direccion",Tabla_471039!A232),"229")</f>
        <v>229</v>
      </c>
      <c r="S236" s="5" t="str" cm="1">
        <f t="array" aca="1" ref="S236" ca="1">HYPERLINK("#"&amp;CELL("direccion",Tabla_471067!A232),"229")</f>
        <v>229</v>
      </c>
      <c r="T236" s="5" t="str" cm="1">
        <f t="array" aca="1" ref="T236" ca="1">HYPERLINK("#"&amp;CELL("direccion",Tabla_471023!A232),"229")</f>
        <v>229</v>
      </c>
      <c r="U236" s="5" t="str" cm="1">
        <f t="array" aca="1" ref="U236" ca="1">HYPERLINK("#"&amp;CELL("direccion",Tabla_471047!A232),"229")</f>
        <v>229</v>
      </c>
      <c r="V236" s="5" t="str" cm="1">
        <f t="array" aca="1" ref="V236" ca="1">HYPERLINK("#"&amp;CELL("direccion",Tabla_471030!A232),"229")</f>
        <v>229</v>
      </c>
      <c r="W236" s="5" t="str" cm="1">
        <f t="array" aca="1" ref="W236" ca="1">HYPERLINK("#"&amp;CELL("direccion",Tabla_471041!A232),"229")</f>
        <v>229</v>
      </c>
      <c r="X236" s="5" t="str" cm="1">
        <f t="array" aca="1" ref="X236" ca="1">HYPERLINK("#"&amp;CELL("direccion",Tabla_471031!A232),"229")</f>
        <v>229</v>
      </c>
      <c r="Y236" s="5" t="str" cm="1">
        <f t="array" aca="1" ref="Y236" ca="1">HYPERLINK("#"&amp;CELL("direccion",Tabla_471032!A232),"229")</f>
        <v>229</v>
      </c>
      <c r="Z236" s="5" t="str" cm="1">
        <f t="array" aca="1" ref="Z236" ca="1">HYPERLINK("#"&amp;CELL("direccion",Tabla_471059!A232),"229")</f>
        <v>229</v>
      </c>
      <c r="AA236" s="5" t="str" cm="1">
        <f t="array" aca="1" ref="AA236" ca="1">HYPERLINK("#"&amp;CELL("direccion",Tabla_471071!A232),"229")</f>
        <v>229</v>
      </c>
      <c r="AB236" s="5" t="str" cm="1">
        <f t="array" aca="1" ref="AB236" ca="1">HYPERLINK("#"&amp;CELL("direccion",Tabla_471062!A232),"229")</f>
        <v>229</v>
      </c>
      <c r="AC236" s="5" t="str" cm="1">
        <f t="array" aca="1" ref="AC236" ca="1">HYPERLINK("#"&amp;CELL("direccion",Tabla_471074!A232),"229")</f>
        <v>229</v>
      </c>
      <c r="AD236" t="s">
        <v>213</v>
      </c>
      <c r="AE236" s="3">
        <v>45747</v>
      </c>
    </row>
    <row r="237" spans="1:31" x14ac:dyDescent="0.3">
      <c r="A237">
        <v>2025</v>
      </c>
      <c r="B237" s="3">
        <v>45658</v>
      </c>
      <c r="C237" s="3">
        <v>45747</v>
      </c>
      <c r="D237" t="s">
        <v>84</v>
      </c>
      <c r="E237">
        <v>199</v>
      </c>
      <c r="F237" t="s">
        <v>273</v>
      </c>
      <c r="G237" t="s">
        <v>273</v>
      </c>
      <c r="H237" t="s">
        <v>225</v>
      </c>
      <c r="I237" t="s">
        <v>424</v>
      </c>
      <c r="J237" t="s">
        <v>765</v>
      </c>
      <c r="K237" t="s">
        <v>766</v>
      </c>
      <c r="L237" t="s">
        <v>91</v>
      </c>
      <c r="M237">
        <v>16470</v>
      </c>
      <c r="N237" t="s">
        <v>212</v>
      </c>
      <c r="O237">
        <v>13350.43</v>
      </c>
      <c r="P237" t="s">
        <v>212</v>
      </c>
      <c r="Q237" s="5" t="str" cm="1">
        <f t="array" aca="1" ref="Q237" ca="1">HYPERLINK("#"&amp;CELL("direccion",Tabla_471065!A233),"230")</f>
        <v>230</v>
      </c>
      <c r="R237" s="5" t="str" cm="1">
        <f t="array" aca="1" ref="R237" ca="1">HYPERLINK("#"&amp;CELL("direccion",Tabla_471039!A233),"230")</f>
        <v>230</v>
      </c>
      <c r="S237" s="5" t="str" cm="1">
        <f t="array" aca="1" ref="S237" ca="1">HYPERLINK("#"&amp;CELL("direccion",Tabla_471067!A233),"230")</f>
        <v>230</v>
      </c>
      <c r="T237" s="5" t="str" cm="1">
        <f t="array" aca="1" ref="T237" ca="1">HYPERLINK("#"&amp;CELL("direccion",Tabla_471023!A233),"230")</f>
        <v>230</v>
      </c>
      <c r="U237" s="5" t="str" cm="1">
        <f t="array" aca="1" ref="U237" ca="1">HYPERLINK("#"&amp;CELL("direccion",Tabla_471047!A233),"230")</f>
        <v>230</v>
      </c>
      <c r="V237" s="5" t="str" cm="1">
        <f t="array" aca="1" ref="V237" ca="1">HYPERLINK("#"&amp;CELL("direccion",Tabla_471030!A233),"230")</f>
        <v>230</v>
      </c>
      <c r="W237" s="5" t="str" cm="1">
        <f t="array" aca="1" ref="W237" ca="1">HYPERLINK("#"&amp;CELL("direccion",Tabla_471041!A233),"230")</f>
        <v>230</v>
      </c>
      <c r="X237" s="5" t="str" cm="1">
        <f t="array" aca="1" ref="X237" ca="1">HYPERLINK("#"&amp;CELL("direccion",Tabla_471031!A233),"230")</f>
        <v>230</v>
      </c>
      <c r="Y237" s="5" t="str" cm="1">
        <f t="array" aca="1" ref="Y237" ca="1">HYPERLINK("#"&amp;CELL("direccion",Tabla_471032!A233),"230")</f>
        <v>230</v>
      </c>
      <c r="Z237" s="5" t="str" cm="1">
        <f t="array" aca="1" ref="Z237" ca="1">HYPERLINK("#"&amp;CELL("direccion",Tabla_471059!A233),"230")</f>
        <v>230</v>
      </c>
      <c r="AA237" s="5" t="str" cm="1">
        <f t="array" aca="1" ref="AA237" ca="1">HYPERLINK("#"&amp;CELL("direccion",Tabla_471071!A233),"230")</f>
        <v>230</v>
      </c>
      <c r="AB237" s="5" t="str" cm="1">
        <f t="array" aca="1" ref="AB237" ca="1">HYPERLINK("#"&amp;CELL("direccion",Tabla_471062!A233),"230")</f>
        <v>230</v>
      </c>
      <c r="AC237" s="5" t="str" cm="1">
        <f t="array" aca="1" ref="AC237" ca="1">HYPERLINK("#"&amp;CELL("direccion",Tabla_471074!A233),"230")</f>
        <v>230</v>
      </c>
      <c r="AD237" t="s">
        <v>213</v>
      </c>
      <c r="AE237" s="3">
        <v>45747</v>
      </c>
    </row>
    <row r="238" spans="1:31" x14ac:dyDescent="0.3">
      <c r="A238">
        <v>2025</v>
      </c>
      <c r="B238" s="3">
        <v>45658</v>
      </c>
      <c r="C238" s="3">
        <v>45747</v>
      </c>
      <c r="D238" t="s">
        <v>84</v>
      </c>
      <c r="E238">
        <v>199</v>
      </c>
      <c r="F238" t="s">
        <v>273</v>
      </c>
      <c r="G238" t="s">
        <v>273</v>
      </c>
      <c r="H238" t="s">
        <v>225</v>
      </c>
      <c r="I238" t="s">
        <v>573</v>
      </c>
      <c r="J238" t="s">
        <v>767</v>
      </c>
      <c r="K238" t="s">
        <v>423</v>
      </c>
      <c r="L238" t="s">
        <v>92</v>
      </c>
      <c r="M238">
        <v>16470</v>
      </c>
      <c r="N238" t="s">
        <v>212</v>
      </c>
      <c r="O238">
        <v>13350.43</v>
      </c>
      <c r="P238" t="s">
        <v>212</v>
      </c>
      <c r="Q238" s="5" t="str" cm="1">
        <f t="array" aca="1" ref="Q238" ca="1">HYPERLINK("#"&amp;CELL("direccion",Tabla_471065!A234),"231")</f>
        <v>231</v>
      </c>
      <c r="R238" s="5" t="str" cm="1">
        <f t="array" aca="1" ref="R238" ca="1">HYPERLINK("#"&amp;CELL("direccion",Tabla_471039!A234),"231")</f>
        <v>231</v>
      </c>
      <c r="S238" s="5" t="str" cm="1">
        <f t="array" aca="1" ref="S238" ca="1">HYPERLINK("#"&amp;CELL("direccion",Tabla_471067!A234),"231")</f>
        <v>231</v>
      </c>
      <c r="T238" s="5" t="str" cm="1">
        <f t="array" aca="1" ref="T238" ca="1">HYPERLINK("#"&amp;CELL("direccion",Tabla_471023!A234),"231")</f>
        <v>231</v>
      </c>
      <c r="U238" s="5" t="str" cm="1">
        <f t="array" aca="1" ref="U238" ca="1">HYPERLINK("#"&amp;CELL("direccion",Tabla_471047!A234),"231")</f>
        <v>231</v>
      </c>
      <c r="V238" s="5" t="str" cm="1">
        <f t="array" aca="1" ref="V238" ca="1">HYPERLINK("#"&amp;CELL("direccion",Tabla_471030!A234),"231")</f>
        <v>231</v>
      </c>
      <c r="W238" s="5" t="str" cm="1">
        <f t="array" aca="1" ref="W238" ca="1">HYPERLINK("#"&amp;CELL("direccion",Tabla_471041!A234),"231")</f>
        <v>231</v>
      </c>
      <c r="X238" s="5" t="str" cm="1">
        <f t="array" aca="1" ref="X238" ca="1">HYPERLINK("#"&amp;CELL("direccion",Tabla_471031!A234),"231")</f>
        <v>231</v>
      </c>
      <c r="Y238" s="5" t="str" cm="1">
        <f t="array" aca="1" ref="Y238" ca="1">HYPERLINK("#"&amp;CELL("direccion",Tabla_471032!A234),"231")</f>
        <v>231</v>
      </c>
      <c r="Z238" s="5" t="str" cm="1">
        <f t="array" aca="1" ref="Z238" ca="1">HYPERLINK("#"&amp;CELL("direccion",Tabla_471059!A234),"231")</f>
        <v>231</v>
      </c>
      <c r="AA238" s="5" t="str" cm="1">
        <f t="array" aca="1" ref="AA238" ca="1">HYPERLINK("#"&amp;CELL("direccion",Tabla_471071!A234),"231")</f>
        <v>231</v>
      </c>
      <c r="AB238" s="5" t="str" cm="1">
        <f t="array" aca="1" ref="AB238" ca="1">HYPERLINK("#"&amp;CELL("direccion",Tabla_471062!A234),"231")</f>
        <v>231</v>
      </c>
      <c r="AC238" s="5" t="str" cm="1">
        <f t="array" aca="1" ref="AC238" ca="1">HYPERLINK("#"&amp;CELL("direccion",Tabla_471074!A234),"231")</f>
        <v>231</v>
      </c>
      <c r="AD238" t="s">
        <v>213</v>
      </c>
      <c r="AE238" s="3">
        <v>45747</v>
      </c>
    </row>
    <row r="239" spans="1:31" x14ac:dyDescent="0.3">
      <c r="A239">
        <v>2025</v>
      </c>
      <c r="B239" s="3">
        <v>45658</v>
      </c>
      <c r="C239" s="3">
        <v>45747</v>
      </c>
      <c r="D239" t="s">
        <v>84</v>
      </c>
      <c r="E239">
        <v>190</v>
      </c>
      <c r="F239" t="s">
        <v>277</v>
      </c>
      <c r="G239" t="s">
        <v>277</v>
      </c>
      <c r="H239" t="s">
        <v>225</v>
      </c>
      <c r="I239" t="s">
        <v>768</v>
      </c>
      <c r="J239" t="s">
        <v>769</v>
      </c>
      <c r="K239" t="s">
        <v>509</v>
      </c>
      <c r="L239" t="s">
        <v>92</v>
      </c>
      <c r="M239">
        <v>15437</v>
      </c>
      <c r="N239" t="s">
        <v>212</v>
      </c>
      <c r="O239">
        <v>12646.09</v>
      </c>
      <c r="P239" t="s">
        <v>212</v>
      </c>
      <c r="Q239" s="5" t="str" cm="1">
        <f t="array" aca="1" ref="Q239" ca="1">HYPERLINK("#"&amp;CELL("direccion",Tabla_471065!A235),"232")</f>
        <v>232</v>
      </c>
      <c r="R239" s="5" t="str" cm="1">
        <f t="array" aca="1" ref="R239" ca="1">HYPERLINK("#"&amp;CELL("direccion",Tabla_471039!A235),"232")</f>
        <v>232</v>
      </c>
      <c r="S239" s="5" t="str" cm="1">
        <f t="array" aca="1" ref="S239" ca="1">HYPERLINK("#"&amp;CELL("direccion",Tabla_471067!A235),"232")</f>
        <v>232</v>
      </c>
      <c r="T239" s="5" t="str" cm="1">
        <f t="array" aca="1" ref="T239" ca="1">HYPERLINK("#"&amp;CELL("direccion",Tabla_471023!A235),"232")</f>
        <v>232</v>
      </c>
      <c r="U239" s="5" t="str" cm="1">
        <f t="array" aca="1" ref="U239" ca="1">HYPERLINK("#"&amp;CELL("direccion",Tabla_471047!A235),"232")</f>
        <v>232</v>
      </c>
      <c r="V239" s="5" t="str" cm="1">
        <f t="array" aca="1" ref="V239" ca="1">HYPERLINK("#"&amp;CELL("direccion",Tabla_471030!A235),"232")</f>
        <v>232</v>
      </c>
      <c r="W239" s="5" t="str" cm="1">
        <f t="array" aca="1" ref="W239" ca="1">HYPERLINK("#"&amp;CELL("direccion",Tabla_471041!A235),"232")</f>
        <v>232</v>
      </c>
      <c r="X239" s="5" t="str" cm="1">
        <f t="array" aca="1" ref="X239" ca="1">HYPERLINK("#"&amp;CELL("direccion",Tabla_471031!A235),"232")</f>
        <v>232</v>
      </c>
      <c r="Y239" s="5" t="str" cm="1">
        <f t="array" aca="1" ref="Y239" ca="1">HYPERLINK("#"&amp;CELL("direccion",Tabla_471032!A235),"232")</f>
        <v>232</v>
      </c>
      <c r="Z239" s="5" t="str" cm="1">
        <f t="array" aca="1" ref="Z239" ca="1">HYPERLINK("#"&amp;CELL("direccion",Tabla_471059!A235),"232")</f>
        <v>232</v>
      </c>
      <c r="AA239" s="5" t="str" cm="1">
        <f t="array" aca="1" ref="AA239" ca="1">HYPERLINK("#"&amp;CELL("direccion",Tabla_471071!A235),"232")</f>
        <v>232</v>
      </c>
      <c r="AB239" s="5" t="str" cm="1">
        <f t="array" aca="1" ref="AB239" ca="1">HYPERLINK("#"&amp;CELL("direccion",Tabla_471062!A235),"232")</f>
        <v>232</v>
      </c>
      <c r="AC239" s="5" t="str" cm="1">
        <f t="array" aca="1" ref="AC239" ca="1">HYPERLINK("#"&amp;CELL("direccion",Tabla_471074!A235),"232")</f>
        <v>232</v>
      </c>
      <c r="AD239" t="s">
        <v>213</v>
      </c>
      <c r="AE239" s="3">
        <v>45747</v>
      </c>
    </row>
    <row r="240" spans="1:31" x14ac:dyDescent="0.3">
      <c r="A240">
        <v>2025</v>
      </c>
      <c r="B240" s="3">
        <v>45658</v>
      </c>
      <c r="C240" s="3">
        <v>45747</v>
      </c>
      <c r="D240" t="s">
        <v>84</v>
      </c>
      <c r="E240">
        <v>190</v>
      </c>
      <c r="F240" t="s">
        <v>277</v>
      </c>
      <c r="G240" t="s">
        <v>277</v>
      </c>
      <c r="H240" t="s">
        <v>225</v>
      </c>
      <c r="I240" t="s">
        <v>770</v>
      </c>
      <c r="J240" t="s">
        <v>353</v>
      </c>
      <c r="K240" t="s">
        <v>522</v>
      </c>
      <c r="L240" t="s">
        <v>91</v>
      </c>
      <c r="M240">
        <v>15437</v>
      </c>
      <c r="N240" t="s">
        <v>212</v>
      </c>
      <c r="O240">
        <v>12646.09</v>
      </c>
      <c r="P240" t="s">
        <v>212</v>
      </c>
      <c r="Q240" s="5" t="str" cm="1">
        <f t="array" aca="1" ref="Q240" ca="1">HYPERLINK("#"&amp;CELL("direccion",Tabla_471065!A236),"233")</f>
        <v>233</v>
      </c>
      <c r="R240" s="5" t="str" cm="1">
        <f t="array" aca="1" ref="R240" ca="1">HYPERLINK("#"&amp;CELL("direccion",Tabla_471039!A236),"233")</f>
        <v>233</v>
      </c>
      <c r="S240" s="5" t="str" cm="1">
        <f t="array" aca="1" ref="S240" ca="1">HYPERLINK("#"&amp;CELL("direccion",Tabla_471067!A236),"233")</f>
        <v>233</v>
      </c>
      <c r="T240" s="5" t="str" cm="1">
        <f t="array" aca="1" ref="T240" ca="1">HYPERLINK("#"&amp;CELL("direccion",Tabla_471023!A236),"233")</f>
        <v>233</v>
      </c>
      <c r="U240" s="5" t="str" cm="1">
        <f t="array" aca="1" ref="U240" ca="1">HYPERLINK("#"&amp;CELL("direccion",Tabla_471047!A236),"233")</f>
        <v>233</v>
      </c>
      <c r="V240" s="5" t="str" cm="1">
        <f t="array" aca="1" ref="V240" ca="1">HYPERLINK("#"&amp;CELL("direccion",Tabla_471030!A236),"233")</f>
        <v>233</v>
      </c>
      <c r="W240" s="5" t="str" cm="1">
        <f t="array" aca="1" ref="W240" ca="1">HYPERLINK("#"&amp;CELL("direccion",Tabla_471041!A236),"233")</f>
        <v>233</v>
      </c>
      <c r="X240" s="5" t="str" cm="1">
        <f t="array" aca="1" ref="X240" ca="1">HYPERLINK("#"&amp;CELL("direccion",Tabla_471031!A236),"233")</f>
        <v>233</v>
      </c>
      <c r="Y240" s="5" t="str" cm="1">
        <f t="array" aca="1" ref="Y240" ca="1">HYPERLINK("#"&amp;CELL("direccion",Tabla_471032!A236),"233")</f>
        <v>233</v>
      </c>
      <c r="Z240" s="5" t="str" cm="1">
        <f t="array" aca="1" ref="Z240" ca="1">HYPERLINK("#"&amp;CELL("direccion",Tabla_471059!A236),"233")</f>
        <v>233</v>
      </c>
      <c r="AA240" s="5" t="str" cm="1">
        <f t="array" aca="1" ref="AA240" ca="1">HYPERLINK("#"&amp;CELL("direccion",Tabla_471071!A236),"233")</f>
        <v>233</v>
      </c>
      <c r="AB240" s="5" t="str" cm="1">
        <f t="array" aca="1" ref="AB240" ca="1">HYPERLINK("#"&amp;CELL("direccion",Tabla_471062!A236),"233")</f>
        <v>233</v>
      </c>
      <c r="AC240" s="5" t="str" cm="1">
        <f t="array" aca="1" ref="AC240" ca="1">HYPERLINK("#"&amp;CELL("direccion",Tabla_471074!A236),"233")</f>
        <v>233</v>
      </c>
      <c r="AD240" t="s">
        <v>213</v>
      </c>
      <c r="AE240" s="3">
        <v>45747</v>
      </c>
    </row>
    <row r="241" spans="1:31" x14ac:dyDescent="0.3">
      <c r="A241">
        <v>2025</v>
      </c>
      <c r="B241" s="3">
        <v>45658</v>
      </c>
      <c r="C241" s="3">
        <v>45747</v>
      </c>
      <c r="D241" t="s">
        <v>84</v>
      </c>
      <c r="E241">
        <v>190</v>
      </c>
      <c r="F241" t="s">
        <v>277</v>
      </c>
      <c r="G241" t="s">
        <v>277</v>
      </c>
      <c r="H241" t="s">
        <v>225</v>
      </c>
      <c r="I241" t="s">
        <v>771</v>
      </c>
      <c r="J241" t="s">
        <v>772</v>
      </c>
      <c r="K241" t="s">
        <v>773</v>
      </c>
      <c r="L241" t="s">
        <v>91</v>
      </c>
      <c r="M241">
        <v>15437</v>
      </c>
      <c r="N241" t="s">
        <v>212</v>
      </c>
      <c r="O241">
        <v>12646.09</v>
      </c>
      <c r="P241" t="s">
        <v>212</v>
      </c>
      <c r="Q241" s="5" t="str" cm="1">
        <f t="array" aca="1" ref="Q241" ca="1">HYPERLINK("#"&amp;CELL("direccion",Tabla_471065!A237),"234")</f>
        <v>234</v>
      </c>
      <c r="R241" s="5" t="str" cm="1">
        <f t="array" aca="1" ref="R241" ca="1">HYPERLINK("#"&amp;CELL("direccion",Tabla_471039!A237),"234")</f>
        <v>234</v>
      </c>
      <c r="S241" s="5" t="str" cm="1">
        <f t="array" aca="1" ref="S241" ca="1">HYPERLINK("#"&amp;CELL("direccion",Tabla_471067!A237),"234")</f>
        <v>234</v>
      </c>
      <c r="T241" s="5" t="str" cm="1">
        <f t="array" aca="1" ref="T241" ca="1">HYPERLINK("#"&amp;CELL("direccion",Tabla_471023!A237),"234")</f>
        <v>234</v>
      </c>
      <c r="U241" s="5" t="str" cm="1">
        <f t="array" aca="1" ref="U241" ca="1">HYPERLINK("#"&amp;CELL("direccion",Tabla_471047!A237),"234")</f>
        <v>234</v>
      </c>
      <c r="V241" s="5" t="str" cm="1">
        <f t="array" aca="1" ref="V241" ca="1">HYPERLINK("#"&amp;CELL("direccion",Tabla_471030!A237),"234")</f>
        <v>234</v>
      </c>
      <c r="W241" s="5" t="str" cm="1">
        <f t="array" aca="1" ref="W241" ca="1">HYPERLINK("#"&amp;CELL("direccion",Tabla_471041!A237),"234")</f>
        <v>234</v>
      </c>
      <c r="X241" s="5" t="str" cm="1">
        <f t="array" aca="1" ref="X241" ca="1">HYPERLINK("#"&amp;CELL("direccion",Tabla_471031!A237),"234")</f>
        <v>234</v>
      </c>
      <c r="Y241" s="5" t="str" cm="1">
        <f t="array" aca="1" ref="Y241" ca="1">HYPERLINK("#"&amp;CELL("direccion",Tabla_471032!A237),"234")</f>
        <v>234</v>
      </c>
      <c r="Z241" s="5" t="str" cm="1">
        <f t="array" aca="1" ref="Z241" ca="1">HYPERLINK("#"&amp;CELL("direccion",Tabla_471059!A237),"234")</f>
        <v>234</v>
      </c>
      <c r="AA241" s="5" t="str" cm="1">
        <f t="array" aca="1" ref="AA241" ca="1">HYPERLINK("#"&amp;CELL("direccion",Tabla_471071!A237),"234")</f>
        <v>234</v>
      </c>
      <c r="AB241" s="5" t="str" cm="1">
        <f t="array" aca="1" ref="AB241" ca="1">HYPERLINK("#"&amp;CELL("direccion",Tabla_471062!A237),"234")</f>
        <v>234</v>
      </c>
      <c r="AC241" s="5" t="str" cm="1">
        <f t="array" aca="1" ref="AC241" ca="1">HYPERLINK("#"&amp;CELL("direccion",Tabla_471074!A237),"234")</f>
        <v>234</v>
      </c>
      <c r="AD241" t="s">
        <v>213</v>
      </c>
      <c r="AE241" s="3">
        <v>45747</v>
      </c>
    </row>
    <row r="242" spans="1:31" x14ac:dyDescent="0.3">
      <c r="A242">
        <v>2025</v>
      </c>
      <c r="B242" s="3">
        <v>45658</v>
      </c>
      <c r="C242" s="3">
        <v>45747</v>
      </c>
      <c r="D242" t="s">
        <v>84</v>
      </c>
      <c r="E242">
        <v>190</v>
      </c>
      <c r="F242" t="s">
        <v>277</v>
      </c>
      <c r="G242" t="s">
        <v>277</v>
      </c>
      <c r="H242" t="s">
        <v>225</v>
      </c>
      <c r="I242" t="s">
        <v>774</v>
      </c>
      <c r="J242" t="s">
        <v>775</v>
      </c>
      <c r="K242" t="s">
        <v>412</v>
      </c>
      <c r="L242" t="s">
        <v>91</v>
      </c>
      <c r="M242">
        <v>15437</v>
      </c>
      <c r="N242" t="s">
        <v>212</v>
      </c>
      <c r="O242">
        <v>12646.09</v>
      </c>
      <c r="P242" t="s">
        <v>212</v>
      </c>
      <c r="Q242" s="5" t="str" cm="1">
        <f t="array" aca="1" ref="Q242" ca="1">HYPERLINK("#"&amp;CELL("direccion",Tabla_471065!A238),"235")</f>
        <v>235</v>
      </c>
      <c r="R242" s="5" t="str" cm="1">
        <f t="array" aca="1" ref="R242" ca="1">HYPERLINK("#"&amp;CELL("direccion",Tabla_471039!A238),"235")</f>
        <v>235</v>
      </c>
      <c r="S242" s="5" t="str" cm="1">
        <f t="array" aca="1" ref="S242" ca="1">HYPERLINK("#"&amp;CELL("direccion",Tabla_471067!A238),"235")</f>
        <v>235</v>
      </c>
      <c r="T242" s="5" t="str" cm="1">
        <f t="array" aca="1" ref="T242" ca="1">HYPERLINK("#"&amp;CELL("direccion",Tabla_471023!A238),"235")</f>
        <v>235</v>
      </c>
      <c r="U242" s="5" t="str" cm="1">
        <f t="array" aca="1" ref="U242" ca="1">HYPERLINK("#"&amp;CELL("direccion",Tabla_471047!A238),"235")</f>
        <v>235</v>
      </c>
      <c r="V242" s="5" t="str" cm="1">
        <f t="array" aca="1" ref="V242" ca="1">HYPERLINK("#"&amp;CELL("direccion",Tabla_471030!A238),"235")</f>
        <v>235</v>
      </c>
      <c r="W242" s="5" t="str" cm="1">
        <f t="array" aca="1" ref="W242" ca="1">HYPERLINK("#"&amp;CELL("direccion",Tabla_471041!A238),"235")</f>
        <v>235</v>
      </c>
      <c r="X242" s="5" t="str" cm="1">
        <f t="array" aca="1" ref="X242" ca="1">HYPERLINK("#"&amp;CELL("direccion",Tabla_471031!A238),"235")</f>
        <v>235</v>
      </c>
      <c r="Y242" s="5" t="str" cm="1">
        <f t="array" aca="1" ref="Y242" ca="1">HYPERLINK("#"&amp;CELL("direccion",Tabla_471032!A238),"235")</f>
        <v>235</v>
      </c>
      <c r="Z242" s="5" t="str" cm="1">
        <f t="array" aca="1" ref="Z242" ca="1">HYPERLINK("#"&amp;CELL("direccion",Tabla_471059!A238),"235")</f>
        <v>235</v>
      </c>
      <c r="AA242" s="5" t="str" cm="1">
        <f t="array" aca="1" ref="AA242" ca="1">HYPERLINK("#"&amp;CELL("direccion",Tabla_471071!A238),"235")</f>
        <v>235</v>
      </c>
      <c r="AB242" s="5" t="str" cm="1">
        <f t="array" aca="1" ref="AB242" ca="1">HYPERLINK("#"&amp;CELL("direccion",Tabla_471062!A238),"235")</f>
        <v>235</v>
      </c>
      <c r="AC242" s="5" t="str" cm="1">
        <f t="array" aca="1" ref="AC242" ca="1">HYPERLINK("#"&amp;CELL("direccion",Tabla_471074!A238),"235")</f>
        <v>235</v>
      </c>
      <c r="AD242" t="s">
        <v>213</v>
      </c>
      <c r="AE242" s="3">
        <v>45747</v>
      </c>
    </row>
    <row r="243" spans="1:31" x14ac:dyDescent="0.3">
      <c r="A243">
        <v>2025</v>
      </c>
      <c r="B243" s="3">
        <v>45658</v>
      </c>
      <c r="C243" s="3">
        <v>45747</v>
      </c>
      <c r="D243" t="s">
        <v>84</v>
      </c>
      <c r="E243">
        <v>190</v>
      </c>
      <c r="F243" t="s">
        <v>277</v>
      </c>
      <c r="G243" t="s">
        <v>277</v>
      </c>
      <c r="H243" t="s">
        <v>225</v>
      </c>
      <c r="I243" t="s">
        <v>776</v>
      </c>
      <c r="J243" t="s">
        <v>777</v>
      </c>
      <c r="K243" t="s">
        <v>544</v>
      </c>
      <c r="L243" t="s">
        <v>91</v>
      </c>
      <c r="M243">
        <v>15437</v>
      </c>
      <c r="N243" t="s">
        <v>212</v>
      </c>
      <c r="O243">
        <v>12646.09</v>
      </c>
      <c r="P243" t="s">
        <v>212</v>
      </c>
      <c r="Q243" s="5" t="str" cm="1">
        <f t="array" aca="1" ref="Q243" ca="1">HYPERLINK("#"&amp;CELL("direccion",Tabla_471065!A239),"236")</f>
        <v>236</v>
      </c>
      <c r="R243" s="5" t="str" cm="1">
        <f t="array" aca="1" ref="R243" ca="1">HYPERLINK("#"&amp;CELL("direccion",Tabla_471039!A239),"236")</f>
        <v>236</v>
      </c>
      <c r="S243" s="5" t="str" cm="1">
        <f t="array" aca="1" ref="S243" ca="1">HYPERLINK("#"&amp;CELL("direccion",Tabla_471067!A239),"236")</f>
        <v>236</v>
      </c>
      <c r="T243" s="5" t="str" cm="1">
        <f t="array" aca="1" ref="T243" ca="1">HYPERLINK("#"&amp;CELL("direccion",Tabla_471023!A239),"236")</f>
        <v>236</v>
      </c>
      <c r="U243" s="5" t="str" cm="1">
        <f t="array" aca="1" ref="U243" ca="1">HYPERLINK("#"&amp;CELL("direccion",Tabla_471047!A239),"236")</f>
        <v>236</v>
      </c>
      <c r="V243" s="5" t="str" cm="1">
        <f t="array" aca="1" ref="V243" ca="1">HYPERLINK("#"&amp;CELL("direccion",Tabla_471030!A239),"236")</f>
        <v>236</v>
      </c>
      <c r="W243" s="5" t="str" cm="1">
        <f t="array" aca="1" ref="W243" ca="1">HYPERLINK("#"&amp;CELL("direccion",Tabla_471041!A239),"236")</f>
        <v>236</v>
      </c>
      <c r="X243" s="5" t="str" cm="1">
        <f t="array" aca="1" ref="X243" ca="1">HYPERLINK("#"&amp;CELL("direccion",Tabla_471031!A239),"236")</f>
        <v>236</v>
      </c>
      <c r="Y243" s="5" t="str" cm="1">
        <f t="array" aca="1" ref="Y243" ca="1">HYPERLINK("#"&amp;CELL("direccion",Tabla_471032!A239),"236")</f>
        <v>236</v>
      </c>
      <c r="Z243" s="5" t="str" cm="1">
        <f t="array" aca="1" ref="Z243" ca="1">HYPERLINK("#"&amp;CELL("direccion",Tabla_471059!A239),"236")</f>
        <v>236</v>
      </c>
      <c r="AA243" s="5" t="str" cm="1">
        <f t="array" aca="1" ref="AA243" ca="1">HYPERLINK("#"&amp;CELL("direccion",Tabla_471071!A239),"236")</f>
        <v>236</v>
      </c>
      <c r="AB243" s="5" t="str" cm="1">
        <f t="array" aca="1" ref="AB243" ca="1">HYPERLINK("#"&amp;CELL("direccion",Tabla_471062!A239),"236")</f>
        <v>236</v>
      </c>
      <c r="AC243" s="5" t="str" cm="1">
        <f t="array" aca="1" ref="AC243" ca="1">HYPERLINK("#"&amp;CELL("direccion",Tabla_471074!A239),"236")</f>
        <v>236</v>
      </c>
      <c r="AD243" t="s">
        <v>213</v>
      </c>
      <c r="AE243" s="3">
        <v>45747</v>
      </c>
    </row>
    <row r="244" spans="1:31" x14ac:dyDescent="0.3">
      <c r="A244">
        <v>2025</v>
      </c>
      <c r="B244" s="3">
        <v>45658</v>
      </c>
      <c r="C244" s="3">
        <v>45747</v>
      </c>
      <c r="D244" t="s">
        <v>84</v>
      </c>
      <c r="E244">
        <v>190</v>
      </c>
      <c r="F244" t="s">
        <v>277</v>
      </c>
      <c r="G244" t="s">
        <v>277</v>
      </c>
      <c r="H244" t="s">
        <v>225</v>
      </c>
      <c r="I244" t="s">
        <v>597</v>
      </c>
      <c r="J244" t="s">
        <v>777</v>
      </c>
      <c r="K244" t="s">
        <v>544</v>
      </c>
      <c r="L244" t="s">
        <v>91</v>
      </c>
      <c r="M244">
        <v>15437</v>
      </c>
      <c r="N244" t="s">
        <v>212</v>
      </c>
      <c r="O244">
        <v>12646.09</v>
      </c>
      <c r="P244" t="s">
        <v>212</v>
      </c>
      <c r="Q244" s="5" t="str" cm="1">
        <f t="array" aca="1" ref="Q244" ca="1">HYPERLINK("#"&amp;CELL("direccion",Tabla_471065!A240),"237")</f>
        <v>237</v>
      </c>
      <c r="R244" s="5" t="str" cm="1">
        <f t="array" aca="1" ref="R244" ca="1">HYPERLINK("#"&amp;CELL("direccion",Tabla_471039!A240),"237")</f>
        <v>237</v>
      </c>
      <c r="S244" s="5" t="str" cm="1">
        <f t="array" aca="1" ref="S244" ca="1">HYPERLINK("#"&amp;CELL("direccion",Tabla_471067!A240),"237")</f>
        <v>237</v>
      </c>
      <c r="T244" s="5" t="str" cm="1">
        <f t="array" aca="1" ref="T244" ca="1">HYPERLINK("#"&amp;CELL("direccion",Tabla_471023!A240),"237")</f>
        <v>237</v>
      </c>
      <c r="U244" s="5" t="str" cm="1">
        <f t="array" aca="1" ref="U244" ca="1">HYPERLINK("#"&amp;CELL("direccion",Tabla_471047!A240),"237")</f>
        <v>237</v>
      </c>
      <c r="V244" s="5" t="str" cm="1">
        <f t="array" aca="1" ref="V244" ca="1">HYPERLINK("#"&amp;CELL("direccion",Tabla_471030!A240),"237")</f>
        <v>237</v>
      </c>
      <c r="W244" s="5" t="str" cm="1">
        <f t="array" aca="1" ref="W244" ca="1">HYPERLINK("#"&amp;CELL("direccion",Tabla_471041!A240),"237")</f>
        <v>237</v>
      </c>
      <c r="X244" s="5" t="str" cm="1">
        <f t="array" aca="1" ref="X244" ca="1">HYPERLINK("#"&amp;CELL("direccion",Tabla_471031!A240),"237")</f>
        <v>237</v>
      </c>
      <c r="Y244" s="5" t="str" cm="1">
        <f t="array" aca="1" ref="Y244" ca="1">HYPERLINK("#"&amp;CELL("direccion",Tabla_471032!A240),"237")</f>
        <v>237</v>
      </c>
      <c r="Z244" s="5" t="str" cm="1">
        <f t="array" aca="1" ref="Z244" ca="1">HYPERLINK("#"&amp;CELL("direccion",Tabla_471059!A240),"237")</f>
        <v>237</v>
      </c>
      <c r="AA244" s="5" t="str" cm="1">
        <f t="array" aca="1" ref="AA244" ca="1">HYPERLINK("#"&amp;CELL("direccion",Tabla_471071!A240),"237")</f>
        <v>237</v>
      </c>
      <c r="AB244" s="5" t="str" cm="1">
        <f t="array" aca="1" ref="AB244" ca="1">HYPERLINK("#"&amp;CELL("direccion",Tabla_471062!A240),"237")</f>
        <v>237</v>
      </c>
      <c r="AC244" s="5" t="str" cm="1">
        <f t="array" aca="1" ref="AC244" ca="1">HYPERLINK("#"&amp;CELL("direccion",Tabla_471074!A240),"237")</f>
        <v>237</v>
      </c>
      <c r="AD244" t="s">
        <v>213</v>
      </c>
      <c r="AE244" s="3">
        <v>45747</v>
      </c>
    </row>
    <row r="245" spans="1:31" x14ac:dyDescent="0.3">
      <c r="A245">
        <v>2025</v>
      </c>
      <c r="B245" s="3">
        <v>45658</v>
      </c>
      <c r="C245" s="3">
        <v>45747</v>
      </c>
      <c r="D245" t="s">
        <v>84</v>
      </c>
      <c r="E245">
        <v>190</v>
      </c>
      <c r="F245" t="s">
        <v>277</v>
      </c>
      <c r="G245" t="s">
        <v>277</v>
      </c>
      <c r="H245" t="s">
        <v>225</v>
      </c>
      <c r="I245" t="s">
        <v>679</v>
      </c>
      <c r="J245" t="s">
        <v>778</v>
      </c>
      <c r="K245" t="s">
        <v>509</v>
      </c>
      <c r="L245" t="s">
        <v>91</v>
      </c>
      <c r="M245">
        <v>15437</v>
      </c>
      <c r="N245" t="s">
        <v>212</v>
      </c>
      <c r="O245">
        <v>12646.09</v>
      </c>
      <c r="P245" t="s">
        <v>212</v>
      </c>
      <c r="Q245" s="5" t="str" cm="1">
        <f t="array" aca="1" ref="Q245" ca="1">HYPERLINK("#"&amp;CELL("direccion",Tabla_471065!A241),"238")</f>
        <v>238</v>
      </c>
      <c r="R245" s="5" t="str" cm="1">
        <f t="array" aca="1" ref="R245" ca="1">HYPERLINK("#"&amp;CELL("direccion",Tabla_471039!A241),"238")</f>
        <v>238</v>
      </c>
      <c r="S245" s="5" t="str" cm="1">
        <f t="array" aca="1" ref="S245" ca="1">HYPERLINK("#"&amp;CELL("direccion",Tabla_471067!A241),"238")</f>
        <v>238</v>
      </c>
      <c r="T245" s="5" t="str" cm="1">
        <f t="array" aca="1" ref="T245" ca="1">HYPERLINK("#"&amp;CELL("direccion",Tabla_471023!A241),"238")</f>
        <v>238</v>
      </c>
      <c r="U245" s="5" t="str" cm="1">
        <f t="array" aca="1" ref="U245" ca="1">HYPERLINK("#"&amp;CELL("direccion",Tabla_471047!A241),"238")</f>
        <v>238</v>
      </c>
      <c r="V245" s="5" t="str" cm="1">
        <f t="array" aca="1" ref="V245" ca="1">HYPERLINK("#"&amp;CELL("direccion",Tabla_471030!A241),"238")</f>
        <v>238</v>
      </c>
      <c r="W245" s="5" t="str" cm="1">
        <f t="array" aca="1" ref="W245" ca="1">HYPERLINK("#"&amp;CELL("direccion",Tabla_471041!A241),"238")</f>
        <v>238</v>
      </c>
      <c r="X245" s="5" t="str" cm="1">
        <f t="array" aca="1" ref="X245" ca="1">HYPERLINK("#"&amp;CELL("direccion",Tabla_471031!A241),"238")</f>
        <v>238</v>
      </c>
      <c r="Y245" s="5" t="str" cm="1">
        <f t="array" aca="1" ref="Y245" ca="1">HYPERLINK("#"&amp;CELL("direccion",Tabla_471032!A241),"238")</f>
        <v>238</v>
      </c>
      <c r="Z245" s="5" t="str" cm="1">
        <f t="array" aca="1" ref="Z245" ca="1">HYPERLINK("#"&amp;CELL("direccion",Tabla_471059!A241),"238")</f>
        <v>238</v>
      </c>
      <c r="AA245" s="5" t="str" cm="1">
        <f t="array" aca="1" ref="AA245" ca="1">HYPERLINK("#"&amp;CELL("direccion",Tabla_471071!A241),"238")</f>
        <v>238</v>
      </c>
      <c r="AB245" s="5" t="str" cm="1">
        <f t="array" aca="1" ref="AB245" ca="1">HYPERLINK("#"&amp;CELL("direccion",Tabla_471062!A241),"238")</f>
        <v>238</v>
      </c>
      <c r="AC245" s="5" t="str" cm="1">
        <f t="array" aca="1" ref="AC245" ca="1">HYPERLINK("#"&amp;CELL("direccion",Tabla_471074!A241),"238")</f>
        <v>238</v>
      </c>
      <c r="AD245" t="s">
        <v>213</v>
      </c>
      <c r="AE245" s="3">
        <v>45747</v>
      </c>
    </row>
    <row r="246" spans="1:31" x14ac:dyDescent="0.3">
      <c r="A246">
        <v>2025</v>
      </c>
      <c r="B246" s="3">
        <v>45658</v>
      </c>
      <c r="C246" s="3">
        <v>45747</v>
      </c>
      <c r="D246" t="s">
        <v>84</v>
      </c>
      <c r="E246">
        <v>190</v>
      </c>
      <c r="F246" t="s">
        <v>277</v>
      </c>
      <c r="G246" t="s">
        <v>277</v>
      </c>
      <c r="H246" t="s">
        <v>225</v>
      </c>
      <c r="I246" t="s">
        <v>779</v>
      </c>
      <c r="J246" t="s">
        <v>780</v>
      </c>
      <c r="K246" t="s">
        <v>344</v>
      </c>
      <c r="L246" t="s">
        <v>92</v>
      </c>
      <c r="M246">
        <v>15437</v>
      </c>
      <c r="N246" t="s">
        <v>212</v>
      </c>
      <c r="O246">
        <v>12646.09</v>
      </c>
      <c r="P246" t="s">
        <v>212</v>
      </c>
      <c r="Q246" s="5" t="str" cm="1">
        <f t="array" aca="1" ref="Q246" ca="1">HYPERLINK("#"&amp;CELL("direccion",Tabla_471065!A242),"239")</f>
        <v>239</v>
      </c>
      <c r="R246" s="5" t="str" cm="1">
        <f t="array" aca="1" ref="R246" ca="1">HYPERLINK("#"&amp;CELL("direccion",Tabla_471039!A242),"239")</f>
        <v>239</v>
      </c>
      <c r="S246" s="5" t="str" cm="1">
        <f t="array" aca="1" ref="S246" ca="1">HYPERLINK("#"&amp;CELL("direccion",Tabla_471067!A242),"239")</f>
        <v>239</v>
      </c>
      <c r="T246" s="5" t="str" cm="1">
        <f t="array" aca="1" ref="T246" ca="1">HYPERLINK("#"&amp;CELL("direccion",Tabla_471023!A242),"239")</f>
        <v>239</v>
      </c>
      <c r="U246" s="5" t="str" cm="1">
        <f t="array" aca="1" ref="U246" ca="1">HYPERLINK("#"&amp;CELL("direccion",Tabla_471047!A242),"239")</f>
        <v>239</v>
      </c>
      <c r="V246" s="5" t="str" cm="1">
        <f t="array" aca="1" ref="V246" ca="1">HYPERLINK("#"&amp;CELL("direccion",Tabla_471030!A242),"239")</f>
        <v>239</v>
      </c>
      <c r="W246" s="5" t="str" cm="1">
        <f t="array" aca="1" ref="W246" ca="1">HYPERLINK("#"&amp;CELL("direccion",Tabla_471041!A242),"239")</f>
        <v>239</v>
      </c>
      <c r="X246" s="5" t="str" cm="1">
        <f t="array" aca="1" ref="X246" ca="1">HYPERLINK("#"&amp;CELL("direccion",Tabla_471031!A242),"239")</f>
        <v>239</v>
      </c>
      <c r="Y246" s="5" t="str" cm="1">
        <f t="array" aca="1" ref="Y246" ca="1">HYPERLINK("#"&amp;CELL("direccion",Tabla_471032!A242),"239")</f>
        <v>239</v>
      </c>
      <c r="Z246" s="5" t="str" cm="1">
        <f t="array" aca="1" ref="Z246" ca="1">HYPERLINK("#"&amp;CELL("direccion",Tabla_471059!A242),"239")</f>
        <v>239</v>
      </c>
      <c r="AA246" s="5" t="str" cm="1">
        <f t="array" aca="1" ref="AA246" ca="1">HYPERLINK("#"&amp;CELL("direccion",Tabla_471071!A242),"239")</f>
        <v>239</v>
      </c>
      <c r="AB246" s="5" t="str" cm="1">
        <f t="array" aca="1" ref="AB246" ca="1">HYPERLINK("#"&amp;CELL("direccion",Tabla_471062!A242),"239")</f>
        <v>239</v>
      </c>
      <c r="AC246" s="5" t="str" cm="1">
        <f t="array" aca="1" ref="AC246" ca="1">HYPERLINK("#"&amp;CELL("direccion",Tabla_471074!A242),"239")</f>
        <v>239</v>
      </c>
      <c r="AD246" t="s">
        <v>213</v>
      </c>
      <c r="AE246" s="3">
        <v>45747</v>
      </c>
    </row>
    <row r="247" spans="1:31" x14ac:dyDescent="0.3">
      <c r="A247">
        <v>2025</v>
      </c>
      <c r="B247" s="3">
        <v>45658</v>
      </c>
      <c r="C247" s="3">
        <v>45747</v>
      </c>
      <c r="D247" t="s">
        <v>84</v>
      </c>
      <c r="E247">
        <v>190</v>
      </c>
      <c r="F247" t="s">
        <v>277</v>
      </c>
      <c r="G247" t="s">
        <v>277</v>
      </c>
      <c r="H247" t="s">
        <v>225</v>
      </c>
      <c r="I247" t="s">
        <v>781</v>
      </c>
      <c r="J247" t="s">
        <v>446</v>
      </c>
      <c r="K247" t="s">
        <v>358</v>
      </c>
      <c r="L247" t="s">
        <v>91</v>
      </c>
      <c r="M247">
        <v>15437</v>
      </c>
      <c r="N247" t="s">
        <v>212</v>
      </c>
      <c r="O247">
        <v>12646.09</v>
      </c>
      <c r="P247" t="s">
        <v>212</v>
      </c>
      <c r="Q247" s="5" t="str" cm="1">
        <f t="array" aca="1" ref="Q247" ca="1">HYPERLINK("#"&amp;CELL("direccion",Tabla_471065!A243),"240")</f>
        <v>240</v>
      </c>
      <c r="R247" s="5" t="str" cm="1">
        <f t="array" aca="1" ref="R247" ca="1">HYPERLINK("#"&amp;CELL("direccion",Tabla_471039!A243),"240")</f>
        <v>240</v>
      </c>
      <c r="S247" s="5" t="str" cm="1">
        <f t="array" aca="1" ref="S247" ca="1">HYPERLINK("#"&amp;CELL("direccion",Tabla_471067!A243),"240")</f>
        <v>240</v>
      </c>
      <c r="T247" s="5" t="str" cm="1">
        <f t="array" aca="1" ref="T247" ca="1">HYPERLINK("#"&amp;CELL("direccion",Tabla_471023!A243),"240")</f>
        <v>240</v>
      </c>
      <c r="U247" s="5" t="str" cm="1">
        <f t="array" aca="1" ref="U247" ca="1">HYPERLINK("#"&amp;CELL("direccion",Tabla_471047!A243),"240")</f>
        <v>240</v>
      </c>
      <c r="V247" s="5" t="str" cm="1">
        <f t="array" aca="1" ref="V247" ca="1">HYPERLINK("#"&amp;CELL("direccion",Tabla_471030!A243),"240")</f>
        <v>240</v>
      </c>
      <c r="W247" s="5" t="str" cm="1">
        <f t="array" aca="1" ref="W247" ca="1">HYPERLINK("#"&amp;CELL("direccion",Tabla_471041!A243),"240")</f>
        <v>240</v>
      </c>
      <c r="X247" s="5" t="str" cm="1">
        <f t="array" aca="1" ref="X247" ca="1">HYPERLINK("#"&amp;CELL("direccion",Tabla_471031!A243),"240")</f>
        <v>240</v>
      </c>
      <c r="Y247" s="5" t="str" cm="1">
        <f t="array" aca="1" ref="Y247" ca="1">HYPERLINK("#"&amp;CELL("direccion",Tabla_471032!A243),"240")</f>
        <v>240</v>
      </c>
      <c r="Z247" s="5" t="str" cm="1">
        <f t="array" aca="1" ref="Z247" ca="1">HYPERLINK("#"&amp;CELL("direccion",Tabla_471059!A243),"240")</f>
        <v>240</v>
      </c>
      <c r="AA247" s="5" t="str" cm="1">
        <f t="array" aca="1" ref="AA247" ca="1">HYPERLINK("#"&amp;CELL("direccion",Tabla_471071!A243),"240")</f>
        <v>240</v>
      </c>
      <c r="AB247" s="5" t="str" cm="1">
        <f t="array" aca="1" ref="AB247" ca="1">HYPERLINK("#"&amp;CELL("direccion",Tabla_471062!A243),"240")</f>
        <v>240</v>
      </c>
      <c r="AC247" s="5" t="str" cm="1">
        <f t="array" aca="1" ref="AC247" ca="1">HYPERLINK("#"&amp;CELL("direccion",Tabla_471074!A243),"240")</f>
        <v>240</v>
      </c>
      <c r="AD247" t="s">
        <v>213</v>
      </c>
      <c r="AE247" s="3">
        <v>45747</v>
      </c>
    </row>
    <row r="248" spans="1:31" x14ac:dyDescent="0.3">
      <c r="A248">
        <v>2025</v>
      </c>
      <c r="B248" s="3">
        <v>45658</v>
      </c>
      <c r="C248" s="3">
        <v>45747</v>
      </c>
      <c r="D248" t="s">
        <v>84</v>
      </c>
      <c r="E248">
        <v>190</v>
      </c>
      <c r="F248" t="s">
        <v>277</v>
      </c>
      <c r="G248" t="s">
        <v>277</v>
      </c>
      <c r="H248" t="s">
        <v>225</v>
      </c>
      <c r="I248" t="s">
        <v>782</v>
      </c>
      <c r="J248" t="s">
        <v>502</v>
      </c>
      <c r="K248" t="s">
        <v>783</v>
      </c>
      <c r="L248" t="s">
        <v>91</v>
      </c>
      <c r="M248">
        <v>15437</v>
      </c>
      <c r="N248" t="s">
        <v>212</v>
      </c>
      <c r="O248">
        <v>12646.09</v>
      </c>
      <c r="P248" t="s">
        <v>212</v>
      </c>
      <c r="Q248" s="5" t="str" cm="1">
        <f t="array" aca="1" ref="Q248" ca="1">HYPERLINK("#"&amp;CELL("direccion",Tabla_471065!A244),"241")</f>
        <v>241</v>
      </c>
      <c r="R248" s="5" t="str" cm="1">
        <f t="array" aca="1" ref="R248" ca="1">HYPERLINK("#"&amp;CELL("direccion",Tabla_471039!A244),"241")</f>
        <v>241</v>
      </c>
      <c r="S248" s="5" t="str" cm="1">
        <f t="array" aca="1" ref="S248" ca="1">HYPERLINK("#"&amp;CELL("direccion",Tabla_471067!A244),"241")</f>
        <v>241</v>
      </c>
      <c r="T248" s="5" t="str" cm="1">
        <f t="array" aca="1" ref="T248" ca="1">HYPERLINK("#"&amp;CELL("direccion",Tabla_471023!A244),"241")</f>
        <v>241</v>
      </c>
      <c r="U248" s="5" t="str" cm="1">
        <f t="array" aca="1" ref="U248" ca="1">HYPERLINK("#"&amp;CELL("direccion",Tabla_471047!A244),"241")</f>
        <v>241</v>
      </c>
      <c r="V248" s="5" t="str" cm="1">
        <f t="array" aca="1" ref="V248" ca="1">HYPERLINK("#"&amp;CELL("direccion",Tabla_471030!A244),"241")</f>
        <v>241</v>
      </c>
      <c r="W248" s="5" t="str" cm="1">
        <f t="array" aca="1" ref="W248" ca="1">HYPERLINK("#"&amp;CELL("direccion",Tabla_471041!A244),"241")</f>
        <v>241</v>
      </c>
      <c r="X248" s="5" t="str" cm="1">
        <f t="array" aca="1" ref="X248" ca="1">HYPERLINK("#"&amp;CELL("direccion",Tabla_471031!A244),"241")</f>
        <v>241</v>
      </c>
      <c r="Y248" s="5" t="str" cm="1">
        <f t="array" aca="1" ref="Y248" ca="1">HYPERLINK("#"&amp;CELL("direccion",Tabla_471032!A244),"241")</f>
        <v>241</v>
      </c>
      <c r="Z248" s="5" t="str" cm="1">
        <f t="array" aca="1" ref="Z248" ca="1">HYPERLINK("#"&amp;CELL("direccion",Tabla_471059!A244),"241")</f>
        <v>241</v>
      </c>
      <c r="AA248" s="5" t="str" cm="1">
        <f t="array" aca="1" ref="AA248" ca="1">HYPERLINK("#"&amp;CELL("direccion",Tabla_471071!A244),"241")</f>
        <v>241</v>
      </c>
      <c r="AB248" s="5" t="str" cm="1">
        <f t="array" aca="1" ref="AB248" ca="1">HYPERLINK("#"&amp;CELL("direccion",Tabla_471062!A244),"241")</f>
        <v>241</v>
      </c>
      <c r="AC248" s="5" t="str" cm="1">
        <f t="array" aca="1" ref="AC248" ca="1">HYPERLINK("#"&amp;CELL("direccion",Tabla_471074!A244),"241")</f>
        <v>241</v>
      </c>
      <c r="AD248" t="s">
        <v>213</v>
      </c>
      <c r="AE248" s="3">
        <v>45747</v>
      </c>
    </row>
    <row r="249" spans="1:31" x14ac:dyDescent="0.3">
      <c r="A249">
        <v>2025</v>
      </c>
      <c r="B249" s="3">
        <v>45658</v>
      </c>
      <c r="C249" s="3">
        <v>45747</v>
      </c>
      <c r="D249" t="s">
        <v>84</v>
      </c>
      <c r="E249">
        <v>190</v>
      </c>
      <c r="F249" t="s">
        <v>277</v>
      </c>
      <c r="G249" t="s">
        <v>277</v>
      </c>
      <c r="H249" t="s">
        <v>225</v>
      </c>
      <c r="I249" t="s">
        <v>670</v>
      </c>
      <c r="J249" t="s">
        <v>784</v>
      </c>
      <c r="K249" t="s">
        <v>785</v>
      </c>
      <c r="L249" t="s">
        <v>91</v>
      </c>
      <c r="M249">
        <v>15437</v>
      </c>
      <c r="N249" t="s">
        <v>212</v>
      </c>
      <c r="O249">
        <v>12646.09</v>
      </c>
      <c r="P249" t="s">
        <v>212</v>
      </c>
      <c r="Q249" s="5" t="str" cm="1">
        <f t="array" aca="1" ref="Q249" ca="1">HYPERLINK("#"&amp;CELL("direccion",Tabla_471065!A245),"242")</f>
        <v>242</v>
      </c>
      <c r="R249" s="5" t="str" cm="1">
        <f t="array" aca="1" ref="R249" ca="1">HYPERLINK("#"&amp;CELL("direccion",Tabla_471039!A245),"242")</f>
        <v>242</v>
      </c>
      <c r="S249" s="5" t="str" cm="1">
        <f t="array" aca="1" ref="S249" ca="1">HYPERLINK("#"&amp;CELL("direccion",Tabla_471067!A245),"242")</f>
        <v>242</v>
      </c>
      <c r="T249" s="5" t="str" cm="1">
        <f t="array" aca="1" ref="T249" ca="1">HYPERLINK("#"&amp;CELL("direccion",Tabla_471023!A245),"242")</f>
        <v>242</v>
      </c>
      <c r="U249" s="5" t="str" cm="1">
        <f t="array" aca="1" ref="U249" ca="1">HYPERLINK("#"&amp;CELL("direccion",Tabla_471047!A245),"242")</f>
        <v>242</v>
      </c>
      <c r="V249" s="5" t="str" cm="1">
        <f t="array" aca="1" ref="V249" ca="1">HYPERLINK("#"&amp;CELL("direccion",Tabla_471030!A245),"242")</f>
        <v>242</v>
      </c>
      <c r="W249" s="5" t="str" cm="1">
        <f t="array" aca="1" ref="W249" ca="1">HYPERLINK("#"&amp;CELL("direccion",Tabla_471041!A245),"242")</f>
        <v>242</v>
      </c>
      <c r="X249" s="5" t="str" cm="1">
        <f t="array" aca="1" ref="X249" ca="1">HYPERLINK("#"&amp;CELL("direccion",Tabla_471031!A245),"242")</f>
        <v>242</v>
      </c>
      <c r="Y249" s="5" t="str" cm="1">
        <f t="array" aca="1" ref="Y249" ca="1">HYPERLINK("#"&amp;CELL("direccion",Tabla_471032!A245),"242")</f>
        <v>242</v>
      </c>
      <c r="Z249" s="5" t="str" cm="1">
        <f t="array" aca="1" ref="Z249" ca="1">HYPERLINK("#"&amp;CELL("direccion",Tabla_471059!A245),"242")</f>
        <v>242</v>
      </c>
      <c r="AA249" s="5" t="str" cm="1">
        <f t="array" aca="1" ref="AA249" ca="1">HYPERLINK("#"&amp;CELL("direccion",Tabla_471071!A245),"242")</f>
        <v>242</v>
      </c>
      <c r="AB249" s="5" t="str" cm="1">
        <f t="array" aca="1" ref="AB249" ca="1">HYPERLINK("#"&amp;CELL("direccion",Tabla_471062!A245),"242")</f>
        <v>242</v>
      </c>
      <c r="AC249" s="5" t="str" cm="1">
        <f t="array" aca="1" ref="AC249" ca="1">HYPERLINK("#"&amp;CELL("direccion",Tabla_471074!A245),"242")</f>
        <v>242</v>
      </c>
      <c r="AD249" t="s">
        <v>213</v>
      </c>
      <c r="AE249" s="3">
        <v>45747</v>
      </c>
    </row>
    <row r="250" spans="1:31" x14ac:dyDescent="0.3">
      <c r="A250">
        <v>2025</v>
      </c>
      <c r="B250" s="3">
        <v>45658</v>
      </c>
      <c r="C250" s="3">
        <v>45747</v>
      </c>
      <c r="D250" t="s">
        <v>84</v>
      </c>
      <c r="E250">
        <v>190</v>
      </c>
      <c r="F250" t="s">
        <v>277</v>
      </c>
      <c r="G250" t="s">
        <v>277</v>
      </c>
      <c r="H250" t="s">
        <v>225</v>
      </c>
      <c r="I250" t="s">
        <v>786</v>
      </c>
      <c r="J250" t="s">
        <v>787</v>
      </c>
      <c r="K250" t="s">
        <v>788</v>
      </c>
      <c r="L250" t="s">
        <v>91</v>
      </c>
      <c r="M250">
        <v>15437</v>
      </c>
      <c r="N250" t="s">
        <v>212</v>
      </c>
      <c r="O250">
        <v>12646.09</v>
      </c>
      <c r="P250" t="s">
        <v>212</v>
      </c>
      <c r="Q250" s="5" t="str" cm="1">
        <f t="array" aca="1" ref="Q250" ca="1">HYPERLINK("#"&amp;CELL("direccion",Tabla_471065!A246),"243")</f>
        <v>243</v>
      </c>
      <c r="R250" s="5" t="str" cm="1">
        <f t="array" aca="1" ref="R250" ca="1">HYPERLINK("#"&amp;CELL("direccion",Tabla_471039!A246),"243")</f>
        <v>243</v>
      </c>
      <c r="S250" s="5" t="str" cm="1">
        <f t="array" aca="1" ref="S250" ca="1">HYPERLINK("#"&amp;CELL("direccion",Tabla_471067!A246),"243")</f>
        <v>243</v>
      </c>
      <c r="T250" s="5" t="str" cm="1">
        <f t="array" aca="1" ref="T250" ca="1">HYPERLINK("#"&amp;CELL("direccion",Tabla_471023!A246),"243")</f>
        <v>243</v>
      </c>
      <c r="U250" s="5" t="str" cm="1">
        <f t="array" aca="1" ref="U250" ca="1">HYPERLINK("#"&amp;CELL("direccion",Tabla_471047!A246),"243")</f>
        <v>243</v>
      </c>
      <c r="V250" s="5" t="str" cm="1">
        <f t="array" aca="1" ref="V250" ca="1">HYPERLINK("#"&amp;CELL("direccion",Tabla_471030!A246),"243")</f>
        <v>243</v>
      </c>
      <c r="W250" s="5" t="str" cm="1">
        <f t="array" aca="1" ref="W250" ca="1">HYPERLINK("#"&amp;CELL("direccion",Tabla_471041!A246),"243")</f>
        <v>243</v>
      </c>
      <c r="X250" s="5" t="str" cm="1">
        <f t="array" aca="1" ref="X250" ca="1">HYPERLINK("#"&amp;CELL("direccion",Tabla_471031!A246),"243")</f>
        <v>243</v>
      </c>
      <c r="Y250" s="5" t="str" cm="1">
        <f t="array" aca="1" ref="Y250" ca="1">HYPERLINK("#"&amp;CELL("direccion",Tabla_471032!A246),"243")</f>
        <v>243</v>
      </c>
      <c r="Z250" s="5" t="str" cm="1">
        <f t="array" aca="1" ref="Z250" ca="1">HYPERLINK("#"&amp;CELL("direccion",Tabla_471059!A246),"243")</f>
        <v>243</v>
      </c>
      <c r="AA250" s="5" t="str" cm="1">
        <f t="array" aca="1" ref="AA250" ca="1">HYPERLINK("#"&amp;CELL("direccion",Tabla_471071!A246),"243")</f>
        <v>243</v>
      </c>
      <c r="AB250" s="5" t="str" cm="1">
        <f t="array" aca="1" ref="AB250" ca="1">HYPERLINK("#"&amp;CELL("direccion",Tabla_471062!A246),"243")</f>
        <v>243</v>
      </c>
      <c r="AC250" s="5" t="str" cm="1">
        <f t="array" aca="1" ref="AC250" ca="1">HYPERLINK("#"&amp;CELL("direccion",Tabla_471074!A246),"243")</f>
        <v>243</v>
      </c>
      <c r="AD250" t="s">
        <v>213</v>
      </c>
      <c r="AE250" s="3">
        <v>45747</v>
      </c>
    </row>
    <row r="251" spans="1:31" x14ac:dyDescent="0.3">
      <c r="A251">
        <v>2025</v>
      </c>
      <c r="B251" s="3">
        <v>45658</v>
      </c>
      <c r="C251" s="3">
        <v>45747</v>
      </c>
      <c r="D251" t="s">
        <v>84</v>
      </c>
      <c r="E251">
        <v>190</v>
      </c>
      <c r="F251" t="s">
        <v>277</v>
      </c>
      <c r="G251" t="s">
        <v>277</v>
      </c>
      <c r="H251" t="s">
        <v>225</v>
      </c>
      <c r="I251" t="s">
        <v>789</v>
      </c>
      <c r="J251" t="s">
        <v>516</v>
      </c>
      <c r="K251" t="s">
        <v>790</v>
      </c>
      <c r="L251" t="s">
        <v>92</v>
      </c>
      <c r="M251">
        <v>15437</v>
      </c>
      <c r="N251" t="s">
        <v>212</v>
      </c>
      <c r="O251">
        <v>12646.09</v>
      </c>
      <c r="P251" t="s">
        <v>212</v>
      </c>
      <c r="Q251" s="5" t="str" cm="1">
        <f t="array" aca="1" ref="Q251" ca="1">HYPERLINK("#"&amp;CELL("direccion",Tabla_471065!A247),"244")</f>
        <v>244</v>
      </c>
      <c r="R251" s="5" t="str" cm="1">
        <f t="array" aca="1" ref="R251" ca="1">HYPERLINK("#"&amp;CELL("direccion",Tabla_471039!A247),"244")</f>
        <v>244</v>
      </c>
      <c r="S251" s="5" t="str" cm="1">
        <f t="array" aca="1" ref="S251" ca="1">HYPERLINK("#"&amp;CELL("direccion",Tabla_471067!A247),"244")</f>
        <v>244</v>
      </c>
      <c r="T251" s="5" t="str" cm="1">
        <f t="array" aca="1" ref="T251" ca="1">HYPERLINK("#"&amp;CELL("direccion",Tabla_471023!A247),"244")</f>
        <v>244</v>
      </c>
      <c r="U251" s="5" t="str" cm="1">
        <f t="array" aca="1" ref="U251" ca="1">HYPERLINK("#"&amp;CELL("direccion",Tabla_471047!A247),"244")</f>
        <v>244</v>
      </c>
      <c r="V251" s="5" t="str" cm="1">
        <f t="array" aca="1" ref="V251" ca="1">HYPERLINK("#"&amp;CELL("direccion",Tabla_471030!A247),"244")</f>
        <v>244</v>
      </c>
      <c r="W251" s="5" t="str" cm="1">
        <f t="array" aca="1" ref="W251" ca="1">HYPERLINK("#"&amp;CELL("direccion",Tabla_471041!A247),"244")</f>
        <v>244</v>
      </c>
      <c r="X251" s="5" t="str" cm="1">
        <f t="array" aca="1" ref="X251" ca="1">HYPERLINK("#"&amp;CELL("direccion",Tabla_471031!A247),"244")</f>
        <v>244</v>
      </c>
      <c r="Y251" s="5" t="str" cm="1">
        <f t="array" aca="1" ref="Y251" ca="1">HYPERLINK("#"&amp;CELL("direccion",Tabla_471032!A247),"244")</f>
        <v>244</v>
      </c>
      <c r="Z251" s="5" t="str" cm="1">
        <f t="array" aca="1" ref="Z251" ca="1">HYPERLINK("#"&amp;CELL("direccion",Tabla_471059!A247),"244")</f>
        <v>244</v>
      </c>
      <c r="AA251" s="5" t="str" cm="1">
        <f t="array" aca="1" ref="AA251" ca="1">HYPERLINK("#"&amp;CELL("direccion",Tabla_471071!A247),"244")</f>
        <v>244</v>
      </c>
      <c r="AB251" s="5" t="str" cm="1">
        <f t="array" aca="1" ref="AB251" ca="1">HYPERLINK("#"&amp;CELL("direccion",Tabla_471062!A247),"244")</f>
        <v>244</v>
      </c>
      <c r="AC251" s="5" t="str" cm="1">
        <f t="array" aca="1" ref="AC251" ca="1">HYPERLINK("#"&amp;CELL("direccion",Tabla_471074!A247),"244")</f>
        <v>244</v>
      </c>
      <c r="AD251" t="s">
        <v>213</v>
      </c>
      <c r="AE251" s="3">
        <v>45747</v>
      </c>
    </row>
    <row r="252" spans="1:31" x14ac:dyDescent="0.3">
      <c r="A252">
        <v>2025</v>
      </c>
      <c r="B252" s="3">
        <v>45658</v>
      </c>
      <c r="C252" s="3">
        <v>45747</v>
      </c>
      <c r="D252" t="s">
        <v>84</v>
      </c>
      <c r="E252">
        <v>190</v>
      </c>
      <c r="F252" t="s">
        <v>277</v>
      </c>
      <c r="G252" t="s">
        <v>277</v>
      </c>
      <c r="H252" t="s">
        <v>225</v>
      </c>
      <c r="I252" t="s">
        <v>394</v>
      </c>
      <c r="J252" t="s">
        <v>791</v>
      </c>
      <c r="K252" t="s">
        <v>481</v>
      </c>
      <c r="L252" t="s">
        <v>92</v>
      </c>
      <c r="M252">
        <v>15437</v>
      </c>
      <c r="N252" t="s">
        <v>212</v>
      </c>
      <c r="O252">
        <v>12646.09</v>
      </c>
      <c r="P252" t="s">
        <v>212</v>
      </c>
      <c r="Q252" s="5" t="str" cm="1">
        <f t="array" aca="1" ref="Q252" ca="1">HYPERLINK("#"&amp;CELL("direccion",Tabla_471065!A248),"245")</f>
        <v>245</v>
      </c>
      <c r="R252" s="5" t="str" cm="1">
        <f t="array" aca="1" ref="R252" ca="1">HYPERLINK("#"&amp;CELL("direccion",Tabla_471039!A248),"245")</f>
        <v>245</v>
      </c>
      <c r="S252" s="5" t="str" cm="1">
        <f t="array" aca="1" ref="S252" ca="1">HYPERLINK("#"&amp;CELL("direccion",Tabla_471067!A248),"245")</f>
        <v>245</v>
      </c>
      <c r="T252" s="5" t="str" cm="1">
        <f t="array" aca="1" ref="T252" ca="1">HYPERLINK("#"&amp;CELL("direccion",Tabla_471023!A248),"245")</f>
        <v>245</v>
      </c>
      <c r="U252" s="5" t="str" cm="1">
        <f t="array" aca="1" ref="U252" ca="1">HYPERLINK("#"&amp;CELL("direccion",Tabla_471047!A248),"245")</f>
        <v>245</v>
      </c>
      <c r="V252" s="5" t="str" cm="1">
        <f t="array" aca="1" ref="V252" ca="1">HYPERLINK("#"&amp;CELL("direccion",Tabla_471030!A248),"245")</f>
        <v>245</v>
      </c>
      <c r="W252" s="5" t="str" cm="1">
        <f t="array" aca="1" ref="W252" ca="1">HYPERLINK("#"&amp;CELL("direccion",Tabla_471041!A248),"245")</f>
        <v>245</v>
      </c>
      <c r="X252" s="5" t="str" cm="1">
        <f t="array" aca="1" ref="X252" ca="1">HYPERLINK("#"&amp;CELL("direccion",Tabla_471031!A248),"245")</f>
        <v>245</v>
      </c>
      <c r="Y252" s="5" t="str" cm="1">
        <f t="array" aca="1" ref="Y252" ca="1">HYPERLINK("#"&amp;CELL("direccion",Tabla_471032!A248),"245")</f>
        <v>245</v>
      </c>
      <c r="Z252" s="5" t="str" cm="1">
        <f t="array" aca="1" ref="Z252" ca="1">HYPERLINK("#"&amp;CELL("direccion",Tabla_471059!A248),"245")</f>
        <v>245</v>
      </c>
      <c r="AA252" s="5" t="str" cm="1">
        <f t="array" aca="1" ref="AA252" ca="1">HYPERLINK("#"&amp;CELL("direccion",Tabla_471071!A248),"245")</f>
        <v>245</v>
      </c>
      <c r="AB252" s="5" t="str" cm="1">
        <f t="array" aca="1" ref="AB252" ca="1">HYPERLINK("#"&amp;CELL("direccion",Tabla_471062!A248),"245")</f>
        <v>245</v>
      </c>
      <c r="AC252" s="5" t="str" cm="1">
        <f t="array" aca="1" ref="AC252" ca="1">HYPERLINK("#"&amp;CELL("direccion",Tabla_471074!A248),"245")</f>
        <v>245</v>
      </c>
      <c r="AD252" t="s">
        <v>213</v>
      </c>
      <c r="AE252" s="3">
        <v>45747</v>
      </c>
    </row>
    <row r="253" spans="1:31" x14ac:dyDescent="0.3">
      <c r="A253">
        <v>2025</v>
      </c>
      <c r="B253" s="3">
        <v>45658</v>
      </c>
      <c r="C253" s="3">
        <v>45747</v>
      </c>
      <c r="D253" t="s">
        <v>84</v>
      </c>
      <c r="E253">
        <v>190</v>
      </c>
      <c r="F253" t="s">
        <v>277</v>
      </c>
      <c r="G253" t="s">
        <v>277</v>
      </c>
      <c r="H253" t="s">
        <v>225</v>
      </c>
      <c r="I253" t="s">
        <v>792</v>
      </c>
      <c r="J253" t="s">
        <v>793</v>
      </c>
      <c r="K253" t="s">
        <v>417</v>
      </c>
      <c r="L253" t="s">
        <v>91</v>
      </c>
      <c r="M253">
        <v>15437</v>
      </c>
      <c r="N253" t="s">
        <v>212</v>
      </c>
      <c r="O253">
        <v>12646.09</v>
      </c>
      <c r="P253" t="s">
        <v>212</v>
      </c>
      <c r="Q253" s="5" t="str" cm="1">
        <f t="array" aca="1" ref="Q253" ca="1">HYPERLINK("#"&amp;CELL("direccion",Tabla_471065!A249),"246")</f>
        <v>246</v>
      </c>
      <c r="R253" s="5" t="str" cm="1">
        <f t="array" aca="1" ref="R253" ca="1">HYPERLINK("#"&amp;CELL("direccion",Tabla_471039!A249),"246")</f>
        <v>246</v>
      </c>
      <c r="S253" s="5" t="str" cm="1">
        <f t="array" aca="1" ref="S253" ca="1">HYPERLINK("#"&amp;CELL("direccion",Tabla_471067!A249),"246")</f>
        <v>246</v>
      </c>
      <c r="T253" s="5" t="str" cm="1">
        <f t="array" aca="1" ref="T253" ca="1">HYPERLINK("#"&amp;CELL("direccion",Tabla_471023!A249),"246")</f>
        <v>246</v>
      </c>
      <c r="U253" s="5" t="str" cm="1">
        <f t="array" aca="1" ref="U253" ca="1">HYPERLINK("#"&amp;CELL("direccion",Tabla_471047!A249),"246")</f>
        <v>246</v>
      </c>
      <c r="V253" s="5" t="str" cm="1">
        <f t="array" aca="1" ref="V253" ca="1">HYPERLINK("#"&amp;CELL("direccion",Tabla_471030!A249),"246")</f>
        <v>246</v>
      </c>
      <c r="W253" s="5" t="str" cm="1">
        <f t="array" aca="1" ref="W253" ca="1">HYPERLINK("#"&amp;CELL("direccion",Tabla_471041!A249),"246")</f>
        <v>246</v>
      </c>
      <c r="X253" s="5" t="str" cm="1">
        <f t="array" aca="1" ref="X253" ca="1">HYPERLINK("#"&amp;CELL("direccion",Tabla_471031!A249),"246")</f>
        <v>246</v>
      </c>
      <c r="Y253" s="5" t="str" cm="1">
        <f t="array" aca="1" ref="Y253" ca="1">HYPERLINK("#"&amp;CELL("direccion",Tabla_471032!A249),"246")</f>
        <v>246</v>
      </c>
      <c r="Z253" s="5" t="str" cm="1">
        <f t="array" aca="1" ref="Z253" ca="1">HYPERLINK("#"&amp;CELL("direccion",Tabla_471059!A249),"246")</f>
        <v>246</v>
      </c>
      <c r="AA253" s="5" t="str" cm="1">
        <f t="array" aca="1" ref="AA253" ca="1">HYPERLINK("#"&amp;CELL("direccion",Tabla_471071!A249),"246")</f>
        <v>246</v>
      </c>
      <c r="AB253" s="5" t="str" cm="1">
        <f t="array" aca="1" ref="AB253" ca="1">HYPERLINK("#"&amp;CELL("direccion",Tabla_471062!A249),"246")</f>
        <v>246</v>
      </c>
      <c r="AC253" s="5" t="str" cm="1">
        <f t="array" aca="1" ref="AC253" ca="1">HYPERLINK("#"&amp;CELL("direccion",Tabla_471074!A249),"246")</f>
        <v>246</v>
      </c>
      <c r="AD253" t="s">
        <v>213</v>
      </c>
      <c r="AE253" s="3">
        <v>45747</v>
      </c>
    </row>
    <row r="254" spans="1:31" x14ac:dyDescent="0.3">
      <c r="A254">
        <v>2025</v>
      </c>
      <c r="B254" s="3">
        <v>45658</v>
      </c>
      <c r="C254" s="3">
        <v>45747</v>
      </c>
      <c r="D254" t="s">
        <v>84</v>
      </c>
      <c r="E254">
        <v>190</v>
      </c>
      <c r="F254" t="s">
        <v>277</v>
      </c>
      <c r="G254" t="s">
        <v>277</v>
      </c>
      <c r="H254" t="s">
        <v>225</v>
      </c>
      <c r="I254" t="s">
        <v>589</v>
      </c>
      <c r="J254" t="s">
        <v>553</v>
      </c>
      <c r="K254" t="s">
        <v>462</v>
      </c>
      <c r="L254" t="s">
        <v>92</v>
      </c>
      <c r="M254">
        <v>15437</v>
      </c>
      <c r="N254" t="s">
        <v>212</v>
      </c>
      <c r="O254">
        <v>12646.09</v>
      </c>
      <c r="P254" t="s">
        <v>212</v>
      </c>
      <c r="Q254" s="5" t="str" cm="1">
        <f t="array" aca="1" ref="Q254" ca="1">HYPERLINK("#"&amp;CELL("direccion",Tabla_471065!A250),"247")</f>
        <v>247</v>
      </c>
      <c r="R254" s="5" t="str" cm="1">
        <f t="array" aca="1" ref="R254" ca="1">HYPERLINK("#"&amp;CELL("direccion",Tabla_471039!A250),"247")</f>
        <v>247</v>
      </c>
      <c r="S254" s="5" t="str" cm="1">
        <f t="array" aca="1" ref="S254" ca="1">HYPERLINK("#"&amp;CELL("direccion",Tabla_471067!A250),"247")</f>
        <v>247</v>
      </c>
      <c r="T254" s="5" t="str" cm="1">
        <f t="array" aca="1" ref="T254" ca="1">HYPERLINK("#"&amp;CELL("direccion",Tabla_471023!A250),"247")</f>
        <v>247</v>
      </c>
      <c r="U254" s="5" t="str" cm="1">
        <f t="array" aca="1" ref="U254" ca="1">HYPERLINK("#"&amp;CELL("direccion",Tabla_471047!A250),"247")</f>
        <v>247</v>
      </c>
      <c r="V254" s="5" t="str" cm="1">
        <f t="array" aca="1" ref="V254" ca="1">HYPERLINK("#"&amp;CELL("direccion",Tabla_471030!A250),"247")</f>
        <v>247</v>
      </c>
      <c r="W254" s="5" t="str" cm="1">
        <f t="array" aca="1" ref="W254" ca="1">HYPERLINK("#"&amp;CELL("direccion",Tabla_471041!A250),"247")</f>
        <v>247</v>
      </c>
      <c r="X254" s="5" t="str" cm="1">
        <f t="array" aca="1" ref="X254" ca="1">HYPERLINK("#"&amp;CELL("direccion",Tabla_471031!A250),"247")</f>
        <v>247</v>
      </c>
      <c r="Y254" s="5" t="str" cm="1">
        <f t="array" aca="1" ref="Y254" ca="1">HYPERLINK("#"&amp;CELL("direccion",Tabla_471032!A250),"247")</f>
        <v>247</v>
      </c>
      <c r="Z254" s="5" t="str" cm="1">
        <f t="array" aca="1" ref="Z254" ca="1">HYPERLINK("#"&amp;CELL("direccion",Tabla_471059!A250),"247")</f>
        <v>247</v>
      </c>
      <c r="AA254" s="5" t="str" cm="1">
        <f t="array" aca="1" ref="AA254" ca="1">HYPERLINK("#"&amp;CELL("direccion",Tabla_471071!A250),"247")</f>
        <v>247</v>
      </c>
      <c r="AB254" s="5" t="str" cm="1">
        <f t="array" aca="1" ref="AB254" ca="1">HYPERLINK("#"&amp;CELL("direccion",Tabla_471062!A250),"247")</f>
        <v>247</v>
      </c>
      <c r="AC254" s="5" t="str" cm="1">
        <f t="array" aca="1" ref="AC254" ca="1">HYPERLINK("#"&amp;CELL("direccion",Tabla_471074!A250),"247")</f>
        <v>247</v>
      </c>
      <c r="AD254" t="s">
        <v>213</v>
      </c>
      <c r="AE254" s="3">
        <v>45747</v>
      </c>
    </row>
    <row r="255" spans="1:31" x14ac:dyDescent="0.3">
      <c r="A255">
        <v>2025</v>
      </c>
      <c r="B255" s="3">
        <v>45658</v>
      </c>
      <c r="C255" s="3">
        <v>45747</v>
      </c>
      <c r="D255" t="s">
        <v>84</v>
      </c>
      <c r="E255">
        <v>190</v>
      </c>
      <c r="F255" t="s">
        <v>277</v>
      </c>
      <c r="G255" t="s">
        <v>277</v>
      </c>
      <c r="H255" t="s">
        <v>225</v>
      </c>
      <c r="I255" t="s">
        <v>670</v>
      </c>
      <c r="J255" t="s">
        <v>794</v>
      </c>
      <c r="K255" t="s">
        <v>795</v>
      </c>
      <c r="L255" t="s">
        <v>91</v>
      </c>
      <c r="M255">
        <v>15437</v>
      </c>
      <c r="N255" t="s">
        <v>212</v>
      </c>
      <c r="O255">
        <v>12646.09</v>
      </c>
      <c r="P255" t="s">
        <v>212</v>
      </c>
      <c r="Q255" s="5" t="str" cm="1">
        <f t="array" aca="1" ref="Q255" ca="1">HYPERLINK("#"&amp;CELL("direccion",Tabla_471065!A251),"248")</f>
        <v>248</v>
      </c>
      <c r="R255" s="5" t="str" cm="1">
        <f t="array" aca="1" ref="R255" ca="1">HYPERLINK("#"&amp;CELL("direccion",Tabla_471039!A251),"248")</f>
        <v>248</v>
      </c>
      <c r="S255" s="5" t="str" cm="1">
        <f t="array" aca="1" ref="S255" ca="1">HYPERLINK("#"&amp;CELL("direccion",Tabla_471067!A251),"248")</f>
        <v>248</v>
      </c>
      <c r="T255" s="5" t="str" cm="1">
        <f t="array" aca="1" ref="T255" ca="1">HYPERLINK("#"&amp;CELL("direccion",Tabla_471023!A251),"248")</f>
        <v>248</v>
      </c>
      <c r="U255" s="5" t="str" cm="1">
        <f t="array" aca="1" ref="U255" ca="1">HYPERLINK("#"&amp;CELL("direccion",Tabla_471047!A251),"248")</f>
        <v>248</v>
      </c>
      <c r="V255" s="5" t="str" cm="1">
        <f t="array" aca="1" ref="V255" ca="1">HYPERLINK("#"&amp;CELL("direccion",Tabla_471030!A251),"248")</f>
        <v>248</v>
      </c>
      <c r="W255" s="5" t="str" cm="1">
        <f t="array" aca="1" ref="W255" ca="1">HYPERLINK("#"&amp;CELL("direccion",Tabla_471041!A251),"248")</f>
        <v>248</v>
      </c>
      <c r="X255" s="5" t="str" cm="1">
        <f t="array" aca="1" ref="X255" ca="1">HYPERLINK("#"&amp;CELL("direccion",Tabla_471031!A251),"248")</f>
        <v>248</v>
      </c>
      <c r="Y255" s="5" t="str" cm="1">
        <f t="array" aca="1" ref="Y255" ca="1">HYPERLINK("#"&amp;CELL("direccion",Tabla_471032!A251),"248")</f>
        <v>248</v>
      </c>
      <c r="Z255" s="5" t="str" cm="1">
        <f t="array" aca="1" ref="Z255" ca="1">HYPERLINK("#"&amp;CELL("direccion",Tabla_471059!A251),"248")</f>
        <v>248</v>
      </c>
      <c r="AA255" s="5" t="str" cm="1">
        <f t="array" aca="1" ref="AA255" ca="1">HYPERLINK("#"&amp;CELL("direccion",Tabla_471071!A251),"248")</f>
        <v>248</v>
      </c>
      <c r="AB255" s="5" t="str" cm="1">
        <f t="array" aca="1" ref="AB255" ca="1">HYPERLINK("#"&amp;CELL("direccion",Tabla_471062!A251),"248")</f>
        <v>248</v>
      </c>
      <c r="AC255" s="5" t="str" cm="1">
        <f t="array" aca="1" ref="AC255" ca="1">HYPERLINK("#"&amp;CELL("direccion",Tabla_471074!A251),"248")</f>
        <v>248</v>
      </c>
      <c r="AD255" t="s">
        <v>213</v>
      </c>
      <c r="AE255" s="3">
        <v>45747</v>
      </c>
    </row>
    <row r="256" spans="1:31" x14ac:dyDescent="0.3">
      <c r="A256">
        <v>2025</v>
      </c>
      <c r="B256" s="3">
        <v>45658</v>
      </c>
      <c r="C256" s="3">
        <v>45747</v>
      </c>
      <c r="D256" t="s">
        <v>84</v>
      </c>
      <c r="E256">
        <v>190</v>
      </c>
      <c r="F256" t="s">
        <v>277</v>
      </c>
      <c r="G256" t="s">
        <v>277</v>
      </c>
      <c r="H256" t="s">
        <v>225</v>
      </c>
      <c r="I256" t="s">
        <v>796</v>
      </c>
      <c r="J256" t="s">
        <v>797</v>
      </c>
      <c r="K256" t="s">
        <v>798</v>
      </c>
      <c r="L256" t="s">
        <v>91</v>
      </c>
      <c r="M256">
        <v>15437</v>
      </c>
      <c r="N256" t="s">
        <v>212</v>
      </c>
      <c r="O256">
        <v>12646.09</v>
      </c>
      <c r="P256" t="s">
        <v>212</v>
      </c>
      <c r="Q256" s="5" t="str" cm="1">
        <f t="array" aca="1" ref="Q256" ca="1">HYPERLINK("#"&amp;CELL("direccion",Tabla_471065!A252),"249")</f>
        <v>249</v>
      </c>
      <c r="R256" s="5" t="str" cm="1">
        <f t="array" aca="1" ref="R256" ca="1">HYPERLINK("#"&amp;CELL("direccion",Tabla_471039!A252),"249")</f>
        <v>249</v>
      </c>
      <c r="S256" s="5" t="str" cm="1">
        <f t="array" aca="1" ref="S256" ca="1">HYPERLINK("#"&amp;CELL("direccion",Tabla_471067!A252),"249")</f>
        <v>249</v>
      </c>
      <c r="T256" s="5" t="str" cm="1">
        <f t="array" aca="1" ref="T256" ca="1">HYPERLINK("#"&amp;CELL("direccion",Tabla_471023!A252),"249")</f>
        <v>249</v>
      </c>
      <c r="U256" s="5" t="str" cm="1">
        <f t="array" aca="1" ref="U256" ca="1">HYPERLINK("#"&amp;CELL("direccion",Tabla_471047!A252),"249")</f>
        <v>249</v>
      </c>
      <c r="V256" s="5" t="str" cm="1">
        <f t="array" aca="1" ref="V256" ca="1">HYPERLINK("#"&amp;CELL("direccion",Tabla_471030!A252),"249")</f>
        <v>249</v>
      </c>
      <c r="W256" s="5" t="str" cm="1">
        <f t="array" aca="1" ref="W256" ca="1">HYPERLINK("#"&amp;CELL("direccion",Tabla_471041!A252),"249")</f>
        <v>249</v>
      </c>
      <c r="X256" s="5" t="str" cm="1">
        <f t="array" aca="1" ref="X256" ca="1">HYPERLINK("#"&amp;CELL("direccion",Tabla_471031!A252),"249")</f>
        <v>249</v>
      </c>
      <c r="Y256" s="5" t="str" cm="1">
        <f t="array" aca="1" ref="Y256" ca="1">HYPERLINK("#"&amp;CELL("direccion",Tabla_471032!A252),"249")</f>
        <v>249</v>
      </c>
      <c r="Z256" s="5" t="str" cm="1">
        <f t="array" aca="1" ref="Z256" ca="1">HYPERLINK("#"&amp;CELL("direccion",Tabla_471059!A252),"249")</f>
        <v>249</v>
      </c>
      <c r="AA256" s="5" t="str" cm="1">
        <f t="array" aca="1" ref="AA256" ca="1">HYPERLINK("#"&amp;CELL("direccion",Tabla_471071!A252),"249")</f>
        <v>249</v>
      </c>
      <c r="AB256" s="5" t="str" cm="1">
        <f t="array" aca="1" ref="AB256" ca="1">HYPERLINK("#"&amp;CELL("direccion",Tabla_471062!A252),"249")</f>
        <v>249</v>
      </c>
      <c r="AC256" s="5" t="str" cm="1">
        <f t="array" aca="1" ref="AC256" ca="1">HYPERLINK("#"&amp;CELL("direccion",Tabla_471074!A252),"249")</f>
        <v>249</v>
      </c>
      <c r="AD256" t="s">
        <v>213</v>
      </c>
      <c r="AE256" s="3">
        <v>45747</v>
      </c>
    </row>
    <row r="257" spans="1:31" x14ac:dyDescent="0.3">
      <c r="A257">
        <v>2025</v>
      </c>
      <c r="B257" s="3">
        <v>45658</v>
      </c>
      <c r="C257" s="3">
        <v>45747</v>
      </c>
      <c r="D257" t="s">
        <v>84</v>
      </c>
      <c r="E257">
        <v>190</v>
      </c>
      <c r="F257" t="s">
        <v>277</v>
      </c>
      <c r="G257" t="s">
        <v>277</v>
      </c>
      <c r="H257" t="s">
        <v>225</v>
      </c>
      <c r="I257" t="s">
        <v>799</v>
      </c>
      <c r="J257" t="s">
        <v>347</v>
      </c>
      <c r="K257" t="s">
        <v>773</v>
      </c>
      <c r="L257" t="s">
        <v>92</v>
      </c>
      <c r="M257">
        <v>15437</v>
      </c>
      <c r="N257" t="s">
        <v>212</v>
      </c>
      <c r="O257">
        <v>12646.09</v>
      </c>
      <c r="P257" t="s">
        <v>212</v>
      </c>
      <c r="Q257" s="5" t="str" cm="1">
        <f t="array" aca="1" ref="Q257" ca="1">HYPERLINK("#"&amp;CELL("direccion",Tabla_471065!A253),"250")</f>
        <v>250</v>
      </c>
      <c r="R257" s="5" t="str" cm="1">
        <f t="array" aca="1" ref="R257" ca="1">HYPERLINK("#"&amp;CELL("direccion",Tabla_471039!A253),"250")</f>
        <v>250</v>
      </c>
      <c r="S257" s="5" t="str" cm="1">
        <f t="array" aca="1" ref="S257" ca="1">HYPERLINK("#"&amp;CELL("direccion",Tabla_471067!A253),"250")</f>
        <v>250</v>
      </c>
      <c r="T257" s="5" t="str" cm="1">
        <f t="array" aca="1" ref="T257" ca="1">HYPERLINK("#"&amp;CELL("direccion",Tabla_471023!A253),"250")</f>
        <v>250</v>
      </c>
      <c r="U257" s="5" t="str" cm="1">
        <f t="array" aca="1" ref="U257" ca="1">HYPERLINK("#"&amp;CELL("direccion",Tabla_471047!A253),"250")</f>
        <v>250</v>
      </c>
      <c r="V257" s="5" t="str" cm="1">
        <f t="array" aca="1" ref="V257" ca="1">HYPERLINK("#"&amp;CELL("direccion",Tabla_471030!A253),"250")</f>
        <v>250</v>
      </c>
      <c r="W257" s="5" t="str" cm="1">
        <f t="array" aca="1" ref="W257" ca="1">HYPERLINK("#"&amp;CELL("direccion",Tabla_471041!A253),"250")</f>
        <v>250</v>
      </c>
      <c r="X257" s="5" t="str" cm="1">
        <f t="array" aca="1" ref="X257" ca="1">HYPERLINK("#"&amp;CELL("direccion",Tabla_471031!A253),"250")</f>
        <v>250</v>
      </c>
      <c r="Y257" s="5" t="str" cm="1">
        <f t="array" aca="1" ref="Y257" ca="1">HYPERLINK("#"&amp;CELL("direccion",Tabla_471032!A253),"250")</f>
        <v>250</v>
      </c>
      <c r="Z257" s="5" t="str" cm="1">
        <f t="array" aca="1" ref="Z257" ca="1">HYPERLINK("#"&amp;CELL("direccion",Tabla_471059!A253),"250")</f>
        <v>250</v>
      </c>
      <c r="AA257" s="5" t="str" cm="1">
        <f t="array" aca="1" ref="AA257" ca="1">HYPERLINK("#"&amp;CELL("direccion",Tabla_471071!A253),"250")</f>
        <v>250</v>
      </c>
      <c r="AB257" s="5" t="str" cm="1">
        <f t="array" aca="1" ref="AB257" ca="1">HYPERLINK("#"&amp;CELL("direccion",Tabla_471062!A253),"250")</f>
        <v>250</v>
      </c>
      <c r="AC257" s="5" t="str" cm="1">
        <f t="array" aca="1" ref="AC257" ca="1">HYPERLINK("#"&amp;CELL("direccion",Tabla_471074!A253),"250")</f>
        <v>250</v>
      </c>
      <c r="AD257" t="s">
        <v>213</v>
      </c>
      <c r="AE257" s="3">
        <v>45747</v>
      </c>
    </row>
    <row r="258" spans="1:31" x14ac:dyDescent="0.3">
      <c r="A258">
        <v>2025</v>
      </c>
      <c r="B258" s="3">
        <v>45658</v>
      </c>
      <c r="C258" s="3">
        <v>45747</v>
      </c>
      <c r="D258" t="s">
        <v>84</v>
      </c>
      <c r="E258">
        <v>190</v>
      </c>
      <c r="F258" t="s">
        <v>277</v>
      </c>
      <c r="G258" t="s">
        <v>277</v>
      </c>
      <c r="H258" t="s">
        <v>225</v>
      </c>
      <c r="I258" t="s">
        <v>800</v>
      </c>
      <c r="J258" t="s">
        <v>345</v>
      </c>
      <c r="K258" t="s">
        <v>801</v>
      </c>
      <c r="L258" t="s">
        <v>92</v>
      </c>
      <c r="M258">
        <v>15437</v>
      </c>
      <c r="N258" t="s">
        <v>212</v>
      </c>
      <c r="O258">
        <v>12646.09</v>
      </c>
      <c r="P258" t="s">
        <v>212</v>
      </c>
      <c r="Q258" s="5" t="str" cm="1">
        <f t="array" aca="1" ref="Q258" ca="1">HYPERLINK("#"&amp;CELL("direccion",Tabla_471065!A254),"251")</f>
        <v>251</v>
      </c>
      <c r="R258" s="5" t="str" cm="1">
        <f t="array" aca="1" ref="R258" ca="1">HYPERLINK("#"&amp;CELL("direccion",Tabla_471039!A254),"251")</f>
        <v>251</v>
      </c>
      <c r="S258" s="5" t="str" cm="1">
        <f t="array" aca="1" ref="S258" ca="1">HYPERLINK("#"&amp;CELL("direccion",Tabla_471067!A254),"251")</f>
        <v>251</v>
      </c>
      <c r="T258" s="5" t="str" cm="1">
        <f t="array" aca="1" ref="T258" ca="1">HYPERLINK("#"&amp;CELL("direccion",Tabla_471023!A254),"251")</f>
        <v>251</v>
      </c>
      <c r="U258" s="5" t="str" cm="1">
        <f t="array" aca="1" ref="U258" ca="1">HYPERLINK("#"&amp;CELL("direccion",Tabla_471047!A254),"251")</f>
        <v>251</v>
      </c>
      <c r="V258" s="5" t="str" cm="1">
        <f t="array" aca="1" ref="V258" ca="1">HYPERLINK("#"&amp;CELL("direccion",Tabla_471030!A254),"251")</f>
        <v>251</v>
      </c>
      <c r="W258" s="5" t="str" cm="1">
        <f t="array" aca="1" ref="W258" ca="1">HYPERLINK("#"&amp;CELL("direccion",Tabla_471041!A254),"251")</f>
        <v>251</v>
      </c>
      <c r="X258" s="5" t="str" cm="1">
        <f t="array" aca="1" ref="X258" ca="1">HYPERLINK("#"&amp;CELL("direccion",Tabla_471031!A254),"251")</f>
        <v>251</v>
      </c>
      <c r="Y258" s="5" t="str" cm="1">
        <f t="array" aca="1" ref="Y258" ca="1">HYPERLINK("#"&amp;CELL("direccion",Tabla_471032!A254),"251")</f>
        <v>251</v>
      </c>
      <c r="Z258" s="5" t="str" cm="1">
        <f t="array" aca="1" ref="Z258" ca="1">HYPERLINK("#"&amp;CELL("direccion",Tabla_471059!A254),"251")</f>
        <v>251</v>
      </c>
      <c r="AA258" s="5" t="str" cm="1">
        <f t="array" aca="1" ref="AA258" ca="1">HYPERLINK("#"&amp;CELL("direccion",Tabla_471071!A254),"251")</f>
        <v>251</v>
      </c>
      <c r="AB258" s="5" t="str" cm="1">
        <f t="array" aca="1" ref="AB258" ca="1">HYPERLINK("#"&amp;CELL("direccion",Tabla_471062!A254),"251")</f>
        <v>251</v>
      </c>
      <c r="AC258" s="5" t="str" cm="1">
        <f t="array" aca="1" ref="AC258" ca="1">HYPERLINK("#"&amp;CELL("direccion",Tabla_471074!A254),"251")</f>
        <v>251</v>
      </c>
      <c r="AD258" t="s">
        <v>213</v>
      </c>
      <c r="AE258" s="3">
        <v>45747</v>
      </c>
    </row>
    <row r="259" spans="1:31" x14ac:dyDescent="0.3">
      <c r="A259">
        <v>2025</v>
      </c>
      <c r="B259" s="3">
        <v>45658</v>
      </c>
      <c r="C259" s="3">
        <v>45747</v>
      </c>
      <c r="D259" t="s">
        <v>84</v>
      </c>
      <c r="E259">
        <v>190</v>
      </c>
      <c r="F259" t="s">
        <v>277</v>
      </c>
      <c r="G259" t="s">
        <v>277</v>
      </c>
      <c r="H259" t="s">
        <v>225</v>
      </c>
      <c r="I259" t="s">
        <v>802</v>
      </c>
      <c r="J259" t="s">
        <v>803</v>
      </c>
      <c r="K259" t="s">
        <v>606</v>
      </c>
      <c r="L259" t="s">
        <v>91</v>
      </c>
      <c r="M259">
        <v>15437</v>
      </c>
      <c r="N259" t="s">
        <v>212</v>
      </c>
      <c r="O259">
        <v>12646.09</v>
      </c>
      <c r="P259" t="s">
        <v>212</v>
      </c>
      <c r="Q259" s="5" t="str" cm="1">
        <f t="array" aca="1" ref="Q259" ca="1">HYPERLINK("#"&amp;CELL("direccion",Tabla_471065!A255),"252")</f>
        <v>252</v>
      </c>
      <c r="R259" s="5" t="str" cm="1">
        <f t="array" aca="1" ref="R259" ca="1">HYPERLINK("#"&amp;CELL("direccion",Tabla_471039!A255),"252")</f>
        <v>252</v>
      </c>
      <c r="S259" s="5" t="str" cm="1">
        <f t="array" aca="1" ref="S259" ca="1">HYPERLINK("#"&amp;CELL("direccion",Tabla_471067!A255),"252")</f>
        <v>252</v>
      </c>
      <c r="T259" s="5" t="str" cm="1">
        <f t="array" aca="1" ref="T259" ca="1">HYPERLINK("#"&amp;CELL("direccion",Tabla_471023!A255),"252")</f>
        <v>252</v>
      </c>
      <c r="U259" s="5" t="str" cm="1">
        <f t="array" aca="1" ref="U259" ca="1">HYPERLINK("#"&amp;CELL("direccion",Tabla_471047!A255),"252")</f>
        <v>252</v>
      </c>
      <c r="V259" s="5" t="str" cm="1">
        <f t="array" aca="1" ref="V259" ca="1">HYPERLINK("#"&amp;CELL("direccion",Tabla_471030!A255),"252")</f>
        <v>252</v>
      </c>
      <c r="W259" s="5" t="str" cm="1">
        <f t="array" aca="1" ref="W259" ca="1">HYPERLINK("#"&amp;CELL("direccion",Tabla_471041!A255),"252")</f>
        <v>252</v>
      </c>
      <c r="X259" s="5" t="str" cm="1">
        <f t="array" aca="1" ref="X259" ca="1">HYPERLINK("#"&amp;CELL("direccion",Tabla_471031!A255),"252")</f>
        <v>252</v>
      </c>
      <c r="Y259" s="5" t="str" cm="1">
        <f t="array" aca="1" ref="Y259" ca="1">HYPERLINK("#"&amp;CELL("direccion",Tabla_471032!A255),"252")</f>
        <v>252</v>
      </c>
      <c r="Z259" s="5" t="str" cm="1">
        <f t="array" aca="1" ref="Z259" ca="1">HYPERLINK("#"&amp;CELL("direccion",Tabla_471059!A255),"252")</f>
        <v>252</v>
      </c>
      <c r="AA259" s="5" t="str" cm="1">
        <f t="array" aca="1" ref="AA259" ca="1">HYPERLINK("#"&amp;CELL("direccion",Tabla_471071!A255),"252")</f>
        <v>252</v>
      </c>
      <c r="AB259" s="5" t="str" cm="1">
        <f t="array" aca="1" ref="AB259" ca="1">HYPERLINK("#"&amp;CELL("direccion",Tabla_471062!A255),"252")</f>
        <v>252</v>
      </c>
      <c r="AC259" s="5" t="str" cm="1">
        <f t="array" aca="1" ref="AC259" ca="1">HYPERLINK("#"&amp;CELL("direccion",Tabla_471074!A255),"252")</f>
        <v>252</v>
      </c>
      <c r="AD259" t="s">
        <v>213</v>
      </c>
      <c r="AE259" s="3">
        <v>45747</v>
      </c>
    </row>
    <row r="260" spans="1:31" x14ac:dyDescent="0.3">
      <c r="A260">
        <v>2025</v>
      </c>
      <c r="B260" s="3">
        <v>45658</v>
      </c>
      <c r="C260" s="3">
        <v>45747</v>
      </c>
      <c r="D260" t="s">
        <v>84</v>
      </c>
      <c r="E260">
        <v>190</v>
      </c>
      <c r="F260" t="s">
        <v>277</v>
      </c>
      <c r="G260" t="s">
        <v>277</v>
      </c>
      <c r="H260" t="s">
        <v>225</v>
      </c>
      <c r="I260" t="s">
        <v>804</v>
      </c>
      <c r="J260" t="s">
        <v>730</v>
      </c>
      <c r="K260" t="s">
        <v>805</v>
      </c>
      <c r="L260" t="s">
        <v>92</v>
      </c>
      <c r="M260">
        <v>15437</v>
      </c>
      <c r="N260" t="s">
        <v>212</v>
      </c>
      <c r="O260">
        <v>12646.09</v>
      </c>
      <c r="P260" t="s">
        <v>212</v>
      </c>
      <c r="Q260" s="5" t="str" cm="1">
        <f t="array" aca="1" ref="Q260" ca="1">HYPERLINK("#"&amp;CELL("direccion",Tabla_471065!A256),"253")</f>
        <v>253</v>
      </c>
      <c r="R260" s="5" t="str" cm="1">
        <f t="array" aca="1" ref="R260" ca="1">HYPERLINK("#"&amp;CELL("direccion",Tabla_471039!A256),"253")</f>
        <v>253</v>
      </c>
      <c r="S260" s="5" t="str" cm="1">
        <f t="array" aca="1" ref="S260" ca="1">HYPERLINK("#"&amp;CELL("direccion",Tabla_471067!A256),"253")</f>
        <v>253</v>
      </c>
      <c r="T260" s="5" t="str" cm="1">
        <f t="array" aca="1" ref="T260" ca="1">HYPERLINK("#"&amp;CELL("direccion",Tabla_471023!A256),"253")</f>
        <v>253</v>
      </c>
      <c r="U260" s="5" t="str" cm="1">
        <f t="array" aca="1" ref="U260" ca="1">HYPERLINK("#"&amp;CELL("direccion",Tabla_471047!A256),"253")</f>
        <v>253</v>
      </c>
      <c r="V260" s="5" t="str" cm="1">
        <f t="array" aca="1" ref="V260" ca="1">HYPERLINK("#"&amp;CELL("direccion",Tabla_471030!A256),"253")</f>
        <v>253</v>
      </c>
      <c r="W260" s="5" t="str" cm="1">
        <f t="array" aca="1" ref="W260" ca="1">HYPERLINK("#"&amp;CELL("direccion",Tabla_471041!A256),"253")</f>
        <v>253</v>
      </c>
      <c r="X260" s="5" t="str" cm="1">
        <f t="array" aca="1" ref="X260" ca="1">HYPERLINK("#"&amp;CELL("direccion",Tabla_471031!A256),"253")</f>
        <v>253</v>
      </c>
      <c r="Y260" s="5" t="str" cm="1">
        <f t="array" aca="1" ref="Y260" ca="1">HYPERLINK("#"&amp;CELL("direccion",Tabla_471032!A256),"253")</f>
        <v>253</v>
      </c>
      <c r="Z260" s="5" t="str" cm="1">
        <f t="array" aca="1" ref="Z260" ca="1">HYPERLINK("#"&amp;CELL("direccion",Tabla_471059!A256),"253")</f>
        <v>253</v>
      </c>
      <c r="AA260" s="5" t="str" cm="1">
        <f t="array" aca="1" ref="AA260" ca="1">HYPERLINK("#"&amp;CELL("direccion",Tabla_471071!A256),"253")</f>
        <v>253</v>
      </c>
      <c r="AB260" s="5" t="str" cm="1">
        <f t="array" aca="1" ref="AB260" ca="1">HYPERLINK("#"&amp;CELL("direccion",Tabla_471062!A256),"253")</f>
        <v>253</v>
      </c>
      <c r="AC260" s="5" t="str" cm="1">
        <f t="array" aca="1" ref="AC260" ca="1">HYPERLINK("#"&amp;CELL("direccion",Tabla_471074!A256),"253")</f>
        <v>253</v>
      </c>
      <c r="AD260" t="s">
        <v>213</v>
      </c>
      <c r="AE260" s="3">
        <v>45747</v>
      </c>
    </row>
    <row r="261" spans="1:31" x14ac:dyDescent="0.3">
      <c r="A261">
        <v>2025</v>
      </c>
      <c r="B261" s="3">
        <v>45658</v>
      </c>
      <c r="C261" s="3">
        <v>45747</v>
      </c>
      <c r="D261" t="s">
        <v>84</v>
      </c>
      <c r="E261">
        <v>190</v>
      </c>
      <c r="F261" t="s">
        <v>277</v>
      </c>
      <c r="G261" t="s">
        <v>277</v>
      </c>
      <c r="H261" t="s">
        <v>225</v>
      </c>
      <c r="I261" t="s">
        <v>641</v>
      </c>
      <c r="J261" t="s">
        <v>344</v>
      </c>
      <c r="K261" t="s">
        <v>358</v>
      </c>
      <c r="L261" t="s">
        <v>92</v>
      </c>
      <c r="M261">
        <v>15437</v>
      </c>
      <c r="N261" t="s">
        <v>212</v>
      </c>
      <c r="O261">
        <v>12646.09</v>
      </c>
      <c r="P261" t="s">
        <v>212</v>
      </c>
      <c r="Q261" s="5" t="str" cm="1">
        <f t="array" aca="1" ref="Q261" ca="1">HYPERLINK("#"&amp;CELL("direccion",Tabla_471065!A257),"254")</f>
        <v>254</v>
      </c>
      <c r="R261" s="5" t="str" cm="1">
        <f t="array" aca="1" ref="R261" ca="1">HYPERLINK("#"&amp;CELL("direccion",Tabla_471039!A257),"254")</f>
        <v>254</v>
      </c>
      <c r="S261" s="5" t="str" cm="1">
        <f t="array" aca="1" ref="S261" ca="1">HYPERLINK("#"&amp;CELL("direccion",Tabla_471067!A257),"254")</f>
        <v>254</v>
      </c>
      <c r="T261" s="5" t="str" cm="1">
        <f t="array" aca="1" ref="T261" ca="1">HYPERLINK("#"&amp;CELL("direccion",Tabla_471023!A257),"254")</f>
        <v>254</v>
      </c>
      <c r="U261" s="5" t="str" cm="1">
        <f t="array" aca="1" ref="U261" ca="1">HYPERLINK("#"&amp;CELL("direccion",Tabla_471047!A257),"254")</f>
        <v>254</v>
      </c>
      <c r="V261" s="5" t="str" cm="1">
        <f t="array" aca="1" ref="V261" ca="1">HYPERLINK("#"&amp;CELL("direccion",Tabla_471030!A257),"254")</f>
        <v>254</v>
      </c>
      <c r="W261" s="5" t="str" cm="1">
        <f t="array" aca="1" ref="W261" ca="1">HYPERLINK("#"&amp;CELL("direccion",Tabla_471041!A257),"254")</f>
        <v>254</v>
      </c>
      <c r="X261" s="5" t="str" cm="1">
        <f t="array" aca="1" ref="X261" ca="1">HYPERLINK("#"&amp;CELL("direccion",Tabla_471031!A257),"254")</f>
        <v>254</v>
      </c>
      <c r="Y261" s="5" t="str" cm="1">
        <f t="array" aca="1" ref="Y261" ca="1">HYPERLINK("#"&amp;CELL("direccion",Tabla_471032!A257),"254")</f>
        <v>254</v>
      </c>
      <c r="Z261" s="5" t="str" cm="1">
        <f t="array" aca="1" ref="Z261" ca="1">HYPERLINK("#"&amp;CELL("direccion",Tabla_471059!A257),"254")</f>
        <v>254</v>
      </c>
      <c r="AA261" s="5" t="str" cm="1">
        <f t="array" aca="1" ref="AA261" ca="1">HYPERLINK("#"&amp;CELL("direccion",Tabla_471071!A257),"254")</f>
        <v>254</v>
      </c>
      <c r="AB261" s="5" t="str" cm="1">
        <f t="array" aca="1" ref="AB261" ca="1">HYPERLINK("#"&amp;CELL("direccion",Tabla_471062!A257),"254")</f>
        <v>254</v>
      </c>
      <c r="AC261" s="5" t="str" cm="1">
        <f t="array" aca="1" ref="AC261" ca="1">HYPERLINK("#"&amp;CELL("direccion",Tabla_471074!A257),"254")</f>
        <v>254</v>
      </c>
      <c r="AD261" t="s">
        <v>213</v>
      </c>
      <c r="AE261" s="3">
        <v>45747</v>
      </c>
    </row>
    <row r="262" spans="1:31" x14ac:dyDescent="0.3">
      <c r="A262">
        <v>2025</v>
      </c>
      <c r="B262" s="3">
        <v>45658</v>
      </c>
      <c r="C262" s="3">
        <v>45747</v>
      </c>
      <c r="D262" t="s">
        <v>84</v>
      </c>
      <c r="E262">
        <v>190</v>
      </c>
      <c r="F262" t="s">
        <v>277</v>
      </c>
      <c r="G262" t="s">
        <v>277</v>
      </c>
      <c r="H262" t="s">
        <v>225</v>
      </c>
      <c r="I262" t="s">
        <v>806</v>
      </c>
      <c r="J262" t="s">
        <v>807</v>
      </c>
      <c r="K262" t="s">
        <v>808</v>
      </c>
      <c r="L262" t="s">
        <v>91</v>
      </c>
      <c r="M262">
        <v>15437</v>
      </c>
      <c r="N262" t="s">
        <v>212</v>
      </c>
      <c r="O262">
        <v>12646.09</v>
      </c>
      <c r="P262" t="s">
        <v>212</v>
      </c>
      <c r="Q262" s="5" t="str" cm="1">
        <f t="array" aca="1" ref="Q262" ca="1">HYPERLINK("#"&amp;CELL("direccion",Tabla_471065!A258),"255")</f>
        <v>255</v>
      </c>
      <c r="R262" s="5" t="str" cm="1">
        <f t="array" aca="1" ref="R262" ca="1">HYPERLINK("#"&amp;CELL("direccion",Tabla_471039!A258),"255")</f>
        <v>255</v>
      </c>
      <c r="S262" s="5" t="str" cm="1">
        <f t="array" aca="1" ref="S262" ca="1">HYPERLINK("#"&amp;CELL("direccion",Tabla_471067!A258),"255")</f>
        <v>255</v>
      </c>
      <c r="T262" s="5" t="str" cm="1">
        <f t="array" aca="1" ref="T262" ca="1">HYPERLINK("#"&amp;CELL("direccion",Tabla_471023!A258),"255")</f>
        <v>255</v>
      </c>
      <c r="U262" s="5" t="str" cm="1">
        <f t="array" aca="1" ref="U262" ca="1">HYPERLINK("#"&amp;CELL("direccion",Tabla_471047!A258),"255")</f>
        <v>255</v>
      </c>
      <c r="V262" s="5" t="str" cm="1">
        <f t="array" aca="1" ref="V262" ca="1">HYPERLINK("#"&amp;CELL("direccion",Tabla_471030!A258),"255")</f>
        <v>255</v>
      </c>
      <c r="W262" s="5" t="str" cm="1">
        <f t="array" aca="1" ref="W262" ca="1">HYPERLINK("#"&amp;CELL("direccion",Tabla_471041!A258),"255")</f>
        <v>255</v>
      </c>
      <c r="X262" s="5" t="str" cm="1">
        <f t="array" aca="1" ref="X262" ca="1">HYPERLINK("#"&amp;CELL("direccion",Tabla_471031!A258),"255")</f>
        <v>255</v>
      </c>
      <c r="Y262" s="5" t="str" cm="1">
        <f t="array" aca="1" ref="Y262" ca="1">HYPERLINK("#"&amp;CELL("direccion",Tabla_471032!A258),"255")</f>
        <v>255</v>
      </c>
      <c r="Z262" s="5" t="str" cm="1">
        <f t="array" aca="1" ref="Z262" ca="1">HYPERLINK("#"&amp;CELL("direccion",Tabla_471059!A258),"255")</f>
        <v>255</v>
      </c>
      <c r="AA262" s="5" t="str" cm="1">
        <f t="array" aca="1" ref="AA262" ca="1">HYPERLINK("#"&amp;CELL("direccion",Tabla_471071!A258),"255")</f>
        <v>255</v>
      </c>
      <c r="AB262" s="5" t="str" cm="1">
        <f t="array" aca="1" ref="AB262" ca="1">HYPERLINK("#"&amp;CELL("direccion",Tabla_471062!A258),"255")</f>
        <v>255</v>
      </c>
      <c r="AC262" s="5" t="str" cm="1">
        <f t="array" aca="1" ref="AC262" ca="1">HYPERLINK("#"&amp;CELL("direccion",Tabla_471074!A258),"255")</f>
        <v>255</v>
      </c>
      <c r="AD262" t="s">
        <v>213</v>
      </c>
      <c r="AE262" s="3">
        <v>45747</v>
      </c>
    </row>
    <row r="263" spans="1:31" x14ac:dyDescent="0.3">
      <c r="A263">
        <v>2025</v>
      </c>
      <c r="B263" s="3">
        <v>45658</v>
      </c>
      <c r="C263" s="3">
        <v>45747</v>
      </c>
      <c r="D263" t="s">
        <v>84</v>
      </c>
      <c r="E263">
        <v>190</v>
      </c>
      <c r="F263" t="s">
        <v>277</v>
      </c>
      <c r="G263" t="s">
        <v>277</v>
      </c>
      <c r="H263" t="s">
        <v>225</v>
      </c>
      <c r="I263" t="s">
        <v>809</v>
      </c>
      <c r="J263" t="s">
        <v>810</v>
      </c>
      <c r="K263" t="s">
        <v>811</v>
      </c>
      <c r="L263" t="s">
        <v>92</v>
      </c>
      <c r="M263">
        <v>15437</v>
      </c>
      <c r="N263" t="s">
        <v>212</v>
      </c>
      <c r="O263">
        <v>12646.09</v>
      </c>
      <c r="P263" t="s">
        <v>212</v>
      </c>
      <c r="Q263" s="5" t="str" cm="1">
        <f t="array" aca="1" ref="Q263" ca="1">HYPERLINK("#"&amp;CELL("direccion",Tabla_471065!A259),"256")</f>
        <v>256</v>
      </c>
      <c r="R263" s="5" t="str" cm="1">
        <f t="array" aca="1" ref="R263" ca="1">HYPERLINK("#"&amp;CELL("direccion",Tabla_471039!A259),"256")</f>
        <v>256</v>
      </c>
      <c r="S263" s="5" t="str" cm="1">
        <f t="array" aca="1" ref="S263" ca="1">HYPERLINK("#"&amp;CELL("direccion",Tabla_471067!A259),"256")</f>
        <v>256</v>
      </c>
      <c r="T263" s="5" t="str" cm="1">
        <f t="array" aca="1" ref="T263" ca="1">HYPERLINK("#"&amp;CELL("direccion",Tabla_471023!A259),"256")</f>
        <v>256</v>
      </c>
      <c r="U263" s="5" t="str" cm="1">
        <f t="array" aca="1" ref="U263" ca="1">HYPERLINK("#"&amp;CELL("direccion",Tabla_471047!A259),"256")</f>
        <v>256</v>
      </c>
      <c r="V263" s="5" t="str" cm="1">
        <f t="array" aca="1" ref="V263" ca="1">HYPERLINK("#"&amp;CELL("direccion",Tabla_471030!A259),"256")</f>
        <v>256</v>
      </c>
      <c r="W263" s="5" t="str" cm="1">
        <f t="array" aca="1" ref="W263" ca="1">HYPERLINK("#"&amp;CELL("direccion",Tabla_471041!A259),"256")</f>
        <v>256</v>
      </c>
      <c r="X263" s="5" t="str" cm="1">
        <f t="array" aca="1" ref="X263" ca="1">HYPERLINK("#"&amp;CELL("direccion",Tabla_471031!A259),"256")</f>
        <v>256</v>
      </c>
      <c r="Y263" s="5" t="str" cm="1">
        <f t="array" aca="1" ref="Y263" ca="1">HYPERLINK("#"&amp;CELL("direccion",Tabla_471032!A259),"256")</f>
        <v>256</v>
      </c>
      <c r="Z263" s="5" t="str" cm="1">
        <f t="array" aca="1" ref="Z263" ca="1">HYPERLINK("#"&amp;CELL("direccion",Tabla_471059!A259),"256")</f>
        <v>256</v>
      </c>
      <c r="AA263" s="5" t="str" cm="1">
        <f t="array" aca="1" ref="AA263" ca="1">HYPERLINK("#"&amp;CELL("direccion",Tabla_471071!A259),"256")</f>
        <v>256</v>
      </c>
      <c r="AB263" s="5" t="str" cm="1">
        <f t="array" aca="1" ref="AB263" ca="1">HYPERLINK("#"&amp;CELL("direccion",Tabla_471062!A259),"256")</f>
        <v>256</v>
      </c>
      <c r="AC263" s="5" t="str" cm="1">
        <f t="array" aca="1" ref="AC263" ca="1">HYPERLINK("#"&amp;CELL("direccion",Tabla_471074!A259),"256")</f>
        <v>256</v>
      </c>
      <c r="AD263" t="s">
        <v>213</v>
      </c>
      <c r="AE263" s="3">
        <v>45747</v>
      </c>
    </row>
    <row r="264" spans="1:31" x14ac:dyDescent="0.3">
      <c r="A264">
        <v>2025</v>
      </c>
      <c r="B264" s="3">
        <v>45658</v>
      </c>
      <c r="C264" s="3">
        <v>45747</v>
      </c>
      <c r="D264" t="s">
        <v>84</v>
      </c>
      <c r="E264">
        <v>190</v>
      </c>
      <c r="F264" t="s">
        <v>277</v>
      </c>
      <c r="G264" t="s">
        <v>277</v>
      </c>
      <c r="H264" t="s">
        <v>225</v>
      </c>
      <c r="I264" t="s">
        <v>549</v>
      </c>
      <c r="J264" t="s">
        <v>609</v>
      </c>
      <c r="K264" t="s">
        <v>579</v>
      </c>
      <c r="L264" t="s">
        <v>92</v>
      </c>
      <c r="M264">
        <v>15437</v>
      </c>
      <c r="N264" t="s">
        <v>212</v>
      </c>
      <c r="O264">
        <v>12646.09</v>
      </c>
      <c r="P264" t="s">
        <v>212</v>
      </c>
      <c r="Q264" s="5" t="str" cm="1">
        <f t="array" aca="1" ref="Q264" ca="1">HYPERLINK("#"&amp;CELL("direccion",Tabla_471065!A260),"257")</f>
        <v>257</v>
      </c>
      <c r="R264" s="5" t="str" cm="1">
        <f t="array" aca="1" ref="R264" ca="1">HYPERLINK("#"&amp;CELL("direccion",Tabla_471039!A260),"257")</f>
        <v>257</v>
      </c>
      <c r="S264" s="5" t="str" cm="1">
        <f t="array" aca="1" ref="S264" ca="1">HYPERLINK("#"&amp;CELL("direccion",Tabla_471067!A260),"257")</f>
        <v>257</v>
      </c>
      <c r="T264" s="5" t="str" cm="1">
        <f t="array" aca="1" ref="T264" ca="1">HYPERLINK("#"&amp;CELL("direccion",Tabla_471023!A260),"257")</f>
        <v>257</v>
      </c>
      <c r="U264" s="5" t="str" cm="1">
        <f t="array" aca="1" ref="U264" ca="1">HYPERLINK("#"&amp;CELL("direccion",Tabla_471047!A260),"257")</f>
        <v>257</v>
      </c>
      <c r="V264" s="5" t="str" cm="1">
        <f t="array" aca="1" ref="V264" ca="1">HYPERLINK("#"&amp;CELL("direccion",Tabla_471030!A260),"257")</f>
        <v>257</v>
      </c>
      <c r="W264" s="5" t="str" cm="1">
        <f t="array" aca="1" ref="W264" ca="1">HYPERLINK("#"&amp;CELL("direccion",Tabla_471041!A260),"257")</f>
        <v>257</v>
      </c>
      <c r="X264" s="5" t="str" cm="1">
        <f t="array" aca="1" ref="X264" ca="1">HYPERLINK("#"&amp;CELL("direccion",Tabla_471031!A260),"257")</f>
        <v>257</v>
      </c>
      <c r="Y264" s="5" t="str" cm="1">
        <f t="array" aca="1" ref="Y264" ca="1">HYPERLINK("#"&amp;CELL("direccion",Tabla_471032!A260),"257")</f>
        <v>257</v>
      </c>
      <c r="Z264" s="5" t="str" cm="1">
        <f t="array" aca="1" ref="Z264" ca="1">HYPERLINK("#"&amp;CELL("direccion",Tabla_471059!A260),"257")</f>
        <v>257</v>
      </c>
      <c r="AA264" s="5" t="str" cm="1">
        <f t="array" aca="1" ref="AA264" ca="1">HYPERLINK("#"&amp;CELL("direccion",Tabla_471071!A260),"257")</f>
        <v>257</v>
      </c>
      <c r="AB264" s="5" t="str" cm="1">
        <f t="array" aca="1" ref="AB264" ca="1">HYPERLINK("#"&amp;CELL("direccion",Tabla_471062!A260),"257")</f>
        <v>257</v>
      </c>
      <c r="AC264" s="5" t="str" cm="1">
        <f t="array" aca="1" ref="AC264" ca="1">HYPERLINK("#"&amp;CELL("direccion",Tabla_471074!A260),"257")</f>
        <v>257</v>
      </c>
      <c r="AD264" t="s">
        <v>213</v>
      </c>
      <c r="AE264" s="3">
        <v>45747</v>
      </c>
    </row>
    <row r="265" spans="1:31" x14ac:dyDescent="0.3">
      <c r="A265">
        <v>2025</v>
      </c>
      <c r="B265" s="3">
        <v>45658</v>
      </c>
      <c r="C265" s="3">
        <v>45747</v>
      </c>
      <c r="D265" t="s">
        <v>84</v>
      </c>
      <c r="E265">
        <v>190</v>
      </c>
      <c r="F265" t="s">
        <v>277</v>
      </c>
      <c r="G265" t="s">
        <v>277</v>
      </c>
      <c r="H265" t="s">
        <v>225</v>
      </c>
      <c r="I265" t="s">
        <v>812</v>
      </c>
      <c r="J265" t="s">
        <v>609</v>
      </c>
      <c r="K265" t="s">
        <v>649</v>
      </c>
      <c r="L265" t="s">
        <v>91</v>
      </c>
      <c r="M265">
        <v>15437</v>
      </c>
      <c r="N265" t="s">
        <v>212</v>
      </c>
      <c r="O265">
        <v>12646.09</v>
      </c>
      <c r="P265" t="s">
        <v>212</v>
      </c>
      <c r="Q265" s="5" t="str" cm="1">
        <f t="array" aca="1" ref="Q265" ca="1">HYPERLINK("#"&amp;CELL("direccion",Tabla_471065!A261),"258")</f>
        <v>258</v>
      </c>
      <c r="R265" s="5" t="str" cm="1">
        <f t="array" aca="1" ref="R265" ca="1">HYPERLINK("#"&amp;CELL("direccion",Tabla_471039!A261),"258")</f>
        <v>258</v>
      </c>
      <c r="S265" s="5" t="str" cm="1">
        <f t="array" aca="1" ref="S265" ca="1">HYPERLINK("#"&amp;CELL("direccion",Tabla_471067!A261),"258")</f>
        <v>258</v>
      </c>
      <c r="T265" s="5" t="str" cm="1">
        <f t="array" aca="1" ref="T265" ca="1">HYPERLINK("#"&amp;CELL("direccion",Tabla_471023!A261),"258")</f>
        <v>258</v>
      </c>
      <c r="U265" s="5" t="str" cm="1">
        <f t="array" aca="1" ref="U265" ca="1">HYPERLINK("#"&amp;CELL("direccion",Tabla_471047!A261),"258")</f>
        <v>258</v>
      </c>
      <c r="V265" s="5" t="str" cm="1">
        <f t="array" aca="1" ref="V265" ca="1">HYPERLINK("#"&amp;CELL("direccion",Tabla_471030!A261),"258")</f>
        <v>258</v>
      </c>
      <c r="W265" s="5" t="str" cm="1">
        <f t="array" aca="1" ref="W265" ca="1">HYPERLINK("#"&amp;CELL("direccion",Tabla_471041!A261),"258")</f>
        <v>258</v>
      </c>
      <c r="X265" s="5" t="str" cm="1">
        <f t="array" aca="1" ref="X265" ca="1">HYPERLINK("#"&amp;CELL("direccion",Tabla_471031!A261),"258")</f>
        <v>258</v>
      </c>
      <c r="Y265" s="5" t="str" cm="1">
        <f t="array" aca="1" ref="Y265" ca="1">HYPERLINK("#"&amp;CELL("direccion",Tabla_471032!A261),"258")</f>
        <v>258</v>
      </c>
      <c r="Z265" s="5" t="str" cm="1">
        <f t="array" aca="1" ref="Z265" ca="1">HYPERLINK("#"&amp;CELL("direccion",Tabla_471059!A261),"258")</f>
        <v>258</v>
      </c>
      <c r="AA265" s="5" t="str" cm="1">
        <f t="array" aca="1" ref="AA265" ca="1">HYPERLINK("#"&amp;CELL("direccion",Tabla_471071!A261),"258")</f>
        <v>258</v>
      </c>
      <c r="AB265" s="5" t="str" cm="1">
        <f t="array" aca="1" ref="AB265" ca="1">HYPERLINK("#"&amp;CELL("direccion",Tabla_471062!A261),"258")</f>
        <v>258</v>
      </c>
      <c r="AC265" s="5" t="str" cm="1">
        <f t="array" aca="1" ref="AC265" ca="1">HYPERLINK("#"&amp;CELL("direccion",Tabla_471074!A261),"258")</f>
        <v>258</v>
      </c>
      <c r="AD265" t="s">
        <v>213</v>
      </c>
      <c r="AE265" s="3">
        <v>45747</v>
      </c>
    </row>
    <row r="266" spans="1:31" x14ac:dyDescent="0.3">
      <c r="A266">
        <v>2025</v>
      </c>
      <c r="B266" s="3">
        <v>45658</v>
      </c>
      <c r="C266" s="3">
        <v>45747</v>
      </c>
      <c r="D266" t="s">
        <v>84</v>
      </c>
      <c r="E266">
        <v>190</v>
      </c>
      <c r="F266" t="s">
        <v>277</v>
      </c>
      <c r="G266" t="s">
        <v>277</v>
      </c>
      <c r="H266" t="s">
        <v>225</v>
      </c>
      <c r="I266" t="s">
        <v>702</v>
      </c>
      <c r="J266" t="s">
        <v>560</v>
      </c>
      <c r="K266" t="s">
        <v>685</v>
      </c>
      <c r="L266" t="s">
        <v>91</v>
      </c>
      <c r="M266">
        <v>15437</v>
      </c>
      <c r="N266" t="s">
        <v>212</v>
      </c>
      <c r="O266">
        <v>12646.09</v>
      </c>
      <c r="P266" t="s">
        <v>212</v>
      </c>
      <c r="Q266" s="5" t="str" cm="1">
        <f t="array" aca="1" ref="Q266" ca="1">HYPERLINK("#"&amp;CELL("direccion",Tabla_471065!A262),"259")</f>
        <v>259</v>
      </c>
      <c r="R266" s="5" t="str" cm="1">
        <f t="array" aca="1" ref="R266" ca="1">HYPERLINK("#"&amp;CELL("direccion",Tabla_471039!A262),"259")</f>
        <v>259</v>
      </c>
      <c r="S266" s="5" t="str" cm="1">
        <f t="array" aca="1" ref="S266" ca="1">HYPERLINK("#"&amp;CELL("direccion",Tabla_471067!A262),"259")</f>
        <v>259</v>
      </c>
      <c r="T266" s="5" t="str" cm="1">
        <f t="array" aca="1" ref="T266" ca="1">HYPERLINK("#"&amp;CELL("direccion",Tabla_471023!A262),"259")</f>
        <v>259</v>
      </c>
      <c r="U266" s="5" t="str" cm="1">
        <f t="array" aca="1" ref="U266" ca="1">HYPERLINK("#"&amp;CELL("direccion",Tabla_471047!A262),"259")</f>
        <v>259</v>
      </c>
      <c r="V266" s="5" t="str" cm="1">
        <f t="array" aca="1" ref="V266" ca="1">HYPERLINK("#"&amp;CELL("direccion",Tabla_471030!A262),"259")</f>
        <v>259</v>
      </c>
      <c r="W266" s="5" t="str" cm="1">
        <f t="array" aca="1" ref="W266" ca="1">HYPERLINK("#"&amp;CELL("direccion",Tabla_471041!A262),"259")</f>
        <v>259</v>
      </c>
      <c r="X266" s="5" t="str" cm="1">
        <f t="array" aca="1" ref="X266" ca="1">HYPERLINK("#"&amp;CELL("direccion",Tabla_471031!A262),"259")</f>
        <v>259</v>
      </c>
      <c r="Y266" s="5" t="str" cm="1">
        <f t="array" aca="1" ref="Y266" ca="1">HYPERLINK("#"&amp;CELL("direccion",Tabla_471032!A262),"259")</f>
        <v>259</v>
      </c>
      <c r="Z266" s="5" t="str" cm="1">
        <f t="array" aca="1" ref="Z266" ca="1">HYPERLINK("#"&amp;CELL("direccion",Tabla_471059!A262),"259")</f>
        <v>259</v>
      </c>
      <c r="AA266" s="5" t="str" cm="1">
        <f t="array" aca="1" ref="AA266" ca="1">HYPERLINK("#"&amp;CELL("direccion",Tabla_471071!A262),"259")</f>
        <v>259</v>
      </c>
      <c r="AB266" s="5" t="str" cm="1">
        <f t="array" aca="1" ref="AB266" ca="1">HYPERLINK("#"&amp;CELL("direccion",Tabla_471062!A262),"259")</f>
        <v>259</v>
      </c>
      <c r="AC266" s="5" t="str" cm="1">
        <f t="array" aca="1" ref="AC266" ca="1">HYPERLINK("#"&amp;CELL("direccion",Tabla_471074!A262),"259")</f>
        <v>259</v>
      </c>
      <c r="AD266" t="s">
        <v>213</v>
      </c>
      <c r="AE266" s="3">
        <v>45747</v>
      </c>
    </row>
    <row r="267" spans="1:31" x14ac:dyDescent="0.3">
      <c r="A267">
        <v>2025</v>
      </c>
      <c r="B267" s="3">
        <v>45658</v>
      </c>
      <c r="C267" s="3">
        <v>45747</v>
      </c>
      <c r="D267" t="s">
        <v>84</v>
      </c>
      <c r="E267">
        <v>190</v>
      </c>
      <c r="F267" t="s">
        <v>277</v>
      </c>
      <c r="G267" t="s">
        <v>277</v>
      </c>
      <c r="H267" t="s">
        <v>225</v>
      </c>
      <c r="I267" t="s">
        <v>813</v>
      </c>
      <c r="J267" t="s">
        <v>426</v>
      </c>
      <c r="K267" t="s">
        <v>426</v>
      </c>
      <c r="L267" t="s">
        <v>91</v>
      </c>
      <c r="M267">
        <v>15437</v>
      </c>
      <c r="N267" t="s">
        <v>212</v>
      </c>
      <c r="O267">
        <v>12646.09</v>
      </c>
      <c r="P267" t="s">
        <v>212</v>
      </c>
      <c r="Q267" s="5" t="str" cm="1">
        <f t="array" aca="1" ref="Q267" ca="1">HYPERLINK("#"&amp;CELL("direccion",Tabla_471065!A263),"260")</f>
        <v>260</v>
      </c>
      <c r="R267" s="5" t="str" cm="1">
        <f t="array" aca="1" ref="R267" ca="1">HYPERLINK("#"&amp;CELL("direccion",Tabla_471039!A263),"260")</f>
        <v>260</v>
      </c>
      <c r="S267" s="5" t="str" cm="1">
        <f t="array" aca="1" ref="S267" ca="1">HYPERLINK("#"&amp;CELL("direccion",Tabla_471067!A263),"260")</f>
        <v>260</v>
      </c>
      <c r="T267" s="5" t="str" cm="1">
        <f t="array" aca="1" ref="T267" ca="1">HYPERLINK("#"&amp;CELL("direccion",Tabla_471023!A263),"260")</f>
        <v>260</v>
      </c>
      <c r="U267" s="5" t="str" cm="1">
        <f t="array" aca="1" ref="U267" ca="1">HYPERLINK("#"&amp;CELL("direccion",Tabla_471047!A263),"260")</f>
        <v>260</v>
      </c>
      <c r="V267" s="5" t="str" cm="1">
        <f t="array" aca="1" ref="V267" ca="1">HYPERLINK("#"&amp;CELL("direccion",Tabla_471030!A263),"260")</f>
        <v>260</v>
      </c>
      <c r="W267" s="5" t="str" cm="1">
        <f t="array" aca="1" ref="W267" ca="1">HYPERLINK("#"&amp;CELL("direccion",Tabla_471041!A263),"260")</f>
        <v>260</v>
      </c>
      <c r="X267" s="5" t="str" cm="1">
        <f t="array" aca="1" ref="X267" ca="1">HYPERLINK("#"&amp;CELL("direccion",Tabla_471031!A263),"260")</f>
        <v>260</v>
      </c>
      <c r="Y267" s="5" t="str" cm="1">
        <f t="array" aca="1" ref="Y267" ca="1">HYPERLINK("#"&amp;CELL("direccion",Tabla_471032!A263),"260")</f>
        <v>260</v>
      </c>
      <c r="Z267" s="5" t="str" cm="1">
        <f t="array" aca="1" ref="Z267" ca="1">HYPERLINK("#"&amp;CELL("direccion",Tabla_471059!A263),"260")</f>
        <v>260</v>
      </c>
      <c r="AA267" s="5" t="str" cm="1">
        <f t="array" aca="1" ref="AA267" ca="1">HYPERLINK("#"&amp;CELL("direccion",Tabla_471071!A263),"260")</f>
        <v>260</v>
      </c>
      <c r="AB267" s="5" t="str" cm="1">
        <f t="array" aca="1" ref="AB267" ca="1">HYPERLINK("#"&amp;CELL("direccion",Tabla_471062!A263),"260")</f>
        <v>260</v>
      </c>
      <c r="AC267" s="5" t="str" cm="1">
        <f t="array" aca="1" ref="AC267" ca="1">HYPERLINK("#"&amp;CELL("direccion",Tabla_471074!A263),"260")</f>
        <v>260</v>
      </c>
      <c r="AD267" t="s">
        <v>213</v>
      </c>
      <c r="AE267" s="3">
        <v>45747</v>
      </c>
    </row>
    <row r="268" spans="1:31" x14ac:dyDescent="0.3">
      <c r="A268">
        <v>2025</v>
      </c>
      <c r="B268" s="3">
        <v>45658</v>
      </c>
      <c r="C268" s="3">
        <v>45747</v>
      </c>
      <c r="D268" t="s">
        <v>84</v>
      </c>
      <c r="E268">
        <v>190</v>
      </c>
      <c r="F268" t="s">
        <v>277</v>
      </c>
      <c r="G268" t="s">
        <v>277</v>
      </c>
      <c r="H268" t="s">
        <v>225</v>
      </c>
      <c r="I268" t="s">
        <v>814</v>
      </c>
      <c r="J268" t="s">
        <v>642</v>
      </c>
      <c r="K268" t="s">
        <v>358</v>
      </c>
      <c r="L268" t="s">
        <v>91</v>
      </c>
      <c r="M268">
        <v>15437</v>
      </c>
      <c r="N268" t="s">
        <v>212</v>
      </c>
      <c r="O268">
        <v>12646.09</v>
      </c>
      <c r="P268" t="s">
        <v>212</v>
      </c>
      <c r="Q268" s="5" t="str" cm="1">
        <f t="array" aca="1" ref="Q268" ca="1">HYPERLINK("#"&amp;CELL("direccion",Tabla_471065!A264),"261")</f>
        <v>261</v>
      </c>
      <c r="R268" s="5" t="str" cm="1">
        <f t="array" aca="1" ref="R268" ca="1">HYPERLINK("#"&amp;CELL("direccion",Tabla_471039!A264),"261")</f>
        <v>261</v>
      </c>
      <c r="S268" s="5" t="str" cm="1">
        <f t="array" aca="1" ref="S268" ca="1">HYPERLINK("#"&amp;CELL("direccion",Tabla_471067!A264),"261")</f>
        <v>261</v>
      </c>
      <c r="T268" s="5" t="str" cm="1">
        <f t="array" aca="1" ref="T268" ca="1">HYPERLINK("#"&amp;CELL("direccion",Tabla_471023!A264),"261")</f>
        <v>261</v>
      </c>
      <c r="U268" s="5" t="str" cm="1">
        <f t="array" aca="1" ref="U268" ca="1">HYPERLINK("#"&amp;CELL("direccion",Tabla_471047!A264),"261")</f>
        <v>261</v>
      </c>
      <c r="V268" s="5" t="str" cm="1">
        <f t="array" aca="1" ref="V268" ca="1">HYPERLINK("#"&amp;CELL("direccion",Tabla_471030!A264),"261")</f>
        <v>261</v>
      </c>
      <c r="W268" s="5" t="str" cm="1">
        <f t="array" aca="1" ref="W268" ca="1">HYPERLINK("#"&amp;CELL("direccion",Tabla_471041!A264),"261")</f>
        <v>261</v>
      </c>
      <c r="X268" s="5" t="str" cm="1">
        <f t="array" aca="1" ref="X268" ca="1">HYPERLINK("#"&amp;CELL("direccion",Tabla_471031!A264),"261")</f>
        <v>261</v>
      </c>
      <c r="Y268" s="5" t="str" cm="1">
        <f t="array" aca="1" ref="Y268" ca="1">HYPERLINK("#"&amp;CELL("direccion",Tabla_471032!A264),"261")</f>
        <v>261</v>
      </c>
      <c r="Z268" s="5" t="str" cm="1">
        <f t="array" aca="1" ref="Z268" ca="1">HYPERLINK("#"&amp;CELL("direccion",Tabla_471059!A264),"261")</f>
        <v>261</v>
      </c>
      <c r="AA268" s="5" t="str" cm="1">
        <f t="array" aca="1" ref="AA268" ca="1">HYPERLINK("#"&amp;CELL("direccion",Tabla_471071!A264),"261")</f>
        <v>261</v>
      </c>
      <c r="AB268" s="5" t="str" cm="1">
        <f t="array" aca="1" ref="AB268" ca="1">HYPERLINK("#"&amp;CELL("direccion",Tabla_471062!A264),"261")</f>
        <v>261</v>
      </c>
      <c r="AC268" s="5" t="str" cm="1">
        <f t="array" aca="1" ref="AC268" ca="1">HYPERLINK("#"&amp;CELL("direccion",Tabla_471074!A264),"261")</f>
        <v>261</v>
      </c>
      <c r="AD268" t="s">
        <v>213</v>
      </c>
      <c r="AE268" s="3">
        <v>45747</v>
      </c>
    </row>
    <row r="269" spans="1:31" x14ac:dyDescent="0.3">
      <c r="A269">
        <v>2025</v>
      </c>
      <c r="B269" s="3">
        <v>45658</v>
      </c>
      <c r="C269" s="3">
        <v>45747</v>
      </c>
      <c r="D269" t="s">
        <v>84</v>
      </c>
      <c r="E269">
        <v>190</v>
      </c>
      <c r="F269" t="s">
        <v>277</v>
      </c>
      <c r="G269" t="s">
        <v>277</v>
      </c>
      <c r="H269" t="s">
        <v>225</v>
      </c>
      <c r="I269" t="s">
        <v>632</v>
      </c>
      <c r="J269" t="s">
        <v>463</v>
      </c>
      <c r="K269" t="s">
        <v>815</v>
      </c>
      <c r="L269" t="s">
        <v>91</v>
      </c>
      <c r="M269">
        <v>15437</v>
      </c>
      <c r="N269" t="s">
        <v>212</v>
      </c>
      <c r="O269">
        <v>12646.09</v>
      </c>
      <c r="P269" t="s">
        <v>212</v>
      </c>
      <c r="Q269" s="5" t="str" cm="1">
        <f t="array" aca="1" ref="Q269" ca="1">HYPERLINK("#"&amp;CELL("direccion",Tabla_471065!A265),"262")</f>
        <v>262</v>
      </c>
      <c r="R269" s="5" t="str" cm="1">
        <f t="array" aca="1" ref="R269" ca="1">HYPERLINK("#"&amp;CELL("direccion",Tabla_471039!A265),"262")</f>
        <v>262</v>
      </c>
      <c r="S269" s="5" t="str" cm="1">
        <f t="array" aca="1" ref="S269" ca="1">HYPERLINK("#"&amp;CELL("direccion",Tabla_471067!A265),"262")</f>
        <v>262</v>
      </c>
      <c r="T269" s="5" t="str" cm="1">
        <f t="array" aca="1" ref="T269" ca="1">HYPERLINK("#"&amp;CELL("direccion",Tabla_471023!A265),"262")</f>
        <v>262</v>
      </c>
      <c r="U269" s="5" t="str" cm="1">
        <f t="array" aca="1" ref="U269" ca="1">HYPERLINK("#"&amp;CELL("direccion",Tabla_471047!A265),"262")</f>
        <v>262</v>
      </c>
      <c r="V269" s="5" t="str" cm="1">
        <f t="array" aca="1" ref="V269" ca="1">HYPERLINK("#"&amp;CELL("direccion",Tabla_471030!A265),"262")</f>
        <v>262</v>
      </c>
      <c r="W269" s="5" t="str" cm="1">
        <f t="array" aca="1" ref="W269" ca="1">HYPERLINK("#"&amp;CELL("direccion",Tabla_471041!A265),"262")</f>
        <v>262</v>
      </c>
      <c r="X269" s="5" t="str" cm="1">
        <f t="array" aca="1" ref="X269" ca="1">HYPERLINK("#"&amp;CELL("direccion",Tabla_471031!A265),"262")</f>
        <v>262</v>
      </c>
      <c r="Y269" s="5" t="str" cm="1">
        <f t="array" aca="1" ref="Y269" ca="1">HYPERLINK("#"&amp;CELL("direccion",Tabla_471032!A265),"262")</f>
        <v>262</v>
      </c>
      <c r="Z269" s="5" t="str" cm="1">
        <f t="array" aca="1" ref="Z269" ca="1">HYPERLINK("#"&amp;CELL("direccion",Tabla_471059!A265),"262")</f>
        <v>262</v>
      </c>
      <c r="AA269" s="5" t="str" cm="1">
        <f t="array" aca="1" ref="AA269" ca="1">HYPERLINK("#"&amp;CELL("direccion",Tabla_471071!A265),"262")</f>
        <v>262</v>
      </c>
      <c r="AB269" s="5" t="str" cm="1">
        <f t="array" aca="1" ref="AB269" ca="1">HYPERLINK("#"&amp;CELL("direccion",Tabla_471062!A265),"262")</f>
        <v>262</v>
      </c>
      <c r="AC269" s="5" t="str" cm="1">
        <f t="array" aca="1" ref="AC269" ca="1">HYPERLINK("#"&amp;CELL("direccion",Tabla_471074!A265),"262")</f>
        <v>262</v>
      </c>
      <c r="AD269" t="s">
        <v>213</v>
      </c>
      <c r="AE269" s="3">
        <v>45747</v>
      </c>
    </row>
    <row r="270" spans="1:31" x14ac:dyDescent="0.3">
      <c r="A270">
        <v>2025</v>
      </c>
      <c r="B270" s="3">
        <v>45658</v>
      </c>
      <c r="C270" s="3">
        <v>45747</v>
      </c>
      <c r="D270" t="s">
        <v>84</v>
      </c>
      <c r="E270">
        <v>190</v>
      </c>
      <c r="F270" t="s">
        <v>277</v>
      </c>
      <c r="G270" t="s">
        <v>277</v>
      </c>
      <c r="H270" t="s">
        <v>225</v>
      </c>
      <c r="I270" t="s">
        <v>816</v>
      </c>
      <c r="J270" t="s">
        <v>423</v>
      </c>
      <c r="K270" t="s">
        <v>817</v>
      </c>
      <c r="L270" t="s">
        <v>92</v>
      </c>
      <c r="M270">
        <v>15437</v>
      </c>
      <c r="N270" t="s">
        <v>212</v>
      </c>
      <c r="O270">
        <v>12646.09</v>
      </c>
      <c r="P270" t="s">
        <v>212</v>
      </c>
      <c r="Q270" s="5" t="str" cm="1">
        <f t="array" aca="1" ref="Q270" ca="1">HYPERLINK("#"&amp;CELL("direccion",Tabla_471065!A266),"263")</f>
        <v>263</v>
      </c>
      <c r="R270" s="5" t="str" cm="1">
        <f t="array" aca="1" ref="R270" ca="1">HYPERLINK("#"&amp;CELL("direccion",Tabla_471039!A266),"263")</f>
        <v>263</v>
      </c>
      <c r="S270" s="5" t="str" cm="1">
        <f t="array" aca="1" ref="S270" ca="1">HYPERLINK("#"&amp;CELL("direccion",Tabla_471067!A266),"263")</f>
        <v>263</v>
      </c>
      <c r="T270" s="5" t="str" cm="1">
        <f t="array" aca="1" ref="T270" ca="1">HYPERLINK("#"&amp;CELL("direccion",Tabla_471023!A266),"263")</f>
        <v>263</v>
      </c>
      <c r="U270" s="5" t="str" cm="1">
        <f t="array" aca="1" ref="U270" ca="1">HYPERLINK("#"&amp;CELL("direccion",Tabla_471047!A266),"263")</f>
        <v>263</v>
      </c>
      <c r="V270" s="5" t="str" cm="1">
        <f t="array" aca="1" ref="V270" ca="1">HYPERLINK("#"&amp;CELL("direccion",Tabla_471030!A266),"263")</f>
        <v>263</v>
      </c>
      <c r="W270" s="5" t="str" cm="1">
        <f t="array" aca="1" ref="W270" ca="1">HYPERLINK("#"&amp;CELL("direccion",Tabla_471041!A266),"263")</f>
        <v>263</v>
      </c>
      <c r="X270" s="5" t="str" cm="1">
        <f t="array" aca="1" ref="X270" ca="1">HYPERLINK("#"&amp;CELL("direccion",Tabla_471031!A266),"263")</f>
        <v>263</v>
      </c>
      <c r="Y270" s="5" t="str" cm="1">
        <f t="array" aca="1" ref="Y270" ca="1">HYPERLINK("#"&amp;CELL("direccion",Tabla_471032!A266),"263")</f>
        <v>263</v>
      </c>
      <c r="Z270" s="5" t="str" cm="1">
        <f t="array" aca="1" ref="Z270" ca="1">HYPERLINK("#"&amp;CELL("direccion",Tabla_471059!A266),"263")</f>
        <v>263</v>
      </c>
      <c r="AA270" s="5" t="str" cm="1">
        <f t="array" aca="1" ref="AA270" ca="1">HYPERLINK("#"&amp;CELL("direccion",Tabla_471071!A266),"263")</f>
        <v>263</v>
      </c>
      <c r="AB270" s="5" t="str" cm="1">
        <f t="array" aca="1" ref="AB270" ca="1">HYPERLINK("#"&amp;CELL("direccion",Tabla_471062!A266),"263")</f>
        <v>263</v>
      </c>
      <c r="AC270" s="5" t="str" cm="1">
        <f t="array" aca="1" ref="AC270" ca="1">HYPERLINK("#"&amp;CELL("direccion",Tabla_471074!A266),"263")</f>
        <v>263</v>
      </c>
      <c r="AD270" t="s">
        <v>213</v>
      </c>
      <c r="AE270" s="3">
        <v>45747</v>
      </c>
    </row>
    <row r="271" spans="1:31" x14ac:dyDescent="0.3">
      <c r="A271">
        <v>2025</v>
      </c>
      <c r="B271" s="3">
        <v>45658</v>
      </c>
      <c r="C271" s="3">
        <v>45747</v>
      </c>
      <c r="D271" t="s">
        <v>84</v>
      </c>
      <c r="E271">
        <v>190</v>
      </c>
      <c r="F271" t="s">
        <v>277</v>
      </c>
      <c r="G271" t="s">
        <v>277</v>
      </c>
      <c r="H271" t="s">
        <v>225</v>
      </c>
      <c r="I271" t="s">
        <v>818</v>
      </c>
      <c r="J271" t="s">
        <v>423</v>
      </c>
      <c r="K271" t="s">
        <v>819</v>
      </c>
      <c r="L271" t="s">
        <v>92</v>
      </c>
      <c r="M271">
        <v>15437</v>
      </c>
      <c r="N271" t="s">
        <v>212</v>
      </c>
      <c r="O271">
        <v>12646.09</v>
      </c>
      <c r="P271" t="s">
        <v>212</v>
      </c>
      <c r="Q271" s="5" t="str" cm="1">
        <f t="array" aca="1" ref="Q271" ca="1">HYPERLINK("#"&amp;CELL("direccion",Tabla_471065!A267),"264")</f>
        <v>264</v>
      </c>
      <c r="R271" s="5" t="str" cm="1">
        <f t="array" aca="1" ref="R271" ca="1">HYPERLINK("#"&amp;CELL("direccion",Tabla_471039!A267),"264")</f>
        <v>264</v>
      </c>
      <c r="S271" s="5" t="str" cm="1">
        <f t="array" aca="1" ref="S271" ca="1">HYPERLINK("#"&amp;CELL("direccion",Tabla_471067!A267),"264")</f>
        <v>264</v>
      </c>
      <c r="T271" s="5" t="str" cm="1">
        <f t="array" aca="1" ref="T271" ca="1">HYPERLINK("#"&amp;CELL("direccion",Tabla_471023!A267),"264")</f>
        <v>264</v>
      </c>
      <c r="U271" s="5" t="str" cm="1">
        <f t="array" aca="1" ref="U271" ca="1">HYPERLINK("#"&amp;CELL("direccion",Tabla_471047!A267),"264")</f>
        <v>264</v>
      </c>
      <c r="V271" s="5" t="str" cm="1">
        <f t="array" aca="1" ref="V271" ca="1">HYPERLINK("#"&amp;CELL("direccion",Tabla_471030!A267),"264")</f>
        <v>264</v>
      </c>
      <c r="W271" s="5" t="str" cm="1">
        <f t="array" aca="1" ref="W271" ca="1">HYPERLINK("#"&amp;CELL("direccion",Tabla_471041!A267),"264")</f>
        <v>264</v>
      </c>
      <c r="X271" s="5" t="str" cm="1">
        <f t="array" aca="1" ref="X271" ca="1">HYPERLINK("#"&amp;CELL("direccion",Tabla_471031!A267),"264")</f>
        <v>264</v>
      </c>
      <c r="Y271" s="5" t="str" cm="1">
        <f t="array" aca="1" ref="Y271" ca="1">HYPERLINK("#"&amp;CELL("direccion",Tabla_471032!A267),"264")</f>
        <v>264</v>
      </c>
      <c r="Z271" s="5" t="str" cm="1">
        <f t="array" aca="1" ref="Z271" ca="1">HYPERLINK("#"&amp;CELL("direccion",Tabla_471059!A267),"264")</f>
        <v>264</v>
      </c>
      <c r="AA271" s="5" t="str" cm="1">
        <f t="array" aca="1" ref="AA271" ca="1">HYPERLINK("#"&amp;CELL("direccion",Tabla_471071!A267),"264")</f>
        <v>264</v>
      </c>
      <c r="AB271" s="5" t="str" cm="1">
        <f t="array" aca="1" ref="AB271" ca="1">HYPERLINK("#"&amp;CELL("direccion",Tabla_471062!A267),"264")</f>
        <v>264</v>
      </c>
      <c r="AC271" s="5" t="str" cm="1">
        <f t="array" aca="1" ref="AC271" ca="1">HYPERLINK("#"&amp;CELL("direccion",Tabla_471074!A267),"264")</f>
        <v>264</v>
      </c>
      <c r="AD271" t="s">
        <v>213</v>
      </c>
      <c r="AE271" s="3">
        <v>45747</v>
      </c>
    </row>
    <row r="272" spans="1:31" x14ac:dyDescent="0.3">
      <c r="A272">
        <v>2025</v>
      </c>
      <c r="B272" s="3">
        <v>45658</v>
      </c>
      <c r="C272" s="3">
        <v>45747</v>
      </c>
      <c r="D272" t="s">
        <v>84</v>
      </c>
      <c r="E272">
        <v>190</v>
      </c>
      <c r="F272" t="s">
        <v>277</v>
      </c>
      <c r="G272" t="s">
        <v>277</v>
      </c>
      <c r="H272" t="s">
        <v>225</v>
      </c>
      <c r="I272" t="s">
        <v>820</v>
      </c>
      <c r="J272" t="s">
        <v>423</v>
      </c>
      <c r="K272" t="s">
        <v>344</v>
      </c>
      <c r="L272" t="s">
        <v>92</v>
      </c>
      <c r="M272">
        <v>15437</v>
      </c>
      <c r="N272" t="s">
        <v>212</v>
      </c>
      <c r="O272">
        <v>12646.09</v>
      </c>
      <c r="P272" t="s">
        <v>212</v>
      </c>
      <c r="Q272" s="5" t="str" cm="1">
        <f t="array" aca="1" ref="Q272" ca="1">HYPERLINK("#"&amp;CELL("direccion",Tabla_471065!A268),"265")</f>
        <v>265</v>
      </c>
      <c r="R272" s="5" t="str" cm="1">
        <f t="array" aca="1" ref="R272" ca="1">HYPERLINK("#"&amp;CELL("direccion",Tabla_471039!A268),"265")</f>
        <v>265</v>
      </c>
      <c r="S272" s="5" t="str" cm="1">
        <f t="array" aca="1" ref="S272" ca="1">HYPERLINK("#"&amp;CELL("direccion",Tabla_471067!A268),"265")</f>
        <v>265</v>
      </c>
      <c r="T272" s="5" t="str" cm="1">
        <f t="array" aca="1" ref="T272" ca="1">HYPERLINK("#"&amp;CELL("direccion",Tabla_471023!A268),"265")</f>
        <v>265</v>
      </c>
      <c r="U272" s="5" t="str" cm="1">
        <f t="array" aca="1" ref="U272" ca="1">HYPERLINK("#"&amp;CELL("direccion",Tabla_471047!A268),"265")</f>
        <v>265</v>
      </c>
      <c r="V272" s="5" t="str" cm="1">
        <f t="array" aca="1" ref="V272" ca="1">HYPERLINK("#"&amp;CELL("direccion",Tabla_471030!A268),"265")</f>
        <v>265</v>
      </c>
      <c r="W272" s="5" t="str" cm="1">
        <f t="array" aca="1" ref="W272" ca="1">HYPERLINK("#"&amp;CELL("direccion",Tabla_471041!A268),"265")</f>
        <v>265</v>
      </c>
      <c r="X272" s="5" t="str" cm="1">
        <f t="array" aca="1" ref="X272" ca="1">HYPERLINK("#"&amp;CELL("direccion",Tabla_471031!A268),"265")</f>
        <v>265</v>
      </c>
      <c r="Y272" s="5" t="str" cm="1">
        <f t="array" aca="1" ref="Y272" ca="1">HYPERLINK("#"&amp;CELL("direccion",Tabla_471032!A268),"265")</f>
        <v>265</v>
      </c>
      <c r="Z272" s="5" t="str" cm="1">
        <f t="array" aca="1" ref="Z272" ca="1">HYPERLINK("#"&amp;CELL("direccion",Tabla_471059!A268),"265")</f>
        <v>265</v>
      </c>
      <c r="AA272" s="5" t="str" cm="1">
        <f t="array" aca="1" ref="AA272" ca="1">HYPERLINK("#"&amp;CELL("direccion",Tabla_471071!A268),"265")</f>
        <v>265</v>
      </c>
      <c r="AB272" s="5" t="str" cm="1">
        <f t="array" aca="1" ref="AB272" ca="1">HYPERLINK("#"&amp;CELL("direccion",Tabla_471062!A268),"265")</f>
        <v>265</v>
      </c>
      <c r="AC272" s="5" t="str" cm="1">
        <f t="array" aca="1" ref="AC272" ca="1">HYPERLINK("#"&amp;CELL("direccion",Tabla_471074!A268),"265")</f>
        <v>265</v>
      </c>
      <c r="AD272" t="s">
        <v>213</v>
      </c>
      <c r="AE272" s="3">
        <v>45747</v>
      </c>
    </row>
    <row r="273" spans="1:31" x14ac:dyDescent="0.3">
      <c r="A273">
        <v>2025</v>
      </c>
      <c r="B273" s="3">
        <v>45658</v>
      </c>
      <c r="C273" s="3">
        <v>45747</v>
      </c>
      <c r="D273" t="s">
        <v>84</v>
      </c>
      <c r="E273">
        <v>190</v>
      </c>
      <c r="F273" t="s">
        <v>277</v>
      </c>
      <c r="G273" t="s">
        <v>277</v>
      </c>
      <c r="H273" t="s">
        <v>225</v>
      </c>
      <c r="I273" t="s">
        <v>821</v>
      </c>
      <c r="J273" t="s">
        <v>423</v>
      </c>
      <c r="K273" t="s">
        <v>685</v>
      </c>
      <c r="L273" t="s">
        <v>92</v>
      </c>
      <c r="M273">
        <v>15437</v>
      </c>
      <c r="N273" t="s">
        <v>212</v>
      </c>
      <c r="O273">
        <v>12646.09</v>
      </c>
      <c r="P273" t="s">
        <v>212</v>
      </c>
      <c r="Q273" s="5" t="str" cm="1">
        <f t="array" aca="1" ref="Q273" ca="1">HYPERLINK("#"&amp;CELL("direccion",Tabla_471065!A269),"266")</f>
        <v>266</v>
      </c>
      <c r="R273" s="5" t="str" cm="1">
        <f t="array" aca="1" ref="R273" ca="1">HYPERLINK("#"&amp;CELL("direccion",Tabla_471039!A269),"266")</f>
        <v>266</v>
      </c>
      <c r="S273" s="5" t="str" cm="1">
        <f t="array" aca="1" ref="S273" ca="1">HYPERLINK("#"&amp;CELL("direccion",Tabla_471067!A269),"266")</f>
        <v>266</v>
      </c>
      <c r="T273" s="5" t="str" cm="1">
        <f t="array" aca="1" ref="T273" ca="1">HYPERLINK("#"&amp;CELL("direccion",Tabla_471023!A269),"266")</f>
        <v>266</v>
      </c>
      <c r="U273" s="5" t="str" cm="1">
        <f t="array" aca="1" ref="U273" ca="1">HYPERLINK("#"&amp;CELL("direccion",Tabla_471047!A269),"266")</f>
        <v>266</v>
      </c>
      <c r="V273" s="5" t="str" cm="1">
        <f t="array" aca="1" ref="V273" ca="1">HYPERLINK("#"&amp;CELL("direccion",Tabla_471030!A269),"266")</f>
        <v>266</v>
      </c>
      <c r="W273" s="5" t="str" cm="1">
        <f t="array" aca="1" ref="W273" ca="1">HYPERLINK("#"&amp;CELL("direccion",Tabla_471041!A269),"266")</f>
        <v>266</v>
      </c>
      <c r="X273" s="5" t="str" cm="1">
        <f t="array" aca="1" ref="X273" ca="1">HYPERLINK("#"&amp;CELL("direccion",Tabla_471031!A269),"266")</f>
        <v>266</v>
      </c>
      <c r="Y273" s="5" t="str" cm="1">
        <f t="array" aca="1" ref="Y273" ca="1">HYPERLINK("#"&amp;CELL("direccion",Tabla_471032!A269),"266")</f>
        <v>266</v>
      </c>
      <c r="Z273" s="5" t="str" cm="1">
        <f t="array" aca="1" ref="Z273" ca="1">HYPERLINK("#"&amp;CELL("direccion",Tabla_471059!A269),"266")</f>
        <v>266</v>
      </c>
      <c r="AA273" s="5" t="str" cm="1">
        <f t="array" aca="1" ref="AA273" ca="1">HYPERLINK("#"&amp;CELL("direccion",Tabla_471071!A269),"266")</f>
        <v>266</v>
      </c>
      <c r="AB273" s="5" t="str" cm="1">
        <f t="array" aca="1" ref="AB273" ca="1">HYPERLINK("#"&amp;CELL("direccion",Tabla_471062!A269),"266")</f>
        <v>266</v>
      </c>
      <c r="AC273" s="5" t="str" cm="1">
        <f t="array" aca="1" ref="AC273" ca="1">HYPERLINK("#"&amp;CELL("direccion",Tabla_471074!A269),"266")</f>
        <v>266</v>
      </c>
      <c r="AD273" t="s">
        <v>213</v>
      </c>
      <c r="AE273" s="3">
        <v>45747</v>
      </c>
    </row>
    <row r="274" spans="1:31" x14ac:dyDescent="0.3">
      <c r="A274">
        <v>2025</v>
      </c>
      <c r="B274" s="3">
        <v>45658</v>
      </c>
      <c r="C274" s="3">
        <v>45747</v>
      </c>
      <c r="D274" t="s">
        <v>84</v>
      </c>
      <c r="E274">
        <v>190</v>
      </c>
      <c r="F274" t="s">
        <v>277</v>
      </c>
      <c r="G274" t="s">
        <v>277</v>
      </c>
      <c r="H274" t="s">
        <v>225</v>
      </c>
      <c r="I274" t="s">
        <v>822</v>
      </c>
      <c r="J274" t="s">
        <v>423</v>
      </c>
      <c r="K274" t="s">
        <v>404</v>
      </c>
      <c r="L274" t="s">
        <v>92</v>
      </c>
      <c r="M274">
        <v>15437</v>
      </c>
      <c r="N274" t="s">
        <v>212</v>
      </c>
      <c r="O274">
        <v>12646.09</v>
      </c>
      <c r="P274" t="s">
        <v>212</v>
      </c>
      <c r="Q274" s="5" t="str" cm="1">
        <f t="array" aca="1" ref="Q274" ca="1">HYPERLINK("#"&amp;CELL("direccion",Tabla_471065!A270),"267")</f>
        <v>267</v>
      </c>
      <c r="R274" s="5" t="str" cm="1">
        <f t="array" aca="1" ref="R274" ca="1">HYPERLINK("#"&amp;CELL("direccion",Tabla_471039!A270),"267")</f>
        <v>267</v>
      </c>
      <c r="S274" s="5" t="str" cm="1">
        <f t="array" aca="1" ref="S274" ca="1">HYPERLINK("#"&amp;CELL("direccion",Tabla_471067!A270),"267")</f>
        <v>267</v>
      </c>
      <c r="T274" s="5" t="str" cm="1">
        <f t="array" aca="1" ref="T274" ca="1">HYPERLINK("#"&amp;CELL("direccion",Tabla_471023!A270),"267")</f>
        <v>267</v>
      </c>
      <c r="U274" s="5" t="str" cm="1">
        <f t="array" aca="1" ref="U274" ca="1">HYPERLINK("#"&amp;CELL("direccion",Tabla_471047!A270),"267")</f>
        <v>267</v>
      </c>
      <c r="V274" s="5" t="str" cm="1">
        <f t="array" aca="1" ref="V274" ca="1">HYPERLINK("#"&amp;CELL("direccion",Tabla_471030!A270),"267")</f>
        <v>267</v>
      </c>
      <c r="W274" s="5" t="str" cm="1">
        <f t="array" aca="1" ref="W274" ca="1">HYPERLINK("#"&amp;CELL("direccion",Tabla_471041!A270),"267")</f>
        <v>267</v>
      </c>
      <c r="X274" s="5" t="str" cm="1">
        <f t="array" aca="1" ref="X274" ca="1">HYPERLINK("#"&amp;CELL("direccion",Tabla_471031!A270),"267")</f>
        <v>267</v>
      </c>
      <c r="Y274" s="5" t="str" cm="1">
        <f t="array" aca="1" ref="Y274" ca="1">HYPERLINK("#"&amp;CELL("direccion",Tabla_471032!A270),"267")</f>
        <v>267</v>
      </c>
      <c r="Z274" s="5" t="str" cm="1">
        <f t="array" aca="1" ref="Z274" ca="1">HYPERLINK("#"&amp;CELL("direccion",Tabla_471059!A270),"267")</f>
        <v>267</v>
      </c>
      <c r="AA274" s="5" t="str" cm="1">
        <f t="array" aca="1" ref="AA274" ca="1">HYPERLINK("#"&amp;CELL("direccion",Tabla_471071!A270),"267")</f>
        <v>267</v>
      </c>
      <c r="AB274" s="5" t="str" cm="1">
        <f t="array" aca="1" ref="AB274" ca="1">HYPERLINK("#"&amp;CELL("direccion",Tabla_471062!A270),"267")</f>
        <v>267</v>
      </c>
      <c r="AC274" s="5" t="str" cm="1">
        <f t="array" aca="1" ref="AC274" ca="1">HYPERLINK("#"&amp;CELL("direccion",Tabla_471074!A270),"267")</f>
        <v>267</v>
      </c>
      <c r="AD274" t="s">
        <v>213</v>
      </c>
      <c r="AE274" s="3">
        <v>45747</v>
      </c>
    </row>
    <row r="275" spans="1:31" x14ac:dyDescent="0.3">
      <c r="A275">
        <v>2025</v>
      </c>
      <c r="B275" s="3">
        <v>45658</v>
      </c>
      <c r="C275" s="3">
        <v>45747</v>
      </c>
      <c r="D275" t="s">
        <v>84</v>
      </c>
      <c r="E275">
        <v>190</v>
      </c>
      <c r="F275" t="s">
        <v>277</v>
      </c>
      <c r="G275" t="s">
        <v>277</v>
      </c>
      <c r="H275" t="s">
        <v>225</v>
      </c>
      <c r="I275" t="s">
        <v>823</v>
      </c>
      <c r="J275" t="s">
        <v>824</v>
      </c>
      <c r="K275" t="s">
        <v>709</v>
      </c>
      <c r="L275" t="s">
        <v>91</v>
      </c>
      <c r="M275">
        <v>15437</v>
      </c>
      <c r="N275" t="s">
        <v>212</v>
      </c>
      <c r="O275">
        <v>12646.09</v>
      </c>
      <c r="P275" t="s">
        <v>212</v>
      </c>
      <c r="Q275" s="5" t="str" cm="1">
        <f t="array" aca="1" ref="Q275" ca="1">HYPERLINK("#"&amp;CELL("direccion",Tabla_471065!A271),"268")</f>
        <v>268</v>
      </c>
      <c r="R275" s="5" t="str" cm="1">
        <f t="array" aca="1" ref="R275" ca="1">HYPERLINK("#"&amp;CELL("direccion",Tabla_471039!A271),"268")</f>
        <v>268</v>
      </c>
      <c r="S275" s="5" t="str" cm="1">
        <f t="array" aca="1" ref="S275" ca="1">HYPERLINK("#"&amp;CELL("direccion",Tabla_471067!A271),"268")</f>
        <v>268</v>
      </c>
      <c r="T275" s="5" t="str" cm="1">
        <f t="array" aca="1" ref="T275" ca="1">HYPERLINK("#"&amp;CELL("direccion",Tabla_471023!A271),"268")</f>
        <v>268</v>
      </c>
      <c r="U275" s="5" t="str" cm="1">
        <f t="array" aca="1" ref="U275" ca="1">HYPERLINK("#"&amp;CELL("direccion",Tabla_471047!A271),"268")</f>
        <v>268</v>
      </c>
      <c r="V275" s="5" t="str" cm="1">
        <f t="array" aca="1" ref="V275" ca="1">HYPERLINK("#"&amp;CELL("direccion",Tabla_471030!A271),"268")</f>
        <v>268</v>
      </c>
      <c r="W275" s="5" t="str" cm="1">
        <f t="array" aca="1" ref="W275" ca="1">HYPERLINK("#"&amp;CELL("direccion",Tabla_471041!A271),"268")</f>
        <v>268</v>
      </c>
      <c r="X275" s="5" t="str" cm="1">
        <f t="array" aca="1" ref="X275" ca="1">HYPERLINK("#"&amp;CELL("direccion",Tabla_471031!A271),"268")</f>
        <v>268</v>
      </c>
      <c r="Y275" s="5" t="str" cm="1">
        <f t="array" aca="1" ref="Y275" ca="1">HYPERLINK("#"&amp;CELL("direccion",Tabla_471032!A271),"268")</f>
        <v>268</v>
      </c>
      <c r="Z275" s="5" t="str" cm="1">
        <f t="array" aca="1" ref="Z275" ca="1">HYPERLINK("#"&amp;CELL("direccion",Tabla_471059!A271),"268")</f>
        <v>268</v>
      </c>
      <c r="AA275" s="5" t="str" cm="1">
        <f t="array" aca="1" ref="AA275" ca="1">HYPERLINK("#"&amp;CELL("direccion",Tabla_471071!A271),"268")</f>
        <v>268</v>
      </c>
      <c r="AB275" s="5" t="str" cm="1">
        <f t="array" aca="1" ref="AB275" ca="1">HYPERLINK("#"&amp;CELL("direccion",Tabla_471062!A271),"268")</f>
        <v>268</v>
      </c>
      <c r="AC275" s="5" t="str" cm="1">
        <f t="array" aca="1" ref="AC275" ca="1">HYPERLINK("#"&amp;CELL("direccion",Tabla_471074!A271),"268")</f>
        <v>268</v>
      </c>
      <c r="AD275" t="s">
        <v>213</v>
      </c>
      <c r="AE275" s="3">
        <v>45747</v>
      </c>
    </row>
    <row r="276" spans="1:31" x14ac:dyDescent="0.3">
      <c r="A276">
        <v>2025</v>
      </c>
      <c r="B276" s="3">
        <v>45658</v>
      </c>
      <c r="C276" s="3">
        <v>45747</v>
      </c>
      <c r="D276" t="s">
        <v>84</v>
      </c>
      <c r="E276">
        <v>190</v>
      </c>
      <c r="F276" t="s">
        <v>277</v>
      </c>
      <c r="G276" t="s">
        <v>277</v>
      </c>
      <c r="H276" t="s">
        <v>225</v>
      </c>
      <c r="I276" t="s">
        <v>825</v>
      </c>
      <c r="J276" t="s">
        <v>355</v>
      </c>
      <c r="K276" t="s">
        <v>606</v>
      </c>
      <c r="L276" t="s">
        <v>91</v>
      </c>
      <c r="M276">
        <v>15437</v>
      </c>
      <c r="N276" t="s">
        <v>212</v>
      </c>
      <c r="O276">
        <v>12646.09</v>
      </c>
      <c r="P276" t="s">
        <v>212</v>
      </c>
      <c r="Q276" s="5" t="str" cm="1">
        <f t="array" aca="1" ref="Q276" ca="1">HYPERLINK("#"&amp;CELL("direccion",Tabla_471065!A272),"269")</f>
        <v>269</v>
      </c>
      <c r="R276" s="5" t="str" cm="1">
        <f t="array" aca="1" ref="R276" ca="1">HYPERLINK("#"&amp;CELL("direccion",Tabla_471039!A272),"269")</f>
        <v>269</v>
      </c>
      <c r="S276" s="5" t="str" cm="1">
        <f t="array" aca="1" ref="S276" ca="1">HYPERLINK("#"&amp;CELL("direccion",Tabla_471067!A272),"269")</f>
        <v>269</v>
      </c>
      <c r="T276" s="5" t="str" cm="1">
        <f t="array" aca="1" ref="T276" ca="1">HYPERLINK("#"&amp;CELL("direccion",Tabla_471023!A272),"269")</f>
        <v>269</v>
      </c>
      <c r="U276" s="5" t="str" cm="1">
        <f t="array" aca="1" ref="U276" ca="1">HYPERLINK("#"&amp;CELL("direccion",Tabla_471047!A272),"269")</f>
        <v>269</v>
      </c>
      <c r="V276" s="5" t="str" cm="1">
        <f t="array" aca="1" ref="V276" ca="1">HYPERLINK("#"&amp;CELL("direccion",Tabla_471030!A272),"269")</f>
        <v>269</v>
      </c>
      <c r="W276" s="5" t="str" cm="1">
        <f t="array" aca="1" ref="W276" ca="1">HYPERLINK("#"&amp;CELL("direccion",Tabla_471041!A272),"269")</f>
        <v>269</v>
      </c>
      <c r="X276" s="5" t="str" cm="1">
        <f t="array" aca="1" ref="X276" ca="1">HYPERLINK("#"&amp;CELL("direccion",Tabla_471031!A272),"269")</f>
        <v>269</v>
      </c>
      <c r="Y276" s="5" t="str" cm="1">
        <f t="array" aca="1" ref="Y276" ca="1">HYPERLINK("#"&amp;CELL("direccion",Tabla_471032!A272),"269")</f>
        <v>269</v>
      </c>
      <c r="Z276" s="5" t="str" cm="1">
        <f t="array" aca="1" ref="Z276" ca="1">HYPERLINK("#"&amp;CELL("direccion",Tabla_471059!A272),"269")</f>
        <v>269</v>
      </c>
      <c r="AA276" s="5" t="str" cm="1">
        <f t="array" aca="1" ref="AA276" ca="1">HYPERLINK("#"&amp;CELL("direccion",Tabla_471071!A272),"269")</f>
        <v>269</v>
      </c>
      <c r="AB276" s="5" t="str" cm="1">
        <f t="array" aca="1" ref="AB276" ca="1">HYPERLINK("#"&amp;CELL("direccion",Tabla_471062!A272),"269")</f>
        <v>269</v>
      </c>
      <c r="AC276" s="5" t="str" cm="1">
        <f t="array" aca="1" ref="AC276" ca="1">HYPERLINK("#"&amp;CELL("direccion",Tabla_471074!A272),"269")</f>
        <v>269</v>
      </c>
      <c r="AD276" t="s">
        <v>213</v>
      </c>
      <c r="AE276" s="3">
        <v>45747</v>
      </c>
    </row>
    <row r="277" spans="1:31" x14ac:dyDescent="0.3">
      <c r="A277">
        <v>2025</v>
      </c>
      <c r="B277" s="3">
        <v>45658</v>
      </c>
      <c r="C277" s="3">
        <v>45747</v>
      </c>
      <c r="D277" t="s">
        <v>84</v>
      </c>
      <c r="E277">
        <v>190</v>
      </c>
      <c r="F277" t="s">
        <v>277</v>
      </c>
      <c r="G277" t="s">
        <v>277</v>
      </c>
      <c r="H277" t="s">
        <v>225</v>
      </c>
      <c r="I277" t="s">
        <v>745</v>
      </c>
      <c r="J277" t="s">
        <v>444</v>
      </c>
      <c r="K277" t="s">
        <v>360</v>
      </c>
      <c r="L277" t="s">
        <v>91</v>
      </c>
      <c r="M277">
        <v>15437</v>
      </c>
      <c r="N277" t="s">
        <v>212</v>
      </c>
      <c r="O277">
        <v>12646.09</v>
      </c>
      <c r="P277" t="s">
        <v>212</v>
      </c>
      <c r="Q277" s="5" t="str" cm="1">
        <f t="array" aca="1" ref="Q277" ca="1">HYPERLINK("#"&amp;CELL("direccion",Tabla_471065!A273),"270")</f>
        <v>270</v>
      </c>
      <c r="R277" s="5" t="str" cm="1">
        <f t="array" aca="1" ref="R277" ca="1">HYPERLINK("#"&amp;CELL("direccion",Tabla_471039!A273),"270")</f>
        <v>270</v>
      </c>
      <c r="S277" s="5" t="str" cm="1">
        <f t="array" aca="1" ref="S277" ca="1">HYPERLINK("#"&amp;CELL("direccion",Tabla_471067!A273),"270")</f>
        <v>270</v>
      </c>
      <c r="T277" s="5" t="str" cm="1">
        <f t="array" aca="1" ref="T277" ca="1">HYPERLINK("#"&amp;CELL("direccion",Tabla_471023!A273),"270")</f>
        <v>270</v>
      </c>
      <c r="U277" s="5" t="str" cm="1">
        <f t="array" aca="1" ref="U277" ca="1">HYPERLINK("#"&amp;CELL("direccion",Tabla_471047!A273),"270")</f>
        <v>270</v>
      </c>
      <c r="V277" s="5" t="str" cm="1">
        <f t="array" aca="1" ref="V277" ca="1">HYPERLINK("#"&amp;CELL("direccion",Tabla_471030!A273),"270")</f>
        <v>270</v>
      </c>
      <c r="W277" s="5" t="str" cm="1">
        <f t="array" aca="1" ref="W277" ca="1">HYPERLINK("#"&amp;CELL("direccion",Tabla_471041!A273),"270")</f>
        <v>270</v>
      </c>
      <c r="X277" s="5" t="str" cm="1">
        <f t="array" aca="1" ref="X277" ca="1">HYPERLINK("#"&amp;CELL("direccion",Tabla_471031!A273),"270")</f>
        <v>270</v>
      </c>
      <c r="Y277" s="5" t="str" cm="1">
        <f t="array" aca="1" ref="Y277" ca="1">HYPERLINK("#"&amp;CELL("direccion",Tabla_471032!A273),"270")</f>
        <v>270</v>
      </c>
      <c r="Z277" s="5" t="str" cm="1">
        <f t="array" aca="1" ref="Z277" ca="1">HYPERLINK("#"&amp;CELL("direccion",Tabla_471059!A273),"270")</f>
        <v>270</v>
      </c>
      <c r="AA277" s="5" t="str" cm="1">
        <f t="array" aca="1" ref="AA277" ca="1">HYPERLINK("#"&amp;CELL("direccion",Tabla_471071!A273),"270")</f>
        <v>270</v>
      </c>
      <c r="AB277" s="5" t="str" cm="1">
        <f t="array" aca="1" ref="AB277" ca="1">HYPERLINK("#"&amp;CELL("direccion",Tabla_471062!A273),"270")</f>
        <v>270</v>
      </c>
      <c r="AC277" s="5" t="str" cm="1">
        <f t="array" aca="1" ref="AC277" ca="1">HYPERLINK("#"&amp;CELL("direccion",Tabla_471074!A273),"270")</f>
        <v>270</v>
      </c>
      <c r="AD277" t="s">
        <v>213</v>
      </c>
      <c r="AE277" s="3">
        <v>45747</v>
      </c>
    </row>
    <row r="278" spans="1:31" x14ac:dyDescent="0.3">
      <c r="A278">
        <v>2025</v>
      </c>
      <c r="B278" s="3">
        <v>45658</v>
      </c>
      <c r="C278" s="3">
        <v>45747</v>
      </c>
      <c r="D278" t="s">
        <v>84</v>
      </c>
      <c r="E278">
        <v>190</v>
      </c>
      <c r="F278" t="s">
        <v>277</v>
      </c>
      <c r="G278" t="s">
        <v>277</v>
      </c>
      <c r="H278" t="s">
        <v>225</v>
      </c>
      <c r="I278" t="s">
        <v>670</v>
      </c>
      <c r="J278" t="s">
        <v>444</v>
      </c>
      <c r="K278" t="s">
        <v>826</v>
      </c>
      <c r="L278" t="s">
        <v>91</v>
      </c>
      <c r="M278">
        <v>15437</v>
      </c>
      <c r="N278" t="s">
        <v>212</v>
      </c>
      <c r="O278">
        <v>12646.09</v>
      </c>
      <c r="P278" t="s">
        <v>212</v>
      </c>
      <c r="Q278" s="5" t="str" cm="1">
        <f t="array" aca="1" ref="Q278" ca="1">HYPERLINK("#"&amp;CELL("direccion",Tabla_471065!A274),"271")</f>
        <v>271</v>
      </c>
      <c r="R278" s="5" t="str" cm="1">
        <f t="array" aca="1" ref="R278" ca="1">HYPERLINK("#"&amp;CELL("direccion",Tabla_471039!A274),"271")</f>
        <v>271</v>
      </c>
      <c r="S278" s="5" t="str" cm="1">
        <f t="array" aca="1" ref="S278" ca="1">HYPERLINK("#"&amp;CELL("direccion",Tabla_471067!A274),"271")</f>
        <v>271</v>
      </c>
      <c r="T278" s="5" t="str" cm="1">
        <f t="array" aca="1" ref="T278" ca="1">HYPERLINK("#"&amp;CELL("direccion",Tabla_471023!A274),"271")</f>
        <v>271</v>
      </c>
      <c r="U278" s="5" t="str" cm="1">
        <f t="array" aca="1" ref="U278" ca="1">HYPERLINK("#"&amp;CELL("direccion",Tabla_471047!A274),"271")</f>
        <v>271</v>
      </c>
      <c r="V278" s="5" t="str" cm="1">
        <f t="array" aca="1" ref="V278" ca="1">HYPERLINK("#"&amp;CELL("direccion",Tabla_471030!A274),"271")</f>
        <v>271</v>
      </c>
      <c r="W278" s="5" t="str" cm="1">
        <f t="array" aca="1" ref="W278" ca="1">HYPERLINK("#"&amp;CELL("direccion",Tabla_471041!A274),"271")</f>
        <v>271</v>
      </c>
      <c r="X278" s="5" t="str" cm="1">
        <f t="array" aca="1" ref="X278" ca="1">HYPERLINK("#"&amp;CELL("direccion",Tabla_471031!A274),"271")</f>
        <v>271</v>
      </c>
      <c r="Y278" s="5" t="str" cm="1">
        <f t="array" aca="1" ref="Y278" ca="1">HYPERLINK("#"&amp;CELL("direccion",Tabla_471032!A274),"271")</f>
        <v>271</v>
      </c>
      <c r="Z278" s="5" t="str" cm="1">
        <f t="array" aca="1" ref="Z278" ca="1">HYPERLINK("#"&amp;CELL("direccion",Tabla_471059!A274),"271")</f>
        <v>271</v>
      </c>
      <c r="AA278" s="5" t="str" cm="1">
        <f t="array" aca="1" ref="AA278" ca="1">HYPERLINK("#"&amp;CELL("direccion",Tabla_471071!A274),"271")</f>
        <v>271</v>
      </c>
      <c r="AB278" s="5" t="str" cm="1">
        <f t="array" aca="1" ref="AB278" ca="1">HYPERLINK("#"&amp;CELL("direccion",Tabla_471062!A274),"271")</f>
        <v>271</v>
      </c>
      <c r="AC278" s="5" t="str" cm="1">
        <f t="array" aca="1" ref="AC278" ca="1">HYPERLINK("#"&amp;CELL("direccion",Tabla_471074!A274),"271")</f>
        <v>271</v>
      </c>
      <c r="AD278" t="s">
        <v>213</v>
      </c>
      <c r="AE278" s="3">
        <v>45747</v>
      </c>
    </row>
    <row r="279" spans="1:31" x14ac:dyDescent="0.3">
      <c r="A279">
        <v>2025</v>
      </c>
      <c r="B279" s="3">
        <v>45658</v>
      </c>
      <c r="C279" s="3">
        <v>45747</v>
      </c>
      <c r="D279" t="s">
        <v>84</v>
      </c>
      <c r="E279">
        <v>190</v>
      </c>
      <c r="F279" t="s">
        <v>277</v>
      </c>
      <c r="G279" t="s">
        <v>277</v>
      </c>
      <c r="H279" t="s">
        <v>225</v>
      </c>
      <c r="I279" t="s">
        <v>827</v>
      </c>
      <c r="J279" t="s">
        <v>828</v>
      </c>
      <c r="K279" t="s">
        <v>527</v>
      </c>
      <c r="L279" t="s">
        <v>91</v>
      </c>
      <c r="M279">
        <v>15437</v>
      </c>
      <c r="N279" t="s">
        <v>212</v>
      </c>
      <c r="O279">
        <v>12646.09</v>
      </c>
      <c r="P279" t="s">
        <v>212</v>
      </c>
      <c r="Q279" s="5" t="str" cm="1">
        <f t="array" aca="1" ref="Q279" ca="1">HYPERLINK("#"&amp;CELL("direccion",Tabla_471065!A275),"272")</f>
        <v>272</v>
      </c>
      <c r="R279" s="5" t="str" cm="1">
        <f t="array" aca="1" ref="R279" ca="1">HYPERLINK("#"&amp;CELL("direccion",Tabla_471039!A275),"272")</f>
        <v>272</v>
      </c>
      <c r="S279" s="5" t="str" cm="1">
        <f t="array" aca="1" ref="S279" ca="1">HYPERLINK("#"&amp;CELL("direccion",Tabla_471067!A275),"272")</f>
        <v>272</v>
      </c>
      <c r="T279" s="5" t="str" cm="1">
        <f t="array" aca="1" ref="T279" ca="1">HYPERLINK("#"&amp;CELL("direccion",Tabla_471023!A275),"272")</f>
        <v>272</v>
      </c>
      <c r="U279" s="5" t="str" cm="1">
        <f t="array" aca="1" ref="U279" ca="1">HYPERLINK("#"&amp;CELL("direccion",Tabla_471047!A275),"272")</f>
        <v>272</v>
      </c>
      <c r="V279" s="5" t="str" cm="1">
        <f t="array" aca="1" ref="V279" ca="1">HYPERLINK("#"&amp;CELL("direccion",Tabla_471030!A275),"272")</f>
        <v>272</v>
      </c>
      <c r="W279" s="5" t="str" cm="1">
        <f t="array" aca="1" ref="W279" ca="1">HYPERLINK("#"&amp;CELL("direccion",Tabla_471041!A275),"272")</f>
        <v>272</v>
      </c>
      <c r="X279" s="5" t="str" cm="1">
        <f t="array" aca="1" ref="X279" ca="1">HYPERLINK("#"&amp;CELL("direccion",Tabla_471031!A275),"272")</f>
        <v>272</v>
      </c>
      <c r="Y279" s="5" t="str" cm="1">
        <f t="array" aca="1" ref="Y279" ca="1">HYPERLINK("#"&amp;CELL("direccion",Tabla_471032!A275),"272")</f>
        <v>272</v>
      </c>
      <c r="Z279" s="5" t="str" cm="1">
        <f t="array" aca="1" ref="Z279" ca="1">HYPERLINK("#"&amp;CELL("direccion",Tabla_471059!A275),"272")</f>
        <v>272</v>
      </c>
      <c r="AA279" s="5" t="str" cm="1">
        <f t="array" aca="1" ref="AA279" ca="1">HYPERLINK("#"&amp;CELL("direccion",Tabla_471071!A275),"272")</f>
        <v>272</v>
      </c>
      <c r="AB279" s="5" t="str" cm="1">
        <f t="array" aca="1" ref="AB279" ca="1">HYPERLINK("#"&amp;CELL("direccion",Tabla_471062!A275),"272")</f>
        <v>272</v>
      </c>
      <c r="AC279" s="5" t="str" cm="1">
        <f t="array" aca="1" ref="AC279" ca="1">HYPERLINK("#"&amp;CELL("direccion",Tabla_471074!A275),"272")</f>
        <v>272</v>
      </c>
      <c r="AD279" t="s">
        <v>213</v>
      </c>
      <c r="AE279" s="3">
        <v>45747</v>
      </c>
    </row>
    <row r="280" spans="1:31" x14ac:dyDescent="0.3">
      <c r="A280">
        <v>2025</v>
      </c>
      <c r="B280" s="3">
        <v>45658</v>
      </c>
      <c r="C280" s="3">
        <v>45747</v>
      </c>
      <c r="D280" t="s">
        <v>84</v>
      </c>
      <c r="E280">
        <v>190</v>
      </c>
      <c r="F280" t="s">
        <v>277</v>
      </c>
      <c r="G280" t="s">
        <v>277</v>
      </c>
      <c r="H280" t="s">
        <v>225</v>
      </c>
      <c r="I280" t="s">
        <v>829</v>
      </c>
      <c r="J280" t="s">
        <v>830</v>
      </c>
      <c r="K280" t="s">
        <v>553</v>
      </c>
      <c r="L280" t="s">
        <v>92</v>
      </c>
      <c r="M280">
        <v>15437</v>
      </c>
      <c r="N280" t="s">
        <v>212</v>
      </c>
      <c r="O280">
        <v>12646.09</v>
      </c>
      <c r="P280" t="s">
        <v>212</v>
      </c>
      <c r="Q280" s="5" t="str" cm="1">
        <f t="array" aca="1" ref="Q280" ca="1">HYPERLINK("#"&amp;CELL("direccion",Tabla_471065!A276),"273")</f>
        <v>273</v>
      </c>
      <c r="R280" s="5" t="str" cm="1">
        <f t="array" aca="1" ref="R280" ca="1">HYPERLINK("#"&amp;CELL("direccion",Tabla_471039!A276),"273")</f>
        <v>273</v>
      </c>
      <c r="S280" s="5" t="str" cm="1">
        <f t="array" aca="1" ref="S280" ca="1">HYPERLINK("#"&amp;CELL("direccion",Tabla_471067!A276),"273")</f>
        <v>273</v>
      </c>
      <c r="T280" s="5" t="str" cm="1">
        <f t="array" aca="1" ref="T280" ca="1">HYPERLINK("#"&amp;CELL("direccion",Tabla_471023!A276),"273")</f>
        <v>273</v>
      </c>
      <c r="U280" s="5" t="str" cm="1">
        <f t="array" aca="1" ref="U280" ca="1">HYPERLINK("#"&amp;CELL("direccion",Tabla_471047!A276),"273")</f>
        <v>273</v>
      </c>
      <c r="V280" s="5" t="str" cm="1">
        <f t="array" aca="1" ref="V280" ca="1">HYPERLINK("#"&amp;CELL("direccion",Tabla_471030!A276),"273")</f>
        <v>273</v>
      </c>
      <c r="W280" s="5" t="str" cm="1">
        <f t="array" aca="1" ref="W280" ca="1">HYPERLINK("#"&amp;CELL("direccion",Tabla_471041!A276),"273")</f>
        <v>273</v>
      </c>
      <c r="X280" s="5" t="str" cm="1">
        <f t="array" aca="1" ref="X280" ca="1">HYPERLINK("#"&amp;CELL("direccion",Tabla_471031!A276),"273")</f>
        <v>273</v>
      </c>
      <c r="Y280" s="5" t="str" cm="1">
        <f t="array" aca="1" ref="Y280" ca="1">HYPERLINK("#"&amp;CELL("direccion",Tabla_471032!A276),"273")</f>
        <v>273</v>
      </c>
      <c r="Z280" s="5" t="str" cm="1">
        <f t="array" aca="1" ref="Z280" ca="1">HYPERLINK("#"&amp;CELL("direccion",Tabla_471059!A276),"273")</f>
        <v>273</v>
      </c>
      <c r="AA280" s="5" t="str" cm="1">
        <f t="array" aca="1" ref="AA280" ca="1">HYPERLINK("#"&amp;CELL("direccion",Tabla_471071!A276),"273")</f>
        <v>273</v>
      </c>
      <c r="AB280" s="5" t="str" cm="1">
        <f t="array" aca="1" ref="AB280" ca="1">HYPERLINK("#"&amp;CELL("direccion",Tabla_471062!A276),"273")</f>
        <v>273</v>
      </c>
      <c r="AC280" s="5" t="str" cm="1">
        <f t="array" aca="1" ref="AC280" ca="1">HYPERLINK("#"&amp;CELL("direccion",Tabla_471074!A276),"273")</f>
        <v>273</v>
      </c>
      <c r="AD280" t="s">
        <v>213</v>
      </c>
      <c r="AE280" s="3">
        <v>45747</v>
      </c>
    </row>
    <row r="281" spans="1:31" x14ac:dyDescent="0.3">
      <c r="A281">
        <v>2025</v>
      </c>
      <c r="B281" s="3">
        <v>45658</v>
      </c>
      <c r="C281" s="3">
        <v>45747</v>
      </c>
      <c r="D281" t="s">
        <v>84</v>
      </c>
      <c r="E281">
        <v>190</v>
      </c>
      <c r="F281" t="s">
        <v>277</v>
      </c>
      <c r="G281" t="s">
        <v>277</v>
      </c>
      <c r="H281" t="s">
        <v>225</v>
      </c>
      <c r="I281" t="s">
        <v>831</v>
      </c>
      <c r="J281" t="s">
        <v>832</v>
      </c>
      <c r="K281" t="s">
        <v>598</v>
      </c>
      <c r="L281" t="s">
        <v>91</v>
      </c>
      <c r="M281">
        <v>15437</v>
      </c>
      <c r="N281" t="s">
        <v>212</v>
      </c>
      <c r="O281">
        <v>12646.09</v>
      </c>
      <c r="P281" t="s">
        <v>212</v>
      </c>
      <c r="Q281" s="5" t="str" cm="1">
        <f t="array" aca="1" ref="Q281" ca="1">HYPERLINK("#"&amp;CELL("direccion",Tabla_471065!A277),"274")</f>
        <v>274</v>
      </c>
      <c r="R281" s="5" t="str" cm="1">
        <f t="array" aca="1" ref="R281" ca="1">HYPERLINK("#"&amp;CELL("direccion",Tabla_471039!A277),"274")</f>
        <v>274</v>
      </c>
      <c r="S281" s="5" t="str" cm="1">
        <f t="array" aca="1" ref="S281" ca="1">HYPERLINK("#"&amp;CELL("direccion",Tabla_471067!A277),"274")</f>
        <v>274</v>
      </c>
      <c r="T281" s="5" t="str" cm="1">
        <f t="array" aca="1" ref="T281" ca="1">HYPERLINK("#"&amp;CELL("direccion",Tabla_471023!A277),"274")</f>
        <v>274</v>
      </c>
      <c r="U281" s="5" t="str" cm="1">
        <f t="array" aca="1" ref="U281" ca="1">HYPERLINK("#"&amp;CELL("direccion",Tabla_471047!A277),"274")</f>
        <v>274</v>
      </c>
      <c r="V281" s="5" t="str" cm="1">
        <f t="array" aca="1" ref="V281" ca="1">HYPERLINK("#"&amp;CELL("direccion",Tabla_471030!A277),"274")</f>
        <v>274</v>
      </c>
      <c r="W281" s="5" t="str" cm="1">
        <f t="array" aca="1" ref="W281" ca="1">HYPERLINK("#"&amp;CELL("direccion",Tabla_471041!A277),"274")</f>
        <v>274</v>
      </c>
      <c r="X281" s="5" t="str" cm="1">
        <f t="array" aca="1" ref="X281" ca="1">HYPERLINK("#"&amp;CELL("direccion",Tabla_471031!A277),"274")</f>
        <v>274</v>
      </c>
      <c r="Y281" s="5" t="str" cm="1">
        <f t="array" aca="1" ref="Y281" ca="1">HYPERLINK("#"&amp;CELL("direccion",Tabla_471032!A277),"274")</f>
        <v>274</v>
      </c>
      <c r="Z281" s="5" t="str" cm="1">
        <f t="array" aca="1" ref="Z281" ca="1">HYPERLINK("#"&amp;CELL("direccion",Tabla_471059!A277),"274")</f>
        <v>274</v>
      </c>
      <c r="AA281" s="5" t="str" cm="1">
        <f t="array" aca="1" ref="AA281" ca="1">HYPERLINK("#"&amp;CELL("direccion",Tabla_471071!A277),"274")</f>
        <v>274</v>
      </c>
      <c r="AB281" s="5" t="str" cm="1">
        <f t="array" aca="1" ref="AB281" ca="1">HYPERLINK("#"&amp;CELL("direccion",Tabla_471062!A277),"274")</f>
        <v>274</v>
      </c>
      <c r="AC281" s="5" t="str" cm="1">
        <f t="array" aca="1" ref="AC281" ca="1">HYPERLINK("#"&amp;CELL("direccion",Tabla_471074!A277),"274")</f>
        <v>274</v>
      </c>
      <c r="AD281" t="s">
        <v>213</v>
      </c>
      <c r="AE281" s="3">
        <v>45747</v>
      </c>
    </row>
    <row r="282" spans="1:31" x14ac:dyDescent="0.3">
      <c r="A282">
        <v>2025</v>
      </c>
      <c r="B282" s="3">
        <v>45658</v>
      </c>
      <c r="C282" s="3">
        <v>45747</v>
      </c>
      <c r="D282" t="s">
        <v>84</v>
      </c>
      <c r="E282">
        <v>190</v>
      </c>
      <c r="F282" t="s">
        <v>277</v>
      </c>
      <c r="G282" t="s">
        <v>277</v>
      </c>
      <c r="H282" t="s">
        <v>225</v>
      </c>
      <c r="I282" t="s">
        <v>356</v>
      </c>
      <c r="J282" t="s">
        <v>474</v>
      </c>
      <c r="K282" t="s">
        <v>833</v>
      </c>
      <c r="L282" t="s">
        <v>91</v>
      </c>
      <c r="M282">
        <v>15437</v>
      </c>
      <c r="N282" t="s">
        <v>212</v>
      </c>
      <c r="O282">
        <v>12646.09</v>
      </c>
      <c r="P282" t="s">
        <v>212</v>
      </c>
      <c r="Q282" s="5" t="str" cm="1">
        <f t="array" aca="1" ref="Q282" ca="1">HYPERLINK("#"&amp;CELL("direccion",Tabla_471065!A278),"275")</f>
        <v>275</v>
      </c>
      <c r="R282" s="5" t="str" cm="1">
        <f t="array" aca="1" ref="R282" ca="1">HYPERLINK("#"&amp;CELL("direccion",Tabla_471039!A278),"275")</f>
        <v>275</v>
      </c>
      <c r="S282" s="5" t="str" cm="1">
        <f t="array" aca="1" ref="S282" ca="1">HYPERLINK("#"&amp;CELL("direccion",Tabla_471067!A278),"275")</f>
        <v>275</v>
      </c>
      <c r="T282" s="5" t="str" cm="1">
        <f t="array" aca="1" ref="T282" ca="1">HYPERLINK("#"&amp;CELL("direccion",Tabla_471023!A278),"275")</f>
        <v>275</v>
      </c>
      <c r="U282" s="5" t="str" cm="1">
        <f t="array" aca="1" ref="U282" ca="1">HYPERLINK("#"&amp;CELL("direccion",Tabla_471047!A278),"275")</f>
        <v>275</v>
      </c>
      <c r="V282" s="5" t="str" cm="1">
        <f t="array" aca="1" ref="V282" ca="1">HYPERLINK("#"&amp;CELL("direccion",Tabla_471030!A278),"275")</f>
        <v>275</v>
      </c>
      <c r="W282" s="5" t="str" cm="1">
        <f t="array" aca="1" ref="W282" ca="1">HYPERLINK("#"&amp;CELL("direccion",Tabla_471041!A278),"275")</f>
        <v>275</v>
      </c>
      <c r="X282" s="5" t="str" cm="1">
        <f t="array" aca="1" ref="X282" ca="1">HYPERLINK("#"&amp;CELL("direccion",Tabla_471031!A278),"275")</f>
        <v>275</v>
      </c>
      <c r="Y282" s="5" t="str" cm="1">
        <f t="array" aca="1" ref="Y282" ca="1">HYPERLINK("#"&amp;CELL("direccion",Tabla_471032!A278),"275")</f>
        <v>275</v>
      </c>
      <c r="Z282" s="5" t="str" cm="1">
        <f t="array" aca="1" ref="Z282" ca="1">HYPERLINK("#"&amp;CELL("direccion",Tabla_471059!A278),"275")</f>
        <v>275</v>
      </c>
      <c r="AA282" s="5" t="str" cm="1">
        <f t="array" aca="1" ref="AA282" ca="1">HYPERLINK("#"&amp;CELL("direccion",Tabla_471071!A278),"275")</f>
        <v>275</v>
      </c>
      <c r="AB282" s="5" t="str" cm="1">
        <f t="array" aca="1" ref="AB282" ca="1">HYPERLINK("#"&amp;CELL("direccion",Tabla_471062!A278),"275")</f>
        <v>275</v>
      </c>
      <c r="AC282" s="5" t="str" cm="1">
        <f t="array" aca="1" ref="AC282" ca="1">HYPERLINK("#"&amp;CELL("direccion",Tabla_471074!A278),"275")</f>
        <v>275</v>
      </c>
      <c r="AD282" t="s">
        <v>213</v>
      </c>
      <c r="AE282" s="3">
        <v>45747</v>
      </c>
    </row>
    <row r="283" spans="1:31" x14ac:dyDescent="0.3">
      <c r="A283">
        <v>2025</v>
      </c>
      <c r="B283" s="3">
        <v>45658</v>
      </c>
      <c r="C283" s="3">
        <v>45747</v>
      </c>
      <c r="D283" t="s">
        <v>84</v>
      </c>
      <c r="E283">
        <v>190</v>
      </c>
      <c r="F283" t="s">
        <v>277</v>
      </c>
      <c r="G283" t="s">
        <v>277</v>
      </c>
      <c r="H283" t="s">
        <v>225</v>
      </c>
      <c r="I283" t="s">
        <v>518</v>
      </c>
      <c r="J283" t="s">
        <v>834</v>
      </c>
      <c r="K283" t="s">
        <v>835</v>
      </c>
      <c r="L283" t="s">
        <v>92</v>
      </c>
      <c r="M283">
        <v>15437</v>
      </c>
      <c r="N283" t="s">
        <v>212</v>
      </c>
      <c r="O283">
        <v>12646.09</v>
      </c>
      <c r="P283" t="s">
        <v>212</v>
      </c>
      <c r="Q283" s="5" t="str" cm="1">
        <f t="array" aca="1" ref="Q283" ca="1">HYPERLINK("#"&amp;CELL("direccion",Tabla_471065!A279),"276")</f>
        <v>276</v>
      </c>
      <c r="R283" s="5" t="str" cm="1">
        <f t="array" aca="1" ref="R283" ca="1">HYPERLINK("#"&amp;CELL("direccion",Tabla_471039!A279),"276")</f>
        <v>276</v>
      </c>
      <c r="S283" s="5" t="str" cm="1">
        <f t="array" aca="1" ref="S283" ca="1">HYPERLINK("#"&amp;CELL("direccion",Tabla_471067!A279),"276")</f>
        <v>276</v>
      </c>
      <c r="T283" s="5" t="str" cm="1">
        <f t="array" aca="1" ref="T283" ca="1">HYPERLINK("#"&amp;CELL("direccion",Tabla_471023!A279),"276")</f>
        <v>276</v>
      </c>
      <c r="U283" s="5" t="str" cm="1">
        <f t="array" aca="1" ref="U283" ca="1">HYPERLINK("#"&amp;CELL("direccion",Tabla_471047!A279),"276")</f>
        <v>276</v>
      </c>
      <c r="V283" s="5" t="str" cm="1">
        <f t="array" aca="1" ref="V283" ca="1">HYPERLINK("#"&amp;CELL("direccion",Tabla_471030!A279),"276")</f>
        <v>276</v>
      </c>
      <c r="W283" s="5" t="str" cm="1">
        <f t="array" aca="1" ref="W283" ca="1">HYPERLINK("#"&amp;CELL("direccion",Tabla_471041!A279),"276")</f>
        <v>276</v>
      </c>
      <c r="X283" s="5" t="str" cm="1">
        <f t="array" aca="1" ref="X283" ca="1">HYPERLINK("#"&amp;CELL("direccion",Tabla_471031!A279),"276")</f>
        <v>276</v>
      </c>
      <c r="Y283" s="5" t="str" cm="1">
        <f t="array" aca="1" ref="Y283" ca="1">HYPERLINK("#"&amp;CELL("direccion",Tabla_471032!A279),"276")</f>
        <v>276</v>
      </c>
      <c r="Z283" s="5" t="str" cm="1">
        <f t="array" aca="1" ref="Z283" ca="1">HYPERLINK("#"&amp;CELL("direccion",Tabla_471059!A279),"276")</f>
        <v>276</v>
      </c>
      <c r="AA283" s="5" t="str" cm="1">
        <f t="array" aca="1" ref="AA283" ca="1">HYPERLINK("#"&amp;CELL("direccion",Tabla_471071!A279),"276")</f>
        <v>276</v>
      </c>
      <c r="AB283" s="5" t="str" cm="1">
        <f t="array" aca="1" ref="AB283" ca="1">HYPERLINK("#"&amp;CELL("direccion",Tabla_471062!A279),"276")</f>
        <v>276</v>
      </c>
      <c r="AC283" s="5" t="str" cm="1">
        <f t="array" aca="1" ref="AC283" ca="1">HYPERLINK("#"&amp;CELL("direccion",Tabla_471074!A279),"276")</f>
        <v>276</v>
      </c>
      <c r="AD283" t="s">
        <v>213</v>
      </c>
      <c r="AE283" s="3">
        <v>45747</v>
      </c>
    </row>
    <row r="284" spans="1:31" x14ac:dyDescent="0.3">
      <c r="A284">
        <v>2025</v>
      </c>
      <c r="B284" s="3">
        <v>45658</v>
      </c>
      <c r="C284" s="3">
        <v>45747</v>
      </c>
      <c r="D284" t="s">
        <v>84</v>
      </c>
      <c r="E284">
        <v>190</v>
      </c>
      <c r="F284" t="s">
        <v>277</v>
      </c>
      <c r="G284" t="s">
        <v>277</v>
      </c>
      <c r="H284" t="s">
        <v>225</v>
      </c>
      <c r="I284" t="s">
        <v>836</v>
      </c>
      <c r="J284" t="s">
        <v>402</v>
      </c>
      <c r="K284" t="s">
        <v>347</v>
      </c>
      <c r="L284" t="s">
        <v>91</v>
      </c>
      <c r="M284">
        <v>15437</v>
      </c>
      <c r="N284" t="s">
        <v>212</v>
      </c>
      <c r="O284">
        <v>12646.09</v>
      </c>
      <c r="P284" t="s">
        <v>212</v>
      </c>
      <c r="Q284" s="5" t="str" cm="1">
        <f t="array" aca="1" ref="Q284" ca="1">HYPERLINK("#"&amp;CELL("direccion",Tabla_471065!A280),"277")</f>
        <v>277</v>
      </c>
      <c r="R284" s="5" t="str" cm="1">
        <f t="array" aca="1" ref="R284" ca="1">HYPERLINK("#"&amp;CELL("direccion",Tabla_471039!A280),"277")</f>
        <v>277</v>
      </c>
      <c r="S284" s="5" t="str" cm="1">
        <f t="array" aca="1" ref="S284" ca="1">HYPERLINK("#"&amp;CELL("direccion",Tabla_471067!A280),"277")</f>
        <v>277</v>
      </c>
      <c r="T284" s="5" t="str" cm="1">
        <f t="array" aca="1" ref="T284" ca="1">HYPERLINK("#"&amp;CELL("direccion",Tabla_471023!A280),"277")</f>
        <v>277</v>
      </c>
      <c r="U284" s="5" t="str" cm="1">
        <f t="array" aca="1" ref="U284" ca="1">HYPERLINK("#"&amp;CELL("direccion",Tabla_471047!A280),"277")</f>
        <v>277</v>
      </c>
      <c r="V284" s="5" t="str" cm="1">
        <f t="array" aca="1" ref="V284" ca="1">HYPERLINK("#"&amp;CELL("direccion",Tabla_471030!A280),"277")</f>
        <v>277</v>
      </c>
      <c r="W284" s="5" t="str" cm="1">
        <f t="array" aca="1" ref="W284" ca="1">HYPERLINK("#"&amp;CELL("direccion",Tabla_471041!A280),"277")</f>
        <v>277</v>
      </c>
      <c r="X284" s="5" t="str" cm="1">
        <f t="array" aca="1" ref="X284" ca="1">HYPERLINK("#"&amp;CELL("direccion",Tabla_471031!A280),"277")</f>
        <v>277</v>
      </c>
      <c r="Y284" s="5" t="str" cm="1">
        <f t="array" aca="1" ref="Y284" ca="1">HYPERLINK("#"&amp;CELL("direccion",Tabla_471032!A280),"277")</f>
        <v>277</v>
      </c>
      <c r="Z284" s="5" t="str" cm="1">
        <f t="array" aca="1" ref="Z284" ca="1">HYPERLINK("#"&amp;CELL("direccion",Tabla_471059!A280),"277")</f>
        <v>277</v>
      </c>
      <c r="AA284" s="5" t="str" cm="1">
        <f t="array" aca="1" ref="AA284" ca="1">HYPERLINK("#"&amp;CELL("direccion",Tabla_471071!A280),"277")</f>
        <v>277</v>
      </c>
      <c r="AB284" s="5" t="str" cm="1">
        <f t="array" aca="1" ref="AB284" ca="1">HYPERLINK("#"&amp;CELL("direccion",Tabla_471062!A280),"277")</f>
        <v>277</v>
      </c>
      <c r="AC284" s="5" t="str" cm="1">
        <f t="array" aca="1" ref="AC284" ca="1">HYPERLINK("#"&amp;CELL("direccion",Tabla_471074!A280),"277")</f>
        <v>277</v>
      </c>
      <c r="AD284" t="s">
        <v>213</v>
      </c>
      <c r="AE284" s="3">
        <v>45747</v>
      </c>
    </row>
    <row r="285" spans="1:31" x14ac:dyDescent="0.3">
      <c r="A285">
        <v>2025</v>
      </c>
      <c r="B285" s="3">
        <v>45658</v>
      </c>
      <c r="C285" s="3">
        <v>45747</v>
      </c>
      <c r="D285" t="s">
        <v>84</v>
      </c>
      <c r="E285">
        <v>190</v>
      </c>
      <c r="F285" t="s">
        <v>277</v>
      </c>
      <c r="G285" t="s">
        <v>277</v>
      </c>
      <c r="H285" t="s">
        <v>225</v>
      </c>
      <c r="I285" t="s">
        <v>837</v>
      </c>
      <c r="J285" t="s">
        <v>838</v>
      </c>
      <c r="K285" t="s">
        <v>598</v>
      </c>
      <c r="L285" t="s">
        <v>92</v>
      </c>
      <c r="M285">
        <v>15437</v>
      </c>
      <c r="N285" t="s">
        <v>212</v>
      </c>
      <c r="O285">
        <v>12646.09</v>
      </c>
      <c r="P285" t="s">
        <v>212</v>
      </c>
      <c r="Q285" s="5" t="str" cm="1">
        <f t="array" aca="1" ref="Q285" ca="1">HYPERLINK("#"&amp;CELL("direccion",Tabla_471065!A281),"278")</f>
        <v>278</v>
      </c>
      <c r="R285" s="5" t="str" cm="1">
        <f t="array" aca="1" ref="R285" ca="1">HYPERLINK("#"&amp;CELL("direccion",Tabla_471039!A281),"278")</f>
        <v>278</v>
      </c>
      <c r="S285" s="5" t="str" cm="1">
        <f t="array" aca="1" ref="S285" ca="1">HYPERLINK("#"&amp;CELL("direccion",Tabla_471067!A281),"278")</f>
        <v>278</v>
      </c>
      <c r="T285" s="5" t="str" cm="1">
        <f t="array" aca="1" ref="T285" ca="1">HYPERLINK("#"&amp;CELL("direccion",Tabla_471023!A281),"278")</f>
        <v>278</v>
      </c>
      <c r="U285" s="5" t="str" cm="1">
        <f t="array" aca="1" ref="U285" ca="1">HYPERLINK("#"&amp;CELL("direccion",Tabla_471047!A281),"278")</f>
        <v>278</v>
      </c>
      <c r="V285" s="5" t="str" cm="1">
        <f t="array" aca="1" ref="V285" ca="1">HYPERLINK("#"&amp;CELL("direccion",Tabla_471030!A281),"278")</f>
        <v>278</v>
      </c>
      <c r="W285" s="5" t="str" cm="1">
        <f t="array" aca="1" ref="W285" ca="1">HYPERLINK("#"&amp;CELL("direccion",Tabla_471041!A281),"278")</f>
        <v>278</v>
      </c>
      <c r="X285" s="5" t="str" cm="1">
        <f t="array" aca="1" ref="X285" ca="1">HYPERLINK("#"&amp;CELL("direccion",Tabla_471031!A281),"278")</f>
        <v>278</v>
      </c>
      <c r="Y285" s="5" t="str" cm="1">
        <f t="array" aca="1" ref="Y285" ca="1">HYPERLINK("#"&amp;CELL("direccion",Tabla_471032!A281),"278")</f>
        <v>278</v>
      </c>
      <c r="Z285" s="5" t="str" cm="1">
        <f t="array" aca="1" ref="Z285" ca="1">HYPERLINK("#"&amp;CELL("direccion",Tabla_471059!A281),"278")</f>
        <v>278</v>
      </c>
      <c r="AA285" s="5" t="str" cm="1">
        <f t="array" aca="1" ref="AA285" ca="1">HYPERLINK("#"&amp;CELL("direccion",Tabla_471071!A281),"278")</f>
        <v>278</v>
      </c>
      <c r="AB285" s="5" t="str" cm="1">
        <f t="array" aca="1" ref="AB285" ca="1">HYPERLINK("#"&amp;CELL("direccion",Tabla_471062!A281),"278")</f>
        <v>278</v>
      </c>
      <c r="AC285" s="5" t="str" cm="1">
        <f t="array" aca="1" ref="AC285" ca="1">HYPERLINK("#"&amp;CELL("direccion",Tabla_471074!A281),"278")</f>
        <v>278</v>
      </c>
      <c r="AD285" t="s">
        <v>213</v>
      </c>
      <c r="AE285" s="3">
        <v>45747</v>
      </c>
    </row>
    <row r="286" spans="1:31" x14ac:dyDescent="0.3">
      <c r="A286">
        <v>2025</v>
      </c>
      <c r="B286" s="3">
        <v>45658</v>
      </c>
      <c r="C286" s="3">
        <v>45747</v>
      </c>
      <c r="D286" t="s">
        <v>84</v>
      </c>
      <c r="E286">
        <v>190</v>
      </c>
      <c r="F286" t="s">
        <v>277</v>
      </c>
      <c r="G286" t="s">
        <v>277</v>
      </c>
      <c r="H286" t="s">
        <v>225</v>
      </c>
      <c r="I286" t="s">
        <v>839</v>
      </c>
      <c r="J286" t="s">
        <v>348</v>
      </c>
      <c r="K286" t="s">
        <v>840</v>
      </c>
      <c r="L286" t="s">
        <v>91</v>
      </c>
      <c r="M286">
        <v>15437</v>
      </c>
      <c r="N286" t="s">
        <v>212</v>
      </c>
      <c r="O286">
        <v>12646.09</v>
      </c>
      <c r="P286" t="s">
        <v>212</v>
      </c>
      <c r="Q286" s="5" t="str" cm="1">
        <f t="array" aca="1" ref="Q286" ca="1">HYPERLINK("#"&amp;CELL("direccion",Tabla_471065!A282),"279")</f>
        <v>279</v>
      </c>
      <c r="R286" s="5" t="str" cm="1">
        <f t="array" aca="1" ref="R286" ca="1">HYPERLINK("#"&amp;CELL("direccion",Tabla_471039!A282),"279")</f>
        <v>279</v>
      </c>
      <c r="S286" s="5" t="str" cm="1">
        <f t="array" aca="1" ref="S286" ca="1">HYPERLINK("#"&amp;CELL("direccion",Tabla_471067!A282),"279")</f>
        <v>279</v>
      </c>
      <c r="T286" s="5" t="str" cm="1">
        <f t="array" aca="1" ref="T286" ca="1">HYPERLINK("#"&amp;CELL("direccion",Tabla_471023!A282),"279")</f>
        <v>279</v>
      </c>
      <c r="U286" s="5" t="str" cm="1">
        <f t="array" aca="1" ref="U286" ca="1">HYPERLINK("#"&amp;CELL("direccion",Tabla_471047!A282),"279")</f>
        <v>279</v>
      </c>
      <c r="V286" s="5" t="str" cm="1">
        <f t="array" aca="1" ref="V286" ca="1">HYPERLINK("#"&amp;CELL("direccion",Tabla_471030!A282),"279")</f>
        <v>279</v>
      </c>
      <c r="W286" s="5" t="str" cm="1">
        <f t="array" aca="1" ref="W286" ca="1">HYPERLINK("#"&amp;CELL("direccion",Tabla_471041!A282),"279")</f>
        <v>279</v>
      </c>
      <c r="X286" s="5" t="str" cm="1">
        <f t="array" aca="1" ref="X286" ca="1">HYPERLINK("#"&amp;CELL("direccion",Tabla_471031!A282),"279")</f>
        <v>279</v>
      </c>
      <c r="Y286" s="5" t="str" cm="1">
        <f t="array" aca="1" ref="Y286" ca="1">HYPERLINK("#"&amp;CELL("direccion",Tabla_471032!A282),"279")</f>
        <v>279</v>
      </c>
      <c r="Z286" s="5" t="str" cm="1">
        <f t="array" aca="1" ref="Z286" ca="1">HYPERLINK("#"&amp;CELL("direccion",Tabla_471059!A282),"279")</f>
        <v>279</v>
      </c>
      <c r="AA286" s="5" t="str" cm="1">
        <f t="array" aca="1" ref="AA286" ca="1">HYPERLINK("#"&amp;CELL("direccion",Tabla_471071!A282),"279")</f>
        <v>279</v>
      </c>
      <c r="AB286" s="5" t="str" cm="1">
        <f t="array" aca="1" ref="AB286" ca="1">HYPERLINK("#"&amp;CELL("direccion",Tabla_471062!A282),"279")</f>
        <v>279</v>
      </c>
      <c r="AC286" s="5" t="str" cm="1">
        <f t="array" aca="1" ref="AC286" ca="1">HYPERLINK("#"&amp;CELL("direccion",Tabla_471074!A282),"279")</f>
        <v>279</v>
      </c>
      <c r="AD286" t="s">
        <v>213</v>
      </c>
      <c r="AE286" s="3">
        <v>45747</v>
      </c>
    </row>
    <row r="287" spans="1:31" x14ac:dyDescent="0.3">
      <c r="A287">
        <v>2025</v>
      </c>
      <c r="B287" s="3">
        <v>45658</v>
      </c>
      <c r="C287" s="3">
        <v>45747</v>
      </c>
      <c r="D287" t="s">
        <v>84</v>
      </c>
      <c r="E287">
        <v>190</v>
      </c>
      <c r="F287" t="s">
        <v>277</v>
      </c>
      <c r="G287" t="s">
        <v>277</v>
      </c>
      <c r="H287" t="s">
        <v>225</v>
      </c>
      <c r="I287" t="s">
        <v>841</v>
      </c>
      <c r="J287" t="s">
        <v>598</v>
      </c>
      <c r="K287" t="s">
        <v>509</v>
      </c>
      <c r="L287" t="s">
        <v>92</v>
      </c>
      <c r="M287">
        <v>15437</v>
      </c>
      <c r="N287" t="s">
        <v>212</v>
      </c>
      <c r="O287">
        <v>12646.09</v>
      </c>
      <c r="P287" t="s">
        <v>212</v>
      </c>
      <c r="Q287" s="5" t="str" cm="1">
        <f t="array" aca="1" ref="Q287" ca="1">HYPERLINK("#"&amp;CELL("direccion",Tabla_471065!A283),"280")</f>
        <v>280</v>
      </c>
      <c r="R287" s="5" t="str" cm="1">
        <f t="array" aca="1" ref="R287" ca="1">HYPERLINK("#"&amp;CELL("direccion",Tabla_471039!A283),"280")</f>
        <v>280</v>
      </c>
      <c r="S287" s="5" t="str" cm="1">
        <f t="array" aca="1" ref="S287" ca="1">HYPERLINK("#"&amp;CELL("direccion",Tabla_471067!A283),"280")</f>
        <v>280</v>
      </c>
      <c r="T287" s="5" t="str" cm="1">
        <f t="array" aca="1" ref="T287" ca="1">HYPERLINK("#"&amp;CELL("direccion",Tabla_471023!A283),"280")</f>
        <v>280</v>
      </c>
      <c r="U287" s="5" t="str" cm="1">
        <f t="array" aca="1" ref="U287" ca="1">HYPERLINK("#"&amp;CELL("direccion",Tabla_471047!A283),"280")</f>
        <v>280</v>
      </c>
      <c r="V287" s="5" t="str" cm="1">
        <f t="array" aca="1" ref="V287" ca="1">HYPERLINK("#"&amp;CELL("direccion",Tabla_471030!A283),"280")</f>
        <v>280</v>
      </c>
      <c r="W287" s="5" t="str" cm="1">
        <f t="array" aca="1" ref="W287" ca="1">HYPERLINK("#"&amp;CELL("direccion",Tabla_471041!A283),"280")</f>
        <v>280</v>
      </c>
      <c r="X287" s="5" t="str" cm="1">
        <f t="array" aca="1" ref="X287" ca="1">HYPERLINK("#"&amp;CELL("direccion",Tabla_471031!A283),"280")</f>
        <v>280</v>
      </c>
      <c r="Y287" s="5" t="str" cm="1">
        <f t="array" aca="1" ref="Y287" ca="1">HYPERLINK("#"&amp;CELL("direccion",Tabla_471032!A283),"280")</f>
        <v>280</v>
      </c>
      <c r="Z287" s="5" t="str" cm="1">
        <f t="array" aca="1" ref="Z287" ca="1">HYPERLINK("#"&amp;CELL("direccion",Tabla_471059!A283),"280")</f>
        <v>280</v>
      </c>
      <c r="AA287" s="5" t="str" cm="1">
        <f t="array" aca="1" ref="AA287" ca="1">HYPERLINK("#"&amp;CELL("direccion",Tabla_471071!A283),"280")</f>
        <v>280</v>
      </c>
      <c r="AB287" s="5" t="str" cm="1">
        <f t="array" aca="1" ref="AB287" ca="1">HYPERLINK("#"&amp;CELL("direccion",Tabla_471062!A283),"280")</f>
        <v>280</v>
      </c>
      <c r="AC287" s="5" t="str" cm="1">
        <f t="array" aca="1" ref="AC287" ca="1">HYPERLINK("#"&amp;CELL("direccion",Tabla_471074!A283),"280")</f>
        <v>280</v>
      </c>
      <c r="AD287" t="s">
        <v>213</v>
      </c>
      <c r="AE287" s="3">
        <v>45747</v>
      </c>
    </row>
    <row r="288" spans="1:31" x14ac:dyDescent="0.3">
      <c r="A288">
        <v>2025</v>
      </c>
      <c r="B288" s="3">
        <v>45658</v>
      </c>
      <c r="C288" s="3">
        <v>45747</v>
      </c>
      <c r="D288" t="s">
        <v>84</v>
      </c>
      <c r="E288">
        <v>190</v>
      </c>
      <c r="F288" t="s">
        <v>277</v>
      </c>
      <c r="G288" t="s">
        <v>277</v>
      </c>
      <c r="H288" t="s">
        <v>225</v>
      </c>
      <c r="I288" t="s">
        <v>842</v>
      </c>
      <c r="J288" t="s">
        <v>843</v>
      </c>
      <c r="K288" t="s">
        <v>844</v>
      </c>
      <c r="L288" t="s">
        <v>92</v>
      </c>
      <c r="M288">
        <v>15437</v>
      </c>
      <c r="N288" t="s">
        <v>212</v>
      </c>
      <c r="O288">
        <v>12646.09</v>
      </c>
      <c r="P288" t="s">
        <v>212</v>
      </c>
      <c r="Q288" s="5" t="str" cm="1">
        <f t="array" aca="1" ref="Q288" ca="1">HYPERLINK("#"&amp;CELL("direccion",Tabla_471065!A284),"281")</f>
        <v>281</v>
      </c>
      <c r="R288" s="5" t="str" cm="1">
        <f t="array" aca="1" ref="R288" ca="1">HYPERLINK("#"&amp;CELL("direccion",Tabla_471039!A284),"281")</f>
        <v>281</v>
      </c>
      <c r="S288" s="5" t="str" cm="1">
        <f t="array" aca="1" ref="S288" ca="1">HYPERLINK("#"&amp;CELL("direccion",Tabla_471067!A284),"281")</f>
        <v>281</v>
      </c>
      <c r="T288" s="5" t="str" cm="1">
        <f t="array" aca="1" ref="T288" ca="1">HYPERLINK("#"&amp;CELL("direccion",Tabla_471023!A284),"281")</f>
        <v>281</v>
      </c>
      <c r="U288" s="5" t="str" cm="1">
        <f t="array" aca="1" ref="U288" ca="1">HYPERLINK("#"&amp;CELL("direccion",Tabla_471047!A284),"281")</f>
        <v>281</v>
      </c>
      <c r="V288" s="5" t="str" cm="1">
        <f t="array" aca="1" ref="V288" ca="1">HYPERLINK("#"&amp;CELL("direccion",Tabla_471030!A284),"281")</f>
        <v>281</v>
      </c>
      <c r="W288" s="5" t="str" cm="1">
        <f t="array" aca="1" ref="W288" ca="1">HYPERLINK("#"&amp;CELL("direccion",Tabla_471041!A284),"281")</f>
        <v>281</v>
      </c>
      <c r="X288" s="5" t="str" cm="1">
        <f t="array" aca="1" ref="X288" ca="1">HYPERLINK("#"&amp;CELL("direccion",Tabla_471031!A284),"281")</f>
        <v>281</v>
      </c>
      <c r="Y288" s="5" t="str" cm="1">
        <f t="array" aca="1" ref="Y288" ca="1">HYPERLINK("#"&amp;CELL("direccion",Tabla_471032!A284),"281")</f>
        <v>281</v>
      </c>
      <c r="Z288" s="5" t="str" cm="1">
        <f t="array" aca="1" ref="Z288" ca="1">HYPERLINK("#"&amp;CELL("direccion",Tabla_471059!A284),"281")</f>
        <v>281</v>
      </c>
      <c r="AA288" s="5" t="str" cm="1">
        <f t="array" aca="1" ref="AA288" ca="1">HYPERLINK("#"&amp;CELL("direccion",Tabla_471071!A284),"281")</f>
        <v>281</v>
      </c>
      <c r="AB288" s="5" t="str" cm="1">
        <f t="array" aca="1" ref="AB288" ca="1">HYPERLINK("#"&amp;CELL("direccion",Tabla_471062!A284),"281")</f>
        <v>281</v>
      </c>
      <c r="AC288" s="5" t="str" cm="1">
        <f t="array" aca="1" ref="AC288" ca="1">HYPERLINK("#"&amp;CELL("direccion",Tabla_471074!A284),"281")</f>
        <v>281</v>
      </c>
      <c r="AD288" t="s">
        <v>213</v>
      </c>
      <c r="AE288" s="3">
        <v>45747</v>
      </c>
    </row>
    <row r="289" spans="1:31" x14ac:dyDescent="0.3">
      <c r="A289">
        <v>2025</v>
      </c>
      <c r="B289" s="3">
        <v>45658</v>
      </c>
      <c r="C289" s="3">
        <v>45747</v>
      </c>
      <c r="D289" t="s">
        <v>84</v>
      </c>
      <c r="E289">
        <v>190</v>
      </c>
      <c r="F289" t="s">
        <v>277</v>
      </c>
      <c r="G289" t="s">
        <v>277</v>
      </c>
      <c r="H289" t="s">
        <v>225</v>
      </c>
      <c r="I289" t="s">
        <v>845</v>
      </c>
      <c r="J289" t="s">
        <v>709</v>
      </c>
      <c r="K289" t="s">
        <v>784</v>
      </c>
      <c r="L289" t="s">
        <v>92</v>
      </c>
      <c r="M289">
        <v>15437</v>
      </c>
      <c r="N289" t="s">
        <v>212</v>
      </c>
      <c r="O289">
        <v>12646.09</v>
      </c>
      <c r="P289" t="s">
        <v>212</v>
      </c>
      <c r="Q289" s="5" t="str" cm="1">
        <f t="array" aca="1" ref="Q289" ca="1">HYPERLINK("#"&amp;CELL("direccion",Tabla_471065!A285),"282")</f>
        <v>282</v>
      </c>
      <c r="R289" s="5" t="str" cm="1">
        <f t="array" aca="1" ref="R289" ca="1">HYPERLINK("#"&amp;CELL("direccion",Tabla_471039!A285),"282")</f>
        <v>282</v>
      </c>
      <c r="S289" s="5" t="str" cm="1">
        <f t="array" aca="1" ref="S289" ca="1">HYPERLINK("#"&amp;CELL("direccion",Tabla_471067!A285),"282")</f>
        <v>282</v>
      </c>
      <c r="T289" s="5" t="str" cm="1">
        <f t="array" aca="1" ref="T289" ca="1">HYPERLINK("#"&amp;CELL("direccion",Tabla_471023!A285),"282")</f>
        <v>282</v>
      </c>
      <c r="U289" s="5" t="str" cm="1">
        <f t="array" aca="1" ref="U289" ca="1">HYPERLINK("#"&amp;CELL("direccion",Tabla_471047!A285),"282")</f>
        <v>282</v>
      </c>
      <c r="V289" s="5" t="str" cm="1">
        <f t="array" aca="1" ref="V289" ca="1">HYPERLINK("#"&amp;CELL("direccion",Tabla_471030!A285),"282")</f>
        <v>282</v>
      </c>
      <c r="W289" s="5" t="str" cm="1">
        <f t="array" aca="1" ref="W289" ca="1">HYPERLINK("#"&amp;CELL("direccion",Tabla_471041!A285),"282")</f>
        <v>282</v>
      </c>
      <c r="X289" s="5" t="str" cm="1">
        <f t="array" aca="1" ref="X289" ca="1">HYPERLINK("#"&amp;CELL("direccion",Tabla_471031!A285),"282")</f>
        <v>282</v>
      </c>
      <c r="Y289" s="5" t="str" cm="1">
        <f t="array" aca="1" ref="Y289" ca="1">HYPERLINK("#"&amp;CELL("direccion",Tabla_471032!A285),"282")</f>
        <v>282</v>
      </c>
      <c r="Z289" s="5" t="str" cm="1">
        <f t="array" aca="1" ref="Z289" ca="1">HYPERLINK("#"&amp;CELL("direccion",Tabla_471059!A285),"282")</f>
        <v>282</v>
      </c>
      <c r="AA289" s="5" t="str" cm="1">
        <f t="array" aca="1" ref="AA289" ca="1">HYPERLINK("#"&amp;CELL("direccion",Tabla_471071!A285),"282")</f>
        <v>282</v>
      </c>
      <c r="AB289" s="5" t="str" cm="1">
        <f t="array" aca="1" ref="AB289" ca="1">HYPERLINK("#"&amp;CELL("direccion",Tabla_471062!A285),"282")</f>
        <v>282</v>
      </c>
      <c r="AC289" s="5" t="str" cm="1">
        <f t="array" aca="1" ref="AC289" ca="1">HYPERLINK("#"&amp;CELL("direccion",Tabla_471074!A285),"282")</f>
        <v>282</v>
      </c>
      <c r="AD289" t="s">
        <v>213</v>
      </c>
      <c r="AE289" s="3">
        <v>45747</v>
      </c>
    </row>
    <row r="290" spans="1:31" x14ac:dyDescent="0.3">
      <c r="A290">
        <v>2025</v>
      </c>
      <c r="B290" s="3">
        <v>45658</v>
      </c>
      <c r="C290" s="3">
        <v>45747</v>
      </c>
      <c r="D290" t="s">
        <v>84</v>
      </c>
      <c r="E290">
        <v>190</v>
      </c>
      <c r="F290" t="s">
        <v>277</v>
      </c>
      <c r="G290" t="s">
        <v>277</v>
      </c>
      <c r="H290" t="s">
        <v>225</v>
      </c>
      <c r="I290" t="s">
        <v>846</v>
      </c>
      <c r="J290" t="s">
        <v>847</v>
      </c>
      <c r="K290" t="s">
        <v>732</v>
      </c>
      <c r="L290" t="s">
        <v>91</v>
      </c>
      <c r="M290">
        <v>15437</v>
      </c>
      <c r="N290" t="s">
        <v>212</v>
      </c>
      <c r="O290">
        <v>12646.09</v>
      </c>
      <c r="P290" t="s">
        <v>212</v>
      </c>
      <c r="Q290" s="5" t="str" cm="1">
        <f t="array" aca="1" ref="Q290" ca="1">HYPERLINK("#"&amp;CELL("direccion",Tabla_471065!A286),"283")</f>
        <v>283</v>
      </c>
      <c r="R290" s="5" t="str" cm="1">
        <f t="array" aca="1" ref="R290" ca="1">HYPERLINK("#"&amp;CELL("direccion",Tabla_471039!A286),"283")</f>
        <v>283</v>
      </c>
      <c r="S290" s="5" t="str" cm="1">
        <f t="array" aca="1" ref="S290" ca="1">HYPERLINK("#"&amp;CELL("direccion",Tabla_471067!A286),"283")</f>
        <v>283</v>
      </c>
      <c r="T290" s="5" t="str" cm="1">
        <f t="array" aca="1" ref="T290" ca="1">HYPERLINK("#"&amp;CELL("direccion",Tabla_471023!A286),"283")</f>
        <v>283</v>
      </c>
      <c r="U290" s="5" t="str" cm="1">
        <f t="array" aca="1" ref="U290" ca="1">HYPERLINK("#"&amp;CELL("direccion",Tabla_471047!A286),"283")</f>
        <v>283</v>
      </c>
      <c r="V290" s="5" t="str" cm="1">
        <f t="array" aca="1" ref="V290" ca="1">HYPERLINK("#"&amp;CELL("direccion",Tabla_471030!A286),"283")</f>
        <v>283</v>
      </c>
      <c r="W290" s="5" t="str" cm="1">
        <f t="array" aca="1" ref="W290" ca="1">HYPERLINK("#"&amp;CELL("direccion",Tabla_471041!A286),"283")</f>
        <v>283</v>
      </c>
      <c r="X290" s="5" t="str" cm="1">
        <f t="array" aca="1" ref="X290" ca="1">HYPERLINK("#"&amp;CELL("direccion",Tabla_471031!A286),"283")</f>
        <v>283</v>
      </c>
      <c r="Y290" s="5" t="str" cm="1">
        <f t="array" aca="1" ref="Y290" ca="1">HYPERLINK("#"&amp;CELL("direccion",Tabla_471032!A286),"283")</f>
        <v>283</v>
      </c>
      <c r="Z290" s="5" t="str" cm="1">
        <f t="array" aca="1" ref="Z290" ca="1">HYPERLINK("#"&amp;CELL("direccion",Tabla_471059!A286),"283")</f>
        <v>283</v>
      </c>
      <c r="AA290" s="5" t="str" cm="1">
        <f t="array" aca="1" ref="AA290" ca="1">HYPERLINK("#"&amp;CELL("direccion",Tabla_471071!A286),"283")</f>
        <v>283</v>
      </c>
      <c r="AB290" s="5" t="str" cm="1">
        <f t="array" aca="1" ref="AB290" ca="1">HYPERLINK("#"&amp;CELL("direccion",Tabla_471062!A286),"283")</f>
        <v>283</v>
      </c>
      <c r="AC290" s="5" t="str" cm="1">
        <f t="array" aca="1" ref="AC290" ca="1">HYPERLINK("#"&amp;CELL("direccion",Tabla_471074!A286),"283")</f>
        <v>283</v>
      </c>
      <c r="AD290" t="s">
        <v>213</v>
      </c>
      <c r="AE290" s="3">
        <v>45747</v>
      </c>
    </row>
    <row r="291" spans="1:31" x14ac:dyDescent="0.3">
      <c r="A291">
        <v>2025</v>
      </c>
      <c r="B291" s="3">
        <v>45658</v>
      </c>
      <c r="C291" s="3">
        <v>45747</v>
      </c>
      <c r="D291" t="s">
        <v>84</v>
      </c>
      <c r="E291">
        <v>190</v>
      </c>
      <c r="F291" t="s">
        <v>277</v>
      </c>
      <c r="G291" t="s">
        <v>277</v>
      </c>
      <c r="H291" t="s">
        <v>225</v>
      </c>
      <c r="I291" t="s">
        <v>848</v>
      </c>
      <c r="J291" t="s">
        <v>849</v>
      </c>
      <c r="K291" t="s">
        <v>406</v>
      </c>
      <c r="L291" t="s">
        <v>91</v>
      </c>
      <c r="M291">
        <v>15437</v>
      </c>
      <c r="N291" t="s">
        <v>212</v>
      </c>
      <c r="O291">
        <v>12646.09</v>
      </c>
      <c r="P291" t="s">
        <v>212</v>
      </c>
      <c r="Q291" s="5" t="str" cm="1">
        <f t="array" aca="1" ref="Q291" ca="1">HYPERLINK("#"&amp;CELL("direccion",Tabla_471065!A287),"284")</f>
        <v>284</v>
      </c>
      <c r="R291" s="5" t="str" cm="1">
        <f t="array" aca="1" ref="R291" ca="1">HYPERLINK("#"&amp;CELL("direccion",Tabla_471039!A287),"284")</f>
        <v>284</v>
      </c>
      <c r="S291" s="5" t="str" cm="1">
        <f t="array" aca="1" ref="S291" ca="1">HYPERLINK("#"&amp;CELL("direccion",Tabla_471067!A287),"284")</f>
        <v>284</v>
      </c>
      <c r="T291" s="5" t="str" cm="1">
        <f t="array" aca="1" ref="T291" ca="1">HYPERLINK("#"&amp;CELL("direccion",Tabla_471023!A287),"284")</f>
        <v>284</v>
      </c>
      <c r="U291" s="5" t="str" cm="1">
        <f t="array" aca="1" ref="U291" ca="1">HYPERLINK("#"&amp;CELL("direccion",Tabla_471047!A287),"284")</f>
        <v>284</v>
      </c>
      <c r="V291" s="5" t="str" cm="1">
        <f t="array" aca="1" ref="V291" ca="1">HYPERLINK("#"&amp;CELL("direccion",Tabla_471030!A287),"284")</f>
        <v>284</v>
      </c>
      <c r="W291" s="5" t="str" cm="1">
        <f t="array" aca="1" ref="W291" ca="1">HYPERLINK("#"&amp;CELL("direccion",Tabla_471041!A287),"284")</f>
        <v>284</v>
      </c>
      <c r="X291" s="5" t="str" cm="1">
        <f t="array" aca="1" ref="X291" ca="1">HYPERLINK("#"&amp;CELL("direccion",Tabla_471031!A287),"284")</f>
        <v>284</v>
      </c>
      <c r="Y291" s="5" t="str" cm="1">
        <f t="array" aca="1" ref="Y291" ca="1">HYPERLINK("#"&amp;CELL("direccion",Tabla_471032!A287),"284")</f>
        <v>284</v>
      </c>
      <c r="Z291" s="5" t="str" cm="1">
        <f t="array" aca="1" ref="Z291" ca="1">HYPERLINK("#"&amp;CELL("direccion",Tabla_471059!A287),"284")</f>
        <v>284</v>
      </c>
      <c r="AA291" s="5" t="str" cm="1">
        <f t="array" aca="1" ref="AA291" ca="1">HYPERLINK("#"&amp;CELL("direccion",Tabla_471071!A287),"284")</f>
        <v>284</v>
      </c>
      <c r="AB291" s="5" t="str" cm="1">
        <f t="array" aca="1" ref="AB291" ca="1">HYPERLINK("#"&amp;CELL("direccion",Tabla_471062!A287),"284")</f>
        <v>284</v>
      </c>
      <c r="AC291" s="5" t="str" cm="1">
        <f t="array" aca="1" ref="AC291" ca="1">HYPERLINK("#"&amp;CELL("direccion",Tabla_471074!A287),"284")</f>
        <v>284</v>
      </c>
      <c r="AD291" t="s">
        <v>213</v>
      </c>
      <c r="AE291" s="3">
        <v>45747</v>
      </c>
    </row>
    <row r="292" spans="1:31" x14ac:dyDescent="0.3">
      <c r="A292">
        <v>2025</v>
      </c>
      <c r="B292" s="3">
        <v>45658</v>
      </c>
      <c r="C292" s="3">
        <v>45747</v>
      </c>
      <c r="D292" t="s">
        <v>84</v>
      </c>
      <c r="E292">
        <v>190</v>
      </c>
      <c r="F292" t="s">
        <v>277</v>
      </c>
      <c r="G292" t="s">
        <v>277</v>
      </c>
      <c r="H292" t="s">
        <v>225</v>
      </c>
      <c r="I292" t="s">
        <v>850</v>
      </c>
      <c r="J292" t="s">
        <v>851</v>
      </c>
      <c r="K292" t="s">
        <v>454</v>
      </c>
      <c r="L292" t="s">
        <v>92</v>
      </c>
      <c r="M292">
        <v>15437</v>
      </c>
      <c r="N292" t="s">
        <v>212</v>
      </c>
      <c r="O292">
        <v>12646.09</v>
      </c>
      <c r="P292" t="s">
        <v>212</v>
      </c>
      <c r="Q292" s="5" t="str" cm="1">
        <f t="array" aca="1" ref="Q292" ca="1">HYPERLINK("#"&amp;CELL("direccion",Tabla_471065!A288),"285")</f>
        <v>285</v>
      </c>
      <c r="R292" s="5" t="str" cm="1">
        <f t="array" aca="1" ref="R292" ca="1">HYPERLINK("#"&amp;CELL("direccion",Tabla_471039!A288),"285")</f>
        <v>285</v>
      </c>
      <c r="S292" s="5" t="str" cm="1">
        <f t="array" aca="1" ref="S292" ca="1">HYPERLINK("#"&amp;CELL("direccion",Tabla_471067!A288),"285")</f>
        <v>285</v>
      </c>
      <c r="T292" s="5" t="str" cm="1">
        <f t="array" aca="1" ref="T292" ca="1">HYPERLINK("#"&amp;CELL("direccion",Tabla_471023!A288),"285")</f>
        <v>285</v>
      </c>
      <c r="U292" s="5" t="str" cm="1">
        <f t="array" aca="1" ref="U292" ca="1">HYPERLINK("#"&amp;CELL("direccion",Tabla_471047!A288),"285")</f>
        <v>285</v>
      </c>
      <c r="V292" s="5" t="str" cm="1">
        <f t="array" aca="1" ref="V292" ca="1">HYPERLINK("#"&amp;CELL("direccion",Tabla_471030!A288),"285")</f>
        <v>285</v>
      </c>
      <c r="W292" s="5" t="str" cm="1">
        <f t="array" aca="1" ref="W292" ca="1">HYPERLINK("#"&amp;CELL("direccion",Tabla_471041!A288),"285")</f>
        <v>285</v>
      </c>
      <c r="X292" s="5" t="str" cm="1">
        <f t="array" aca="1" ref="X292" ca="1">HYPERLINK("#"&amp;CELL("direccion",Tabla_471031!A288),"285")</f>
        <v>285</v>
      </c>
      <c r="Y292" s="5" t="str" cm="1">
        <f t="array" aca="1" ref="Y292" ca="1">HYPERLINK("#"&amp;CELL("direccion",Tabla_471032!A288),"285")</f>
        <v>285</v>
      </c>
      <c r="Z292" s="5" t="str" cm="1">
        <f t="array" aca="1" ref="Z292" ca="1">HYPERLINK("#"&amp;CELL("direccion",Tabla_471059!A288),"285")</f>
        <v>285</v>
      </c>
      <c r="AA292" s="5" t="str" cm="1">
        <f t="array" aca="1" ref="AA292" ca="1">HYPERLINK("#"&amp;CELL("direccion",Tabla_471071!A288),"285")</f>
        <v>285</v>
      </c>
      <c r="AB292" s="5" t="str" cm="1">
        <f t="array" aca="1" ref="AB292" ca="1">HYPERLINK("#"&amp;CELL("direccion",Tabla_471062!A288),"285")</f>
        <v>285</v>
      </c>
      <c r="AC292" s="5" t="str" cm="1">
        <f t="array" aca="1" ref="AC292" ca="1">HYPERLINK("#"&amp;CELL("direccion",Tabla_471074!A288),"285")</f>
        <v>285</v>
      </c>
      <c r="AD292" t="s">
        <v>213</v>
      </c>
      <c r="AE292" s="3">
        <v>45747</v>
      </c>
    </row>
    <row r="293" spans="1:31" x14ac:dyDescent="0.3">
      <c r="A293">
        <v>2025</v>
      </c>
      <c r="B293" s="3">
        <v>45658</v>
      </c>
      <c r="C293" s="3">
        <v>45747</v>
      </c>
      <c r="D293" t="s">
        <v>84</v>
      </c>
      <c r="E293">
        <v>190</v>
      </c>
      <c r="F293" t="s">
        <v>277</v>
      </c>
      <c r="G293" t="s">
        <v>277</v>
      </c>
      <c r="H293" t="s">
        <v>225</v>
      </c>
      <c r="I293" t="s">
        <v>852</v>
      </c>
      <c r="J293" t="s">
        <v>358</v>
      </c>
      <c r="K293" t="s">
        <v>348</v>
      </c>
      <c r="L293" t="s">
        <v>91</v>
      </c>
      <c r="M293">
        <v>15437</v>
      </c>
      <c r="N293" t="s">
        <v>212</v>
      </c>
      <c r="O293">
        <v>12646.09</v>
      </c>
      <c r="P293" t="s">
        <v>212</v>
      </c>
      <c r="Q293" s="5" t="str" cm="1">
        <f t="array" aca="1" ref="Q293" ca="1">HYPERLINK("#"&amp;CELL("direccion",Tabla_471065!A289),"286")</f>
        <v>286</v>
      </c>
      <c r="R293" s="5" t="str" cm="1">
        <f t="array" aca="1" ref="R293" ca="1">HYPERLINK("#"&amp;CELL("direccion",Tabla_471039!A289),"286")</f>
        <v>286</v>
      </c>
      <c r="S293" s="5" t="str" cm="1">
        <f t="array" aca="1" ref="S293" ca="1">HYPERLINK("#"&amp;CELL("direccion",Tabla_471067!A289),"286")</f>
        <v>286</v>
      </c>
      <c r="T293" s="5" t="str" cm="1">
        <f t="array" aca="1" ref="T293" ca="1">HYPERLINK("#"&amp;CELL("direccion",Tabla_471023!A289),"286")</f>
        <v>286</v>
      </c>
      <c r="U293" s="5" t="str" cm="1">
        <f t="array" aca="1" ref="U293" ca="1">HYPERLINK("#"&amp;CELL("direccion",Tabla_471047!A289),"286")</f>
        <v>286</v>
      </c>
      <c r="V293" s="5" t="str" cm="1">
        <f t="array" aca="1" ref="V293" ca="1">HYPERLINK("#"&amp;CELL("direccion",Tabla_471030!A289),"286")</f>
        <v>286</v>
      </c>
      <c r="W293" s="5" t="str" cm="1">
        <f t="array" aca="1" ref="W293" ca="1">HYPERLINK("#"&amp;CELL("direccion",Tabla_471041!A289),"286")</f>
        <v>286</v>
      </c>
      <c r="X293" s="5" t="str" cm="1">
        <f t="array" aca="1" ref="X293" ca="1">HYPERLINK("#"&amp;CELL("direccion",Tabla_471031!A289),"286")</f>
        <v>286</v>
      </c>
      <c r="Y293" s="5" t="str" cm="1">
        <f t="array" aca="1" ref="Y293" ca="1">HYPERLINK("#"&amp;CELL("direccion",Tabla_471032!A289),"286")</f>
        <v>286</v>
      </c>
      <c r="Z293" s="5" t="str" cm="1">
        <f t="array" aca="1" ref="Z293" ca="1">HYPERLINK("#"&amp;CELL("direccion",Tabla_471059!A289),"286")</f>
        <v>286</v>
      </c>
      <c r="AA293" s="5" t="str" cm="1">
        <f t="array" aca="1" ref="AA293" ca="1">HYPERLINK("#"&amp;CELL("direccion",Tabla_471071!A289),"286")</f>
        <v>286</v>
      </c>
      <c r="AB293" s="5" t="str" cm="1">
        <f t="array" aca="1" ref="AB293" ca="1">HYPERLINK("#"&amp;CELL("direccion",Tabla_471062!A289),"286")</f>
        <v>286</v>
      </c>
      <c r="AC293" s="5" t="str" cm="1">
        <f t="array" aca="1" ref="AC293" ca="1">HYPERLINK("#"&amp;CELL("direccion",Tabla_471074!A289),"286")</f>
        <v>286</v>
      </c>
      <c r="AD293" t="s">
        <v>213</v>
      </c>
      <c r="AE293" s="3">
        <v>45747</v>
      </c>
    </row>
    <row r="294" spans="1:31" x14ac:dyDescent="0.3">
      <c r="A294">
        <v>2025</v>
      </c>
      <c r="B294" s="3">
        <v>45658</v>
      </c>
      <c r="C294" s="3">
        <v>45747</v>
      </c>
      <c r="D294" t="s">
        <v>84</v>
      </c>
      <c r="E294">
        <v>190</v>
      </c>
      <c r="F294" t="s">
        <v>277</v>
      </c>
      <c r="G294" t="s">
        <v>277</v>
      </c>
      <c r="H294" t="s">
        <v>225</v>
      </c>
      <c r="I294" t="s">
        <v>853</v>
      </c>
      <c r="J294" t="s">
        <v>854</v>
      </c>
      <c r="K294" t="s">
        <v>606</v>
      </c>
      <c r="L294" t="s">
        <v>91</v>
      </c>
      <c r="M294">
        <v>15437</v>
      </c>
      <c r="N294" t="s">
        <v>212</v>
      </c>
      <c r="O294">
        <v>12646.09</v>
      </c>
      <c r="P294" t="s">
        <v>212</v>
      </c>
      <c r="Q294" s="5" t="str" cm="1">
        <f t="array" aca="1" ref="Q294" ca="1">HYPERLINK("#"&amp;CELL("direccion",Tabla_471065!A290),"287")</f>
        <v>287</v>
      </c>
      <c r="R294" s="5" t="str" cm="1">
        <f t="array" aca="1" ref="R294" ca="1">HYPERLINK("#"&amp;CELL("direccion",Tabla_471039!A290),"287")</f>
        <v>287</v>
      </c>
      <c r="S294" s="5" t="str" cm="1">
        <f t="array" aca="1" ref="S294" ca="1">HYPERLINK("#"&amp;CELL("direccion",Tabla_471067!A290),"287")</f>
        <v>287</v>
      </c>
      <c r="T294" s="5" t="str" cm="1">
        <f t="array" aca="1" ref="T294" ca="1">HYPERLINK("#"&amp;CELL("direccion",Tabla_471023!A290),"287")</f>
        <v>287</v>
      </c>
      <c r="U294" s="5" t="str" cm="1">
        <f t="array" aca="1" ref="U294" ca="1">HYPERLINK("#"&amp;CELL("direccion",Tabla_471047!A290),"287")</f>
        <v>287</v>
      </c>
      <c r="V294" s="5" t="str" cm="1">
        <f t="array" aca="1" ref="V294" ca="1">HYPERLINK("#"&amp;CELL("direccion",Tabla_471030!A290),"287")</f>
        <v>287</v>
      </c>
      <c r="W294" s="5" t="str" cm="1">
        <f t="array" aca="1" ref="W294" ca="1">HYPERLINK("#"&amp;CELL("direccion",Tabla_471041!A290),"287")</f>
        <v>287</v>
      </c>
      <c r="X294" s="5" t="str" cm="1">
        <f t="array" aca="1" ref="X294" ca="1">HYPERLINK("#"&amp;CELL("direccion",Tabla_471031!A290),"287")</f>
        <v>287</v>
      </c>
      <c r="Y294" s="5" t="str" cm="1">
        <f t="array" aca="1" ref="Y294" ca="1">HYPERLINK("#"&amp;CELL("direccion",Tabla_471032!A290),"287")</f>
        <v>287</v>
      </c>
      <c r="Z294" s="5" t="str" cm="1">
        <f t="array" aca="1" ref="Z294" ca="1">HYPERLINK("#"&amp;CELL("direccion",Tabla_471059!A290),"287")</f>
        <v>287</v>
      </c>
      <c r="AA294" s="5" t="str" cm="1">
        <f t="array" aca="1" ref="AA294" ca="1">HYPERLINK("#"&amp;CELL("direccion",Tabla_471071!A290),"287")</f>
        <v>287</v>
      </c>
      <c r="AB294" s="5" t="str" cm="1">
        <f t="array" aca="1" ref="AB294" ca="1">HYPERLINK("#"&amp;CELL("direccion",Tabla_471062!A290),"287")</f>
        <v>287</v>
      </c>
      <c r="AC294" s="5" t="str" cm="1">
        <f t="array" aca="1" ref="AC294" ca="1">HYPERLINK("#"&amp;CELL("direccion",Tabla_471074!A290),"287")</f>
        <v>287</v>
      </c>
      <c r="AD294" t="s">
        <v>213</v>
      </c>
      <c r="AE294" s="3">
        <v>45747</v>
      </c>
    </row>
    <row r="295" spans="1:31" x14ac:dyDescent="0.3">
      <c r="A295">
        <v>2025</v>
      </c>
      <c r="B295" s="3">
        <v>45658</v>
      </c>
      <c r="C295" s="3">
        <v>45747</v>
      </c>
      <c r="D295" t="s">
        <v>84</v>
      </c>
      <c r="E295">
        <v>190</v>
      </c>
      <c r="F295" t="s">
        <v>277</v>
      </c>
      <c r="G295" t="s">
        <v>277</v>
      </c>
      <c r="H295" t="s">
        <v>225</v>
      </c>
      <c r="I295" t="s">
        <v>855</v>
      </c>
      <c r="J295" t="s">
        <v>856</v>
      </c>
      <c r="K295" t="s">
        <v>857</v>
      </c>
      <c r="L295" t="s">
        <v>92</v>
      </c>
      <c r="M295">
        <v>15437</v>
      </c>
      <c r="N295" t="s">
        <v>212</v>
      </c>
      <c r="O295">
        <v>12646.09</v>
      </c>
      <c r="P295" t="s">
        <v>212</v>
      </c>
      <c r="Q295" s="5" t="str" cm="1">
        <f t="array" aca="1" ref="Q295" ca="1">HYPERLINK("#"&amp;CELL("direccion",Tabla_471065!A291),"288")</f>
        <v>288</v>
      </c>
      <c r="R295" s="5" t="str" cm="1">
        <f t="array" aca="1" ref="R295" ca="1">HYPERLINK("#"&amp;CELL("direccion",Tabla_471039!A291),"288")</f>
        <v>288</v>
      </c>
      <c r="S295" s="5" t="str" cm="1">
        <f t="array" aca="1" ref="S295" ca="1">HYPERLINK("#"&amp;CELL("direccion",Tabla_471067!A291),"288")</f>
        <v>288</v>
      </c>
      <c r="T295" s="5" t="str" cm="1">
        <f t="array" aca="1" ref="T295" ca="1">HYPERLINK("#"&amp;CELL("direccion",Tabla_471023!A291),"288")</f>
        <v>288</v>
      </c>
      <c r="U295" s="5" t="str" cm="1">
        <f t="array" aca="1" ref="U295" ca="1">HYPERLINK("#"&amp;CELL("direccion",Tabla_471047!A291),"288")</f>
        <v>288</v>
      </c>
      <c r="V295" s="5" t="str" cm="1">
        <f t="array" aca="1" ref="V295" ca="1">HYPERLINK("#"&amp;CELL("direccion",Tabla_471030!A291),"288")</f>
        <v>288</v>
      </c>
      <c r="W295" s="5" t="str" cm="1">
        <f t="array" aca="1" ref="W295" ca="1">HYPERLINK("#"&amp;CELL("direccion",Tabla_471041!A291),"288")</f>
        <v>288</v>
      </c>
      <c r="X295" s="5" t="str" cm="1">
        <f t="array" aca="1" ref="X295" ca="1">HYPERLINK("#"&amp;CELL("direccion",Tabla_471031!A291),"288")</f>
        <v>288</v>
      </c>
      <c r="Y295" s="5" t="str" cm="1">
        <f t="array" aca="1" ref="Y295" ca="1">HYPERLINK("#"&amp;CELL("direccion",Tabla_471032!A291),"288")</f>
        <v>288</v>
      </c>
      <c r="Z295" s="5" t="str" cm="1">
        <f t="array" aca="1" ref="Z295" ca="1">HYPERLINK("#"&amp;CELL("direccion",Tabla_471059!A291),"288")</f>
        <v>288</v>
      </c>
      <c r="AA295" s="5" t="str" cm="1">
        <f t="array" aca="1" ref="AA295" ca="1">HYPERLINK("#"&amp;CELL("direccion",Tabla_471071!A291),"288")</f>
        <v>288</v>
      </c>
      <c r="AB295" s="5" t="str" cm="1">
        <f t="array" aca="1" ref="AB295" ca="1">HYPERLINK("#"&amp;CELL("direccion",Tabla_471062!A291),"288")</f>
        <v>288</v>
      </c>
      <c r="AC295" s="5" t="str" cm="1">
        <f t="array" aca="1" ref="AC295" ca="1">HYPERLINK("#"&amp;CELL("direccion",Tabla_471074!A291),"288")</f>
        <v>288</v>
      </c>
      <c r="AD295" t="s">
        <v>213</v>
      </c>
      <c r="AE295" s="3">
        <v>45747</v>
      </c>
    </row>
    <row r="296" spans="1:31" x14ac:dyDescent="0.3">
      <c r="A296">
        <v>2025</v>
      </c>
      <c r="B296" s="3">
        <v>45658</v>
      </c>
      <c r="C296" s="3">
        <v>45747</v>
      </c>
      <c r="D296" t="s">
        <v>84</v>
      </c>
      <c r="E296">
        <v>190</v>
      </c>
      <c r="F296" t="s">
        <v>277</v>
      </c>
      <c r="G296" t="s">
        <v>277</v>
      </c>
      <c r="H296" t="s">
        <v>225</v>
      </c>
      <c r="I296" t="s">
        <v>858</v>
      </c>
      <c r="J296" t="s">
        <v>395</v>
      </c>
      <c r="K296" t="s">
        <v>859</v>
      </c>
      <c r="L296" t="s">
        <v>91</v>
      </c>
      <c r="M296">
        <v>15437</v>
      </c>
      <c r="N296" t="s">
        <v>212</v>
      </c>
      <c r="O296">
        <v>12646.09</v>
      </c>
      <c r="P296" t="s">
        <v>212</v>
      </c>
      <c r="Q296" s="5" t="str" cm="1">
        <f t="array" aca="1" ref="Q296" ca="1">HYPERLINK("#"&amp;CELL("direccion",Tabla_471065!A292),"289")</f>
        <v>289</v>
      </c>
      <c r="R296" s="5" t="str" cm="1">
        <f t="array" aca="1" ref="R296" ca="1">HYPERLINK("#"&amp;CELL("direccion",Tabla_471039!A292),"289")</f>
        <v>289</v>
      </c>
      <c r="S296" s="5" t="str" cm="1">
        <f t="array" aca="1" ref="S296" ca="1">HYPERLINK("#"&amp;CELL("direccion",Tabla_471067!A292),"289")</f>
        <v>289</v>
      </c>
      <c r="T296" s="5" t="str" cm="1">
        <f t="array" aca="1" ref="T296" ca="1">HYPERLINK("#"&amp;CELL("direccion",Tabla_471023!A292),"289")</f>
        <v>289</v>
      </c>
      <c r="U296" s="5" t="str" cm="1">
        <f t="array" aca="1" ref="U296" ca="1">HYPERLINK("#"&amp;CELL("direccion",Tabla_471047!A292),"289")</f>
        <v>289</v>
      </c>
      <c r="V296" s="5" t="str" cm="1">
        <f t="array" aca="1" ref="V296" ca="1">HYPERLINK("#"&amp;CELL("direccion",Tabla_471030!A292),"289")</f>
        <v>289</v>
      </c>
      <c r="W296" s="5" t="str" cm="1">
        <f t="array" aca="1" ref="W296" ca="1">HYPERLINK("#"&amp;CELL("direccion",Tabla_471041!A292),"289")</f>
        <v>289</v>
      </c>
      <c r="X296" s="5" t="str" cm="1">
        <f t="array" aca="1" ref="X296" ca="1">HYPERLINK("#"&amp;CELL("direccion",Tabla_471031!A292),"289")</f>
        <v>289</v>
      </c>
      <c r="Y296" s="5" t="str" cm="1">
        <f t="array" aca="1" ref="Y296" ca="1">HYPERLINK("#"&amp;CELL("direccion",Tabla_471032!A292),"289")</f>
        <v>289</v>
      </c>
      <c r="Z296" s="5" t="str" cm="1">
        <f t="array" aca="1" ref="Z296" ca="1">HYPERLINK("#"&amp;CELL("direccion",Tabla_471059!A292),"289")</f>
        <v>289</v>
      </c>
      <c r="AA296" s="5" t="str" cm="1">
        <f t="array" aca="1" ref="AA296" ca="1">HYPERLINK("#"&amp;CELL("direccion",Tabla_471071!A292),"289")</f>
        <v>289</v>
      </c>
      <c r="AB296" s="5" t="str" cm="1">
        <f t="array" aca="1" ref="AB296" ca="1">HYPERLINK("#"&amp;CELL("direccion",Tabla_471062!A292),"289")</f>
        <v>289</v>
      </c>
      <c r="AC296" s="5" t="str" cm="1">
        <f t="array" aca="1" ref="AC296" ca="1">HYPERLINK("#"&amp;CELL("direccion",Tabla_471074!A292),"289")</f>
        <v>289</v>
      </c>
      <c r="AD296" t="s">
        <v>213</v>
      </c>
      <c r="AE296" s="3">
        <v>45747</v>
      </c>
    </row>
    <row r="297" spans="1:31" x14ac:dyDescent="0.3">
      <c r="A297">
        <v>2025</v>
      </c>
      <c r="B297" s="3">
        <v>45658</v>
      </c>
      <c r="C297" s="3">
        <v>45747</v>
      </c>
      <c r="D297" t="s">
        <v>84</v>
      </c>
      <c r="E297">
        <v>190</v>
      </c>
      <c r="F297" t="s">
        <v>277</v>
      </c>
      <c r="G297" t="s">
        <v>277</v>
      </c>
      <c r="H297" t="s">
        <v>225</v>
      </c>
      <c r="I297" t="s">
        <v>860</v>
      </c>
      <c r="J297" t="s">
        <v>520</v>
      </c>
      <c r="K297" t="s">
        <v>861</v>
      </c>
      <c r="L297" t="s">
        <v>92</v>
      </c>
      <c r="M297">
        <v>15437</v>
      </c>
      <c r="N297" t="s">
        <v>212</v>
      </c>
      <c r="O297">
        <v>12646.09</v>
      </c>
      <c r="P297" t="s">
        <v>212</v>
      </c>
      <c r="Q297" s="5" t="str" cm="1">
        <f t="array" aca="1" ref="Q297" ca="1">HYPERLINK("#"&amp;CELL("direccion",Tabla_471065!A293),"290")</f>
        <v>290</v>
      </c>
      <c r="R297" s="5" t="str" cm="1">
        <f t="array" aca="1" ref="R297" ca="1">HYPERLINK("#"&amp;CELL("direccion",Tabla_471039!A293),"290")</f>
        <v>290</v>
      </c>
      <c r="S297" s="5" t="str" cm="1">
        <f t="array" aca="1" ref="S297" ca="1">HYPERLINK("#"&amp;CELL("direccion",Tabla_471067!A293),"290")</f>
        <v>290</v>
      </c>
      <c r="T297" s="5" t="str" cm="1">
        <f t="array" aca="1" ref="T297" ca="1">HYPERLINK("#"&amp;CELL("direccion",Tabla_471023!A293),"290")</f>
        <v>290</v>
      </c>
      <c r="U297" s="5" t="str" cm="1">
        <f t="array" aca="1" ref="U297" ca="1">HYPERLINK("#"&amp;CELL("direccion",Tabla_471047!A293),"290")</f>
        <v>290</v>
      </c>
      <c r="V297" s="5" t="str" cm="1">
        <f t="array" aca="1" ref="V297" ca="1">HYPERLINK("#"&amp;CELL("direccion",Tabla_471030!A293),"290")</f>
        <v>290</v>
      </c>
      <c r="W297" s="5" t="str" cm="1">
        <f t="array" aca="1" ref="W297" ca="1">HYPERLINK("#"&amp;CELL("direccion",Tabla_471041!A293),"290")</f>
        <v>290</v>
      </c>
      <c r="X297" s="5" t="str" cm="1">
        <f t="array" aca="1" ref="X297" ca="1">HYPERLINK("#"&amp;CELL("direccion",Tabla_471031!A293),"290")</f>
        <v>290</v>
      </c>
      <c r="Y297" s="5" t="str" cm="1">
        <f t="array" aca="1" ref="Y297" ca="1">HYPERLINK("#"&amp;CELL("direccion",Tabla_471032!A293),"290")</f>
        <v>290</v>
      </c>
      <c r="Z297" s="5" t="str" cm="1">
        <f t="array" aca="1" ref="Z297" ca="1">HYPERLINK("#"&amp;CELL("direccion",Tabla_471059!A293),"290")</f>
        <v>290</v>
      </c>
      <c r="AA297" s="5" t="str" cm="1">
        <f t="array" aca="1" ref="AA297" ca="1">HYPERLINK("#"&amp;CELL("direccion",Tabla_471071!A293),"290")</f>
        <v>290</v>
      </c>
      <c r="AB297" s="5" t="str" cm="1">
        <f t="array" aca="1" ref="AB297" ca="1">HYPERLINK("#"&amp;CELL("direccion",Tabla_471062!A293),"290")</f>
        <v>290</v>
      </c>
      <c r="AC297" s="5" t="str" cm="1">
        <f t="array" aca="1" ref="AC297" ca="1">HYPERLINK("#"&amp;CELL("direccion",Tabla_471074!A293),"290")</f>
        <v>290</v>
      </c>
      <c r="AD297" t="s">
        <v>213</v>
      </c>
      <c r="AE297" s="3">
        <v>45747</v>
      </c>
    </row>
    <row r="298" spans="1:31" x14ac:dyDescent="0.3">
      <c r="A298">
        <v>2025</v>
      </c>
      <c r="B298" s="3">
        <v>45658</v>
      </c>
      <c r="C298" s="3">
        <v>45747</v>
      </c>
      <c r="D298" t="s">
        <v>84</v>
      </c>
      <c r="E298">
        <v>190</v>
      </c>
      <c r="F298" t="s">
        <v>277</v>
      </c>
      <c r="G298" t="s">
        <v>277</v>
      </c>
      <c r="H298" t="s">
        <v>225</v>
      </c>
      <c r="I298" t="s">
        <v>862</v>
      </c>
      <c r="J298" t="s">
        <v>763</v>
      </c>
      <c r="K298" t="s">
        <v>344</v>
      </c>
      <c r="L298" t="s">
        <v>92</v>
      </c>
      <c r="M298">
        <v>15437</v>
      </c>
      <c r="N298" t="s">
        <v>212</v>
      </c>
      <c r="O298">
        <v>12646.09</v>
      </c>
      <c r="P298" t="s">
        <v>212</v>
      </c>
      <c r="Q298" s="5" t="str" cm="1">
        <f t="array" aca="1" ref="Q298" ca="1">HYPERLINK("#"&amp;CELL("direccion",Tabla_471065!A294),"291")</f>
        <v>291</v>
      </c>
      <c r="R298" s="5" t="str" cm="1">
        <f t="array" aca="1" ref="R298" ca="1">HYPERLINK("#"&amp;CELL("direccion",Tabla_471039!A294),"291")</f>
        <v>291</v>
      </c>
      <c r="S298" s="5" t="str" cm="1">
        <f t="array" aca="1" ref="S298" ca="1">HYPERLINK("#"&amp;CELL("direccion",Tabla_471067!A294),"291")</f>
        <v>291</v>
      </c>
      <c r="T298" s="5" t="str" cm="1">
        <f t="array" aca="1" ref="T298" ca="1">HYPERLINK("#"&amp;CELL("direccion",Tabla_471023!A294),"291")</f>
        <v>291</v>
      </c>
      <c r="U298" s="5" t="str" cm="1">
        <f t="array" aca="1" ref="U298" ca="1">HYPERLINK("#"&amp;CELL("direccion",Tabla_471047!A294),"291")</f>
        <v>291</v>
      </c>
      <c r="V298" s="5" t="str" cm="1">
        <f t="array" aca="1" ref="V298" ca="1">HYPERLINK("#"&amp;CELL("direccion",Tabla_471030!A294),"291")</f>
        <v>291</v>
      </c>
      <c r="W298" s="5" t="str" cm="1">
        <f t="array" aca="1" ref="W298" ca="1">HYPERLINK("#"&amp;CELL("direccion",Tabla_471041!A294),"291")</f>
        <v>291</v>
      </c>
      <c r="X298" s="5" t="str" cm="1">
        <f t="array" aca="1" ref="X298" ca="1">HYPERLINK("#"&amp;CELL("direccion",Tabla_471031!A294),"291")</f>
        <v>291</v>
      </c>
      <c r="Y298" s="5" t="str" cm="1">
        <f t="array" aca="1" ref="Y298" ca="1">HYPERLINK("#"&amp;CELL("direccion",Tabla_471032!A294),"291")</f>
        <v>291</v>
      </c>
      <c r="Z298" s="5" t="str" cm="1">
        <f t="array" aca="1" ref="Z298" ca="1">HYPERLINK("#"&amp;CELL("direccion",Tabla_471059!A294),"291")</f>
        <v>291</v>
      </c>
      <c r="AA298" s="5" t="str" cm="1">
        <f t="array" aca="1" ref="AA298" ca="1">HYPERLINK("#"&amp;CELL("direccion",Tabla_471071!A294),"291")</f>
        <v>291</v>
      </c>
      <c r="AB298" s="5" t="str" cm="1">
        <f t="array" aca="1" ref="AB298" ca="1">HYPERLINK("#"&amp;CELL("direccion",Tabla_471062!A294),"291")</f>
        <v>291</v>
      </c>
      <c r="AC298" s="5" t="str" cm="1">
        <f t="array" aca="1" ref="AC298" ca="1">HYPERLINK("#"&amp;CELL("direccion",Tabla_471074!A294),"291")</f>
        <v>291</v>
      </c>
      <c r="AD298" t="s">
        <v>213</v>
      </c>
      <c r="AE298" s="3">
        <v>45747</v>
      </c>
    </row>
    <row r="299" spans="1:31" x14ac:dyDescent="0.3">
      <c r="A299">
        <v>2025</v>
      </c>
      <c r="B299" s="3">
        <v>45658</v>
      </c>
      <c r="C299" s="3">
        <v>45747</v>
      </c>
      <c r="D299" t="s">
        <v>84</v>
      </c>
      <c r="E299">
        <v>189</v>
      </c>
      <c r="F299" t="s">
        <v>278</v>
      </c>
      <c r="G299" t="s">
        <v>278</v>
      </c>
      <c r="H299" t="s">
        <v>225</v>
      </c>
      <c r="I299" t="s">
        <v>863</v>
      </c>
      <c r="J299" t="s">
        <v>864</v>
      </c>
      <c r="K299" t="s">
        <v>865</v>
      </c>
      <c r="L299" t="s">
        <v>92</v>
      </c>
      <c r="M299">
        <v>14187</v>
      </c>
      <c r="N299" t="s">
        <v>212</v>
      </c>
      <c r="O299">
        <v>11565.050000000001</v>
      </c>
      <c r="P299" t="s">
        <v>212</v>
      </c>
      <c r="Q299" s="5" t="str" cm="1">
        <f t="array" aca="1" ref="Q299" ca="1">HYPERLINK("#"&amp;CELL("direccion",Tabla_471065!A295),"292")</f>
        <v>292</v>
      </c>
      <c r="R299" s="5" t="str" cm="1">
        <f t="array" aca="1" ref="R299" ca="1">HYPERLINK("#"&amp;CELL("direccion",Tabla_471039!A295),"292")</f>
        <v>292</v>
      </c>
      <c r="S299" s="5" t="str" cm="1">
        <f t="array" aca="1" ref="S299" ca="1">HYPERLINK("#"&amp;CELL("direccion",Tabla_471067!A295),"292")</f>
        <v>292</v>
      </c>
      <c r="T299" s="5" t="str" cm="1">
        <f t="array" aca="1" ref="T299" ca="1">HYPERLINK("#"&amp;CELL("direccion",Tabla_471023!A295),"292")</f>
        <v>292</v>
      </c>
      <c r="U299" s="5" t="str" cm="1">
        <f t="array" aca="1" ref="U299" ca="1">HYPERLINK("#"&amp;CELL("direccion",Tabla_471047!A295),"292")</f>
        <v>292</v>
      </c>
      <c r="V299" s="5" t="str" cm="1">
        <f t="array" aca="1" ref="V299" ca="1">HYPERLINK("#"&amp;CELL("direccion",Tabla_471030!A295),"292")</f>
        <v>292</v>
      </c>
      <c r="W299" s="5" t="str" cm="1">
        <f t="array" aca="1" ref="W299" ca="1">HYPERLINK("#"&amp;CELL("direccion",Tabla_471041!A295),"292")</f>
        <v>292</v>
      </c>
      <c r="X299" s="5" t="str" cm="1">
        <f t="array" aca="1" ref="X299" ca="1">HYPERLINK("#"&amp;CELL("direccion",Tabla_471031!A295),"292")</f>
        <v>292</v>
      </c>
      <c r="Y299" s="5" t="str" cm="1">
        <f t="array" aca="1" ref="Y299" ca="1">HYPERLINK("#"&amp;CELL("direccion",Tabla_471032!A295),"292")</f>
        <v>292</v>
      </c>
      <c r="Z299" s="5" t="str" cm="1">
        <f t="array" aca="1" ref="Z299" ca="1">HYPERLINK("#"&amp;CELL("direccion",Tabla_471059!A295),"292")</f>
        <v>292</v>
      </c>
      <c r="AA299" s="5" t="str" cm="1">
        <f t="array" aca="1" ref="AA299" ca="1">HYPERLINK("#"&amp;CELL("direccion",Tabla_471071!A295),"292")</f>
        <v>292</v>
      </c>
      <c r="AB299" s="5" t="str" cm="1">
        <f t="array" aca="1" ref="AB299" ca="1">HYPERLINK("#"&amp;CELL("direccion",Tabla_471062!A295),"292")</f>
        <v>292</v>
      </c>
      <c r="AC299" s="5" t="str" cm="1">
        <f t="array" aca="1" ref="AC299" ca="1">HYPERLINK("#"&amp;CELL("direccion",Tabla_471074!A295),"292")</f>
        <v>292</v>
      </c>
      <c r="AD299" t="s">
        <v>213</v>
      </c>
      <c r="AE299" s="3">
        <v>45747</v>
      </c>
    </row>
    <row r="300" spans="1:31" x14ac:dyDescent="0.3">
      <c r="A300">
        <v>2025</v>
      </c>
      <c r="B300" s="3">
        <v>45658</v>
      </c>
      <c r="C300" s="3">
        <v>45747</v>
      </c>
      <c r="D300" t="s">
        <v>84</v>
      </c>
      <c r="E300">
        <v>189</v>
      </c>
      <c r="F300" t="s">
        <v>279</v>
      </c>
      <c r="G300" t="s">
        <v>279</v>
      </c>
      <c r="H300" t="s">
        <v>225</v>
      </c>
      <c r="I300" t="s">
        <v>866</v>
      </c>
      <c r="J300" t="s">
        <v>769</v>
      </c>
      <c r="K300" t="s">
        <v>867</v>
      </c>
      <c r="L300" t="s">
        <v>91</v>
      </c>
      <c r="M300">
        <v>14187</v>
      </c>
      <c r="N300" t="s">
        <v>212</v>
      </c>
      <c r="O300">
        <v>11565.050000000001</v>
      </c>
      <c r="P300" t="s">
        <v>212</v>
      </c>
      <c r="Q300" s="5" t="str" cm="1">
        <f t="array" aca="1" ref="Q300" ca="1">HYPERLINK("#"&amp;CELL("direccion",Tabla_471065!A296),"293")</f>
        <v>293</v>
      </c>
      <c r="R300" s="5" t="str" cm="1">
        <f t="array" aca="1" ref="R300" ca="1">HYPERLINK("#"&amp;CELL("direccion",Tabla_471039!A296),"293")</f>
        <v>293</v>
      </c>
      <c r="S300" s="5" t="str" cm="1">
        <f t="array" aca="1" ref="S300" ca="1">HYPERLINK("#"&amp;CELL("direccion",Tabla_471067!A296),"293")</f>
        <v>293</v>
      </c>
      <c r="T300" s="5" t="str" cm="1">
        <f t="array" aca="1" ref="T300" ca="1">HYPERLINK("#"&amp;CELL("direccion",Tabla_471023!A296),"293")</f>
        <v>293</v>
      </c>
      <c r="U300" s="5" t="str" cm="1">
        <f t="array" aca="1" ref="U300" ca="1">HYPERLINK("#"&amp;CELL("direccion",Tabla_471047!A296),"293")</f>
        <v>293</v>
      </c>
      <c r="V300" s="5" t="str" cm="1">
        <f t="array" aca="1" ref="V300" ca="1">HYPERLINK("#"&amp;CELL("direccion",Tabla_471030!A296),"293")</f>
        <v>293</v>
      </c>
      <c r="W300" s="5" t="str" cm="1">
        <f t="array" aca="1" ref="W300" ca="1">HYPERLINK("#"&amp;CELL("direccion",Tabla_471041!A296),"293")</f>
        <v>293</v>
      </c>
      <c r="X300" s="5" t="str" cm="1">
        <f t="array" aca="1" ref="X300" ca="1">HYPERLINK("#"&amp;CELL("direccion",Tabla_471031!A296),"293")</f>
        <v>293</v>
      </c>
      <c r="Y300" s="5" t="str" cm="1">
        <f t="array" aca="1" ref="Y300" ca="1">HYPERLINK("#"&amp;CELL("direccion",Tabla_471032!A296),"293")</f>
        <v>293</v>
      </c>
      <c r="Z300" s="5" t="str" cm="1">
        <f t="array" aca="1" ref="Z300" ca="1">HYPERLINK("#"&amp;CELL("direccion",Tabla_471059!A296),"293")</f>
        <v>293</v>
      </c>
      <c r="AA300" s="5" t="str" cm="1">
        <f t="array" aca="1" ref="AA300" ca="1">HYPERLINK("#"&amp;CELL("direccion",Tabla_471071!A296),"293")</f>
        <v>293</v>
      </c>
      <c r="AB300" s="5" t="str" cm="1">
        <f t="array" aca="1" ref="AB300" ca="1">HYPERLINK("#"&amp;CELL("direccion",Tabla_471062!A296),"293")</f>
        <v>293</v>
      </c>
      <c r="AC300" s="5" t="str" cm="1">
        <f t="array" aca="1" ref="AC300" ca="1">HYPERLINK("#"&amp;CELL("direccion",Tabla_471074!A296),"293")</f>
        <v>293</v>
      </c>
      <c r="AD300" t="s">
        <v>213</v>
      </c>
      <c r="AE300" s="3">
        <v>45747</v>
      </c>
    </row>
    <row r="301" spans="1:31" x14ac:dyDescent="0.3">
      <c r="A301">
        <v>2025</v>
      </c>
      <c r="B301" s="3">
        <v>45658</v>
      </c>
      <c r="C301" s="3">
        <v>45747</v>
      </c>
      <c r="D301" t="s">
        <v>84</v>
      </c>
      <c r="E301">
        <v>189</v>
      </c>
      <c r="F301" t="s">
        <v>280</v>
      </c>
      <c r="G301" t="s">
        <v>280</v>
      </c>
      <c r="H301" t="s">
        <v>225</v>
      </c>
      <c r="I301" t="s">
        <v>868</v>
      </c>
      <c r="J301" t="s">
        <v>353</v>
      </c>
      <c r="K301" t="s">
        <v>675</v>
      </c>
      <c r="L301" t="s">
        <v>91</v>
      </c>
      <c r="M301">
        <v>14187</v>
      </c>
      <c r="N301" t="s">
        <v>212</v>
      </c>
      <c r="O301">
        <v>11565.050000000001</v>
      </c>
      <c r="P301" t="s">
        <v>212</v>
      </c>
      <c r="Q301" s="5" t="str" cm="1">
        <f t="array" aca="1" ref="Q301" ca="1">HYPERLINK("#"&amp;CELL("direccion",Tabla_471065!A297),"294")</f>
        <v>294</v>
      </c>
      <c r="R301" s="5" t="str" cm="1">
        <f t="array" aca="1" ref="R301" ca="1">HYPERLINK("#"&amp;CELL("direccion",Tabla_471039!A297),"294")</f>
        <v>294</v>
      </c>
      <c r="S301" s="5" t="str" cm="1">
        <f t="array" aca="1" ref="S301" ca="1">HYPERLINK("#"&amp;CELL("direccion",Tabla_471067!A297),"294")</f>
        <v>294</v>
      </c>
      <c r="T301" s="5" t="str" cm="1">
        <f t="array" aca="1" ref="T301" ca="1">HYPERLINK("#"&amp;CELL("direccion",Tabla_471023!A297),"294")</f>
        <v>294</v>
      </c>
      <c r="U301" s="5" t="str" cm="1">
        <f t="array" aca="1" ref="U301" ca="1">HYPERLINK("#"&amp;CELL("direccion",Tabla_471047!A297),"294")</f>
        <v>294</v>
      </c>
      <c r="V301" s="5" t="str" cm="1">
        <f t="array" aca="1" ref="V301" ca="1">HYPERLINK("#"&amp;CELL("direccion",Tabla_471030!A297),"294")</f>
        <v>294</v>
      </c>
      <c r="W301" s="5" t="str" cm="1">
        <f t="array" aca="1" ref="W301" ca="1">HYPERLINK("#"&amp;CELL("direccion",Tabla_471041!A297),"294")</f>
        <v>294</v>
      </c>
      <c r="X301" s="5" t="str" cm="1">
        <f t="array" aca="1" ref="X301" ca="1">HYPERLINK("#"&amp;CELL("direccion",Tabla_471031!A297),"294")</f>
        <v>294</v>
      </c>
      <c r="Y301" s="5" t="str" cm="1">
        <f t="array" aca="1" ref="Y301" ca="1">HYPERLINK("#"&amp;CELL("direccion",Tabla_471032!A297),"294")</f>
        <v>294</v>
      </c>
      <c r="Z301" s="5" t="str" cm="1">
        <f t="array" aca="1" ref="Z301" ca="1">HYPERLINK("#"&amp;CELL("direccion",Tabla_471059!A297),"294")</f>
        <v>294</v>
      </c>
      <c r="AA301" s="5" t="str" cm="1">
        <f t="array" aca="1" ref="AA301" ca="1">HYPERLINK("#"&amp;CELL("direccion",Tabla_471071!A297),"294")</f>
        <v>294</v>
      </c>
      <c r="AB301" s="5" t="str" cm="1">
        <f t="array" aca="1" ref="AB301" ca="1">HYPERLINK("#"&amp;CELL("direccion",Tabla_471062!A297),"294")</f>
        <v>294</v>
      </c>
      <c r="AC301" s="5" t="str" cm="1">
        <f t="array" aca="1" ref="AC301" ca="1">HYPERLINK("#"&amp;CELL("direccion",Tabla_471074!A297),"294")</f>
        <v>294</v>
      </c>
      <c r="AD301" t="s">
        <v>213</v>
      </c>
      <c r="AE301" s="3">
        <v>45747</v>
      </c>
    </row>
    <row r="302" spans="1:31" x14ac:dyDescent="0.3">
      <c r="A302">
        <v>2025</v>
      </c>
      <c r="B302" s="3">
        <v>45658</v>
      </c>
      <c r="C302" s="3">
        <v>45747</v>
      </c>
      <c r="D302" t="s">
        <v>84</v>
      </c>
      <c r="E302">
        <v>189</v>
      </c>
      <c r="F302" t="s">
        <v>281</v>
      </c>
      <c r="G302" t="s">
        <v>281</v>
      </c>
      <c r="H302" t="s">
        <v>225</v>
      </c>
      <c r="I302" t="s">
        <v>394</v>
      </c>
      <c r="J302" t="s">
        <v>430</v>
      </c>
      <c r="K302" t="s">
        <v>869</v>
      </c>
      <c r="L302" t="s">
        <v>92</v>
      </c>
      <c r="M302">
        <v>14187</v>
      </c>
      <c r="N302" t="s">
        <v>212</v>
      </c>
      <c r="O302">
        <v>11565.050000000001</v>
      </c>
      <c r="P302" t="s">
        <v>212</v>
      </c>
      <c r="Q302" s="5" t="str" cm="1">
        <f t="array" aca="1" ref="Q302" ca="1">HYPERLINK("#"&amp;CELL("direccion",Tabla_471065!A298),"295")</f>
        <v>295</v>
      </c>
      <c r="R302" s="5" t="str" cm="1">
        <f t="array" aca="1" ref="R302" ca="1">HYPERLINK("#"&amp;CELL("direccion",Tabla_471039!A298),"295")</f>
        <v>295</v>
      </c>
      <c r="S302" s="5" t="str" cm="1">
        <f t="array" aca="1" ref="S302" ca="1">HYPERLINK("#"&amp;CELL("direccion",Tabla_471067!A298),"295")</f>
        <v>295</v>
      </c>
      <c r="T302" s="5" t="str" cm="1">
        <f t="array" aca="1" ref="T302" ca="1">HYPERLINK("#"&amp;CELL("direccion",Tabla_471023!A298),"295")</f>
        <v>295</v>
      </c>
      <c r="U302" s="5" t="str" cm="1">
        <f t="array" aca="1" ref="U302" ca="1">HYPERLINK("#"&amp;CELL("direccion",Tabla_471047!A298),"295")</f>
        <v>295</v>
      </c>
      <c r="V302" s="5" t="str" cm="1">
        <f t="array" aca="1" ref="V302" ca="1">HYPERLINK("#"&amp;CELL("direccion",Tabla_471030!A298),"295")</f>
        <v>295</v>
      </c>
      <c r="W302" s="5" t="str" cm="1">
        <f t="array" aca="1" ref="W302" ca="1">HYPERLINK("#"&amp;CELL("direccion",Tabla_471041!A298),"295")</f>
        <v>295</v>
      </c>
      <c r="X302" s="5" t="str" cm="1">
        <f t="array" aca="1" ref="X302" ca="1">HYPERLINK("#"&amp;CELL("direccion",Tabla_471031!A298),"295")</f>
        <v>295</v>
      </c>
      <c r="Y302" s="5" t="str" cm="1">
        <f t="array" aca="1" ref="Y302" ca="1">HYPERLINK("#"&amp;CELL("direccion",Tabla_471032!A298),"295")</f>
        <v>295</v>
      </c>
      <c r="Z302" s="5" t="str" cm="1">
        <f t="array" aca="1" ref="Z302" ca="1">HYPERLINK("#"&amp;CELL("direccion",Tabla_471059!A298),"295")</f>
        <v>295</v>
      </c>
      <c r="AA302" s="5" t="str" cm="1">
        <f t="array" aca="1" ref="AA302" ca="1">HYPERLINK("#"&amp;CELL("direccion",Tabla_471071!A298),"295")</f>
        <v>295</v>
      </c>
      <c r="AB302" s="5" t="str" cm="1">
        <f t="array" aca="1" ref="AB302" ca="1">HYPERLINK("#"&amp;CELL("direccion",Tabla_471062!A298),"295")</f>
        <v>295</v>
      </c>
      <c r="AC302" s="5" t="str" cm="1">
        <f t="array" aca="1" ref="AC302" ca="1">HYPERLINK("#"&amp;CELL("direccion",Tabla_471074!A298),"295")</f>
        <v>295</v>
      </c>
      <c r="AD302" t="s">
        <v>213</v>
      </c>
      <c r="AE302" s="3">
        <v>45747</v>
      </c>
    </row>
    <row r="303" spans="1:31" x14ac:dyDescent="0.3">
      <c r="A303">
        <v>2025</v>
      </c>
      <c r="B303" s="3">
        <v>45658</v>
      </c>
      <c r="C303" s="3">
        <v>45747</v>
      </c>
      <c r="D303" t="s">
        <v>84</v>
      </c>
      <c r="E303">
        <v>189</v>
      </c>
      <c r="F303" t="s">
        <v>280</v>
      </c>
      <c r="G303" t="s">
        <v>280</v>
      </c>
      <c r="H303" t="s">
        <v>225</v>
      </c>
      <c r="I303" t="s">
        <v>870</v>
      </c>
      <c r="J303" t="s">
        <v>775</v>
      </c>
      <c r="K303" t="s">
        <v>404</v>
      </c>
      <c r="L303" t="s">
        <v>91</v>
      </c>
      <c r="M303">
        <v>14187</v>
      </c>
      <c r="N303" t="s">
        <v>212</v>
      </c>
      <c r="O303">
        <v>11565.050000000001</v>
      </c>
      <c r="P303" t="s">
        <v>212</v>
      </c>
      <c r="Q303" s="5" t="str" cm="1">
        <f t="array" aca="1" ref="Q303" ca="1">HYPERLINK("#"&amp;CELL("direccion",Tabla_471065!A299),"296")</f>
        <v>296</v>
      </c>
      <c r="R303" s="5" t="str" cm="1">
        <f t="array" aca="1" ref="R303" ca="1">HYPERLINK("#"&amp;CELL("direccion",Tabla_471039!A299),"296")</f>
        <v>296</v>
      </c>
      <c r="S303" s="5" t="str" cm="1">
        <f t="array" aca="1" ref="S303" ca="1">HYPERLINK("#"&amp;CELL("direccion",Tabla_471067!A299),"296")</f>
        <v>296</v>
      </c>
      <c r="T303" s="5" t="str" cm="1">
        <f t="array" aca="1" ref="T303" ca="1">HYPERLINK("#"&amp;CELL("direccion",Tabla_471023!A299),"296")</f>
        <v>296</v>
      </c>
      <c r="U303" s="5" t="str" cm="1">
        <f t="array" aca="1" ref="U303" ca="1">HYPERLINK("#"&amp;CELL("direccion",Tabla_471047!A299),"296")</f>
        <v>296</v>
      </c>
      <c r="V303" s="5" t="str" cm="1">
        <f t="array" aca="1" ref="V303" ca="1">HYPERLINK("#"&amp;CELL("direccion",Tabla_471030!A299),"296")</f>
        <v>296</v>
      </c>
      <c r="W303" s="5" t="str" cm="1">
        <f t="array" aca="1" ref="W303" ca="1">HYPERLINK("#"&amp;CELL("direccion",Tabla_471041!A299),"296")</f>
        <v>296</v>
      </c>
      <c r="X303" s="5" t="str" cm="1">
        <f t="array" aca="1" ref="X303" ca="1">HYPERLINK("#"&amp;CELL("direccion",Tabla_471031!A299),"296")</f>
        <v>296</v>
      </c>
      <c r="Y303" s="5" t="str" cm="1">
        <f t="array" aca="1" ref="Y303" ca="1">HYPERLINK("#"&amp;CELL("direccion",Tabla_471032!A299),"296")</f>
        <v>296</v>
      </c>
      <c r="Z303" s="5" t="str" cm="1">
        <f t="array" aca="1" ref="Z303" ca="1">HYPERLINK("#"&amp;CELL("direccion",Tabla_471059!A299),"296")</f>
        <v>296</v>
      </c>
      <c r="AA303" s="5" t="str" cm="1">
        <f t="array" aca="1" ref="AA303" ca="1">HYPERLINK("#"&amp;CELL("direccion",Tabla_471071!A299),"296")</f>
        <v>296</v>
      </c>
      <c r="AB303" s="5" t="str" cm="1">
        <f t="array" aca="1" ref="AB303" ca="1">HYPERLINK("#"&amp;CELL("direccion",Tabla_471062!A299),"296")</f>
        <v>296</v>
      </c>
      <c r="AC303" s="5" t="str" cm="1">
        <f t="array" aca="1" ref="AC303" ca="1">HYPERLINK("#"&amp;CELL("direccion",Tabla_471074!A299),"296")</f>
        <v>296</v>
      </c>
      <c r="AD303" t="s">
        <v>213</v>
      </c>
      <c r="AE303" s="3">
        <v>45747</v>
      </c>
    </row>
    <row r="304" spans="1:31" x14ac:dyDescent="0.3">
      <c r="A304">
        <v>2025</v>
      </c>
      <c r="B304" s="3">
        <v>45658</v>
      </c>
      <c r="C304" s="3">
        <v>45747</v>
      </c>
      <c r="D304" t="s">
        <v>84</v>
      </c>
      <c r="E304">
        <v>189</v>
      </c>
      <c r="F304" t="s">
        <v>280</v>
      </c>
      <c r="G304" t="s">
        <v>280</v>
      </c>
      <c r="H304" t="s">
        <v>225</v>
      </c>
      <c r="I304" t="s">
        <v>702</v>
      </c>
      <c r="J304" t="s">
        <v>659</v>
      </c>
      <c r="K304" t="s">
        <v>347</v>
      </c>
      <c r="L304" t="s">
        <v>91</v>
      </c>
      <c r="M304">
        <v>14187</v>
      </c>
      <c r="N304" t="s">
        <v>212</v>
      </c>
      <c r="O304">
        <v>11565.050000000001</v>
      </c>
      <c r="P304" t="s">
        <v>212</v>
      </c>
      <c r="Q304" s="5" t="str" cm="1">
        <f t="array" aca="1" ref="Q304" ca="1">HYPERLINK("#"&amp;CELL("direccion",Tabla_471065!A300),"297")</f>
        <v>297</v>
      </c>
      <c r="R304" s="5" t="str" cm="1">
        <f t="array" aca="1" ref="R304" ca="1">HYPERLINK("#"&amp;CELL("direccion",Tabla_471039!A300),"297")</f>
        <v>297</v>
      </c>
      <c r="S304" s="5" t="str" cm="1">
        <f t="array" aca="1" ref="S304" ca="1">HYPERLINK("#"&amp;CELL("direccion",Tabla_471067!A300),"297")</f>
        <v>297</v>
      </c>
      <c r="T304" s="5" t="str" cm="1">
        <f t="array" aca="1" ref="T304" ca="1">HYPERLINK("#"&amp;CELL("direccion",Tabla_471023!A300),"297")</f>
        <v>297</v>
      </c>
      <c r="U304" s="5" t="str" cm="1">
        <f t="array" aca="1" ref="U304" ca="1">HYPERLINK("#"&amp;CELL("direccion",Tabla_471047!A300),"297")</f>
        <v>297</v>
      </c>
      <c r="V304" s="5" t="str" cm="1">
        <f t="array" aca="1" ref="V304" ca="1">HYPERLINK("#"&amp;CELL("direccion",Tabla_471030!A300),"297")</f>
        <v>297</v>
      </c>
      <c r="W304" s="5" t="str" cm="1">
        <f t="array" aca="1" ref="W304" ca="1">HYPERLINK("#"&amp;CELL("direccion",Tabla_471041!A300),"297")</f>
        <v>297</v>
      </c>
      <c r="X304" s="5" t="str" cm="1">
        <f t="array" aca="1" ref="X304" ca="1">HYPERLINK("#"&amp;CELL("direccion",Tabla_471031!A300),"297")</f>
        <v>297</v>
      </c>
      <c r="Y304" s="5" t="str" cm="1">
        <f t="array" aca="1" ref="Y304" ca="1">HYPERLINK("#"&amp;CELL("direccion",Tabla_471032!A300),"297")</f>
        <v>297</v>
      </c>
      <c r="Z304" s="5" t="str" cm="1">
        <f t="array" aca="1" ref="Z304" ca="1">HYPERLINK("#"&amp;CELL("direccion",Tabla_471059!A300),"297")</f>
        <v>297</v>
      </c>
      <c r="AA304" s="5" t="str" cm="1">
        <f t="array" aca="1" ref="AA304" ca="1">HYPERLINK("#"&amp;CELL("direccion",Tabla_471071!A300),"297")</f>
        <v>297</v>
      </c>
      <c r="AB304" s="5" t="str" cm="1">
        <f t="array" aca="1" ref="AB304" ca="1">HYPERLINK("#"&amp;CELL("direccion",Tabla_471062!A300),"297")</f>
        <v>297</v>
      </c>
      <c r="AC304" s="5" t="str" cm="1">
        <f t="array" aca="1" ref="AC304" ca="1">HYPERLINK("#"&amp;CELL("direccion",Tabla_471074!A300),"297")</f>
        <v>297</v>
      </c>
      <c r="AD304" t="s">
        <v>213</v>
      </c>
      <c r="AE304" s="3">
        <v>45747</v>
      </c>
    </row>
    <row r="305" spans="1:31" x14ac:dyDescent="0.3">
      <c r="A305">
        <v>2025</v>
      </c>
      <c r="B305" s="3">
        <v>45658</v>
      </c>
      <c r="C305" s="3">
        <v>45747</v>
      </c>
      <c r="D305" t="s">
        <v>84</v>
      </c>
      <c r="E305">
        <v>189</v>
      </c>
      <c r="F305" t="s">
        <v>280</v>
      </c>
      <c r="G305" t="s">
        <v>280</v>
      </c>
      <c r="H305" t="s">
        <v>225</v>
      </c>
      <c r="I305" t="s">
        <v>809</v>
      </c>
      <c r="J305" t="s">
        <v>871</v>
      </c>
      <c r="K305" t="s">
        <v>685</v>
      </c>
      <c r="L305" t="s">
        <v>92</v>
      </c>
      <c r="M305">
        <v>14187</v>
      </c>
      <c r="N305" t="s">
        <v>212</v>
      </c>
      <c r="O305">
        <v>11565.050000000001</v>
      </c>
      <c r="P305" t="s">
        <v>212</v>
      </c>
      <c r="Q305" s="5" t="str" cm="1">
        <f t="array" aca="1" ref="Q305" ca="1">HYPERLINK("#"&amp;CELL("direccion",Tabla_471065!A301),"298")</f>
        <v>298</v>
      </c>
      <c r="R305" s="5" t="str" cm="1">
        <f t="array" aca="1" ref="R305" ca="1">HYPERLINK("#"&amp;CELL("direccion",Tabla_471039!A301),"298")</f>
        <v>298</v>
      </c>
      <c r="S305" s="5" t="str" cm="1">
        <f t="array" aca="1" ref="S305" ca="1">HYPERLINK("#"&amp;CELL("direccion",Tabla_471067!A301),"298")</f>
        <v>298</v>
      </c>
      <c r="T305" s="5" t="str" cm="1">
        <f t="array" aca="1" ref="T305" ca="1">HYPERLINK("#"&amp;CELL("direccion",Tabla_471023!A301),"298")</f>
        <v>298</v>
      </c>
      <c r="U305" s="5" t="str" cm="1">
        <f t="array" aca="1" ref="U305" ca="1">HYPERLINK("#"&amp;CELL("direccion",Tabla_471047!A301),"298")</f>
        <v>298</v>
      </c>
      <c r="V305" s="5" t="str" cm="1">
        <f t="array" aca="1" ref="V305" ca="1">HYPERLINK("#"&amp;CELL("direccion",Tabla_471030!A301),"298")</f>
        <v>298</v>
      </c>
      <c r="W305" s="5" t="str" cm="1">
        <f t="array" aca="1" ref="W305" ca="1">HYPERLINK("#"&amp;CELL("direccion",Tabla_471041!A301),"298")</f>
        <v>298</v>
      </c>
      <c r="X305" s="5" t="str" cm="1">
        <f t="array" aca="1" ref="X305" ca="1">HYPERLINK("#"&amp;CELL("direccion",Tabla_471031!A301),"298")</f>
        <v>298</v>
      </c>
      <c r="Y305" s="5" t="str" cm="1">
        <f t="array" aca="1" ref="Y305" ca="1">HYPERLINK("#"&amp;CELL("direccion",Tabla_471032!A301),"298")</f>
        <v>298</v>
      </c>
      <c r="Z305" s="5" t="str" cm="1">
        <f t="array" aca="1" ref="Z305" ca="1">HYPERLINK("#"&amp;CELL("direccion",Tabla_471059!A301),"298")</f>
        <v>298</v>
      </c>
      <c r="AA305" s="5" t="str" cm="1">
        <f t="array" aca="1" ref="AA305" ca="1">HYPERLINK("#"&amp;CELL("direccion",Tabla_471071!A301),"298")</f>
        <v>298</v>
      </c>
      <c r="AB305" s="5" t="str" cm="1">
        <f t="array" aca="1" ref="AB305" ca="1">HYPERLINK("#"&amp;CELL("direccion",Tabla_471062!A301),"298")</f>
        <v>298</v>
      </c>
      <c r="AC305" s="5" t="str" cm="1">
        <f t="array" aca="1" ref="AC305" ca="1">HYPERLINK("#"&amp;CELL("direccion",Tabla_471074!A301),"298")</f>
        <v>298</v>
      </c>
      <c r="AD305" t="s">
        <v>213</v>
      </c>
      <c r="AE305" s="3">
        <v>45747</v>
      </c>
    </row>
    <row r="306" spans="1:31" x14ac:dyDescent="0.3">
      <c r="A306">
        <v>2025</v>
      </c>
      <c r="B306" s="3">
        <v>45658</v>
      </c>
      <c r="C306" s="3">
        <v>45747</v>
      </c>
      <c r="D306" t="s">
        <v>84</v>
      </c>
      <c r="E306">
        <v>189</v>
      </c>
      <c r="F306" t="s">
        <v>282</v>
      </c>
      <c r="G306" t="s">
        <v>282</v>
      </c>
      <c r="H306" t="s">
        <v>225</v>
      </c>
      <c r="I306" t="s">
        <v>872</v>
      </c>
      <c r="J306" t="s">
        <v>873</v>
      </c>
      <c r="K306" t="s">
        <v>874</v>
      </c>
      <c r="L306" t="s">
        <v>92</v>
      </c>
      <c r="M306">
        <v>14187</v>
      </c>
      <c r="N306" t="s">
        <v>212</v>
      </c>
      <c r="O306">
        <v>11565.050000000001</v>
      </c>
      <c r="P306" t="s">
        <v>212</v>
      </c>
      <c r="Q306" s="5" t="str" cm="1">
        <f t="array" aca="1" ref="Q306" ca="1">HYPERLINK("#"&amp;CELL("direccion",Tabla_471065!A302),"299")</f>
        <v>299</v>
      </c>
      <c r="R306" s="5" t="str" cm="1">
        <f t="array" aca="1" ref="R306" ca="1">HYPERLINK("#"&amp;CELL("direccion",Tabla_471039!A302),"299")</f>
        <v>299</v>
      </c>
      <c r="S306" s="5" t="str" cm="1">
        <f t="array" aca="1" ref="S306" ca="1">HYPERLINK("#"&amp;CELL("direccion",Tabla_471067!A302),"299")</f>
        <v>299</v>
      </c>
      <c r="T306" s="5" t="str" cm="1">
        <f t="array" aca="1" ref="T306" ca="1">HYPERLINK("#"&amp;CELL("direccion",Tabla_471023!A302),"299")</f>
        <v>299</v>
      </c>
      <c r="U306" s="5" t="str" cm="1">
        <f t="array" aca="1" ref="U306" ca="1">HYPERLINK("#"&amp;CELL("direccion",Tabla_471047!A302),"299")</f>
        <v>299</v>
      </c>
      <c r="V306" s="5" t="str" cm="1">
        <f t="array" aca="1" ref="V306" ca="1">HYPERLINK("#"&amp;CELL("direccion",Tabla_471030!A302),"299")</f>
        <v>299</v>
      </c>
      <c r="W306" s="5" t="str" cm="1">
        <f t="array" aca="1" ref="W306" ca="1">HYPERLINK("#"&amp;CELL("direccion",Tabla_471041!A302),"299")</f>
        <v>299</v>
      </c>
      <c r="X306" s="5" t="str" cm="1">
        <f t="array" aca="1" ref="X306" ca="1">HYPERLINK("#"&amp;CELL("direccion",Tabla_471031!A302),"299")</f>
        <v>299</v>
      </c>
      <c r="Y306" s="5" t="str" cm="1">
        <f t="array" aca="1" ref="Y306" ca="1">HYPERLINK("#"&amp;CELL("direccion",Tabla_471032!A302),"299")</f>
        <v>299</v>
      </c>
      <c r="Z306" s="5" t="str" cm="1">
        <f t="array" aca="1" ref="Z306" ca="1">HYPERLINK("#"&amp;CELL("direccion",Tabla_471059!A302),"299")</f>
        <v>299</v>
      </c>
      <c r="AA306" s="5" t="str" cm="1">
        <f t="array" aca="1" ref="AA306" ca="1">HYPERLINK("#"&amp;CELL("direccion",Tabla_471071!A302),"299")</f>
        <v>299</v>
      </c>
      <c r="AB306" s="5" t="str" cm="1">
        <f t="array" aca="1" ref="AB306" ca="1">HYPERLINK("#"&amp;CELL("direccion",Tabla_471062!A302),"299")</f>
        <v>299</v>
      </c>
      <c r="AC306" s="5" t="str" cm="1">
        <f t="array" aca="1" ref="AC306" ca="1">HYPERLINK("#"&amp;CELL("direccion",Tabla_471074!A302),"299")</f>
        <v>299</v>
      </c>
      <c r="AD306" t="s">
        <v>213</v>
      </c>
      <c r="AE306" s="3">
        <v>45747</v>
      </c>
    </row>
    <row r="307" spans="1:31" x14ac:dyDescent="0.3">
      <c r="A307">
        <v>2025</v>
      </c>
      <c r="B307" s="3">
        <v>45658</v>
      </c>
      <c r="C307" s="3">
        <v>45747</v>
      </c>
      <c r="D307" t="s">
        <v>84</v>
      </c>
      <c r="E307">
        <v>189</v>
      </c>
      <c r="F307" t="s">
        <v>278</v>
      </c>
      <c r="G307" t="s">
        <v>278</v>
      </c>
      <c r="H307" t="s">
        <v>225</v>
      </c>
      <c r="I307" t="s">
        <v>875</v>
      </c>
      <c r="J307" t="s">
        <v>876</v>
      </c>
      <c r="K307" t="s">
        <v>877</v>
      </c>
      <c r="L307" t="s">
        <v>91</v>
      </c>
      <c r="M307">
        <v>14187</v>
      </c>
      <c r="N307" t="s">
        <v>212</v>
      </c>
      <c r="O307">
        <v>11565.050000000001</v>
      </c>
      <c r="P307" t="s">
        <v>212</v>
      </c>
      <c r="Q307" s="5" t="str" cm="1">
        <f t="array" aca="1" ref="Q307" ca="1">HYPERLINK("#"&amp;CELL("direccion",Tabla_471065!A303),"300")</f>
        <v>300</v>
      </c>
      <c r="R307" s="5" t="str" cm="1">
        <f t="array" aca="1" ref="R307" ca="1">HYPERLINK("#"&amp;CELL("direccion",Tabla_471039!A303),"300")</f>
        <v>300</v>
      </c>
      <c r="S307" s="5" t="str" cm="1">
        <f t="array" aca="1" ref="S307" ca="1">HYPERLINK("#"&amp;CELL("direccion",Tabla_471067!A303),"300")</f>
        <v>300</v>
      </c>
      <c r="T307" s="5" t="str" cm="1">
        <f t="array" aca="1" ref="T307" ca="1">HYPERLINK("#"&amp;CELL("direccion",Tabla_471023!A303),"300")</f>
        <v>300</v>
      </c>
      <c r="U307" s="5" t="str" cm="1">
        <f t="array" aca="1" ref="U307" ca="1">HYPERLINK("#"&amp;CELL("direccion",Tabla_471047!A303),"300")</f>
        <v>300</v>
      </c>
      <c r="V307" s="5" t="str" cm="1">
        <f t="array" aca="1" ref="V307" ca="1">HYPERLINK("#"&amp;CELL("direccion",Tabla_471030!A303),"300")</f>
        <v>300</v>
      </c>
      <c r="W307" s="5" t="str" cm="1">
        <f t="array" aca="1" ref="W307" ca="1">HYPERLINK("#"&amp;CELL("direccion",Tabla_471041!A303),"300")</f>
        <v>300</v>
      </c>
      <c r="X307" s="5" t="str" cm="1">
        <f t="array" aca="1" ref="X307" ca="1">HYPERLINK("#"&amp;CELL("direccion",Tabla_471031!A303),"300")</f>
        <v>300</v>
      </c>
      <c r="Y307" s="5" t="str" cm="1">
        <f t="array" aca="1" ref="Y307" ca="1">HYPERLINK("#"&amp;CELL("direccion",Tabla_471032!A303),"300")</f>
        <v>300</v>
      </c>
      <c r="Z307" s="5" t="str" cm="1">
        <f t="array" aca="1" ref="Z307" ca="1">HYPERLINK("#"&amp;CELL("direccion",Tabla_471059!A303),"300")</f>
        <v>300</v>
      </c>
      <c r="AA307" s="5" t="str" cm="1">
        <f t="array" aca="1" ref="AA307" ca="1">HYPERLINK("#"&amp;CELL("direccion",Tabla_471071!A303),"300")</f>
        <v>300</v>
      </c>
      <c r="AB307" s="5" t="str" cm="1">
        <f t="array" aca="1" ref="AB307" ca="1">HYPERLINK("#"&amp;CELL("direccion",Tabla_471062!A303),"300")</f>
        <v>300</v>
      </c>
      <c r="AC307" s="5" t="str" cm="1">
        <f t="array" aca="1" ref="AC307" ca="1">HYPERLINK("#"&amp;CELL("direccion",Tabla_471074!A303),"300")</f>
        <v>300</v>
      </c>
      <c r="AD307" t="s">
        <v>213</v>
      </c>
      <c r="AE307" s="3">
        <v>45747</v>
      </c>
    </row>
    <row r="308" spans="1:31" x14ac:dyDescent="0.3">
      <c r="A308">
        <v>2025</v>
      </c>
      <c r="B308" s="3">
        <v>45658</v>
      </c>
      <c r="C308" s="3">
        <v>45747</v>
      </c>
      <c r="D308" t="s">
        <v>84</v>
      </c>
      <c r="E308">
        <v>189</v>
      </c>
      <c r="F308" t="s">
        <v>283</v>
      </c>
      <c r="G308" t="s">
        <v>283</v>
      </c>
      <c r="H308" t="s">
        <v>225</v>
      </c>
      <c r="I308" t="s">
        <v>503</v>
      </c>
      <c r="J308" t="s">
        <v>416</v>
      </c>
      <c r="K308" t="s">
        <v>878</v>
      </c>
      <c r="L308" t="s">
        <v>92</v>
      </c>
      <c r="M308">
        <v>14187</v>
      </c>
      <c r="N308" t="s">
        <v>212</v>
      </c>
      <c r="O308">
        <v>11565.050000000001</v>
      </c>
      <c r="P308" t="s">
        <v>212</v>
      </c>
      <c r="Q308" s="5" t="str" cm="1">
        <f t="array" aca="1" ref="Q308" ca="1">HYPERLINK("#"&amp;CELL("direccion",Tabla_471065!A304),"301")</f>
        <v>301</v>
      </c>
      <c r="R308" s="5" t="str" cm="1">
        <f t="array" aca="1" ref="R308" ca="1">HYPERLINK("#"&amp;CELL("direccion",Tabla_471039!A304),"301")</f>
        <v>301</v>
      </c>
      <c r="S308" s="5" t="str" cm="1">
        <f t="array" aca="1" ref="S308" ca="1">HYPERLINK("#"&amp;CELL("direccion",Tabla_471067!A304),"301")</f>
        <v>301</v>
      </c>
      <c r="T308" s="5" t="str" cm="1">
        <f t="array" aca="1" ref="T308" ca="1">HYPERLINK("#"&amp;CELL("direccion",Tabla_471023!A304),"301")</f>
        <v>301</v>
      </c>
      <c r="U308" s="5" t="str" cm="1">
        <f t="array" aca="1" ref="U308" ca="1">HYPERLINK("#"&amp;CELL("direccion",Tabla_471047!A304),"301")</f>
        <v>301</v>
      </c>
      <c r="V308" s="5" t="str" cm="1">
        <f t="array" aca="1" ref="V308" ca="1">HYPERLINK("#"&amp;CELL("direccion",Tabla_471030!A304),"301")</f>
        <v>301</v>
      </c>
      <c r="W308" s="5" t="str" cm="1">
        <f t="array" aca="1" ref="W308" ca="1">HYPERLINK("#"&amp;CELL("direccion",Tabla_471041!A304),"301")</f>
        <v>301</v>
      </c>
      <c r="X308" s="5" t="str" cm="1">
        <f t="array" aca="1" ref="X308" ca="1">HYPERLINK("#"&amp;CELL("direccion",Tabla_471031!A304),"301")</f>
        <v>301</v>
      </c>
      <c r="Y308" s="5" t="str" cm="1">
        <f t="array" aca="1" ref="Y308" ca="1">HYPERLINK("#"&amp;CELL("direccion",Tabla_471032!A304),"301")</f>
        <v>301</v>
      </c>
      <c r="Z308" s="5" t="str" cm="1">
        <f t="array" aca="1" ref="Z308" ca="1">HYPERLINK("#"&amp;CELL("direccion",Tabla_471059!A304),"301")</f>
        <v>301</v>
      </c>
      <c r="AA308" s="5" t="str" cm="1">
        <f t="array" aca="1" ref="AA308" ca="1">HYPERLINK("#"&amp;CELL("direccion",Tabla_471071!A304),"301")</f>
        <v>301</v>
      </c>
      <c r="AB308" s="5" t="str" cm="1">
        <f t="array" aca="1" ref="AB308" ca="1">HYPERLINK("#"&amp;CELL("direccion",Tabla_471062!A304),"301")</f>
        <v>301</v>
      </c>
      <c r="AC308" s="5" t="str" cm="1">
        <f t="array" aca="1" ref="AC308" ca="1">HYPERLINK("#"&amp;CELL("direccion",Tabla_471074!A304),"301")</f>
        <v>301</v>
      </c>
      <c r="AD308" t="s">
        <v>213</v>
      </c>
      <c r="AE308" s="3">
        <v>45747</v>
      </c>
    </row>
    <row r="309" spans="1:31" x14ac:dyDescent="0.3">
      <c r="A309">
        <v>2025</v>
      </c>
      <c r="B309" s="3">
        <v>45658</v>
      </c>
      <c r="C309" s="3">
        <v>45747</v>
      </c>
      <c r="D309" t="s">
        <v>84</v>
      </c>
      <c r="E309">
        <v>189</v>
      </c>
      <c r="F309" t="s">
        <v>284</v>
      </c>
      <c r="G309" t="s">
        <v>284</v>
      </c>
      <c r="H309" t="s">
        <v>225</v>
      </c>
      <c r="I309" t="s">
        <v>879</v>
      </c>
      <c r="J309" t="s">
        <v>473</v>
      </c>
      <c r="K309" t="s">
        <v>476</v>
      </c>
      <c r="L309" t="s">
        <v>91</v>
      </c>
      <c r="M309">
        <v>14187</v>
      </c>
      <c r="N309" t="s">
        <v>212</v>
      </c>
      <c r="O309">
        <v>11565.050000000001</v>
      </c>
      <c r="P309" t="s">
        <v>212</v>
      </c>
      <c r="Q309" s="5" t="str" cm="1">
        <f t="array" aca="1" ref="Q309" ca="1">HYPERLINK("#"&amp;CELL("direccion",Tabla_471065!A305),"302")</f>
        <v>302</v>
      </c>
      <c r="R309" s="5" t="str" cm="1">
        <f t="array" aca="1" ref="R309" ca="1">HYPERLINK("#"&amp;CELL("direccion",Tabla_471039!A305),"302")</f>
        <v>302</v>
      </c>
      <c r="S309" s="5" t="str" cm="1">
        <f t="array" aca="1" ref="S309" ca="1">HYPERLINK("#"&amp;CELL("direccion",Tabla_471067!A305),"302")</f>
        <v>302</v>
      </c>
      <c r="T309" s="5" t="str" cm="1">
        <f t="array" aca="1" ref="T309" ca="1">HYPERLINK("#"&amp;CELL("direccion",Tabla_471023!A305),"302")</f>
        <v>302</v>
      </c>
      <c r="U309" s="5" t="str" cm="1">
        <f t="array" aca="1" ref="U309" ca="1">HYPERLINK("#"&amp;CELL("direccion",Tabla_471047!A305),"302")</f>
        <v>302</v>
      </c>
      <c r="V309" s="5" t="str" cm="1">
        <f t="array" aca="1" ref="V309" ca="1">HYPERLINK("#"&amp;CELL("direccion",Tabla_471030!A305),"302")</f>
        <v>302</v>
      </c>
      <c r="W309" s="5" t="str" cm="1">
        <f t="array" aca="1" ref="W309" ca="1">HYPERLINK("#"&amp;CELL("direccion",Tabla_471041!A305),"302")</f>
        <v>302</v>
      </c>
      <c r="X309" s="5" t="str" cm="1">
        <f t="array" aca="1" ref="X309" ca="1">HYPERLINK("#"&amp;CELL("direccion",Tabla_471031!A305),"302")</f>
        <v>302</v>
      </c>
      <c r="Y309" s="5" t="str" cm="1">
        <f t="array" aca="1" ref="Y309" ca="1">HYPERLINK("#"&amp;CELL("direccion",Tabla_471032!A305),"302")</f>
        <v>302</v>
      </c>
      <c r="Z309" s="5" t="str" cm="1">
        <f t="array" aca="1" ref="Z309" ca="1">HYPERLINK("#"&amp;CELL("direccion",Tabla_471059!A305),"302")</f>
        <v>302</v>
      </c>
      <c r="AA309" s="5" t="str" cm="1">
        <f t="array" aca="1" ref="AA309" ca="1">HYPERLINK("#"&amp;CELL("direccion",Tabla_471071!A305),"302")</f>
        <v>302</v>
      </c>
      <c r="AB309" s="5" t="str" cm="1">
        <f t="array" aca="1" ref="AB309" ca="1">HYPERLINK("#"&amp;CELL("direccion",Tabla_471062!A305),"302")</f>
        <v>302</v>
      </c>
      <c r="AC309" s="5" t="str" cm="1">
        <f t="array" aca="1" ref="AC309" ca="1">HYPERLINK("#"&amp;CELL("direccion",Tabla_471074!A305),"302")</f>
        <v>302</v>
      </c>
      <c r="AD309" t="s">
        <v>213</v>
      </c>
      <c r="AE309" s="3">
        <v>45747</v>
      </c>
    </row>
    <row r="310" spans="1:31" x14ac:dyDescent="0.3">
      <c r="A310">
        <v>2025</v>
      </c>
      <c r="B310" s="3">
        <v>45658</v>
      </c>
      <c r="C310" s="3">
        <v>45747</v>
      </c>
      <c r="D310" t="s">
        <v>84</v>
      </c>
      <c r="E310">
        <v>189</v>
      </c>
      <c r="F310" t="s">
        <v>284</v>
      </c>
      <c r="G310" t="s">
        <v>284</v>
      </c>
      <c r="H310" t="s">
        <v>225</v>
      </c>
      <c r="I310" t="s">
        <v>597</v>
      </c>
      <c r="J310" t="s">
        <v>880</v>
      </c>
      <c r="K310" t="s">
        <v>881</v>
      </c>
      <c r="L310" t="s">
        <v>91</v>
      </c>
      <c r="M310">
        <v>14187</v>
      </c>
      <c r="N310" t="s">
        <v>212</v>
      </c>
      <c r="O310">
        <v>11565.050000000001</v>
      </c>
      <c r="P310" t="s">
        <v>212</v>
      </c>
      <c r="Q310" s="5" t="str" cm="1">
        <f t="array" aca="1" ref="Q310" ca="1">HYPERLINK("#"&amp;CELL("direccion",Tabla_471065!A306),"303")</f>
        <v>303</v>
      </c>
      <c r="R310" s="5" t="str" cm="1">
        <f t="array" aca="1" ref="R310" ca="1">HYPERLINK("#"&amp;CELL("direccion",Tabla_471039!A306),"303")</f>
        <v>303</v>
      </c>
      <c r="S310" s="5" t="str" cm="1">
        <f t="array" aca="1" ref="S310" ca="1">HYPERLINK("#"&amp;CELL("direccion",Tabla_471067!A306),"303")</f>
        <v>303</v>
      </c>
      <c r="T310" s="5" t="str" cm="1">
        <f t="array" aca="1" ref="T310" ca="1">HYPERLINK("#"&amp;CELL("direccion",Tabla_471023!A306),"303")</f>
        <v>303</v>
      </c>
      <c r="U310" s="5" t="str" cm="1">
        <f t="array" aca="1" ref="U310" ca="1">HYPERLINK("#"&amp;CELL("direccion",Tabla_471047!A306),"303")</f>
        <v>303</v>
      </c>
      <c r="V310" s="5" t="str" cm="1">
        <f t="array" aca="1" ref="V310" ca="1">HYPERLINK("#"&amp;CELL("direccion",Tabla_471030!A306),"303")</f>
        <v>303</v>
      </c>
      <c r="W310" s="5" t="str" cm="1">
        <f t="array" aca="1" ref="W310" ca="1">HYPERLINK("#"&amp;CELL("direccion",Tabla_471041!A306),"303")</f>
        <v>303</v>
      </c>
      <c r="X310" s="5" t="str" cm="1">
        <f t="array" aca="1" ref="X310" ca="1">HYPERLINK("#"&amp;CELL("direccion",Tabla_471031!A306),"303")</f>
        <v>303</v>
      </c>
      <c r="Y310" s="5" t="str" cm="1">
        <f t="array" aca="1" ref="Y310" ca="1">HYPERLINK("#"&amp;CELL("direccion",Tabla_471032!A306),"303")</f>
        <v>303</v>
      </c>
      <c r="Z310" s="5" t="str" cm="1">
        <f t="array" aca="1" ref="Z310" ca="1">HYPERLINK("#"&amp;CELL("direccion",Tabla_471059!A306),"303")</f>
        <v>303</v>
      </c>
      <c r="AA310" s="5" t="str" cm="1">
        <f t="array" aca="1" ref="AA310" ca="1">HYPERLINK("#"&amp;CELL("direccion",Tabla_471071!A306),"303")</f>
        <v>303</v>
      </c>
      <c r="AB310" s="5" t="str" cm="1">
        <f t="array" aca="1" ref="AB310" ca="1">HYPERLINK("#"&amp;CELL("direccion",Tabla_471062!A306),"303")</f>
        <v>303</v>
      </c>
      <c r="AC310" s="5" t="str" cm="1">
        <f t="array" aca="1" ref="AC310" ca="1">HYPERLINK("#"&amp;CELL("direccion",Tabla_471074!A306),"303")</f>
        <v>303</v>
      </c>
      <c r="AD310" t="s">
        <v>213</v>
      </c>
      <c r="AE310" s="3">
        <v>45747</v>
      </c>
    </row>
    <row r="311" spans="1:31" x14ac:dyDescent="0.3">
      <c r="A311">
        <v>2025</v>
      </c>
      <c r="B311" s="3">
        <v>45658</v>
      </c>
      <c r="C311" s="3">
        <v>45747</v>
      </c>
      <c r="D311" t="s">
        <v>84</v>
      </c>
      <c r="E311">
        <v>189</v>
      </c>
      <c r="F311" t="s">
        <v>281</v>
      </c>
      <c r="G311" t="s">
        <v>281</v>
      </c>
      <c r="H311" t="s">
        <v>225</v>
      </c>
      <c r="I311" t="s">
        <v>882</v>
      </c>
      <c r="J311" t="s">
        <v>883</v>
      </c>
      <c r="K311" t="s">
        <v>884</v>
      </c>
      <c r="L311" t="s">
        <v>92</v>
      </c>
      <c r="M311">
        <v>14187</v>
      </c>
      <c r="N311" t="s">
        <v>212</v>
      </c>
      <c r="O311">
        <v>11565.050000000001</v>
      </c>
      <c r="P311" t="s">
        <v>212</v>
      </c>
      <c r="Q311" s="5" t="str" cm="1">
        <f t="array" aca="1" ref="Q311" ca="1">HYPERLINK("#"&amp;CELL("direccion",Tabla_471065!A307),"304")</f>
        <v>304</v>
      </c>
      <c r="R311" s="5" t="str" cm="1">
        <f t="array" aca="1" ref="R311" ca="1">HYPERLINK("#"&amp;CELL("direccion",Tabla_471039!A307),"304")</f>
        <v>304</v>
      </c>
      <c r="S311" s="5" t="str" cm="1">
        <f t="array" aca="1" ref="S311" ca="1">HYPERLINK("#"&amp;CELL("direccion",Tabla_471067!A307),"304")</f>
        <v>304</v>
      </c>
      <c r="T311" s="5" t="str" cm="1">
        <f t="array" aca="1" ref="T311" ca="1">HYPERLINK("#"&amp;CELL("direccion",Tabla_471023!A307),"304")</f>
        <v>304</v>
      </c>
      <c r="U311" s="5" t="str" cm="1">
        <f t="array" aca="1" ref="U311" ca="1">HYPERLINK("#"&amp;CELL("direccion",Tabla_471047!A307),"304")</f>
        <v>304</v>
      </c>
      <c r="V311" s="5" t="str" cm="1">
        <f t="array" aca="1" ref="V311" ca="1">HYPERLINK("#"&amp;CELL("direccion",Tabla_471030!A307),"304")</f>
        <v>304</v>
      </c>
      <c r="W311" s="5" t="str" cm="1">
        <f t="array" aca="1" ref="W311" ca="1">HYPERLINK("#"&amp;CELL("direccion",Tabla_471041!A307),"304")</f>
        <v>304</v>
      </c>
      <c r="X311" s="5" t="str" cm="1">
        <f t="array" aca="1" ref="X311" ca="1">HYPERLINK("#"&amp;CELL("direccion",Tabla_471031!A307),"304")</f>
        <v>304</v>
      </c>
      <c r="Y311" s="5" t="str" cm="1">
        <f t="array" aca="1" ref="Y311" ca="1">HYPERLINK("#"&amp;CELL("direccion",Tabla_471032!A307),"304")</f>
        <v>304</v>
      </c>
      <c r="Z311" s="5" t="str" cm="1">
        <f t="array" aca="1" ref="Z311" ca="1">HYPERLINK("#"&amp;CELL("direccion",Tabla_471059!A307),"304")</f>
        <v>304</v>
      </c>
      <c r="AA311" s="5" t="str" cm="1">
        <f t="array" aca="1" ref="AA311" ca="1">HYPERLINK("#"&amp;CELL("direccion",Tabla_471071!A307),"304")</f>
        <v>304</v>
      </c>
      <c r="AB311" s="5" t="str" cm="1">
        <f t="array" aca="1" ref="AB311" ca="1">HYPERLINK("#"&amp;CELL("direccion",Tabla_471062!A307),"304")</f>
        <v>304</v>
      </c>
      <c r="AC311" s="5" t="str" cm="1">
        <f t="array" aca="1" ref="AC311" ca="1">HYPERLINK("#"&amp;CELL("direccion",Tabla_471074!A307),"304")</f>
        <v>304</v>
      </c>
      <c r="AD311" t="s">
        <v>213</v>
      </c>
      <c r="AE311" s="3">
        <v>45747</v>
      </c>
    </row>
    <row r="312" spans="1:31" x14ac:dyDescent="0.3">
      <c r="A312">
        <v>2025</v>
      </c>
      <c r="B312" s="3">
        <v>45658</v>
      </c>
      <c r="C312" s="3">
        <v>45747</v>
      </c>
      <c r="D312" t="s">
        <v>84</v>
      </c>
      <c r="E312">
        <v>189</v>
      </c>
      <c r="F312" t="s">
        <v>283</v>
      </c>
      <c r="G312" t="s">
        <v>283</v>
      </c>
      <c r="H312" t="s">
        <v>225</v>
      </c>
      <c r="I312" t="s">
        <v>879</v>
      </c>
      <c r="J312" t="s">
        <v>805</v>
      </c>
      <c r="K312" t="s">
        <v>884</v>
      </c>
      <c r="L312" t="s">
        <v>91</v>
      </c>
      <c r="M312">
        <v>14187</v>
      </c>
      <c r="N312" t="s">
        <v>212</v>
      </c>
      <c r="O312">
        <v>11565.050000000001</v>
      </c>
      <c r="P312" t="s">
        <v>212</v>
      </c>
      <c r="Q312" s="5" t="str" cm="1">
        <f t="array" aca="1" ref="Q312" ca="1">HYPERLINK("#"&amp;CELL("direccion",Tabla_471065!A308),"305")</f>
        <v>305</v>
      </c>
      <c r="R312" s="5" t="str" cm="1">
        <f t="array" aca="1" ref="R312" ca="1">HYPERLINK("#"&amp;CELL("direccion",Tabla_471039!A308),"305")</f>
        <v>305</v>
      </c>
      <c r="S312" s="5" t="str" cm="1">
        <f t="array" aca="1" ref="S312" ca="1">HYPERLINK("#"&amp;CELL("direccion",Tabla_471067!A308),"305")</f>
        <v>305</v>
      </c>
      <c r="T312" s="5" t="str" cm="1">
        <f t="array" aca="1" ref="T312" ca="1">HYPERLINK("#"&amp;CELL("direccion",Tabla_471023!A308),"305")</f>
        <v>305</v>
      </c>
      <c r="U312" s="5" t="str" cm="1">
        <f t="array" aca="1" ref="U312" ca="1">HYPERLINK("#"&amp;CELL("direccion",Tabla_471047!A308),"305")</f>
        <v>305</v>
      </c>
      <c r="V312" s="5" t="str" cm="1">
        <f t="array" aca="1" ref="V312" ca="1">HYPERLINK("#"&amp;CELL("direccion",Tabla_471030!A308),"305")</f>
        <v>305</v>
      </c>
      <c r="W312" s="5" t="str" cm="1">
        <f t="array" aca="1" ref="W312" ca="1">HYPERLINK("#"&amp;CELL("direccion",Tabla_471041!A308),"305")</f>
        <v>305</v>
      </c>
      <c r="X312" s="5" t="str" cm="1">
        <f t="array" aca="1" ref="X312" ca="1">HYPERLINK("#"&amp;CELL("direccion",Tabla_471031!A308),"305")</f>
        <v>305</v>
      </c>
      <c r="Y312" s="5" t="str" cm="1">
        <f t="array" aca="1" ref="Y312" ca="1">HYPERLINK("#"&amp;CELL("direccion",Tabla_471032!A308),"305")</f>
        <v>305</v>
      </c>
      <c r="Z312" s="5" t="str" cm="1">
        <f t="array" aca="1" ref="Z312" ca="1">HYPERLINK("#"&amp;CELL("direccion",Tabla_471059!A308),"305")</f>
        <v>305</v>
      </c>
      <c r="AA312" s="5" t="str" cm="1">
        <f t="array" aca="1" ref="AA312" ca="1">HYPERLINK("#"&amp;CELL("direccion",Tabla_471071!A308),"305")</f>
        <v>305</v>
      </c>
      <c r="AB312" s="5" t="str" cm="1">
        <f t="array" aca="1" ref="AB312" ca="1">HYPERLINK("#"&amp;CELL("direccion",Tabla_471062!A308),"305")</f>
        <v>305</v>
      </c>
      <c r="AC312" s="5" t="str" cm="1">
        <f t="array" aca="1" ref="AC312" ca="1">HYPERLINK("#"&amp;CELL("direccion",Tabla_471074!A308),"305")</f>
        <v>305</v>
      </c>
      <c r="AD312" t="s">
        <v>213</v>
      </c>
      <c r="AE312" s="3">
        <v>45747</v>
      </c>
    </row>
    <row r="313" spans="1:31" x14ac:dyDescent="0.3">
      <c r="A313">
        <v>2025</v>
      </c>
      <c r="B313" s="3">
        <v>45658</v>
      </c>
      <c r="C313" s="3">
        <v>45747</v>
      </c>
      <c r="D313" t="s">
        <v>84</v>
      </c>
      <c r="E313">
        <v>189</v>
      </c>
      <c r="F313" t="s">
        <v>281</v>
      </c>
      <c r="G313" t="s">
        <v>281</v>
      </c>
      <c r="H313" t="s">
        <v>225</v>
      </c>
      <c r="I313" t="s">
        <v>885</v>
      </c>
      <c r="J313" t="s">
        <v>351</v>
      </c>
      <c r="K313" t="s">
        <v>658</v>
      </c>
      <c r="L313" t="s">
        <v>91</v>
      </c>
      <c r="M313">
        <v>14187</v>
      </c>
      <c r="N313" t="s">
        <v>212</v>
      </c>
      <c r="O313">
        <v>11565.050000000001</v>
      </c>
      <c r="P313" t="s">
        <v>212</v>
      </c>
      <c r="Q313" s="5" t="str" cm="1">
        <f t="array" aca="1" ref="Q313" ca="1">HYPERLINK("#"&amp;CELL("direccion",Tabla_471065!A309),"306")</f>
        <v>306</v>
      </c>
      <c r="R313" s="5" t="str" cm="1">
        <f t="array" aca="1" ref="R313" ca="1">HYPERLINK("#"&amp;CELL("direccion",Tabla_471039!A309),"306")</f>
        <v>306</v>
      </c>
      <c r="S313" s="5" t="str" cm="1">
        <f t="array" aca="1" ref="S313" ca="1">HYPERLINK("#"&amp;CELL("direccion",Tabla_471067!A309),"306")</f>
        <v>306</v>
      </c>
      <c r="T313" s="5" t="str" cm="1">
        <f t="array" aca="1" ref="T313" ca="1">HYPERLINK("#"&amp;CELL("direccion",Tabla_471023!A309),"306")</f>
        <v>306</v>
      </c>
      <c r="U313" s="5" t="str" cm="1">
        <f t="array" aca="1" ref="U313" ca="1">HYPERLINK("#"&amp;CELL("direccion",Tabla_471047!A309),"306")</f>
        <v>306</v>
      </c>
      <c r="V313" s="5" t="str" cm="1">
        <f t="array" aca="1" ref="V313" ca="1">HYPERLINK("#"&amp;CELL("direccion",Tabla_471030!A309),"306")</f>
        <v>306</v>
      </c>
      <c r="W313" s="5" t="str" cm="1">
        <f t="array" aca="1" ref="W313" ca="1">HYPERLINK("#"&amp;CELL("direccion",Tabla_471041!A309),"306")</f>
        <v>306</v>
      </c>
      <c r="X313" s="5" t="str" cm="1">
        <f t="array" aca="1" ref="X313" ca="1">HYPERLINK("#"&amp;CELL("direccion",Tabla_471031!A309),"306")</f>
        <v>306</v>
      </c>
      <c r="Y313" s="5" t="str" cm="1">
        <f t="array" aca="1" ref="Y313" ca="1">HYPERLINK("#"&amp;CELL("direccion",Tabla_471032!A309),"306")</f>
        <v>306</v>
      </c>
      <c r="Z313" s="5" t="str" cm="1">
        <f t="array" aca="1" ref="Z313" ca="1">HYPERLINK("#"&amp;CELL("direccion",Tabla_471059!A309),"306")</f>
        <v>306</v>
      </c>
      <c r="AA313" s="5" t="str" cm="1">
        <f t="array" aca="1" ref="AA313" ca="1">HYPERLINK("#"&amp;CELL("direccion",Tabla_471071!A309),"306")</f>
        <v>306</v>
      </c>
      <c r="AB313" s="5" t="str" cm="1">
        <f t="array" aca="1" ref="AB313" ca="1">HYPERLINK("#"&amp;CELL("direccion",Tabla_471062!A309),"306")</f>
        <v>306</v>
      </c>
      <c r="AC313" s="5" t="str" cm="1">
        <f t="array" aca="1" ref="AC313" ca="1">HYPERLINK("#"&amp;CELL("direccion",Tabla_471074!A309),"306")</f>
        <v>306</v>
      </c>
      <c r="AD313" t="s">
        <v>213</v>
      </c>
      <c r="AE313" s="3">
        <v>45747</v>
      </c>
    </row>
    <row r="314" spans="1:31" x14ac:dyDescent="0.3">
      <c r="A314">
        <v>2025</v>
      </c>
      <c r="B314" s="3">
        <v>45658</v>
      </c>
      <c r="C314" s="3">
        <v>45747</v>
      </c>
      <c r="D314" t="s">
        <v>84</v>
      </c>
      <c r="E314">
        <v>189</v>
      </c>
      <c r="F314" t="s">
        <v>278</v>
      </c>
      <c r="G314" t="s">
        <v>278</v>
      </c>
      <c r="H314" t="s">
        <v>225</v>
      </c>
      <c r="I314" t="s">
        <v>886</v>
      </c>
      <c r="J314" t="s">
        <v>446</v>
      </c>
      <c r="K314" t="s">
        <v>649</v>
      </c>
      <c r="L314" t="s">
        <v>92</v>
      </c>
      <c r="M314">
        <v>13151</v>
      </c>
      <c r="N314" t="s">
        <v>212</v>
      </c>
      <c r="O314">
        <v>10824.78</v>
      </c>
      <c r="P314" t="s">
        <v>212</v>
      </c>
      <c r="Q314" s="5" t="str" cm="1">
        <f t="array" aca="1" ref="Q314" ca="1">HYPERLINK("#"&amp;CELL("direccion",Tabla_471065!A310),"307")</f>
        <v>307</v>
      </c>
      <c r="R314" s="5" t="str" cm="1">
        <f t="array" aca="1" ref="R314" ca="1">HYPERLINK("#"&amp;CELL("direccion",Tabla_471039!A310),"307")</f>
        <v>307</v>
      </c>
      <c r="S314" s="5" t="str" cm="1">
        <f t="array" aca="1" ref="S314" ca="1">HYPERLINK("#"&amp;CELL("direccion",Tabla_471067!A310),"307")</f>
        <v>307</v>
      </c>
      <c r="T314" s="5" t="str" cm="1">
        <f t="array" aca="1" ref="T314" ca="1">HYPERLINK("#"&amp;CELL("direccion",Tabla_471023!A310),"307")</f>
        <v>307</v>
      </c>
      <c r="U314" s="5" t="str" cm="1">
        <f t="array" aca="1" ref="U314" ca="1">HYPERLINK("#"&amp;CELL("direccion",Tabla_471047!A310),"307")</f>
        <v>307</v>
      </c>
      <c r="V314" s="5" t="str" cm="1">
        <f t="array" aca="1" ref="V314" ca="1">HYPERLINK("#"&amp;CELL("direccion",Tabla_471030!A310),"307")</f>
        <v>307</v>
      </c>
      <c r="W314" s="5" t="str" cm="1">
        <f t="array" aca="1" ref="W314" ca="1">HYPERLINK("#"&amp;CELL("direccion",Tabla_471041!A310),"307")</f>
        <v>307</v>
      </c>
      <c r="X314" s="5" t="str" cm="1">
        <f t="array" aca="1" ref="X314" ca="1">HYPERLINK("#"&amp;CELL("direccion",Tabla_471031!A310),"307")</f>
        <v>307</v>
      </c>
      <c r="Y314" s="5" t="str" cm="1">
        <f t="array" aca="1" ref="Y314" ca="1">HYPERLINK("#"&amp;CELL("direccion",Tabla_471032!A310),"307")</f>
        <v>307</v>
      </c>
      <c r="Z314" s="5" t="str" cm="1">
        <f t="array" aca="1" ref="Z314" ca="1">HYPERLINK("#"&amp;CELL("direccion",Tabla_471059!A310),"307")</f>
        <v>307</v>
      </c>
      <c r="AA314" s="5" t="str" cm="1">
        <f t="array" aca="1" ref="AA314" ca="1">HYPERLINK("#"&amp;CELL("direccion",Tabla_471071!A310),"307")</f>
        <v>307</v>
      </c>
      <c r="AB314" s="5" t="str" cm="1">
        <f t="array" aca="1" ref="AB314" ca="1">HYPERLINK("#"&amp;CELL("direccion",Tabla_471062!A310),"307")</f>
        <v>307</v>
      </c>
      <c r="AC314" s="5" t="str" cm="1">
        <f t="array" aca="1" ref="AC314" ca="1">HYPERLINK("#"&amp;CELL("direccion",Tabla_471074!A310),"307")</f>
        <v>307</v>
      </c>
      <c r="AD314" t="s">
        <v>213</v>
      </c>
      <c r="AE314" s="3">
        <v>45747</v>
      </c>
    </row>
    <row r="315" spans="1:31" x14ac:dyDescent="0.3">
      <c r="A315">
        <v>2025</v>
      </c>
      <c r="B315" s="3">
        <v>45658</v>
      </c>
      <c r="C315" s="3">
        <v>45747</v>
      </c>
      <c r="D315" t="s">
        <v>84</v>
      </c>
      <c r="E315">
        <v>189</v>
      </c>
      <c r="F315" t="s">
        <v>281</v>
      </c>
      <c r="G315" t="s">
        <v>281</v>
      </c>
      <c r="H315" t="s">
        <v>225</v>
      </c>
      <c r="I315" t="s">
        <v>887</v>
      </c>
      <c r="J315" t="s">
        <v>446</v>
      </c>
      <c r="K315" t="s">
        <v>387</v>
      </c>
      <c r="L315" t="s">
        <v>92</v>
      </c>
      <c r="M315">
        <v>14187</v>
      </c>
      <c r="N315" t="s">
        <v>212</v>
      </c>
      <c r="O315">
        <v>11565.050000000001</v>
      </c>
      <c r="P315" t="s">
        <v>212</v>
      </c>
      <c r="Q315" s="5" t="str" cm="1">
        <f t="array" aca="1" ref="Q315" ca="1">HYPERLINK("#"&amp;CELL("direccion",Tabla_471065!A311),"308")</f>
        <v>308</v>
      </c>
      <c r="R315" s="5" t="str" cm="1">
        <f t="array" aca="1" ref="R315" ca="1">HYPERLINK("#"&amp;CELL("direccion",Tabla_471039!A311),"308")</f>
        <v>308</v>
      </c>
      <c r="S315" s="5" t="str" cm="1">
        <f t="array" aca="1" ref="S315" ca="1">HYPERLINK("#"&amp;CELL("direccion",Tabla_471067!A311),"308")</f>
        <v>308</v>
      </c>
      <c r="T315" s="5" t="str" cm="1">
        <f t="array" aca="1" ref="T315" ca="1">HYPERLINK("#"&amp;CELL("direccion",Tabla_471023!A311),"308")</f>
        <v>308</v>
      </c>
      <c r="U315" s="5" t="str" cm="1">
        <f t="array" aca="1" ref="U315" ca="1">HYPERLINK("#"&amp;CELL("direccion",Tabla_471047!A311),"308")</f>
        <v>308</v>
      </c>
      <c r="V315" s="5" t="str" cm="1">
        <f t="array" aca="1" ref="V315" ca="1">HYPERLINK("#"&amp;CELL("direccion",Tabla_471030!A311),"308")</f>
        <v>308</v>
      </c>
      <c r="W315" s="5" t="str" cm="1">
        <f t="array" aca="1" ref="W315" ca="1">HYPERLINK("#"&amp;CELL("direccion",Tabla_471041!A311),"308")</f>
        <v>308</v>
      </c>
      <c r="X315" s="5" t="str" cm="1">
        <f t="array" aca="1" ref="X315" ca="1">HYPERLINK("#"&amp;CELL("direccion",Tabla_471031!A311),"308")</f>
        <v>308</v>
      </c>
      <c r="Y315" s="5" t="str" cm="1">
        <f t="array" aca="1" ref="Y315" ca="1">HYPERLINK("#"&amp;CELL("direccion",Tabla_471032!A311),"308")</f>
        <v>308</v>
      </c>
      <c r="Z315" s="5" t="str" cm="1">
        <f t="array" aca="1" ref="Z315" ca="1">HYPERLINK("#"&amp;CELL("direccion",Tabla_471059!A311),"308")</f>
        <v>308</v>
      </c>
      <c r="AA315" s="5" t="str" cm="1">
        <f t="array" aca="1" ref="AA315" ca="1">HYPERLINK("#"&amp;CELL("direccion",Tabla_471071!A311),"308")</f>
        <v>308</v>
      </c>
      <c r="AB315" s="5" t="str" cm="1">
        <f t="array" aca="1" ref="AB315" ca="1">HYPERLINK("#"&amp;CELL("direccion",Tabla_471062!A311),"308")</f>
        <v>308</v>
      </c>
      <c r="AC315" s="5" t="str" cm="1">
        <f t="array" aca="1" ref="AC315" ca="1">HYPERLINK("#"&amp;CELL("direccion",Tabla_471074!A311),"308")</f>
        <v>308</v>
      </c>
      <c r="AD315" t="s">
        <v>213</v>
      </c>
      <c r="AE315" s="3">
        <v>45747</v>
      </c>
    </row>
    <row r="316" spans="1:31" x14ac:dyDescent="0.3">
      <c r="A316">
        <v>2025</v>
      </c>
      <c r="B316" s="3">
        <v>45658</v>
      </c>
      <c r="C316" s="3">
        <v>45747</v>
      </c>
      <c r="D316" t="s">
        <v>84</v>
      </c>
      <c r="E316">
        <v>189</v>
      </c>
      <c r="F316" t="s">
        <v>282</v>
      </c>
      <c r="G316" t="s">
        <v>282</v>
      </c>
      <c r="H316" t="s">
        <v>225</v>
      </c>
      <c r="I316" t="s">
        <v>888</v>
      </c>
      <c r="J316" t="s">
        <v>889</v>
      </c>
      <c r="K316" t="s">
        <v>890</v>
      </c>
      <c r="L316" t="s">
        <v>92</v>
      </c>
      <c r="M316">
        <v>14187</v>
      </c>
      <c r="N316" t="s">
        <v>212</v>
      </c>
      <c r="O316">
        <v>11565.050000000001</v>
      </c>
      <c r="P316" t="s">
        <v>212</v>
      </c>
      <c r="Q316" s="5" t="str" cm="1">
        <f t="array" aca="1" ref="Q316" ca="1">HYPERLINK("#"&amp;CELL("direccion",Tabla_471065!A312),"309")</f>
        <v>309</v>
      </c>
      <c r="R316" s="5" t="str" cm="1">
        <f t="array" aca="1" ref="R316" ca="1">HYPERLINK("#"&amp;CELL("direccion",Tabla_471039!A312),"309")</f>
        <v>309</v>
      </c>
      <c r="S316" s="5" t="str" cm="1">
        <f t="array" aca="1" ref="S316" ca="1">HYPERLINK("#"&amp;CELL("direccion",Tabla_471067!A312),"309")</f>
        <v>309</v>
      </c>
      <c r="T316" s="5" t="str" cm="1">
        <f t="array" aca="1" ref="T316" ca="1">HYPERLINK("#"&amp;CELL("direccion",Tabla_471023!A312),"309")</f>
        <v>309</v>
      </c>
      <c r="U316" s="5" t="str" cm="1">
        <f t="array" aca="1" ref="U316" ca="1">HYPERLINK("#"&amp;CELL("direccion",Tabla_471047!A312),"309")</f>
        <v>309</v>
      </c>
      <c r="V316" s="5" t="str" cm="1">
        <f t="array" aca="1" ref="V316" ca="1">HYPERLINK("#"&amp;CELL("direccion",Tabla_471030!A312),"309")</f>
        <v>309</v>
      </c>
      <c r="W316" s="5" t="str" cm="1">
        <f t="array" aca="1" ref="W316" ca="1">HYPERLINK("#"&amp;CELL("direccion",Tabla_471041!A312),"309")</f>
        <v>309</v>
      </c>
      <c r="X316" s="5" t="str" cm="1">
        <f t="array" aca="1" ref="X316" ca="1">HYPERLINK("#"&amp;CELL("direccion",Tabla_471031!A312),"309")</f>
        <v>309</v>
      </c>
      <c r="Y316" s="5" t="str" cm="1">
        <f t="array" aca="1" ref="Y316" ca="1">HYPERLINK("#"&amp;CELL("direccion",Tabla_471032!A312),"309")</f>
        <v>309</v>
      </c>
      <c r="Z316" s="5" t="str" cm="1">
        <f t="array" aca="1" ref="Z316" ca="1">HYPERLINK("#"&amp;CELL("direccion",Tabla_471059!A312),"309")</f>
        <v>309</v>
      </c>
      <c r="AA316" s="5" t="str" cm="1">
        <f t="array" aca="1" ref="AA316" ca="1">HYPERLINK("#"&amp;CELL("direccion",Tabla_471071!A312),"309")</f>
        <v>309</v>
      </c>
      <c r="AB316" s="5" t="str" cm="1">
        <f t="array" aca="1" ref="AB316" ca="1">HYPERLINK("#"&amp;CELL("direccion",Tabla_471062!A312),"309")</f>
        <v>309</v>
      </c>
      <c r="AC316" s="5" t="str" cm="1">
        <f t="array" aca="1" ref="AC316" ca="1">HYPERLINK("#"&amp;CELL("direccion",Tabla_471074!A312),"309")</f>
        <v>309</v>
      </c>
      <c r="AD316" t="s">
        <v>213</v>
      </c>
      <c r="AE316" s="3">
        <v>45747</v>
      </c>
    </row>
    <row r="317" spans="1:31" x14ac:dyDescent="0.3">
      <c r="A317">
        <v>2025</v>
      </c>
      <c r="B317" s="3">
        <v>45658</v>
      </c>
      <c r="C317" s="3">
        <v>45747</v>
      </c>
      <c r="D317" t="s">
        <v>84</v>
      </c>
      <c r="E317">
        <v>189</v>
      </c>
      <c r="F317" t="s">
        <v>280</v>
      </c>
      <c r="G317" t="s">
        <v>280</v>
      </c>
      <c r="H317" t="s">
        <v>225</v>
      </c>
      <c r="I317" t="s">
        <v>831</v>
      </c>
      <c r="J317" t="s">
        <v>509</v>
      </c>
      <c r="K317" t="s">
        <v>429</v>
      </c>
      <c r="L317" t="s">
        <v>91</v>
      </c>
      <c r="M317">
        <v>13151</v>
      </c>
      <c r="N317" t="s">
        <v>212</v>
      </c>
      <c r="O317">
        <v>10824.78</v>
      </c>
      <c r="P317" t="s">
        <v>212</v>
      </c>
      <c r="Q317" s="5" t="str" cm="1">
        <f t="array" aca="1" ref="Q317" ca="1">HYPERLINK("#"&amp;CELL("direccion",Tabla_471065!A313),"310")</f>
        <v>310</v>
      </c>
      <c r="R317" s="5" t="str" cm="1">
        <f t="array" aca="1" ref="R317" ca="1">HYPERLINK("#"&amp;CELL("direccion",Tabla_471039!A313),"310")</f>
        <v>310</v>
      </c>
      <c r="S317" s="5" t="str" cm="1">
        <f t="array" aca="1" ref="S317" ca="1">HYPERLINK("#"&amp;CELL("direccion",Tabla_471067!A313),"310")</f>
        <v>310</v>
      </c>
      <c r="T317" s="5" t="str" cm="1">
        <f t="array" aca="1" ref="T317" ca="1">HYPERLINK("#"&amp;CELL("direccion",Tabla_471023!A313),"310")</f>
        <v>310</v>
      </c>
      <c r="U317" s="5" t="str" cm="1">
        <f t="array" aca="1" ref="U317" ca="1">HYPERLINK("#"&amp;CELL("direccion",Tabla_471047!A313),"310")</f>
        <v>310</v>
      </c>
      <c r="V317" s="5" t="str" cm="1">
        <f t="array" aca="1" ref="V317" ca="1">HYPERLINK("#"&amp;CELL("direccion",Tabla_471030!A313),"310")</f>
        <v>310</v>
      </c>
      <c r="W317" s="5" t="str" cm="1">
        <f t="array" aca="1" ref="W317" ca="1">HYPERLINK("#"&amp;CELL("direccion",Tabla_471041!A313),"310")</f>
        <v>310</v>
      </c>
      <c r="X317" s="5" t="str" cm="1">
        <f t="array" aca="1" ref="X317" ca="1">HYPERLINK("#"&amp;CELL("direccion",Tabla_471031!A313),"310")</f>
        <v>310</v>
      </c>
      <c r="Y317" s="5" t="str" cm="1">
        <f t="array" aca="1" ref="Y317" ca="1">HYPERLINK("#"&amp;CELL("direccion",Tabla_471032!A313),"310")</f>
        <v>310</v>
      </c>
      <c r="Z317" s="5" t="str" cm="1">
        <f t="array" aca="1" ref="Z317" ca="1">HYPERLINK("#"&amp;CELL("direccion",Tabla_471059!A313),"310")</f>
        <v>310</v>
      </c>
      <c r="AA317" s="5" t="str" cm="1">
        <f t="array" aca="1" ref="AA317" ca="1">HYPERLINK("#"&amp;CELL("direccion",Tabla_471071!A313),"310")</f>
        <v>310</v>
      </c>
      <c r="AB317" s="5" t="str" cm="1">
        <f t="array" aca="1" ref="AB317" ca="1">HYPERLINK("#"&amp;CELL("direccion",Tabla_471062!A313),"310")</f>
        <v>310</v>
      </c>
      <c r="AC317" s="5" t="str" cm="1">
        <f t="array" aca="1" ref="AC317" ca="1">HYPERLINK("#"&amp;CELL("direccion",Tabla_471074!A313),"310")</f>
        <v>310</v>
      </c>
      <c r="AD317" t="s">
        <v>213</v>
      </c>
      <c r="AE317" s="3">
        <v>45747</v>
      </c>
    </row>
    <row r="318" spans="1:31" x14ac:dyDescent="0.3">
      <c r="A318">
        <v>2025</v>
      </c>
      <c r="B318" s="3">
        <v>45658</v>
      </c>
      <c r="C318" s="3">
        <v>45747</v>
      </c>
      <c r="D318" t="s">
        <v>84</v>
      </c>
      <c r="E318">
        <v>189</v>
      </c>
      <c r="F318" t="s">
        <v>280</v>
      </c>
      <c r="G318" t="s">
        <v>280</v>
      </c>
      <c r="H318" t="s">
        <v>225</v>
      </c>
      <c r="I318" t="s">
        <v>646</v>
      </c>
      <c r="J318" t="s">
        <v>516</v>
      </c>
      <c r="K318" t="s">
        <v>891</v>
      </c>
      <c r="L318" t="s">
        <v>91</v>
      </c>
      <c r="M318">
        <v>14187</v>
      </c>
      <c r="N318" t="s">
        <v>212</v>
      </c>
      <c r="O318">
        <v>11565.050000000001</v>
      </c>
      <c r="P318" t="s">
        <v>212</v>
      </c>
      <c r="Q318" s="5" t="str" cm="1">
        <f t="array" aca="1" ref="Q318" ca="1">HYPERLINK("#"&amp;CELL("direccion",Tabla_471065!A314),"311")</f>
        <v>311</v>
      </c>
      <c r="R318" s="5" t="str" cm="1">
        <f t="array" aca="1" ref="R318" ca="1">HYPERLINK("#"&amp;CELL("direccion",Tabla_471039!A314),"311")</f>
        <v>311</v>
      </c>
      <c r="S318" s="5" t="str" cm="1">
        <f t="array" aca="1" ref="S318" ca="1">HYPERLINK("#"&amp;CELL("direccion",Tabla_471067!A314),"311")</f>
        <v>311</v>
      </c>
      <c r="T318" s="5" t="str" cm="1">
        <f t="array" aca="1" ref="T318" ca="1">HYPERLINK("#"&amp;CELL("direccion",Tabla_471023!A314),"311")</f>
        <v>311</v>
      </c>
      <c r="U318" s="5" t="str" cm="1">
        <f t="array" aca="1" ref="U318" ca="1">HYPERLINK("#"&amp;CELL("direccion",Tabla_471047!A314),"311")</f>
        <v>311</v>
      </c>
      <c r="V318" s="5" t="str" cm="1">
        <f t="array" aca="1" ref="V318" ca="1">HYPERLINK("#"&amp;CELL("direccion",Tabla_471030!A314),"311")</f>
        <v>311</v>
      </c>
      <c r="W318" s="5" t="str" cm="1">
        <f t="array" aca="1" ref="W318" ca="1">HYPERLINK("#"&amp;CELL("direccion",Tabla_471041!A314),"311")</f>
        <v>311</v>
      </c>
      <c r="X318" s="5" t="str" cm="1">
        <f t="array" aca="1" ref="X318" ca="1">HYPERLINK("#"&amp;CELL("direccion",Tabla_471031!A314),"311")</f>
        <v>311</v>
      </c>
      <c r="Y318" s="5" t="str" cm="1">
        <f t="array" aca="1" ref="Y318" ca="1">HYPERLINK("#"&amp;CELL("direccion",Tabla_471032!A314),"311")</f>
        <v>311</v>
      </c>
      <c r="Z318" s="5" t="str" cm="1">
        <f t="array" aca="1" ref="Z318" ca="1">HYPERLINK("#"&amp;CELL("direccion",Tabla_471059!A314),"311")</f>
        <v>311</v>
      </c>
      <c r="AA318" s="5" t="str" cm="1">
        <f t="array" aca="1" ref="AA318" ca="1">HYPERLINK("#"&amp;CELL("direccion",Tabla_471071!A314),"311")</f>
        <v>311</v>
      </c>
      <c r="AB318" s="5" t="str" cm="1">
        <f t="array" aca="1" ref="AB318" ca="1">HYPERLINK("#"&amp;CELL("direccion",Tabla_471062!A314),"311")</f>
        <v>311</v>
      </c>
      <c r="AC318" s="5" t="str" cm="1">
        <f t="array" aca="1" ref="AC318" ca="1">HYPERLINK("#"&amp;CELL("direccion",Tabla_471074!A314),"311")</f>
        <v>311</v>
      </c>
      <c r="AD318" t="s">
        <v>213</v>
      </c>
      <c r="AE318" s="3">
        <v>45747</v>
      </c>
    </row>
    <row r="319" spans="1:31" x14ac:dyDescent="0.3">
      <c r="A319">
        <v>2025</v>
      </c>
      <c r="B319" s="3">
        <v>45658</v>
      </c>
      <c r="C319" s="3">
        <v>45747</v>
      </c>
      <c r="D319" t="s">
        <v>84</v>
      </c>
      <c r="E319">
        <v>189</v>
      </c>
      <c r="F319" t="s">
        <v>284</v>
      </c>
      <c r="G319" t="s">
        <v>284</v>
      </c>
      <c r="H319" t="s">
        <v>225</v>
      </c>
      <c r="I319" t="s">
        <v>892</v>
      </c>
      <c r="J319" t="s">
        <v>522</v>
      </c>
      <c r="K319" t="s">
        <v>393</v>
      </c>
      <c r="L319" t="s">
        <v>91</v>
      </c>
      <c r="M319">
        <v>14187</v>
      </c>
      <c r="N319" t="s">
        <v>212</v>
      </c>
      <c r="O319">
        <v>11565.050000000001</v>
      </c>
      <c r="P319" t="s">
        <v>212</v>
      </c>
      <c r="Q319" s="5" t="str" cm="1">
        <f t="array" aca="1" ref="Q319" ca="1">HYPERLINK("#"&amp;CELL("direccion",Tabla_471065!A315),"312")</f>
        <v>312</v>
      </c>
      <c r="R319" s="5" t="str" cm="1">
        <f t="array" aca="1" ref="R319" ca="1">HYPERLINK("#"&amp;CELL("direccion",Tabla_471039!A315),"312")</f>
        <v>312</v>
      </c>
      <c r="S319" s="5" t="str" cm="1">
        <f t="array" aca="1" ref="S319" ca="1">HYPERLINK("#"&amp;CELL("direccion",Tabla_471067!A315),"312")</f>
        <v>312</v>
      </c>
      <c r="T319" s="5" t="str" cm="1">
        <f t="array" aca="1" ref="T319" ca="1">HYPERLINK("#"&amp;CELL("direccion",Tabla_471023!A315),"312")</f>
        <v>312</v>
      </c>
      <c r="U319" s="5" t="str" cm="1">
        <f t="array" aca="1" ref="U319" ca="1">HYPERLINK("#"&amp;CELL("direccion",Tabla_471047!A315),"312")</f>
        <v>312</v>
      </c>
      <c r="V319" s="5" t="str" cm="1">
        <f t="array" aca="1" ref="V319" ca="1">HYPERLINK("#"&amp;CELL("direccion",Tabla_471030!A315),"312")</f>
        <v>312</v>
      </c>
      <c r="W319" s="5" t="str" cm="1">
        <f t="array" aca="1" ref="W319" ca="1">HYPERLINK("#"&amp;CELL("direccion",Tabla_471041!A315),"312")</f>
        <v>312</v>
      </c>
      <c r="X319" s="5" t="str" cm="1">
        <f t="array" aca="1" ref="X319" ca="1">HYPERLINK("#"&amp;CELL("direccion",Tabla_471031!A315),"312")</f>
        <v>312</v>
      </c>
      <c r="Y319" s="5" t="str" cm="1">
        <f t="array" aca="1" ref="Y319" ca="1">HYPERLINK("#"&amp;CELL("direccion",Tabla_471032!A315),"312")</f>
        <v>312</v>
      </c>
      <c r="Z319" s="5" t="str" cm="1">
        <f t="array" aca="1" ref="Z319" ca="1">HYPERLINK("#"&amp;CELL("direccion",Tabla_471059!A315),"312")</f>
        <v>312</v>
      </c>
      <c r="AA319" s="5" t="str" cm="1">
        <f t="array" aca="1" ref="AA319" ca="1">HYPERLINK("#"&amp;CELL("direccion",Tabla_471071!A315),"312")</f>
        <v>312</v>
      </c>
      <c r="AB319" s="5" t="str" cm="1">
        <f t="array" aca="1" ref="AB319" ca="1">HYPERLINK("#"&amp;CELL("direccion",Tabla_471062!A315),"312")</f>
        <v>312</v>
      </c>
      <c r="AC319" s="5" t="str" cm="1">
        <f t="array" aca="1" ref="AC319" ca="1">HYPERLINK("#"&amp;CELL("direccion",Tabla_471074!A315),"312")</f>
        <v>312</v>
      </c>
      <c r="AD319" t="s">
        <v>213</v>
      </c>
      <c r="AE319" s="3">
        <v>45747</v>
      </c>
    </row>
    <row r="320" spans="1:31" x14ac:dyDescent="0.3">
      <c r="A320">
        <v>2025</v>
      </c>
      <c r="B320" s="3">
        <v>45658</v>
      </c>
      <c r="C320" s="3">
        <v>45747</v>
      </c>
      <c r="D320" t="s">
        <v>84</v>
      </c>
      <c r="E320">
        <v>189</v>
      </c>
      <c r="F320" t="s">
        <v>280</v>
      </c>
      <c r="G320" t="s">
        <v>280</v>
      </c>
      <c r="H320" t="s">
        <v>225</v>
      </c>
      <c r="I320" t="s">
        <v>893</v>
      </c>
      <c r="J320" t="s">
        <v>894</v>
      </c>
      <c r="K320" t="s">
        <v>358</v>
      </c>
      <c r="L320" t="s">
        <v>92</v>
      </c>
      <c r="M320">
        <v>14187</v>
      </c>
      <c r="N320" t="s">
        <v>212</v>
      </c>
      <c r="O320">
        <v>11565.050000000001</v>
      </c>
      <c r="P320" t="s">
        <v>212</v>
      </c>
      <c r="Q320" s="5" t="str" cm="1">
        <f t="array" aca="1" ref="Q320" ca="1">HYPERLINK("#"&amp;CELL("direccion",Tabla_471065!A316),"313")</f>
        <v>313</v>
      </c>
      <c r="R320" s="5" t="str" cm="1">
        <f t="array" aca="1" ref="R320" ca="1">HYPERLINK("#"&amp;CELL("direccion",Tabla_471039!A316),"313")</f>
        <v>313</v>
      </c>
      <c r="S320" s="5" t="str" cm="1">
        <f t="array" aca="1" ref="S320" ca="1">HYPERLINK("#"&amp;CELL("direccion",Tabla_471067!A316),"313")</f>
        <v>313</v>
      </c>
      <c r="T320" s="5" t="str" cm="1">
        <f t="array" aca="1" ref="T320" ca="1">HYPERLINK("#"&amp;CELL("direccion",Tabla_471023!A316),"313")</f>
        <v>313</v>
      </c>
      <c r="U320" s="5" t="str" cm="1">
        <f t="array" aca="1" ref="U320" ca="1">HYPERLINK("#"&amp;CELL("direccion",Tabla_471047!A316),"313")</f>
        <v>313</v>
      </c>
      <c r="V320" s="5" t="str" cm="1">
        <f t="array" aca="1" ref="V320" ca="1">HYPERLINK("#"&amp;CELL("direccion",Tabla_471030!A316),"313")</f>
        <v>313</v>
      </c>
      <c r="W320" s="5" t="str" cm="1">
        <f t="array" aca="1" ref="W320" ca="1">HYPERLINK("#"&amp;CELL("direccion",Tabla_471041!A316),"313")</f>
        <v>313</v>
      </c>
      <c r="X320" s="5" t="str" cm="1">
        <f t="array" aca="1" ref="X320" ca="1">HYPERLINK("#"&amp;CELL("direccion",Tabla_471031!A316),"313")</f>
        <v>313</v>
      </c>
      <c r="Y320" s="5" t="str" cm="1">
        <f t="array" aca="1" ref="Y320" ca="1">HYPERLINK("#"&amp;CELL("direccion",Tabla_471032!A316),"313")</f>
        <v>313</v>
      </c>
      <c r="Z320" s="5" t="str" cm="1">
        <f t="array" aca="1" ref="Z320" ca="1">HYPERLINK("#"&amp;CELL("direccion",Tabla_471059!A316),"313")</f>
        <v>313</v>
      </c>
      <c r="AA320" s="5" t="str" cm="1">
        <f t="array" aca="1" ref="AA320" ca="1">HYPERLINK("#"&amp;CELL("direccion",Tabla_471071!A316),"313")</f>
        <v>313</v>
      </c>
      <c r="AB320" s="5" t="str" cm="1">
        <f t="array" aca="1" ref="AB320" ca="1">HYPERLINK("#"&amp;CELL("direccion",Tabla_471062!A316),"313")</f>
        <v>313</v>
      </c>
      <c r="AC320" s="5" t="str" cm="1">
        <f t="array" aca="1" ref="AC320" ca="1">HYPERLINK("#"&amp;CELL("direccion",Tabla_471074!A316),"313")</f>
        <v>313</v>
      </c>
      <c r="AD320" t="s">
        <v>213</v>
      </c>
      <c r="AE320" s="3">
        <v>45747</v>
      </c>
    </row>
    <row r="321" spans="1:31" x14ac:dyDescent="0.3">
      <c r="A321">
        <v>2025</v>
      </c>
      <c r="B321" s="3">
        <v>45658</v>
      </c>
      <c r="C321" s="3">
        <v>45747</v>
      </c>
      <c r="D321" t="s">
        <v>84</v>
      </c>
      <c r="E321">
        <v>189</v>
      </c>
      <c r="F321" t="s">
        <v>280</v>
      </c>
      <c r="G321" t="s">
        <v>280</v>
      </c>
      <c r="H321" t="s">
        <v>225</v>
      </c>
      <c r="I321" t="s">
        <v>895</v>
      </c>
      <c r="J321" t="s">
        <v>896</v>
      </c>
      <c r="K321" t="s">
        <v>535</v>
      </c>
      <c r="L321" t="s">
        <v>92</v>
      </c>
      <c r="M321">
        <v>14187</v>
      </c>
      <c r="N321" t="s">
        <v>212</v>
      </c>
      <c r="O321">
        <v>11565.050000000001</v>
      </c>
      <c r="P321" t="s">
        <v>212</v>
      </c>
      <c r="Q321" s="5" t="str" cm="1">
        <f t="array" aca="1" ref="Q321" ca="1">HYPERLINK("#"&amp;CELL("direccion",Tabla_471065!A317),"314")</f>
        <v>314</v>
      </c>
      <c r="R321" s="5" t="str" cm="1">
        <f t="array" aca="1" ref="R321" ca="1">HYPERLINK("#"&amp;CELL("direccion",Tabla_471039!A317),"314")</f>
        <v>314</v>
      </c>
      <c r="S321" s="5" t="str" cm="1">
        <f t="array" aca="1" ref="S321" ca="1">HYPERLINK("#"&amp;CELL("direccion",Tabla_471067!A317),"314")</f>
        <v>314</v>
      </c>
      <c r="T321" s="5" t="str" cm="1">
        <f t="array" aca="1" ref="T321" ca="1">HYPERLINK("#"&amp;CELL("direccion",Tabla_471023!A317),"314")</f>
        <v>314</v>
      </c>
      <c r="U321" s="5" t="str" cm="1">
        <f t="array" aca="1" ref="U321" ca="1">HYPERLINK("#"&amp;CELL("direccion",Tabla_471047!A317),"314")</f>
        <v>314</v>
      </c>
      <c r="V321" s="5" t="str" cm="1">
        <f t="array" aca="1" ref="V321" ca="1">HYPERLINK("#"&amp;CELL("direccion",Tabla_471030!A317),"314")</f>
        <v>314</v>
      </c>
      <c r="W321" s="5" t="str" cm="1">
        <f t="array" aca="1" ref="W321" ca="1">HYPERLINK("#"&amp;CELL("direccion",Tabla_471041!A317),"314")</f>
        <v>314</v>
      </c>
      <c r="X321" s="5" t="str" cm="1">
        <f t="array" aca="1" ref="X321" ca="1">HYPERLINK("#"&amp;CELL("direccion",Tabla_471031!A317),"314")</f>
        <v>314</v>
      </c>
      <c r="Y321" s="5" t="str" cm="1">
        <f t="array" aca="1" ref="Y321" ca="1">HYPERLINK("#"&amp;CELL("direccion",Tabla_471032!A317),"314")</f>
        <v>314</v>
      </c>
      <c r="Z321" s="5" t="str" cm="1">
        <f t="array" aca="1" ref="Z321" ca="1">HYPERLINK("#"&amp;CELL("direccion",Tabla_471059!A317),"314")</f>
        <v>314</v>
      </c>
      <c r="AA321" s="5" t="str" cm="1">
        <f t="array" aca="1" ref="AA321" ca="1">HYPERLINK("#"&amp;CELL("direccion",Tabla_471071!A317),"314")</f>
        <v>314</v>
      </c>
      <c r="AB321" s="5" t="str" cm="1">
        <f t="array" aca="1" ref="AB321" ca="1">HYPERLINK("#"&amp;CELL("direccion",Tabla_471062!A317),"314")</f>
        <v>314</v>
      </c>
      <c r="AC321" s="5" t="str" cm="1">
        <f t="array" aca="1" ref="AC321" ca="1">HYPERLINK("#"&amp;CELL("direccion",Tabla_471074!A317),"314")</f>
        <v>314</v>
      </c>
      <c r="AD321" t="s">
        <v>213</v>
      </c>
      <c r="AE321" s="3">
        <v>45747</v>
      </c>
    </row>
    <row r="322" spans="1:31" x14ac:dyDescent="0.3">
      <c r="A322">
        <v>2025</v>
      </c>
      <c r="B322" s="3">
        <v>45658</v>
      </c>
      <c r="C322" s="3">
        <v>45747</v>
      </c>
      <c r="D322" t="s">
        <v>84</v>
      </c>
      <c r="E322">
        <v>189</v>
      </c>
      <c r="F322" t="s">
        <v>279</v>
      </c>
      <c r="G322" t="s">
        <v>279</v>
      </c>
      <c r="H322" t="s">
        <v>225</v>
      </c>
      <c r="I322" t="s">
        <v>897</v>
      </c>
      <c r="J322" t="s">
        <v>898</v>
      </c>
      <c r="K322" t="s">
        <v>347</v>
      </c>
      <c r="L322" t="s">
        <v>92</v>
      </c>
      <c r="M322">
        <v>14187</v>
      </c>
      <c r="N322" t="s">
        <v>212</v>
      </c>
      <c r="O322">
        <v>11565.050000000001</v>
      </c>
      <c r="P322" t="s">
        <v>212</v>
      </c>
      <c r="Q322" s="5" t="str" cm="1">
        <f t="array" aca="1" ref="Q322" ca="1">HYPERLINK("#"&amp;CELL("direccion",Tabla_471065!A318),"315")</f>
        <v>315</v>
      </c>
      <c r="R322" s="5" t="str" cm="1">
        <f t="array" aca="1" ref="R322" ca="1">HYPERLINK("#"&amp;CELL("direccion",Tabla_471039!A318),"315")</f>
        <v>315</v>
      </c>
      <c r="S322" s="5" t="str" cm="1">
        <f t="array" aca="1" ref="S322" ca="1">HYPERLINK("#"&amp;CELL("direccion",Tabla_471067!A318),"315")</f>
        <v>315</v>
      </c>
      <c r="T322" s="5" t="str" cm="1">
        <f t="array" aca="1" ref="T322" ca="1">HYPERLINK("#"&amp;CELL("direccion",Tabla_471023!A318),"315")</f>
        <v>315</v>
      </c>
      <c r="U322" s="5" t="str" cm="1">
        <f t="array" aca="1" ref="U322" ca="1">HYPERLINK("#"&amp;CELL("direccion",Tabla_471047!A318),"315")</f>
        <v>315</v>
      </c>
      <c r="V322" s="5" t="str" cm="1">
        <f t="array" aca="1" ref="V322" ca="1">HYPERLINK("#"&amp;CELL("direccion",Tabla_471030!A318),"315")</f>
        <v>315</v>
      </c>
      <c r="W322" s="5" t="str" cm="1">
        <f t="array" aca="1" ref="W322" ca="1">HYPERLINK("#"&amp;CELL("direccion",Tabla_471041!A318),"315")</f>
        <v>315</v>
      </c>
      <c r="X322" s="5" t="str" cm="1">
        <f t="array" aca="1" ref="X322" ca="1">HYPERLINK("#"&amp;CELL("direccion",Tabla_471031!A318),"315")</f>
        <v>315</v>
      </c>
      <c r="Y322" s="5" t="str" cm="1">
        <f t="array" aca="1" ref="Y322" ca="1">HYPERLINK("#"&amp;CELL("direccion",Tabla_471032!A318),"315")</f>
        <v>315</v>
      </c>
      <c r="Z322" s="5" t="str" cm="1">
        <f t="array" aca="1" ref="Z322" ca="1">HYPERLINK("#"&amp;CELL("direccion",Tabla_471059!A318),"315")</f>
        <v>315</v>
      </c>
      <c r="AA322" s="5" t="str" cm="1">
        <f t="array" aca="1" ref="AA322" ca="1">HYPERLINK("#"&amp;CELL("direccion",Tabla_471071!A318),"315")</f>
        <v>315</v>
      </c>
      <c r="AB322" s="5" t="str" cm="1">
        <f t="array" aca="1" ref="AB322" ca="1">HYPERLINK("#"&amp;CELL("direccion",Tabla_471062!A318),"315")</f>
        <v>315</v>
      </c>
      <c r="AC322" s="5" t="str" cm="1">
        <f t="array" aca="1" ref="AC322" ca="1">HYPERLINK("#"&amp;CELL("direccion",Tabla_471074!A318),"315")</f>
        <v>315</v>
      </c>
      <c r="AD322" t="s">
        <v>213</v>
      </c>
      <c r="AE322" s="3">
        <v>45747</v>
      </c>
    </row>
    <row r="323" spans="1:31" x14ac:dyDescent="0.3">
      <c r="A323">
        <v>2025</v>
      </c>
      <c r="B323" s="3">
        <v>45658</v>
      </c>
      <c r="C323" s="3">
        <v>45747</v>
      </c>
      <c r="D323" t="s">
        <v>84</v>
      </c>
      <c r="E323">
        <v>189</v>
      </c>
      <c r="F323" t="s">
        <v>284</v>
      </c>
      <c r="G323" t="s">
        <v>284</v>
      </c>
      <c r="H323" t="s">
        <v>225</v>
      </c>
      <c r="I323" t="s">
        <v>899</v>
      </c>
      <c r="J323" t="s">
        <v>900</v>
      </c>
      <c r="K323" t="s">
        <v>901</v>
      </c>
      <c r="L323" t="s">
        <v>92</v>
      </c>
      <c r="M323">
        <v>14187</v>
      </c>
      <c r="N323" t="s">
        <v>212</v>
      </c>
      <c r="O323">
        <v>11565.050000000001</v>
      </c>
      <c r="P323" t="s">
        <v>212</v>
      </c>
      <c r="Q323" s="5" t="str" cm="1">
        <f t="array" aca="1" ref="Q323" ca="1">HYPERLINK("#"&amp;CELL("direccion",Tabla_471065!A319),"316")</f>
        <v>316</v>
      </c>
      <c r="R323" s="5" t="str" cm="1">
        <f t="array" aca="1" ref="R323" ca="1">HYPERLINK("#"&amp;CELL("direccion",Tabla_471039!A319),"316")</f>
        <v>316</v>
      </c>
      <c r="S323" s="5" t="str" cm="1">
        <f t="array" aca="1" ref="S323" ca="1">HYPERLINK("#"&amp;CELL("direccion",Tabla_471067!A319),"316")</f>
        <v>316</v>
      </c>
      <c r="T323" s="5" t="str" cm="1">
        <f t="array" aca="1" ref="T323" ca="1">HYPERLINK("#"&amp;CELL("direccion",Tabla_471023!A319),"316")</f>
        <v>316</v>
      </c>
      <c r="U323" s="5" t="str" cm="1">
        <f t="array" aca="1" ref="U323" ca="1">HYPERLINK("#"&amp;CELL("direccion",Tabla_471047!A319),"316")</f>
        <v>316</v>
      </c>
      <c r="V323" s="5" t="str" cm="1">
        <f t="array" aca="1" ref="V323" ca="1">HYPERLINK("#"&amp;CELL("direccion",Tabla_471030!A319),"316")</f>
        <v>316</v>
      </c>
      <c r="W323" s="5" t="str" cm="1">
        <f t="array" aca="1" ref="W323" ca="1">HYPERLINK("#"&amp;CELL("direccion",Tabla_471041!A319),"316")</f>
        <v>316</v>
      </c>
      <c r="X323" s="5" t="str" cm="1">
        <f t="array" aca="1" ref="X323" ca="1">HYPERLINK("#"&amp;CELL("direccion",Tabla_471031!A319),"316")</f>
        <v>316</v>
      </c>
      <c r="Y323" s="5" t="str" cm="1">
        <f t="array" aca="1" ref="Y323" ca="1">HYPERLINK("#"&amp;CELL("direccion",Tabla_471032!A319),"316")</f>
        <v>316</v>
      </c>
      <c r="Z323" s="5" t="str" cm="1">
        <f t="array" aca="1" ref="Z323" ca="1">HYPERLINK("#"&amp;CELL("direccion",Tabla_471059!A319),"316")</f>
        <v>316</v>
      </c>
      <c r="AA323" s="5" t="str" cm="1">
        <f t="array" aca="1" ref="AA323" ca="1">HYPERLINK("#"&amp;CELL("direccion",Tabla_471071!A319),"316")</f>
        <v>316</v>
      </c>
      <c r="AB323" s="5" t="str" cm="1">
        <f t="array" aca="1" ref="AB323" ca="1">HYPERLINK("#"&amp;CELL("direccion",Tabla_471062!A319),"316")</f>
        <v>316</v>
      </c>
      <c r="AC323" s="5" t="str" cm="1">
        <f t="array" aca="1" ref="AC323" ca="1">HYPERLINK("#"&amp;CELL("direccion",Tabla_471074!A319),"316")</f>
        <v>316</v>
      </c>
      <c r="AD323" t="s">
        <v>213</v>
      </c>
      <c r="AE323" s="3">
        <v>45747</v>
      </c>
    </row>
    <row r="324" spans="1:31" x14ac:dyDescent="0.3">
      <c r="A324">
        <v>2025</v>
      </c>
      <c r="B324" s="3">
        <v>45658</v>
      </c>
      <c r="C324" s="3">
        <v>45747</v>
      </c>
      <c r="D324" t="s">
        <v>84</v>
      </c>
      <c r="E324">
        <v>189</v>
      </c>
      <c r="F324" t="s">
        <v>280</v>
      </c>
      <c r="G324" t="s">
        <v>280</v>
      </c>
      <c r="H324" t="s">
        <v>225</v>
      </c>
      <c r="I324" t="s">
        <v>902</v>
      </c>
      <c r="J324" t="s">
        <v>565</v>
      </c>
      <c r="K324" t="s">
        <v>903</v>
      </c>
      <c r="L324" t="s">
        <v>92</v>
      </c>
      <c r="M324">
        <v>14187</v>
      </c>
      <c r="N324" t="s">
        <v>212</v>
      </c>
      <c r="O324">
        <v>11565.050000000001</v>
      </c>
      <c r="P324" t="s">
        <v>212</v>
      </c>
      <c r="Q324" s="5" t="str" cm="1">
        <f t="array" aca="1" ref="Q324" ca="1">HYPERLINK("#"&amp;CELL("direccion",Tabla_471065!A320),"317")</f>
        <v>317</v>
      </c>
      <c r="R324" s="5" t="str" cm="1">
        <f t="array" aca="1" ref="R324" ca="1">HYPERLINK("#"&amp;CELL("direccion",Tabla_471039!A320),"317")</f>
        <v>317</v>
      </c>
      <c r="S324" s="5" t="str" cm="1">
        <f t="array" aca="1" ref="S324" ca="1">HYPERLINK("#"&amp;CELL("direccion",Tabla_471067!A320),"317")</f>
        <v>317</v>
      </c>
      <c r="T324" s="5" t="str" cm="1">
        <f t="array" aca="1" ref="T324" ca="1">HYPERLINK("#"&amp;CELL("direccion",Tabla_471023!A320),"317")</f>
        <v>317</v>
      </c>
      <c r="U324" s="5" t="str" cm="1">
        <f t="array" aca="1" ref="U324" ca="1">HYPERLINK("#"&amp;CELL("direccion",Tabla_471047!A320),"317")</f>
        <v>317</v>
      </c>
      <c r="V324" s="5" t="str" cm="1">
        <f t="array" aca="1" ref="V324" ca="1">HYPERLINK("#"&amp;CELL("direccion",Tabla_471030!A320),"317")</f>
        <v>317</v>
      </c>
      <c r="W324" s="5" t="str" cm="1">
        <f t="array" aca="1" ref="W324" ca="1">HYPERLINK("#"&amp;CELL("direccion",Tabla_471041!A320),"317")</f>
        <v>317</v>
      </c>
      <c r="X324" s="5" t="str" cm="1">
        <f t="array" aca="1" ref="X324" ca="1">HYPERLINK("#"&amp;CELL("direccion",Tabla_471031!A320),"317")</f>
        <v>317</v>
      </c>
      <c r="Y324" s="5" t="str" cm="1">
        <f t="array" aca="1" ref="Y324" ca="1">HYPERLINK("#"&amp;CELL("direccion",Tabla_471032!A320),"317")</f>
        <v>317</v>
      </c>
      <c r="Z324" s="5" t="str" cm="1">
        <f t="array" aca="1" ref="Z324" ca="1">HYPERLINK("#"&amp;CELL("direccion",Tabla_471059!A320),"317")</f>
        <v>317</v>
      </c>
      <c r="AA324" s="5" t="str" cm="1">
        <f t="array" aca="1" ref="AA324" ca="1">HYPERLINK("#"&amp;CELL("direccion",Tabla_471071!A320),"317")</f>
        <v>317</v>
      </c>
      <c r="AB324" s="5" t="str" cm="1">
        <f t="array" aca="1" ref="AB324" ca="1">HYPERLINK("#"&amp;CELL("direccion",Tabla_471062!A320),"317")</f>
        <v>317</v>
      </c>
      <c r="AC324" s="5" t="str" cm="1">
        <f t="array" aca="1" ref="AC324" ca="1">HYPERLINK("#"&amp;CELL("direccion",Tabla_471074!A320),"317")</f>
        <v>317</v>
      </c>
      <c r="AD324" t="s">
        <v>213</v>
      </c>
      <c r="AE324" s="3">
        <v>45747</v>
      </c>
    </row>
    <row r="325" spans="1:31" x14ac:dyDescent="0.3">
      <c r="A325">
        <v>2025</v>
      </c>
      <c r="B325" s="3">
        <v>45658</v>
      </c>
      <c r="C325" s="3">
        <v>45747</v>
      </c>
      <c r="D325" t="s">
        <v>84</v>
      </c>
      <c r="E325">
        <v>189</v>
      </c>
      <c r="F325" t="s">
        <v>280</v>
      </c>
      <c r="G325" t="s">
        <v>280</v>
      </c>
      <c r="H325" t="s">
        <v>225</v>
      </c>
      <c r="I325" t="s">
        <v>557</v>
      </c>
      <c r="J325" t="s">
        <v>553</v>
      </c>
      <c r="K325" t="s">
        <v>344</v>
      </c>
      <c r="L325" t="s">
        <v>92</v>
      </c>
      <c r="M325">
        <v>14187</v>
      </c>
      <c r="N325" t="s">
        <v>212</v>
      </c>
      <c r="O325">
        <v>11565.050000000001</v>
      </c>
      <c r="P325" t="s">
        <v>212</v>
      </c>
      <c r="Q325" s="5" t="str" cm="1">
        <f t="array" aca="1" ref="Q325" ca="1">HYPERLINK("#"&amp;CELL("direccion",Tabla_471065!A321),"318")</f>
        <v>318</v>
      </c>
      <c r="R325" s="5" t="str" cm="1">
        <f t="array" aca="1" ref="R325" ca="1">HYPERLINK("#"&amp;CELL("direccion",Tabla_471039!A321),"318")</f>
        <v>318</v>
      </c>
      <c r="S325" s="5" t="str" cm="1">
        <f t="array" aca="1" ref="S325" ca="1">HYPERLINK("#"&amp;CELL("direccion",Tabla_471067!A321),"318")</f>
        <v>318</v>
      </c>
      <c r="T325" s="5" t="str" cm="1">
        <f t="array" aca="1" ref="T325" ca="1">HYPERLINK("#"&amp;CELL("direccion",Tabla_471023!A321),"318")</f>
        <v>318</v>
      </c>
      <c r="U325" s="5" t="str" cm="1">
        <f t="array" aca="1" ref="U325" ca="1">HYPERLINK("#"&amp;CELL("direccion",Tabla_471047!A321),"318")</f>
        <v>318</v>
      </c>
      <c r="V325" s="5" t="str" cm="1">
        <f t="array" aca="1" ref="V325" ca="1">HYPERLINK("#"&amp;CELL("direccion",Tabla_471030!A321),"318")</f>
        <v>318</v>
      </c>
      <c r="W325" s="5" t="str" cm="1">
        <f t="array" aca="1" ref="W325" ca="1">HYPERLINK("#"&amp;CELL("direccion",Tabla_471041!A321),"318")</f>
        <v>318</v>
      </c>
      <c r="X325" s="5" t="str" cm="1">
        <f t="array" aca="1" ref="X325" ca="1">HYPERLINK("#"&amp;CELL("direccion",Tabla_471031!A321),"318")</f>
        <v>318</v>
      </c>
      <c r="Y325" s="5" t="str" cm="1">
        <f t="array" aca="1" ref="Y325" ca="1">HYPERLINK("#"&amp;CELL("direccion",Tabla_471032!A321),"318")</f>
        <v>318</v>
      </c>
      <c r="Z325" s="5" t="str" cm="1">
        <f t="array" aca="1" ref="Z325" ca="1">HYPERLINK("#"&amp;CELL("direccion",Tabla_471059!A321),"318")</f>
        <v>318</v>
      </c>
      <c r="AA325" s="5" t="str" cm="1">
        <f t="array" aca="1" ref="AA325" ca="1">HYPERLINK("#"&amp;CELL("direccion",Tabla_471071!A321),"318")</f>
        <v>318</v>
      </c>
      <c r="AB325" s="5" t="str" cm="1">
        <f t="array" aca="1" ref="AB325" ca="1">HYPERLINK("#"&amp;CELL("direccion",Tabla_471062!A321),"318")</f>
        <v>318</v>
      </c>
      <c r="AC325" s="5" t="str" cm="1">
        <f t="array" aca="1" ref="AC325" ca="1">HYPERLINK("#"&amp;CELL("direccion",Tabla_471074!A321),"318")</f>
        <v>318</v>
      </c>
      <c r="AD325" t="s">
        <v>213</v>
      </c>
      <c r="AE325" s="3">
        <v>45747</v>
      </c>
    </row>
    <row r="326" spans="1:31" x14ac:dyDescent="0.3">
      <c r="A326">
        <v>2025</v>
      </c>
      <c r="B326" s="3">
        <v>45658</v>
      </c>
      <c r="C326" s="3">
        <v>45747</v>
      </c>
      <c r="D326" t="s">
        <v>84</v>
      </c>
      <c r="E326">
        <v>189</v>
      </c>
      <c r="F326" t="s">
        <v>280</v>
      </c>
      <c r="G326" t="s">
        <v>280</v>
      </c>
      <c r="H326" t="s">
        <v>225</v>
      </c>
      <c r="I326" t="s">
        <v>904</v>
      </c>
      <c r="J326" t="s">
        <v>794</v>
      </c>
      <c r="K326" t="s">
        <v>553</v>
      </c>
      <c r="L326" t="s">
        <v>91</v>
      </c>
      <c r="M326">
        <v>13151</v>
      </c>
      <c r="N326" t="s">
        <v>212</v>
      </c>
      <c r="O326">
        <v>10824.78</v>
      </c>
      <c r="P326" t="s">
        <v>212</v>
      </c>
      <c r="Q326" s="5" t="str" cm="1">
        <f t="array" aca="1" ref="Q326" ca="1">HYPERLINK("#"&amp;CELL("direccion",Tabla_471065!A322),"319")</f>
        <v>319</v>
      </c>
      <c r="R326" s="5" t="str" cm="1">
        <f t="array" aca="1" ref="R326" ca="1">HYPERLINK("#"&amp;CELL("direccion",Tabla_471039!A322),"319")</f>
        <v>319</v>
      </c>
      <c r="S326" s="5" t="str" cm="1">
        <f t="array" aca="1" ref="S326" ca="1">HYPERLINK("#"&amp;CELL("direccion",Tabla_471067!A322),"319")</f>
        <v>319</v>
      </c>
      <c r="T326" s="5" t="str" cm="1">
        <f t="array" aca="1" ref="T326" ca="1">HYPERLINK("#"&amp;CELL("direccion",Tabla_471023!A322),"319")</f>
        <v>319</v>
      </c>
      <c r="U326" s="5" t="str" cm="1">
        <f t="array" aca="1" ref="U326" ca="1">HYPERLINK("#"&amp;CELL("direccion",Tabla_471047!A322),"319")</f>
        <v>319</v>
      </c>
      <c r="V326" s="5" t="str" cm="1">
        <f t="array" aca="1" ref="V326" ca="1">HYPERLINK("#"&amp;CELL("direccion",Tabla_471030!A322),"319")</f>
        <v>319</v>
      </c>
      <c r="W326" s="5" t="str" cm="1">
        <f t="array" aca="1" ref="W326" ca="1">HYPERLINK("#"&amp;CELL("direccion",Tabla_471041!A322),"319")</f>
        <v>319</v>
      </c>
      <c r="X326" s="5" t="str" cm="1">
        <f t="array" aca="1" ref="X326" ca="1">HYPERLINK("#"&amp;CELL("direccion",Tabla_471031!A322),"319")</f>
        <v>319</v>
      </c>
      <c r="Y326" s="5" t="str" cm="1">
        <f t="array" aca="1" ref="Y326" ca="1">HYPERLINK("#"&amp;CELL("direccion",Tabla_471032!A322),"319")</f>
        <v>319</v>
      </c>
      <c r="Z326" s="5" t="str" cm="1">
        <f t="array" aca="1" ref="Z326" ca="1">HYPERLINK("#"&amp;CELL("direccion",Tabla_471059!A322),"319")</f>
        <v>319</v>
      </c>
      <c r="AA326" s="5" t="str" cm="1">
        <f t="array" aca="1" ref="AA326" ca="1">HYPERLINK("#"&amp;CELL("direccion",Tabla_471071!A322),"319")</f>
        <v>319</v>
      </c>
      <c r="AB326" s="5" t="str" cm="1">
        <f t="array" aca="1" ref="AB326" ca="1">HYPERLINK("#"&amp;CELL("direccion",Tabla_471062!A322),"319")</f>
        <v>319</v>
      </c>
      <c r="AC326" s="5" t="str" cm="1">
        <f t="array" aca="1" ref="AC326" ca="1">HYPERLINK("#"&amp;CELL("direccion",Tabla_471074!A322),"319")</f>
        <v>319</v>
      </c>
      <c r="AD326" t="s">
        <v>213</v>
      </c>
      <c r="AE326" s="3">
        <v>45747</v>
      </c>
    </row>
    <row r="327" spans="1:31" x14ac:dyDescent="0.3">
      <c r="A327">
        <v>2025</v>
      </c>
      <c r="B327" s="3">
        <v>45658</v>
      </c>
      <c r="C327" s="3">
        <v>45747</v>
      </c>
      <c r="D327" t="s">
        <v>84</v>
      </c>
      <c r="E327">
        <v>189</v>
      </c>
      <c r="F327" t="s">
        <v>280</v>
      </c>
      <c r="G327" t="s">
        <v>280</v>
      </c>
      <c r="H327" t="s">
        <v>225</v>
      </c>
      <c r="I327" t="s">
        <v>905</v>
      </c>
      <c r="J327" t="s">
        <v>347</v>
      </c>
      <c r="K327" t="s">
        <v>423</v>
      </c>
      <c r="L327" t="s">
        <v>92</v>
      </c>
      <c r="M327">
        <v>14187</v>
      </c>
      <c r="N327" t="s">
        <v>212</v>
      </c>
      <c r="O327">
        <v>11565.050000000001</v>
      </c>
      <c r="P327" t="s">
        <v>212</v>
      </c>
      <c r="Q327" s="5" t="str" cm="1">
        <f t="array" aca="1" ref="Q327" ca="1">HYPERLINK("#"&amp;CELL("direccion",Tabla_471065!A323),"320")</f>
        <v>320</v>
      </c>
      <c r="R327" s="5" t="str" cm="1">
        <f t="array" aca="1" ref="R327" ca="1">HYPERLINK("#"&amp;CELL("direccion",Tabla_471039!A323),"320")</f>
        <v>320</v>
      </c>
      <c r="S327" s="5" t="str" cm="1">
        <f t="array" aca="1" ref="S327" ca="1">HYPERLINK("#"&amp;CELL("direccion",Tabla_471067!A323),"320")</f>
        <v>320</v>
      </c>
      <c r="T327" s="5" t="str" cm="1">
        <f t="array" aca="1" ref="T327" ca="1">HYPERLINK("#"&amp;CELL("direccion",Tabla_471023!A323),"320")</f>
        <v>320</v>
      </c>
      <c r="U327" s="5" t="str" cm="1">
        <f t="array" aca="1" ref="U327" ca="1">HYPERLINK("#"&amp;CELL("direccion",Tabla_471047!A323),"320")</f>
        <v>320</v>
      </c>
      <c r="V327" s="5" t="str" cm="1">
        <f t="array" aca="1" ref="V327" ca="1">HYPERLINK("#"&amp;CELL("direccion",Tabla_471030!A323),"320")</f>
        <v>320</v>
      </c>
      <c r="W327" s="5" t="str" cm="1">
        <f t="array" aca="1" ref="W327" ca="1">HYPERLINK("#"&amp;CELL("direccion",Tabla_471041!A323),"320")</f>
        <v>320</v>
      </c>
      <c r="X327" s="5" t="str" cm="1">
        <f t="array" aca="1" ref="X327" ca="1">HYPERLINK("#"&amp;CELL("direccion",Tabla_471031!A323),"320")</f>
        <v>320</v>
      </c>
      <c r="Y327" s="5" t="str" cm="1">
        <f t="array" aca="1" ref="Y327" ca="1">HYPERLINK("#"&amp;CELL("direccion",Tabla_471032!A323),"320")</f>
        <v>320</v>
      </c>
      <c r="Z327" s="5" t="str" cm="1">
        <f t="array" aca="1" ref="Z327" ca="1">HYPERLINK("#"&amp;CELL("direccion",Tabla_471059!A323),"320")</f>
        <v>320</v>
      </c>
      <c r="AA327" s="5" t="str" cm="1">
        <f t="array" aca="1" ref="AA327" ca="1">HYPERLINK("#"&amp;CELL("direccion",Tabla_471071!A323),"320")</f>
        <v>320</v>
      </c>
      <c r="AB327" s="5" t="str" cm="1">
        <f t="array" aca="1" ref="AB327" ca="1">HYPERLINK("#"&amp;CELL("direccion",Tabla_471062!A323),"320")</f>
        <v>320</v>
      </c>
      <c r="AC327" s="5" t="str" cm="1">
        <f t="array" aca="1" ref="AC327" ca="1">HYPERLINK("#"&amp;CELL("direccion",Tabla_471074!A323),"320")</f>
        <v>320</v>
      </c>
      <c r="AD327" t="s">
        <v>213</v>
      </c>
      <c r="AE327" s="3">
        <v>45747</v>
      </c>
    </row>
    <row r="328" spans="1:31" x14ac:dyDescent="0.3">
      <c r="A328">
        <v>2025</v>
      </c>
      <c r="B328" s="3">
        <v>45658</v>
      </c>
      <c r="C328" s="3">
        <v>45747</v>
      </c>
      <c r="D328" t="s">
        <v>84</v>
      </c>
      <c r="E328">
        <v>189</v>
      </c>
      <c r="F328" t="s">
        <v>281</v>
      </c>
      <c r="G328" t="s">
        <v>281</v>
      </c>
      <c r="H328" t="s">
        <v>225</v>
      </c>
      <c r="I328" t="s">
        <v>614</v>
      </c>
      <c r="J328" t="s">
        <v>347</v>
      </c>
      <c r="K328" t="s">
        <v>705</v>
      </c>
      <c r="L328" t="s">
        <v>92</v>
      </c>
      <c r="M328">
        <v>14187</v>
      </c>
      <c r="N328" t="s">
        <v>212</v>
      </c>
      <c r="O328">
        <v>11565.050000000001</v>
      </c>
      <c r="P328" t="s">
        <v>212</v>
      </c>
      <c r="Q328" s="5" t="str" cm="1">
        <f t="array" aca="1" ref="Q328" ca="1">HYPERLINK("#"&amp;CELL("direccion",Tabla_471065!A324),"321")</f>
        <v>321</v>
      </c>
      <c r="R328" s="5" t="str" cm="1">
        <f t="array" aca="1" ref="R328" ca="1">HYPERLINK("#"&amp;CELL("direccion",Tabla_471039!A324),"321")</f>
        <v>321</v>
      </c>
      <c r="S328" s="5" t="str" cm="1">
        <f t="array" aca="1" ref="S328" ca="1">HYPERLINK("#"&amp;CELL("direccion",Tabla_471067!A324),"321")</f>
        <v>321</v>
      </c>
      <c r="T328" s="5" t="str" cm="1">
        <f t="array" aca="1" ref="T328" ca="1">HYPERLINK("#"&amp;CELL("direccion",Tabla_471023!A324),"321")</f>
        <v>321</v>
      </c>
      <c r="U328" s="5" t="str" cm="1">
        <f t="array" aca="1" ref="U328" ca="1">HYPERLINK("#"&amp;CELL("direccion",Tabla_471047!A324),"321")</f>
        <v>321</v>
      </c>
      <c r="V328" s="5" t="str" cm="1">
        <f t="array" aca="1" ref="V328" ca="1">HYPERLINK("#"&amp;CELL("direccion",Tabla_471030!A324),"321")</f>
        <v>321</v>
      </c>
      <c r="W328" s="5" t="str" cm="1">
        <f t="array" aca="1" ref="W328" ca="1">HYPERLINK("#"&amp;CELL("direccion",Tabla_471041!A324),"321")</f>
        <v>321</v>
      </c>
      <c r="X328" s="5" t="str" cm="1">
        <f t="array" aca="1" ref="X328" ca="1">HYPERLINK("#"&amp;CELL("direccion",Tabla_471031!A324),"321")</f>
        <v>321</v>
      </c>
      <c r="Y328" s="5" t="str" cm="1">
        <f t="array" aca="1" ref="Y328" ca="1">HYPERLINK("#"&amp;CELL("direccion",Tabla_471032!A324),"321")</f>
        <v>321</v>
      </c>
      <c r="Z328" s="5" t="str" cm="1">
        <f t="array" aca="1" ref="Z328" ca="1">HYPERLINK("#"&amp;CELL("direccion",Tabla_471059!A324),"321")</f>
        <v>321</v>
      </c>
      <c r="AA328" s="5" t="str" cm="1">
        <f t="array" aca="1" ref="AA328" ca="1">HYPERLINK("#"&amp;CELL("direccion",Tabla_471071!A324),"321")</f>
        <v>321</v>
      </c>
      <c r="AB328" s="5" t="str" cm="1">
        <f t="array" aca="1" ref="AB328" ca="1">HYPERLINK("#"&amp;CELL("direccion",Tabla_471062!A324),"321")</f>
        <v>321</v>
      </c>
      <c r="AC328" s="5" t="str" cm="1">
        <f t="array" aca="1" ref="AC328" ca="1">HYPERLINK("#"&amp;CELL("direccion",Tabla_471074!A324),"321")</f>
        <v>321</v>
      </c>
      <c r="AD328" t="s">
        <v>213</v>
      </c>
      <c r="AE328" s="3">
        <v>45747</v>
      </c>
    </row>
    <row r="329" spans="1:31" x14ac:dyDescent="0.3">
      <c r="A329">
        <v>2025</v>
      </c>
      <c r="B329" s="3">
        <v>45658</v>
      </c>
      <c r="C329" s="3">
        <v>45747</v>
      </c>
      <c r="D329" t="s">
        <v>84</v>
      </c>
      <c r="E329">
        <v>189</v>
      </c>
      <c r="F329" t="s">
        <v>283</v>
      </c>
      <c r="G329" t="s">
        <v>283</v>
      </c>
      <c r="H329" t="s">
        <v>225</v>
      </c>
      <c r="I329" t="s">
        <v>906</v>
      </c>
      <c r="J329" t="s">
        <v>347</v>
      </c>
      <c r="K329" t="s">
        <v>476</v>
      </c>
      <c r="L329" t="s">
        <v>92</v>
      </c>
      <c r="M329">
        <v>14187</v>
      </c>
      <c r="N329" t="s">
        <v>212</v>
      </c>
      <c r="O329">
        <v>11565.050000000001</v>
      </c>
      <c r="P329" t="s">
        <v>212</v>
      </c>
      <c r="Q329" s="5" t="str" cm="1">
        <f t="array" aca="1" ref="Q329" ca="1">HYPERLINK("#"&amp;CELL("direccion",Tabla_471065!A325),"322")</f>
        <v>322</v>
      </c>
      <c r="R329" s="5" t="str" cm="1">
        <f t="array" aca="1" ref="R329" ca="1">HYPERLINK("#"&amp;CELL("direccion",Tabla_471039!A325),"322")</f>
        <v>322</v>
      </c>
      <c r="S329" s="5" t="str" cm="1">
        <f t="array" aca="1" ref="S329" ca="1">HYPERLINK("#"&amp;CELL("direccion",Tabla_471067!A325),"322")</f>
        <v>322</v>
      </c>
      <c r="T329" s="5" t="str" cm="1">
        <f t="array" aca="1" ref="T329" ca="1">HYPERLINK("#"&amp;CELL("direccion",Tabla_471023!A325),"322")</f>
        <v>322</v>
      </c>
      <c r="U329" s="5" t="str" cm="1">
        <f t="array" aca="1" ref="U329" ca="1">HYPERLINK("#"&amp;CELL("direccion",Tabla_471047!A325),"322")</f>
        <v>322</v>
      </c>
      <c r="V329" s="5" t="str" cm="1">
        <f t="array" aca="1" ref="V329" ca="1">HYPERLINK("#"&amp;CELL("direccion",Tabla_471030!A325),"322")</f>
        <v>322</v>
      </c>
      <c r="W329" s="5" t="str" cm="1">
        <f t="array" aca="1" ref="W329" ca="1">HYPERLINK("#"&amp;CELL("direccion",Tabla_471041!A325),"322")</f>
        <v>322</v>
      </c>
      <c r="X329" s="5" t="str" cm="1">
        <f t="array" aca="1" ref="X329" ca="1">HYPERLINK("#"&amp;CELL("direccion",Tabla_471031!A325),"322")</f>
        <v>322</v>
      </c>
      <c r="Y329" s="5" t="str" cm="1">
        <f t="array" aca="1" ref="Y329" ca="1">HYPERLINK("#"&amp;CELL("direccion",Tabla_471032!A325),"322")</f>
        <v>322</v>
      </c>
      <c r="Z329" s="5" t="str" cm="1">
        <f t="array" aca="1" ref="Z329" ca="1">HYPERLINK("#"&amp;CELL("direccion",Tabla_471059!A325),"322")</f>
        <v>322</v>
      </c>
      <c r="AA329" s="5" t="str" cm="1">
        <f t="array" aca="1" ref="AA329" ca="1">HYPERLINK("#"&amp;CELL("direccion",Tabla_471071!A325),"322")</f>
        <v>322</v>
      </c>
      <c r="AB329" s="5" t="str" cm="1">
        <f t="array" aca="1" ref="AB329" ca="1">HYPERLINK("#"&amp;CELL("direccion",Tabla_471062!A325),"322")</f>
        <v>322</v>
      </c>
      <c r="AC329" s="5" t="str" cm="1">
        <f t="array" aca="1" ref="AC329" ca="1">HYPERLINK("#"&amp;CELL("direccion",Tabla_471074!A325),"322")</f>
        <v>322</v>
      </c>
      <c r="AD329" t="s">
        <v>213</v>
      </c>
      <c r="AE329" s="3">
        <v>45747</v>
      </c>
    </row>
    <row r="330" spans="1:31" x14ac:dyDescent="0.3">
      <c r="A330">
        <v>2025</v>
      </c>
      <c r="B330" s="3">
        <v>45658</v>
      </c>
      <c r="C330" s="3">
        <v>45747</v>
      </c>
      <c r="D330" t="s">
        <v>84</v>
      </c>
      <c r="E330">
        <v>189</v>
      </c>
      <c r="F330" t="s">
        <v>281</v>
      </c>
      <c r="G330" t="s">
        <v>281</v>
      </c>
      <c r="H330" t="s">
        <v>225</v>
      </c>
      <c r="I330" t="s">
        <v>907</v>
      </c>
      <c r="J330" t="s">
        <v>908</v>
      </c>
      <c r="K330" t="s">
        <v>676</v>
      </c>
      <c r="L330" t="s">
        <v>92</v>
      </c>
      <c r="M330">
        <v>14187</v>
      </c>
      <c r="N330" t="s">
        <v>212</v>
      </c>
      <c r="O330">
        <v>11565.050000000001</v>
      </c>
      <c r="P330" t="s">
        <v>212</v>
      </c>
      <c r="Q330" s="5" t="str" cm="1">
        <f t="array" aca="1" ref="Q330" ca="1">HYPERLINK("#"&amp;CELL("direccion",Tabla_471065!A326),"323")</f>
        <v>323</v>
      </c>
      <c r="R330" s="5" t="str" cm="1">
        <f t="array" aca="1" ref="R330" ca="1">HYPERLINK("#"&amp;CELL("direccion",Tabla_471039!A326),"323")</f>
        <v>323</v>
      </c>
      <c r="S330" s="5" t="str" cm="1">
        <f t="array" aca="1" ref="S330" ca="1">HYPERLINK("#"&amp;CELL("direccion",Tabla_471067!A326),"323")</f>
        <v>323</v>
      </c>
      <c r="T330" s="5" t="str" cm="1">
        <f t="array" aca="1" ref="T330" ca="1">HYPERLINK("#"&amp;CELL("direccion",Tabla_471023!A326),"323")</f>
        <v>323</v>
      </c>
      <c r="U330" s="5" t="str" cm="1">
        <f t="array" aca="1" ref="U330" ca="1">HYPERLINK("#"&amp;CELL("direccion",Tabla_471047!A326),"323")</f>
        <v>323</v>
      </c>
      <c r="V330" s="5" t="str" cm="1">
        <f t="array" aca="1" ref="V330" ca="1">HYPERLINK("#"&amp;CELL("direccion",Tabla_471030!A326),"323")</f>
        <v>323</v>
      </c>
      <c r="W330" s="5" t="str" cm="1">
        <f t="array" aca="1" ref="W330" ca="1">HYPERLINK("#"&amp;CELL("direccion",Tabla_471041!A326),"323")</f>
        <v>323</v>
      </c>
      <c r="X330" s="5" t="str" cm="1">
        <f t="array" aca="1" ref="X330" ca="1">HYPERLINK("#"&amp;CELL("direccion",Tabla_471031!A326),"323")</f>
        <v>323</v>
      </c>
      <c r="Y330" s="5" t="str" cm="1">
        <f t="array" aca="1" ref="Y330" ca="1">HYPERLINK("#"&amp;CELL("direccion",Tabla_471032!A326),"323")</f>
        <v>323</v>
      </c>
      <c r="Z330" s="5" t="str" cm="1">
        <f t="array" aca="1" ref="Z330" ca="1">HYPERLINK("#"&amp;CELL("direccion",Tabla_471059!A326),"323")</f>
        <v>323</v>
      </c>
      <c r="AA330" s="5" t="str" cm="1">
        <f t="array" aca="1" ref="AA330" ca="1">HYPERLINK("#"&amp;CELL("direccion",Tabla_471071!A326),"323")</f>
        <v>323</v>
      </c>
      <c r="AB330" s="5" t="str" cm="1">
        <f t="array" aca="1" ref="AB330" ca="1">HYPERLINK("#"&amp;CELL("direccion",Tabla_471062!A326),"323")</f>
        <v>323</v>
      </c>
      <c r="AC330" s="5" t="str" cm="1">
        <f t="array" aca="1" ref="AC330" ca="1">HYPERLINK("#"&amp;CELL("direccion",Tabla_471074!A326),"323")</f>
        <v>323</v>
      </c>
      <c r="AD330" t="s">
        <v>213</v>
      </c>
      <c r="AE330" s="3">
        <v>45747</v>
      </c>
    </row>
    <row r="331" spans="1:31" x14ac:dyDescent="0.3">
      <c r="A331">
        <v>2025</v>
      </c>
      <c r="B331" s="3">
        <v>45658</v>
      </c>
      <c r="C331" s="3">
        <v>45747</v>
      </c>
      <c r="D331" t="s">
        <v>84</v>
      </c>
      <c r="E331">
        <v>189</v>
      </c>
      <c r="F331" t="s">
        <v>280</v>
      </c>
      <c r="G331" t="s">
        <v>280</v>
      </c>
      <c r="H331" t="s">
        <v>225</v>
      </c>
      <c r="I331" t="s">
        <v>449</v>
      </c>
      <c r="J331" t="s">
        <v>569</v>
      </c>
      <c r="K331" t="s">
        <v>667</v>
      </c>
      <c r="L331" t="s">
        <v>91</v>
      </c>
      <c r="M331">
        <v>14187</v>
      </c>
      <c r="N331" t="s">
        <v>212</v>
      </c>
      <c r="O331">
        <v>11565.050000000001</v>
      </c>
      <c r="P331" t="s">
        <v>212</v>
      </c>
      <c r="Q331" s="5" t="str" cm="1">
        <f t="array" aca="1" ref="Q331" ca="1">HYPERLINK("#"&amp;CELL("direccion",Tabla_471065!A327),"324")</f>
        <v>324</v>
      </c>
      <c r="R331" s="5" t="str" cm="1">
        <f t="array" aca="1" ref="R331" ca="1">HYPERLINK("#"&amp;CELL("direccion",Tabla_471039!A327),"324")</f>
        <v>324</v>
      </c>
      <c r="S331" s="5" t="str" cm="1">
        <f t="array" aca="1" ref="S331" ca="1">HYPERLINK("#"&amp;CELL("direccion",Tabla_471067!A327),"324")</f>
        <v>324</v>
      </c>
      <c r="T331" s="5" t="str" cm="1">
        <f t="array" aca="1" ref="T331" ca="1">HYPERLINK("#"&amp;CELL("direccion",Tabla_471023!A327),"324")</f>
        <v>324</v>
      </c>
      <c r="U331" s="5" t="str" cm="1">
        <f t="array" aca="1" ref="U331" ca="1">HYPERLINK("#"&amp;CELL("direccion",Tabla_471047!A327),"324")</f>
        <v>324</v>
      </c>
      <c r="V331" s="5" t="str" cm="1">
        <f t="array" aca="1" ref="V331" ca="1">HYPERLINK("#"&amp;CELL("direccion",Tabla_471030!A327),"324")</f>
        <v>324</v>
      </c>
      <c r="W331" s="5" t="str" cm="1">
        <f t="array" aca="1" ref="W331" ca="1">HYPERLINK("#"&amp;CELL("direccion",Tabla_471041!A327),"324")</f>
        <v>324</v>
      </c>
      <c r="X331" s="5" t="str" cm="1">
        <f t="array" aca="1" ref="X331" ca="1">HYPERLINK("#"&amp;CELL("direccion",Tabla_471031!A327),"324")</f>
        <v>324</v>
      </c>
      <c r="Y331" s="5" t="str" cm="1">
        <f t="array" aca="1" ref="Y331" ca="1">HYPERLINK("#"&amp;CELL("direccion",Tabla_471032!A327),"324")</f>
        <v>324</v>
      </c>
      <c r="Z331" s="5" t="str" cm="1">
        <f t="array" aca="1" ref="Z331" ca="1">HYPERLINK("#"&amp;CELL("direccion",Tabla_471059!A327),"324")</f>
        <v>324</v>
      </c>
      <c r="AA331" s="5" t="str" cm="1">
        <f t="array" aca="1" ref="AA331" ca="1">HYPERLINK("#"&amp;CELL("direccion",Tabla_471071!A327),"324")</f>
        <v>324</v>
      </c>
      <c r="AB331" s="5" t="str" cm="1">
        <f t="array" aca="1" ref="AB331" ca="1">HYPERLINK("#"&amp;CELL("direccion",Tabla_471062!A327),"324")</f>
        <v>324</v>
      </c>
      <c r="AC331" s="5" t="str" cm="1">
        <f t="array" aca="1" ref="AC331" ca="1">HYPERLINK("#"&amp;CELL("direccion",Tabla_471074!A327),"324")</f>
        <v>324</v>
      </c>
      <c r="AD331" t="s">
        <v>213</v>
      </c>
      <c r="AE331" s="3">
        <v>45747</v>
      </c>
    </row>
    <row r="332" spans="1:31" x14ac:dyDescent="0.3">
      <c r="A332">
        <v>2025</v>
      </c>
      <c r="B332" s="3">
        <v>45658</v>
      </c>
      <c r="C332" s="3">
        <v>45747</v>
      </c>
      <c r="D332" t="s">
        <v>84</v>
      </c>
      <c r="E332">
        <v>189</v>
      </c>
      <c r="F332" t="s">
        <v>280</v>
      </c>
      <c r="G332" t="s">
        <v>280</v>
      </c>
      <c r="H332" t="s">
        <v>225</v>
      </c>
      <c r="I332" t="s">
        <v>909</v>
      </c>
      <c r="J332" t="s">
        <v>569</v>
      </c>
      <c r="K332" t="s">
        <v>485</v>
      </c>
      <c r="L332" t="s">
        <v>91</v>
      </c>
      <c r="M332">
        <v>14187</v>
      </c>
      <c r="N332" t="s">
        <v>212</v>
      </c>
      <c r="O332">
        <v>11565.050000000001</v>
      </c>
      <c r="P332" t="s">
        <v>212</v>
      </c>
      <c r="Q332" s="5" t="str" cm="1">
        <f t="array" aca="1" ref="Q332" ca="1">HYPERLINK("#"&amp;CELL("direccion",Tabla_471065!A328),"325")</f>
        <v>325</v>
      </c>
      <c r="R332" s="5" t="str" cm="1">
        <f t="array" aca="1" ref="R332" ca="1">HYPERLINK("#"&amp;CELL("direccion",Tabla_471039!A328),"325")</f>
        <v>325</v>
      </c>
      <c r="S332" s="5" t="str" cm="1">
        <f t="array" aca="1" ref="S332" ca="1">HYPERLINK("#"&amp;CELL("direccion",Tabla_471067!A328),"325")</f>
        <v>325</v>
      </c>
      <c r="T332" s="5" t="str" cm="1">
        <f t="array" aca="1" ref="T332" ca="1">HYPERLINK("#"&amp;CELL("direccion",Tabla_471023!A328),"325")</f>
        <v>325</v>
      </c>
      <c r="U332" s="5" t="str" cm="1">
        <f t="array" aca="1" ref="U332" ca="1">HYPERLINK("#"&amp;CELL("direccion",Tabla_471047!A328),"325")</f>
        <v>325</v>
      </c>
      <c r="V332" s="5" t="str" cm="1">
        <f t="array" aca="1" ref="V332" ca="1">HYPERLINK("#"&amp;CELL("direccion",Tabla_471030!A328),"325")</f>
        <v>325</v>
      </c>
      <c r="W332" s="5" t="str" cm="1">
        <f t="array" aca="1" ref="W332" ca="1">HYPERLINK("#"&amp;CELL("direccion",Tabla_471041!A328),"325")</f>
        <v>325</v>
      </c>
      <c r="X332" s="5" t="str" cm="1">
        <f t="array" aca="1" ref="X332" ca="1">HYPERLINK("#"&amp;CELL("direccion",Tabla_471031!A328),"325")</f>
        <v>325</v>
      </c>
      <c r="Y332" s="5" t="str" cm="1">
        <f t="array" aca="1" ref="Y332" ca="1">HYPERLINK("#"&amp;CELL("direccion",Tabla_471032!A328),"325")</f>
        <v>325</v>
      </c>
      <c r="Z332" s="5" t="str" cm="1">
        <f t="array" aca="1" ref="Z332" ca="1">HYPERLINK("#"&amp;CELL("direccion",Tabla_471059!A328),"325")</f>
        <v>325</v>
      </c>
      <c r="AA332" s="5" t="str" cm="1">
        <f t="array" aca="1" ref="AA332" ca="1">HYPERLINK("#"&amp;CELL("direccion",Tabla_471071!A328),"325")</f>
        <v>325</v>
      </c>
      <c r="AB332" s="5" t="str" cm="1">
        <f t="array" aca="1" ref="AB332" ca="1">HYPERLINK("#"&amp;CELL("direccion",Tabla_471062!A328),"325")</f>
        <v>325</v>
      </c>
      <c r="AC332" s="5" t="str" cm="1">
        <f t="array" aca="1" ref="AC332" ca="1">HYPERLINK("#"&amp;CELL("direccion",Tabla_471074!A328),"325")</f>
        <v>325</v>
      </c>
      <c r="AD332" t="s">
        <v>213</v>
      </c>
      <c r="AE332" s="3">
        <v>45747</v>
      </c>
    </row>
    <row r="333" spans="1:31" x14ac:dyDescent="0.3">
      <c r="A333">
        <v>2025</v>
      </c>
      <c r="B333" s="3">
        <v>45658</v>
      </c>
      <c r="C333" s="3">
        <v>45747</v>
      </c>
      <c r="D333" t="s">
        <v>84</v>
      </c>
      <c r="E333">
        <v>189</v>
      </c>
      <c r="F333" t="s">
        <v>284</v>
      </c>
      <c r="G333" t="s">
        <v>284</v>
      </c>
      <c r="H333" t="s">
        <v>225</v>
      </c>
      <c r="I333" t="s">
        <v>910</v>
      </c>
      <c r="J333" t="s">
        <v>911</v>
      </c>
      <c r="K333" t="s">
        <v>658</v>
      </c>
      <c r="L333" t="s">
        <v>92</v>
      </c>
      <c r="M333">
        <v>14187</v>
      </c>
      <c r="N333" t="s">
        <v>212</v>
      </c>
      <c r="O333">
        <v>11565.050000000001</v>
      </c>
      <c r="P333" t="s">
        <v>212</v>
      </c>
      <c r="Q333" s="5" t="str" cm="1">
        <f t="array" aca="1" ref="Q333" ca="1">HYPERLINK("#"&amp;CELL("direccion",Tabla_471065!A329),"326")</f>
        <v>326</v>
      </c>
      <c r="R333" s="5" t="str" cm="1">
        <f t="array" aca="1" ref="R333" ca="1">HYPERLINK("#"&amp;CELL("direccion",Tabla_471039!A329),"326")</f>
        <v>326</v>
      </c>
      <c r="S333" s="5" t="str" cm="1">
        <f t="array" aca="1" ref="S333" ca="1">HYPERLINK("#"&amp;CELL("direccion",Tabla_471067!A329),"326")</f>
        <v>326</v>
      </c>
      <c r="T333" s="5" t="str" cm="1">
        <f t="array" aca="1" ref="T333" ca="1">HYPERLINK("#"&amp;CELL("direccion",Tabla_471023!A329),"326")</f>
        <v>326</v>
      </c>
      <c r="U333" s="5" t="str" cm="1">
        <f t="array" aca="1" ref="U333" ca="1">HYPERLINK("#"&amp;CELL("direccion",Tabla_471047!A329),"326")</f>
        <v>326</v>
      </c>
      <c r="V333" s="5" t="str" cm="1">
        <f t="array" aca="1" ref="V333" ca="1">HYPERLINK("#"&amp;CELL("direccion",Tabla_471030!A329),"326")</f>
        <v>326</v>
      </c>
      <c r="W333" s="5" t="str" cm="1">
        <f t="array" aca="1" ref="W333" ca="1">HYPERLINK("#"&amp;CELL("direccion",Tabla_471041!A329),"326")</f>
        <v>326</v>
      </c>
      <c r="X333" s="5" t="str" cm="1">
        <f t="array" aca="1" ref="X333" ca="1">HYPERLINK("#"&amp;CELL("direccion",Tabla_471031!A329),"326")</f>
        <v>326</v>
      </c>
      <c r="Y333" s="5" t="str" cm="1">
        <f t="array" aca="1" ref="Y333" ca="1">HYPERLINK("#"&amp;CELL("direccion",Tabla_471032!A329),"326")</f>
        <v>326</v>
      </c>
      <c r="Z333" s="5" t="str" cm="1">
        <f t="array" aca="1" ref="Z333" ca="1">HYPERLINK("#"&amp;CELL("direccion",Tabla_471059!A329),"326")</f>
        <v>326</v>
      </c>
      <c r="AA333" s="5" t="str" cm="1">
        <f t="array" aca="1" ref="AA333" ca="1">HYPERLINK("#"&amp;CELL("direccion",Tabla_471071!A329),"326")</f>
        <v>326</v>
      </c>
      <c r="AB333" s="5" t="str" cm="1">
        <f t="array" aca="1" ref="AB333" ca="1">HYPERLINK("#"&amp;CELL("direccion",Tabla_471062!A329),"326")</f>
        <v>326</v>
      </c>
      <c r="AC333" s="5" t="str" cm="1">
        <f t="array" aca="1" ref="AC333" ca="1">HYPERLINK("#"&amp;CELL("direccion",Tabla_471074!A329),"326")</f>
        <v>326</v>
      </c>
      <c r="AD333" t="s">
        <v>213</v>
      </c>
      <c r="AE333" s="3">
        <v>45747</v>
      </c>
    </row>
    <row r="334" spans="1:31" x14ac:dyDescent="0.3">
      <c r="A334">
        <v>2025</v>
      </c>
      <c r="B334" s="3">
        <v>45658</v>
      </c>
      <c r="C334" s="3">
        <v>45747</v>
      </c>
      <c r="D334" t="s">
        <v>84</v>
      </c>
      <c r="E334">
        <v>189</v>
      </c>
      <c r="F334" t="s">
        <v>282</v>
      </c>
      <c r="G334" t="s">
        <v>282</v>
      </c>
      <c r="H334" t="s">
        <v>225</v>
      </c>
      <c r="I334" t="s">
        <v>912</v>
      </c>
      <c r="J334" t="s">
        <v>913</v>
      </c>
      <c r="K334" t="s">
        <v>914</v>
      </c>
      <c r="L334" t="s">
        <v>92</v>
      </c>
      <c r="M334">
        <v>14187</v>
      </c>
      <c r="N334" t="s">
        <v>212</v>
      </c>
      <c r="O334">
        <v>11565.050000000001</v>
      </c>
      <c r="P334" t="s">
        <v>212</v>
      </c>
      <c r="Q334" s="5" t="str" cm="1">
        <f t="array" aca="1" ref="Q334" ca="1">HYPERLINK("#"&amp;CELL("direccion",Tabla_471065!A330),"327")</f>
        <v>327</v>
      </c>
      <c r="R334" s="5" t="str" cm="1">
        <f t="array" aca="1" ref="R334" ca="1">HYPERLINK("#"&amp;CELL("direccion",Tabla_471039!A330),"327")</f>
        <v>327</v>
      </c>
      <c r="S334" s="5" t="str" cm="1">
        <f t="array" aca="1" ref="S334" ca="1">HYPERLINK("#"&amp;CELL("direccion",Tabla_471067!A330),"327")</f>
        <v>327</v>
      </c>
      <c r="T334" s="5" t="str" cm="1">
        <f t="array" aca="1" ref="T334" ca="1">HYPERLINK("#"&amp;CELL("direccion",Tabla_471023!A330),"327")</f>
        <v>327</v>
      </c>
      <c r="U334" s="5" t="str" cm="1">
        <f t="array" aca="1" ref="U334" ca="1">HYPERLINK("#"&amp;CELL("direccion",Tabla_471047!A330),"327")</f>
        <v>327</v>
      </c>
      <c r="V334" s="5" t="str" cm="1">
        <f t="array" aca="1" ref="V334" ca="1">HYPERLINK("#"&amp;CELL("direccion",Tabla_471030!A330),"327")</f>
        <v>327</v>
      </c>
      <c r="W334" s="5" t="str" cm="1">
        <f t="array" aca="1" ref="W334" ca="1">HYPERLINK("#"&amp;CELL("direccion",Tabla_471041!A330),"327")</f>
        <v>327</v>
      </c>
      <c r="X334" s="5" t="str" cm="1">
        <f t="array" aca="1" ref="X334" ca="1">HYPERLINK("#"&amp;CELL("direccion",Tabla_471031!A330),"327")</f>
        <v>327</v>
      </c>
      <c r="Y334" s="5" t="str" cm="1">
        <f t="array" aca="1" ref="Y334" ca="1">HYPERLINK("#"&amp;CELL("direccion",Tabla_471032!A330),"327")</f>
        <v>327</v>
      </c>
      <c r="Z334" s="5" t="str" cm="1">
        <f t="array" aca="1" ref="Z334" ca="1">HYPERLINK("#"&amp;CELL("direccion",Tabla_471059!A330),"327")</f>
        <v>327</v>
      </c>
      <c r="AA334" s="5" t="str" cm="1">
        <f t="array" aca="1" ref="AA334" ca="1">HYPERLINK("#"&amp;CELL("direccion",Tabla_471071!A330),"327")</f>
        <v>327</v>
      </c>
      <c r="AB334" s="5" t="str" cm="1">
        <f t="array" aca="1" ref="AB334" ca="1">HYPERLINK("#"&amp;CELL("direccion",Tabla_471062!A330),"327")</f>
        <v>327</v>
      </c>
      <c r="AC334" s="5" t="str" cm="1">
        <f t="array" aca="1" ref="AC334" ca="1">HYPERLINK("#"&amp;CELL("direccion",Tabla_471074!A330),"327")</f>
        <v>327</v>
      </c>
      <c r="AD334" t="s">
        <v>213</v>
      </c>
      <c r="AE334" s="3">
        <v>45747</v>
      </c>
    </row>
    <row r="335" spans="1:31" x14ac:dyDescent="0.3">
      <c r="A335">
        <v>2025</v>
      </c>
      <c r="B335" s="3">
        <v>45658</v>
      </c>
      <c r="C335" s="3">
        <v>45747</v>
      </c>
      <c r="D335" t="s">
        <v>84</v>
      </c>
      <c r="E335">
        <v>189</v>
      </c>
      <c r="F335" t="s">
        <v>282</v>
      </c>
      <c r="G335" t="s">
        <v>282</v>
      </c>
      <c r="H335" t="s">
        <v>225</v>
      </c>
      <c r="I335" t="s">
        <v>915</v>
      </c>
      <c r="J335" t="s">
        <v>372</v>
      </c>
      <c r="K335" t="s">
        <v>358</v>
      </c>
      <c r="L335" t="s">
        <v>91</v>
      </c>
      <c r="M335">
        <v>14187</v>
      </c>
      <c r="N335" t="s">
        <v>212</v>
      </c>
      <c r="O335">
        <v>11565.050000000001</v>
      </c>
      <c r="P335" t="s">
        <v>212</v>
      </c>
      <c r="Q335" s="5" t="str" cm="1">
        <f t="array" aca="1" ref="Q335" ca="1">HYPERLINK("#"&amp;CELL("direccion",Tabla_471065!A331),"328")</f>
        <v>328</v>
      </c>
      <c r="R335" s="5" t="str" cm="1">
        <f t="array" aca="1" ref="R335" ca="1">HYPERLINK("#"&amp;CELL("direccion",Tabla_471039!A331),"328")</f>
        <v>328</v>
      </c>
      <c r="S335" s="5" t="str" cm="1">
        <f t="array" aca="1" ref="S335" ca="1">HYPERLINK("#"&amp;CELL("direccion",Tabla_471067!A331),"328")</f>
        <v>328</v>
      </c>
      <c r="T335" s="5" t="str" cm="1">
        <f t="array" aca="1" ref="T335" ca="1">HYPERLINK("#"&amp;CELL("direccion",Tabla_471023!A331),"328")</f>
        <v>328</v>
      </c>
      <c r="U335" s="5" t="str" cm="1">
        <f t="array" aca="1" ref="U335" ca="1">HYPERLINK("#"&amp;CELL("direccion",Tabla_471047!A331),"328")</f>
        <v>328</v>
      </c>
      <c r="V335" s="5" t="str" cm="1">
        <f t="array" aca="1" ref="V335" ca="1">HYPERLINK("#"&amp;CELL("direccion",Tabla_471030!A331),"328")</f>
        <v>328</v>
      </c>
      <c r="W335" s="5" t="str" cm="1">
        <f t="array" aca="1" ref="W335" ca="1">HYPERLINK("#"&amp;CELL("direccion",Tabla_471041!A331),"328")</f>
        <v>328</v>
      </c>
      <c r="X335" s="5" t="str" cm="1">
        <f t="array" aca="1" ref="X335" ca="1">HYPERLINK("#"&amp;CELL("direccion",Tabla_471031!A331),"328")</f>
        <v>328</v>
      </c>
      <c r="Y335" s="5" t="str" cm="1">
        <f t="array" aca="1" ref="Y335" ca="1">HYPERLINK("#"&amp;CELL("direccion",Tabla_471032!A331),"328")</f>
        <v>328</v>
      </c>
      <c r="Z335" s="5" t="str" cm="1">
        <f t="array" aca="1" ref="Z335" ca="1">HYPERLINK("#"&amp;CELL("direccion",Tabla_471059!A331),"328")</f>
        <v>328</v>
      </c>
      <c r="AA335" s="5" t="str" cm="1">
        <f t="array" aca="1" ref="AA335" ca="1">HYPERLINK("#"&amp;CELL("direccion",Tabla_471071!A331),"328")</f>
        <v>328</v>
      </c>
      <c r="AB335" s="5" t="str" cm="1">
        <f t="array" aca="1" ref="AB335" ca="1">HYPERLINK("#"&amp;CELL("direccion",Tabla_471062!A331),"328")</f>
        <v>328</v>
      </c>
      <c r="AC335" s="5" t="str" cm="1">
        <f t="array" aca="1" ref="AC335" ca="1">HYPERLINK("#"&amp;CELL("direccion",Tabla_471074!A331),"328")</f>
        <v>328</v>
      </c>
      <c r="AD335" t="s">
        <v>213</v>
      </c>
      <c r="AE335" s="3">
        <v>45747</v>
      </c>
    </row>
    <row r="336" spans="1:31" x14ac:dyDescent="0.3">
      <c r="A336">
        <v>2025</v>
      </c>
      <c r="B336" s="3">
        <v>45658</v>
      </c>
      <c r="C336" s="3">
        <v>45747</v>
      </c>
      <c r="D336" t="s">
        <v>84</v>
      </c>
      <c r="E336">
        <v>189</v>
      </c>
      <c r="F336" t="s">
        <v>280</v>
      </c>
      <c r="G336" t="s">
        <v>280</v>
      </c>
      <c r="H336" t="s">
        <v>225</v>
      </c>
      <c r="I336" t="s">
        <v>916</v>
      </c>
      <c r="J336" t="s">
        <v>344</v>
      </c>
      <c r="K336" t="s">
        <v>510</v>
      </c>
      <c r="L336" t="s">
        <v>92</v>
      </c>
      <c r="M336">
        <v>14187</v>
      </c>
      <c r="N336" t="s">
        <v>212</v>
      </c>
      <c r="O336">
        <v>11565.050000000001</v>
      </c>
      <c r="P336" t="s">
        <v>212</v>
      </c>
      <c r="Q336" s="5" t="str" cm="1">
        <f t="array" aca="1" ref="Q336" ca="1">HYPERLINK("#"&amp;CELL("direccion",Tabla_471065!A332),"329")</f>
        <v>329</v>
      </c>
      <c r="R336" s="5" t="str" cm="1">
        <f t="array" aca="1" ref="R336" ca="1">HYPERLINK("#"&amp;CELL("direccion",Tabla_471039!A332),"329")</f>
        <v>329</v>
      </c>
      <c r="S336" s="5" t="str" cm="1">
        <f t="array" aca="1" ref="S336" ca="1">HYPERLINK("#"&amp;CELL("direccion",Tabla_471067!A332),"329")</f>
        <v>329</v>
      </c>
      <c r="T336" s="5" t="str" cm="1">
        <f t="array" aca="1" ref="T336" ca="1">HYPERLINK("#"&amp;CELL("direccion",Tabla_471023!A332),"329")</f>
        <v>329</v>
      </c>
      <c r="U336" s="5" t="str" cm="1">
        <f t="array" aca="1" ref="U336" ca="1">HYPERLINK("#"&amp;CELL("direccion",Tabla_471047!A332),"329")</f>
        <v>329</v>
      </c>
      <c r="V336" s="5" t="str" cm="1">
        <f t="array" aca="1" ref="V336" ca="1">HYPERLINK("#"&amp;CELL("direccion",Tabla_471030!A332),"329")</f>
        <v>329</v>
      </c>
      <c r="W336" s="5" t="str" cm="1">
        <f t="array" aca="1" ref="W336" ca="1">HYPERLINK("#"&amp;CELL("direccion",Tabla_471041!A332),"329")</f>
        <v>329</v>
      </c>
      <c r="X336" s="5" t="str" cm="1">
        <f t="array" aca="1" ref="X336" ca="1">HYPERLINK("#"&amp;CELL("direccion",Tabla_471031!A332),"329")</f>
        <v>329</v>
      </c>
      <c r="Y336" s="5" t="str" cm="1">
        <f t="array" aca="1" ref="Y336" ca="1">HYPERLINK("#"&amp;CELL("direccion",Tabla_471032!A332),"329")</f>
        <v>329</v>
      </c>
      <c r="Z336" s="5" t="str" cm="1">
        <f t="array" aca="1" ref="Z336" ca="1">HYPERLINK("#"&amp;CELL("direccion",Tabla_471059!A332),"329")</f>
        <v>329</v>
      </c>
      <c r="AA336" s="5" t="str" cm="1">
        <f t="array" aca="1" ref="AA336" ca="1">HYPERLINK("#"&amp;CELL("direccion",Tabla_471071!A332),"329")</f>
        <v>329</v>
      </c>
      <c r="AB336" s="5" t="str" cm="1">
        <f t="array" aca="1" ref="AB336" ca="1">HYPERLINK("#"&amp;CELL("direccion",Tabla_471062!A332),"329")</f>
        <v>329</v>
      </c>
      <c r="AC336" s="5" t="str" cm="1">
        <f t="array" aca="1" ref="AC336" ca="1">HYPERLINK("#"&amp;CELL("direccion",Tabla_471074!A332),"329")</f>
        <v>329</v>
      </c>
      <c r="AD336" t="s">
        <v>213</v>
      </c>
      <c r="AE336" s="3">
        <v>45747</v>
      </c>
    </row>
    <row r="337" spans="1:31" x14ac:dyDescent="0.3">
      <c r="A337">
        <v>2025</v>
      </c>
      <c r="B337" s="3">
        <v>45658</v>
      </c>
      <c r="C337" s="3">
        <v>45747</v>
      </c>
      <c r="D337" t="s">
        <v>84</v>
      </c>
      <c r="E337">
        <v>189</v>
      </c>
      <c r="F337" t="s">
        <v>280</v>
      </c>
      <c r="G337" t="s">
        <v>280</v>
      </c>
      <c r="H337" t="s">
        <v>225</v>
      </c>
      <c r="I337" t="s">
        <v>354</v>
      </c>
      <c r="J337" t="s">
        <v>344</v>
      </c>
      <c r="K337" t="s">
        <v>917</v>
      </c>
      <c r="L337" t="s">
        <v>92</v>
      </c>
      <c r="M337">
        <v>14187</v>
      </c>
      <c r="N337" t="s">
        <v>212</v>
      </c>
      <c r="O337">
        <v>11565.050000000001</v>
      </c>
      <c r="P337" t="s">
        <v>212</v>
      </c>
      <c r="Q337" s="5" t="str" cm="1">
        <f t="array" aca="1" ref="Q337" ca="1">HYPERLINK("#"&amp;CELL("direccion",Tabla_471065!A333),"330")</f>
        <v>330</v>
      </c>
      <c r="R337" s="5" t="str" cm="1">
        <f t="array" aca="1" ref="R337" ca="1">HYPERLINK("#"&amp;CELL("direccion",Tabla_471039!A333),"330")</f>
        <v>330</v>
      </c>
      <c r="S337" s="5" t="str" cm="1">
        <f t="array" aca="1" ref="S337" ca="1">HYPERLINK("#"&amp;CELL("direccion",Tabla_471067!A333),"330")</f>
        <v>330</v>
      </c>
      <c r="T337" s="5" t="str" cm="1">
        <f t="array" aca="1" ref="T337" ca="1">HYPERLINK("#"&amp;CELL("direccion",Tabla_471023!A333),"330")</f>
        <v>330</v>
      </c>
      <c r="U337" s="5" t="str" cm="1">
        <f t="array" aca="1" ref="U337" ca="1">HYPERLINK("#"&amp;CELL("direccion",Tabla_471047!A333),"330")</f>
        <v>330</v>
      </c>
      <c r="V337" s="5" t="str" cm="1">
        <f t="array" aca="1" ref="V337" ca="1">HYPERLINK("#"&amp;CELL("direccion",Tabla_471030!A333),"330")</f>
        <v>330</v>
      </c>
      <c r="W337" s="5" t="str" cm="1">
        <f t="array" aca="1" ref="W337" ca="1">HYPERLINK("#"&amp;CELL("direccion",Tabla_471041!A333),"330")</f>
        <v>330</v>
      </c>
      <c r="X337" s="5" t="str" cm="1">
        <f t="array" aca="1" ref="X337" ca="1">HYPERLINK("#"&amp;CELL("direccion",Tabla_471031!A333),"330")</f>
        <v>330</v>
      </c>
      <c r="Y337" s="5" t="str" cm="1">
        <f t="array" aca="1" ref="Y337" ca="1">HYPERLINK("#"&amp;CELL("direccion",Tabla_471032!A333),"330")</f>
        <v>330</v>
      </c>
      <c r="Z337" s="5" t="str" cm="1">
        <f t="array" aca="1" ref="Z337" ca="1">HYPERLINK("#"&amp;CELL("direccion",Tabla_471059!A333),"330")</f>
        <v>330</v>
      </c>
      <c r="AA337" s="5" t="str" cm="1">
        <f t="array" aca="1" ref="AA337" ca="1">HYPERLINK("#"&amp;CELL("direccion",Tabla_471071!A333),"330")</f>
        <v>330</v>
      </c>
      <c r="AB337" s="5" t="str" cm="1">
        <f t="array" aca="1" ref="AB337" ca="1">HYPERLINK("#"&amp;CELL("direccion",Tabla_471062!A333),"330")</f>
        <v>330</v>
      </c>
      <c r="AC337" s="5" t="str" cm="1">
        <f t="array" aca="1" ref="AC337" ca="1">HYPERLINK("#"&amp;CELL("direccion",Tabla_471074!A333),"330")</f>
        <v>330</v>
      </c>
      <c r="AD337" t="s">
        <v>213</v>
      </c>
      <c r="AE337" s="3">
        <v>45747</v>
      </c>
    </row>
    <row r="338" spans="1:31" x14ac:dyDescent="0.3">
      <c r="A338">
        <v>2025</v>
      </c>
      <c r="B338" s="3">
        <v>45658</v>
      </c>
      <c r="C338" s="3">
        <v>45747</v>
      </c>
      <c r="D338" t="s">
        <v>84</v>
      </c>
      <c r="E338">
        <v>189</v>
      </c>
      <c r="F338" t="s">
        <v>281</v>
      </c>
      <c r="G338" t="s">
        <v>281</v>
      </c>
      <c r="H338" t="s">
        <v>225</v>
      </c>
      <c r="I338" t="s">
        <v>918</v>
      </c>
      <c r="J338" t="s">
        <v>344</v>
      </c>
      <c r="K338" t="s">
        <v>423</v>
      </c>
      <c r="L338" t="s">
        <v>92</v>
      </c>
      <c r="M338">
        <v>13151</v>
      </c>
      <c r="N338" t="s">
        <v>212</v>
      </c>
      <c r="O338">
        <v>10824.78</v>
      </c>
      <c r="P338" t="s">
        <v>212</v>
      </c>
      <c r="Q338" s="5" t="str" cm="1">
        <f t="array" aca="1" ref="Q338" ca="1">HYPERLINK("#"&amp;CELL("direccion",Tabla_471065!A334),"331")</f>
        <v>331</v>
      </c>
      <c r="R338" s="5" t="str" cm="1">
        <f t="array" aca="1" ref="R338" ca="1">HYPERLINK("#"&amp;CELL("direccion",Tabla_471039!A334),"331")</f>
        <v>331</v>
      </c>
      <c r="S338" s="5" t="str" cm="1">
        <f t="array" aca="1" ref="S338" ca="1">HYPERLINK("#"&amp;CELL("direccion",Tabla_471067!A334),"331")</f>
        <v>331</v>
      </c>
      <c r="T338" s="5" t="str" cm="1">
        <f t="array" aca="1" ref="T338" ca="1">HYPERLINK("#"&amp;CELL("direccion",Tabla_471023!A334),"331")</f>
        <v>331</v>
      </c>
      <c r="U338" s="5" t="str" cm="1">
        <f t="array" aca="1" ref="U338" ca="1">HYPERLINK("#"&amp;CELL("direccion",Tabla_471047!A334),"331")</f>
        <v>331</v>
      </c>
      <c r="V338" s="5" t="str" cm="1">
        <f t="array" aca="1" ref="V338" ca="1">HYPERLINK("#"&amp;CELL("direccion",Tabla_471030!A334),"331")</f>
        <v>331</v>
      </c>
      <c r="W338" s="5" t="str" cm="1">
        <f t="array" aca="1" ref="W338" ca="1">HYPERLINK("#"&amp;CELL("direccion",Tabla_471041!A334),"331")</f>
        <v>331</v>
      </c>
      <c r="X338" s="5" t="str" cm="1">
        <f t="array" aca="1" ref="X338" ca="1">HYPERLINK("#"&amp;CELL("direccion",Tabla_471031!A334),"331")</f>
        <v>331</v>
      </c>
      <c r="Y338" s="5" t="str" cm="1">
        <f t="array" aca="1" ref="Y338" ca="1">HYPERLINK("#"&amp;CELL("direccion",Tabla_471032!A334),"331")</f>
        <v>331</v>
      </c>
      <c r="Z338" s="5" t="str" cm="1">
        <f t="array" aca="1" ref="Z338" ca="1">HYPERLINK("#"&amp;CELL("direccion",Tabla_471059!A334),"331")</f>
        <v>331</v>
      </c>
      <c r="AA338" s="5" t="str" cm="1">
        <f t="array" aca="1" ref="AA338" ca="1">HYPERLINK("#"&amp;CELL("direccion",Tabla_471071!A334),"331")</f>
        <v>331</v>
      </c>
      <c r="AB338" s="5" t="str" cm="1">
        <f t="array" aca="1" ref="AB338" ca="1">HYPERLINK("#"&amp;CELL("direccion",Tabla_471062!A334),"331")</f>
        <v>331</v>
      </c>
      <c r="AC338" s="5" t="str" cm="1">
        <f t="array" aca="1" ref="AC338" ca="1">HYPERLINK("#"&amp;CELL("direccion",Tabla_471074!A334),"331")</f>
        <v>331</v>
      </c>
      <c r="AD338" t="s">
        <v>213</v>
      </c>
      <c r="AE338" s="3">
        <v>45747</v>
      </c>
    </row>
    <row r="339" spans="1:31" x14ac:dyDescent="0.3">
      <c r="A339">
        <v>2025</v>
      </c>
      <c r="B339" s="3">
        <v>45658</v>
      </c>
      <c r="C339" s="3">
        <v>45747</v>
      </c>
      <c r="D339" t="s">
        <v>84</v>
      </c>
      <c r="E339">
        <v>189</v>
      </c>
      <c r="F339" t="s">
        <v>280</v>
      </c>
      <c r="G339" t="s">
        <v>280</v>
      </c>
      <c r="H339" t="s">
        <v>225</v>
      </c>
      <c r="I339" t="s">
        <v>728</v>
      </c>
      <c r="J339" t="s">
        <v>344</v>
      </c>
      <c r="K339" t="s">
        <v>851</v>
      </c>
      <c r="L339" t="s">
        <v>91</v>
      </c>
      <c r="M339">
        <v>14187</v>
      </c>
      <c r="N339" t="s">
        <v>212</v>
      </c>
      <c r="O339">
        <v>11565.050000000001</v>
      </c>
      <c r="P339" t="s">
        <v>212</v>
      </c>
      <c r="Q339" s="5" t="str" cm="1">
        <f t="array" aca="1" ref="Q339" ca="1">HYPERLINK("#"&amp;CELL("direccion",Tabla_471065!A335),"332")</f>
        <v>332</v>
      </c>
      <c r="R339" s="5" t="str" cm="1">
        <f t="array" aca="1" ref="R339" ca="1">HYPERLINK("#"&amp;CELL("direccion",Tabla_471039!A335),"332")</f>
        <v>332</v>
      </c>
      <c r="S339" s="5" t="str" cm="1">
        <f t="array" aca="1" ref="S339" ca="1">HYPERLINK("#"&amp;CELL("direccion",Tabla_471067!A335),"332")</f>
        <v>332</v>
      </c>
      <c r="T339" s="5" t="str" cm="1">
        <f t="array" aca="1" ref="T339" ca="1">HYPERLINK("#"&amp;CELL("direccion",Tabla_471023!A335),"332")</f>
        <v>332</v>
      </c>
      <c r="U339" s="5" t="str" cm="1">
        <f t="array" aca="1" ref="U339" ca="1">HYPERLINK("#"&amp;CELL("direccion",Tabla_471047!A335),"332")</f>
        <v>332</v>
      </c>
      <c r="V339" s="5" t="str" cm="1">
        <f t="array" aca="1" ref="V339" ca="1">HYPERLINK("#"&amp;CELL("direccion",Tabla_471030!A335),"332")</f>
        <v>332</v>
      </c>
      <c r="W339" s="5" t="str" cm="1">
        <f t="array" aca="1" ref="W339" ca="1">HYPERLINK("#"&amp;CELL("direccion",Tabla_471041!A335),"332")</f>
        <v>332</v>
      </c>
      <c r="X339" s="5" t="str" cm="1">
        <f t="array" aca="1" ref="X339" ca="1">HYPERLINK("#"&amp;CELL("direccion",Tabla_471031!A335),"332")</f>
        <v>332</v>
      </c>
      <c r="Y339" s="5" t="str" cm="1">
        <f t="array" aca="1" ref="Y339" ca="1">HYPERLINK("#"&amp;CELL("direccion",Tabla_471032!A335),"332")</f>
        <v>332</v>
      </c>
      <c r="Z339" s="5" t="str" cm="1">
        <f t="array" aca="1" ref="Z339" ca="1">HYPERLINK("#"&amp;CELL("direccion",Tabla_471059!A335),"332")</f>
        <v>332</v>
      </c>
      <c r="AA339" s="5" t="str" cm="1">
        <f t="array" aca="1" ref="AA339" ca="1">HYPERLINK("#"&amp;CELL("direccion",Tabla_471071!A335),"332")</f>
        <v>332</v>
      </c>
      <c r="AB339" s="5" t="str" cm="1">
        <f t="array" aca="1" ref="AB339" ca="1">HYPERLINK("#"&amp;CELL("direccion",Tabla_471062!A335),"332")</f>
        <v>332</v>
      </c>
      <c r="AC339" s="5" t="str" cm="1">
        <f t="array" aca="1" ref="AC339" ca="1">HYPERLINK("#"&amp;CELL("direccion",Tabla_471074!A335),"332")</f>
        <v>332</v>
      </c>
      <c r="AD339" t="s">
        <v>213</v>
      </c>
      <c r="AE339" s="3">
        <v>45747</v>
      </c>
    </row>
    <row r="340" spans="1:31" x14ac:dyDescent="0.3">
      <c r="A340">
        <v>2025</v>
      </c>
      <c r="B340" s="3">
        <v>45658</v>
      </c>
      <c r="C340" s="3">
        <v>45747</v>
      </c>
      <c r="D340" t="s">
        <v>84</v>
      </c>
      <c r="E340">
        <v>189</v>
      </c>
      <c r="F340" t="s">
        <v>280</v>
      </c>
      <c r="G340" t="s">
        <v>280</v>
      </c>
      <c r="H340" t="s">
        <v>225</v>
      </c>
      <c r="I340" t="s">
        <v>919</v>
      </c>
      <c r="J340" t="s">
        <v>344</v>
      </c>
      <c r="K340" t="s">
        <v>358</v>
      </c>
      <c r="L340" t="s">
        <v>91</v>
      </c>
      <c r="M340">
        <v>14187</v>
      </c>
      <c r="N340" t="s">
        <v>212</v>
      </c>
      <c r="O340">
        <v>11565.050000000001</v>
      </c>
      <c r="P340" t="s">
        <v>212</v>
      </c>
      <c r="Q340" s="5" t="str" cm="1">
        <f t="array" aca="1" ref="Q340" ca="1">HYPERLINK("#"&amp;CELL("direccion",Tabla_471065!A336),"333")</f>
        <v>333</v>
      </c>
      <c r="R340" s="5" t="str" cm="1">
        <f t="array" aca="1" ref="R340" ca="1">HYPERLINK("#"&amp;CELL("direccion",Tabla_471039!A336),"333")</f>
        <v>333</v>
      </c>
      <c r="S340" s="5" t="str" cm="1">
        <f t="array" aca="1" ref="S340" ca="1">HYPERLINK("#"&amp;CELL("direccion",Tabla_471067!A336),"333")</f>
        <v>333</v>
      </c>
      <c r="T340" s="5" t="str" cm="1">
        <f t="array" aca="1" ref="T340" ca="1">HYPERLINK("#"&amp;CELL("direccion",Tabla_471023!A336),"333")</f>
        <v>333</v>
      </c>
      <c r="U340" s="5" t="str" cm="1">
        <f t="array" aca="1" ref="U340" ca="1">HYPERLINK("#"&amp;CELL("direccion",Tabla_471047!A336),"333")</f>
        <v>333</v>
      </c>
      <c r="V340" s="5" t="str" cm="1">
        <f t="array" aca="1" ref="V340" ca="1">HYPERLINK("#"&amp;CELL("direccion",Tabla_471030!A336),"333")</f>
        <v>333</v>
      </c>
      <c r="W340" s="5" t="str" cm="1">
        <f t="array" aca="1" ref="W340" ca="1">HYPERLINK("#"&amp;CELL("direccion",Tabla_471041!A336),"333")</f>
        <v>333</v>
      </c>
      <c r="X340" s="5" t="str" cm="1">
        <f t="array" aca="1" ref="X340" ca="1">HYPERLINK("#"&amp;CELL("direccion",Tabla_471031!A336),"333")</f>
        <v>333</v>
      </c>
      <c r="Y340" s="5" t="str" cm="1">
        <f t="array" aca="1" ref="Y340" ca="1">HYPERLINK("#"&amp;CELL("direccion",Tabla_471032!A336),"333")</f>
        <v>333</v>
      </c>
      <c r="Z340" s="5" t="str" cm="1">
        <f t="array" aca="1" ref="Z340" ca="1">HYPERLINK("#"&amp;CELL("direccion",Tabla_471059!A336),"333")</f>
        <v>333</v>
      </c>
      <c r="AA340" s="5" t="str" cm="1">
        <f t="array" aca="1" ref="AA340" ca="1">HYPERLINK("#"&amp;CELL("direccion",Tabla_471071!A336),"333")</f>
        <v>333</v>
      </c>
      <c r="AB340" s="5" t="str" cm="1">
        <f t="array" aca="1" ref="AB340" ca="1">HYPERLINK("#"&amp;CELL("direccion",Tabla_471062!A336),"333")</f>
        <v>333</v>
      </c>
      <c r="AC340" s="5" t="str" cm="1">
        <f t="array" aca="1" ref="AC340" ca="1">HYPERLINK("#"&amp;CELL("direccion",Tabla_471074!A336),"333")</f>
        <v>333</v>
      </c>
      <c r="AD340" t="s">
        <v>213</v>
      </c>
      <c r="AE340" s="3">
        <v>45747</v>
      </c>
    </row>
    <row r="341" spans="1:31" x14ac:dyDescent="0.3">
      <c r="A341">
        <v>2025</v>
      </c>
      <c r="B341" s="3">
        <v>45658</v>
      </c>
      <c r="C341" s="3">
        <v>45747</v>
      </c>
      <c r="D341" t="s">
        <v>84</v>
      </c>
      <c r="E341">
        <v>189</v>
      </c>
      <c r="F341" t="s">
        <v>280</v>
      </c>
      <c r="G341" t="s">
        <v>280</v>
      </c>
      <c r="H341" t="s">
        <v>225</v>
      </c>
      <c r="I341" t="s">
        <v>920</v>
      </c>
      <c r="J341" t="s">
        <v>921</v>
      </c>
      <c r="K341" t="s">
        <v>922</v>
      </c>
      <c r="L341" t="s">
        <v>91</v>
      </c>
      <c r="M341">
        <v>14187</v>
      </c>
      <c r="N341" t="s">
        <v>212</v>
      </c>
      <c r="O341">
        <v>11565.050000000001</v>
      </c>
      <c r="P341" t="s">
        <v>212</v>
      </c>
      <c r="Q341" s="5" t="str" cm="1">
        <f t="array" aca="1" ref="Q341" ca="1">HYPERLINK("#"&amp;CELL("direccion",Tabla_471065!A337),"334")</f>
        <v>334</v>
      </c>
      <c r="R341" s="5" t="str" cm="1">
        <f t="array" aca="1" ref="R341" ca="1">HYPERLINK("#"&amp;CELL("direccion",Tabla_471039!A337),"334")</f>
        <v>334</v>
      </c>
      <c r="S341" s="5" t="str" cm="1">
        <f t="array" aca="1" ref="S341" ca="1">HYPERLINK("#"&amp;CELL("direccion",Tabla_471067!A337),"334")</f>
        <v>334</v>
      </c>
      <c r="T341" s="5" t="str" cm="1">
        <f t="array" aca="1" ref="T341" ca="1">HYPERLINK("#"&amp;CELL("direccion",Tabla_471023!A337),"334")</f>
        <v>334</v>
      </c>
      <c r="U341" s="5" t="str" cm="1">
        <f t="array" aca="1" ref="U341" ca="1">HYPERLINK("#"&amp;CELL("direccion",Tabla_471047!A337),"334")</f>
        <v>334</v>
      </c>
      <c r="V341" s="5" t="str" cm="1">
        <f t="array" aca="1" ref="V341" ca="1">HYPERLINK("#"&amp;CELL("direccion",Tabla_471030!A337),"334")</f>
        <v>334</v>
      </c>
      <c r="W341" s="5" t="str" cm="1">
        <f t="array" aca="1" ref="W341" ca="1">HYPERLINK("#"&amp;CELL("direccion",Tabla_471041!A337),"334")</f>
        <v>334</v>
      </c>
      <c r="X341" s="5" t="str" cm="1">
        <f t="array" aca="1" ref="X341" ca="1">HYPERLINK("#"&amp;CELL("direccion",Tabla_471031!A337),"334")</f>
        <v>334</v>
      </c>
      <c r="Y341" s="5" t="str" cm="1">
        <f t="array" aca="1" ref="Y341" ca="1">HYPERLINK("#"&amp;CELL("direccion",Tabla_471032!A337),"334")</f>
        <v>334</v>
      </c>
      <c r="Z341" s="5" t="str" cm="1">
        <f t="array" aca="1" ref="Z341" ca="1">HYPERLINK("#"&amp;CELL("direccion",Tabla_471059!A337),"334")</f>
        <v>334</v>
      </c>
      <c r="AA341" s="5" t="str" cm="1">
        <f t="array" aca="1" ref="AA341" ca="1">HYPERLINK("#"&amp;CELL("direccion",Tabla_471071!A337),"334")</f>
        <v>334</v>
      </c>
      <c r="AB341" s="5" t="str" cm="1">
        <f t="array" aca="1" ref="AB341" ca="1">HYPERLINK("#"&amp;CELL("direccion",Tabla_471062!A337),"334")</f>
        <v>334</v>
      </c>
      <c r="AC341" s="5" t="str" cm="1">
        <f t="array" aca="1" ref="AC341" ca="1">HYPERLINK("#"&amp;CELL("direccion",Tabla_471074!A337),"334")</f>
        <v>334</v>
      </c>
      <c r="AD341" t="s">
        <v>213</v>
      </c>
      <c r="AE341" s="3">
        <v>45747</v>
      </c>
    </row>
    <row r="342" spans="1:31" x14ac:dyDescent="0.3">
      <c r="A342">
        <v>2025</v>
      </c>
      <c r="B342" s="3">
        <v>45658</v>
      </c>
      <c r="C342" s="3">
        <v>45747</v>
      </c>
      <c r="D342" t="s">
        <v>84</v>
      </c>
      <c r="E342">
        <v>189</v>
      </c>
      <c r="F342" t="s">
        <v>280</v>
      </c>
      <c r="G342" t="s">
        <v>280</v>
      </c>
      <c r="H342" t="s">
        <v>225</v>
      </c>
      <c r="I342" t="s">
        <v>923</v>
      </c>
      <c r="J342" t="s">
        <v>924</v>
      </c>
      <c r="K342" t="s">
        <v>454</v>
      </c>
      <c r="L342" t="s">
        <v>91</v>
      </c>
      <c r="M342">
        <v>14187</v>
      </c>
      <c r="N342" t="s">
        <v>212</v>
      </c>
      <c r="O342">
        <v>11565.050000000001</v>
      </c>
      <c r="P342" t="s">
        <v>212</v>
      </c>
      <c r="Q342" s="5" t="str" cm="1">
        <f t="array" aca="1" ref="Q342" ca="1">HYPERLINK("#"&amp;CELL("direccion",Tabla_471065!A338),"335")</f>
        <v>335</v>
      </c>
      <c r="R342" s="5" t="str" cm="1">
        <f t="array" aca="1" ref="R342" ca="1">HYPERLINK("#"&amp;CELL("direccion",Tabla_471039!A338),"335")</f>
        <v>335</v>
      </c>
      <c r="S342" s="5" t="str" cm="1">
        <f t="array" aca="1" ref="S342" ca="1">HYPERLINK("#"&amp;CELL("direccion",Tabla_471067!A338),"335")</f>
        <v>335</v>
      </c>
      <c r="T342" s="5" t="str" cm="1">
        <f t="array" aca="1" ref="T342" ca="1">HYPERLINK("#"&amp;CELL("direccion",Tabla_471023!A338),"335")</f>
        <v>335</v>
      </c>
      <c r="U342" s="5" t="str" cm="1">
        <f t="array" aca="1" ref="U342" ca="1">HYPERLINK("#"&amp;CELL("direccion",Tabla_471047!A338),"335")</f>
        <v>335</v>
      </c>
      <c r="V342" s="5" t="str" cm="1">
        <f t="array" aca="1" ref="V342" ca="1">HYPERLINK("#"&amp;CELL("direccion",Tabla_471030!A338),"335")</f>
        <v>335</v>
      </c>
      <c r="W342" s="5" t="str" cm="1">
        <f t="array" aca="1" ref="W342" ca="1">HYPERLINK("#"&amp;CELL("direccion",Tabla_471041!A338),"335")</f>
        <v>335</v>
      </c>
      <c r="X342" s="5" t="str" cm="1">
        <f t="array" aca="1" ref="X342" ca="1">HYPERLINK("#"&amp;CELL("direccion",Tabla_471031!A338),"335")</f>
        <v>335</v>
      </c>
      <c r="Y342" s="5" t="str" cm="1">
        <f t="array" aca="1" ref="Y342" ca="1">HYPERLINK("#"&amp;CELL("direccion",Tabla_471032!A338),"335")</f>
        <v>335</v>
      </c>
      <c r="Z342" s="5" t="str" cm="1">
        <f t="array" aca="1" ref="Z342" ca="1">HYPERLINK("#"&amp;CELL("direccion",Tabla_471059!A338),"335")</f>
        <v>335</v>
      </c>
      <c r="AA342" s="5" t="str" cm="1">
        <f t="array" aca="1" ref="AA342" ca="1">HYPERLINK("#"&amp;CELL("direccion",Tabla_471071!A338),"335")</f>
        <v>335</v>
      </c>
      <c r="AB342" s="5" t="str" cm="1">
        <f t="array" aca="1" ref="AB342" ca="1">HYPERLINK("#"&amp;CELL("direccion",Tabla_471062!A338),"335")</f>
        <v>335</v>
      </c>
      <c r="AC342" s="5" t="str" cm="1">
        <f t="array" aca="1" ref="AC342" ca="1">HYPERLINK("#"&amp;CELL("direccion",Tabla_471074!A338),"335")</f>
        <v>335</v>
      </c>
      <c r="AD342" t="s">
        <v>213</v>
      </c>
      <c r="AE342" s="3">
        <v>45747</v>
      </c>
    </row>
    <row r="343" spans="1:31" x14ac:dyDescent="0.3">
      <c r="A343">
        <v>2025</v>
      </c>
      <c r="B343" s="3">
        <v>45658</v>
      </c>
      <c r="C343" s="3">
        <v>45747</v>
      </c>
      <c r="D343" t="s">
        <v>84</v>
      </c>
      <c r="E343">
        <v>189</v>
      </c>
      <c r="F343" t="s">
        <v>281</v>
      </c>
      <c r="G343" t="s">
        <v>281</v>
      </c>
      <c r="H343" t="s">
        <v>225</v>
      </c>
      <c r="I343" t="s">
        <v>925</v>
      </c>
      <c r="J343" t="s">
        <v>926</v>
      </c>
      <c r="K343" t="s">
        <v>926</v>
      </c>
      <c r="L343" t="s">
        <v>91</v>
      </c>
      <c r="M343">
        <v>14187</v>
      </c>
      <c r="N343" t="s">
        <v>212</v>
      </c>
      <c r="O343">
        <v>11565.050000000001</v>
      </c>
      <c r="P343" t="s">
        <v>212</v>
      </c>
      <c r="Q343" s="5" t="str" cm="1">
        <f t="array" aca="1" ref="Q343" ca="1">HYPERLINK("#"&amp;CELL("direccion",Tabla_471065!A339),"336")</f>
        <v>336</v>
      </c>
      <c r="R343" s="5" t="str" cm="1">
        <f t="array" aca="1" ref="R343" ca="1">HYPERLINK("#"&amp;CELL("direccion",Tabla_471039!A339),"336")</f>
        <v>336</v>
      </c>
      <c r="S343" s="5" t="str" cm="1">
        <f t="array" aca="1" ref="S343" ca="1">HYPERLINK("#"&amp;CELL("direccion",Tabla_471067!A339),"336")</f>
        <v>336</v>
      </c>
      <c r="T343" s="5" t="str" cm="1">
        <f t="array" aca="1" ref="T343" ca="1">HYPERLINK("#"&amp;CELL("direccion",Tabla_471023!A339),"336")</f>
        <v>336</v>
      </c>
      <c r="U343" s="5" t="str" cm="1">
        <f t="array" aca="1" ref="U343" ca="1">HYPERLINK("#"&amp;CELL("direccion",Tabla_471047!A339),"336")</f>
        <v>336</v>
      </c>
      <c r="V343" s="5" t="str" cm="1">
        <f t="array" aca="1" ref="V343" ca="1">HYPERLINK("#"&amp;CELL("direccion",Tabla_471030!A339),"336")</f>
        <v>336</v>
      </c>
      <c r="W343" s="5" t="str" cm="1">
        <f t="array" aca="1" ref="W343" ca="1">HYPERLINK("#"&amp;CELL("direccion",Tabla_471041!A339),"336")</f>
        <v>336</v>
      </c>
      <c r="X343" s="5" t="str" cm="1">
        <f t="array" aca="1" ref="X343" ca="1">HYPERLINK("#"&amp;CELL("direccion",Tabla_471031!A339),"336")</f>
        <v>336</v>
      </c>
      <c r="Y343" s="5" t="str" cm="1">
        <f t="array" aca="1" ref="Y343" ca="1">HYPERLINK("#"&amp;CELL("direccion",Tabla_471032!A339),"336")</f>
        <v>336</v>
      </c>
      <c r="Z343" s="5" t="str" cm="1">
        <f t="array" aca="1" ref="Z343" ca="1">HYPERLINK("#"&amp;CELL("direccion",Tabla_471059!A339),"336")</f>
        <v>336</v>
      </c>
      <c r="AA343" s="5" t="str" cm="1">
        <f t="array" aca="1" ref="AA343" ca="1">HYPERLINK("#"&amp;CELL("direccion",Tabla_471071!A339),"336")</f>
        <v>336</v>
      </c>
      <c r="AB343" s="5" t="str" cm="1">
        <f t="array" aca="1" ref="AB343" ca="1">HYPERLINK("#"&amp;CELL("direccion",Tabla_471062!A339),"336")</f>
        <v>336</v>
      </c>
      <c r="AC343" s="5" t="str" cm="1">
        <f t="array" aca="1" ref="AC343" ca="1">HYPERLINK("#"&amp;CELL("direccion",Tabla_471074!A339),"336")</f>
        <v>336</v>
      </c>
      <c r="AD343" t="s">
        <v>213</v>
      </c>
      <c r="AE343" s="3">
        <v>45747</v>
      </c>
    </row>
    <row r="344" spans="1:31" x14ac:dyDescent="0.3">
      <c r="A344">
        <v>2025</v>
      </c>
      <c r="B344" s="3">
        <v>45658</v>
      </c>
      <c r="C344" s="3">
        <v>45747</v>
      </c>
      <c r="D344" t="s">
        <v>84</v>
      </c>
      <c r="E344">
        <v>189</v>
      </c>
      <c r="F344" t="s">
        <v>278</v>
      </c>
      <c r="G344" t="s">
        <v>278</v>
      </c>
      <c r="H344" t="s">
        <v>225</v>
      </c>
      <c r="I344" t="s">
        <v>927</v>
      </c>
      <c r="J344" t="s">
        <v>609</v>
      </c>
      <c r="K344" t="s">
        <v>928</v>
      </c>
      <c r="L344" t="s">
        <v>91</v>
      </c>
      <c r="M344">
        <v>14187</v>
      </c>
      <c r="N344" t="s">
        <v>212</v>
      </c>
      <c r="O344">
        <v>11565.050000000001</v>
      </c>
      <c r="P344" t="s">
        <v>212</v>
      </c>
      <c r="Q344" s="5" t="str" cm="1">
        <f t="array" aca="1" ref="Q344" ca="1">HYPERLINK("#"&amp;CELL("direccion",Tabla_471065!A340),"337")</f>
        <v>337</v>
      </c>
      <c r="R344" s="5" t="str" cm="1">
        <f t="array" aca="1" ref="R344" ca="1">HYPERLINK("#"&amp;CELL("direccion",Tabla_471039!A340),"337")</f>
        <v>337</v>
      </c>
      <c r="S344" s="5" t="str" cm="1">
        <f t="array" aca="1" ref="S344" ca="1">HYPERLINK("#"&amp;CELL("direccion",Tabla_471067!A340),"337")</f>
        <v>337</v>
      </c>
      <c r="T344" s="5" t="str" cm="1">
        <f t="array" aca="1" ref="T344" ca="1">HYPERLINK("#"&amp;CELL("direccion",Tabla_471023!A340),"337")</f>
        <v>337</v>
      </c>
      <c r="U344" s="5" t="str" cm="1">
        <f t="array" aca="1" ref="U344" ca="1">HYPERLINK("#"&amp;CELL("direccion",Tabla_471047!A340),"337")</f>
        <v>337</v>
      </c>
      <c r="V344" s="5" t="str" cm="1">
        <f t="array" aca="1" ref="V344" ca="1">HYPERLINK("#"&amp;CELL("direccion",Tabla_471030!A340),"337")</f>
        <v>337</v>
      </c>
      <c r="W344" s="5" t="str" cm="1">
        <f t="array" aca="1" ref="W344" ca="1">HYPERLINK("#"&amp;CELL("direccion",Tabla_471041!A340),"337")</f>
        <v>337</v>
      </c>
      <c r="X344" s="5" t="str" cm="1">
        <f t="array" aca="1" ref="X344" ca="1">HYPERLINK("#"&amp;CELL("direccion",Tabla_471031!A340),"337")</f>
        <v>337</v>
      </c>
      <c r="Y344" s="5" t="str" cm="1">
        <f t="array" aca="1" ref="Y344" ca="1">HYPERLINK("#"&amp;CELL("direccion",Tabla_471032!A340),"337")</f>
        <v>337</v>
      </c>
      <c r="Z344" s="5" t="str" cm="1">
        <f t="array" aca="1" ref="Z344" ca="1">HYPERLINK("#"&amp;CELL("direccion",Tabla_471059!A340),"337")</f>
        <v>337</v>
      </c>
      <c r="AA344" s="5" t="str" cm="1">
        <f t="array" aca="1" ref="AA344" ca="1">HYPERLINK("#"&amp;CELL("direccion",Tabla_471071!A340),"337")</f>
        <v>337</v>
      </c>
      <c r="AB344" s="5" t="str" cm="1">
        <f t="array" aca="1" ref="AB344" ca="1">HYPERLINK("#"&amp;CELL("direccion",Tabla_471062!A340),"337")</f>
        <v>337</v>
      </c>
      <c r="AC344" s="5" t="str" cm="1">
        <f t="array" aca="1" ref="AC344" ca="1">HYPERLINK("#"&amp;CELL("direccion",Tabla_471074!A340),"337")</f>
        <v>337</v>
      </c>
      <c r="AD344" t="s">
        <v>213</v>
      </c>
      <c r="AE344" s="3">
        <v>45747</v>
      </c>
    </row>
    <row r="345" spans="1:31" x14ac:dyDescent="0.3">
      <c r="A345">
        <v>2025</v>
      </c>
      <c r="B345" s="3">
        <v>45658</v>
      </c>
      <c r="C345" s="3">
        <v>45747</v>
      </c>
      <c r="D345" t="s">
        <v>84</v>
      </c>
      <c r="E345">
        <v>189</v>
      </c>
      <c r="F345" t="s">
        <v>280</v>
      </c>
      <c r="G345" t="s">
        <v>280</v>
      </c>
      <c r="H345" t="s">
        <v>225</v>
      </c>
      <c r="I345" t="s">
        <v>929</v>
      </c>
      <c r="J345" t="s">
        <v>426</v>
      </c>
      <c r="K345" t="s">
        <v>685</v>
      </c>
      <c r="L345" t="s">
        <v>91</v>
      </c>
      <c r="M345">
        <v>14187</v>
      </c>
      <c r="N345" t="s">
        <v>212</v>
      </c>
      <c r="O345">
        <v>11565.050000000001</v>
      </c>
      <c r="P345" t="s">
        <v>212</v>
      </c>
      <c r="Q345" s="5" t="str" cm="1">
        <f t="array" aca="1" ref="Q345" ca="1">HYPERLINK("#"&amp;CELL("direccion",Tabla_471065!A341),"338")</f>
        <v>338</v>
      </c>
      <c r="R345" s="5" t="str" cm="1">
        <f t="array" aca="1" ref="R345" ca="1">HYPERLINK("#"&amp;CELL("direccion",Tabla_471039!A341),"338")</f>
        <v>338</v>
      </c>
      <c r="S345" s="5" t="str" cm="1">
        <f t="array" aca="1" ref="S345" ca="1">HYPERLINK("#"&amp;CELL("direccion",Tabla_471067!A341),"338")</f>
        <v>338</v>
      </c>
      <c r="T345" s="5" t="str" cm="1">
        <f t="array" aca="1" ref="T345" ca="1">HYPERLINK("#"&amp;CELL("direccion",Tabla_471023!A341),"338")</f>
        <v>338</v>
      </c>
      <c r="U345" s="5" t="str" cm="1">
        <f t="array" aca="1" ref="U345" ca="1">HYPERLINK("#"&amp;CELL("direccion",Tabla_471047!A341),"338")</f>
        <v>338</v>
      </c>
      <c r="V345" s="5" t="str" cm="1">
        <f t="array" aca="1" ref="V345" ca="1">HYPERLINK("#"&amp;CELL("direccion",Tabla_471030!A341),"338")</f>
        <v>338</v>
      </c>
      <c r="W345" s="5" t="str" cm="1">
        <f t="array" aca="1" ref="W345" ca="1">HYPERLINK("#"&amp;CELL("direccion",Tabla_471041!A341),"338")</f>
        <v>338</v>
      </c>
      <c r="X345" s="5" t="str" cm="1">
        <f t="array" aca="1" ref="X345" ca="1">HYPERLINK("#"&amp;CELL("direccion",Tabla_471031!A341),"338")</f>
        <v>338</v>
      </c>
      <c r="Y345" s="5" t="str" cm="1">
        <f t="array" aca="1" ref="Y345" ca="1">HYPERLINK("#"&amp;CELL("direccion",Tabla_471032!A341),"338")</f>
        <v>338</v>
      </c>
      <c r="Z345" s="5" t="str" cm="1">
        <f t="array" aca="1" ref="Z345" ca="1">HYPERLINK("#"&amp;CELL("direccion",Tabla_471059!A341),"338")</f>
        <v>338</v>
      </c>
      <c r="AA345" s="5" t="str" cm="1">
        <f t="array" aca="1" ref="AA345" ca="1">HYPERLINK("#"&amp;CELL("direccion",Tabla_471071!A341),"338")</f>
        <v>338</v>
      </c>
      <c r="AB345" s="5" t="str" cm="1">
        <f t="array" aca="1" ref="AB345" ca="1">HYPERLINK("#"&amp;CELL("direccion",Tabla_471062!A341),"338")</f>
        <v>338</v>
      </c>
      <c r="AC345" s="5" t="str" cm="1">
        <f t="array" aca="1" ref="AC345" ca="1">HYPERLINK("#"&amp;CELL("direccion",Tabla_471074!A341),"338")</f>
        <v>338</v>
      </c>
      <c r="AD345" t="s">
        <v>213</v>
      </c>
      <c r="AE345" s="3">
        <v>45747</v>
      </c>
    </row>
    <row r="346" spans="1:31" x14ac:dyDescent="0.3">
      <c r="A346">
        <v>2025</v>
      </c>
      <c r="B346" s="3">
        <v>45658</v>
      </c>
      <c r="C346" s="3">
        <v>45747</v>
      </c>
      <c r="D346" t="s">
        <v>84</v>
      </c>
      <c r="E346">
        <v>189</v>
      </c>
      <c r="F346" t="s">
        <v>280</v>
      </c>
      <c r="G346" t="s">
        <v>280</v>
      </c>
      <c r="H346" t="s">
        <v>225</v>
      </c>
      <c r="I346" t="s">
        <v>459</v>
      </c>
      <c r="J346" t="s">
        <v>623</v>
      </c>
      <c r="K346" t="s">
        <v>930</v>
      </c>
      <c r="L346" t="s">
        <v>92</v>
      </c>
      <c r="M346">
        <v>14187</v>
      </c>
      <c r="N346" t="s">
        <v>212</v>
      </c>
      <c r="O346">
        <v>11565.050000000001</v>
      </c>
      <c r="P346" t="s">
        <v>212</v>
      </c>
      <c r="Q346" s="5" t="str" cm="1">
        <f t="array" aca="1" ref="Q346" ca="1">HYPERLINK("#"&amp;CELL("direccion",Tabla_471065!A342),"339")</f>
        <v>339</v>
      </c>
      <c r="R346" s="5" t="str" cm="1">
        <f t="array" aca="1" ref="R346" ca="1">HYPERLINK("#"&amp;CELL("direccion",Tabla_471039!A342),"339")</f>
        <v>339</v>
      </c>
      <c r="S346" s="5" t="str" cm="1">
        <f t="array" aca="1" ref="S346" ca="1">HYPERLINK("#"&amp;CELL("direccion",Tabla_471067!A342),"339")</f>
        <v>339</v>
      </c>
      <c r="T346" s="5" t="str" cm="1">
        <f t="array" aca="1" ref="T346" ca="1">HYPERLINK("#"&amp;CELL("direccion",Tabla_471023!A342),"339")</f>
        <v>339</v>
      </c>
      <c r="U346" s="5" t="str" cm="1">
        <f t="array" aca="1" ref="U346" ca="1">HYPERLINK("#"&amp;CELL("direccion",Tabla_471047!A342),"339")</f>
        <v>339</v>
      </c>
      <c r="V346" s="5" t="str" cm="1">
        <f t="array" aca="1" ref="V346" ca="1">HYPERLINK("#"&amp;CELL("direccion",Tabla_471030!A342),"339")</f>
        <v>339</v>
      </c>
      <c r="W346" s="5" t="str" cm="1">
        <f t="array" aca="1" ref="W346" ca="1">HYPERLINK("#"&amp;CELL("direccion",Tabla_471041!A342),"339")</f>
        <v>339</v>
      </c>
      <c r="X346" s="5" t="str" cm="1">
        <f t="array" aca="1" ref="X346" ca="1">HYPERLINK("#"&amp;CELL("direccion",Tabla_471031!A342),"339")</f>
        <v>339</v>
      </c>
      <c r="Y346" s="5" t="str" cm="1">
        <f t="array" aca="1" ref="Y346" ca="1">HYPERLINK("#"&amp;CELL("direccion",Tabla_471032!A342),"339")</f>
        <v>339</v>
      </c>
      <c r="Z346" s="5" t="str" cm="1">
        <f t="array" aca="1" ref="Z346" ca="1">HYPERLINK("#"&amp;CELL("direccion",Tabla_471059!A342),"339")</f>
        <v>339</v>
      </c>
      <c r="AA346" s="5" t="str" cm="1">
        <f t="array" aca="1" ref="AA346" ca="1">HYPERLINK("#"&amp;CELL("direccion",Tabla_471071!A342),"339")</f>
        <v>339</v>
      </c>
      <c r="AB346" s="5" t="str" cm="1">
        <f t="array" aca="1" ref="AB346" ca="1">HYPERLINK("#"&amp;CELL("direccion",Tabla_471062!A342),"339")</f>
        <v>339</v>
      </c>
      <c r="AC346" s="5" t="str" cm="1">
        <f t="array" aca="1" ref="AC346" ca="1">HYPERLINK("#"&amp;CELL("direccion",Tabla_471074!A342),"339")</f>
        <v>339</v>
      </c>
      <c r="AD346" t="s">
        <v>213</v>
      </c>
      <c r="AE346" s="3">
        <v>45747</v>
      </c>
    </row>
    <row r="347" spans="1:31" x14ac:dyDescent="0.3">
      <c r="A347">
        <v>2025</v>
      </c>
      <c r="B347" s="3">
        <v>45658</v>
      </c>
      <c r="C347" s="3">
        <v>45747</v>
      </c>
      <c r="D347" t="s">
        <v>84</v>
      </c>
      <c r="E347">
        <v>189</v>
      </c>
      <c r="F347" t="s">
        <v>280</v>
      </c>
      <c r="G347" t="s">
        <v>280</v>
      </c>
      <c r="H347" t="s">
        <v>225</v>
      </c>
      <c r="I347" t="s">
        <v>931</v>
      </c>
      <c r="J347" t="s">
        <v>932</v>
      </c>
      <c r="K347" t="s">
        <v>730</v>
      </c>
      <c r="L347" t="s">
        <v>92</v>
      </c>
      <c r="M347">
        <v>14187</v>
      </c>
      <c r="N347" t="s">
        <v>212</v>
      </c>
      <c r="O347">
        <v>11565.050000000001</v>
      </c>
      <c r="P347" t="s">
        <v>212</v>
      </c>
      <c r="Q347" s="5" t="str" cm="1">
        <f t="array" aca="1" ref="Q347" ca="1">HYPERLINK("#"&amp;CELL("direccion",Tabla_471065!A343),"340")</f>
        <v>340</v>
      </c>
      <c r="R347" s="5" t="str" cm="1">
        <f t="array" aca="1" ref="R347" ca="1">HYPERLINK("#"&amp;CELL("direccion",Tabla_471039!A343),"340")</f>
        <v>340</v>
      </c>
      <c r="S347" s="5" t="str" cm="1">
        <f t="array" aca="1" ref="S347" ca="1">HYPERLINK("#"&amp;CELL("direccion",Tabla_471067!A343),"340")</f>
        <v>340</v>
      </c>
      <c r="T347" s="5" t="str" cm="1">
        <f t="array" aca="1" ref="T347" ca="1">HYPERLINK("#"&amp;CELL("direccion",Tabla_471023!A343),"340")</f>
        <v>340</v>
      </c>
      <c r="U347" s="5" t="str" cm="1">
        <f t="array" aca="1" ref="U347" ca="1">HYPERLINK("#"&amp;CELL("direccion",Tabla_471047!A343),"340")</f>
        <v>340</v>
      </c>
      <c r="V347" s="5" t="str" cm="1">
        <f t="array" aca="1" ref="V347" ca="1">HYPERLINK("#"&amp;CELL("direccion",Tabla_471030!A343),"340")</f>
        <v>340</v>
      </c>
      <c r="W347" s="5" t="str" cm="1">
        <f t="array" aca="1" ref="W347" ca="1">HYPERLINK("#"&amp;CELL("direccion",Tabla_471041!A343),"340")</f>
        <v>340</v>
      </c>
      <c r="X347" s="5" t="str" cm="1">
        <f t="array" aca="1" ref="X347" ca="1">HYPERLINK("#"&amp;CELL("direccion",Tabla_471031!A343),"340")</f>
        <v>340</v>
      </c>
      <c r="Y347" s="5" t="str" cm="1">
        <f t="array" aca="1" ref="Y347" ca="1">HYPERLINK("#"&amp;CELL("direccion",Tabla_471032!A343),"340")</f>
        <v>340</v>
      </c>
      <c r="Z347" s="5" t="str" cm="1">
        <f t="array" aca="1" ref="Z347" ca="1">HYPERLINK("#"&amp;CELL("direccion",Tabla_471059!A343),"340")</f>
        <v>340</v>
      </c>
      <c r="AA347" s="5" t="str" cm="1">
        <f t="array" aca="1" ref="AA347" ca="1">HYPERLINK("#"&amp;CELL("direccion",Tabla_471071!A343),"340")</f>
        <v>340</v>
      </c>
      <c r="AB347" s="5" t="str" cm="1">
        <f t="array" aca="1" ref="AB347" ca="1">HYPERLINK("#"&amp;CELL("direccion",Tabla_471062!A343),"340")</f>
        <v>340</v>
      </c>
      <c r="AC347" s="5" t="str" cm="1">
        <f t="array" aca="1" ref="AC347" ca="1">HYPERLINK("#"&amp;CELL("direccion",Tabla_471074!A343),"340")</f>
        <v>340</v>
      </c>
      <c r="AD347" t="s">
        <v>213</v>
      </c>
      <c r="AE347" s="3">
        <v>45747</v>
      </c>
    </row>
    <row r="348" spans="1:31" x14ac:dyDescent="0.3">
      <c r="A348">
        <v>2025</v>
      </c>
      <c r="B348" s="3">
        <v>45658</v>
      </c>
      <c r="C348" s="3">
        <v>45747</v>
      </c>
      <c r="D348" t="s">
        <v>84</v>
      </c>
      <c r="E348">
        <v>189</v>
      </c>
      <c r="F348" t="s">
        <v>280</v>
      </c>
      <c r="G348" t="s">
        <v>280</v>
      </c>
      <c r="H348" t="s">
        <v>225</v>
      </c>
      <c r="I348" t="s">
        <v>756</v>
      </c>
      <c r="J348" t="s">
        <v>463</v>
      </c>
      <c r="K348" t="s">
        <v>393</v>
      </c>
      <c r="L348" t="s">
        <v>91</v>
      </c>
      <c r="M348">
        <v>13151</v>
      </c>
      <c r="N348" t="s">
        <v>212</v>
      </c>
      <c r="O348">
        <v>10824.78</v>
      </c>
      <c r="P348" t="s">
        <v>212</v>
      </c>
      <c r="Q348" s="5" t="str" cm="1">
        <f t="array" aca="1" ref="Q348" ca="1">HYPERLINK("#"&amp;CELL("direccion",Tabla_471065!A344),"341")</f>
        <v>341</v>
      </c>
      <c r="R348" s="5" t="str" cm="1">
        <f t="array" aca="1" ref="R348" ca="1">HYPERLINK("#"&amp;CELL("direccion",Tabla_471039!A344),"341")</f>
        <v>341</v>
      </c>
      <c r="S348" s="5" t="str" cm="1">
        <f t="array" aca="1" ref="S348" ca="1">HYPERLINK("#"&amp;CELL("direccion",Tabla_471067!A344),"341")</f>
        <v>341</v>
      </c>
      <c r="T348" s="5" t="str" cm="1">
        <f t="array" aca="1" ref="T348" ca="1">HYPERLINK("#"&amp;CELL("direccion",Tabla_471023!A344),"341")</f>
        <v>341</v>
      </c>
      <c r="U348" s="5" t="str" cm="1">
        <f t="array" aca="1" ref="U348" ca="1">HYPERLINK("#"&amp;CELL("direccion",Tabla_471047!A344),"341")</f>
        <v>341</v>
      </c>
      <c r="V348" s="5" t="str" cm="1">
        <f t="array" aca="1" ref="V348" ca="1">HYPERLINK("#"&amp;CELL("direccion",Tabla_471030!A344),"341")</f>
        <v>341</v>
      </c>
      <c r="W348" s="5" t="str" cm="1">
        <f t="array" aca="1" ref="W348" ca="1">HYPERLINK("#"&amp;CELL("direccion",Tabla_471041!A344),"341")</f>
        <v>341</v>
      </c>
      <c r="X348" s="5" t="str" cm="1">
        <f t="array" aca="1" ref="X348" ca="1">HYPERLINK("#"&amp;CELL("direccion",Tabla_471031!A344),"341")</f>
        <v>341</v>
      </c>
      <c r="Y348" s="5" t="str" cm="1">
        <f t="array" aca="1" ref="Y348" ca="1">HYPERLINK("#"&amp;CELL("direccion",Tabla_471032!A344),"341")</f>
        <v>341</v>
      </c>
      <c r="Z348" s="5" t="str" cm="1">
        <f t="array" aca="1" ref="Z348" ca="1">HYPERLINK("#"&amp;CELL("direccion",Tabla_471059!A344),"341")</f>
        <v>341</v>
      </c>
      <c r="AA348" s="5" t="str" cm="1">
        <f t="array" aca="1" ref="AA348" ca="1">HYPERLINK("#"&amp;CELL("direccion",Tabla_471071!A344),"341")</f>
        <v>341</v>
      </c>
      <c r="AB348" s="5" t="str" cm="1">
        <f t="array" aca="1" ref="AB348" ca="1">HYPERLINK("#"&amp;CELL("direccion",Tabla_471062!A344),"341")</f>
        <v>341</v>
      </c>
      <c r="AC348" s="5" t="str" cm="1">
        <f t="array" aca="1" ref="AC348" ca="1">HYPERLINK("#"&amp;CELL("direccion",Tabla_471074!A344),"341")</f>
        <v>341</v>
      </c>
      <c r="AD348" t="s">
        <v>213</v>
      </c>
      <c r="AE348" s="3">
        <v>45747</v>
      </c>
    </row>
    <row r="349" spans="1:31" x14ac:dyDescent="0.3">
      <c r="A349">
        <v>2025</v>
      </c>
      <c r="B349" s="3">
        <v>45658</v>
      </c>
      <c r="C349" s="3">
        <v>45747</v>
      </c>
      <c r="D349" t="s">
        <v>84</v>
      </c>
      <c r="E349">
        <v>189</v>
      </c>
      <c r="F349" t="s">
        <v>283</v>
      </c>
      <c r="G349" t="s">
        <v>283</v>
      </c>
      <c r="H349" t="s">
        <v>225</v>
      </c>
      <c r="I349" t="s">
        <v>933</v>
      </c>
      <c r="J349" t="s">
        <v>423</v>
      </c>
      <c r="K349" t="s">
        <v>778</v>
      </c>
      <c r="L349" t="s">
        <v>92</v>
      </c>
      <c r="M349">
        <v>14187</v>
      </c>
      <c r="N349" t="s">
        <v>212</v>
      </c>
      <c r="O349">
        <v>11565.050000000001</v>
      </c>
      <c r="P349" t="s">
        <v>212</v>
      </c>
      <c r="Q349" s="5" t="str" cm="1">
        <f t="array" aca="1" ref="Q349" ca="1">HYPERLINK("#"&amp;CELL("direccion",Tabla_471065!A345),"342")</f>
        <v>342</v>
      </c>
      <c r="R349" s="5" t="str" cm="1">
        <f t="array" aca="1" ref="R349" ca="1">HYPERLINK("#"&amp;CELL("direccion",Tabla_471039!A345),"342")</f>
        <v>342</v>
      </c>
      <c r="S349" s="5" t="str" cm="1">
        <f t="array" aca="1" ref="S349" ca="1">HYPERLINK("#"&amp;CELL("direccion",Tabla_471067!A345),"342")</f>
        <v>342</v>
      </c>
      <c r="T349" s="5" t="str" cm="1">
        <f t="array" aca="1" ref="T349" ca="1">HYPERLINK("#"&amp;CELL("direccion",Tabla_471023!A345),"342")</f>
        <v>342</v>
      </c>
      <c r="U349" s="5" t="str" cm="1">
        <f t="array" aca="1" ref="U349" ca="1">HYPERLINK("#"&amp;CELL("direccion",Tabla_471047!A345),"342")</f>
        <v>342</v>
      </c>
      <c r="V349" s="5" t="str" cm="1">
        <f t="array" aca="1" ref="V349" ca="1">HYPERLINK("#"&amp;CELL("direccion",Tabla_471030!A345),"342")</f>
        <v>342</v>
      </c>
      <c r="W349" s="5" t="str" cm="1">
        <f t="array" aca="1" ref="W349" ca="1">HYPERLINK("#"&amp;CELL("direccion",Tabla_471041!A345),"342")</f>
        <v>342</v>
      </c>
      <c r="X349" s="5" t="str" cm="1">
        <f t="array" aca="1" ref="X349" ca="1">HYPERLINK("#"&amp;CELL("direccion",Tabla_471031!A345),"342")</f>
        <v>342</v>
      </c>
      <c r="Y349" s="5" t="str" cm="1">
        <f t="array" aca="1" ref="Y349" ca="1">HYPERLINK("#"&amp;CELL("direccion",Tabla_471032!A345),"342")</f>
        <v>342</v>
      </c>
      <c r="Z349" s="5" t="str" cm="1">
        <f t="array" aca="1" ref="Z349" ca="1">HYPERLINK("#"&amp;CELL("direccion",Tabla_471059!A345),"342")</f>
        <v>342</v>
      </c>
      <c r="AA349" s="5" t="str" cm="1">
        <f t="array" aca="1" ref="AA349" ca="1">HYPERLINK("#"&amp;CELL("direccion",Tabla_471071!A345),"342")</f>
        <v>342</v>
      </c>
      <c r="AB349" s="5" t="str" cm="1">
        <f t="array" aca="1" ref="AB349" ca="1">HYPERLINK("#"&amp;CELL("direccion",Tabla_471062!A345),"342")</f>
        <v>342</v>
      </c>
      <c r="AC349" s="5" t="str" cm="1">
        <f t="array" aca="1" ref="AC349" ca="1">HYPERLINK("#"&amp;CELL("direccion",Tabla_471074!A345),"342")</f>
        <v>342</v>
      </c>
      <c r="AD349" t="s">
        <v>213</v>
      </c>
      <c r="AE349" s="3">
        <v>45747</v>
      </c>
    </row>
    <row r="350" spans="1:31" x14ac:dyDescent="0.3">
      <c r="A350">
        <v>2025</v>
      </c>
      <c r="B350" s="3">
        <v>45658</v>
      </c>
      <c r="C350" s="3">
        <v>45747</v>
      </c>
      <c r="D350" t="s">
        <v>84</v>
      </c>
      <c r="E350">
        <v>189</v>
      </c>
      <c r="F350" t="s">
        <v>279</v>
      </c>
      <c r="G350" t="s">
        <v>279</v>
      </c>
      <c r="H350" t="s">
        <v>225</v>
      </c>
      <c r="I350" t="s">
        <v>934</v>
      </c>
      <c r="J350" t="s">
        <v>423</v>
      </c>
      <c r="K350" t="s">
        <v>395</v>
      </c>
      <c r="L350" t="s">
        <v>91</v>
      </c>
      <c r="M350">
        <v>13151</v>
      </c>
      <c r="N350" t="s">
        <v>212</v>
      </c>
      <c r="O350">
        <v>10824.78</v>
      </c>
      <c r="P350" t="s">
        <v>212</v>
      </c>
      <c r="Q350" s="5" t="str" cm="1">
        <f t="array" aca="1" ref="Q350" ca="1">HYPERLINK("#"&amp;CELL("direccion",Tabla_471065!A346),"343")</f>
        <v>343</v>
      </c>
      <c r="R350" s="5" t="str" cm="1">
        <f t="array" aca="1" ref="R350" ca="1">HYPERLINK("#"&amp;CELL("direccion",Tabla_471039!A346),"343")</f>
        <v>343</v>
      </c>
      <c r="S350" s="5" t="str" cm="1">
        <f t="array" aca="1" ref="S350" ca="1">HYPERLINK("#"&amp;CELL("direccion",Tabla_471067!A346),"343")</f>
        <v>343</v>
      </c>
      <c r="T350" s="5" t="str" cm="1">
        <f t="array" aca="1" ref="T350" ca="1">HYPERLINK("#"&amp;CELL("direccion",Tabla_471023!A346),"343")</f>
        <v>343</v>
      </c>
      <c r="U350" s="5" t="str" cm="1">
        <f t="array" aca="1" ref="U350" ca="1">HYPERLINK("#"&amp;CELL("direccion",Tabla_471047!A346),"343")</f>
        <v>343</v>
      </c>
      <c r="V350" s="5" t="str" cm="1">
        <f t="array" aca="1" ref="V350" ca="1">HYPERLINK("#"&amp;CELL("direccion",Tabla_471030!A346),"343")</f>
        <v>343</v>
      </c>
      <c r="W350" s="5" t="str" cm="1">
        <f t="array" aca="1" ref="W350" ca="1">HYPERLINK("#"&amp;CELL("direccion",Tabla_471041!A346),"343")</f>
        <v>343</v>
      </c>
      <c r="X350" s="5" t="str" cm="1">
        <f t="array" aca="1" ref="X350" ca="1">HYPERLINK("#"&amp;CELL("direccion",Tabla_471031!A346),"343")</f>
        <v>343</v>
      </c>
      <c r="Y350" s="5" t="str" cm="1">
        <f t="array" aca="1" ref="Y350" ca="1">HYPERLINK("#"&amp;CELL("direccion",Tabla_471032!A346),"343")</f>
        <v>343</v>
      </c>
      <c r="Z350" s="5" t="str" cm="1">
        <f t="array" aca="1" ref="Z350" ca="1">HYPERLINK("#"&amp;CELL("direccion",Tabla_471059!A346),"343")</f>
        <v>343</v>
      </c>
      <c r="AA350" s="5" t="str" cm="1">
        <f t="array" aca="1" ref="AA350" ca="1">HYPERLINK("#"&amp;CELL("direccion",Tabla_471071!A346),"343")</f>
        <v>343</v>
      </c>
      <c r="AB350" s="5" t="str" cm="1">
        <f t="array" aca="1" ref="AB350" ca="1">HYPERLINK("#"&amp;CELL("direccion",Tabla_471062!A346),"343")</f>
        <v>343</v>
      </c>
      <c r="AC350" s="5" t="str" cm="1">
        <f t="array" aca="1" ref="AC350" ca="1">HYPERLINK("#"&amp;CELL("direccion",Tabla_471074!A346),"343")</f>
        <v>343</v>
      </c>
      <c r="AD350" t="s">
        <v>213</v>
      </c>
      <c r="AE350" s="3">
        <v>45747</v>
      </c>
    </row>
    <row r="351" spans="1:31" x14ac:dyDescent="0.3">
      <c r="A351">
        <v>2025</v>
      </c>
      <c r="B351" s="3">
        <v>45658</v>
      </c>
      <c r="C351" s="3">
        <v>45747</v>
      </c>
      <c r="D351" t="s">
        <v>84</v>
      </c>
      <c r="E351">
        <v>189</v>
      </c>
      <c r="F351" t="s">
        <v>281</v>
      </c>
      <c r="G351" t="s">
        <v>281</v>
      </c>
      <c r="H351" t="s">
        <v>225</v>
      </c>
      <c r="I351" t="s">
        <v>371</v>
      </c>
      <c r="J351" t="s">
        <v>801</v>
      </c>
      <c r="K351" t="s">
        <v>538</v>
      </c>
      <c r="L351" t="s">
        <v>91</v>
      </c>
      <c r="M351">
        <v>14187</v>
      </c>
      <c r="N351" t="s">
        <v>212</v>
      </c>
      <c r="O351">
        <v>11565.050000000001</v>
      </c>
      <c r="P351" t="s">
        <v>212</v>
      </c>
      <c r="Q351" s="5" t="str" cm="1">
        <f t="array" aca="1" ref="Q351" ca="1">HYPERLINK("#"&amp;CELL("direccion",Tabla_471065!A347),"344")</f>
        <v>344</v>
      </c>
      <c r="R351" s="5" t="str" cm="1">
        <f t="array" aca="1" ref="R351" ca="1">HYPERLINK("#"&amp;CELL("direccion",Tabla_471039!A347),"344")</f>
        <v>344</v>
      </c>
      <c r="S351" s="5" t="str" cm="1">
        <f t="array" aca="1" ref="S351" ca="1">HYPERLINK("#"&amp;CELL("direccion",Tabla_471067!A347),"344")</f>
        <v>344</v>
      </c>
      <c r="T351" s="5" t="str" cm="1">
        <f t="array" aca="1" ref="T351" ca="1">HYPERLINK("#"&amp;CELL("direccion",Tabla_471023!A347),"344")</f>
        <v>344</v>
      </c>
      <c r="U351" s="5" t="str" cm="1">
        <f t="array" aca="1" ref="U351" ca="1">HYPERLINK("#"&amp;CELL("direccion",Tabla_471047!A347),"344")</f>
        <v>344</v>
      </c>
      <c r="V351" s="5" t="str" cm="1">
        <f t="array" aca="1" ref="V351" ca="1">HYPERLINK("#"&amp;CELL("direccion",Tabla_471030!A347),"344")</f>
        <v>344</v>
      </c>
      <c r="W351" s="5" t="str" cm="1">
        <f t="array" aca="1" ref="W351" ca="1">HYPERLINK("#"&amp;CELL("direccion",Tabla_471041!A347),"344")</f>
        <v>344</v>
      </c>
      <c r="X351" s="5" t="str" cm="1">
        <f t="array" aca="1" ref="X351" ca="1">HYPERLINK("#"&amp;CELL("direccion",Tabla_471031!A347),"344")</f>
        <v>344</v>
      </c>
      <c r="Y351" s="5" t="str" cm="1">
        <f t="array" aca="1" ref="Y351" ca="1">HYPERLINK("#"&amp;CELL("direccion",Tabla_471032!A347),"344")</f>
        <v>344</v>
      </c>
      <c r="Z351" s="5" t="str" cm="1">
        <f t="array" aca="1" ref="Z351" ca="1">HYPERLINK("#"&amp;CELL("direccion",Tabla_471059!A347),"344")</f>
        <v>344</v>
      </c>
      <c r="AA351" s="5" t="str" cm="1">
        <f t="array" aca="1" ref="AA351" ca="1">HYPERLINK("#"&amp;CELL("direccion",Tabla_471071!A347),"344")</f>
        <v>344</v>
      </c>
      <c r="AB351" s="5" t="str" cm="1">
        <f t="array" aca="1" ref="AB351" ca="1">HYPERLINK("#"&amp;CELL("direccion",Tabla_471062!A347),"344")</f>
        <v>344</v>
      </c>
      <c r="AC351" s="5" t="str" cm="1">
        <f t="array" aca="1" ref="AC351" ca="1">HYPERLINK("#"&amp;CELL("direccion",Tabla_471074!A347),"344")</f>
        <v>344</v>
      </c>
      <c r="AD351" t="s">
        <v>213</v>
      </c>
      <c r="AE351" s="3">
        <v>45747</v>
      </c>
    </row>
    <row r="352" spans="1:31" x14ac:dyDescent="0.3">
      <c r="A352">
        <v>2025</v>
      </c>
      <c r="B352" s="3">
        <v>45658</v>
      </c>
      <c r="C352" s="3">
        <v>45747</v>
      </c>
      <c r="D352" t="s">
        <v>84</v>
      </c>
      <c r="E352">
        <v>189</v>
      </c>
      <c r="F352" t="s">
        <v>285</v>
      </c>
      <c r="G352" t="s">
        <v>285</v>
      </c>
      <c r="H352" t="s">
        <v>225</v>
      </c>
      <c r="I352" t="s">
        <v>935</v>
      </c>
      <c r="J352" t="s">
        <v>406</v>
      </c>
      <c r="K352" t="s">
        <v>936</v>
      </c>
      <c r="L352" t="s">
        <v>91</v>
      </c>
      <c r="M352">
        <v>13151</v>
      </c>
      <c r="N352" t="s">
        <v>212</v>
      </c>
      <c r="O352">
        <v>10824.78</v>
      </c>
      <c r="P352" t="s">
        <v>212</v>
      </c>
      <c r="Q352" s="5" t="str" cm="1">
        <f t="array" aca="1" ref="Q352" ca="1">HYPERLINK("#"&amp;CELL("direccion",Tabla_471065!A348),"345")</f>
        <v>345</v>
      </c>
      <c r="R352" s="5" t="str" cm="1">
        <f t="array" aca="1" ref="R352" ca="1">HYPERLINK("#"&amp;CELL("direccion",Tabla_471039!A348),"345")</f>
        <v>345</v>
      </c>
      <c r="S352" s="5" t="str" cm="1">
        <f t="array" aca="1" ref="S352" ca="1">HYPERLINK("#"&amp;CELL("direccion",Tabla_471067!A348),"345")</f>
        <v>345</v>
      </c>
      <c r="T352" s="5" t="str" cm="1">
        <f t="array" aca="1" ref="T352" ca="1">HYPERLINK("#"&amp;CELL("direccion",Tabla_471023!A348),"345")</f>
        <v>345</v>
      </c>
      <c r="U352" s="5" t="str" cm="1">
        <f t="array" aca="1" ref="U352" ca="1">HYPERLINK("#"&amp;CELL("direccion",Tabla_471047!A348),"345")</f>
        <v>345</v>
      </c>
      <c r="V352" s="5" t="str" cm="1">
        <f t="array" aca="1" ref="V352" ca="1">HYPERLINK("#"&amp;CELL("direccion",Tabla_471030!A348),"345")</f>
        <v>345</v>
      </c>
      <c r="W352" s="5" t="str" cm="1">
        <f t="array" aca="1" ref="W352" ca="1">HYPERLINK("#"&amp;CELL("direccion",Tabla_471041!A348),"345")</f>
        <v>345</v>
      </c>
      <c r="X352" s="5" t="str" cm="1">
        <f t="array" aca="1" ref="X352" ca="1">HYPERLINK("#"&amp;CELL("direccion",Tabla_471031!A348),"345")</f>
        <v>345</v>
      </c>
      <c r="Y352" s="5" t="str" cm="1">
        <f t="array" aca="1" ref="Y352" ca="1">HYPERLINK("#"&amp;CELL("direccion",Tabla_471032!A348),"345")</f>
        <v>345</v>
      </c>
      <c r="Z352" s="5" t="str" cm="1">
        <f t="array" aca="1" ref="Z352" ca="1">HYPERLINK("#"&amp;CELL("direccion",Tabla_471059!A348),"345")</f>
        <v>345</v>
      </c>
      <c r="AA352" s="5" t="str" cm="1">
        <f t="array" aca="1" ref="AA352" ca="1">HYPERLINK("#"&amp;CELL("direccion",Tabla_471071!A348),"345")</f>
        <v>345</v>
      </c>
      <c r="AB352" s="5" t="str" cm="1">
        <f t="array" aca="1" ref="AB352" ca="1">HYPERLINK("#"&amp;CELL("direccion",Tabla_471062!A348),"345")</f>
        <v>345</v>
      </c>
      <c r="AC352" s="5" t="str" cm="1">
        <f t="array" aca="1" ref="AC352" ca="1">HYPERLINK("#"&amp;CELL("direccion",Tabla_471074!A348),"345")</f>
        <v>345</v>
      </c>
      <c r="AD352" t="s">
        <v>213</v>
      </c>
      <c r="AE352" s="3">
        <v>45747</v>
      </c>
    </row>
    <row r="353" spans="1:31" x14ac:dyDescent="0.3">
      <c r="A353">
        <v>2025</v>
      </c>
      <c r="B353" s="3">
        <v>45658</v>
      </c>
      <c r="C353" s="3">
        <v>45747</v>
      </c>
      <c r="D353" t="s">
        <v>84</v>
      </c>
      <c r="E353">
        <v>189</v>
      </c>
      <c r="F353" t="s">
        <v>278</v>
      </c>
      <c r="G353" t="s">
        <v>278</v>
      </c>
      <c r="H353" t="s">
        <v>225</v>
      </c>
      <c r="I353" t="s">
        <v>937</v>
      </c>
      <c r="J353" t="s">
        <v>938</v>
      </c>
      <c r="K353" t="s">
        <v>649</v>
      </c>
      <c r="L353" t="s">
        <v>92</v>
      </c>
      <c r="M353">
        <v>14187</v>
      </c>
      <c r="N353" t="s">
        <v>212</v>
      </c>
      <c r="O353">
        <v>11565.050000000001</v>
      </c>
      <c r="P353" t="s">
        <v>212</v>
      </c>
      <c r="Q353" s="5" t="str" cm="1">
        <f t="array" aca="1" ref="Q353" ca="1">HYPERLINK("#"&amp;CELL("direccion",Tabla_471065!A349),"346")</f>
        <v>346</v>
      </c>
      <c r="R353" s="5" t="str" cm="1">
        <f t="array" aca="1" ref="R353" ca="1">HYPERLINK("#"&amp;CELL("direccion",Tabla_471039!A349),"346")</f>
        <v>346</v>
      </c>
      <c r="S353" s="5" t="str" cm="1">
        <f t="array" aca="1" ref="S353" ca="1">HYPERLINK("#"&amp;CELL("direccion",Tabla_471067!A349),"346")</f>
        <v>346</v>
      </c>
      <c r="T353" s="5" t="str" cm="1">
        <f t="array" aca="1" ref="T353" ca="1">HYPERLINK("#"&amp;CELL("direccion",Tabla_471023!A349),"346")</f>
        <v>346</v>
      </c>
      <c r="U353" s="5" t="str" cm="1">
        <f t="array" aca="1" ref="U353" ca="1">HYPERLINK("#"&amp;CELL("direccion",Tabla_471047!A349),"346")</f>
        <v>346</v>
      </c>
      <c r="V353" s="5" t="str" cm="1">
        <f t="array" aca="1" ref="V353" ca="1">HYPERLINK("#"&amp;CELL("direccion",Tabla_471030!A349),"346")</f>
        <v>346</v>
      </c>
      <c r="W353" s="5" t="str" cm="1">
        <f t="array" aca="1" ref="W353" ca="1">HYPERLINK("#"&amp;CELL("direccion",Tabla_471041!A349),"346")</f>
        <v>346</v>
      </c>
      <c r="X353" s="5" t="str" cm="1">
        <f t="array" aca="1" ref="X353" ca="1">HYPERLINK("#"&amp;CELL("direccion",Tabla_471031!A349),"346")</f>
        <v>346</v>
      </c>
      <c r="Y353" s="5" t="str" cm="1">
        <f t="array" aca="1" ref="Y353" ca="1">HYPERLINK("#"&amp;CELL("direccion",Tabla_471032!A349),"346")</f>
        <v>346</v>
      </c>
      <c r="Z353" s="5" t="str" cm="1">
        <f t="array" aca="1" ref="Z353" ca="1">HYPERLINK("#"&amp;CELL("direccion",Tabla_471059!A349),"346")</f>
        <v>346</v>
      </c>
      <c r="AA353" s="5" t="str" cm="1">
        <f t="array" aca="1" ref="AA353" ca="1">HYPERLINK("#"&amp;CELL("direccion",Tabla_471071!A349),"346")</f>
        <v>346</v>
      </c>
      <c r="AB353" s="5" t="str" cm="1">
        <f t="array" aca="1" ref="AB353" ca="1">HYPERLINK("#"&amp;CELL("direccion",Tabla_471062!A349),"346")</f>
        <v>346</v>
      </c>
      <c r="AC353" s="5" t="str" cm="1">
        <f t="array" aca="1" ref="AC353" ca="1">HYPERLINK("#"&amp;CELL("direccion",Tabla_471074!A349),"346")</f>
        <v>346</v>
      </c>
      <c r="AD353" t="s">
        <v>213</v>
      </c>
      <c r="AE353" s="3">
        <v>45747</v>
      </c>
    </row>
    <row r="354" spans="1:31" x14ac:dyDescent="0.3">
      <c r="A354">
        <v>2025</v>
      </c>
      <c r="B354" s="3">
        <v>45658</v>
      </c>
      <c r="C354" s="3">
        <v>45747</v>
      </c>
      <c r="D354" t="s">
        <v>84</v>
      </c>
      <c r="E354">
        <v>189</v>
      </c>
      <c r="F354" t="s">
        <v>281</v>
      </c>
      <c r="G354" t="s">
        <v>281</v>
      </c>
      <c r="H354" t="s">
        <v>225</v>
      </c>
      <c r="I354" t="s">
        <v>939</v>
      </c>
      <c r="J354" t="s">
        <v>940</v>
      </c>
      <c r="K354" t="s">
        <v>832</v>
      </c>
      <c r="L354" t="s">
        <v>92</v>
      </c>
      <c r="M354">
        <v>14187</v>
      </c>
      <c r="N354" t="s">
        <v>212</v>
      </c>
      <c r="O354">
        <v>11565.050000000001</v>
      </c>
      <c r="P354" t="s">
        <v>212</v>
      </c>
      <c r="Q354" s="5" t="str" cm="1">
        <f t="array" aca="1" ref="Q354" ca="1">HYPERLINK("#"&amp;CELL("direccion",Tabla_471065!A350),"347")</f>
        <v>347</v>
      </c>
      <c r="R354" s="5" t="str" cm="1">
        <f t="array" aca="1" ref="R354" ca="1">HYPERLINK("#"&amp;CELL("direccion",Tabla_471039!A350),"347")</f>
        <v>347</v>
      </c>
      <c r="S354" s="5" t="str" cm="1">
        <f t="array" aca="1" ref="S354" ca="1">HYPERLINK("#"&amp;CELL("direccion",Tabla_471067!A350),"347")</f>
        <v>347</v>
      </c>
      <c r="T354" s="5" t="str" cm="1">
        <f t="array" aca="1" ref="T354" ca="1">HYPERLINK("#"&amp;CELL("direccion",Tabla_471023!A350),"347")</f>
        <v>347</v>
      </c>
      <c r="U354" s="5" t="str" cm="1">
        <f t="array" aca="1" ref="U354" ca="1">HYPERLINK("#"&amp;CELL("direccion",Tabla_471047!A350),"347")</f>
        <v>347</v>
      </c>
      <c r="V354" s="5" t="str" cm="1">
        <f t="array" aca="1" ref="V354" ca="1">HYPERLINK("#"&amp;CELL("direccion",Tabla_471030!A350),"347")</f>
        <v>347</v>
      </c>
      <c r="W354" s="5" t="str" cm="1">
        <f t="array" aca="1" ref="W354" ca="1">HYPERLINK("#"&amp;CELL("direccion",Tabla_471041!A350),"347")</f>
        <v>347</v>
      </c>
      <c r="X354" s="5" t="str" cm="1">
        <f t="array" aca="1" ref="X354" ca="1">HYPERLINK("#"&amp;CELL("direccion",Tabla_471031!A350),"347")</f>
        <v>347</v>
      </c>
      <c r="Y354" s="5" t="str" cm="1">
        <f t="array" aca="1" ref="Y354" ca="1">HYPERLINK("#"&amp;CELL("direccion",Tabla_471032!A350),"347")</f>
        <v>347</v>
      </c>
      <c r="Z354" s="5" t="str" cm="1">
        <f t="array" aca="1" ref="Z354" ca="1">HYPERLINK("#"&amp;CELL("direccion",Tabla_471059!A350),"347")</f>
        <v>347</v>
      </c>
      <c r="AA354" s="5" t="str" cm="1">
        <f t="array" aca="1" ref="AA354" ca="1">HYPERLINK("#"&amp;CELL("direccion",Tabla_471071!A350),"347")</f>
        <v>347</v>
      </c>
      <c r="AB354" s="5" t="str" cm="1">
        <f t="array" aca="1" ref="AB354" ca="1">HYPERLINK("#"&amp;CELL("direccion",Tabla_471062!A350),"347")</f>
        <v>347</v>
      </c>
      <c r="AC354" s="5" t="str" cm="1">
        <f t="array" aca="1" ref="AC354" ca="1">HYPERLINK("#"&amp;CELL("direccion",Tabla_471074!A350),"347")</f>
        <v>347</v>
      </c>
      <c r="AD354" t="s">
        <v>213</v>
      </c>
      <c r="AE354" s="3">
        <v>45747</v>
      </c>
    </row>
    <row r="355" spans="1:31" x14ac:dyDescent="0.3">
      <c r="A355">
        <v>2025</v>
      </c>
      <c r="B355" s="3">
        <v>45658</v>
      </c>
      <c r="C355" s="3">
        <v>45747</v>
      </c>
      <c r="D355" t="s">
        <v>84</v>
      </c>
      <c r="E355">
        <v>189</v>
      </c>
      <c r="F355" t="s">
        <v>280</v>
      </c>
      <c r="G355" t="s">
        <v>280</v>
      </c>
      <c r="H355" t="s">
        <v>225</v>
      </c>
      <c r="I355" t="s">
        <v>941</v>
      </c>
      <c r="J355" t="s">
        <v>942</v>
      </c>
      <c r="K355" t="s">
        <v>344</v>
      </c>
      <c r="L355" t="s">
        <v>91</v>
      </c>
      <c r="M355">
        <v>14187</v>
      </c>
      <c r="N355" t="s">
        <v>212</v>
      </c>
      <c r="O355">
        <v>11565.050000000001</v>
      </c>
      <c r="P355" t="s">
        <v>212</v>
      </c>
      <c r="Q355" s="5" t="str" cm="1">
        <f t="array" aca="1" ref="Q355" ca="1">HYPERLINK("#"&amp;CELL("direccion",Tabla_471065!A351),"348")</f>
        <v>348</v>
      </c>
      <c r="R355" s="5" t="str" cm="1">
        <f t="array" aca="1" ref="R355" ca="1">HYPERLINK("#"&amp;CELL("direccion",Tabla_471039!A351),"348")</f>
        <v>348</v>
      </c>
      <c r="S355" s="5" t="str" cm="1">
        <f t="array" aca="1" ref="S355" ca="1">HYPERLINK("#"&amp;CELL("direccion",Tabla_471067!A351),"348")</f>
        <v>348</v>
      </c>
      <c r="T355" s="5" t="str" cm="1">
        <f t="array" aca="1" ref="T355" ca="1">HYPERLINK("#"&amp;CELL("direccion",Tabla_471023!A351),"348")</f>
        <v>348</v>
      </c>
      <c r="U355" s="5" t="str" cm="1">
        <f t="array" aca="1" ref="U355" ca="1">HYPERLINK("#"&amp;CELL("direccion",Tabla_471047!A351),"348")</f>
        <v>348</v>
      </c>
      <c r="V355" s="5" t="str" cm="1">
        <f t="array" aca="1" ref="V355" ca="1">HYPERLINK("#"&amp;CELL("direccion",Tabla_471030!A351),"348")</f>
        <v>348</v>
      </c>
      <c r="W355" s="5" t="str" cm="1">
        <f t="array" aca="1" ref="W355" ca="1">HYPERLINK("#"&amp;CELL("direccion",Tabla_471041!A351),"348")</f>
        <v>348</v>
      </c>
      <c r="X355" s="5" t="str" cm="1">
        <f t="array" aca="1" ref="X355" ca="1">HYPERLINK("#"&amp;CELL("direccion",Tabla_471031!A351),"348")</f>
        <v>348</v>
      </c>
      <c r="Y355" s="5" t="str" cm="1">
        <f t="array" aca="1" ref="Y355" ca="1">HYPERLINK("#"&amp;CELL("direccion",Tabla_471032!A351),"348")</f>
        <v>348</v>
      </c>
      <c r="Z355" s="5" t="str" cm="1">
        <f t="array" aca="1" ref="Z355" ca="1">HYPERLINK("#"&amp;CELL("direccion",Tabla_471059!A351),"348")</f>
        <v>348</v>
      </c>
      <c r="AA355" s="5" t="str" cm="1">
        <f t="array" aca="1" ref="AA355" ca="1">HYPERLINK("#"&amp;CELL("direccion",Tabla_471071!A351),"348")</f>
        <v>348</v>
      </c>
      <c r="AB355" s="5" t="str" cm="1">
        <f t="array" aca="1" ref="AB355" ca="1">HYPERLINK("#"&amp;CELL("direccion",Tabla_471062!A351),"348")</f>
        <v>348</v>
      </c>
      <c r="AC355" s="5" t="str" cm="1">
        <f t="array" aca="1" ref="AC355" ca="1">HYPERLINK("#"&amp;CELL("direccion",Tabla_471074!A351),"348")</f>
        <v>348</v>
      </c>
      <c r="AD355" t="s">
        <v>213</v>
      </c>
      <c r="AE355" s="3">
        <v>45747</v>
      </c>
    </row>
    <row r="356" spans="1:31" x14ac:dyDescent="0.3">
      <c r="A356">
        <v>2025</v>
      </c>
      <c r="B356" s="3">
        <v>45658</v>
      </c>
      <c r="C356" s="3">
        <v>45747</v>
      </c>
      <c r="D356" t="s">
        <v>84</v>
      </c>
      <c r="E356">
        <v>189</v>
      </c>
      <c r="F356" t="s">
        <v>280</v>
      </c>
      <c r="G356" t="s">
        <v>280</v>
      </c>
      <c r="H356" t="s">
        <v>225</v>
      </c>
      <c r="I356" t="s">
        <v>904</v>
      </c>
      <c r="J356" t="s">
        <v>942</v>
      </c>
      <c r="K356" t="s">
        <v>344</v>
      </c>
      <c r="L356" t="s">
        <v>91</v>
      </c>
      <c r="M356">
        <v>14187</v>
      </c>
      <c r="N356" t="s">
        <v>212</v>
      </c>
      <c r="O356">
        <v>11565.050000000001</v>
      </c>
      <c r="P356" t="s">
        <v>212</v>
      </c>
      <c r="Q356" s="5" t="str" cm="1">
        <f t="array" aca="1" ref="Q356" ca="1">HYPERLINK("#"&amp;CELL("direccion",Tabla_471065!A352),"349")</f>
        <v>349</v>
      </c>
      <c r="R356" s="5" t="str" cm="1">
        <f t="array" aca="1" ref="R356" ca="1">HYPERLINK("#"&amp;CELL("direccion",Tabla_471039!A352),"349")</f>
        <v>349</v>
      </c>
      <c r="S356" s="5" t="str" cm="1">
        <f t="array" aca="1" ref="S356" ca="1">HYPERLINK("#"&amp;CELL("direccion",Tabla_471067!A352),"349")</f>
        <v>349</v>
      </c>
      <c r="T356" s="5" t="str" cm="1">
        <f t="array" aca="1" ref="T356" ca="1">HYPERLINK("#"&amp;CELL("direccion",Tabla_471023!A352),"349")</f>
        <v>349</v>
      </c>
      <c r="U356" s="5" t="str" cm="1">
        <f t="array" aca="1" ref="U356" ca="1">HYPERLINK("#"&amp;CELL("direccion",Tabla_471047!A352),"349")</f>
        <v>349</v>
      </c>
      <c r="V356" s="5" t="str" cm="1">
        <f t="array" aca="1" ref="V356" ca="1">HYPERLINK("#"&amp;CELL("direccion",Tabla_471030!A352),"349")</f>
        <v>349</v>
      </c>
      <c r="W356" s="5" t="str" cm="1">
        <f t="array" aca="1" ref="W356" ca="1">HYPERLINK("#"&amp;CELL("direccion",Tabla_471041!A352),"349")</f>
        <v>349</v>
      </c>
      <c r="X356" s="5" t="str" cm="1">
        <f t="array" aca="1" ref="X356" ca="1">HYPERLINK("#"&amp;CELL("direccion",Tabla_471031!A352),"349")</f>
        <v>349</v>
      </c>
      <c r="Y356" s="5" t="str" cm="1">
        <f t="array" aca="1" ref="Y356" ca="1">HYPERLINK("#"&amp;CELL("direccion",Tabla_471032!A352),"349")</f>
        <v>349</v>
      </c>
      <c r="Z356" s="5" t="str" cm="1">
        <f t="array" aca="1" ref="Z356" ca="1">HYPERLINK("#"&amp;CELL("direccion",Tabla_471059!A352),"349")</f>
        <v>349</v>
      </c>
      <c r="AA356" s="5" t="str" cm="1">
        <f t="array" aca="1" ref="AA356" ca="1">HYPERLINK("#"&amp;CELL("direccion",Tabla_471071!A352),"349")</f>
        <v>349</v>
      </c>
      <c r="AB356" s="5" t="str" cm="1">
        <f t="array" aca="1" ref="AB356" ca="1">HYPERLINK("#"&amp;CELL("direccion",Tabla_471062!A352),"349")</f>
        <v>349</v>
      </c>
      <c r="AC356" s="5" t="str" cm="1">
        <f t="array" aca="1" ref="AC356" ca="1">HYPERLINK("#"&amp;CELL("direccion",Tabla_471074!A352),"349")</f>
        <v>349</v>
      </c>
      <c r="AD356" t="s">
        <v>213</v>
      </c>
      <c r="AE356" s="3">
        <v>45747</v>
      </c>
    </row>
    <row r="357" spans="1:31" x14ac:dyDescent="0.3">
      <c r="A357">
        <v>2025</v>
      </c>
      <c r="B357" s="3">
        <v>45658</v>
      </c>
      <c r="C357" s="3">
        <v>45747</v>
      </c>
      <c r="D357" t="s">
        <v>84</v>
      </c>
      <c r="E357">
        <v>189</v>
      </c>
      <c r="F357" t="s">
        <v>285</v>
      </c>
      <c r="G357" t="s">
        <v>285</v>
      </c>
      <c r="H357" t="s">
        <v>225</v>
      </c>
      <c r="I357" t="s">
        <v>943</v>
      </c>
      <c r="J357" t="s">
        <v>357</v>
      </c>
      <c r="K357" t="s">
        <v>569</v>
      </c>
      <c r="L357" t="s">
        <v>92</v>
      </c>
      <c r="M357">
        <v>14187</v>
      </c>
      <c r="N357" t="s">
        <v>212</v>
      </c>
      <c r="O357">
        <v>11565.050000000001</v>
      </c>
      <c r="P357" t="s">
        <v>212</v>
      </c>
      <c r="Q357" s="5" t="str" cm="1">
        <f t="array" aca="1" ref="Q357" ca="1">HYPERLINK("#"&amp;CELL("direccion",Tabla_471065!A353),"350")</f>
        <v>350</v>
      </c>
      <c r="R357" s="5" t="str" cm="1">
        <f t="array" aca="1" ref="R357" ca="1">HYPERLINK("#"&amp;CELL("direccion",Tabla_471039!A353),"350")</f>
        <v>350</v>
      </c>
      <c r="S357" s="5" t="str" cm="1">
        <f t="array" aca="1" ref="S357" ca="1">HYPERLINK("#"&amp;CELL("direccion",Tabla_471067!A353),"350")</f>
        <v>350</v>
      </c>
      <c r="T357" s="5" t="str" cm="1">
        <f t="array" aca="1" ref="T357" ca="1">HYPERLINK("#"&amp;CELL("direccion",Tabla_471023!A353),"350")</f>
        <v>350</v>
      </c>
      <c r="U357" s="5" t="str" cm="1">
        <f t="array" aca="1" ref="U357" ca="1">HYPERLINK("#"&amp;CELL("direccion",Tabla_471047!A353),"350")</f>
        <v>350</v>
      </c>
      <c r="V357" s="5" t="str" cm="1">
        <f t="array" aca="1" ref="V357" ca="1">HYPERLINK("#"&amp;CELL("direccion",Tabla_471030!A353),"350")</f>
        <v>350</v>
      </c>
      <c r="W357" s="5" t="str" cm="1">
        <f t="array" aca="1" ref="W357" ca="1">HYPERLINK("#"&amp;CELL("direccion",Tabla_471041!A353),"350")</f>
        <v>350</v>
      </c>
      <c r="X357" s="5" t="str" cm="1">
        <f t="array" aca="1" ref="X357" ca="1">HYPERLINK("#"&amp;CELL("direccion",Tabla_471031!A353),"350")</f>
        <v>350</v>
      </c>
      <c r="Y357" s="5" t="str" cm="1">
        <f t="array" aca="1" ref="Y357" ca="1">HYPERLINK("#"&amp;CELL("direccion",Tabla_471032!A353),"350")</f>
        <v>350</v>
      </c>
      <c r="Z357" s="5" t="str" cm="1">
        <f t="array" aca="1" ref="Z357" ca="1">HYPERLINK("#"&amp;CELL("direccion",Tabla_471059!A353),"350")</f>
        <v>350</v>
      </c>
      <c r="AA357" s="5" t="str" cm="1">
        <f t="array" aca="1" ref="AA357" ca="1">HYPERLINK("#"&amp;CELL("direccion",Tabla_471071!A353),"350")</f>
        <v>350</v>
      </c>
      <c r="AB357" s="5" t="str" cm="1">
        <f t="array" aca="1" ref="AB357" ca="1">HYPERLINK("#"&amp;CELL("direccion",Tabla_471062!A353),"350")</f>
        <v>350</v>
      </c>
      <c r="AC357" s="5" t="str" cm="1">
        <f t="array" aca="1" ref="AC357" ca="1">HYPERLINK("#"&amp;CELL("direccion",Tabla_471074!A353),"350")</f>
        <v>350</v>
      </c>
      <c r="AD357" t="s">
        <v>213</v>
      </c>
      <c r="AE357" s="3">
        <v>45747</v>
      </c>
    </row>
    <row r="358" spans="1:31" x14ac:dyDescent="0.3">
      <c r="A358">
        <v>2025</v>
      </c>
      <c r="B358" s="3">
        <v>45658</v>
      </c>
      <c r="C358" s="3">
        <v>45747</v>
      </c>
      <c r="D358" t="s">
        <v>84</v>
      </c>
      <c r="E358">
        <v>189</v>
      </c>
      <c r="F358" t="s">
        <v>281</v>
      </c>
      <c r="G358" t="s">
        <v>281</v>
      </c>
      <c r="H358" t="s">
        <v>225</v>
      </c>
      <c r="I358" t="s">
        <v>944</v>
      </c>
      <c r="J358" t="s">
        <v>826</v>
      </c>
      <c r="K358" t="s">
        <v>945</v>
      </c>
      <c r="L358" t="s">
        <v>92</v>
      </c>
      <c r="M358">
        <v>14187</v>
      </c>
      <c r="N358" t="s">
        <v>212</v>
      </c>
      <c r="O358">
        <v>11565.050000000001</v>
      </c>
      <c r="P358" t="s">
        <v>212</v>
      </c>
      <c r="Q358" s="5" t="str" cm="1">
        <f t="array" aca="1" ref="Q358" ca="1">HYPERLINK("#"&amp;CELL("direccion",Tabla_471065!A354),"351")</f>
        <v>351</v>
      </c>
      <c r="R358" s="5" t="str" cm="1">
        <f t="array" aca="1" ref="R358" ca="1">HYPERLINK("#"&amp;CELL("direccion",Tabla_471039!A354),"351")</f>
        <v>351</v>
      </c>
      <c r="S358" s="5" t="str" cm="1">
        <f t="array" aca="1" ref="S358" ca="1">HYPERLINK("#"&amp;CELL("direccion",Tabla_471067!A354),"351")</f>
        <v>351</v>
      </c>
      <c r="T358" s="5" t="str" cm="1">
        <f t="array" aca="1" ref="T358" ca="1">HYPERLINK("#"&amp;CELL("direccion",Tabla_471023!A354),"351")</f>
        <v>351</v>
      </c>
      <c r="U358" s="5" t="str" cm="1">
        <f t="array" aca="1" ref="U358" ca="1">HYPERLINK("#"&amp;CELL("direccion",Tabla_471047!A354),"351")</f>
        <v>351</v>
      </c>
      <c r="V358" s="5" t="str" cm="1">
        <f t="array" aca="1" ref="V358" ca="1">HYPERLINK("#"&amp;CELL("direccion",Tabla_471030!A354),"351")</f>
        <v>351</v>
      </c>
      <c r="W358" s="5" t="str" cm="1">
        <f t="array" aca="1" ref="W358" ca="1">HYPERLINK("#"&amp;CELL("direccion",Tabla_471041!A354),"351")</f>
        <v>351</v>
      </c>
      <c r="X358" s="5" t="str" cm="1">
        <f t="array" aca="1" ref="X358" ca="1">HYPERLINK("#"&amp;CELL("direccion",Tabla_471031!A354),"351")</f>
        <v>351</v>
      </c>
      <c r="Y358" s="5" t="str" cm="1">
        <f t="array" aca="1" ref="Y358" ca="1">HYPERLINK("#"&amp;CELL("direccion",Tabla_471032!A354),"351")</f>
        <v>351</v>
      </c>
      <c r="Z358" s="5" t="str" cm="1">
        <f t="array" aca="1" ref="Z358" ca="1">HYPERLINK("#"&amp;CELL("direccion",Tabla_471059!A354),"351")</f>
        <v>351</v>
      </c>
      <c r="AA358" s="5" t="str" cm="1">
        <f t="array" aca="1" ref="AA358" ca="1">HYPERLINK("#"&amp;CELL("direccion",Tabla_471071!A354),"351")</f>
        <v>351</v>
      </c>
      <c r="AB358" s="5" t="str" cm="1">
        <f t="array" aca="1" ref="AB358" ca="1">HYPERLINK("#"&amp;CELL("direccion",Tabla_471062!A354),"351")</f>
        <v>351</v>
      </c>
      <c r="AC358" s="5" t="str" cm="1">
        <f t="array" aca="1" ref="AC358" ca="1">HYPERLINK("#"&amp;CELL("direccion",Tabla_471074!A354),"351")</f>
        <v>351</v>
      </c>
      <c r="AD358" t="s">
        <v>213</v>
      </c>
      <c r="AE358" s="3">
        <v>45747</v>
      </c>
    </row>
    <row r="359" spans="1:31" x14ac:dyDescent="0.3">
      <c r="A359">
        <v>2025</v>
      </c>
      <c r="B359" s="3">
        <v>45658</v>
      </c>
      <c r="C359" s="3">
        <v>45747</v>
      </c>
      <c r="D359" t="s">
        <v>84</v>
      </c>
      <c r="E359">
        <v>189</v>
      </c>
      <c r="F359" t="s">
        <v>281</v>
      </c>
      <c r="G359" t="s">
        <v>281</v>
      </c>
      <c r="H359" t="s">
        <v>225</v>
      </c>
      <c r="I359" t="s">
        <v>946</v>
      </c>
      <c r="J359" t="s">
        <v>667</v>
      </c>
      <c r="K359" t="s">
        <v>502</v>
      </c>
      <c r="L359" t="s">
        <v>92</v>
      </c>
      <c r="M359">
        <v>14187</v>
      </c>
      <c r="N359" t="s">
        <v>212</v>
      </c>
      <c r="O359">
        <v>11565.050000000001</v>
      </c>
      <c r="P359" t="s">
        <v>212</v>
      </c>
      <c r="Q359" s="5" t="str" cm="1">
        <f t="array" aca="1" ref="Q359" ca="1">HYPERLINK("#"&amp;CELL("direccion",Tabla_471065!A355),"352")</f>
        <v>352</v>
      </c>
      <c r="R359" s="5" t="str" cm="1">
        <f t="array" aca="1" ref="R359" ca="1">HYPERLINK("#"&amp;CELL("direccion",Tabla_471039!A355),"352")</f>
        <v>352</v>
      </c>
      <c r="S359" s="5" t="str" cm="1">
        <f t="array" aca="1" ref="S359" ca="1">HYPERLINK("#"&amp;CELL("direccion",Tabla_471067!A355),"352")</f>
        <v>352</v>
      </c>
      <c r="T359" s="5" t="str" cm="1">
        <f t="array" aca="1" ref="T359" ca="1">HYPERLINK("#"&amp;CELL("direccion",Tabla_471023!A355),"352")</f>
        <v>352</v>
      </c>
      <c r="U359" s="5" t="str" cm="1">
        <f t="array" aca="1" ref="U359" ca="1">HYPERLINK("#"&amp;CELL("direccion",Tabla_471047!A355),"352")</f>
        <v>352</v>
      </c>
      <c r="V359" s="5" t="str" cm="1">
        <f t="array" aca="1" ref="V359" ca="1">HYPERLINK("#"&amp;CELL("direccion",Tabla_471030!A355),"352")</f>
        <v>352</v>
      </c>
      <c r="W359" s="5" t="str" cm="1">
        <f t="array" aca="1" ref="W359" ca="1">HYPERLINK("#"&amp;CELL("direccion",Tabla_471041!A355),"352")</f>
        <v>352</v>
      </c>
      <c r="X359" s="5" t="str" cm="1">
        <f t="array" aca="1" ref="X359" ca="1">HYPERLINK("#"&amp;CELL("direccion",Tabla_471031!A355),"352")</f>
        <v>352</v>
      </c>
      <c r="Y359" s="5" t="str" cm="1">
        <f t="array" aca="1" ref="Y359" ca="1">HYPERLINK("#"&amp;CELL("direccion",Tabla_471032!A355),"352")</f>
        <v>352</v>
      </c>
      <c r="Z359" s="5" t="str" cm="1">
        <f t="array" aca="1" ref="Z359" ca="1">HYPERLINK("#"&amp;CELL("direccion",Tabla_471059!A355),"352")</f>
        <v>352</v>
      </c>
      <c r="AA359" s="5" t="str" cm="1">
        <f t="array" aca="1" ref="AA359" ca="1">HYPERLINK("#"&amp;CELL("direccion",Tabla_471071!A355),"352")</f>
        <v>352</v>
      </c>
      <c r="AB359" s="5" t="str" cm="1">
        <f t="array" aca="1" ref="AB359" ca="1">HYPERLINK("#"&amp;CELL("direccion",Tabla_471062!A355),"352")</f>
        <v>352</v>
      </c>
      <c r="AC359" s="5" t="str" cm="1">
        <f t="array" aca="1" ref="AC359" ca="1">HYPERLINK("#"&amp;CELL("direccion",Tabla_471074!A355),"352")</f>
        <v>352</v>
      </c>
      <c r="AD359" t="s">
        <v>213</v>
      </c>
      <c r="AE359" s="3">
        <v>45747</v>
      </c>
    </row>
    <row r="360" spans="1:31" x14ac:dyDescent="0.3">
      <c r="A360">
        <v>2025</v>
      </c>
      <c r="B360" s="3">
        <v>45658</v>
      </c>
      <c r="C360" s="3">
        <v>45747</v>
      </c>
      <c r="D360" t="s">
        <v>84</v>
      </c>
      <c r="E360">
        <v>189</v>
      </c>
      <c r="F360" t="s">
        <v>283</v>
      </c>
      <c r="G360" t="s">
        <v>283</v>
      </c>
      <c r="H360" t="s">
        <v>225</v>
      </c>
      <c r="I360" t="s">
        <v>710</v>
      </c>
      <c r="J360" t="s">
        <v>667</v>
      </c>
      <c r="K360" t="s">
        <v>705</v>
      </c>
      <c r="L360" t="s">
        <v>91</v>
      </c>
      <c r="M360">
        <v>14187</v>
      </c>
      <c r="N360" t="s">
        <v>212</v>
      </c>
      <c r="O360">
        <v>11565.050000000001</v>
      </c>
      <c r="P360" t="s">
        <v>212</v>
      </c>
      <c r="Q360" s="5" t="str" cm="1">
        <f t="array" aca="1" ref="Q360" ca="1">HYPERLINK("#"&amp;CELL("direccion",Tabla_471065!A356),"353")</f>
        <v>353</v>
      </c>
      <c r="R360" s="5" t="str" cm="1">
        <f t="array" aca="1" ref="R360" ca="1">HYPERLINK("#"&amp;CELL("direccion",Tabla_471039!A356),"353")</f>
        <v>353</v>
      </c>
      <c r="S360" s="5" t="str" cm="1">
        <f t="array" aca="1" ref="S360" ca="1">HYPERLINK("#"&amp;CELL("direccion",Tabla_471067!A356),"353")</f>
        <v>353</v>
      </c>
      <c r="T360" s="5" t="str" cm="1">
        <f t="array" aca="1" ref="T360" ca="1">HYPERLINK("#"&amp;CELL("direccion",Tabla_471023!A356),"353")</f>
        <v>353</v>
      </c>
      <c r="U360" s="5" t="str" cm="1">
        <f t="array" aca="1" ref="U360" ca="1">HYPERLINK("#"&amp;CELL("direccion",Tabla_471047!A356),"353")</f>
        <v>353</v>
      </c>
      <c r="V360" s="5" t="str" cm="1">
        <f t="array" aca="1" ref="V360" ca="1">HYPERLINK("#"&amp;CELL("direccion",Tabla_471030!A356),"353")</f>
        <v>353</v>
      </c>
      <c r="W360" s="5" t="str" cm="1">
        <f t="array" aca="1" ref="W360" ca="1">HYPERLINK("#"&amp;CELL("direccion",Tabla_471041!A356),"353")</f>
        <v>353</v>
      </c>
      <c r="X360" s="5" t="str" cm="1">
        <f t="array" aca="1" ref="X360" ca="1">HYPERLINK("#"&amp;CELL("direccion",Tabla_471031!A356),"353")</f>
        <v>353</v>
      </c>
      <c r="Y360" s="5" t="str" cm="1">
        <f t="array" aca="1" ref="Y360" ca="1">HYPERLINK("#"&amp;CELL("direccion",Tabla_471032!A356),"353")</f>
        <v>353</v>
      </c>
      <c r="Z360" s="5" t="str" cm="1">
        <f t="array" aca="1" ref="Z360" ca="1">HYPERLINK("#"&amp;CELL("direccion",Tabla_471059!A356),"353")</f>
        <v>353</v>
      </c>
      <c r="AA360" s="5" t="str" cm="1">
        <f t="array" aca="1" ref="AA360" ca="1">HYPERLINK("#"&amp;CELL("direccion",Tabla_471071!A356),"353")</f>
        <v>353</v>
      </c>
      <c r="AB360" s="5" t="str" cm="1">
        <f t="array" aca="1" ref="AB360" ca="1">HYPERLINK("#"&amp;CELL("direccion",Tabla_471062!A356),"353")</f>
        <v>353</v>
      </c>
      <c r="AC360" s="5" t="str" cm="1">
        <f t="array" aca="1" ref="AC360" ca="1">HYPERLINK("#"&amp;CELL("direccion",Tabla_471074!A356),"353")</f>
        <v>353</v>
      </c>
      <c r="AD360" t="s">
        <v>213</v>
      </c>
      <c r="AE360" s="3">
        <v>45747</v>
      </c>
    </row>
    <row r="361" spans="1:31" x14ac:dyDescent="0.3">
      <c r="A361">
        <v>2025</v>
      </c>
      <c r="B361" s="3">
        <v>45658</v>
      </c>
      <c r="C361" s="3">
        <v>45747</v>
      </c>
      <c r="D361" t="s">
        <v>84</v>
      </c>
      <c r="E361">
        <v>189</v>
      </c>
      <c r="F361" t="s">
        <v>280</v>
      </c>
      <c r="G361" t="s">
        <v>280</v>
      </c>
      <c r="H361" t="s">
        <v>225</v>
      </c>
      <c r="I361" t="s">
        <v>728</v>
      </c>
      <c r="J361" t="s">
        <v>685</v>
      </c>
      <c r="K361" t="s">
        <v>701</v>
      </c>
      <c r="L361" t="s">
        <v>91</v>
      </c>
      <c r="M361">
        <v>14187</v>
      </c>
      <c r="N361" t="s">
        <v>212</v>
      </c>
      <c r="O361">
        <v>11565.050000000001</v>
      </c>
      <c r="P361" t="s">
        <v>212</v>
      </c>
      <c r="Q361" s="5" t="str" cm="1">
        <f t="array" aca="1" ref="Q361" ca="1">HYPERLINK("#"&amp;CELL("direccion",Tabla_471065!A357),"354")</f>
        <v>354</v>
      </c>
      <c r="R361" s="5" t="str" cm="1">
        <f t="array" aca="1" ref="R361" ca="1">HYPERLINK("#"&amp;CELL("direccion",Tabla_471039!A357),"354")</f>
        <v>354</v>
      </c>
      <c r="S361" s="5" t="str" cm="1">
        <f t="array" aca="1" ref="S361" ca="1">HYPERLINK("#"&amp;CELL("direccion",Tabla_471067!A357),"354")</f>
        <v>354</v>
      </c>
      <c r="T361" s="5" t="str" cm="1">
        <f t="array" aca="1" ref="T361" ca="1">HYPERLINK("#"&amp;CELL("direccion",Tabla_471023!A357),"354")</f>
        <v>354</v>
      </c>
      <c r="U361" s="5" t="str" cm="1">
        <f t="array" aca="1" ref="U361" ca="1">HYPERLINK("#"&amp;CELL("direccion",Tabla_471047!A357),"354")</f>
        <v>354</v>
      </c>
      <c r="V361" s="5" t="str" cm="1">
        <f t="array" aca="1" ref="V361" ca="1">HYPERLINK("#"&amp;CELL("direccion",Tabla_471030!A357),"354")</f>
        <v>354</v>
      </c>
      <c r="W361" s="5" t="str" cm="1">
        <f t="array" aca="1" ref="W361" ca="1">HYPERLINK("#"&amp;CELL("direccion",Tabla_471041!A357),"354")</f>
        <v>354</v>
      </c>
      <c r="X361" s="5" t="str" cm="1">
        <f t="array" aca="1" ref="X361" ca="1">HYPERLINK("#"&amp;CELL("direccion",Tabla_471031!A357),"354")</f>
        <v>354</v>
      </c>
      <c r="Y361" s="5" t="str" cm="1">
        <f t="array" aca="1" ref="Y361" ca="1">HYPERLINK("#"&amp;CELL("direccion",Tabla_471032!A357),"354")</f>
        <v>354</v>
      </c>
      <c r="Z361" s="5" t="str" cm="1">
        <f t="array" aca="1" ref="Z361" ca="1">HYPERLINK("#"&amp;CELL("direccion",Tabla_471059!A357),"354")</f>
        <v>354</v>
      </c>
      <c r="AA361" s="5" t="str" cm="1">
        <f t="array" aca="1" ref="AA361" ca="1">HYPERLINK("#"&amp;CELL("direccion",Tabla_471071!A357),"354")</f>
        <v>354</v>
      </c>
      <c r="AB361" s="5" t="str" cm="1">
        <f t="array" aca="1" ref="AB361" ca="1">HYPERLINK("#"&amp;CELL("direccion",Tabla_471062!A357),"354")</f>
        <v>354</v>
      </c>
      <c r="AC361" s="5" t="str" cm="1">
        <f t="array" aca="1" ref="AC361" ca="1">HYPERLINK("#"&amp;CELL("direccion",Tabla_471074!A357),"354")</f>
        <v>354</v>
      </c>
      <c r="AD361" t="s">
        <v>213</v>
      </c>
      <c r="AE361" s="3">
        <v>45747</v>
      </c>
    </row>
    <row r="362" spans="1:31" x14ac:dyDescent="0.3">
      <c r="A362">
        <v>2025</v>
      </c>
      <c r="B362" s="3">
        <v>45658</v>
      </c>
      <c r="C362" s="3">
        <v>45747</v>
      </c>
      <c r="D362" t="s">
        <v>84</v>
      </c>
      <c r="E362">
        <v>189</v>
      </c>
      <c r="F362" t="s">
        <v>285</v>
      </c>
      <c r="G362" t="s">
        <v>285</v>
      </c>
      <c r="H362" t="s">
        <v>225</v>
      </c>
      <c r="I362" t="s">
        <v>947</v>
      </c>
      <c r="J362" t="s">
        <v>948</v>
      </c>
      <c r="K362" t="s">
        <v>353</v>
      </c>
      <c r="L362" t="s">
        <v>91</v>
      </c>
      <c r="M362">
        <v>14187</v>
      </c>
      <c r="N362" t="s">
        <v>212</v>
      </c>
      <c r="O362">
        <v>11565.050000000001</v>
      </c>
      <c r="P362" t="s">
        <v>212</v>
      </c>
      <c r="Q362" s="5" t="str" cm="1">
        <f t="array" aca="1" ref="Q362" ca="1">HYPERLINK("#"&amp;CELL("direccion",Tabla_471065!A358),"355")</f>
        <v>355</v>
      </c>
      <c r="R362" s="5" t="str" cm="1">
        <f t="array" aca="1" ref="R362" ca="1">HYPERLINK("#"&amp;CELL("direccion",Tabla_471039!A358),"355")</f>
        <v>355</v>
      </c>
      <c r="S362" s="5" t="str" cm="1">
        <f t="array" aca="1" ref="S362" ca="1">HYPERLINK("#"&amp;CELL("direccion",Tabla_471067!A358),"355")</f>
        <v>355</v>
      </c>
      <c r="T362" s="5" t="str" cm="1">
        <f t="array" aca="1" ref="T362" ca="1">HYPERLINK("#"&amp;CELL("direccion",Tabla_471023!A358),"355")</f>
        <v>355</v>
      </c>
      <c r="U362" s="5" t="str" cm="1">
        <f t="array" aca="1" ref="U362" ca="1">HYPERLINK("#"&amp;CELL("direccion",Tabla_471047!A358),"355")</f>
        <v>355</v>
      </c>
      <c r="V362" s="5" t="str" cm="1">
        <f t="array" aca="1" ref="V362" ca="1">HYPERLINK("#"&amp;CELL("direccion",Tabla_471030!A358),"355")</f>
        <v>355</v>
      </c>
      <c r="W362" s="5" t="str" cm="1">
        <f t="array" aca="1" ref="W362" ca="1">HYPERLINK("#"&amp;CELL("direccion",Tabla_471041!A358),"355")</f>
        <v>355</v>
      </c>
      <c r="X362" s="5" t="str" cm="1">
        <f t="array" aca="1" ref="X362" ca="1">HYPERLINK("#"&amp;CELL("direccion",Tabla_471031!A358),"355")</f>
        <v>355</v>
      </c>
      <c r="Y362" s="5" t="str" cm="1">
        <f t="array" aca="1" ref="Y362" ca="1">HYPERLINK("#"&amp;CELL("direccion",Tabla_471032!A358),"355")</f>
        <v>355</v>
      </c>
      <c r="Z362" s="5" t="str" cm="1">
        <f t="array" aca="1" ref="Z362" ca="1">HYPERLINK("#"&amp;CELL("direccion",Tabla_471059!A358),"355")</f>
        <v>355</v>
      </c>
      <c r="AA362" s="5" t="str" cm="1">
        <f t="array" aca="1" ref="AA362" ca="1">HYPERLINK("#"&amp;CELL("direccion",Tabla_471071!A358),"355")</f>
        <v>355</v>
      </c>
      <c r="AB362" s="5" t="str" cm="1">
        <f t="array" aca="1" ref="AB362" ca="1">HYPERLINK("#"&amp;CELL("direccion",Tabla_471062!A358),"355")</f>
        <v>355</v>
      </c>
      <c r="AC362" s="5" t="str" cm="1">
        <f t="array" aca="1" ref="AC362" ca="1">HYPERLINK("#"&amp;CELL("direccion",Tabla_471074!A358),"355")</f>
        <v>355</v>
      </c>
      <c r="AD362" t="s">
        <v>213</v>
      </c>
      <c r="AE362" s="3">
        <v>45747</v>
      </c>
    </row>
    <row r="363" spans="1:31" x14ac:dyDescent="0.3">
      <c r="A363">
        <v>2025</v>
      </c>
      <c r="B363" s="3">
        <v>45658</v>
      </c>
      <c r="C363" s="3">
        <v>45747</v>
      </c>
      <c r="D363" t="s">
        <v>84</v>
      </c>
      <c r="E363">
        <v>189</v>
      </c>
      <c r="F363" t="s">
        <v>280</v>
      </c>
      <c r="G363" t="s">
        <v>280</v>
      </c>
      <c r="H363" t="s">
        <v>225</v>
      </c>
      <c r="I363" t="s">
        <v>949</v>
      </c>
      <c r="J363" t="s">
        <v>950</v>
      </c>
      <c r="K363" t="s">
        <v>363</v>
      </c>
      <c r="L363" t="s">
        <v>92</v>
      </c>
      <c r="M363">
        <v>14187</v>
      </c>
      <c r="N363" t="s">
        <v>212</v>
      </c>
      <c r="O363">
        <v>11565.050000000001</v>
      </c>
      <c r="P363" t="s">
        <v>212</v>
      </c>
      <c r="Q363" s="5" t="str" cm="1">
        <f t="array" aca="1" ref="Q363" ca="1">HYPERLINK("#"&amp;CELL("direccion",Tabla_471065!A359),"356")</f>
        <v>356</v>
      </c>
      <c r="R363" s="5" t="str" cm="1">
        <f t="array" aca="1" ref="R363" ca="1">HYPERLINK("#"&amp;CELL("direccion",Tabla_471039!A359),"356")</f>
        <v>356</v>
      </c>
      <c r="S363" s="5" t="str" cm="1">
        <f t="array" aca="1" ref="S363" ca="1">HYPERLINK("#"&amp;CELL("direccion",Tabla_471067!A359),"356")</f>
        <v>356</v>
      </c>
      <c r="T363" s="5" t="str" cm="1">
        <f t="array" aca="1" ref="T363" ca="1">HYPERLINK("#"&amp;CELL("direccion",Tabla_471023!A359),"356")</f>
        <v>356</v>
      </c>
      <c r="U363" s="5" t="str" cm="1">
        <f t="array" aca="1" ref="U363" ca="1">HYPERLINK("#"&amp;CELL("direccion",Tabla_471047!A359),"356")</f>
        <v>356</v>
      </c>
      <c r="V363" s="5" t="str" cm="1">
        <f t="array" aca="1" ref="V363" ca="1">HYPERLINK("#"&amp;CELL("direccion",Tabla_471030!A359),"356")</f>
        <v>356</v>
      </c>
      <c r="W363" s="5" t="str" cm="1">
        <f t="array" aca="1" ref="W363" ca="1">HYPERLINK("#"&amp;CELL("direccion",Tabla_471041!A359),"356")</f>
        <v>356</v>
      </c>
      <c r="X363" s="5" t="str" cm="1">
        <f t="array" aca="1" ref="X363" ca="1">HYPERLINK("#"&amp;CELL("direccion",Tabla_471031!A359),"356")</f>
        <v>356</v>
      </c>
      <c r="Y363" s="5" t="str" cm="1">
        <f t="array" aca="1" ref="Y363" ca="1">HYPERLINK("#"&amp;CELL("direccion",Tabla_471032!A359),"356")</f>
        <v>356</v>
      </c>
      <c r="Z363" s="5" t="str" cm="1">
        <f t="array" aca="1" ref="Z363" ca="1">HYPERLINK("#"&amp;CELL("direccion",Tabla_471059!A359),"356")</f>
        <v>356</v>
      </c>
      <c r="AA363" s="5" t="str" cm="1">
        <f t="array" aca="1" ref="AA363" ca="1">HYPERLINK("#"&amp;CELL("direccion",Tabla_471071!A359),"356")</f>
        <v>356</v>
      </c>
      <c r="AB363" s="5" t="str" cm="1">
        <f t="array" aca="1" ref="AB363" ca="1">HYPERLINK("#"&amp;CELL("direccion",Tabla_471062!A359),"356")</f>
        <v>356</v>
      </c>
      <c r="AC363" s="5" t="str" cm="1">
        <f t="array" aca="1" ref="AC363" ca="1">HYPERLINK("#"&amp;CELL("direccion",Tabla_471074!A359),"356")</f>
        <v>356</v>
      </c>
      <c r="AD363" t="s">
        <v>213</v>
      </c>
      <c r="AE363" s="3">
        <v>45747</v>
      </c>
    </row>
    <row r="364" spans="1:31" x14ac:dyDescent="0.3">
      <c r="A364">
        <v>2025</v>
      </c>
      <c r="B364" s="3">
        <v>45658</v>
      </c>
      <c r="C364" s="3">
        <v>45747</v>
      </c>
      <c r="D364" t="s">
        <v>84</v>
      </c>
      <c r="E364">
        <v>189</v>
      </c>
      <c r="F364" t="s">
        <v>280</v>
      </c>
      <c r="G364" t="s">
        <v>280</v>
      </c>
      <c r="H364" t="s">
        <v>225</v>
      </c>
      <c r="I364" t="s">
        <v>951</v>
      </c>
      <c r="J364" t="s">
        <v>952</v>
      </c>
      <c r="K364" t="s">
        <v>344</v>
      </c>
      <c r="L364" t="s">
        <v>92</v>
      </c>
      <c r="M364">
        <v>13151</v>
      </c>
      <c r="N364" t="s">
        <v>212</v>
      </c>
      <c r="O364">
        <v>10824.78</v>
      </c>
      <c r="P364" t="s">
        <v>212</v>
      </c>
      <c r="Q364" s="5" t="str" cm="1">
        <f t="array" aca="1" ref="Q364" ca="1">HYPERLINK("#"&amp;CELL("direccion",Tabla_471065!A360),"357")</f>
        <v>357</v>
      </c>
      <c r="R364" s="5" t="str" cm="1">
        <f t="array" aca="1" ref="R364" ca="1">HYPERLINK("#"&amp;CELL("direccion",Tabla_471039!A360),"357")</f>
        <v>357</v>
      </c>
      <c r="S364" s="5" t="str" cm="1">
        <f t="array" aca="1" ref="S364" ca="1">HYPERLINK("#"&amp;CELL("direccion",Tabla_471067!A360),"357")</f>
        <v>357</v>
      </c>
      <c r="T364" s="5" t="str" cm="1">
        <f t="array" aca="1" ref="T364" ca="1">HYPERLINK("#"&amp;CELL("direccion",Tabla_471023!A360),"357")</f>
        <v>357</v>
      </c>
      <c r="U364" s="5" t="str" cm="1">
        <f t="array" aca="1" ref="U364" ca="1">HYPERLINK("#"&amp;CELL("direccion",Tabla_471047!A360),"357")</f>
        <v>357</v>
      </c>
      <c r="V364" s="5" t="str" cm="1">
        <f t="array" aca="1" ref="V364" ca="1">HYPERLINK("#"&amp;CELL("direccion",Tabla_471030!A360),"357")</f>
        <v>357</v>
      </c>
      <c r="W364" s="5" t="str" cm="1">
        <f t="array" aca="1" ref="W364" ca="1">HYPERLINK("#"&amp;CELL("direccion",Tabla_471041!A360),"357")</f>
        <v>357</v>
      </c>
      <c r="X364" s="5" t="str" cm="1">
        <f t="array" aca="1" ref="X364" ca="1">HYPERLINK("#"&amp;CELL("direccion",Tabla_471031!A360),"357")</f>
        <v>357</v>
      </c>
      <c r="Y364" s="5" t="str" cm="1">
        <f t="array" aca="1" ref="Y364" ca="1">HYPERLINK("#"&amp;CELL("direccion",Tabla_471032!A360),"357")</f>
        <v>357</v>
      </c>
      <c r="Z364" s="5" t="str" cm="1">
        <f t="array" aca="1" ref="Z364" ca="1">HYPERLINK("#"&amp;CELL("direccion",Tabla_471059!A360),"357")</f>
        <v>357</v>
      </c>
      <c r="AA364" s="5" t="str" cm="1">
        <f t="array" aca="1" ref="AA364" ca="1">HYPERLINK("#"&amp;CELL("direccion",Tabla_471071!A360),"357")</f>
        <v>357</v>
      </c>
      <c r="AB364" s="5" t="str" cm="1">
        <f t="array" aca="1" ref="AB364" ca="1">HYPERLINK("#"&amp;CELL("direccion",Tabla_471062!A360),"357")</f>
        <v>357</v>
      </c>
      <c r="AC364" s="5" t="str" cm="1">
        <f t="array" aca="1" ref="AC364" ca="1">HYPERLINK("#"&amp;CELL("direccion",Tabla_471074!A360),"357")</f>
        <v>357</v>
      </c>
      <c r="AD364" t="s">
        <v>213</v>
      </c>
      <c r="AE364" s="3">
        <v>45747</v>
      </c>
    </row>
    <row r="365" spans="1:31" x14ac:dyDescent="0.3">
      <c r="A365">
        <v>2025</v>
      </c>
      <c r="B365" s="3">
        <v>45658</v>
      </c>
      <c r="C365" s="3">
        <v>45747</v>
      </c>
      <c r="D365" t="s">
        <v>84</v>
      </c>
      <c r="E365">
        <v>189</v>
      </c>
      <c r="F365" t="s">
        <v>281</v>
      </c>
      <c r="G365" t="s">
        <v>281</v>
      </c>
      <c r="H365" t="s">
        <v>225</v>
      </c>
      <c r="I365" t="s">
        <v>953</v>
      </c>
      <c r="J365" t="s">
        <v>954</v>
      </c>
      <c r="K365" t="s">
        <v>344</v>
      </c>
      <c r="L365" t="s">
        <v>92</v>
      </c>
      <c r="M365">
        <v>14187</v>
      </c>
      <c r="N365" t="s">
        <v>212</v>
      </c>
      <c r="O365">
        <v>11565.050000000001</v>
      </c>
      <c r="P365" t="s">
        <v>212</v>
      </c>
      <c r="Q365" s="5" t="str" cm="1">
        <f t="array" aca="1" ref="Q365" ca="1">HYPERLINK("#"&amp;CELL("direccion",Tabla_471065!A361),"358")</f>
        <v>358</v>
      </c>
      <c r="R365" s="5" t="str" cm="1">
        <f t="array" aca="1" ref="R365" ca="1">HYPERLINK("#"&amp;CELL("direccion",Tabla_471039!A361),"358")</f>
        <v>358</v>
      </c>
      <c r="S365" s="5" t="str" cm="1">
        <f t="array" aca="1" ref="S365" ca="1">HYPERLINK("#"&amp;CELL("direccion",Tabla_471067!A361),"358")</f>
        <v>358</v>
      </c>
      <c r="T365" s="5" t="str" cm="1">
        <f t="array" aca="1" ref="T365" ca="1">HYPERLINK("#"&amp;CELL("direccion",Tabla_471023!A361),"358")</f>
        <v>358</v>
      </c>
      <c r="U365" s="5" t="str" cm="1">
        <f t="array" aca="1" ref="U365" ca="1">HYPERLINK("#"&amp;CELL("direccion",Tabla_471047!A361),"358")</f>
        <v>358</v>
      </c>
      <c r="V365" s="5" t="str" cm="1">
        <f t="array" aca="1" ref="V365" ca="1">HYPERLINK("#"&amp;CELL("direccion",Tabla_471030!A361),"358")</f>
        <v>358</v>
      </c>
      <c r="W365" s="5" t="str" cm="1">
        <f t="array" aca="1" ref="W365" ca="1">HYPERLINK("#"&amp;CELL("direccion",Tabla_471041!A361),"358")</f>
        <v>358</v>
      </c>
      <c r="X365" s="5" t="str" cm="1">
        <f t="array" aca="1" ref="X365" ca="1">HYPERLINK("#"&amp;CELL("direccion",Tabla_471031!A361),"358")</f>
        <v>358</v>
      </c>
      <c r="Y365" s="5" t="str" cm="1">
        <f t="array" aca="1" ref="Y365" ca="1">HYPERLINK("#"&amp;CELL("direccion",Tabla_471032!A361),"358")</f>
        <v>358</v>
      </c>
      <c r="Z365" s="5" t="str" cm="1">
        <f t="array" aca="1" ref="Z365" ca="1">HYPERLINK("#"&amp;CELL("direccion",Tabla_471059!A361),"358")</f>
        <v>358</v>
      </c>
      <c r="AA365" s="5" t="str" cm="1">
        <f t="array" aca="1" ref="AA365" ca="1">HYPERLINK("#"&amp;CELL("direccion",Tabla_471071!A361),"358")</f>
        <v>358</v>
      </c>
      <c r="AB365" s="5" t="str" cm="1">
        <f t="array" aca="1" ref="AB365" ca="1">HYPERLINK("#"&amp;CELL("direccion",Tabla_471062!A361),"358")</f>
        <v>358</v>
      </c>
      <c r="AC365" s="5" t="str" cm="1">
        <f t="array" aca="1" ref="AC365" ca="1">HYPERLINK("#"&amp;CELL("direccion",Tabla_471074!A361),"358")</f>
        <v>358</v>
      </c>
      <c r="AD365" t="s">
        <v>213</v>
      </c>
      <c r="AE365" s="3">
        <v>45747</v>
      </c>
    </row>
    <row r="366" spans="1:31" x14ac:dyDescent="0.3">
      <c r="A366">
        <v>2025</v>
      </c>
      <c r="B366" s="3">
        <v>45658</v>
      </c>
      <c r="C366" s="3">
        <v>45747</v>
      </c>
      <c r="D366" t="s">
        <v>84</v>
      </c>
      <c r="E366">
        <v>189</v>
      </c>
      <c r="F366" t="s">
        <v>281</v>
      </c>
      <c r="G366" t="s">
        <v>281</v>
      </c>
      <c r="H366" t="s">
        <v>225</v>
      </c>
      <c r="I366" t="s">
        <v>955</v>
      </c>
      <c r="J366" t="s">
        <v>956</v>
      </c>
      <c r="K366" t="s">
        <v>393</v>
      </c>
      <c r="L366" t="s">
        <v>91</v>
      </c>
      <c r="M366">
        <v>14187</v>
      </c>
      <c r="N366" t="s">
        <v>212</v>
      </c>
      <c r="O366">
        <v>11565.050000000001</v>
      </c>
      <c r="P366" t="s">
        <v>212</v>
      </c>
      <c r="Q366" s="5" t="str" cm="1">
        <f t="array" aca="1" ref="Q366" ca="1">HYPERLINK("#"&amp;CELL("direccion",Tabla_471065!A362),"359")</f>
        <v>359</v>
      </c>
      <c r="R366" s="5" t="str" cm="1">
        <f t="array" aca="1" ref="R366" ca="1">HYPERLINK("#"&amp;CELL("direccion",Tabla_471039!A362),"359")</f>
        <v>359</v>
      </c>
      <c r="S366" s="5" t="str" cm="1">
        <f t="array" aca="1" ref="S366" ca="1">HYPERLINK("#"&amp;CELL("direccion",Tabla_471067!A362),"359")</f>
        <v>359</v>
      </c>
      <c r="T366" s="5" t="str" cm="1">
        <f t="array" aca="1" ref="T366" ca="1">HYPERLINK("#"&amp;CELL("direccion",Tabla_471023!A362),"359")</f>
        <v>359</v>
      </c>
      <c r="U366" s="5" t="str" cm="1">
        <f t="array" aca="1" ref="U366" ca="1">HYPERLINK("#"&amp;CELL("direccion",Tabla_471047!A362),"359")</f>
        <v>359</v>
      </c>
      <c r="V366" s="5" t="str" cm="1">
        <f t="array" aca="1" ref="V366" ca="1">HYPERLINK("#"&amp;CELL("direccion",Tabla_471030!A362),"359")</f>
        <v>359</v>
      </c>
      <c r="W366" s="5" t="str" cm="1">
        <f t="array" aca="1" ref="W366" ca="1">HYPERLINK("#"&amp;CELL("direccion",Tabla_471041!A362),"359")</f>
        <v>359</v>
      </c>
      <c r="X366" s="5" t="str" cm="1">
        <f t="array" aca="1" ref="X366" ca="1">HYPERLINK("#"&amp;CELL("direccion",Tabla_471031!A362),"359")</f>
        <v>359</v>
      </c>
      <c r="Y366" s="5" t="str" cm="1">
        <f t="array" aca="1" ref="Y366" ca="1">HYPERLINK("#"&amp;CELL("direccion",Tabla_471032!A362),"359")</f>
        <v>359</v>
      </c>
      <c r="Z366" s="5" t="str" cm="1">
        <f t="array" aca="1" ref="Z366" ca="1">HYPERLINK("#"&amp;CELL("direccion",Tabla_471059!A362),"359")</f>
        <v>359</v>
      </c>
      <c r="AA366" s="5" t="str" cm="1">
        <f t="array" aca="1" ref="AA366" ca="1">HYPERLINK("#"&amp;CELL("direccion",Tabla_471071!A362),"359")</f>
        <v>359</v>
      </c>
      <c r="AB366" s="5" t="str" cm="1">
        <f t="array" aca="1" ref="AB366" ca="1">HYPERLINK("#"&amp;CELL("direccion",Tabla_471062!A362),"359")</f>
        <v>359</v>
      </c>
      <c r="AC366" s="5" t="str" cm="1">
        <f t="array" aca="1" ref="AC366" ca="1">HYPERLINK("#"&amp;CELL("direccion",Tabla_471074!A362),"359")</f>
        <v>359</v>
      </c>
      <c r="AD366" t="s">
        <v>213</v>
      </c>
      <c r="AE366" s="3">
        <v>45747</v>
      </c>
    </row>
    <row r="367" spans="1:31" x14ac:dyDescent="0.3">
      <c r="A367">
        <v>2025</v>
      </c>
      <c r="B367" s="3">
        <v>45658</v>
      </c>
      <c r="C367" s="3">
        <v>45747</v>
      </c>
      <c r="D367" t="s">
        <v>84</v>
      </c>
      <c r="E367">
        <v>189</v>
      </c>
      <c r="F367" t="s">
        <v>280</v>
      </c>
      <c r="G367" t="s">
        <v>280</v>
      </c>
      <c r="H367" t="s">
        <v>225</v>
      </c>
      <c r="I367" t="s">
        <v>957</v>
      </c>
      <c r="J367" t="s">
        <v>348</v>
      </c>
      <c r="K367" t="s">
        <v>958</v>
      </c>
      <c r="L367" t="s">
        <v>91</v>
      </c>
      <c r="M367">
        <v>14187</v>
      </c>
      <c r="N367" t="s">
        <v>212</v>
      </c>
      <c r="O367">
        <v>11565.050000000001</v>
      </c>
      <c r="P367" t="s">
        <v>212</v>
      </c>
      <c r="Q367" s="5" t="str" cm="1">
        <f t="array" aca="1" ref="Q367" ca="1">HYPERLINK("#"&amp;CELL("direccion",Tabla_471065!A363),"360")</f>
        <v>360</v>
      </c>
      <c r="R367" s="5" t="str" cm="1">
        <f t="array" aca="1" ref="R367" ca="1">HYPERLINK("#"&amp;CELL("direccion",Tabla_471039!A363),"360")</f>
        <v>360</v>
      </c>
      <c r="S367" s="5" t="str" cm="1">
        <f t="array" aca="1" ref="S367" ca="1">HYPERLINK("#"&amp;CELL("direccion",Tabla_471067!A363),"360")</f>
        <v>360</v>
      </c>
      <c r="T367" s="5" t="str" cm="1">
        <f t="array" aca="1" ref="T367" ca="1">HYPERLINK("#"&amp;CELL("direccion",Tabla_471023!A363),"360")</f>
        <v>360</v>
      </c>
      <c r="U367" s="5" t="str" cm="1">
        <f t="array" aca="1" ref="U367" ca="1">HYPERLINK("#"&amp;CELL("direccion",Tabla_471047!A363),"360")</f>
        <v>360</v>
      </c>
      <c r="V367" s="5" t="str" cm="1">
        <f t="array" aca="1" ref="V367" ca="1">HYPERLINK("#"&amp;CELL("direccion",Tabla_471030!A363),"360")</f>
        <v>360</v>
      </c>
      <c r="W367" s="5" t="str" cm="1">
        <f t="array" aca="1" ref="W367" ca="1">HYPERLINK("#"&amp;CELL("direccion",Tabla_471041!A363),"360")</f>
        <v>360</v>
      </c>
      <c r="X367" s="5" t="str" cm="1">
        <f t="array" aca="1" ref="X367" ca="1">HYPERLINK("#"&amp;CELL("direccion",Tabla_471031!A363),"360")</f>
        <v>360</v>
      </c>
      <c r="Y367" s="5" t="str" cm="1">
        <f t="array" aca="1" ref="Y367" ca="1">HYPERLINK("#"&amp;CELL("direccion",Tabla_471032!A363),"360")</f>
        <v>360</v>
      </c>
      <c r="Z367" s="5" t="str" cm="1">
        <f t="array" aca="1" ref="Z367" ca="1">HYPERLINK("#"&amp;CELL("direccion",Tabla_471059!A363),"360")</f>
        <v>360</v>
      </c>
      <c r="AA367" s="5" t="str" cm="1">
        <f t="array" aca="1" ref="AA367" ca="1">HYPERLINK("#"&amp;CELL("direccion",Tabla_471071!A363),"360")</f>
        <v>360</v>
      </c>
      <c r="AB367" s="5" t="str" cm="1">
        <f t="array" aca="1" ref="AB367" ca="1">HYPERLINK("#"&amp;CELL("direccion",Tabla_471062!A363),"360")</f>
        <v>360</v>
      </c>
      <c r="AC367" s="5" t="str" cm="1">
        <f t="array" aca="1" ref="AC367" ca="1">HYPERLINK("#"&amp;CELL("direccion",Tabla_471074!A363),"360")</f>
        <v>360</v>
      </c>
      <c r="AD367" t="s">
        <v>213</v>
      </c>
      <c r="AE367" s="3">
        <v>45747</v>
      </c>
    </row>
    <row r="368" spans="1:31" x14ac:dyDescent="0.3">
      <c r="A368">
        <v>2025</v>
      </c>
      <c r="B368" s="3">
        <v>45658</v>
      </c>
      <c r="C368" s="3">
        <v>45747</v>
      </c>
      <c r="D368" t="s">
        <v>84</v>
      </c>
      <c r="E368">
        <v>189</v>
      </c>
      <c r="F368" t="s">
        <v>284</v>
      </c>
      <c r="G368" t="s">
        <v>284</v>
      </c>
      <c r="H368" t="s">
        <v>225</v>
      </c>
      <c r="I368" t="s">
        <v>959</v>
      </c>
      <c r="J368" t="s">
        <v>348</v>
      </c>
      <c r="K368" t="s">
        <v>960</v>
      </c>
      <c r="L368" t="s">
        <v>91</v>
      </c>
      <c r="M368">
        <v>14187</v>
      </c>
      <c r="N368" t="s">
        <v>212</v>
      </c>
      <c r="O368">
        <v>11565.050000000001</v>
      </c>
      <c r="P368" t="s">
        <v>212</v>
      </c>
      <c r="Q368" s="5" t="str" cm="1">
        <f t="array" aca="1" ref="Q368" ca="1">HYPERLINK("#"&amp;CELL("direccion",Tabla_471065!A364),"361")</f>
        <v>361</v>
      </c>
      <c r="R368" s="5" t="str" cm="1">
        <f t="array" aca="1" ref="R368" ca="1">HYPERLINK("#"&amp;CELL("direccion",Tabla_471039!A364),"361")</f>
        <v>361</v>
      </c>
      <c r="S368" s="5" t="str" cm="1">
        <f t="array" aca="1" ref="S368" ca="1">HYPERLINK("#"&amp;CELL("direccion",Tabla_471067!A364),"361")</f>
        <v>361</v>
      </c>
      <c r="T368" s="5" t="str" cm="1">
        <f t="array" aca="1" ref="T368" ca="1">HYPERLINK("#"&amp;CELL("direccion",Tabla_471023!A364),"361")</f>
        <v>361</v>
      </c>
      <c r="U368" s="5" t="str" cm="1">
        <f t="array" aca="1" ref="U368" ca="1">HYPERLINK("#"&amp;CELL("direccion",Tabla_471047!A364),"361")</f>
        <v>361</v>
      </c>
      <c r="V368" s="5" t="str" cm="1">
        <f t="array" aca="1" ref="V368" ca="1">HYPERLINK("#"&amp;CELL("direccion",Tabla_471030!A364),"361")</f>
        <v>361</v>
      </c>
      <c r="W368" s="5" t="str" cm="1">
        <f t="array" aca="1" ref="W368" ca="1">HYPERLINK("#"&amp;CELL("direccion",Tabla_471041!A364),"361")</f>
        <v>361</v>
      </c>
      <c r="X368" s="5" t="str" cm="1">
        <f t="array" aca="1" ref="X368" ca="1">HYPERLINK("#"&amp;CELL("direccion",Tabla_471031!A364),"361")</f>
        <v>361</v>
      </c>
      <c r="Y368" s="5" t="str" cm="1">
        <f t="array" aca="1" ref="Y368" ca="1">HYPERLINK("#"&amp;CELL("direccion",Tabla_471032!A364),"361")</f>
        <v>361</v>
      </c>
      <c r="Z368" s="5" t="str" cm="1">
        <f t="array" aca="1" ref="Z368" ca="1">HYPERLINK("#"&amp;CELL("direccion",Tabla_471059!A364),"361")</f>
        <v>361</v>
      </c>
      <c r="AA368" s="5" t="str" cm="1">
        <f t="array" aca="1" ref="AA368" ca="1">HYPERLINK("#"&amp;CELL("direccion",Tabla_471071!A364),"361")</f>
        <v>361</v>
      </c>
      <c r="AB368" s="5" t="str" cm="1">
        <f t="array" aca="1" ref="AB368" ca="1">HYPERLINK("#"&amp;CELL("direccion",Tabla_471062!A364),"361")</f>
        <v>361</v>
      </c>
      <c r="AC368" s="5" t="str" cm="1">
        <f t="array" aca="1" ref="AC368" ca="1">HYPERLINK("#"&amp;CELL("direccion",Tabla_471074!A364),"361")</f>
        <v>361</v>
      </c>
      <c r="AD368" t="s">
        <v>213</v>
      </c>
      <c r="AE368" s="3">
        <v>45747</v>
      </c>
    </row>
    <row r="369" spans="1:31" x14ac:dyDescent="0.3">
      <c r="A369">
        <v>2025</v>
      </c>
      <c r="B369" s="3">
        <v>45658</v>
      </c>
      <c r="C369" s="3">
        <v>45747</v>
      </c>
      <c r="D369" t="s">
        <v>84</v>
      </c>
      <c r="E369">
        <v>189</v>
      </c>
      <c r="F369" t="s">
        <v>286</v>
      </c>
      <c r="G369" t="s">
        <v>286</v>
      </c>
      <c r="H369" t="s">
        <v>225</v>
      </c>
      <c r="I369" t="s">
        <v>961</v>
      </c>
      <c r="J369" t="s">
        <v>387</v>
      </c>
      <c r="K369" t="s">
        <v>355</v>
      </c>
      <c r="L369" t="s">
        <v>92</v>
      </c>
      <c r="M369">
        <v>14187</v>
      </c>
      <c r="N369" t="s">
        <v>212</v>
      </c>
      <c r="O369">
        <v>11565.050000000001</v>
      </c>
      <c r="P369" t="s">
        <v>212</v>
      </c>
      <c r="Q369" s="5" t="str" cm="1">
        <f t="array" aca="1" ref="Q369" ca="1">HYPERLINK("#"&amp;CELL("direccion",Tabla_471065!A365),"362")</f>
        <v>362</v>
      </c>
      <c r="R369" s="5" t="str" cm="1">
        <f t="array" aca="1" ref="R369" ca="1">HYPERLINK("#"&amp;CELL("direccion",Tabla_471039!A365),"362")</f>
        <v>362</v>
      </c>
      <c r="S369" s="5" t="str" cm="1">
        <f t="array" aca="1" ref="S369" ca="1">HYPERLINK("#"&amp;CELL("direccion",Tabla_471067!A365),"362")</f>
        <v>362</v>
      </c>
      <c r="T369" s="5" t="str" cm="1">
        <f t="array" aca="1" ref="T369" ca="1">HYPERLINK("#"&amp;CELL("direccion",Tabla_471023!A365),"362")</f>
        <v>362</v>
      </c>
      <c r="U369" s="5" t="str" cm="1">
        <f t="array" aca="1" ref="U369" ca="1">HYPERLINK("#"&amp;CELL("direccion",Tabla_471047!A365),"362")</f>
        <v>362</v>
      </c>
      <c r="V369" s="5" t="str" cm="1">
        <f t="array" aca="1" ref="V369" ca="1">HYPERLINK("#"&amp;CELL("direccion",Tabla_471030!A365),"362")</f>
        <v>362</v>
      </c>
      <c r="W369" s="5" t="str" cm="1">
        <f t="array" aca="1" ref="W369" ca="1">HYPERLINK("#"&amp;CELL("direccion",Tabla_471041!A365),"362")</f>
        <v>362</v>
      </c>
      <c r="X369" s="5" t="str" cm="1">
        <f t="array" aca="1" ref="X369" ca="1">HYPERLINK("#"&amp;CELL("direccion",Tabla_471031!A365),"362")</f>
        <v>362</v>
      </c>
      <c r="Y369" s="5" t="str" cm="1">
        <f t="array" aca="1" ref="Y369" ca="1">HYPERLINK("#"&amp;CELL("direccion",Tabla_471032!A365),"362")</f>
        <v>362</v>
      </c>
      <c r="Z369" s="5" t="str" cm="1">
        <f t="array" aca="1" ref="Z369" ca="1">HYPERLINK("#"&amp;CELL("direccion",Tabla_471059!A365),"362")</f>
        <v>362</v>
      </c>
      <c r="AA369" s="5" t="str" cm="1">
        <f t="array" aca="1" ref="AA369" ca="1">HYPERLINK("#"&amp;CELL("direccion",Tabla_471071!A365),"362")</f>
        <v>362</v>
      </c>
      <c r="AB369" s="5" t="str" cm="1">
        <f t="array" aca="1" ref="AB369" ca="1">HYPERLINK("#"&amp;CELL("direccion",Tabla_471062!A365),"362")</f>
        <v>362</v>
      </c>
      <c r="AC369" s="5" t="str" cm="1">
        <f t="array" aca="1" ref="AC369" ca="1">HYPERLINK("#"&amp;CELL("direccion",Tabla_471074!A365),"362")</f>
        <v>362</v>
      </c>
      <c r="AD369" t="s">
        <v>213</v>
      </c>
      <c r="AE369" s="3">
        <v>45747</v>
      </c>
    </row>
    <row r="370" spans="1:31" x14ac:dyDescent="0.3">
      <c r="A370">
        <v>2025</v>
      </c>
      <c r="B370" s="3">
        <v>45658</v>
      </c>
      <c r="C370" s="3">
        <v>45747</v>
      </c>
      <c r="D370" t="s">
        <v>84</v>
      </c>
      <c r="E370">
        <v>189</v>
      </c>
      <c r="F370" t="s">
        <v>280</v>
      </c>
      <c r="G370" t="s">
        <v>280</v>
      </c>
      <c r="H370" t="s">
        <v>225</v>
      </c>
      <c r="I370" t="s">
        <v>695</v>
      </c>
      <c r="J370" t="s">
        <v>596</v>
      </c>
      <c r="K370" t="s">
        <v>482</v>
      </c>
      <c r="L370" t="s">
        <v>92</v>
      </c>
      <c r="M370">
        <v>14187</v>
      </c>
      <c r="N370" t="s">
        <v>212</v>
      </c>
      <c r="O370">
        <v>11565.050000000001</v>
      </c>
      <c r="P370" t="s">
        <v>212</v>
      </c>
      <c r="Q370" s="5" t="str" cm="1">
        <f t="array" aca="1" ref="Q370" ca="1">HYPERLINK("#"&amp;CELL("direccion",Tabla_471065!A366),"363")</f>
        <v>363</v>
      </c>
      <c r="R370" s="5" t="str" cm="1">
        <f t="array" aca="1" ref="R370" ca="1">HYPERLINK("#"&amp;CELL("direccion",Tabla_471039!A366),"363")</f>
        <v>363</v>
      </c>
      <c r="S370" s="5" t="str" cm="1">
        <f t="array" aca="1" ref="S370" ca="1">HYPERLINK("#"&amp;CELL("direccion",Tabla_471067!A366),"363")</f>
        <v>363</v>
      </c>
      <c r="T370" s="5" t="str" cm="1">
        <f t="array" aca="1" ref="T370" ca="1">HYPERLINK("#"&amp;CELL("direccion",Tabla_471023!A366),"363")</f>
        <v>363</v>
      </c>
      <c r="U370" s="5" t="str" cm="1">
        <f t="array" aca="1" ref="U370" ca="1">HYPERLINK("#"&amp;CELL("direccion",Tabla_471047!A366),"363")</f>
        <v>363</v>
      </c>
      <c r="V370" s="5" t="str" cm="1">
        <f t="array" aca="1" ref="V370" ca="1">HYPERLINK("#"&amp;CELL("direccion",Tabla_471030!A366),"363")</f>
        <v>363</v>
      </c>
      <c r="W370" s="5" t="str" cm="1">
        <f t="array" aca="1" ref="W370" ca="1">HYPERLINK("#"&amp;CELL("direccion",Tabla_471041!A366),"363")</f>
        <v>363</v>
      </c>
      <c r="X370" s="5" t="str" cm="1">
        <f t="array" aca="1" ref="X370" ca="1">HYPERLINK("#"&amp;CELL("direccion",Tabla_471031!A366),"363")</f>
        <v>363</v>
      </c>
      <c r="Y370" s="5" t="str" cm="1">
        <f t="array" aca="1" ref="Y370" ca="1">HYPERLINK("#"&amp;CELL("direccion",Tabla_471032!A366),"363")</f>
        <v>363</v>
      </c>
      <c r="Z370" s="5" t="str" cm="1">
        <f t="array" aca="1" ref="Z370" ca="1">HYPERLINK("#"&amp;CELL("direccion",Tabla_471059!A366),"363")</f>
        <v>363</v>
      </c>
      <c r="AA370" s="5" t="str" cm="1">
        <f t="array" aca="1" ref="AA370" ca="1">HYPERLINK("#"&amp;CELL("direccion",Tabla_471071!A366),"363")</f>
        <v>363</v>
      </c>
      <c r="AB370" s="5" t="str" cm="1">
        <f t="array" aca="1" ref="AB370" ca="1">HYPERLINK("#"&amp;CELL("direccion",Tabla_471062!A366),"363")</f>
        <v>363</v>
      </c>
      <c r="AC370" s="5" t="str" cm="1">
        <f t="array" aca="1" ref="AC370" ca="1">HYPERLINK("#"&amp;CELL("direccion",Tabla_471074!A366),"363")</f>
        <v>363</v>
      </c>
      <c r="AD370" t="s">
        <v>213</v>
      </c>
      <c r="AE370" s="3">
        <v>45747</v>
      </c>
    </row>
    <row r="371" spans="1:31" x14ac:dyDescent="0.3">
      <c r="A371">
        <v>2025</v>
      </c>
      <c r="B371" s="3">
        <v>45658</v>
      </c>
      <c r="C371" s="3">
        <v>45747</v>
      </c>
      <c r="D371" t="s">
        <v>84</v>
      </c>
      <c r="E371">
        <v>189</v>
      </c>
      <c r="F371" t="s">
        <v>281</v>
      </c>
      <c r="G371" t="s">
        <v>281</v>
      </c>
      <c r="H371" t="s">
        <v>225</v>
      </c>
      <c r="I371" t="s">
        <v>349</v>
      </c>
      <c r="J371" t="s">
        <v>405</v>
      </c>
      <c r="K371" t="s">
        <v>485</v>
      </c>
      <c r="L371" t="s">
        <v>92</v>
      </c>
      <c r="M371">
        <v>14187</v>
      </c>
      <c r="N371" t="s">
        <v>212</v>
      </c>
      <c r="O371">
        <v>11565.050000000001</v>
      </c>
      <c r="P371" t="s">
        <v>212</v>
      </c>
      <c r="Q371" s="5" t="str" cm="1">
        <f t="array" aca="1" ref="Q371" ca="1">HYPERLINK("#"&amp;CELL("direccion",Tabla_471065!A367),"364")</f>
        <v>364</v>
      </c>
      <c r="R371" s="5" t="str" cm="1">
        <f t="array" aca="1" ref="R371" ca="1">HYPERLINK("#"&amp;CELL("direccion",Tabla_471039!A367),"364")</f>
        <v>364</v>
      </c>
      <c r="S371" s="5" t="str" cm="1">
        <f t="array" aca="1" ref="S371" ca="1">HYPERLINK("#"&amp;CELL("direccion",Tabla_471067!A367),"364")</f>
        <v>364</v>
      </c>
      <c r="T371" s="5" t="str" cm="1">
        <f t="array" aca="1" ref="T371" ca="1">HYPERLINK("#"&amp;CELL("direccion",Tabla_471023!A367),"364")</f>
        <v>364</v>
      </c>
      <c r="U371" s="5" t="str" cm="1">
        <f t="array" aca="1" ref="U371" ca="1">HYPERLINK("#"&amp;CELL("direccion",Tabla_471047!A367),"364")</f>
        <v>364</v>
      </c>
      <c r="V371" s="5" t="str" cm="1">
        <f t="array" aca="1" ref="V371" ca="1">HYPERLINK("#"&amp;CELL("direccion",Tabla_471030!A367),"364")</f>
        <v>364</v>
      </c>
      <c r="W371" s="5" t="str" cm="1">
        <f t="array" aca="1" ref="W371" ca="1">HYPERLINK("#"&amp;CELL("direccion",Tabla_471041!A367),"364")</f>
        <v>364</v>
      </c>
      <c r="X371" s="5" t="str" cm="1">
        <f t="array" aca="1" ref="X371" ca="1">HYPERLINK("#"&amp;CELL("direccion",Tabla_471031!A367),"364")</f>
        <v>364</v>
      </c>
      <c r="Y371" s="5" t="str" cm="1">
        <f t="array" aca="1" ref="Y371" ca="1">HYPERLINK("#"&amp;CELL("direccion",Tabla_471032!A367),"364")</f>
        <v>364</v>
      </c>
      <c r="Z371" s="5" t="str" cm="1">
        <f t="array" aca="1" ref="Z371" ca="1">HYPERLINK("#"&amp;CELL("direccion",Tabla_471059!A367),"364")</f>
        <v>364</v>
      </c>
      <c r="AA371" s="5" t="str" cm="1">
        <f t="array" aca="1" ref="AA371" ca="1">HYPERLINK("#"&amp;CELL("direccion",Tabla_471071!A367),"364")</f>
        <v>364</v>
      </c>
      <c r="AB371" s="5" t="str" cm="1">
        <f t="array" aca="1" ref="AB371" ca="1">HYPERLINK("#"&amp;CELL("direccion",Tabla_471062!A367),"364")</f>
        <v>364</v>
      </c>
      <c r="AC371" s="5" t="str" cm="1">
        <f t="array" aca="1" ref="AC371" ca="1">HYPERLINK("#"&amp;CELL("direccion",Tabla_471074!A367),"364")</f>
        <v>364</v>
      </c>
      <c r="AD371" t="s">
        <v>213</v>
      </c>
      <c r="AE371" s="3">
        <v>45747</v>
      </c>
    </row>
    <row r="372" spans="1:31" x14ac:dyDescent="0.3">
      <c r="A372">
        <v>2025</v>
      </c>
      <c r="B372" s="3">
        <v>45658</v>
      </c>
      <c r="C372" s="3">
        <v>45747</v>
      </c>
      <c r="D372" t="s">
        <v>84</v>
      </c>
      <c r="E372">
        <v>189</v>
      </c>
      <c r="F372" t="s">
        <v>284</v>
      </c>
      <c r="G372" t="s">
        <v>284</v>
      </c>
      <c r="H372" t="s">
        <v>225</v>
      </c>
      <c r="I372" t="s">
        <v>962</v>
      </c>
      <c r="J372" t="s">
        <v>485</v>
      </c>
      <c r="K372" t="s">
        <v>963</v>
      </c>
      <c r="L372" t="s">
        <v>92</v>
      </c>
      <c r="M372">
        <v>14187</v>
      </c>
      <c r="N372" t="s">
        <v>212</v>
      </c>
      <c r="O372">
        <v>11565.050000000001</v>
      </c>
      <c r="P372" t="s">
        <v>212</v>
      </c>
      <c r="Q372" s="5" t="str" cm="1">
        <f t="array" aca="1" ref="Q372" ca="1">HYPERLINK("#"&amp;CELL("direccion",Tabla_471065!A368),"365")</f>
        <v>365</v>
      </c>
      <c r="R372" s="5" t="str" cm="1">
        <f t="array" aca="1" ref="R372" ca="1">HYPERLINK("#"&amp;CELL("direccion",Tabla_471039!A368),"365")</f>
        <v>365</v>
      </c>
      <c r="S372" s="5" t="str" cm="1">
        <f t="array" aca="1" ref="S372" ca="1">HYPERLINK("#"&amp;CELL("direccion",Tabla_471067!A368),"365")</f>
        <v>365</v>
      </c>
      <c r="T372" s="5" t="str" cm="1">
        <f t="array" aca="1" ref="T372" ca="1">HYPERLINK("#"&amp;CELL("direccion",Tabla_471023!A368),"365")</f>
        <v>365</v>
      </c>
      <c r="U372" s="5" t="str" cm="1">
        <f t="array" aca="1" ref="U372" ca="1">HYPERLINK("#"&amp;CELL("direccion",Tabla_471047!A368),"365")</f>
        <v>365</v>
      </c>
      <c r="V372" s="5" t="str" cm="1">
        <f t="array" aca="1" ref="V372" ca="1">HYPERLINK("#"&amp;CELL("direccion",Tabla_471030!A368),"365")</f>
        <v>365</v>
      </c>
      <c r="W372" s="5" t="str" cm="1">
        <f t="array" aca="1" ref="W372" ca="1">HYPERLINK("#"&amp;CELL("direccion",Tabla_471041!A368),"365")</f>
        <v>365</v>
      </c>
      <c r="X372" s="5" t="str" cm="1">
        <f t="array" aca="1" ref="X372" ca="1">HYPERLINK("#"&amp;CELL("direccion",Tabla_471031!A368),"365")</f>
        <v>365</v>
      </c>
      <c r="Y372" s="5" t="str" cm="1">
        <f t="array" aca="1" ref="Y372" ca="1">HYPERLINK("#"&amp;CELL("direccion",Tabla_471032!A368),"365")</f>
        <v>365</v>
      </c>
      <c r="Z372" s="5" t="str" cm="1">
        <f t="array" aca="1" ref="Z372" ca="1">HYPERLINK("#"&amp;CELL("direccion",Tabla_471059!A368),"365")</f>
        <v>365</v>
      </c>
      <c r="AA372" s="5" t="str" cm="1">
        <f t="array" aca="1" ref="AA372" ca="1">HYPERLINK("#"&amp;CELL("direccion",Tabla_471071!A368),"365")</f>
        <v>365</v>
      </c>
      <c r="AB372" s="5" t="str" cm="1">
        <f t="array" aca="1" ref="AB372" ca="1">HYPERLINK("#"&amp;CELL("direccion",Tabla_471062!A368),"365")</f>
        <v>365</v>
      </c>
      <c r="AC372" s="5" t="str" cm="1">
        <f t="array" aca="1" ref="AC372" ca="1">HYPERLINK("#"&amp;CELL("direccion",Tabla_471074!A368),"365")</f>
        <v>365</v>
      </c>
      <c r="AD372" t="s">
        <v>213</v>
      </c>
      <c r="AE372" s="3">
        <v>45747</v>
      </c>
    </row>
    <row r="373" spans="1:31" x14ac:dyDescent="0.3">
      <c r="A373">
        <v>2025</v>
      </c>
      <c r="B373" s="3">
        <v>45658</v>
      </c>
      <c r="C373" s="3">
        <v>45747</v>
      </c>
      <c r="D373" t="s">
        <v>84</v>
      </c>
      <c r="E373">
        <v>189</v>
      </c>
      <c r="F373" t="s">
        <v>280</v>
      </c>
      <c r="G373" t="s">
        <v>280</v>
      </c>
      <c r="H373" t="s">
        <v>225</v>
      </c>
      <c r="I373" t="s">
        <v>346</v>
      </c>
      <c r="J373" t="s">
        <v>485</v>
      </c>
      <c r="K373" t="s">
        <v>402</v>
      </c>
      <c r="L373" t="s">
        <v>91</v>
      </c>
      <c r="M373">
        <v>14187</v>
      </c>
      <c r="N373" t="s">
        <v>212</v>
      </c>
      <c r="O373">
        <v>11565.050000000001</v>
      </c>
      <c r="P373" t="s">
        <v>212</v>
      </c>
      <c r="Q373" s="5" t="str" cm="1">
        <f t="array" aca="1" ref="Q373" ca="1">HYPERLINK("#"&amp;CELL("direccion",Tabla_471065!A369),"366")</f>
        <v>366</v>
      </c>
      <c r="R373" s="5" t="str" cm="1">
        <f t="array" aca="1" ref="R373" ca="1">HYPERLINK("#"&amp;CELL("direccion",Tabla_471039!A369),"366")</f>
        <v>366</v>
      </c>
      <c r="S373" s="5" t="str" cm="1">
        <f t="array" aca="1" ref="S373" ca="1">HYPERLINK("#"&amp;CELL("direccion",Tabla_471067!A369),"366")</f>
        <v>366</v>
      </c>
      <c r="T373" s="5" t="str" cm="1">
        <f t="array" aca="1" ref="T373" ca="1">HYPERLINK("#"&amp;CELL("direccion",Tabla_471023!A369),"366")</f>
        <v>366</v>
      </c>
      <c r="U373" s="5" t="str" cm="1">
        <f t="array" aca="1" ref="U373" ca="1">HYPERLINK("#"&amp;CELL("direccion",Tabla_471047!A369),"366")</f>
        <v>366</v>
      </c>
      <c r="V373" s="5" t="str" cm="1">
        <f t="array" aca="1" ref="V373" ca="1">HYPERLINK("#"&amp;CELL("direccion",Tabla_471030!A369),"366")</f>
        <v>366</v>
      </c>
      <c r="W373" s="5" t="str" cm="1">
        <f t="array" aca="1" ref="W373" ca="1">HYPERLINK("#"&amp;CELL("direccion",Tabla_471041!A369),"366")</f>
        <v>366</v>
      </c>
      <c r="X373" s="5" t="str" cm="1">
        <f t="array" aca="1" ref="X373" ca="1">HYPERLINK("#"&amp;CELL("direccion",Tabla_471031!A369),"366")</f>
        <v>366</v>
      </c>
      <c r="Y373" s="5" t="str" cm="1">
        <f t="array" aca="1" ref="Y373" ca="1">HYPERLINK("#"&amp;CELL("direccion",Tabla_471032!A369),"366")</f>
        <v>366</v>
      </c>
      <c r="Z373" s="5" t="str" cm="1">
        <f t="array" aca="1" ref="Z373" ca="1">HYPERLINK("#"&amp;CELL("direccion",Tabla_471059!A369),"366")</f>
        <v>366</v>
      </c>
      <c r="AA373" s="5" t="str" cm="1">
        <f t="array" aca="1" ref="AA373" ca="1">HYPERLINK("#"&amp;CELL("direccion",Tabla_471071!A369),"366")</f>
        <v>366</v>
      </c>
      <c r="AB373" s="5" t="str" cm="1">
        <f t="array" aca="1" ref="AB373" ca="1">HYPERLINK("#"&amp;CELL("direccion",Tabla_471062!A369),"366")</f>
        <v>366</v>
      </c>
      <c r="AC373" s="5" t="str" cm="1">
        <f t="array" aca="1" ref="AC373" ca="1">HYPERLINK("#"&amp;CELL("direccion",Tabla_471074!A369),"366")</f>
        <v>366</v>
      </c>
      <c r="AD373" t="s">
        <v>213</v>
      </c>
      <c r="AE373" s="3">
        <v>45747</v>
      </c>
    </row>
    <row r="374" spans="1:31" x14ac:dyDescent="0.3">
      <c r="A374">
        <v>2025</v>
      </c>
      <c r="B374" s="3">
        <v>45658</v>
      </c>
      <c r="C374" s="3">
        <v>45747</v>
      </c>
      <c r="D374" t="s">
        <v>84</v>
      </c>
      <c r="E374">
        <v>189</v>
      </c>
      <c r="F374" t="s">
        <v>284</v>
      </c>
      <c r="G374" t="s">
        <v>284</v>
      </c>
      <c r="H374" t="s">
        <v>225</v>
      </c>
      <c r="I374" t="s">
        <v>964</v>
      </c>
      <c r="J374" t="s">
        <v>485</v>
      </c>
      <c r="K374" t="s">
        <v>965</v>
      </c>
      <c r="L374" t="s">
        <v>92</v>
      </c>
      <c r="M374">
        <v>14187</v>
      </c>
      <c r="N374" t="s">
        <v>212</v>
      </c>
      <c r="O374">
        <v>11565.050000000001</v>
      </c>
      <c r="P374" t="s">
        <v>212</v>
      </c>
      <c r="Q374" s="5" t="str" cm="1">
        <f t="array" aca="1" ref="Q374" ca="1">HYPERLINK("#"&amp;CELL("direccion",Tabla_471065!A370),"367")</f>
        <v>367</v>
      </c>
      <c r="R374" s="5" t="str" cm="1">
        <f t="array" aca="1" ref="R374" ca="1">HYPERLINK("#"&amp;CELL("direccion",Tabla_471039!A370),"367")</f>
        <v>367</v>
      </c>
      <c r="S374" s="5" t="str" cm="1">
        <f t="array" aca="1" ref="S374" ca="1">HYPERLINK("#"&amp;CELL("direccion",Tabla_471067!A370),"367")</f>
        <v>367</v>
      </c>
      <c r="T374" s="5" t="str" cm="1">
        <f t="array" aca="1" ref="T374" ca="1">HYPERLINK("#"&amp;CELL("direccion",Tabla_471023!A370),"367")</f>
        <v>367</v>
      </c>
      <c r="U374" s="5" t="str" cm="1">
        <f t="array" aca="1" ref="U374" ca="1">HYPERLINK("#"&amp;CELL("direccion",Tabla_471047!A370),"367")</f>
        <v>367</v>
      </c>
      <c r="V374" s="5" t="str" cm="1">
        <f t="array" aca="1" ref="V374" ca="1">HYPERLINK("#"&amp;CELL("direccion",Tabla_471030!A370),"367")</f>
        <v>367</v>
      </c>
      <c r="W374" s="5" t="str" cm="1">
        <f t="array" aca="1" ref="W374" ca="1">HYPERLINK("#"&amp;CELL("direccion",Tabla_471041!A370),"367")</f>
        <v>367</v>
      </c>
      <c r="X374" s="5" t="str" cm="1">
        <f t="array" aca="1" ref="X374" ca="1">HYPERLINK("#"&amp;CELL("direccion",Tabla_471031!A370),"367")</f>
        <v>367</v>
      </c>
      <c r="Y374" s="5" t="str" cm="1">
        <f t="array" aca="1" ref="Y374" ca="1">HYPERLINK("#"&amp;CELL("direccion",Tabla_471032!A370),"367")</f>
        <v>367</v>
      </c>
      <c r="Z374" s="5" t="str" cm="1">
        <f t="array" aca="1" ref="Z374" ca="1">HYPERLINK("#"&amp;CELL("direccion",Tabla_471059!A370),"367")</f>
        <v>367</v>
      </c>
      <c r="AA374" s="5" t="str" cm="1">
        <f t="array" aca="1" ref="AA374" ca="1">HYPERLINK("#"&amp;CELL("direccion",Tabla_471071!A370),"367")</f>
        <v>367</v>
      </c>
      <c r="AB374" s="5" t="str" cm="1">
        <f t="array" aca="1" ref="AB374" ca="1">HYPERLINK("#"&amp;CELL("direccion",Tabla_471062!A370),"367")</f>
        <v>367</v>
      </c>
      <c r="AC374" s="5" t="str" cm="1">
        <f t="array" aca="1" ref="AC374" ca="1">HYPERLINK("#"&amp;CELL("direccion",Tabla_471074!A370),"367")</f>
        <v>367</v>
      </c>
      <c r="AD374" t="s">
        <v>213</v>
      </c>
      <c r="AE374" s="3">
        <v>45747</v>
      </c>
    </row>
    <row r="375" spans="1:31" x14ac:dyDescent="0.3">
      <c r="A375">
        <v>2025</v>
      </c>
      <c r="B375" s="3">
        <v>45658</v>
      </c>
      <c r="C375" s="3">
        <v>45747</v>
      </c>
      <c r="D375" t="s">
        <v>84</v>
      </c>
      <c r="E375">
        <v>189</v>
      </c>
      <c r="F375" t="s">
        <v>280</v>
      </c>
      <c r="G375" t="s">
        <v>280</v>
      </c>
      <c r="H375" t="s">
        <v>225</v>
      </c>
      <c r="I375" t="s">
        <v>379</v>
      </c>
      <c r="J375" t="s">
        <v>719</v>
      </c>
      <c r="K375" t="s">
        <v>454</v>
      </c>
      <c r="L375" t="s">
        <v>92</v>
      </c>
      <c r="M375">
        <v>14187</v>
      </c>
      <c r="N375" t="s">
        <v>212</v>
      </c>
      <c r="O375">
        <v>11565.050000000001</v>
      </c>
      <c r="P375" t="s">
        <v>212</v>
      </c>
      <c r="Q375" s="5" t="str" cm="1">
        <f t="array" aca="1" ref="Q375" ca="1">HYPERLINK("#"&amp;CELL("direccion",Tabla_471065!A371),"368")</f>
        <v>368</v>
      </c>
      <c r="R375" s="5" t="str" cm="1">
        <f t="array" aca="1" ref="R375" ca="1">HYPERLINK("#"&amp;CELL("direccion",Tabla_471039!A371),"368")</f>
        <v>368</v>
      </c>
      <c r="S375" s="5" t="str" cm="1">
        <f t="array" aca="1" ref="S375" ca="1">HYPERLINK("#"&amp;CELL("direccion",Tabla_471067!A371),"368")</f>
        <v>368</v>
      </c>
      <c r="T375" s="5" t="str" cm="1">
        <f t="array" aca="1" ref="T375" ca="1">HYPERLINK("#"&amp;CELL("direccion",Tabla_471023!A371),"368")</f>
        <v>368</v>
      </c>
      <c r="U375" s="5" t="str" cm="1">
        <f t="array" aca="1" ref="U375" ca="1">HYPERLINK("#"&amp;CELL("direccion",Tabla_471047!A371),"368")</f>
        <v>368</v>
      </c>
      <c r="V375" s="5" t="str" cm="1">
        <f t="array" aca="1" ref="V375" ca="1">HYPERLINK("#"&amp;CELL("direccion",Tabla_471030!A371),"368")</f>
        <v>368</v>
      </c>
      <c r="W375" s="5" t="str" cm="1">
        <f t="array" aca="1" ref="W375" ca="1">HYPERLINK("#"&amp;CELL("direccion",Tabla_471041!A371),"368")</f>
        <v>368</v>
      </c>
      <c r="X375" s="5" t="str" cm="1">
        <f t="array" aca="1" ref="X375" ca="1">HYPERLINK("#"&amp;CELL("direccion",Tabla_471031!A371),"368")</f>
        <v>368</v>
      </c>
      <c r="Y375" s="5" t="str" cm="1">
        <f t="array" aca="1" ref="Y375" ca="1">HYPERLINK("#"&amp;CELL("direccion",Tabla_471032!A371),"368")</f>
        <v>368</v>
      </c>
      <c r="Z375" s="5" t="str" cm="1">
        <f t="array" aca="1" ref="Z375" ca="1">HYPERLINK("#"&amp;CELL("direccion",Tabla_471059!A371),"368")</f>
        <v>368</v>
      </c>
      <c r="AA375" s="5" t="str" cm="1">
        <f t="array" aca="1" ref="AA375" ca="1">HYPERLINK("#"&amp;CELL("direccion",Tabla_471071!A371),"368")</f>
        <v>368</v>
      </c>
      <c r="AB375" s="5" t="str" cm="1">
        <f t="array" aca="1" ref="AB375" ca="1">HYPERLINK("#"&amp;CELL("direccion",Tabla_471062!A371),"368")</f>
        <v>368</v>
      </c>
      <c r="AC375" s="5" t="str" cm="1">
        <f t="array" aca="1" ref="AC375" ca="1">HYPERLINK("#"&amp;CELL("direccion",Tabla_471074!A371),"368")</f>
        <v>368</v>
      </c>
      <c r="AD375" t="s">
        <v>213</v>
      </c>
      <c r="AE375" s="3">
        <v>45747</v>
      </c>
    </row>
    <row r="376" spans="1:31" x14ac:dyDescent="0.3">
      <c r="A376">
        <v>2025</v>
      </c>
      <c r="B376" s="3">
        <v>45658</v>
      </c>
      <c r="C376" s="3">
        <v>45747</v>
      </c>
      <c r="D376" t="s">
        <v>84</v>
      </c>
      <c r="E376">
        <v>189</v>
      </c>
      <c r="F376" t="s">
        <v>280</v>
      </c>
      <c r="G376" t="s">
        <v>280</v>
      </c>
      <c r="H376" t="s">
        <v>225</v>
      </c>
      <c r="I376" t="s">
        <v>670</v>
      </c>
      <c r="J376" t="s">
        <v>419</v>
      </c>
      <c r="K376" t="s">
        <v>658</v>
      </c>
      <c r="L376" t="s">
        <v>91</v>
      </c>
      <c r="M376">
        <v>14187</v>
      </c>
      <c r="N376" t="s">
        <v>212</v>
      </c>
      <c r="O376">
        <v>11565.050000000001</v>
      </c>
      <c r="P376" t="s">
        <v>212</v>
      </c>
      <c r="Q376" s="5" t="str" cm="1">
        <f t="array" aca="1" ref="Q376" ca="1">HYPERLINK("#"&amp;CELL("direccion",Tabla_471065!A372),"369")</f>
        <v>369</v>
      </c>
      <c r="R376" s="5" t="str" cm="1">
        <f t="array" aca="1" ref="R376" ca="1">HYPERLINK("#"&amp;CELL("direccion",Tabla_471039!A372),"369")</f>
        <v>369</v>
      </c>
      <c r="S376" s="5" t="str" cm="1">
        <f t="array" aca="1" ref="S376" ca="1">HYPERLINK("#"&amp;CELL("direccion",Tabla_471067!A372),"369")</f>
        <v>369</v>
      </c>
      <c r="T376" s="5" t="str" cm="1">
        <f t="array" aca="1" ref="T376" ca="1">HYPERLINK("#"&amp;CELL("direccion",Tabla_471023!A372),"369")</f>
        <v>369</v>
      </c>
      <c r="U376" s="5" t="str" cm="1">
        <f t="array" aca="1" ref="U376" ca="1">HYPERLINK("#"&amp;CELL("direccion",Tabla_471047!A372),"369")</f>
        <v>369</v>
      </c>
      <c r="V376" s="5" t="str" cm="1">
        <f t="array" aca="1" ref="V376" ca="1">HYPERLINK("#"&amp;CELL("direccion",Tabla_471030!A372),"369")</f>
        <v>369</v>
      </c>
      <c r="W376" s="5" t="str" cm="1">
        <f t="array" aca="1" ref="W376" ca="1">HYPERLINK("#"&amp;CELL("direccion",Tabla_471041!A372),"369")</f>
        <v>369</v>
      </c>
      <c r="X376" s="5" t="str" cm="1">
        <f t="array" aca="1" ref="X376" ca="1">HYPERLINK("#"&amp;CELL("direccion",Tabla_471031!A372),"369")</f>
        <v>369</v>
      </c>
      <c r="Y376" s="5" t="str" cm="1">
        <f t="array" aca="1" ref="Y376" ca="1">HYPERLINK("#"&amp;CELL("direccion",Tabla_471032!A372),"369")</f>
        <v>369</v>
      </c>
      <c r="Z376" s="5" t="str" cm="1">
        <f t="array" aca="1" ref="Z376" ca="1">HYPERLINK("#"&amp;CELL("direccion",Tabla_471059!A372),"369")</f>
        <v>369</v>
      </c>
      <c r="AA376" s="5" t="str" cm="1">
        <f t="array" aca="1" ref="AA376" ca="1">HYPERLINK("#"&amp;CELL("direccion",Tabla_471071!A372),"369")</f>
        <v>369</v>
      </c>
      <c r="AB376" s="5" t="str" cm="1">
        <f t="array" aca="1" ref="AB376" ca="1">HYPERLINK("#"&amp;CELL("direccion",Tabla_471062!A372),"369")</f>
        <v>369</v>
      </c>
      <c r="AC376" s="5" t="str" cm="1">
        <f t="array" aca="1" ref="AC376" ca="1">HYPERLINK("#"&amp;CELL("direccion",Tabla_471074!A372),"369")</f>
        <v>369</v>
      </c>
      <c r="AD376" t="s">
        <v>213</v>
      </c>
      <c r="AE376" s="3">
        <v>45747</v>
      </c>
    </row>
    <row r="377" spans="1:31" x14ac:dyDescent="0.3">
      <c r="A377">
        <v>2025</v>
      </c>
      <c r="B377" s="3">
        <v>45658</v>
      </c>
      <c r="C377" s="3">
        <v>45747</v>
      </c>
      <c r="D377" t="s">
        <v>84</v>
      </c>
      <c r="E377">
        <v>189</v>
      </c>
      <c r="F377" t="s">
        <v>283</v>
      </c>
      <c r="G377" t="s">
        <v>283</v>
      </c>
      <c r="H377" t="s">
        <v>225</v>
      </c>
      <c r="I377" t="s">
        <v>823</v>
      </c>
      <c r="J377" t="s">
        <v>419</v>
      </c>
      <c r="K377" t="s">
        <v>402</v>
      </c>
      <c r="L377" t="s">
        <v>91</v>
      </c>
      <c r="M377">
        <v>14187</v>
      </c>
      <c r="N377" t="s">
        <v>212</v>
      </c>
      <c r="O377">
        <v>11565.050000000001</v>
      </c>
      <c r="P377" t="s">
        <v>212</v>
      </c>
      <c r="Q377" s="5" t="str" cm="1">
        <f t="array" aca="1" ref="Q377" ca="1">HYPERLINK("#"&amp;CELL("direccion",Tabla_471065!A373),"370")</f>
        <v>370</v>
      </c>
      <c r="R377" s="5" t="str" cm="1">
        <f t="array" aca="1" ref="R377" ca="1">HYPERLINK("#"&amp;CELL("direccion",Tabla_471039!A373),"370")</f>
        <v>370</v>
      </c>
      <c r="S377" s="5" t="str" cm="1">
        <f t="array" aca="1" ref="S377" ca="1">HYPERLINK("#"&amp;CELL("direccion",Tabla_471067!A373),"370")</f>
        <v>370</v>
      </c>
      <c r="T377" s="5" t="str" cm="1">
        <f t="array" aca="1" ref="T377" ca="1">HYPERLINK("#"&amp;CELL("direccion",Tabla_471023!A373),"370")</f>
        <v>370</v>
      </c>
      <c r="U377" s="5" t="str" cm="1">
        <f t="array" aca="1" ref="U377" ca="1">HYPERLINK("#"&amp;CELL("direccion",Tabla_471047!A373),"370")</f>
        <v>370</v>
      </c>
      <c r="V377" s="5" t="str" cm="1">
        <f t="array" aca="1" ref="V377" ca="1">HYPERLINK("#"&amp;CELL("direccion",Tabla_471030!A373),"370")</f>
        <v>370</v>
      </c>
      <c r="W377" s="5" t="str" cm="1">
        <f t="array" aca="1" ref="W377" ca="1">HYPERLINK("#"&amp;CELL("direccion",Tabla_471041!A373),"370")</f>
        <v>370</v>
      </c>
      <c r="X377" s="5" t="str" cm="1">
        <f t="array" aca="1" ref="X377" ca="1">HYPERLINK("#"&amp;CELL("direccion",Tabla_471031!A373),"370")</f>
        <v>370</v>
      </c>
      <c r="Y377" s="5" t="str" cm="1">
        <f t="array" aca="1" ref="Y377" ca="1">HYPERLINK("#"&amp;CELL("direccion",Tabla_471032!A373),"370")</f>
        <v>370</v>
      </c>
      <c r="Z377" s="5" t="str" cm="1">
        <f t="array" aca="1" ref="Z377" ca="1">HYPERLINK("#"&amp;CELL("direccion",Tabla_471059!A373),"370")</f>
        <v>370</v>
      </c>
      <c r="AA377" s="5" t="str" cm="1">
        <f t="array" aca="1" ref="AA377" ca="1">HYPERLINK("#"&amp;CELL("direccion",Tabla_471071!A373),"370")</f>
        <v>370</v>
      </c>
      <c r="AB377" s="5" t="str" cm="1">
        <f t="array" aca="1" ref="AB377" ca="1">HYPERLINK("#"&amp;CELL("direccion",Tabla_471062!A373),"370")</f>
        <v>370</v>
      </c>
      <c r="AC377" s="5" t="str" cm="1">
        <f t="array" aca="1" ref="AC377" ca="1">HYPERLINK("#"&amp;CELL("direccion",Tabla_471074!A373),"370")</f>
        <v>370</v>
      </c>
      <c r="AD377" t="s">
        <v>213</v>
      </c>
      <c r="AE377" s="3">
        <v>45747</v>
      </c>
    </row>
    <row r="378" spans="1:31" x14ac:dyDescent="0.3">
      <c r="A378">
        <v>2025</v>
      </c>
      <c r="B378" s="3">
        <v>45658</v>
      </c>
      <c r="C378" s="3">
        <v>45747</v>
      </c>
      <c r="D378" t="s">
        <v>84</v>
      </c>
      <c r="E378">
        <v>189</v>
      </c>
      <c r="F378" t="s">
        <v>280</v>
      </c>
      <c r="G378" t="s">
        <v>280</v>
      </c>
      <c r="H378" t="s">
        <v>225</v>
      </c>
      <c r="I378" t="s">
        <v>966</v>
      </c>
      <c r="J378" t="s">
        <v>967</v>
      </c>
      <c r="K378" t="s">
        <v>826</v>
      </c>
      <c r="L378" t="s">
        <v>92</v>
      </c>
      <c r="M378">
        <v>14187</v>
      </c>
      <c r="N378" t="s">
        <v>212</v>
      </c>
      <c r="O378">
        <v>11565.050000000001</v>
      </c>
      <c r="P378" t="s">
        <v>212</v>
      </c>
      <c r="Q378" s="5" t="str" cm="1">
        <f t="array" aca="1" ref="Q378" ca="1">HYPERLINK("#"&amp;CELL("direccion",Tabla_471065!A374),"371")</f>
        <v>371</v>
      </c>
      <c r="R378" s="5" t="str" cm="1">
        <f t="array" aca="1" ref="R378" ca="1">HYPERLINK("#"&amp;CELL("direccion",Tabla_471039!A374),"371")</f>
        <v>371</v>
      </c>
      <c r="S378" s="5" t="str" cm="1">
        <f t="array" aca="1" ref="S378" ca="1">HYPERLINK("#"&amp;CELL("direccion",Tabla_471067!A374),"371")</f>
        <v>371</v>
      </c>
      <c r="T378" s="5" t="str" cm="1">
        <f t="array" aca="1" ref="T378" ca="1">HYPERLINK("#"&amp;CELL("direccion",Tabla_471023!A374),"371")</f>
        <v>371</v>
      </c>
      <c r="U378" s="5" t="str" cm="1">
        <f t="array" aca="1" ref="U378" ca="1">HYPERLINK("#"&amp;CELL("direccion",Tabla_471047!A374),"371")</f>
        <v>371</v>
      </c>
      <c r="V378" s="5" t="str" cm="1">
        <f t="array" aca="1" ref="V378" ca="1">HYPERLINK("#"&amp;CELL("direccion",Tabla_471030!A374),"371")</f>
        <v>371</v>
      </c>
      <c r="W378" s="5" t="str" cm="1">
        <f t="array" aca="1" ref="W378" ca="1">HYPERLINK("#"&amp;CELL("direccion",Tabla_471041!A374),"371")</f>
        <v>371</v>
      </c>
      <c r="X378" s="5" t="str" cm="1">
        <f t="array" aca="1" ref="X378" ca="1">HYPERLINK("#"&amp;CELL("direccion",Tabla_471031!A374),"371")</f>
        <v>371</v>
      </c>
      <c r="Y378" s="5" t="str" cm="1">
        <f t="array" aca="1" ref="Y378" ca="1">HYPERLINK("#"&amp;CELL("direccion",Tabla_471032!A374),"371")</f>
        <v>371</v>
      </c>
      <c r="Z378" s="5" t="str" cm="1">
        <f t="array" aca="1" ref="Z378" ca="1">HYPERLINK("#"&amp;CELL("direccion",Tabla_471059!A374),"371")</f>
        <v>371</v>
      </c>
      <c r="AA378" s="5" t="str" cm="1">
        <f t="array" aca="1" ref="AA378" ca="1">HYPERLINK("#"&amp;CELL("direccion",Tabla_471071!A374),"371")</f>
        <v>371</v>
      </c>
      <c r="AB378" s="5" t="str" cm="1">
        <f t="array" aca="1" ref="AB378" ca="1">HYPERLINK("#"&amp;CELL("direccion",Tabla_471062!A374),"371")</f>
        <v>371</v>
      </c>
      <c r="AC378" s="5" t="str" cm="1">
        <f t="array" aca="1" ref="AC378" ca="1">HYPERLINK("#"&amp;CELL("direccion",Tabla_471074!A374),"371")</f>
        <v>371</v>
      </c>
      <c r="AD378" t="s">
        <v>213</v>
      </c>
      <c r="AE378" s="3">
        <v>45747</v>
      </c>
    </row>
    <row r="379" spans="1:31" x14ac:dyDescent="0.3">
      <c r="A379">
        <v>2025</v>
      </c>
      <c r="B379" s="3">
        <v>45658</v>
      </c>
      <c r="C379" s="3">
        <v>45747</v>
      </c>
      <c r="D379" t="s">
        <v>84</v>
      </c>
      <c r="E379">
        <v>189</v>
      </c>
      <c r="F379" t="s">
        <v>280</v>
      </c>
      <c r="G379" t="s">
        <v>280</v>
      </c>
      <c r="H379" t="s">
        <v>225</v>
      </c>
      <c r="I379" t="s">
        <v>968</v>
      </c>
      <c r="J379" t="s">
        <v>969</v>
      </c>
      <c r="K379" t="s">
        <v>426</v>
      </c>
      <c r="L379" t="s">
        <v>91</v>
      </c>
      <c r="M379">
        <v>14187</v>
      </c>
      <c r="N379" t="s">
        <v>212</v>
      </c>
      <c r="O379">
        <v>11565.050000000001</v>
      </c>
      <c r="P379" t="s">
        <v>212</v>
      </c>
      <c r="Q379" s="5" t="str" cm="1">
        <f t="array" aca="1" ref="Q379" ca="1">HYPERLINK("#"&amp;CELL("direccion",Tabla_471065!A375),"372")</f>
        <v>372</v>
      </c>
      <c r="R379" s="5" t="str" cm="1">
        <f t="array" aca="1" ref="R379" ca="1">HYPERLINK("#"&amp;CELL("direccion",Tabla_471039!A375),"372")</f>
        <v>372</v>
      </c>
      <c r="S379" s="5" t="str" cm="1">
        <f t="array" aca="1" ref="S379" ca="1">HYPERLINK("#"&amp;CELL("direccion",Tabla_471067!A375),"372")</f>
        <v>372</v>
      </c>
      <c r="T379" s="5" t="str" cm="1">
        <f t="array" aca="1" ref="T379" ca="1">HYPERLINK("#"&amp;CELL("direccion",Tabla_471023!A375),"372")</f>
        <v>372</v>
      </c>
      <c r="U379" s="5" t="str" cm="1">
        <f t="array" aca="1" ref="U379" ca="1">HYPERLINK("#"&amp;CELL("direccion",Tabla_471047!A375),"372")</f>
        <v>372</v>
      </c>
      <c r="V379" s="5" t="str" cm="1">
        <f t="array" aca="1" ref="V379" ca="1">HYPERLINK("#"&amp;CELL("direccion",Tabla_471030!A375),"372")</f>
        <v>372</v>
      </c>
      <c r="W379" s="5" t="str" cm="1">
        <f t="array" aca="1" ref="W379" ca="1">HYPERLINK("#"&amp;CELL("direccion",Tabla_471041!A375),"372")</f>
        <v>372</v>
      </c>
      <c r="X379" s="5" t="str" cm="1">
        <f t="array" aca="1" ref="X379" ca="1">HYPERLINK("#"&amp;CELL("direccion",Tabla_471031!A375),"372")</f>
        <v>372</v>
      </c>
      <c r="Y379" s="5" t="str" cm="1">
        <f t="array" aca="1" ref="Y379" ca="1">HYPERLINK("#"&amp;CELL("direccion",Tabla_471032!A375),"372")</f>
        <v>372</v>
      </c>
      <c r="Z379" s="5" t="str" cm="1">
        <f t="array" aca="1" ref="Z379" ca="1">HYPERLINK("#"&amp;CELL("direccion",Tabla_471059!A375),"372")</f>
        <v>372</v>
      </c>
      <c r="AA379" s="5" t="str" cm="1">
        <f t="array" aca="1" ref="AA379" ca="1">HYPERLINK("#"&amp;CELL("direccion",Tabla_471071!A375),"372")</f>
        <v>372</v>
      </c>
      <c r="AB379" s="5" t="str" cm="1">
        <f t="array" aca="1" ref="AB379" ca="1">HYPERLINK("#"&amp;CELL("direccion",Tabla_471062!A375),"372")</f>
        <v>372</v>
      </c>
      <c r="AC379" s="5" t="str" cm="1">
        <f t="array" aca="1" ref="AC379" ca="1">HYPERLINK("#"&amp;CELL("direccion",Tabla_471074!A375),"372")</f>
        <v>372</v>
      </c>
      <c r="AD379" t="s">
        <v>213</v>
      </c>
      <c r="AE379" s="3">
        <v>45747</v>
      </c>
    </row>
    <row r="380" spans="1:31" x14ac:dyDescent="0.3">
      <c r="A380">
        <v>2025</v>
      </c>
      <c r="B380" s="3">
        <v>45658</v>
      </c>
      <c r="C380" s="3">
        <v>45747</v>
      </c>
      <c r="D380" t="s">
        <v>84</v>
      </c>
      <c r="E380">
        <v>189</v>
      </c>
      <c r="F380" t="s">
        <v>279</v>
      </c>
      <c r="G380" t="s">
        <v>279</v>
      </c>
      <c r="H380" t="s">
        <v>225</v>
      </c>
      <c r="I380" t="s">
        <v>970</v>
      </c>
      <c r="J380" t="s">
        <v>971</v>
      </c>
      <c r="K380" t="s">
        <v>423</v>
      </c>
      <c r="L380" t="s">
        <v>91</v>
      </c>
      <c r="M380">
        <v>14187</v>
      </c>
      <c r="N380" t="s">
        <v>212</v>
      </c>
      <c r="O380">
        <v>11565.050000000001</v>
      </c>
      <c r="P380" t="s">
        <v>212</v>
      </c>
      <c r="Q380" s="5" t="str" cm="1">
        <f t="array" aca="1" ref="Q380" ca="1">HYPERLINK("#"&amp;CELL("direccion",Tabla_471065!A376),"373")</f>
        <v>373</v>
      </c>
      <c r="R380" s="5" t="str" cm="1">
        <f t="array" aca="1" ref="R380" ca="1">HYPERLINK("#"&amp;CELL("direccion",Tabla_471039!A376),"373")</f>
        <v>373</v>
      </c>
      <c r="S380" s="5" t="str" cm="1">
        <f t="array" aca="1" ref="S380" ca="1">HYPERLINK("#"&amp;CELL("direccion",Tabla_471067!A376),"373")</f>
        <v>373</v>
      </c>
      <c r="T380" s="5" t="str" cm="1">
        <f t="array" aca="1" ref="T380" ca="1">HYPERLINK("#"&amp;CELL("direccion",Tabla_471023!A376),"373")</f>
        <v>373</v>
      </c>
      <c r="U380" s="5" t="str" cm="1">
        <f t="array" aca="1" ref="U380" ca="1">HYPERLINK("#"&amp;CELL("direccion",Tabla_471047!A376),"373")</f>
        <v>373</v>
      </c>
      <c r="V380" s="5" t="str" cm="1">
        <f t="array" aca="1" ref="V380" ca="1">HYPERLINK("#"&amp;CELL("direccion",Tabla_471030!A376),"373")</f>
        <v>373</v>
      </c>
      <c r="W380" s="5" t="str" cm="1">
        <f t="array" aca="1" ref="W380" ca="1">HYPERLINK("#"&amp;CELL("direccion",Tabla_471041!A376),"373")</f>
        <v>373</v>
      </c>
      <c r="X380" s="5" t="str" cm="1">
        <f t="array" aca="1" ref="X380" ca="1">HYPERLINK("#"&amp;CELL("direccion",Tabla_471031!A376),"373")</f>
        <v>373</v>
      </c>
      <c r="Y380" s="5" t="str" cm="1">
        <f t="array" aca="1" ref="Y380" ca="1">HYPERLINK("#"&amp;CELL("direccion",Tabla_471032!A376),"373")</f>
        <v>373</v>
      </c>
      <c r="Z380" s="5" t="str" cm="1">
        <f t="array" aca="1" ref="Z380" ca="1">HYPERLINK("#"&amp;CELL("direccion",Tabla_471059!A376),"373")</f>
        <v>373</v>
      </c>
      <c r="AA380" s="5" t="str" cm="1">
        <f t="array" aca="1" ref="AA380" ca="1">HYPERLINK("#"&amp;CELL("direccion",Tabla_471071!A376),"373")</f>
        <v>373</v>
      </c>
      <c r="AB380" s="5" t="str" cm="1">
        <f t="array" aca="1" ref="AB380" ca="1">HYPERLINK("#"&amp;CELL("direccion",Tabla_471062!A376),"373")</f>
        <v>373</v>
      </c>
      <c r="AC380" s="5" t="str" cm="1">
        <f t="array" aca="1" ref="AC380" ca="1">HYPERLINK("#"&amp;CELL("direccion",Tabla_471074!A376),"373")</f>
        <v>373</v>
      </c>
      <c r="AD380" t="s">
        <v>213</v>
      </c>
      <c r="AE380" s="3">
        <v>45747</v>
      </c>
    </row>
    <row r="381" spans="1:31" x14ac:dyDescent="0.3">
      <c r="A381">
        <v>2025</v>
      </c>
      <c r="B381" s="3">
        <v>45658</v>
      </c>
      <c r="C381" s="3">
        <v>45747</v>
      </c>
      <c r="D381" t="s">
        <v>84</v>
      </c>
      <c r="E381">
        <v>189</v>
      </c>
      <c r="F381" t="s">
        <v>284</v>
      </c>
      <c r="G381" t="s">
        <v>284</v>
      </c>
      <c r="H381" t="s">
        <v>225</v>
      </c>
      <c r="I381" t="s">
        <v>972</v>
      </c>
      <c r="J381" t="s">
        <v>412</v>
      </c>
      <c r="K381" t="s">
        <v>347</v>
      </c>
      <c r="L381" t="s">
        <v>91</v>
      </c>
      <c r="M381">
        <v>14187</v>
      </c>
      <c r="N381" t="s">
        <v>212</v>
      </c>
      <c r="O381">
        <v>11565.050000000001</v>
      </c>
      <c r="P381" t="s">
        <v>212</v>
      </c>
      <c r="Q381" s="5" t="str" cm="1">
        <f t="array" aca="1" ref="Q381" ca="1">HYPERLINK("#"&amp;CELL("direccion",Tabla_471065!A377),"374")</f>
        <v>374</v>
      </c>
      <c r="R381" s="5" t="str" cm="1">
        <f t="array" aca="1" ref="R381" ca="1">HYPERLINK("#"&amp;CELL("direccion",Tabla_471039!A377),"374")</f>
        <v>374</v>
      </c>
      <c r="S381" s="5" t="str" cm="1">
        <f t="array" aca="1" ref="S381" ca="1">HYPERLINK("#"&amp;CELL("direccion",Tabla_471067!A377),"374")</f>
        <v>374</v>
      </c>
      <c r="T381" s="5" t="str" cm="1">
        <f t="array" aca="1" ref="T381" ca="1">HYPERLINK("#"&amp;CELL("direccion",Tabla_471023!A377),"374")</f>
        <v>374</v>
      </c>
      <c r="U381" s="5" t="str" cm="1">
        <f t="array" aca="1" ref="U381" ca="1">HYPERLINK("#"&amp;CELL("direccion",Tabla_471047!A377),"374")</f>
        <v>374</v>
      </c>
      <c r="V381" s="5" t="str" cm="1">
        <f t="array" aca="1" ref="V381" ca="1">HYPERLINK("#"&amp;CELL("direccion",Tabla_471030!A377),"374")</f>
        <v>374</v>
      </c>
      <c r="W381" s="5" t="str" cm="1">
        <f t="array" aca="1" ref="W381" ca="1">HYPERLINK("#"&amp;CELL("direccion",Tabla_471041!A377),"374")</f>
        <v>374</v>
      </c>
      <c r="X381" s="5" t="str" cm="1">
        <f t="array" aca="1" ref="X381" ca="1">HYPERLINK("#"&amp;CELL("direccion",Tabla_471031!A377),"374")</f>
        <v>374</v>
      </c>
      <c r="Y381" s="5" t="str" cm="1">
        <f t="array" aca="1" ref="Y381" ca="1">HYPERLINK("#"&amp;CELL("direccion",Tabla_471032!A377),"374")</f>
        <v>374</v>
      </c>
      <c r="Z381" s="5" t="str" cm="1">
        <f t="array" aca="1" ref="Z381" ca="1">HYPERLINK("#"&amp;CELL("direccion",Tabla_471059!A377),"374")</f>
        <v>374</v>
      </c>
      <c r="AA381" s="5" t="str" cm="1">
        <f t="array" aca="1" ref="AA381" ca="1">HYPERLINK("#"&amp;CELL("direccion",Tabla_471071!A377),"374")</f>
        <v>374</v>
      </c>
      <c r="AB381" s="5" t="str" cm="1">
        <f t="array" aca="1" ref="AB381" ca="1">HYPERLINK("#"&amp;CELL("direccion",Tabla_471062!A377),"374")</f>
        <v>374</v>
      </c>
      <c r="AC381" s="5" t="str" cm="1">
        <f t="array" aca="1" ref="AC381" ca="1">HYPERLINK("#"&amp;CELL("direccion",Tabla_471074!A377),"374")</f>
        <v>374</v>
      </c>
      <c r="AD381" t="s">
        <v>213</v>
      </c>
      <c r="AE381" s="3">
        <v>45747</v>
      </c>
    </row>
    <row r="382" spans="1:31" x14ac:dyDescent="0.3">
      <c r="A382">
        <v>2025</v>
      </c>
      <c r="B382" s="3">
        <v>45658</v>
      </c>
      <c r="C382" s="3">
        <v>45747</v>
      </c>
      <c r="D382" t="s">
        <v>84</v>
      </c>
      <c r="E382">
        <v>189</v>
      </c>
      <c r="F382" t="s">
        <v>287</v>
      </c>
      <c r="G382" t="s">
        <v>287</v>
      </c>
      <c r="H382" t="s">
        <v>225</v>
      </c>
      <c r="I382" t="s">
        <v>973</v>
      </c>
      <c r="J382" t="s">
        <v>737</v>
      </c>
      <c r="K382" t="s">
        <v>504</v>
      </c>
      <c r="L382" t="s">
        <v>91</v>
      </c>
      <c r="M382">
        <v>14187</v>
      </c>
      <c r="N382" t="s">
        <v>212</v>
      </c>
      <c r="O382">
        <v>11565.050000000001</v>
      </c>
      <c r="P382" t="s">
        <v>212</v>
      </c>
      <c r="Q382" s="5" t="str" cm="1">
        <f t="array" aca="1" ref="Q382" ca="1">HYPERLINK("#"&amp;CELL("direccion",Tabla_471065!A378),"375")</f>
        <v>375</v>
      </c>
      <c r="R382" s="5" t="str" cm="1">
        <f t="array" aca="1" ref="R382" ca="1">HYPERLINK("#"&amp;CELL("direccion",Tabla_471039!A378),"375")</f>
        <v>375</v>
      </c>
      <c r="S382" s="5" t="str" cm="1">
        <f t="array" aca="1" ref="S382" ca="1">HYPERLINK("#"&amp;CELL("direccion",Tabla_471067!A378),"375")</f>
        <v>375</v>
      </c>
      <c r="T382" s="5" t="str" cm="1">
        <f t="array" aca="1" ref="T382" ca="1">HYPERLINK("#"&amp;CELL("direccion",Tabla_471023!A378),"375")</f>
        <v>375</v>
      </c>
      <c r="U382" s="5" t="str" cm="1">
        <f t="array" aca="1" ref="U382" ca="1">HYPERLINK("#"&amp;CELL("direccion",Tabla_471047!A378),"375")</f>
        <v>375</v>
      </c>
      <c r="V382" s="5" t="str" cm="1">
        <f t="array" aca="1" ref="V382" ca="1">HYPERLINK("#"&amp;CELL("direccion",Tabla_471030!A378),"375")</f>
        <v>375</v>
      </c>
      <c r="W382" s="5" t="str" cm="1">
        <f t="array" aca="1" ref="W382" ca="1">HYPERLINK("#"&amp;CELL("direccion",Tabla_471041!A378),"375")</f>
        <v>375</v>
      </c>
      <c r="X382" s="5" t="str" cm="1">
        <f t="array" aca="1" ref="X382" ca="1">HYPERLINK("#"&amp;CELL("direccion",Tabla_471031!A378),"375")</f>
        <v>375</v>
      </c>
      <c r="Y382" s="5" t="str" cm="1">
        <f t="array" aca="1" ref="Y382" ca="1">HYPERLINK("#"&amp;CELL("direccion",Tabla_471032!A378),"375")</f>
        <v>375</v>
      </c>
      <c r="Z382" s="5" t="str" cm="1">
        <f t="array" aca="1" ref="Z382" ca="1">HYPERLINK("#"&amp;CELL("direccion",Tabla_471059!A378),"375")</f>
        <v>375</v>
      </c>
      <c r="AA382" s="5" t="str" cm="1">
        <f t="array" aca="1" ref="AA382" ca="1">HYPERLINK("#"&amp;CELL("direccion",Tabla_471071!A378),"375")</f>
        <v>375</v>
      </c>
      <c r="AB382" s="5" t="str" cm="1">
        <f t="array" aca="1" ref="AB382" ca="1">HYPERLINK("#"&amp;CELL("direccion",Tabla_471062!A378),"375")</f>
        <v>375</v>
      </c>
      <c r="AC382" s="5" t="str" cm="1">
        <f t="array" aca="1" ref="AC382" ca="1">HYPERLINK("#"&amp;CELL("direccion",Tabla_471074!A378),"375")</f>
        <v>375</v>
      </c>
      <c r="AD382" t="s">
        <v>213</v>
      </c>
      <c r="AE382" s="3">
        <v>45747</v>
      </c>
    </row>
    <row r="383" spans="1:31" x14ac:dyDescent="0.3">
      <c r="A383">
        <v>2025</v>
      </c>
      <c r="B383" s="3">
        <v>45658</v>
      </c>
      <c r="C383" s="3">
        <v>45747</v>
      </c>
      <c r="D383" t="s">
        <v>84</v>
      </c>
      <c r="E383">
        <v>189</v>
      </c>
      <c r="F383" t="s">
        <v>280</v>
      </c>
      <c r="G383" t="s">
        <v>280</v>
      </c>
      <c r="H383" t="s">
        <v>225</v>
      </c>
      <c r="I383" t="s">
        <v>974</v>
      </c>
      <c r="J383" t="s">
        <v>975</v>
      </c>
      <c r="K383" t="s">
        <v>730</v>
      </c>
      <c r="L383" t="s">
        <v>92</v>
      </c>
      <c r="M383">
        <v>13151</v>
      </c>
      <c r="N383" t="s">
        <v>212</v>
      </c>
      <c r="O383">
        <v>10824.78</v>
      </c>
      <c r="P383" t="s">
        <v>212</v>
      </c>
      <c r="Q383" s="5" t="str" cm="1">
        <f t="array" aca="1" ref="Q383" ca="1">HYPERLINK("#"&amp;CELL("direccion",Tabla_471065!A379),"376")</f>
        <v>376</v>
      </c>
      <c r="R383" s="5" t="str" cm="1">
        <f t="array" aca="1" ref="R383" ca="1">HYPERLINK("#"&amp;CELL("direccion",Tabla_471039!A379),"376")</f>
        <v>376</v>
      </c>
      <c r="S383" s="5" t="str" cm="1">
        <f t="array" aca="1" ref="S383" ca="1">HYPERLINK("#"&amp;CELL("direccion",Tabla_471067!A379),"376")</f>
        <v>376</v>
      </c>
      <c r="T383" s="5" t="str" cm="1">
        <f t="array" aca="1" ref="T383" ca="1">HYPERLINK("#"&amp;CELL("direccion",Tabla_471023!A379),"376")</f>
        <v>376</v>
      </c>
      <c r="U383" s="5" t="str" cm="1">
        <f t="array" aca="1" ref="U383" ca="1">HYPERLINK("#"&amp;CELL("direccion",Tabla_471047!A379),"376")</f>
        <v>376</v>
      </c>
      <c r="V383" s="5" t="str" cm="1">
        <f t="array" aca="1" ref="V383" ca="1">HYPERLINK("#"&amp;CELL("direccion",Tabla_471030!A379),"376")</f>
        <v>376</v>
      </c>
      <c r="W383" s="5" t="str" cm="1">
        <f t="array" aca="1" ref="W383" ca="1">HYPERLINK("#"&amp;CELL("direccion",Tabla_471041!A379),"376")</f>
        <v>376</v>
      </c>
      <c r="X383" s="5" t="str" cm="1">
        <f t="array" aca="1" ref="X383" ca="1">HYPERLINK("#"&amp;CELL("direccion",Tabla_471031!A379),"376")</f>
        <v>376</v>
      </c>
      <c r="Y383" s="5" t="str" cm="1">
        <f t="array" aca="1" ref="Y383" ca="1">HYPERLINK("#"&amp;CELL("direccion",Tabla_471032!A379),"376")</f>
        <v>376</v>
      </c>
      <c r="Z383" s="5" t="str" cm="1">
        <f t="array" aca="1" ref="Z383" ca="1">HYPERLINK("#"&amp;CELL("direccion",Tabla_471059!A379),"376")</f>
        <v>376</v>
      </c>
      <c r="AA383" s="5" t="str" cm="1">
        <f t="array" aca="1" ref="AA383" ca="1">HYPERLINK("#"&amp;CELL("direccion",Tabla_471071!A379),"376")</f>
        <v>376</v>
      </c>
      <c r="AB383" s="5" t="str" cm="1">
        <f t="array" aca="1" ref="AB383" ca="1">HYPERLINK("#"&amp;CELL("direccion",Tabla_471062!A379),"376")</f>
        <v>376</v>
      </c>
      <c r="AC383" s="5" t="str" cm="1">
        <f t="array" aca="1" ref="AC383" ca="1">HYPERLINK("#"&amp;CELL("direccion",Tabla_471074!A379),"376")</f>
        <v>376</v>
      </c>
      <c r="AD383" t="s">
        <v>213</v>
      </c>
      <c r="AE383" s="3">
        <v>45747</v>
      </c>
    </row>
    <row r="384" spans="1:31" x14ac:dyDescent="0.3">
      <c r="A384">
        <v>2025</v>
      </c>
      <c r="B384" s="3">
        <v>45658</v>
      </c>
      <c r="C384" s="3">
        <v>45747</v>
      </c>
      <c r="D384" t="s">
        <v>84</v>
      </c>
      <c r="E384">
        <v>189</v>
      </c>
      <c r="F384" t="s">
        <v>284</v>
      </c>
      <c r="G384" t="s">
        <v>284</v>
      </c>
      <c r="H384" t="s">
        <v>225</v>
      </c>
      <c r="I384" t="s">
        <v>976</v>
      </c>
      <c r="J384" t="s">
        <v>395</v>
      </c>
      <c r="K384" t="s">
        <v>347</v>
      </c>
      <c r="L384" t="s">
        <v>92</v>
      </c>
      <c r="M384">
        <v>14187</v>
      </c>
      <c r="N384" t="s">
        <v>212</v>
      </c>
      <c r="O384">
        <v>11565.050000000001</v>
      </c>
      <c r="P384" t="s">
        <v>212</v>
      </c>
      <c r="Q384" s="5" t="str" cm="1">
        <f t="array" aca="1" ref="Q384" ca="1">HYPERLINK("#"&amp;CELL("direccion",Tabla_471065!A380),"377")</f>
        <v>377</v>
      </c>
      <c r="R384" s="5" t="str" cm="1">
        <f t="array" aca="1" ref="R384" ca="1">HYPERLINK("#"&amp;CELL("direccion",Tabla_471039!A380),"377")</f>
        <v>377</v>
      </c>
      <c r="S384" s="5" t="str" cm="1">
        <f t="array" aca="1" ref="S384" ca="1">HYPERLINK("#"&amp;CELL("direccion",Tabla_471067!A380),"377")</f>
        <v>377</v>
      </c>
      <c r="T384" s="5" t="str" cm="1">
        <f t="array" aca="1" ref="T384" ca="1">HYPERLINK("#"&amp;CELL("direccion",Tabla_471023!A380),"377")</f>
        <v>377</v>
      </c>
      <c r="U384" s="5" t="str" cm="1">
        <f t="array" aca="1" ref="U384" ca="1">HYPERLINK("#"&amp;CELL("direccion",Tabla_471047!A380),"377")</f>
        <v>377</v>
      </c>
      <c r="V384" s="5" t="str" cm="1">
        <f t="array" aca="1" ref="V384" ca="1">HYPERLINK("#"&amp;CELL("direccion",Tabla_471030!A380),"377")</f>
        <v>377</v>
      </c>
      <c r="W384" s="5" t="str" cm="1">
        <f t="array" aca="1" ref="W384" ca="1">HYPERLINK("#"&amp;CELL("direccion",Tabla_471041!A380),"377")</f>
        <v>377</v>
      </c>
      <c r="X384" s="5" t="str" cm="1">
        <f t="array" aca="1" ref="X384" ca="1">HYPERLINK("#"&amp;CELL("direccion",Tabla_471031!A380),"377")</f>
        <v>377</v>
      </c>
      <c r="Y384" s="5" t="str" cm="1">
        <f t="array" aca="1" ref="Y384" ca="1">HYPERLINK("#"&amp;CELL("direccion",Tabla_471032!A380),"377")</f>
        <v>377</v>
      </c>
      <c r="Z384" s="5" t="str" cm="1">
        <f t="array" aca="1" ref="Z384" ca="1">HYPERLINK("#"&amp;CELL("direccion",Tabla_471059!A380),"377")</f>
        <v>377</v>
      </c>
      <c r="AA384" s="5" t="str" cm="1">
        <f t="array" aca="1" ref="AA384" ca="1">HYPERLINK("#"&amp;CELL("direccion",Tabla_471071!A380),"377")</f>
        <v>377</v>
      </c>
      <c r="AB384" s="5" t="str" cm="1">
        <f t="array" aca="1" ref="AB384" ca="1">HYPERLINK("#"&amp;CELL("direccion",Tabla_471062!A380),"377")</f>
        <v>377</v>
      </c>
      <c r="AC384" s="5" t="str" cm="1">
        <f t="array" aca="1" ref="AC384" ca="1">HYPERLINK("#"&amp;CELL("direccion",Tabla_471074!A380),"377")</f>
        <v>377</v>
      </c>
      <c r="AD384" t="s">
        <v>213</v>
      </c>
      <c r="AE384" s="3">
        <v>45747</v>
      </c>
    </row>
    <row r="385" spans="1:31" x14ac:dyDescent="0.3">
      <c r="A385">
        <v>2025</v>
      </c>
      <c r="B385" s="3">
        <v>45658</v>
      </c>
      <c r="C385" s="3">
        <v>45747</v>
      </c>
      <c r="D385" t="s">
        <v>84</v>
      </c>
      <c r="E385">
        <v>189</v>
      </c>
      <c r="F385" t="s">
        <v>280</v>
      </c>
      <c r="G385" t="s">
        <v>280</v>
      </c>
      <c r="H385" t="s">
        <v>225</v>
      </c>
      <c r="I385" t="s">
        <v>977</v>
      </c>
      <c r="J385" t="s">
        <v>443</v>
      </c>
      <c r="K385" t="s">
        <v>978</v>
      </c>
      <c r="L385" t="s">
        <v>92</v>
      </c>
      <c r="M385">
        <v>14187</v>
      </c>
      <c r="N385" t="s">
        <v>212</v>
      </c>
      <c r="O385">
        <v>11565.050000000001</v>
      </c>
      <c r="P385" t="s">
        <v>212</v>
      </c>
      <c r="Q385" s="5" t="str" cm="1">
        <f t="array" aca="1" ref="Q385" ca="1">HYPERLINK("#"&amp;CELL("direccion",Tabla_471065!A381),"378")</f>
        <v>378</v>
      </c>
      <c r="R385" s="5" t="str" cm="1">
        <f t="array" aca="1" ref="R385" ca="1">HYPERLINK("#"&amp;CELL("direccion",Tabla_471039!A381),"378")</f>
        <v>378</v>
      </c>
      <c r="S385" s="5" t="str" cm="1">
        <f t="array" aca="1" ref="S385" ca="1">HYPERLINK("#"&amp;CELL("direccion",Tabla_471067!A381),"378")</f>
        <v>378</v>
      </c>
      <c r="T385" s="5" t="str" cm="1">
        <f t="array" aca="1" ref="T385" ca="1">HYPERLINK("#"&amp;CELL("direccion",Tabla_471023!A381),"378")</f>
        <v>378</v>
      </c>
      <c r="U385" s="5" t="str" cm="1">
        <f t="array" aca="1" ref="U385" ca="1">HYPERLINK("#"&amp;CELL("direccion",Tabla_471047!A381),"378")</f>
        <v>378</v>
      </c>
      <c r="V385" s="5" t="str" cm="1">
        <f t="array" aca="1" ref="V385" ca="1">HYPERLINK("#"&amp;CELL("direccion",Tabla_471030!A381),"378")</f>
        <v>378</v>
      </c>
      <c r="W385" s="5" t="str" cm="1">
        <f t="array" aca="1" ref="W385" ca="1">HYPERLINK("#"&amp;CELL("direccion",Tabla_471041!A381),"378")</f>
        <v>378</v>
      </c>
      <c r="X385" s="5" t="str" cm="1">
        <f t="array" aca="1" ref="X385" ca="1">HYPERLINK("#"&amp;CELL("direccion",Tabla_471031!A381),"378")</f>
        <v>378</v>
      </c>
      <c r="Y385" s="5" t="str" cm="1">
        <f t="array" aca="1" ref="Y385" ca="1">HYPERLINK("#"&amp;CELL("direccion",Tabla_471032!A381),"378")</f>
        <v>378</v>
      </c>
      <c r="Z385" s="5" t="str" cm="1">
        <f t="array" aca="1" ref="Z385" ca="1">HYPERLINK("#"&amp;CELL("direccion",Tabla_471059!A381),"378")</f>
        <v>378</v>
      </c>
      <c r="AA385" s="5" t="str" cm="1">
        <f t="array" aca="1" ref="AA385" ca="1">HYPERLINK("#"&amp;CELL("direccion",Tabla_471071!A381),"378")</f>
        <v>378</v>
      </c>
      <c r="AB385" s="5" t="str" cm="1">
        <f t="array" aca="1" ref="AB385" ca="1">HYPERLINK("#"&amp;CELL("direccion",Tabla_471062!A381),"378")</f>
        <v>378</v>
      </c>
      <c r="AC385" s="5" t="str" cm="1">
        <f t="array" aca="1" ref="AC385" ca="1">HYPERLINK("#"&amp;CELL("direccion",Tabla_471074!A381),"378")</f>
        <v>378</v>
      </c>
      <c r="AD385" t="s">
        <v>213</v>
      </c>
      <c r="AE385" s="3">
        <v>45747</v>
      </c>
    </row>
    <row r="386" spans="1:31" x14ac:dyDescent="0.3">
      <c r="A386">
        <v>2025</v>
      </c>
      <c r="B386" s="3">
        <v>45658</v>
      </c>
      <c r="C386" s="3">
        <v>45747</v>
      </c>
      <c r="D386" t="s">
        <v>84</v>
      </c>
      <c r="E386">
        <v>189</v>
      </c>
      <c r="F386" t="s">
        <v>281</v>
      </c>
      <c r="G386" t="s">
        <v>281</v>
      </c>
      <c r="H386" t="s">
        <v>225</v>
      </c>
      <c r="I386" t="s">
        <v>979</v>
      </c>
      <c r="J386" t="s">
        <v>980</v>
      </c>
      <c r="K386" t="s">
        <v>485</v>
      </c>
      <c r="L386" t="s">
        <v>91</v>
      </c>
      <c r="M386">
        <v>14187</v>
      </c>
      <c r="N386" t="s">
        <v>212</v>
      </c>
      <c r="O386">
        <v>11565.050000000001</v>
      </c>
      <c r="P386" t="s">
        <v>212</v>
      </c>
      <c r="Q386" s="5" t="str" cm="1">
        <f t="array" aca="1" ref="Q386" ca="1">HYPERLINK("#"&amp;CELL("direccion",Tabla_471065!A382),"379")</f>
        <v>379</v>
      </c>
      <c r="R386" s="5" t="str" cm="1">
        <f t="array" aca="1" ref="R386" ca="1">HYPERLINK("#"&amp;CELL("direccion",Tabla_471039!A382),"379")</f>
        <v>379</v>
      </c>
      <c r="S386" s="5" t="str" cm="1">
        <f t="array" aca="1" ref="S386" ca="1">HYPERLINK("#"&amp;CELL("direccion",Tabla_471067!A382),"379")</f>
        <v>379</v>
      </c>
      <c r="T386" s="5" t="str" cm="1">
        <f t="array" aca="1" ref="T386" ca="1">HYPERLINK("#"&amp;CELL("direccion",Tabla_471023!A382),"379")</f>
        <v>379</v>
      </c>
      <c r="U386" s="5" t="str" cm="1">
        <f t="array" aca="1" ref="U386" ca="1">HYPERLINK("#"&amp;CELL("direccion",Tabla_471047!A382),"379")</f>
        <v>379</v>
      </c>
      <c r="V386" s="5" t="str" cm="1">
        <f t="array" aca="1" ref="V386" ca="1">HYPERLINK("#"&amp;CELL("direccion",Tabla_471030!A382),"379")</f>
        <v>379</v>
      </c>
      <c r="W386" s="5" t="str" cm="1">
        <f t="array" aca="1" ref="W386" ca="1">HYPERLINK("#"&amp;CELL("direccion",Tabla_471041!A382),"379")</f>
        <v>379</v>
      </c>
      <c r="X386" s="5" t="str" cm="1">
        <f t="array" aca="1" ref="X386" ca="1">HYPERLINK("#"&amp;CELL("direccion",Tabla_471031!A382),"379")</f>
        <v>379</v>
      </c>
      <c r="Y386" s="5" t="str" cm="1">
        <f t="array" aca="1" ref="Y386" ca="1">HYPERLINK("#"&amp;CELL("direccion",Tabla_471032!A382),"379")</f>
        <v>379</v>
      </c>
      <c r="Z386" s="5" t="str" cm="1">
        <f t="array" aca="1" ref="Z386" ca="1">HYPERLINK("#"&amp;CELL("direccion",Tabla_471059!A382),"379")</f>
        <v>379</v>
      </c>
      <c r="AA386" s="5" t="str" cm="1">
        <f t="array" aca="1" ref="AA386" ca="1">HYPERLINK("#"&amp;CELL("direccion",Tabla_471071!A382),"379")</f>
        <v>379</v>
      </c>
      <c r="AB386" s="5" t="str" cm="1">
        <f t="array" aca="1" ref="AB386" ca="1">HYPERLINK("#"&amp;CELL("direccion",Tabla_471062!A382),"379")</f>
        <v>379</v>
      </c>
      <c r="AC386" s="5" t="str" cm="1">
        <f t="array" aca="1" ref="AC386" ca="1">HYPERLINK("#"&amp;CELL("direccion",Tabla_471074!A382),"379")</f>
        <v>379</v>
      </c>
      <c r="AD386" t="s">
        <v>213</v>
      </c>
      <c r="AE386" s="3">
        <v>45747</v>
      </c>
    </row>
    <row r="387" spans="1:31" x14ac:dyDescent="0.3">
      <c r="A387">
        <v>2025</v>
      </c>
      <c r="B387" s="3">
        <v>45658</v>
      </c>
      <c r="C387" s="3">
        <v>45747</v>
      </c>
      <c r="D387" t="s">
        <v>84</v>
      </c>
      <c r="E387">
        <v>189</v>
      </c>
      <c r="F387" t="s">
        <v>283</v>
      </c>
      <c r="G387" t="s">
        <v>283</v>
      </c>
      <c r="H387" t="s">
        <v>225</v>
      </c>
      <c r="I387" t="s">
        <v>981</v>
      </c>
      <c r="J387" t="s">
        <v>982</v>
      </c>
      <c r="K387" t="s">
        <v>347</v>
      </c>
      <c r="L387" t="s">
        <v>92</v>
      </c>
      <c r="M387">
        <v>13151</v>
      </c>
      <c r="N387" t="s">
        <v>212</v>
      </c>
      <c r="O387">
        <v>10824.78</v>
      </c>
      <c r="P387" t="s">
        <v>212</v>
      </c>
      <c r="Q387" s="5" t="str" cm="1">
        <f t="array" aca="1" ref="Q387" ca="1">HYPERLINK("#"&amp;CELL("direccion",Tabla_471065!A383),"380")</f>
        <v>380</v>
      </c>
      <c r="R387" s="5" t="str" cm="1">
        <f t="array" aca="1" ref="R387" ca="1">HYPERLINK("#"&amp;CELL("direccion",Tabla_471039!A383),"380")</f>
        <v>380</v>
      </c>
      <c r="S387" s="5" t="str" cm="1">
        <f t="array" aca="1" ref="S387" ca="1">HYPERLINK("#"&amp;CELL("direccion",Tabla_471067!A383),"380")</f>
        <v>380</v>
      </c>
      <c r="T387" s="5" t="str" cm="1">
        <f t="array" aca="1" ref="T387" ca="1">HYPERLINK("#"&amp;CELL("direccion",Tabla_471023!A383),"380")</f>
        <v>380</v>
      </c>
      <c r="U387" s="5" t="str" cm="1">
        <f t="array" aca="1" ref="U387" ca="1">HYPERLINK("#"&amp;CELL("direccion",Tabla_471047!A383),"380")</f>
        <v>380</v>
      </c>
      <c r="V387" s="5" t="str" cm="1">
        <f t="array" aca="1" ref="V387" ca="1">HYPERLINK("#"&amp;CELL("direccion",Tabla_471030!A383),"380")</f>
        <v>380</v>
      </c>
      <c r="W387" s="5" t="str" cm="1">
        <f t="array" aca="1" ref="W387" ca="1">HYPERLINK("#"&amp;CELL("direccion",Tabla_471041!A383),"380")</f>
        <v>380</v>
      </c>
      <c r="X387" s="5" t="str" cm="1">
        <f t="array" aca="1" ref="X387" ca="1">HYPERLINK("#"&amp;CELL("direccion",Tabla_471031!A383),"380")</f>
        <v>380</v>
      </c>
      <c r="Y387" s="5" t="str" cm="1">
        <f t="array" aca="1" ref="Y387" ca="1">HYPERLINK("#"&amp;CELL("direccion",Tabla_471032!A383),"380")</f>
        <v>380</v>
      </c>
      <c r="Z387" s="5" t="str" cm="1">
        <f t="array" aca="1" ref="Z387" ca="1">HYPERLINK("#"&amp;CELL("direccion",Tabla_471059!A383),"380")</f>
        <v>380</v>
      </c>
      <c r="AA387" s="5" t="str" cm="1">
        <f t="array" aca="1" ref="AA387" ca="1">HYPERLINK("#"&amp;CELL("direccion",Tabla_471071!A383),"380")</f>
        <v>380</v>
      </c>
      <c r="AB387" s="5" t="str" cm="1">
        <f t="array" aca="1" ref="AB387" ca="1">HYPERLINK("#"&amp;CELL("direccion",Tabla_471062!A383),"380")</f>
        <v>380</v>
      </c>
      <c r="AC387" s="5" t="str" cm="1">
        <f t="array" aca="1" ref="AC387" ca="1">HYPERLINK("#"&amp;CELL("direccion",Tabla_471074!A383),"380")</f>
        <v>380</v>
      </c>
      <c r="AD387" t="s">
        <v>213</v>
      </c>
      <c r="AE387" s="3">
        <v>45747</v>
      </c>
    </row>
    <row r="388" spans="1:31" x14ac:dyDescent="0.3">
      <c r="A388">
        <v>2025</v>
      </c>
      <c r="B388" s="3">
        <v>45658</v>
      </c>
      <c r="C388" s="3">
        <v>45747</v>
      </c>
      <c r="D388" t="s">
        <v>84</v>
      </c>
      <c r="E388">
        <v>189</v>
      </c>
      <c r="F388" t="s">
        <v>280</v>
      </c>
      <c r="G388" t="s">
        <v>280</v>
      </c>
      <c r="H388" t="s">
        <v>225</v>
      </c>
      <c r="I388" t="s">
        <v>983</v>
      </c>
      <c r="J388" t="s">
        <v>984</v>
      </c>
      <c r="K388" t="s">
        <v>344</v>
      </c>
      <c r="L388" t="s">
        <v>91</v>
      </c>
      <c r="M388">
        <v>14187</v>
      </c>
      <c r="N388" t="s">
        <v>212</v>
      </c>
      <c r="O388">
        <v>11565.050000000001</v>
      </c>
      <c r="P388" t="s">
        <v>212</v>
      </c>
      <c r="Q388" s="5" t="str" cm="1">
        <f t="array" aca="1" ref="Q388" ca="1">HYPERLINK("#"&amp;CELL("direccion",Tabla_471065!A384),"381")</f>
        <v>381</v>
      </c>
      <c r="R388" s="5" t="str" cm="1">
        <f t="array" aca="1" ref="R388" ca="1">HYPERLINK("#"&amp;CELL("direccion",Tabla_471039!A384),"381")</f>
        <v>381</v>
      </c>
      <c r="S388" s="5" t="str" cm="1">
        <f t="array" aca="1" ref="S388" ca="1">HYPERLINK("#"&amp;CELL("direccion",Tabla_471067!A384),"381")</f>
        <v>381</v>
      </c>
      <c r="T388" s="5" t="str" cm="1">
        <f t="array" aca="1" ref="T388" ca="1">HYPERLINK("#"&amp;CELL("direccion",Tabla_471023!A384),"381")</f>
        <v>381</v>
      </c>
      <c r="U388" s="5" t="str" cm="1">
        <f t="array" aca="1" ref="U388" ca="1">HYPERLINK("#"&amp;CELL("direccion",Tabla_471047!A384),"381")</f>
        <v>381</v>
      </c>
      <c r="V388" s="5" t="str" cm="1">
        <f t="array" aca="1" ref="V388" ca="1">HYPERLINK("#"&amp;CELL("direccion",Tabla_471030!A384),"381")</f>
        <v>381</v>
      </c>
      <c r="W388" s="5" t="str" cm="1">
        <f t="array" aca="1" ref="W388" ca="1">HYPERLINK("#"&amp;CELL("direccion",Tabla_471041!A384),"381")</f>
        <v>381</v>
      </c>
      <c r="X388" s="5" t="str" cm="1">
        <f t="array" aca="1" ref="X388" ca="1">HYPERLINK("#"&amp;CELL("direccion",Tabla_471031!A384),"381")</f>
        <v>381</v>
      </c>
      <c r="Y388" s="5" t="str" cm="1">
        <f t="array" aca="1" ref="Y388" ca="1">HYPERLINK("#"&amp;CELL("direccion",Tabla_471032!A384),"381")</f>
        <v>381</v>
      </c>
      <c r="Z388" s="5" t="str" cm="1">
        <f t="array" aca="1" ref="Z388" ca="1">HYPERLINK("#"&amp;CELL("direccion",Tabla_471059!A384),"381")</f>
        <v>381</v>
      </c>
      <c r="AA388" s="5" t="str" cm="1">
        <f t="array" aca="1" ref="AA388" ca="1">HYPERLINK("#"&amp;CELL("direccion",Tabla_471071!A384),"381")</f>
        <v>381</v>
      </c>
      <c r="AB388" s="5" t="str" cm="1">
        <f t="array" aca="1" ref="AB388" ca="1">HYPERLINK("#"&amp;CELL("direccion",Tabla_471062!A384),"381")</f>
        <v>381</v>
      </c>
      <c r="AC388" s="5" t="str" cm="1">
        <f t="array" aca="1" ref="AC388" ca="1">HYPERLINK("#"&amp;CELL("direccion",Tabla_471074!A384),"381")</f>
        <v>381</v>
      </c>
      <c r="AD388" t="s">
        <v>213</v>
      </c>
      <c r="AE388" s="3">
        <v>45747</v>
      </c>
    </row>
    <row r="389" spans="1:31" x14ac:dyDescent="0.3">
      <c r="A389">
        <v>2025</v>
      </c>
      <c r="B389" s="3">
        <v>45658</v>
      </c>
      <c r="C389" s="3">
        <v>45747</v>
      </c>
      <c r="D389" t="s">
        <v>84</v>
      </c>
      <c r="E389">
        <v>180</v>
      </c>
      <c r="F389" t="s">
        <v>288</v>
      </c>
      <c r="G389" t="s">
        <v>288</v>
      </c>
      <c r="H389" t="s">
        <v>225</v>
      </c>
      <c r="I389" t="s">
        <v>985</v>
      </c>
      <c r="J389" t="s">
        <v>446</v>
      </c>
      <c r="K389" t="s">
        <v>560</v>
      </c>
      <c r="L389" t="s">
        <v>92</v>
      </c>
      <c r="M389">
        <v>13151</v>
      </c>
      <c r="N389" t="s">
        <v>212</v>
      </c>
      <c r="O389">
        <v>10824.78</v>
      </c>
      <c r="P389" t="s">
        <v>212</v>
      </c>
      <c r="Q389" s="5" t="str" cm="1">
        <f t="array" aca="1" ref="Q389" ca="1">HYPERLINK("#"&amp;CELL("direccion",Tabla_471065!A385),"382")</f>
        <v>382</v>
      </c>
      <c r="R389" s="5" t="str" cm="1">
        <f t="array" aca="1" ref="R389" ca="1">HYPERLINK("#"&amp;CELL("direccion",Tabla_471039!A385),"382")</f>
        <v>382</v>
      </c>
      <c r="S389" s="5" t="str" cm="1">
        <f t="array" aca="1" ref="S389" ca="1">HYPERLINK("#"&amp;CELL("direccion",Tabla_471067!A385),"382")</f>
        <v>382</v>
      </c>
      <c r="T389" s="5" t="str" cm="1">
        <f t="array" aca="1" ref="T389" ca="1">HYPERLINK("#"&amp;CELL("direccion",Tabla_471023!A385),"382")</f>
        <v>382</v>
      </c>
      <c r="U389" s="5" t="str" cm="1">
        <f t="array" aca="1" ref="U389" ca="1">HYPERLINK("#"&amp;CELL("direccion",Tabla_471047!A385),"382")</f>
        <v>382</v>
      </c>
      <c r="V389" s="5" t="str" cm="1">
        <f t="array" aca="1" ref="V389" ca="1">HYPERLINK("#"&amp;CELL("direccion",Tabla_471030!A385),"382")</f>
        <v>382</v>
      </c>
      <c r="W389" s="5" t="str" cm="1">
        <f t="array" aca="1" ref="W389" ca="1">HYPERLINK("#"&amp;CELL("direccion",Tabla_471041!A385),"382")</f>
        <v>382</v>
      </c>
      <c r="X389" s="5" t="str" cm="1">
        <f t="array" aca="1" ref="X389" ca="1">HYPERLINK("#"&amp;CELL("direccion",Tabla_471031!A385),"382")</f>
        <v>382</v>
      </c>
      <c r="Y389" s="5" t="str" cm="1">
        <f t="array" aca="1" ref="Y389" ca="1">HYPERLINK("#"&amp;CELL("direccion",Tabla_471032!A385),"382")</f>
        <v>382</v>
      </c>
      <c r="Z389" s="5" t="str" cm="1">
        <f t="array" aca="1" ref="Z389" ca="1">HYPERLINK("#"&amp;CELL("direccion",Tabla_471059!A385),"382")</f>
        <v>382</v>
      </c>
      <c r="AA389" s="5" t="str" cm="1">
        <f t="array" aca="1" ref="AA389" ca="1">HYPERLINK("#"&amp;CELL("direccion",Tabla_471071!A385),"382")</f>
        <v>382</v>
      </c>
      <c r="AB389" s="5" t="str" cm="1">
        <f t="array" aca="1" ref="AB389" ca="1">HYPERLINK("#"&amp;CELL("direccion",Tabla_471062!A385),"382")</f>
        <v>382</v>
      </c>
      <c r="AC389" s="5" t="str" cm="1">
        <f t="array" aca="1" ref="AC389" ca="1">HYPERLINK("#"&amp;CELL("direccion",Tabla_471074!A385),"382")</f>
        <v>382</v>
      </c>
      <c r="AD389" t="s">
        <v>213</v>
      </c>
      <c r="AE389" s="3">
        <v>45747</v>
      </c>
    </row>
    <row r="390" spans="1:31" x14ac:dyDescent="0.3">
      <c r="A390">
        <v>2025</v>
      </c>
      <c r="B390" s="3">
        <v>45658</v>
      </c>
      <c r="C390" s="3">
        <v>45747</v>
      </c>
      <c r="D390" t="s">
        <v>84</v>
      </c>
      <c r="E390">
        <v>180</v>
      </c>
      <c r="F390" t="s">
        <v>285</v>
      </c>
      <c r="G390" t="s">
        <v>285</v>
      </c>
      <c r="H390" t="s">
        <v>225</v>
      </c>
      <c r="I390" t="s">
        <v>346</v>
      </c>
      <c r="J390" t="s">
        <v>553</v>
      </c>
      <c r="K390" t="s">
        <v>358</v>
      </c>
      <c r="L390" t="s">
        <v>91</v>
      </c>
      <c r="M390">
        <v>13151</v>
      </c>
      <c r="N390" t="s">
        <v>212</v>
      </c>
      <c r="O390">
        <v>10824.78</v>
      </c>
      <c r="P390" t="s">
        <v>212</v>
      </c>
      <c r="Q390" s="5" t="str" cm="1">
        <f t="array" aca="1" ref="Q390" ca="1">HYPERLINK("#"&amp;CELL("direccion",Tabla_471065!A386),"383")</f>
        <v>383</v>
      </c>
      <c r="R390" s="5" t="str" cm="1">
        <f t="array" aca="1" ref="R390" ca="1">HYPERLINK("#"&amp;CELL("direccion",Tabla_471039!A386),"383")</f>
        <v>383</v>
      </c>
      <c r="S390" s="5" t="str" cm="1">
        <f t="array" aca="1" ref="S390" ca="1">HYPERLINK("#"&amp;CELL("direccion",Tabla_471067!A386),"383")</f>
        <v>383</v>
      </c>
      <c r="T390" s="5" t="str" cm="1">
        <f t="array" aca="1" ref="T390" ca="1">HYPERLINK("#"&amp;CELL("direccion",Tabla_471023!A386),"383")</f>
        <v>383</v>
      </c>
      <c r="U390" s="5" t="str" cm="1">
        <f t="array" aca="1" ref="U390" ca="1">HYPERLINK("#"&amp;CELL("direccion",Tabla_471047!A386),"383")</f>
        <v>383</v>
      </c>
      <c r="V390" s="5" t="str" cm="1">
        <f t="array" aca="1" ref="V390" ca="1">HYPERLINK("#"&amp;CELL("direccion",Tabla_471030!A386),"383")</f>
        <v>383</v>
      </c>
      <c r="W390" s="5" t="str" cm="1">
        <f t="array" aca="1" ref="W390" ca="1">HYPERLINK("#"&amp;CELL("direccion",Tabla_471041!A386),"383")</f>
        <v>383</v>
      </c>
      <c r="X390" s="5" t="str" cm="1">
        <f t="array" aca="1" ref="X390" ca="1">HYPERLINK("#"&amp;CELL("direccion",Tabla_471031!A386),"383")</f>
        <v>383</v>
      </c>
      <c r="Y390" s="5" t="str" cm="1">
        <f t="array" aca="1" ref="Y390" ca="1">HYPERLINK("#"&amp;CELL("direccion",Tabla_471032!A386),"383")</f>
        <v>383</v>
      </c>
      <c r="Z390" s="5" t="str" cm="1">
        <f t="array" aca="1" ref="Z390" ca="1">HYPERLINK("#"&amp;CELL("direccion",Tabla_471059!A386),"383")</f>
        <v>383</v>
      </c>
      <c r="AA390" s="5" t="str" cm="1">
        <f t="array" aca="1" ref="AA390" ca="1">HYPERLINK("#"&amp;CELL("direccion",Tabla_471071!A386),"383")</f>
        <v>383</v>
      </c>
      <c r="AB390" s="5" t="str" cm="1">
        <f t="array" aca="1" ref="AB390" ca="1">HYPERLINK("#"&amp;CELL("direccion",Tabla_471062!A386),"383")</f>
        <v>383</v>
      </c>
      <c r="AC390" s="5" t="str" cm="1">
        <f t="array" aca="1" ref="AC390" ca="1">HYPERLINK("#"&amp;CELL("direccion",Tabla_471074!A386),"383")</f>
        <v>383</v>
      </c>
      <c r="AD390" t="s">
        <v>213</v>
      </c>
      <c r="AE390" s="3">
        <v>45747</v>
      </c>
    </row>
    <row r="391" spans="1:31" x14ac:dyDescent="0.3">
      <c r="A391">
        <v>2025</v>
      </c>
      <c r="B391" s="3">
        <v>45658</v>
      </c>
      <c r="C391" s="3">
        <v>45747</v>
      </c>
      <c r="D391" t="s">
        <v>84</v>
      </c>
      <c r="E391">
        <v>180</v>
      </c>
      <c r="F391" t="s">
        <v>285</v>
      </c>
      <c r="G391" t="s">
        <v>285</v>
      </c>
      <c r="H391" t="s">
        <v>225</v>
      </c>
      <c r="I391" t="s">
        <v>986</v>
      </c>
      <c r="J391" t="s">
        <v>347</v>
      </c>
      <c r="K391" t="s">
        <v>987</v>
      </c>
      <c r="L391" t="s">
        <v>92</v>
      </c>
      <c r="M391">
        <v>13151</v>
      </c>
      <c r="N391" t="s">
        <v>212</v>
      </c>
      <c r="O391">
        <v>10824.78</v>
      </c>
      <c r="P391" t="s">
        <v>212</v>
      </c>
      <c r="Q391" s="5" t="str" cm="1">
        <f t="array" aca="1" ref="Q391" ca="1">HYPERLINK("#"&amp;CELL("direccion",Tabla_471065!A387),"384")</f>
        <v>384</v>
      </c>
      <c r="R391" s="5" t="str" cm="1">
        <f t="array" aca="1" ref="R391" ca="1">HYPERLINK("#"&amp;CELL("direccion",Tabla_471039!A387),"384")</f>
        <v>384</v>
      </c>
      <c r="S391" s="5" t="str" cm="1">
        <f t="array" aca="1" ref="S391" ca="1">HYPERLINK("#"&amp;CELL("direccion",Tabla_471067!A387),"384")</f>
        <v>384</v>
      </c>
      <c r="T391" s="5" t="str" cm="1">
        <f t="array" aca="1" ref="T391" ca="1">HYPERLINK("#"&amp;CELL("direccion",Tabla_471023!A387),"384")</f>
        <v>384</v>
      </c>
      <c r="U391" s="5" t="str" cm="1">
        <f t="array" aca="1" ref="U391" ca="1">HYPERLINK("#"&amp;CELL("direccion",Tabla_471047!A387),"384")</f>
        <v>384</v>
      </c>
      <c r="V391" s="5" t="str" cm="1">
        <f t="array" aca="1" ref="V391" ca="1">HYPERLINK("#"&amp;CELL("direccion",Tabla_471030!A387),"384")</f>
        <v>384</v>
      </c>
      <c r="W391" s="5" t="str" cm="1">
        <f t="array" aca="1" ref="W391" ca="1">HYPERLINK("#"&amp;CELL("direccion",Tabla_471041!A387),"384")</f>
        <v>384</v>
      </c>
      <c r="X391" s="5" t="str" cm="1">
        <f t="array" aca="1" ref="X391" ca="1">HYPERLINK("#"&amp;CELL("direccion",Tabla_471031!A387),"384")</f>
        <v>384</v>
      </c>
      <c r="Y391" s="5" t="str" cm="1">
        <f t="array" aca="1" ref="Y391" ca="1">HYPERLINK("#"&amp;CELL("direccion",Tabla_471032!A387),"384")</f>
        <v>384</v>
      </c>
      <c r="Z391" s="5" t="str" cm="1">
        <f t="array" aca="1" ref="Z391" ca="1">HYPERLINK("#"&amp;CELL("direccion",Tabla_471059!A387),"384")</f>
        <v>384</v>
      </c>
      <c r="AA391" s="5" t="str" cm="1">
        <f t="array" aca="1" ref="AA391" ca="1">HYPERLINK("#"&amp;CELL("direccion",Tabla_471071!A387),"384")</f>
        <v>384</v>
      </c>
      <c r="AB391" s="5" t="str" cm="1">
        <f t="array" aca="1" ref="AB391" ca="1">HYPERLINK("#"&amp;CELL("direccion",Tabla_471062!A387),"384")</f>
        <v>384</v>
      </c>
      <c r="AC391" s="5" t="str" cm="1">
        <f t="array" aca="1" ref="AC391" ca="1">HYPERLINK("#"&amp;CELL("direccion",Tabla_471074!A387),"384")</f>
        <v>384</v>
      </c>
      <c r="AD391" t="s">
        <v>213</v>
      </c>
      <c r="AE391" s="3">
        <v>45747</v>
      </c>
    </row>
    <row r="392" spans="1:31" x14ac:dyDescent="0.3">
      <c r="A392">
        <v>2025</v>
      </c>
      <c r="B392" s="3">
        <v>45658</v>
      </c>
      <c r="C392" s="3">
        <v>45747</v>
      </c>
      <c r="D392" t="s">
        <v>84</v>
      </c>
      <c r="E392">
        <v>180</v>
      </c>
      <c r="F392" t="s">
        <v>288</v>
      </c>
      <c r="G392" t="s">
        <v>288</v>
      </c>
      <c r="H392" t="s">
        <v>225</v>
      </c>
      <c r="I392" t="s">
        <v>779</v>
      </c>
      <c r="J392" t="s">
        <v>569</v>
      </c>
      <c r="K392" t="s">
        <v>367</v>
      </c>
      <c r="L392" t="s">
        <v>92</v>
      </c>
      <c r="M392">
        <v>13151</v>
      </c>
      <c r="N392" t="s">
        <v>212</v>
      </c>
      <c r="O392">
        <v>10824.78</v>
      </c>
      <c r="P392" t="s">
        <v>212</v>
      </c>
      <c r="Q392" s="5" t="str" cm="1">
        <f t="array" aca="1" ref="Q392" ca="1">HYPERLINK("#"&amp;CELL("direccion",Tabla_471065!A388),"385")</f>
        <v>385</v>
      </c>
      <c r="R392" s="5" t="str" cm="1">
        <f t="array" aca="1" ref="R392" ca="1">HYPERLINK("#"&amp;CELL("direccion",Tabla_471039!A388),"385")</f>
        <v>385</v>
      </c>
      <c r="S392" s="5" t="str" cm="1">
        <f t="array" aca="1" ref="S392" ca="1">HYPERLINK("#"&amp;CELL("direccion",Tabla_471067!A388),"385")</f>
        <v>385</v>
      </c>
      <c r="T392" s="5" t="str" cm="1">
        <f t="array" aca="1" ref="T392" ca="1">HYPERLINK("#"&amp;CELL("direccion",Tabla_471023!A388),"385")</f>
        <v>385</v>
      </c>
      <c r="U392" s="5" t="str" cm="1">
        <f t="array" aca="1" ref="U392" ca="1">HYPERLINK("#"&amp;CELL("direccion",Tabla_471047!A388),"385")</f>
        <v>385</v>
      </c>
      <c r="V392" s="5" t="str" cm="1">
        <f t="array" aca="1" ref="V392" ca="1">HYPERLINK("#"&amp;CELL("direccion",Tabla_471030!A388),"385")</f>
        <v>385</v>
      </c>
      <c r="W392" s="5" t="str" cm="1">
        <f t="array" aca="1" ref="W392" ca="1">HYPERLINK("#"&amp;CELL("direccion",Tabla_471041!A388),"385")</f>
        <v>385</v>
      </c>
      <c r="X392" s="5" t="str" cm="1">
        <f t="array" aca="1" ref="X392" ca="1">HYPERLINK("#"&amp;CELL("direccion",Tabla_471031!A388),"385")</f>
        <v>385</v>
      </c>
      <c r="Y392" s="5" t="str" cm="1">
        <f t="array" aca="1" ref="Y392" ca="1">HYPERLINK("#"&amp;CELL("direccion",Tabla_471032!A388),"385")</f>
        <v>385</v>
      </c>
      <c r="Z392" s="5" t="str" cm="1">
        <f t="array" aca="1" ref="Z392" ca="1">HYPERLINK("#"&amp;CELL("direccion",Tabla_471059!A388),"385")</f>
        <v>385</v>
      </c>
      <c r="AA392" s="5" t="str" cm="1">
        <f t="array" aca="1" ref="AA392" ca="1">HYPERLINK("#"&amp;CELL("direccion",Tabla_471071!A388),"385")</f>
        <v>385</v>
      </c>
      <c r="AB392" s="5" t="str" cm="1">
        <f t="array" aca="1" ref="AB392" ca="1">HYPERLINK("#"&amp;CELL("direccion",Tabla_471062!A388),"385")</f>
        <v>385</v>
      </c>
      <c r="AC392" s="5" t="str" cm="1">
        <f t="array" aca="1" ref="AC392" ca="1">HYPERLINK("#"&amp;CELL("direccion",Tabla_471074!A388),"385")</f>
        <v>385</v>
      </c>
      <c r="AD392" t="s">
        <v>213</v>
      </c>
      <c r="AE392" s="3">
        <v>45747</v>
      </c>
    </row>
    <row r="393" spans="1:31" x14ac:dyDescent="0.3">
      <c r="A393">
        <v>2025</v>
      </c>
      <c r="B393" s="3">
        <v>45658</v>
      </c>
      <c r="C393" s="3">
        <v>45747</v>
      </c>
      <c r="D393" t="s">
        <v>84</v>
      </c>
      <c r="E393">
        <v>180</v>
      </c>
      <c r="F393" t="s">
        <v>284</v>
      </c>
      <c r="G393" t="s">
        <v>284</v>
      </c>
      <c r="H393" t="s">
        <v>225</v>
      </c>
      <c r="I393" t="s">
        <v>988</v>
      </c>
      <c r="J393" t="s">
        <v>938</v>
      </c>
      <c r="K393" t="s">
        <v>989</v>
      </c>
      <c r="L393" t="s">
        <v>91</v>
      </c>
      <c r="M393">
        <v>13151</v>
      </c>
      <c r="N393" t="s">
        <v>212</v>
      </c>
      <c r="O393">
        <v>10824.78</v>
      </c>
      <c r="P393" t="s">
        <v>212</v>
      </c>
      <c r="Q393" s="5" t="str" cm="1">
        <f t="array" aca="1" ref="Q393" ca="1">HYPERLINK("#"&amp;CELL("direccion",Tabla_471065!A389),"386")</f>
        <v>386</v>
      </c>
      <c r="R393" s="5" t="str" cm="1">
        <f t="array" aca="1" ref="R393" ca="1">HYPERLINK("#"&amp;CELL("direccion",Tabla_471039!A389),"386")</f>
        <v>386</v>
      </c>
      <c r="S393" s="5" t="str" cm="1">
        <f t="array" aca="1" ref="S393" ca="1">HYPERLINK("#"&amp;CELL("direccion",Tabla_471067!A389),"386")</f>
        <v>386</v>
      </c>
      <c r="T393" s="5" t="str" cm="1">
        <f t="array" aca="1" ref="T393" ca="1">HYPERLINK("#"&amp;CELL("direccion",Tabla_471023!A389),"386")</f>
        <v>386</v>
      </c>
      <c r="U393" s="5" t="str" cm="1">
        <f t="array" aca="1" ref="U393" ca="1">HYPERLINK("#"&amp;CELL("direccion",Tabla_471047!A389),"386")</f>
        <v>386</v>
      </c>
      <c r="V393" s="5" t="str" cm="1">
        <f t="array" aca="1" ref="V393" ca="1">HYPERLINK("#"&amp;CELL("direccion",Tabla_471030!A389),"386")</f>
        <v>386</v>
      </c>
      <c r="W393" s="5" t="str" cm="1">
        <f t="array" aca="1" ref="W393" ca="1">HYPERLINK("#"&amp;CELL("direccion",Tabla_471041!A389),"386")</f>
        <v>386</v>
      </c>
      <c r="X393" s="5" t="str" cm="1">
        <f t="array" aca="1" ref="X393" ca="1">HYPERLINK("#"&amp;CELL("direccion",Tabla_471031!A389),"386")</f>
        <v>386</v>
      </c>
      <c r="Y393" s="5" t="str" cm="1">
        <f t="array" aca="1" ref="Y393" ca="1">HYPERLINK("#"&amp;CELL("direccion",Tabla_471032!A389),"386")</f>
        <v>386</v>
      </c>
      <c r="Z393" s="5" t="str" cm="1">
        <f t="array" aca="1" ref="Z393" ca="1">HYPERLINK("#"&amp;CELL("direccion",Tabla_471059!A389),"386")</f>
        <v>386</v>
      </c>
      <c r="AA393" s="5" t="str" cm="1">
        <f t="array" aca="1" ref="AA393" ca="1">HYPERLINK("#"&amp;CELL("direccion",Tabla_471071!A389),"386")</f>
        <v>386</v>
      </c>
      <c r="AB393" s="5" t="str" cm="1">
        <f t="array" aca="1" ref="AB393" ca="1">HYPERLINK("#"&amp;CELL("direccion",Tabla_471062!A389),"386")</f>
        <v>386</v>
      </c>
      <c r="AC393" s="5" t="str" cm="1">
        <f t="array" aca="1" ref="AC393" ca="1">HYPERLINK("#"&amp;CELL("direccion",Tabla_471074!A389),"386")</f>
        <v>386</v>
      </c>
      <c r="AD393" t="s">
        <v>213</v>
      </c>
      <c r="AE393" s="3">
        <v>45747</v>
      </c>
    </row>
    <row r="394" spans="1:31" x14ac:dyDescent="0.3">
      <c r="A394">
        <v>2025</v>
      </c>
      <c r="B394" s="3">
        <v>45658</v>
      </c>
      <c r="C394" s="3">
        <v>45747</v>
      </c>
      <c r="D394" t="s">
        <v>84</v>
      </c>
      <c r="E394">
        <v>180</v>
      </c>
      <c r="F394" t="s">
        <v>285</v>
      </c>
      <c r="G394" t="s">
        <v>285</v>
      </c>
      <c r="H394" t="s">
        <v>225</v>
      </c>
      <c r="I394" t="s">
        <v>990</v>
      </c>
      <c r="J394" t="s">
        <v>830</v>
      </c>
      <c r="K394" t="s">
        <v>991</v>
      </c>
      <c r="L394" t="s">
        <v>91</v>
      </c>
      <c r="M394">
        <v>13151</v>
      </c>
      <c r="N394" t="s">
        <v>212</v>
      </c>
      <c r="O394">
        <v>10824.78</v>
      </c>
      <c r="P394" t="s">
        <v>212</v>
      </c>
      <c r="Q394" s="5" t="str" cm="1">
        <f t="array" aca="1" ref="Q394" ca="1">HYPERLINK("#"&amp;CELL("direccion",Tabla_471065!A390),"387")</f>
        <v>387</v>
      </c>
      <c r="R394" s="5" t="str" cm="1">
        <f t="array" aca="1" ref="R394" ca="1">HYPERLINK("#"&amp;CELL("direccion",Tabla_471039!A390),"387")</f>
        <v>387</v>
      </c>
      <c r="S394" s="5" t="str" cm="1">
        <f t="array" aca="1" ref="S394" ca="1">HYPERLINK("#"&amp;CELL("direccion",Tabla_471067!A390),"387")</f>
        <v>387</v>
      </c>
      <c r="T394" s="5" t="str" cm="1">
        <f t="array" aca="1" ref="T394" ca="1">HYPERLINK("#"&amp;CELL("direccion",Tabla_471023!A390),"387")</f>
        <v>387</v>
      </c>
      <c r="U394" s="5" t="str" cm="1">
        <f t="array" aca="1" ref="U394" ca="1">HYPERLINK("#"&amp;CELL("direccion",Tabla_471047!A390),"387")</f>
        <v>387</v>
      </c>
      <c r="V394" s="5" t="str" cm="1">
        <f t="array" aca="1" ref="V394" ca="1">HYPERLINK("#"&amp;CELL("direccion",Tabla_471030!A390),"387")</f>
        <v>387</v>
      </c>
      <c r="W394" s="5" t="str" cm="1">
        <f t="array" aca="1" ref="W394" ca="1">HYPERLINK("#"&amp;CELL("direccion",Tabla_471041!A390),"387")</f>
        <v>387</v>
      </c>
      <c r="X394" s="5" t="str" cm="1">
        <f t="array" aca="1" ref="X394" ca="1">HYPERLINK("#"&amp;CELL("direccion",Tabla_471031!A390),"387")</f>
        <v>387</v>
      </c>
      <c r="Y394" s="5" t="str" cm="1">
        <f t="array" aca="1" ref="Y394" ca="1">HYPERLINK("#"&amp;CELL("direccion",Tabla_471032!A390),"387")</f>
        <v>387</v>
      </c>
      <c r="Z394" s="5" t="str" cm="1">
        <f t="array" aca="1" ref="Z394" ca="1">HYPERLINK("#"&amp;CELL("direccion",Tabla_471059!A390),"387")</f>
        <v>387</v>
      </c>
      <c r="AA394" s="5" t="str" cm="1">
        <f t="array" aca="1" ref="AA394" ca="1">HYPERLINK("#"&amp;CELL("direccion",Tabla_471071!A390),"387")</f>
        <v>387</v>
      </c>
      <c r="AB394" s="5" t="str" cm="1">
        <f t="array" aca="1" ref="AB394" ca="1">HYPERLINK("#"&amp;CELL("direccion",Tabla_471062!A390),"387")</f>
        <v>387</v>
      </c>
      <c r="AC394" s="5" t="str" cm="1">
        <f t="array" aca="1" ref="AC394" ca="1">HYPERLINK("#"&amp;CELL("direccion",Tabla_471074!A390),"387")</f>
        <v>387</v>
      </c>
      <c r="AD394" t="s">
        <v>213</v>
      </c>
      <c r="AE394" s="3">
        <v>45747</v>
      </c>
    </row>
    <row r="395" spans="1:31" x14ac:dyDescent="0.3">
      <c r="A395">
        <v>2025</v>
      </c>
      <c r="B395" s="3">
        <v>45658</v>
      </c>
      <c r="C395" s="3">
        <v>45747</v>
      </c>
      <c r="D395" t="s">
        <v>84</v>
      </c>
      <c r="E395">
        <v>180</v>
      </c>
      <c r="F395" t="s">
        <v>288</v>
      </c>
      <c r="G395" t="s">
        <v>288</v>
      </c>
      <c r="H395" t="s">
        <v>225</v>
      </c>
      <c r="I395" t="s">
        <v>992</v>
      </c>
      <c r="J395" t="s">
        <v>402</v>
      </c>
      <c r="K395" t="s">
        <v>448</v>
      </c>
      <c r="L395" t="s">
        <v>91</v>
      </c>
      <c r="M395">
        <v>13151</v>
      </c>
      <c r="N395" t="s">
        <v>212</v>
      </c>
      <c r="O395">
        <v>10824.78</v>
      </c>
      <c r="P395" t="s">
        <v>212</v>
      </c>
      <c r="Q395" s="5" t="str" cm="1">
        <f t="array" aca="1" ref="Q395" ca="1">HYPERLINK("#"&amp;CELL("direccion",Tabla_471065!A391),"388")</f>
        <v>388</v>
      </c>
      <c r="R395" s="5" t="str" cm="1">
        <f t="array" aca="1" ref="R395" ca="1">HYPERLINK("#"&amp;CELL("direccion",Tabla_471039!A391),"388")</f>
        <v>388</v>
      </c>
      <c r="S395" s="5" t="str" cm="1">
        <f t="array" aca="1" ref="S395" ca="1">HYPERLINK("#"&amp;CELL("direccion",Tabla_471067!A391),"388")</f>
        <v>388</v>
      </c>
      <c r="T395" s="5" t="str" cm="1">
        <f t="array" aca="1" ref="T395" ca="1">HYPERLINK("#"&amp;CELL("direccion",Tabla_471023!A391),"388")</f>
        <v>388</v>
      </c>
      <c r="U395" s="5" t="str" cm="1">
        <f t="array" aca="1" ref="U395" ca="1">HYPERLINK("#"&amp;CELL("direccion",Tabla_471047!A391),"388")</f>
        <v>388</v>
      </c>
      <c r="V395" s="5" t="str" cm="1">
        <f t="array" aca="1" ref="V395" ca="1">HYPERLINK("#"&amp;CELL("direccion",Tabla_471030!A391),"388")</f>
        <v>388</v>
      </c>
      <c r="W395" s="5" t="str" cm="1">
        <f t="array" aca="1" ref="W395" ca="1">HYPERLINK("#"&amp;CELL("direccion",Tabla_471041!A391),"388")</f>
        <v>388</v>
      </c>
      <c r="X395" s="5" t="str" cm="1">
        <f t="array" aca="1" ref="X395" ca="1">HYPERLINK("#"&amp;CELL("direccion",Tabla_471031!A391),"388")</f>
        <v>388</v>
      </c>
      <c r="Y395" s="5" t="str" cm="1">
        <f t="array" aca="1" ref="Y395" ca="1">HYPERLINK("#"&amp;CELL("direccion",Tabla_471032!A391),"388")</f>
        <v>388</v>
      </c>
      <c r="Z395" s="5" t="str" cm="1">
        <f t="array" aca="1" ref="Z395" ca="1">HYPERLINK("#"&amp;CELL("direccion",Tabla_471059!A391),"388")</f>
        <v>388</v>
      </c>
      <c r="AA395" s="5" t="str" cm="1">
        <f t="array" aca="1" ref="AA395" ca="1">HYPERLINK("#"&amp;CELL("direccion",Tabla_471071!A391),"388")</f>
        <v>388</v>
      </c>
      <c r="AB395" s="5" t="str" cm="1">
        <f t="array" aca="1" ref="AB395" ca="1">HYPERLINK("#"&amp;CELL("direccion",Tabla_471062!A391),"388")</f>
        <v>388</v>
      </c>
      <c r="AC395" s="5" t="str" cm="1">
        <f t="array" aca="1" ref="AC395" ca="1">HYPERLINK("#"&amp;CELL("direccion",Tabla_471074!A391),"388")</f>
        <v>388</v>
      </c>
      <c r="AD395" t="s">
        <v>213</v>
      </c>
      <c r="AE395" s="3">
        <v>45747</v>
      </c>
    </row>
    <row r="396" spans="1:31" x14ac:dyDescent="0.3">
      <c r="A396">
        <v>2025</v>
      </c>
      <c r="B396" s="3">
        <v>45658</v>
      </c>
      <c r="C396" s="3">
        <v>45747</v>
      </c>
      <c r="D396" t="s">
        <v>84</v>
      </c>
      <c r="E396">
        <v>180</v>
      </c>
      <c r="F396" t="s">
        <v>285</v>
      </c>
      <c r="G396" t="s">
        <v>285</v>
      </c>
      <c r="H396" t="s">
        <v>225</v>
      </c>
      <c r="I396" t="s">
        <v>993</v>
      </c>
      <c r="J396" t="s">
        <v>387</v>
      </c>
      <c r="K396" t="s">
        <v>994</v>
      </c>
      <c r="L396" t="s">
        <v>92</v>
      </c>
      <c r="M396">
        <v>13151</v>
      </c>
      <c r="N396" t="s">
        <v>212</v>
      </c>
      <c r="O396">
        <v>10824.78</v>
      </c>
      <c r="P396" t="s">
        <v>212</v>
      </c>
      <c r="Q396" s="5" t="str" cm="1">
        <f t="array" aca="1" ref="Q396" ca="1">HYPERLINK("#"&amp;CELL("direccion",Tabla_471065!A392),"389")</f>
        <v>389</v>
      </c>
      <c r="R396" s="5" t="str" cm="1">
        <f t="array" aca="1" ref="R396" ca="1">HYPERLINK("#"&amp;CELL("direccion",Tabla_471039!A392),"389")</f>
        <v>389</v>
      </c>
      <c r="S396" s="5" t="str" cm="1">
        <f t="array" aca="1" ref="S396" ca="1">HYPERLINK("#"&amp;CELL("direccion",Tabla_471067!A392),"389")</f>
        <v>389</v>
      </c>
      <c r="T396" s="5" t="str" cm="1">
        <f t="array" aca="1" ref="T396" ca="1">HYPERLINK("#"&amp;CELL("direccion",Tabla_471023!A392),"389")</f>
        <v>389</v>
      </c>
      <c r="U396" s="5" t="str" cm="1">
        <f t="array" aca="1" ref="U396" ca="1">HYPERLINK("#"&amp;CELL("direccion",Tabla_471047!A392),"389")</f>
        <v>389</v>
      </c>
      <c r="V396" s="5" t="str" cm="1">
        <f t="array" aca="1" ref="V396" ca="1">HYPERLINK("#"&amp;CELL("direccion",Tabla_471030!A392),"389")</f>
        <v>389</v>
      </c>
      <c r="W396" s="5" t="str" cm="1">
        <f t="array" aca="1" ref="W396" ca="1">HYPERLINK("#"&amp;CELL("direccion",Tabla_471041!A392),"389")</f>
        <v>389</v>
      </c>
      <c r="X396" s="5" t="str" cm="1">
        <f t="array" aca="1" ref="X396" ca="1">HYPERLINK("#"&amp;CELL("direccion",Tabla_471031!A392),"389")</f>
        <v>389</v>
      </c>
      <c r="Y396" s="5" t="str" cm="1">
        <f t="array" aca="1" ref="Y396" ca="1">HYPERLINK("#"&amp;CELL("direccion",Tabla_471032!A392),"389")</f>
        <v>389</v>
      </c>
      <c r="Z396" s="5" t="str" cm="1">
        <f t="array" aca="1" ref="Z396" ca="1">HYPERLINK("#"&amp;CELL("direccion",Tabla_471059!A392),"389")</f>
        <v>389</v>
      </c>
      <c r="AA396" s="5" t="str" cm="1">
        <f t="array" aca="1" ref="AA396" ca="1">HYPERLINK("#"&amp;CELL("direccion",Tabla_471071!A392),"389")</f>
        <v>389</v>
      </c>
      <c r="AB396" s="5" t="str" cm="1">
        <f t="array" aca="1" ref="AB396" ca="1">HYPERLINK("#"&amp;CELL("direccion",Tabla_471062!A392),"389")</f>
        <v>389</v>
      </c>
      <c r="AC396" s="5" t="str" cm="1">
        <f t="array" aca="1" ref="AC396" ca="1">HYPERLINK("#"&amp;CELL("direccion",Tabla_471074!A392),"389")</f>
        <v>389</v>
      </c>
      <c r="AD396" t="s">
        <v>213</v>
      </c>
      <c r="AE396" s="3">
        <v>45747</v>
      </c>
    </row>
    <row r="397" spans="1:31" x14ac:dyDescent="0.3">
      <c r="A397">
        <v>2025</v>
      </c>
      <c r="B397" s="3">
        <v>45658</v>
      </c>
      <c r="C397" s="3">
        <v>45747</v>
      </c>
      <c r="D397" t="s">
        <v>84</v>
      </c>
      <c r="E397">
        <v>179</v>
      </c>
      <c r="F397" t="s">
        <v>289</v>
      </c>
      <c r="G397" t="s">
        <v>289</v>
      </c>
      <c r="H397" t="s">
        <v>225</v>
      </c>
      <c r="I397" t="s">
        <v>554</v>
      </c>
      <c r="J397" t="s">
        <v>2004</v>
      </c>
      <c r="K397" t="s">
        <v>485</v>
      </c>
      <c r="L397" t="s">
        <v>92</v>
      </c>
      <c r="M397">
        <v>13088</v>
      </c>
      <c r="N397" t="s">
        <v>212</v>
      </c>
      <c r="O397">
        <v>10672.66</v>
      </c>
      <c r="P397" t="s">
        <v>212</v>
      </c>
      <c r="Q397" s="5" t="str" cm="1">
        <f t="array" aca="1" ref="Q397" ca="1">HYPERLINK("#"&amp;CELL("direccion",Tabla_471065!A393),"390")</f>
        <v>390</v>
      </c>
      <c r="R397" s="5" t="str" cm="1">
        <f t="array" aca="1" ref="R397" ca="1">HYPERLINK("#"&amp;CELL("direccion",Tabla_471039!A393),"390")</f>
        <v>390</v>
      </c>
      <c r="S397" s="5" t="str" cm="1">
        <f t="array" aca="1" ref="S397" ca="1">HYPERLINK("#"&amp;CELL("direccion",Tabla_471067!A393),"390")</f>
        <v>390</v>
      </c>
      <c r="T397" s="5" t="str" cm="1">
        <f t="array" aca="1" ref="T397" ca="1">HYPERLINK("#"&amp;CELL("direccion",Tabla_471023!A393),"390")</f>
        <v>390</v>
      </c>
      <c r="U397" s="5" t="str" cm="1">
        <f t="array" aca="1" ref="U397" ca="1">HYPERLINK("#"&amp;CELL("direccion",Tabla_471047!A393),"390")</f>
        <v>390</v>
      </c>
      <c r="V397" s="5" t="str" cm="1">
        <f t="array" aca="1" ref="V397" ca="1">HYPERLINK("#"&amp;CELL("direccion",Tabla_471030!A393),"390")</f>
        <v>390</v>
      </c>
      <c r="W397" s="5" t="str" cm="1">
        <f t="array" aca="1" ref="W397" ca="1">HYPERLINK("#"&amp;CELL("direccion",Tabla_471041!A393),"390")</f>
        <v>390</v>
      </c>
      <c r="X397" s="5" t="str" cm="1">
        <f t="array" aca="1" ref="X397" ca="1">HYPERLINK("#"&amp;CELL("direccion",Tabla_471031!A393),"390")</f>
        <v>390</v>
      </c>
      <c r="Y397" s="5" t="str" cm="1">
        <f t="array" aca="1" ref="Y397" ca="1">HYPERLINK("#"&amp;CELL("direccion",Tabla_471032!A393),"390")</f>
        <v>390</v>
      </c>
      <c r="Z397" s="5" t="str" cm="1">
        <f t="array" aca="1" ref="Z397" ca="1">HYPERLINK("#"&amp;CELL("direccion",Tabla_471059!A393),"390")</f>
        <v>390</v>
      </c>
      <c r="AA397" s="5" t="str" cm="1">
        <f t="array" aca="1" ref="AA397" ca="1">HYPERLINK("#"&amp;CELL("direccion",Tabla_471071!A393),"390")</f>
        <v>390</v>
      </c>
      <c r="AB397" s="5" t="str" cm="1">
        <f t="array" aca="1" ref="AB397" ca="1">HYPERLINK("#"&amp;CELL("direccion",Tabla_471062!A393),"390")</f>
        <v>390</v>
      </c>
      <c r="AC397" s="5" t="str" cm="1">
        <f t="array" aca="1" ref="AC397" ca="1">HYPERLINK("#"&amp;CELL("direccion",Tabla_471074!A393),"390")</f>
        <v>390</v>
      </c>
      <c r="AD397" t="s">
        <v>213</v>
      </c>
      <c r="AE397" s="3">
        <v>45747</v>
      </c>
    </row>
    <row r="398" spans="1:31" x14ac:dyDescent="0.3">
      <c r="A398">
        <v>2025</v>
      </c>
      <c r="B398" s="3">
        <v>45658</v>
      </c>
      <c r="C398" s="3">
        <v>45747</v>
      </c>
      <c r="D398" t="s">
        <v>84</v>
      </c>
      <c r="E398">
        <v>179</v>
      </c>
      <c r="F398" t="s">
        <v>290</v>
      </c>
      <c r="G398" t="s">
        <v>290</v>
      </c>
      <c r="H398" t="s">
        <v>225</v>
      </c>
      <c r="I398" t="s">
        <v>995</v>
      </c>
      <c r="J398" t="s">
        <v>996</v>
      </c>
      <c r="K398" t="s">
        <v>997</v>
      </c>
      <c r="L398" t="s">
        <v>91</v>
      </c>
      <c r="M398">
        <v>12053</v>
      </c>
      <c r="N398" t="s">
        <v>212</v>
      </c>
      <c r="O398">
        <v>9916.15</v>
      </c>
      <c r="P398" t="s">
        <v>212</v>
      </c>
      <c r="Q398" s="5" t="str" cm="1">
        <f t="array" aca="1" ref="Q398" ca="1">HYPERLINK("#"&amp;CELL("direccion",Tabla_471065!A394),"391")</f>
        <v>391</v>
      </c>
      <c r="R398" s="5" t="str" cm="1">
        <f t="array" aca="1" ref="R398" ca="1">HYPERLINK("#"&amp;CELL("direccion",Tabla_471039!A394),"391")</f>
        <v>391</v>
      </c>
      <c r="S398" s="5" t="str" cm="1">
        <f t="array" aca="1" ref="S398" ca="1">HYPERLINK("#"&amp;CELL("direccion",Tabla_471067!A394),"391")</f>
        <v>391</v>
      </c>
      <c r="T398" s="5" t="str" cm="1">
        <f t="array" aca="1" ref="T398" ca="1">HYPERLINK("#"&amp;CELL("direccion",Tabla_471023!A394),"391")</f>
        <v>391</v>
      </c>
      <c r="U398" s="5" t="str" cm="1">
        <f t="array" aca="1" ref="U398" ca="1">HYPERLINK("#"&amp;CELL("direccion",Tabla_471047!A394),"391")</f>
        <v>391</v>
      </c>
      <c r="V398" s="5" t="str" cm="1">
        <f t="array" aca="1" ref="V398" ca="1">HYPERLINK("#"&amp;CELL("direccion",Tabla_471030!A394),"391")</f>
        <v>391</v>
      </c>
      <c r="W398" s="5" t="str" cm="1">
        <f t="array" aca="1" ref="W398" ca="1">HYPERLINK("#"&amp;CELL("direccion",Tabla_471041!A394),"391")</f>
        <v>391</v>
      </c>
      <c r="X398" s="5" t="str" cm="1">
        <f t="array" aca="1" ref="X398" ca="1">HYPERLINK("#"&amp;CELL("direccion",Tabla_471031!A394),"391")</f>
        <v>391</v>
      </c>
      <c r="Y398" s="5" t="str" cm="1">
        <f t="array" aca="1" ref="Y398" ca="1">HYPERLINK("#"&amp;CELL("direccion",Tabla_471032!A394),"391")</f>
        <v>391</v>
      </c>
      <c r="Z398" s="5" t="str" cm="1">
        <f t="array" aca="1" ref="Z398" ca="1">HYPERLINK("#"&amp;CELL("direccion",Tabla_471059!A394),"391")</f>
        <v>391</v>
      </c>
      <c r="AA398" s="5" t="str" cm="1">
        <f t="array" aca="1" ref="AA398" ca="1">HYPERLINK("#"&amp;CELL("direccion",Tabla_471071!A394),"391")</f>
        <v>391</v>
      </c>
      <c r="AB398" s="5" t="str" cm="1">
        <f t="array" aca="1" ref="AB398" ca="1">HYPERLINK("#"&amp;CELL("direccion",Tabla_471062!A394),"391")</f>
        <v>391</v>
      </c>
      <c r="AC398" s="5" t="str" cm="1">
        <f t="array" aca="1" ref="AC398" ca="1">HYPERLINK("#"&amp;CELL("direccion",Tabla_471074!A394),"391")</f>
        <v>391</v>
      </c>
      <c r="AD398" t="s">
        <v>213</v>
      </c>
      <c r="AE398" s="3">
        <v>45747</v>
      </c>
    </row>
    <row r="399" spans="1:31" x14ac:dyDescent="0.3">
      <c r="A399">
        <v>2025</v>
      </c>
      <c r="B399" s="3">
        <v>45658</v>
      </c>
      <c r="C399" s="3">
        <v>45747</v>
      </c>
      <c r="D399" t="s">
        <v>84</v>
      </c>
      <c r="E399">
        <v>179</v>
      </c>
      <c r="F399" t="s">
        <v>291</v>
      </c>
      <c r="G399" t="s">
        <v>291</v>
      </c>
      <c r="H399" t="s">
        <v>225</v>
      </c>
      <c r="I399" t="s">
        <v>998</v>
      </c>
      <c r="J399" t="s">
        <v>999</v>
      </c>
      <c r="K399" t="s">
        <v>414</v>
      </c>
      <c r="L399" t="s">
        <v>92</v>
      </c>
      <c r="M399">
        <v>13088</v>
      </c>
      <c r="N399" t="s">
        <v>212</v>
      </c>
      <c r="O399">
        <v>10672.66</v>
      </c>
      <c r="P399" t="s">
        <v>212</v>
      </c>
      <c r="Q399" s="5" t="str" cm="1">
        <f t="array" aca="1" ref="Q399" ca="1">HYPERLINK("#"&amp;CELL("direccion",Tabla_471065!A395),"392")</f>
        <v>392</v>
      </c>
      <c r="R399" s="5" t="str" cm="1">
        <f t="array" aca="1" ref="R399" ca="1">HYPERLINK("#"&amp;CELL("direccion",Tabla_471039!A395),"392")</f>
        <v>392</v>
      </c>
      <c r="S399" s="5" t="str" cm="1">
        <f t="array" aca="1" ref="S399" ca="1">HYPERLINK("#"&amp;CELL("direccion",Tabla_471067!A395),"392")</f>
        <v>392</v>
      </c>
      <c r="T399" s="5" t="str" cm="1">
        <f t="array" aca="1" ref="T399" ca="1">HYPERLINK("#"&amp;CELL("direccion",Tabla_471023!A395),"392")</f>
        <v>392</v>
      </c>
      <c r="U399" s="5" t="str" cm="1">
        <f t="array" aca="1" ref="U399" ca="1">HYPERLINK("#"&amp;CELL("direccion",Tabla_471047!A395),"392")</f>
        <v>392</v>
      </c>
      <c r="V399" s="5" t="str" cm="1">
        <f t="array" aca="1" ref="V399" ca="1">HYPERLINK("#"&amp;CELL("direccion",Tabla_471030!A395),"392")</f>
        <v>392</v>
      </c>
      <c r="W399" s="5" t="str" cm="1">
        <f t="array" aca="1" ref="W399" ca="1">HYPERLINK("#"&amp;CELL("direccion",Tabla_471041!A395),"392")</f>
        <v>392</v>
      </c>
      <c r="X399" s="5" t="str" cm="1">
        <f t="array" aca="1" ref="X399" ca="1">HYPERLINK("#"&amp;CELL("direccion",Tabla_471031!A395),"392")</f>
        <v>392</v>
      </c>
      <c r="Y399" s="5" t="str" cm="1">
        <f t="array" aca="1" ref="Y399" ca="1">HYPERLINK("#"&amp;CELL("direccion",Tabla_471032!A395),"392")</f>
        <v>392</v>
      </c>
      <c r="Z399" s="5" t="str" cm="1">
        <f t="array" aca="1" ref="Z399" ca="1">HYPERLINK("#"&amp;CELL("direccion",Tabla_471059!A395),"392")</f>
        <v>392</v>
      </c>
      <c r="AA399" s="5" t="str" cm="1">
        <f t="array" aca="1" ref="AA399" ca="1">HYPERLINK("#"&amp;CELL("direccion",Tabla_471071!A395),"392")</f>
        <v>392</v>
      </c>
      <c r="AB399" s="5" t="str" cm="1">
        <f t="array" aca="1" ref="AB399" ca="1">HYPERLINK("#"&amp;CELL("direccion",Tabla_471062!A395),"392")</f>
        <v>392</v>
      </c>
      <c r="AC399" s="5" t="str" cm="1">
        <f t="array" aca="1" ref="AC399" ca="1">HYPERLINK("#"&amp;CELL("direccion",Tabla_471074!A395),"392")</f>
        <v>392</v>
      </c>
      <c r="AD399" t="s">
        <v>213</v>
      </c>
      <c r="AE399" s="3">
        <v>45747</v>
      </c>
    </row>
    <row r="400" spans="1:31" x14ac:dyDescent="0.3">
      <c r="A400">
        <v>2025</v>
      </c>
      <c r="B400" s="3">
        <v>45658</v>
      </c>
      <c r="C400" s="3">
        <v>45747</v>
      </c>
      <c r="D400" t="s">
        <v>84</v>
      </c>
      <c r="E400">
        <v>179</v>
      </c>
      <c r="F400" t="s">
        <v>290</v>
      </c>
      <c r="G400" t="s">
        <v>290</v>
      </c>
      <c r="H400" t="s">
        <v>225</v>
      </c>
      <c r="I400" t="s">
        <v>1000</v>
      </c>
      <c r="J400" t="s">
        <v>1001</v>
      </c>
      <c r="K400" t="s">
        <v>1002</v>
      </c>
      <c r="L400" t="s">
        <v>92</v>
      </c>
      <c r="M400">
        <v>13088</v>
      </c>
      <c r="N400" t="s">
        <v>212</v>
      </c>
      <c r="O400">
        <v>10672.66</v>
      </c>
      <c r="P400" t="s">
        <v>212</v>
      </c>
      <c r="Q400" s="5" t="str" cm="1">
        <f t="array" aca="1" ref="Q400" ca="1">HYPERLINK("#"&amp;CELL("direccion",Tabla_471065!A396),"393")</f>
        <v>393</v>
      </c>
      <c r="R400" s="5" t="str" cm="1">
        <f t="array" aca="1" ref="R400" ca="1">HYPERLINK("#"&amp;CELL("direccion",Tabla_471039!A396),"393")</f>
        <v>393</v>
      </c>
      <c r="S400" s="5" t="str" cm="1">
        <f t="array" aca="1" ref="S400" ca="1">HYPERLINK("#"&amp;CELL("direccion",Tabla_471067!A396),"393")</f>
        <v>393</v>
      </c>
      <c r="T400" s="5" t="str" cm="1">
        <f t="array" aca="1" ref="T400" ca="1">HYPERLINK("#"&amp;CELL("direccion",Tabla_471023!A396),"393")</f>
        <v>393</v>
      </c>
      <c r="U400" s="5" t="str" cm="1">
        <f t="array" aca="1" ref="U400" ca="1">HYPERLINK("#"&amp;CELL("direccion",Tabla_471047!A396),"393")</f>
        <v>393</v>
      </c>
      <c r="V400" s="5" t="str" cm="1">
        <f t="array" aca="1" ref="V400" ca="1">HYPERLINK("#"&amp;CELL("direccion",Tabla_471030!A396),"393")</f>
        <v>393</v>
      </c>
      <c r="W400" s="5" t="str" cm="1">
        <f t="array" aca="1" ref="W400" ca="1">HYPERLINK("#"&amp;CELL("direccion",Tabla_471041!A396),"393")</f>
        <v>393</v>
      </c>
      <c r="X400" s="5" t="str" cm="1">
        <f t="array" aca="1" ref="X400" ca="1">HYPERLINK("#"&amp;CELL("direccion",Tabla_471031!A396),"393")</f>
        <v>393</v>
      </c>
      <c r="Y400" s="5" t="str" cm="1">
        <f t="array" aca="1" ref="Y400" ca="1">HYPERLINK("#"&amp;CELL("direccion",Tabla_471032!A396),"393")</f>
        <v>393</v>
      </c>
      <c r="Z400" s="5" t="str" cm="1">
        <f t="array" aca="1" ref="Z400" ca="1">HYPERLINK("#"&amp;CELL("direccion",Tabla_471059!A396),"393")</f>
        <v>393</v>
      </c>
      <c r="AA400" s="5" t="str" cm="1">
        <f t="array" aca="1" ref="AA400" ca="1">HYPERLINK("#"&amp;CELL("direccion",Tabla_471071!A396),"393")</f>
        <v>393</v>
      </c>
      <c r="AB400" s="5" t="str" cm="1">
        <f t="array" aca="1" ref="AB400" ca="1">HYPERLINK("#"&amp;CELL("direccion",Tabla_471062!A396),"393")</f>
        <v>393</v>
      </c>
      <c r="AC400" s="5" t="str" cm="1">
        <f t="array" aca="1" ref="AC400" ca="1">HYPERLINK("#"&amp;CELL("direccion",Tabla_471074!A396),"393")</f>
        <v>393</v>
      </c>
      <c r="AD400" t="s">
        <v>213</v>
      </c>
      <c r="AE400" s="3">
        <v>45747</v>
      </c>
    </row>
    <row r="401" spans="1:31" x14ac:dyDescent="0.3">
      <c r="A401">
        <v>2025</v>
      </c>
      <c r="B401" s="3">
        <v>45658</v>
      </c>
      <c r="C401" s="3">
        <v>45747</v>
      </c>
      <c r="D401" t="s">
        <v>84</v>
      </c>
      <c r="E401">
        <v>179</v>
      </c>
      <c r="F401" t="s">
        <v>292</v>
      </c>
      <c r="G401" t="s">
        <v>292</v>
      </c>
      <c r="H401" t="s">
        <v>225</v>
      </c>
      <c r="I401" t="s">
        <v>1003</v>
      </c>
      <c r="J401" t="s">
        <v>353</v>
      </c>
      <c r="K401" t="s">
        <v>547</v>
      </c>
      <c r="L401" t="s">
        <v>91</v>
      </c>
      <c r="M401">
        <v>12053</v>
      </c>
      <c r="N401" t="s">
        <v>212</v>
      </c>
      <c r="O401">
        <v>9916.15</v>
      </c>
      <c r="P401" t="s">
        <v>212</v>
      </c>
      <c r="Q401" s="5" t="str" cm="1">
        <f t="array" aca="1" ref="Q401" ca="1">HYPERLINK("#"&amp;CELL("direccion",Tabla_471065!A397),"394")</f>
        <v>394</v>
      </c>
      <c r="R401" s="5" t="str" cm="1">
        <f t="array" aca="1" ref="R401" ca="1">HYPERLINK("#"&amp;CELL("direccion",Tabla_471039!A397),"394")</f>
        <v>394</v>
      </c>
      <c r="S401" s="5" t="str" cm="1">
        <f t="array" aca="1" ref="S401" ca="1">HYPERLINK("#"&amp;CELL("direccion",Tabla_471067!A397),"394")</f>
        <v>394</v>
      </c>
      <c r="T401" s="5" t="str" cm="1">
        <f t="array" aca="1" ref="T401" ca="1">HYPERLINK("#"&amp;CELL("direccion",Tabla_471023!A397),"394")</f>
        <v>394</v>
      </c>
      <c r="U401" s="5" t="str" cm="1">
        <f t="array" aca="1" ref="U401" ca="1">HYPERLINK("#"&amp;CELL("direccion",Tabla_471047!A397),"394")</f>
        <v>394</v>
      </c>
      <c r="V401" s="5" t="str" cm="1">
        <f t="array" aca="1" ref="V401" ca="1">HYPERLINK("#"&amp;CELL("direccion",Tabla_471030!A397),"394")</f>
        <v>394</v>
      </c>
      <c r="W401" s="5" t="str" cm="1">
        <f t="array" aca="1" ref="W401" ca="1">HYPERLINK("#"&amp;CELL("direccion",Tabla_471041!A397),"394")</f>
        <v>394</v>
      </c>
      <c r="X401" s="5" t="str" cm="1">
        <f t="array" aca="1" ref="X401" ca="1">HYPERLINK("#"&amp;CELL("direccion",Tabla_471031!A397),"394")</f>
        <v>394</v>
      </c>
      <c r="Y401" s="5" t="str" cm="1">
        <f t="array" aca="1" ref="Y401" ca="1">HYPERLINK("#"&amp;CELL("direccion",Tabla_471032!A397),"394")</f>
        <v>394</v>
      </c>
      <c r="Z401" s="5" t="str" cm="1">
        <f t="array" aca="1" ref="Z401" ca="1">HYPERLINK("#"&amp;CELL("direccion",Tabla_471059!A397),"394")</f>
        <v>394</v>
      </c>
      <c r="AA401" s="5" t="str" cm="1">
        <f t="array" aca="1" ref="AA401" ca="1">HYPERLINK("#"&amp;CELL("direccion",Tabla_471071!A397),"394")</f>
        <v>394</v>
      </c>
      <c r="AB401" s="5" t="str" cm="1">
        <f t="array" aca="1" ref="AB401" ca="1">HYPERLINK("#"&amp;CELL("direccion",Tabla_471062!A397),"394")</f>
        <v>394</v>
      </c>
      <c r="AC401" s="5" t="str" cm="1">
        <f t="array" aca="1" ref="AC401" ca="1">HYPERLINK("#"&amp;CELL("direccion",Tabla_471074!A397),"394")</f>
        <v>394</v>
      </c>
      <c r="AD401" t="s">
        <v>213</v>
      </c>
      <c r="AE401" s="3">
        <v>45747</v>
      </c>
    </row>
    <row r="402" spans="1:31" x14ac:dyDescent="0.3">
      <c r="A402">
        <v>2025</v>
      </c>
      <c r="B402" s="3">
        <v>45658</v>
      </c>
      <c r="C402" s="3">
        <v>45747</v>
      </c>
      <c r="D402" t="s">
        <v>84</v>
      </c>
      <c r="E402">
        <v>179</v>
      </c>
      <c r="F402" t="s">
        <v>276</v>
      </c>
      <c r="G402" t="s">
        <v>276</v>
      </c>
      <c r="H402" t="s">
        <v>225</v>
      </c>
      <c r="I402" t="s">
        <v>1004</v>
      </c>
      <c r="J402" t="s">
        <v>353</v>
      </c>
      <c r="K402" t="s">
        <v>1005</v>
      </c>
      <c r="L402" t="s">
        <v>92</v>
      </c>
      <c r="M402">
        <v>13088</v>
      </c>
      <c r="N402" t="s">
        <v>212</v>
      </c>
      <c r="O402">
        <v>10672.66</v>
      </c>
      <c r="P402" t="s">
        <v>212</v>
      </c>
      <c r="Q402" s="5" t="str" cm="1">
        <f t="array" aca="1" ref="Q402" ca="1">HYPERLINK("#"&amp;CELL("direccion",Tabla_471065!A398),"395")</f>
        <v>395</v>
      </c>
      <c r="R402" s="5" t="str" cm="1">
        <f t="array" aca="1" ref="R402" ca="1">HYPERLINK("#"&amp;CELL("direccion",Tabla_471039!A398),"395")</f>
        <v>395</v>
      </c>
      <c r="S402" s="5" t="str" cm="1">
        <f t="array" aca="1" ref="S402" ca="1">HYPERLINK("#"&amp;CELL("direccion",Tabla_471067!A398),"395")</f>
        <v>395</v>
      </c>
      <c r="T402" s="5" t="str" cm="1">
        <f t="array" aca="1" ref="T402" ca="1">HYPERLINK("#"&amp;CELL("direccion",Tabla_471023!A398),"395")</f>
        <v>395</v>
      </c>
      <c r="U402" s="5" t="str" cm="1">
        <f t="array" aca="1" ref="U402" ca="1">HYPERLINK("#"&amp;CELL("direccion",Tabla_471047!A398),"395")</f>
        <v>395</v>
      </c>
      <c r="V402" s="5" t="str" cm="1">
        <f t="array" aca="1" ref="V402" ca="1">HYPERLINK("#"&amp;CELL("direccion",Tabla_471030!A398),"395")</f>
        <v>395</v>
      </c>
      <c r="W402" s="5" t="str" cm="1">
        <f t="array" aca="1" ref="W402" ca="1">HYPERLINK("#"&amp;CELL("direccion",Tabla_471041!A398),"395")</f>
        <v>395</v>
      </c>
      <c r="X402" s="5" t="str" cm="1">
        <f t="array" aca="1" ref="X402" ca="1">HYPERLINK("#"&amp;CELL("direccion",Tabla_471031!A398),"395")</f>
        <v>395</v>
      </c>
      <c r="Y402" s="5" t="str" cm="1">
        <f t="array" aca="1" ref="Y402" ca="1">HYPERLINK("#"&amp;CELL("direccion",Tabla_471032!A398),"395")</f>
        <v>395</v>
      </c>
      <c r="Z402" s="5" t="str" cm="1">
        <f t="array" aca="1" ref="Z402" ca="1">HYPERLINK("#"&amp;CELL("direccion",Tabla_471059!A398),"395")</f>
        <v>395</v>
      </c>
      <c r="AA402" s="5" t="str" cm="1">
        <f t="array" aca="1" ref="AA402" ca="1">HYPERLINK("#"&amp;CELL("direccion",Tabla_471071!A398),"395")</f>
        <v>395</v>
      </c>
      <c r="AB402" s="5" t="str" cm="1">
        <f t="array" aca="1" ref="AB402" ca="1">HYPERLINK("#"&amp;CELL("direccion",Tabla_471062!A398),"395")</f>
        <v>395</v>
      </c>
      <c r="AC402" s="5" t="str" cm="1">
        <f t="array" aca="1" ref="AC402" ca="1">HYPERLINK("#"&amp;CELL("direccion",Tabla_471074!A398),"395")</f>
        <v>395</v>
      </c>
      <c r="AD402" t="s">
        <v>213</v>
      </c>
      <c r="AE402" s="3">
        <v>45747</v>
      </c>
    </row>
    <row r="403" spans="1:31" x14ac:dyDescent="0.3">
      <c r="A403">
        <v>2025</v>
      </c>
      <c r="B403" s="3">
        <v>45658</v>
      </c>
      <c r="C403" s="3">
        <v>45747</v>
      </c>
      <c r="D403" t="s">
        <v>84</v>
      </c>
      <c r="E403">
        <v>179</v>
      </c>
      <c r="F403" t="s">
        <v>293</v>
      </c>
      <c r="G403" t="s">
        <v>293</v>
      </c>
      <c r="H403" t="s">
        <v>225</v>
      </c>
      <c r="I403" t="s">
        <v>1006</v>
      </c>
      <c r="J403" t="s">
        <v>353</v>
      </c>
      <c r="K403" t="s">
        <v>1005</v>
      </c>
      <c r="L403" t="s">
        <v>92</v>
      </c>
      <c r="M403">
        <v>13088</v>
      </c>
      <c r="N403" t="s">
        <v>212</v>
      </c>
      <c r="O403">
        <v>10672.66</v>
      </c>
      <c r="P403" t="s">
        <v>212</v>
      </c>
      <c r="Q403" s="5" t="str" cm="1">
        <f t="array" aca="1" ref="Q403" ca="1">HYPERLINK("#"&amp;CELL("direccion",Tabla_471065!A399),"396")</f>
        <v>396</v>
      </c>
      <c r="R403" s="5" t="str" cm="1">
        <f t="array" aca="1" ref="R403" ca="1">HYPERLINK("#"&amp;CELL("direccion",Tabla_471039!A399),"396")</f>
        <v>396</v>
      </c>
      <c r="S403" s="5" t="str" cm="1">
        <f t="array" aca="1" ref="S403" ca="1">HYPERLINK("#"&amp;CELL("direccion",Tabla_471067!A399),"396")</f>
        <v>396</v>
      </c>
      <c r="T403" s="5" t="str" cm="1">
        <f t="array" aca="1" ref="T403" ca="1">HYPERLINK("#"&amp;CELL("direccion",Tabla_471023!A399),"396")</f>
        <v>396</v>
      </c>
      <c r="U403" s="5" t="str" cm="1">
        <f t="array" aca="1" ref="U403" ca="1">HYPERLINK("#"&amp;CELL("direccion",Tabla_471047!A399),"396")</f>
        <v>396</v>
      </c>
      <c r="V403" s="5" t="str" cm="1">
        <f t="array" aca="1" ref="V403" ca="1">HYPERLINK("#"&amp;CELL("direccion",Tabla_471030!A399),"396")</f>
        <v>396</v>
      </c>
      <c r="W403" s="5" t="str" cm="1">
        <f t="array" aca="1" ref="W403" ca="1">HYPERLINK("#"&amp;CELL("direccion",Tabla_471041!A399),"396")</f>
        <v>396</v>
      </c>
      <c r="X403" s="5" t="str" cm="1">
        <f t="array" aca="1" ref="X403" ca="1">HYPERLINK("#"&amp;CELL("direccion",Tabla_471031!A399),"396")</f>
        <v>396</v>
      </c>
      <c r="Y403" s="5" t="str" cm="1">
        <f t="array" aca="1" ref="Y403" ca="1">HYPERLINK("#"&amp;CELL("direccion",Tabla_471032!A399),"396")</f>
        <v>396</v>
      </c>
      <c r="Z403" s="5" t="str" cm="1">
        <f t="array" aca="1" ref="Z403" ca="1">HYPERLINK("#"&amp;CELL("direccion",Tabla_471059!A399),"396")</f>
        <v>396</v>
      </c>
      <c r="AA403" s="5" t="str" cm="1">
        <f t="array" aca="1" ref="AA403" ca="1">HYPERLINK("#"&amp;CELL("direccion",Tabla_471071!A399),"396")</f>
        <v>396</v>
      </c>
      <c r="AB403" s="5" t="str" cm="1">
        <f t="array" aca="1" ref="AB403" ca="1">HYPERLINK("#"&amp;CELL("direccion",Tabla_471062!A399),"396")</f>
        <v>396</v>
      </c>
      <c r="AC403" s="5" t="str" cm="1">
        <f t="array" aca="1" ref="AC403" ca="1">HYPERLINK("#"&amp;CELL("direccion",Tabla_471074!A399),"396")</f>
        <v>396</v>
      </c>
      <c r="AD403" t="s">
        <v>213</v>
      </c>
      <c r="AE403" s="3">
        <v>45747</v>
      </c>
    </row>
    <row r="404" spans="1:31" x14ac:dyDescent="0.3">
      <c r="A404">
        <v>2025</v>
      </c>
      <c r="B404" s="3">
        <v>45658</v>
      </c>
      <c r="C404" s="3">
        <v>45747</v>
      </c>
      <c r="D404" t="s">
        <v>84</v>
      </c>
      <c r="E404">
        <v>179</v>
      </c>
      <c r="F404" t="s">
        <v>292</v>
      </c>
      <c r="G404" t="s">
        <v>292</v>
      </c>
      <c r="H404" t="s">
        <v>225</v>
      </c>
      <c r="I404" t="s">
        <v>1007</v>
      </c>
      <c r="J404" t="s">
        <v>1008</v>
      </c>
      <c r="K404" t="s">
        <v>1009</v>
      </c>
      <c r="L404" t="s">
        <v>92</v>
      </c>
      <c r="M404">
        <v>13088</v>
      </c>
      <c r="N404" t="s">
        <v>212</v>
      </c>
      <c r="O404">
        <v>10672.66</v>
      </c>
      <c r="P404" t="s">
        <v>212</v>
      </c>
      <c r="Q404" s="5" t="str" cm="1">
        <f t="array" aca="1" ref="Q404" ca="1">HYPERLINK("#"&amp;CELL("direccion",Tabla_471065!A400),"397")</f>
        <v>397</v>
      </c>
      <c r="R404" s="5" t="str" cm="1">
        <f t="array" aca="1" ref="R404" ca="1">HYPERLINK("#"&amp;CELL("direccion",Tabla_471039!A400),"397")</f>
        <v>397</v>
      </c>
      <c r="S404" s="5" t="str" cm="1">
        <f t="array" aca="1" ref="S404" ca="1">HYPERLINK("#"&amp;CELL("direccion",Tabla_471067!A400),"397")</f>
        <v>397</v>
      </c>
      <c r="T404" s="5" t="str" cm="1">
        <f t="array" aca="1" ref="T404" ca="1">HYPERLINK("#"&amp;CELL("direccion",Tabla_471023!A400),"397")</f>
        <v>397</v>
      </c>
      <c r="U404" s="5" t="str" cm="1">
        <f t="array" aca="1" ref="U404" ca="1">HYPERLINK("#"&amp;CELL("direccion",Tabla_471047!A400),"397")</f>
        <v>397</v>
      </c>
      <c r="V404" s="5" t="str" cm="1">
        <f t="array" aca="1" ref="V404" ca="1">HYPERLINK("#"&amp;CELL("direccion",Tabla_471030!A400),"397")</f>
        <v>397</v>
      </c>
      <c r="W404" s="5" t="str" cm="1">
        <f t="array" aca="1" ref="W404" ca="1">HYPERLINK("#"&amp;CELL("direccion",Tabla_471041!A400),"397")</f>
        <v>397</v>
      </c>
      <c r="X404" s="5" t="str" cm="1">
        <f t="array" aca="1" ref="X404" ca="1">HYPERLINK("#"&amp;CELL("direccion",Tabla_471031!A400),"397")</f>
        <v>397</v>
      </c>
      <c r="Y404" s="5" t="str" cm="1">
        <f t="array" aca="1" ref="Y404" ca="1">HYPERLINK("#"&amp;CELL("direccion",Tabla_471032!A400),"397")</f>
        <v>397</v>
      </c>
      <c r="Z404" s="5" t="str" cm="1">
        <f t="array" aca="1" ref="Z404" ca="1">HYPERLINK("#"&amp;CELL("direccion",Tabla_471059!A400),"397")</f>
        <v>397</v>
      </c>
      <c r="AA404" s="5" t="str" cm="1">
        <f t="array" aca="1" ref="AA404" ca="1">HYPERLINK("#"&amp;CELL("direccion",Tabla_471071!A400),"397")</f>
        <v>397</v>
      </c>
      <c r="AB404" s="5" t="str" cm="1">
        <f t="array" aca="1" ref="AB404" ca="1">HYPERLINK("#"&amp;CELL("direccion",Tabla_471062!A400),"397")</f>
        <v>397</v>
      </c>
      <c r="AC404" s="5" t="str" cm="1">
        <f t="array" aca="1" ref="AC404" ca="1">HYPERLINK("#"&amp;CELL("direccion",Tabla_471074!A400),"397")</f>
        <v>397</v>
      </c>
      <c r="AD404" t="s">
        <v>213</v>
      </c>
      <c r="AE404" s="3">
        <v>45747</v>
      </c>
    </row>
    <row r="405" spans="1:31" x14ac:dyDescent="0.3">
      <c r="A405">
        <v>2025</v>
      </c>
      <c r="B405" s="3">
        <v>45658</v>
      </c>
      <c r="C405" s="3">
        <v>45747</v>
      </c>
      <c r="D405" t="s">
        <v>84</v>
      </c>
      <c r="E405">
        <v>179</v>
      </c>
      <c r="F405" t="s">
        <v>292</v>
      </c>
      <c r="G405" t="s">
        <v>292</v>
      </c>
      <c r="H405" t="s">
        <v>225</v>
      </c>
      <c r="I405" t="s">
        <v>1010</v>
      </c>
      <c r="J405" t="s">
        <v>1011</v>
      </c>
      <c r="K405" t="s">
        <v>431</v>
      </c>
      <c r="L405" t="s">
        <v>91</v>
      </c>
      <c r="M405">
        <v>12053</v>
      </c>
      <c r="N405" t="s">
        <v>212</v>
      </c>
      <c r="O405">
        <v>9916.15</v>
      </c>
      <c r="P405" t="s">
        <v>212</v>
      </c>
      <c r="Q405" s="5" t="str" cm="1">
        <f t="array" aca="1" ref="Q405" ca="1">HYPERLINK("#"&amp;CELL("direccion",Tabla_471065!A401),"398")</f>
        <v>398</v>
      </c>
      <c r="R405" s="5" t="str" cm="1">
        <f t="array" aca="1" ref="R405" ca="1">HYPERLINK("#"&amp;CELL("direccion",Tabla_471039!A401),"398")</f>
        <v>398</v>
      </c>
      <c r="S405" s="5" t="str" cm="1">
        <f t="array" aca="1" ref="S405" ca="1">HYPERLINK("#"&amp;CELL("direccion",Tabla_471067!A401),"398")</f>
        <v>398</v>
      </c>
      <c r="T405" s="5" t="str" cm="1">
        <f t="array" aca="1" ref="T405" ca="1">HYPERLINK("#"&amp;CELL("direccion",Tabla_471023!A401),"398")</f>
        <v>398</v>
      </c>
      <c r="U405" s="5" t="str" cm="1">
        <f t="array" aca="1" ref="U405" ca="1">HYPERLINK("#"&amp;CELL("direccion",Tabla_471047!A401),"398")</f>
        <v>398</v>
      </c>
      <c r="V405" s="5" t="str" cm="1">
        <f t="array" aca="1" ref="V405" ca="1">HYPERLINK("#"&amp;CELL("direccion",Tabla_471030!A401),"398")</f>
        <v>398</v>
      </c>
      <c r="W405" s="5" t="str" cm="1">
        <f t="array" aca="1" ref="W405" ca="1">HYPERLINK("#"&amp;CELL("direccion",Tabla_471041!A401),"398")</f>
        <v>398</v>
      </c>
      <c r="X405" s="5" t="str" cm="1">
        <f t="array" aca="1" ref="X405" ca="1">HYPERLINK("#"&amp;CELL("direccion",Tabla_471031!A401),"398")</f>
        <v>398</v>
      </c>
      <c r="Y405" s="5" t="str" cm="1">
        <f t="array" aca="1" ref="Y405" ca="1">HYPERLINK("#"&amp;CELL("direccion",Tabla_471032!A401),"398")</f>
        <v>398</v>
      </c>
      <c r="Z405" s="5" t="str" cm="1">
        <f t="array" aca="1" ref="Z405" ca="1">HYPERLINK("#"&amp;CELL("direccion",Tabla_471059!A401),"398")</f>
        <v>398</v>
      </c>
      <c r="AA405" s="5" t="str" cm="1">
        <f t="array" aca="1" ref="AA405" ca="1">HYPERLINK("#"&amp;CELL("direccion",Tabla_471071!A401),"398")</f>
        <v>398</v>
      </c>
      <c r="AB405" s="5" t="str" cm="1">
        <f t="array" aca="1" ref="AB405" ca="1">HYPERLINK("#"&amp;CELL("direccion",Tabla_471062!A401),"398")</f>
        <v>398</v>
      </c>
      <c r="AC405" s="5" t="str" cm="1">
        <f t="array" aca="1" ref="AC405" ca="1">HYPERLINK("#"&amp;CELL("direccion",Tabla_471074!A401),"398")</f>
        <v>398</v>
      </c>
      <c r="AD405" t="s">
        <v>213</v>
      </c>
      <c r="AE405" s="3">
        <v>45747</v>
      </c>
    </row>
    <row r="406" spans="1:31" x14ac:dyDescent="0.3">
      <c r="A406">
        <v>2025</v>
      </c>
      <c r="B406" s="3">
        <v>45658</v>
      </c>
      <c r="C406" s="3">
        <v>45747</v>
      </c>
      <c r="D406" t="s">
        <v>84</v>
      </c>
      <c r="E406">
        <v>179</v>
      </c>
      <c r="F406" t="s">
        <v>292</v>
      </c>
      <c r="G406" t="s">
        <v>292</v>
      </c>
      <c r="H406" t="s">
        <v>225</v>
      </c>
      <c r="I406" t="s">
        <v>549</v>
      </c>
      <c r="J406" t="s">
        <v>1012</v>
      </c>
      <c r="K406" t="s">
        <v>653</v>
      </c>
      <c r="L406" t="s">
        <v>92</v>
      </c>
      <c r="M406">
        <v>13088</v>
      </c>
      <c r="N406" t="s">
        <v>212</v>
      </c>
      <c r="O406">
        <v>10672.66</v>
      </c>
      <c r="P406" t="s">
        <v>212</v>
      </c>
      <c r="Q406" s="5" t="str" cm="1">
        <f t="array" aca="1" ref="Q406" ca="1">HYPERLINK("#"&amp;CELL("direccion",Tabla_471065!A402),"399")</f>
        <v>399</v>
      </c>
      <c r="R406" s="5" t="str" cm="1">
        <f t="array" aca="1" ref="R406" ca="1">HYPERLINK("#"&amp;CELL("direccion",Tabla_471039!A402),"399")</f>
        <v>399</v>
      </c>
      <c r="S406" s="5" t="str" cm="1">
        <f t="array" aca="1" ref="S406" ca="1">HYPERLINK("#"&amp;CELL("direccion",Tabla_471067!A402),"399")</f>
        <v>399</v>
      </c>
      <c r="T406" s="5" t="str" cm="1">
        <f t="array" aca="1" ref="T406" ca="1">HYPERLINK("#"&amp;CELL("direccion",Tabla_471023!A402),"399")</f>
        <v>399</v>
      </c>
      <c r="U406" s="5" t="str" cm="1">
        <f t="array" aca="1" ref="U406" ca="1">HYPERLINK("#"&amp;CELL("direccion",Tabla_471047!A402),"399")</f>
        <v>399</v>
      </c>
      <c r="V406" s="5" t="str" cm="1">
        <f t="array" aca="1" ref="V406" ca="1">HYPERLINK("#"&amp;CELL("direccion",Tabla_471030!A402),"399")</f>
        <v>399</v>
      </c>
      <c r="W406" s="5" t="str" cm="1">
        <f t="array" aca="1" ref="W406" ca="1">HYPERLINK("#"&amp;CELL("direccion",Tabla_471041!A402),"399")</f>
        <v>399</v>
      </c>
      <c r="X406" s="5" t="str" cm="1">
        <f t="array" aca="1" ref="X406" ca="1">HYPERLINK("#"&amp;CELL("direccion",Tabla_471031!A402),"399")</f>
        <v>399</v>
      </c>
      <c r="Y406" s="5" t="str" cm="1">
        <f t="array" aca="1" ref="Y406" ca="1">HYPERLINK("#"&amp;CELL("direccion",Tabla_471032!A402),"399")</f>
        <v>399</v>
      </c>
      <c r="Z406" s="5" t="str" cm="1">
        <f t="array" aca="1" ref="Z406" ca="1">HYPERLINK("#"&amp;CELL("direccion",Tabla_471059!A402),"399")</f>
        <v>399</v>
      </c>
      <c r="AA406" s="5" t="str" cm="1">
        <f t="array" aca="1" ref="AA406" ca="1">HYPERLINK("#"&amp;CELL("direccion",Tabla_471071!A402),"399")</f>
        <v>399</v>
      </c>
      <c r="AB406" s="5" t="str" cm="1">
        <f t="array" aca="1" ref="AB406" ca="1">HYPERLINK("#"&amp;CELL("direccion",Tabla_471062!A402),"399")</f>
        <v>399</v>
      </c>
      <c r="AC406" s="5" t="str" cm="1">
        <f t="array" aca="1" ref="AC406" ca="1">HYPERLINK("#"&amp;CELL("direccion",Tabla_471074!A402),"399")</f>
        <v>399</v>
      </c>
      <c r="AD406" t="s">
        <v>213</v>
      </c>
      <c r="AE406" s="3">
        <v>45747</v>
      </c>
    </row>
    <row r="407" spans="1:31" x14ac:dyDescent="0.3">
      <c r="A407">
        <v>2025</v>
      </c>
      <c r="B407" s="3">
        <v>45658</v>
      </c>
      <c r="C407" s="3">
        <v>45747</v>
      </c>
      <c r="D407" t="s">
        <v>84</v>
      </c>
      <c r="E407">
        <v>179</v>
      </c>
      <c r="F407" t="s">
        <v>294</v>
      </c>
      <c r="G407" t="s">
        <v>294</v>
      </c>
      <c r="H407" t="s">
        <v>225</v>
      </c>
      <c r="I407" t="s">
        <v>1013</v>
      </c>
      <c r="J407" t="s">
        <v>547</v>
      </c>
      <c r="K407" t="s">
        <v>353</v>
      </c>
      <c r="L407" t="s">
        <v>91</v>
      </c>
      <c r="M407">
        <v>13088</v>
      </c>
      <c r="N407" t="s">
        <v>212</v>
      </c>
      <c r="O407">
        <v>10672.66</v>
      </c>
      <c r="P407" t="s">
        <v>212</v>
      </c>
      <c r="Q407" s="5" t="str" cm="1">
        <f t="array" aca="1" ref="Q407" ca="1">HYPERLINK("#"&amp;CELL("direccion",Tabla_471065!A403),"400")</f>
        <v>400</v>
      </c>
      <c r="R407" s="5" t="str" cm="1">
        <f t="array" aca="1" ref="R407" ca="1">HYPERLINK("#"&amp;CELL("direccion",Tabla_471039!A403),"400")</f>
        <v>400</v>
      </c>
      <c r="S407" s="5" t="str" cm="1">
        <f t="array" aca="1" ref="S407" ca="1">HYPERLINK("#"&amp;CELL("direccion",Tabla_471067!A403),"400")</f>
        <v>400</v>
      </c>
      <c r="T407" s="5" t="str" cm="1">
        <f t="array" aca="1" ref="T407" ca="1">HYPERLINK("#"&amp;CELL("direccion",Tabla_471023!A403),"400")</f>
        <v>400</v>
      </c>
      <c r="U407" s="5" t="str" cm="1">
        <f t="array" aca="1" ref="U407" ca="1">HYPERLINK("#"&amp;CELL("direccion",Tabla_471047!A403),"400")</f>
        <v>400</v>
      </c>
      <c r="V407" s="5" t="str" cm="1">
        <f t="array" aca="1" ref="V407" ca="1">HYPERLINK("#"&amp;CELL("direccion",Tabla_471030!A403),"400")</f>
        <v>400</v>
      </c>
      <c r="W407" s="5" t="str" cm="1">
        <f t="array" aca="1" ref="W407" ca="1">HYPERLINK("#"&amp;CELL("direccion",Tabla_471041!A403),"400")</f>
        <v>400</v>
      </c>
      <c r="X407" s="5" t="str" cm="1">
        <f t="array" aca="1" ref="X407" ca="1">HYPERLINK("#"&amp;CELL("direccion",Tabla_471031!A403),"400")</f>
        <v>400</v>
      </c>
      <c r="Y407" s="5" t="str" cm="1">
        <f t="array" aca="1" ref="Y407" ca="1">HYPERLINK("#"&amp;CELL("direccion",Tabla_471032!A403),"400")</f>
        <v>400</v>
      </c>
      <c r="Z407" s="5" t="str" cm="1">
        <f t="array" aca="1" ref="Z407" ca="1">HYPERLINK("#"&amp;CELL("direccion",Tabla_471059!A403),"400")</f>
        <v>400</v>
      </c>
      <c r="AA407" s="5" t="str" cm="1">
        <f t="array" aca="1" ref="AA407" ca="1">HYPERLINK("#"&amp;CELL("direccion",Tabla_471071!A403),"400")</f>
        <v>400</v>
      </c>
      <c r="AB407" s="5" t="str" cm="1">
        <f t="array" aca="1" ref="AB407" ca="1">HYPERLINK("#"&amp;CELL("direccion",Tabla_471062!A403),"400")</f>
        <v>400</v>
      </c>
      <c r="AC407" s="5" t="str" cm="1">
        <f t="array" aca="1" ref="AC407" ca="1">HYPERLINK("#"&amp;CELL("direccion",Tabla_471074!A403),"400")</f>
        <v>400</v>
      </c>
      <c r="AD407" t="s">
        <v>213</v>
      </c>
      <c r="AE407" s="3">
        <v>45747</v>
      </c>
    </row>
    <row r="408" spans="1:31" x14ac:dyDescent="0.3">
      <c r="A408">
        <v>2025</v>
      </c>
      <c r="B408" s="3">
        <v>45658</v>
      </c>
      <c r="C408" s="3">
        <v>45747</v>
      </c>
      <c r="D408" t="s">
        <v>84</v>
      </c>
      <c r="E408">
        <v>179</v>
      </c>
      <c r="F408" t="s">
        <v>295</v>
      </c>
      <c r="G408" t="s">
        <v>295</v>
      </c>
      <c r="H408" t="s">
        <v>225</v>
      </c>
      <c r="I408" t="s">
        <v>643</v>
      </c>
      <c r="J408" t="s">
        <v>1014</v>
      </c>
      <c r="K408" t="s">
        <v>364</v>
      </c>
      <c r="L408" t="s">
        <v>92</v>
      </c>
      <c r="M408">
        <v>13088</v>
      </c>
      <c r="N408" t="s">
        <v>212</v>
      </c>
      <c r="O408">
        <v>10672.66</v>
      </c>
      <c r="P408" t="s">
        <v>212</v>
      </c>
      <c r="Q408" s="5" t="str" cm="1">
        <f t="array" aca="1" ref="Q408" ca="1">HYPERLINK("#"&amp;CELL("direccion",Tabla_471065!A404),"401")</f>
        <v>401</v>
      </c>
      <c r="R408" s="5" t="str" cm="1">
        <f t="array" aca="1" ref="R408" ca="1">HYPERLINK("#"&amp;CELL("direccion",Tabla_471039!A404),"401")</f>
        <v>401</v>
      </c>
      <c r="S408" s="5" t="str" cm="1">
        <f t="array" aca="1" ref="S408" ca="1">HYPERLINK("#"&amp;CELL("direccion",Tabla_471067!A404),"401")</f>
        <v>401</v>
      </c>
      <c r="T408" s="5" t="str" cm="1">
        <f t="array" aca="1" ref="T408" ca="1">HYPERLINK("#"&amp;CELL("direccion",Tabla_471023!A404),"401")</f>
        <v>401</v>
      </c>
      <c r="U408" s="5" t="str" cm="1">
        <f t="array" aca="1" ref="U408" ca="1">HYPERLINK("#"&amp;CELL("direccion",Tabla_471047!A404),"401")</f>
        <v>401</v>
      </c>
      <c r="V408" s="5" t="str" cm="1">
        <f t="array" aca="1" ref="V408" ca="1">HYPERLINK("#"&amp;CELL("direccion",Tabla_471030!A404),"401")</f>
        <v>401</v>
      </c>
      <c r="W408" s="5" t="str" cm="1">
        <f t="array" aca="1" ref="W408" ca="1">HYPERLINK("#"&amp;CELL("direccion",Tabla_471041!A404),"401")</f>
        <v>401</v>
      </c>
      <c r="X408" s="5" t="str" cm="1">
        <f t="array" aca="1" ref="X408" ca="1">HYPERLINK("#"&amp;CELL("direccion",Tabla_471031!A404),"401")</f>
        <v>401</v>
      </c>
      <c r="Y408" s="5" t="str" cm="1">
        <f t="array" aca="1" ref="Y408" ca="1">HYPERLINK("#"&amp;CELL("direccion",Tabla_471032!A404),"401")</f>
        <v>401</v>
      </c>
      <c r="Z408" s="5" t="str" cm="1">
        <f t="array" aca="1" ref="Z408" ca="1">HYPERLINK("#"&amp;CELL("direccion",Tabla_471059!A404),"401")</f>
        <v>401</v>
      </c>
      <c r="AA408" s="5" t="str" cm="1">
        <f t="array" aca="1" ref="AA408" ca="1">HYPERLINK("#"&amp;CELL("direccion",Tabla_471071!A404),"401")</f>
        <v>401</v>
      </c>
      <c r="AB408" s="5" t="str" cm="1">
        <f t="array" aca="1" ref="AB408" ca="1">HYPERLINK("#"&amp;CELL("direccion",Tabla_471062!A404),"401")</f>
        <v>401</v>
      </c>
      <c r="AC408" s="5" t="str" cm="1">
        <f t="array" aca="1" ref="AC408" ca="1">HYPERLINK("#"&amp;CELL("direccion",Tabla_471074!A404),"401")</f>
        <v>401</v>
      </c>
      <c r="AD408" t="s">
        <v>213</v>
      </c>
      <c r="AE408" s="3">
        <v>45747</v>
      </c>
    </row>
    <row r="409" spans="1:31" x14ac:dyDescent="0.3">
      <c r="A409">
        <v>2025</v>
      </c>
      <c r="B409" s="3">
        <v>45658</v>
      </c>
      <c r="C409" s="3">
        <v>45747</v>
      </c>
      <c r="D409" t="s">
        <v>84</v>
      </c>
      <c r="E409">
        <v>179</v>
      </c>
      <c r="F409" t="s">
        <v>292</v>
      </c>
      <c r="G409" t="s">
        <v>292</v>
      </c>
      <c r="H409" t="s">
        <v>225</v>
      </c>
      <c r="I409" t="s">
        <v>912</v>
      </c>
      <c r="J409" t="s">
        <v>772</v>
      </c>
      <c r="K409" t="s">
        <v>772</v>
      </c>
      <c r="L409" t="s">
        <v>92</v>
      </c>
      <c r="M409">
        <v>12053</v>
      </c>
      <c r="N409" t="s">
        <v>212</v>
      </c>
      <c r="O409">
        <v>9916.15</v>
      </c>
      <c r="P409" t="s">
        <v>212</v>
      </c>
      <c r="Q409" s="5" t="str" cm="1">
        <f t="array" aca="1" ref="Q409" ca="1">HYPERLINK("#"&amp;CELL("direccion",Tabla_471065!A405),"402")</f>
        <v>402</v>
      </c>
      <c r="R409" s="5" t="str" cm="1">
        <f t="array" aca="1" ref="R409" ca="1">HYPERLINK("#"&amp;CELL("direccion",Tabla_471039!A405),"402")</f>
        <v>402</v>
      </c>
      <c r="S409" s="5" t="str" cm="1">
        <f t="array" aca="1" ref="S409" ca="1">HYPERLINK("#"&amp;CELL("direccion",Tabla_471067!A405),"402")</f>
        <v>402</v>
      </c>
      <c r="T409" s="5" t="str" cm="1">
        <f t="array" aca="1" ref="T409" ca="1">HYPERLINK("#"&amp;CELL("direccion",Tabla_471023!A405),"402")</f>
        <v>402</v>
      </c>
      <c r="U409" s="5" t="str" cm="1">
        <f t="array" aca="1" ref="U409" ca="1">HYPERLINK("#"&amp;CELL("direccion",Tabla_471047!A405),"402")</f>
        <v>402</v>
      </c>
      <c r="V409" s="5" t="str" cm="1">
        <f t="array" aca="1" ref="V409" ca="1">HYPERLINK("#"&amp;CELL("direccion",Tabla_471030!A405),"402")</f>
        <v>402</v>
      </c>
      <c r="W409" s="5" t="str" cm="1">
        <f t="array" aca="1" ref="W409" ca="1">HYPERLINK("#"&amp;CELL("direccion",Tabla_471041!A405),"402")</f>
        <v>402</v>
      </c>
      <c r="X409" s="5" t="str" cm="1">
        <f t="array" aca="1" ref="X409" ca="1">HYPERLINK("#"&amp;CELL("direccion",Tabla_471031!A405),"402")</f>
        <v>402</v>
      </c>
      <c r="Y409" s="5" t="str" cm="1">
        <f t="array" aca="1" ref="Y409" ca="1">HYPERLINK("#"&amp;CELL("direccion",Tabla_471032!A405),"402")</f>
        <v>402</v>
      </c>
      <c r="Z409" s="5" t="str" cm="1">
        <f t="array" aca="1" ref="Z409" ca="1">HYPERLINK("#"&amp;CELL("direccion",Tabla_471059!A405),"402")</f>
        <v>402</v>
      </c>
      <c r="AA409" s="5" t="str" cm="1">
        <f t="array" aca="1" ref="AA409" ca="1">HYPERLINK("#"&amp;CELL("direccion",Tabla_471071!A405),"402")</f>
        <v>402</v>
      </c>
      <c r="AB409" s="5" t="str" cm="1">
        <f t="array" aca="1" ref="AB409" ca="1">HYPERLINK("#"&amp;CELL("direccion",Tabla_471062!A405),"402")</f>
        <v>402</v>
      </c>
      <c r="AC409" s="5" t="str" cm="1">
        <f t="array" aca="1" ref="AC409" ca="1">HYPERLINK("#"&amp;CELL("direccion",Tabla_471074!A405),"402")</f>
        <v>402</v>
      </c>
      <c r="AD409" t="s">
        <v>213</v>
      </c>
      <c r="AE409" s="3">
        <v>45747</v>
      </c>
    </row>
    <row r="410" spans="1:31" x14ac:dyDescent="0.3">
      <c r="A410">
        <v>2025</v>
      </c>
      <c r="B410" s="3">
        <v>45658</v>
      </c>
      <c r="C410" s="3">
        <v>45747</v>
      </c>
      <c r="D410" t="s">
        <v>84</v>
      </c>
      <c r="E410">
        <v>179</v>
      </c>
      <c r="F410" t="s">
        <v>291</v>
      </c>
      <c r="G410" t="s">
        <v>291</v>
      </c>
      <c r="H410" t="s">
        <v>225</v>
      </c>
      <c r="I410" t="s">
        <v>1015</v>
      </c>
      <c r="J410" t="s">
        <v>775</v>
      </c>
      <c r="K410" t="s">
        <v>423</v>
      </c>
      <c r="L410" t="s">
        <v>92</v>
      </c>
      <c r="M410">
        <v>13088</v>
      </c>
      <c r="N410" t="s">
        <v>212</v>
      </c>
      <c r="O410">
        <v>10672.66</v>
      </c>
      <c r="P410" t="s">
        <v>212</v>
      </c>
      <c r="Q410" s="5" t="str" cm="1">
        <f t="array" aca="1" ref="Q410" ca="1">HYPERLINK("#"&amp;CELL("direccion",Tabla_471065!A406),"403")</f>
        <v>403</v>
      </c>
      <c r="R410" s="5" t="str" cm="1">
        <f t="array" aca="1" ref="R410" ca="1">HYPERLINK("#"&amp;CELL("direccion",Tabla_471039!A406),"403")</f>
        <v>403</v>
      </c>
      <c r="S410" s="5" t="str" cm="1">
        <f t="array" aca="1" ref="S410" ca="1">HYPERLINK("#"&amp;CELL("direccion",Tabla_471067!A406),"403")</f>
        <v>403</v>
      </c>
      <c r="T410" s="5" t="str" cm="1">
        <f t="array" aca="1" ref="T410" ca="1">HYPERLINK("#"&amp;CELL("direccion",Tabla_471023!A406),"403")</f>
        <v>403</v>
      </c>
      <c r="U410" s="5" t="str" cm="1">
        <f t="array" aca="1" ref="U410" ca="1">HYPERLINK("#"&amp;CELL("direccion",Tabla_471047!A406),"403")</f>
        <v>403</v>
      </c>
      <c r="V410" s="5" t="str" cm="1">
        <f t="array" aca="1" ref="V410" ca="1">HYPERLINK("#"&amp;CELL("direccion",Tabla_471030!A406),"403")</f>
        <v>403</v>
      </c>
      <c r="W410" s="5" t="str" cm="1">
        <f t="array" aca="1" ref="W410" ca="1">HYPERLINK("#"&amp;CELL("direccion",Tabla_471041!A406),"403")</f>
        <v>403</v>
      </c>
      <c r="X410" s="5" t="str" cm="1">
        <f t="array" aca="1" ref="X410" ca="1">HYPERLINK("#"&amp;CELL("direccion",Tabla_471031!A406),"403")</f>
        <v>403</v>
      </c>
      <c r="Y410" s="5" t="str" cm="1">
        <f t="array" aca="1" ref="Y410" ca="1">HYPERLINK("#"&amp;CELL("direccion",Tabla_471032!A406),"403")</f>
        <v>403</v>
      </c>
      <c r="Z410" s="5" t="str" cm="1">
        <f t="array" aca="1" ref="Z410" ca="1">HYPERLINK("#"&amp;CELL("direccion",Tabla_471059!A406),"403")</f>
        <v>403</v>
      </c>
      <c r="AA410" s="5" t="str" cm="1">
        <f t="array" aca="1" ref="AA410" ca="1">HYPERLINK("#"&amp;CELL("direccion",Tabla_471071!A406),"403")</f>
        <v>403</v>
      </c>
      <c r="AB410" s="5" t="str" cm="1">
        <f t="array" aca="1" ref="AB410" ca="1">HYPERLINK("#"&amp;CELL("direccion",Tabla_471062!A406),"403")</f>
        <v>403</v>
      </c>
      <c r="AC410" s="5" t="str" cm="1">
        <f t="array" aca="1" ref="AC410" ca="1">HYPERLINK("#"&amp;CELL("direccion",Tabla_471074!A406),"403")</f>
        <v>403</v>
      </c>
      <c r="AD410" t="s">
        <v>213</v>
      </c>
      <c r="AE410" s="3">
        <v>45747</v>
      </c>
    </row>
    <row r="411" spans="1:31" x14ac:dyDescent="0.3">
      <c r="A411">
        <v>2025</v>
      </c>
      <c r="B411" s="3">
        <v>45658</v>
      </c>
      <c r="C411" s="3">
        <v>45747</v>
      </c>
      <c r="D411" t="s">
        <v>84</v>
      </c>
      <c r="E411">
        <v>179</v>
      </c>
      <c r="F411" t="s">
        <v>292</v>
      </c>
      <c r="G411" t="s">
        <v>292</v>
      </c>
      <c r="H411" t="s">
        <v>225</v>
      </c>
      <c r="I411" t="s">
        <v>1016</v>
      </c>
      <c r="J411" t="s">
        <v>659</v>
      </c>
      <c r="K411" t="s">
        <v>372</v>
      </c>
      <c r="L411" t="s">
        <v>92</v>
      </c>
      <c r="M411">
        <v>13088</v>
      </c>
      <c r="N411" t="s">
        <v>212</v>
      </c>
      <c r="O411">
        <v>10672.66</v>
      </c>
      <c r="P411" t="s">
        <v>212</v>
      </c>
      <c r="Q411" s="5" t="str" cm="1">
        <f t="array" aca="1" ref="Q411" ca="1">HYPERLINK("#"&amp;CELL("direccion",Tabla_471065!A407),"404")</f>
        <v>404</v>
      </c>
      <c r="R411" s="5" t="str" cm="1">
        <f t="array" aca="1" ref="R411" ca="1">HYPERLINK("#"&amp;CELL("direccion",Tabla_471039!A407),"404")</f>
        <v>404</v>
      </c>
      <c r="S411" s="5" t="str" cm="1">
        <f t="array" aca="1" ref="S411" ca="1">HYPERLINK("#"&amp;CELL("direccion",Tabla_471067!A407),"404")</f>
        <v>404</v>
      </c>
      <c r="T411" s="5" t="str" cm="1">
        <f t="array" aca="1" ref="T411" ca="1">HYPERLINK("#"&amp;CELL("direccion",Tabla_471023!A407),"404")</f>
        <v>404</v>
      </c>
      <c r="U411" s="5" t="str" cm="1">
        <f t="array" aca="1" ref="U411" ca="1">HYPERLINK("#"&amp;CELL("direccion",Tabla_471047!A407),"404")</f>
        <v>404</v>
      </c>
      <c r="V411" s="5" t="str" cm="1">
        <f t="array" aca="1" ref="V411" ca="1">HYPERLINK("#"&amp;CELL("direccion",Tabla_471030!A407),"404")</f>
        <v>404</v>
      </c>
      <c r="W411" s="5" t="str" cm="1">
        <f t="array" aca="1" ref="W411" ca="1">HYPERLINK("#"&amp;CELL("direccion",Tabla_471041!A407),"404")</f>
        <v>404</v>
      </c>
      <c r="X411" s="5" t="str" cm="1">
        <f t="array" aca="1" ref="X411" ca="1">HYPERLINK("#"&amp;CELL("direccion",Tabla_471031!A407),"404")</f>
        <v>404</v>
      </c>
      <c r="Y411" s="5" t="str" cm="1">
        <f t="array" aca="1" ref="Y411" ca="1">HYPERLINK("#"&amp;CELL("direccion",Tabla_471032!A407),"404")</f>
        <v>404</v>
      </c>
      <c r="Z411" s="5" t="str" cm="1">
        <f t="array" aca="1" ref="Z411" ca="1">HYPERLINK("#"&amp;CELL("direccion",Tabla_471059!A407),"404")</f>
        <v>404</v>
      </c>
      <c r="AA411" s="5" t="str" cm="1">
        <f t="array" aca="1" ref="AA411" ca="1">HYPERLINK("#"&amp;CELL("direccion",Tabla_471071!A407),"404")</f>
        <v>404</v>
      </c>
      <c r="AB411" s="5" t="str" cm="1">
        <f t="array" aca="1" ref="AB411" ca="1">HYPERLINK("#"&amp;CELL("direccion",Tabla_471062!A407),"404")</f>
        <v>404</v>
      </c>
      <c r="AC411" s="5" t="str" cm="1">
        <f t="array" aca="1" ref="AC411" ca="1">HYPERLINK("#"&amp;CELL("direccion",Tabla_471074!A407),"404")</f>
        <v>404</v>
      </c>
      <c r="AD411" t="s">
        <v>213</v>
      </c>
      <c r="AE411" s="3">
        <v>45747</v>
      </c>
    </row>
    <row r="412" spans="1:31" x14ac:dyDescent="0.3">
      <c r="A412">
        <v>2025</v>
      </c>
      <c r="B412" s="3">
        <v>45658</v>
      </c>
      <c r="C412" s="3">
        <v>45747</v>
      </c>
      <c r="D412" t="s">
        <v>84</v>
      </c>
      <c r="E412">
        <v>179</v>
      </c>
      <c r="F412" t="s">
        <v>296</v>
      </c>
      <c r="G412" t="s">
        <v>296</v>
      </c>
      <c r="H412" t="s">
        <v>225</v>
      </c>
      <c r="I412" t="s">
        <v>1017</v>
      </c>
      <c r="J412" t="s">
        <v>1018</v>
      </c>
      <c r="K412" t="s">
        <v>560</v>
      </c>
      <c r="L412" t="s">
        <v>91</v>
      </c>
      <c r="M412">
        <v>13088</v>
      </c>
      <c r="N412" t="s">
        <v>212</v>
      </c>
      <c r="O412">
        <v>10672.66</v>
      </c>
      <c r="P412" t="s">
        <v>212</v>
      </c>
      <c r="Q412" s="5" t="str" cm="1">
        <f t="array" aca="1" ref="Q412" ca="1">HYPERLINK("#"&amp;CELL("direccion",Tabla_471065!A408),"405")</f>
        <v>405</v>
      </c>
      <c r="R412" s="5" t="str" cm="1">
        <f t="array" aca="1" ref="R412" ca="1">HYPERLINK("#"&amp;CELL("direccion",Tabla_471039!A408),"405")</f>
        <v>405</v>
      </c>
      <c r="S412" s="5" t="str" cm="1">
        <f t="array" aca="1" ref="S412" ca="1">HYPERLINK("#"&amp;CELL("direccion",Tabla_471067!A408),"405")</f>
        <v>405</v>
      </c>
      <c r="T412" s="5" t="str" cm="1">
        <f t="array" aca="1" ref="T412" ca="1">HYPERLINK("#"&amp;CELL("direccion",Tabla_471023!A408),"405")</f>
        <v>405</v>
      </c>
      <c r="U412" s="5" t="str" cm="1">
        <f t="array" aca="1" ref="U412" ca="1">HYPERLINK("#"&amp;CELL("direccion",Tabla_471047!A408),"405")</f>
        <v>405</v>
      </c>
      <c r="V412" s="5" t="str" cm="1">
        <f t="array" aca="1" ref="V412" ca="1">HYPERLINK("#"&amp;CELL("direccion",Tabla_471030!A408),"405")</f>
        <v>405</v>
      </c>
      <c r="W412" s="5" t="str" cm="1">
        <f t="array" aca="1" ref="W412" ca="1">HYPERLINK("#"&amp;CELL("direccion",Tabla_471041!A408),"405")</f>
        <v>405</v>
      </c>
      <c r="X412" s="5" t="str" cm="1">
        <f t="array" aca="1" ref="X412" ca="1">HYPERLINK("#"&amp;CELL("direccion",Tabla_471031!A408),"405")</f>
        <v>405</v>
      </c>
      <c r="Y412" s="5" t="str" cm="1">
        <f t="array" aca="1" ref="Y412" ca="1">HYPERLINK("#"&amp;CELL("direccion",Tabla_471032!A408),"405")</f>
        <v>405</v>
      </c>
      <c r="Z412" s="5" t="str" cm="1">
        <f t="array" aca="1" ref="Z412" ca="1">HYPERLINK("#"&amp;CELL("direccion",Tabla_471059!A408),"405")</f>
        <v>405</v>
      </c>
      <c r="AA412" s="5" t="str" cm="1">
        <f t="array" aca="1" ref="AA412" ca="1">HYPERLINK("#"&amp;CELL("direccion",Tabla_471071!A408),"405")</f>
        <v>405</v>
      </c>
      <c r="AB412" s="5" t="str" cm="1">
        <f t="array" aca="1" ref="AB412" ca="1">HYPERLINK("#"&amp;CELL("direccion",Tabla_471062!A408),"405")</f>
        <v>405</v>
      </c>
      <c r="AC412" s="5" t="str" cm="1">
        <f t="array" aca="1" ref="AC412" ca="1">HYPERLINK("#"&amp;CELL("direccion",Tabla_471074!A408),"405")</f>
        <v>405</v>
      </c>
      <c r="AD412" t="s">
        <v>213</v>
      </c>
      <c r="AE412" s="3">
        <v>45747</v>
      </c>
    </row>
    <row r="413" spans="1:31" x14ac:dyDescent="0.3">
      <c r="A413">
        <v>2025</v>
      </c>
      <c r="B413" s="3">
        <v>45658</v>
      </c>
      <c r="C413" s="3">
        <v>45747</v>
      </c>
      <c r="D413" t="s">
        <v>84</v>
      </c>
      <c r="E413">
        <v>179</v>
      </c>
      <c r="F413" t="s">
        <v>291</v>
      </c>
      <c r="G413" t="s">
        <v>291</v>
      </c>
      <c r="H413" t="s">
        <v>225</v>
      </c>
      <c r="I413" t="s">
        <v>1019</v>
      </c>
      <c r="J413" t="s">
        <v>1020</v>
      </c>
      <c r="K413" t="s">
        <v>344</v>
      </c>
      <c r="L413" t="s">
        <v>92</v>
      </c>
      <c r="M413">
        <v>13088</v>
      </c>
      <c r="N413" t="s">
        <v>212</v>
      </c>
      <c r="O413">
        <v>10672.66</v>
      </c>
      <c r="P413" t="s">
        <v>212</v>
      </c>
      <c r="Q413" s="5" t="str" cm="1">
        <f t="array" aca="1" ref="Q413" ca="1">HYPERLINK("#"&amp;CELL("direccion",Tabla_471065!A409),"406")</f>
        <v>406</v>
      </c>
      <c r="R413" s="5" t="str" cm="1">
        <f t="array" aca="1" ref="R413" ca="1">HYPERLINK("#"&amp;CELL("direccion",Tabla_471039!A409),"406")</f>
        <v>406</v>
      </c>
      <c r="S413" s="5" t="str" cm="1">
        <f t="array" aca="1" ref="S413" ca="1">HYPERLINK("#"&amp;CELL("direccion",Tabla_471067!A409),"406")</f>
        <v>406</v>
      </c>
      <c r="T413" s="5" t="str" cm="1">
        <f t="array" aca="1" ref="T413" ca="1">HYPERLINK("#"&amp;CELL("direccion",Tabla_471023!A409),"406")</f>
        <v>406</v>
      </c>
      <c r="U413" s="5" t="str" cm="1">
        <f t="array" aca="1" ref="U413" ca="1">HYPERLINK("#"&amp;CELL("direccion",Tabla_471047!A409),"406")</f>
        <v>406</v>
      </c>
      <c r="V413" s="5" t="str" cm="1">
        <f t="array" aca="1" ref="V413" ca="1">HYPERLINK("#"&amp;CELL("direccion",Tabla_471030!A409),"406")</f>
        <v>406</v>
      </c>
      <c r="W413" s="5" t="str" cm="1">
        <f t="array" aca="1" ref="W413" ca="1">HYPERLINK("#"&amp;CELL("direccion",Tabla_471041!A409),"406")</f>
        <v>406</v>
      </c>
      <c r="X413" s="5" t="str" cm="1">
        <f t="array" aca="1" ref="X413" ca="1">HYPERLINK("#"&amp;CELL("direccion",Tabla_471031!A409),"406")</f>
        <v>406</v>
      </c>
      <c r="Y413" s="5" t="str" cm="1">
        <f t="array" aca="1" ref="Y413" ca="1">HYPERLINK("#"&amp;CELL("direccion",Tabla_471032!A409),"406")</f>
        <v>406</v>
      </c>
      <c r="Z413" s="5" t="str" cm="1">
        <f t="array" aca="1" ref="Z413" ca="1">HYPERLINK("#"&amp;CELL("direccion",Tabla_471059!A409),"406")</f>
        <v>406</v>
      </c>
      <c r="AA413" s="5" t="str" cm="1">
        <f t="array" aca="1" ref="AA413" ca="1">HYPERLINK("#"&amp;CELL("direccion",Tabla_471071!A409),"406")</f>
        <v>406</v>
      </c>
      <c r="AB413" s="5" t="str" cm="1">
        <f t="array" aca="1" ref="AB413" ca="1">HYPERLINK("#"&amp;CELL("direccion",Tabla_471062!A409),"406")</f>
        <v>406</v>
      </c>
      <c r="AC413" s="5" t="str" cm="1">
        <f t="array" aca="1" ref="AC413" ca="1">HYPERLINK("#"&amp;CELL("direccion",Tabla_471074!A409),"406")</f>
        <v>406</v>
      </c>
      <c r="AD413" t="s">
        <v>213</v>
      </c>
      <c r="AE413" s="3">
        <v>45747</v>
      </c>
    </row>
    <row r="414" spans="1:31" x14ac:dyDescent="0.3">
      <c r="A414">
        <v>2025</v>
      </c>
      <c r="B414" s="3">
        <v>45658</v>
      </c>
      <c r="C414" s="3">
        <v>45747</v>
      </c>
      <c r="D414" t="s">
        <v>84</v>
      </c>
      <c r="E414">
        <v>179</v>
      </c>
      <c r="F414" t="s">
        <v>290</v>
      </c>
      <c r="G414" t="s">
        <v>290</v>
      </c>
      <c r="H414" t="s">
        <v>225</v>
      </c>
      <c r="I414" t="s">
        <v>1021</v>
      </c>
      <c r="J414" t="s">
        <v>995</v>
      </c>
      <c r="K414" t="s">
        <v>609</v>
      </c>
      <c r="L414" t="s">
        <v>91</v>
      </c>
      <c r="M414">
        <v>12053</v>
      </c>
      <c r="N414" t="s">
        <v>212</v>
      </c>
      <c r="O414">
        <v>9916.15</v>
      </c>
      <c r="P414" t="s">
        <v>212</v>
      </c>
      <c r="Q414" s="5" t="str" cm="1">
        <f t="array" aca="1" ref="Q414" ca="1">HYPERLINK("#"&amp;CELL("direccion",Tabla_471065!A410),"407")</f>
        <v>407</v>
      </c>
      <c r="R414" s="5" t="str" cm="1">
        <f t="array" aca="1" ref="R414" ca="1">HYPERLINK("#"&amp;CELL("direccion",Tabla_471039!A410),"407")</f>
        <v>407</v>
      </c>
      <c r="S414" s="5" t="str" cm="1">
        <f t="array" aca="1" ref="S414" ca="1">HYPERLINK("#"&amp;CELL("direccion",Tabla_471067!A410),"407")</f>
        <v>407</v>
      </c>
      <c r="T414" s="5" t="str" cm="1">
        <f t="array" aca="1" ref="T414" ca="1">HYPERLINK("#"&amp;CELL("direccion",Tabla_471023!A410),"407")</f>
        <v>407</v>
      </c>
      <c r="U414" s="5" t="str" cm="1">
        <f t="array" aca="1" ref="U414" ca="1">HYPERLINK("#"&amp;CELL("direccion",Tabla_471047!A410),"407")</f>
        <v>407</v>
      </c>
      <c r="V414" s="5" t="str" cm="1">
        <f t="array" aca="1" ref="V414" ca="1">HYPERLINK("#"&amp;CELL("direccion",Tabla_471030!A410),"407")</f>
        <v>407</v>
      </c>
      <c r="W414" s="5" t="str" cm="1">
        <f t="array" aca="1" ref="W414" ca="1">HYPERLINK("#"&amp;CELL("direccion",Tabla_471041!A410),"407")</f>
        <v>407</v>
      </c>
      <c r="X414" s="5" t="str" cm="1">
        <f t="array" aca="1" ref="X414" ca="1">HYPERLINK("#"&amp;CELL("direccion",Tabla_471031!A410),"407")</f>
        <v>407</v>
      </c>
      <c r="Y414" s="5" t="str" cm="1">
        <f t="array" aca="1" ref="Y414" ca="1">HYPERLINK("#"&amp;CELL("direccion",Tabla_471032!A410),"407")</f>
        <v>407</v>
      </c>
      <c r="Z414" s="5" t="str" cm="1">
        <f t="array" aca="1" ref="Z414" ca="1">HYPERLINK("#"&amp;CELL("direccion",Tabla_471059!A410),"407")</f>
        <v>407</v>
      </c>
      <c r="AA414" s="5" t="str" cm="1">
        <f t="array" aca="1" ref="AA414" ca="1">HYPERLINK("#"&amp;CELL("direccion",Tabla_471071!A410),"407")</f>
        <v>407</v>
      </c>
      <c r="AB414" s="5" t="str" cm="1">
        <f t="array" aca="1" ref="AB414" ca="1">HYPERLINK("#"&amp;CELL("direccion",Tabla_471062!A410),"407")</f>
        <v>407</v>
      </c>
      <c r="AC414" s="5" t="str" cm="1">
        <f t="array" aca="1" ref="AC414" ca="1">HYPERLINK("#"&amp;CELL("direccion",Tabla_471074!A410),"407")</f>
        <v>407</v>
      </c>
      <c r="AD414" t="s">
        <v>213</v>
      </c>
      <c r="AE414" s="3">
        <v>45747</v>
      </c>
    </row>
    <row r="415" spans="1:31" x14ac:dyDescent="0.3">
      <c r="A415">
        <v>2025</v>
      </c>
      <c r="B415" s="3">
        <v>45658</v>
      </c>
      <c r="C415" s="3">
        <v>45747</v>
      </c>
      <c r="D415" t="s">
        <v>84</v>
      </c>
      <c r="E415">
        <v>179</v>
      </c>
      <c r="F415" t="s">
        <v>291</v>
      </c>
      <c r="G415" t="s">
        <v>291</v>
      </c>
      <c r="H415" t="s">
        <v>225</v>
      </c>
      <c r="I415" t="s">
        <v>1022</v>
      </c>
      <c r="J415" t="s">
        <v>1023</v>
      </c>
      <c r="K415" t="s">
        <v>364</v>
      </c>
      <c r="L415" t="s">
        <v>92</v>
      </c>
      <c r="M415">
        <v>13088</v>
      </c>
      <c r="N415" t="s">
        <v>212</v>
      </c>
      <c r="O415">
        <v>10672.66</v>
      </c>
      <c r="P415" t="s">
        <v>212</v>
      </c>
      <c r="Q415" s="5" t="str" cm="1">
        <f t="array" aca="1" ref="Q415" ca="1">HYPERLINK("#"&amp;CELL("direccion",Tabla_471065!A411),"408")</f>
        <v>408</v>
      </c>
      <c r="R415" s="5" t="str" cm="1">
        <f t="array" aca="1" ref="R415" ca="1">HYPERLINK("#"&amp;CELL("direccion",Tabla_471039!A411),"408")</f>
        <v>408</v>
      </c>
      <c r="S415" s="5" t="str" cm="1">
        <f t="array" aca="1" ref="S415" ca="1">HYPERLINK("#"&amp;CELL("direccion",Tabla_471067!A411),"408")</f>
        <v>408</v>
      </c>
      <c r="T415" s="5" t="str" cm="1">
        <f t="array" aca="1" ref="T415" ca="1">HYPERLINK("#"&amp;CELL("direccion",Tabla_471023!A411),"408")</f>
        <v>408</v>
      </c>
      <c r="U415" s="5" t="str" cm="1">
        <f t="array" aca="1" ref="U415" ca="1">HYPERLINK("#"&amp;CELL("direccion",Tabla_471047!A411),"408")</f>
        <v>408</v>
      </c>
      <c r="V415" s="5" t="str" cm="1">
        <f t="array" aca="1" ref="V415" ca="1">HYPERLINK("#"&amp;CELL("direccion",Tabla_471030!A411),"408")</f>
        <v>408</v>
      </c>
      <c r="W415" s="5" t="str" cm="1">
        <f t="array" aca="1" ref="W415" ca="1">HYPERLINK("#"&amp;CELL("direccion",Tabla_471041!A411),"408")</f>
        <v>408</v>
      </c>
      <c r="X415" s="5" t="str" cm="1">
        <f t="array" aca="1" ref="X415" ca="1">HYPERLINK("#"&amp;CELL("direccion",Tabla_471031!A411),"408")</f>
        <v>408</v>
      </c>
      <c r="Y415" s="5" t="str" cm="1">
        <f t="array" aca="1" ref="Y415" ca="1">HYPERLINK("#"&amp;CELL("direccion",Tabla_471032!A411),"408")</f>
        <v>408</v>
      </c>
      <c r="Z415" s="5" t="str" cm="1">
        <f t="array" aca="1" ref="Z415" ca="1">HYPERLINK("#"&amp;CELL("direccion",Tabla_471059!A411),"408")</f>
        <v>408</v>
      </c>
      <c r="AA415" s="5" t="str" cm="1">
        <f t="array" aca="1" ref="AA415" ca="1">HYPERLINK("#"&amp;CELL("direccion",Tabla_471071!A411),"408")</f>
        <v>408</v>
      </c>
      <c r="AB415" s="5" t="str" cm="1">
        <f t="array" aca="1" ref="AB415" ca="1">HYPERLINK("#"&amp;CELL("direccion",Tabla_471062!A411),"408")</f>
        <v>408</v>
      </c>
      <c r="AC415" s="5" t="str" cm="1">
        <f t="array" aca="1" ref="AC415" ca="1">HYPERLINK("#"&amp;CELL("direccion",Tabla_471074!A411),"408")</f>
        <v>408</v>
      </c>
      <c r="AD415" t="s">
        <v>213</v>
      </c>
      <c r="AE415" s="3">
        <v>45747</v>
      </c>
    </row>
    <row r="416" spans="1:31" x14ac:dyDescent="0.3">
      <c r="A416">
        <v>2025</v>
      </c>
      <c r="B416" s="3">
        <v>45658</v>
      </c>
      <c r="C416" s="3">
        <v>45747</v>
      </c>
      <c r="D416" t="s">
        <v>84</v>
      </c>
      <c r="E416">
        <v>179</v>
      </c>
      <c r="F416" t="s">
        <v>292</v>
      </c>
      <c r="G416" t="s">
        <v>292</v>
      </c>
      <c r="H416" t="s">
        <v>225</v>
      </c>
      <c r="I416" t="s">
        <v>1024</v>
      </c>
      <c r="J416" t="s">
        <v>724</v>
      </c>
      <c r="K416" t="s">
        <v>345</v>
      </c>
      <c r="L416" t="s">
        <v>92</v>
      </c>
      <c r="M416">
        <v>13088</v>
      </c>
      <c r="N416" t="s">
        <v>212</v>
      </c>
      <c r="O416">
        <v>10672.66</v>
      </c>
      <c r="P416" t="s">
        <v>212</v>
      </c>
      <c r="Q416" s="5" t="str" cm="1">
        <f t="array" aca="1" ref="Q416" ca="1">HYPERLINK("#"&amp;CELL("direccion",Tabla_471065!A412),"409")</f>
        <v>409</v>
      </c>
      <c r="R416" s="5" t="str" cm="1">
        <f t="array" aca="1" ref="R416" ca="1">HYPERLINK("#"&amp;CELL("direccion",Tabla_471039!A412),"409")</f>
        <v>409</v>
      </c>
      <c r="S416" s="5" t="str" cm="1">
        <f t="array" aca="1" ref="S416" ca="1">HYPERLINK("#"&amp;CELL("direccion",Tabla_471067!A412),"409")</f>
        <v>409</v>
      </c>
      <c r="T416" s="5" t="str" cm="1">
        <f t="array" aca="1" ref="T416" ca="1">HYPERLINK("#"&amp;CELL("direccion",Tabla_471023!A412),"409")</f>
        <v>409</v>
      </c>
      <c r="U416" s="5" t="str" cm="1">
        <f t="array" aca="1" ref="U416" ca="1">HYPERLINK("#"&amp;CELL("direccion",Tabla_471047!A412),"409")</f>
        <v>409</v>
      </c>
      <c r="V416" s="5" t="str" cm="1">
        <f t="array" aca="1" ref="V416" ca="1">HYPERLINK("#"&amp;CELL("direccion",Tabla_471030!A412),"409")</f>
        <v>409</v>
      </c>
      <c r="W416" s="5" t="str" cm="1">
        <f t="array" aca="1" ref="W416" ca="1">HYPERLINK("#"&amp;CELL("direccion",Tabla_471041!A412),"409")</f>
        <v>409</v>
      </c>
      <c r="X416" s="5" t="str" cm="1">
        <f t="array" aca="1" ref="X416" ca="1">HYPERLINK("#"&amp;CELL("direccion",Tabla_471031!A412),"409")</f>
        <v>409</v>
      </c>
      <c r="Y416" s="5" t="str" cm="1">
        <f t="array" aca="1" ref="Y416" ca="1">HYPERLINK("#"&amp;CELL("direccion",Tabla_471032!A412),"409")</f>
        <v>409</v>
      </c>
      <c r="Z416" s="5" t="str" cm="1">
        <f t="array" aca="1" ref="Z416" ca="1">HYPERLINK("#"&amp;CELL("direccion",Tabla_471059!A412),"409")</f>
        <v>409</v>
      </c>
      <c r="AA416" s="5" t="str" cm="1">
        <f t="array" aca="1" ref="AA416" ca="1">HYPERLINK("#"&amp;CELL("direccion",Tabla_471071!A412),"409")</f>
        <v>409</v>
      </c>
      <c r="AB416" s="5" t="str" cm="1">
        <f t="array" aca="1" ref="AB416" ca="1">HYPERLINK("#"&amp;CELL("direccion",Tabla_471062!A412),"409")</f>
        <v>409</v>
      </c>
      <c r="AC416" s="5" t="str" cm="1">
        <f t="array" aca="1" ref="AC416" ca="1">HYPERLINK("#"&amp;CELL("direccion",Tabla_471074!A412),"409")</f>
        <v>409</v>
      </c>
      <c r="AD416" t="s">
        <v>213</v>
      </c>
      <c r="AE416" s="3">
        <v>45747</v>
      </c>
    </row>
    <row r="417" spans="1:31" x14ac:dyDescent="0.3">
      <c r="A417">
        <v>2025</v>
      </c>
      <c r="B417" s="3">
        <v>45658</v>
      </c>
      <c r="C417" s="3">
        <v>45747</v>
      </c>
      <c r="D417" t="s">
        <v>84</v>
      </c>
      <c r="E417">
        <v>179</v>
      </c>
      <c r="F417" t="s">
        <v>289</v>
      </c>
      <c r="G417" t="s">
        <v>289</v>
      </c>
      <c r="H417" t="s">
        <v>225</v>
      </c>
      <c r="I417" t="s">
        <v>1025</v>
      </c>
      <c r="J417" t="s">
        <v>724</v>
      </c>
      <c r="K417" t="s">
        <v>1026</v>
      </c>
      <c r="L417" t="s">
        <v>92</v>
      </c>
      <c r="M417">
        <v>13088</v>
      </c>
      <c r="N417" t="s">
        <v>212</v>
      </c>
      <c r="O417">
        <v>10672.66</v>
      </c>
      <c r="P417" t="s">
        <v>212</v>
      </c>
      <c r="Q417" s="5" t="str" cm="1">
        <f t="array" aca="1" ref="Q417" ca="1">HYPERLINK("#"&amp;CELL("direccion",Tabla_471065!A413),"410")</f>
        <v>410</v>
      </c>
      <c r="R417" s="5" t="str" cm="1">
        <f t="array" aca="1" ref="R417" ca="1">HYPERLINK("#"&amp;CELL("direccion",Tabla_471039!A413),"410")</f>
        <v>410</v>
      </c>
      <c r="S417" s="5" t="str" cm="1">
        <f t="array" aca="1" ref="S417" ca="1">HYPERLINK("#"&amp;CELL("direccion",Tabla_471067!A413),"410")</f>
        <v>410</v>
      </c>
      <c r="T417" s="5" t="str" cm="1">
        <f t="array" aca="1" ref="T417" ca="1">HYPERLINK("#"&amp;CELL("direccion",Tabla_471023!A413),"410")</f>
        <v>410</v>
      </c>
      <c r="U417" s="5" t="str" cm="1">
        <f t="array" aca="1" ref="U417" ca="1">HYPERLINK("#"&amp;CELL("direccion",Tabla_471047!A413),"410")</f>
        <v>410</v>
      </c>
      <c r="V417" s="5" t="str" cm="1">
        <f t="array" aca="1" ref="V417" ca="1">HYPERLINK("#"&amp;CELL("direccion",Tabla_471030!A413),"410")</f>
        <v>410</v>
      </c>
      <c r="W417" s="5" t="str" cm="1">
        <f t="array" aca="1" ref="W417" ca="1">HYPERLINK("#"&amp;CELL("direccion",Tabla_471041!A413),"410")</f>
        <v>410</v>
      </c>
      <c r="X417" s="5" t="str" cm="1">
        <f t="array" aca="1" ref="X417" ca="1">HYPERLINK("#"&amp;CELL("direccion",Tabla_471031!A413),"410")</f>
        <v>410</v>
      </c>
      <c r="Y417" s="5" t="str" cm="1">
        <f t="array" aca="1" ref="Y417" ca="1">HYPERLINK("#"&amp;CELL("direccion",Tabla_471032!A413),"410")</f>
        <v>410</v>
      </c>
      <c r="Z417" s="5" t="str" cm="1">
        <f t="array" aca="1" ref="Z417" ca="1">HYPERLINK("#"&amp;CELL("direccion",Tabla_471059!A413),"410")</f>
        <v>410</v>
      </c>
      <c r="AA417" s="5" t="str" cm="1">
        <f t="array" aca="1" ref="AA417" ca="1">HYPERLINK("#"&amp;CELL("direccion",Tabla_471071!A413),"410")</f>
        <v>410</v>
      </c>
      <c r="AB417" s="5" t="str" cm="1">
        <f t="array" aca="1" ref="AB417" ca="1">HYPERLINK("#"&amp;CELL("direccion",Tabla_471062!A413),"410")</f>
        <v>410</v>
      </c>
      <c r="AC417" s="5" t="str" cm="1">
        <f t="array" aca="1" ref="AC417" ca="1">HYPERLINK("#"&amp;CELL("direccion",Tabla_471074!A413),"410")</f>
        <v>410</v>
      </c>
      <c r="AD417" t="s">
        <v>213</v>
      </c>
      <c r="AE417" s="3">
        <v>45747</v>
      </c>
    </row>
    <row r="418" spans="1:31" x14ac:dyDescent="0.3">
      <c r="A418">
        <v>2025</v>
      </c>
      <c r="B418" s="3">
        <v>45658</v>
      </c>
      <c r="C418" s="3">
        <v>45747</v>
      </c>
      <c r="D418" t="s">
        <v>84</v>
      </c>
      <c r="E418">
        <v>179</v>
      </c>
      <c r="F418" t="s">
        <v>290</v>
      </c>
      <c r="G418" t="s">
        <v>290</v>
      </c>
      <c r="H418" t="s">
        <v>225</v>
      </c>
      <c r="I418" t="s">
        <v>1027</v>
      </c>
      <c r="J418" t="s">
        <v>724</v>
      </c>
      <c r="K418" t="s">
        <v>1028</v>
      </c>
      <c r="L418" t="s">
        <v>92</v>
      </c>
      <c r="M418">
        <v>13088</v>
      </c>
      <c r="N418" t="s">
        <v>212</v>
      </c>
      <c r="O418">
        <v>10672.66</v>
      </c>
      <c r="P418" t="s">
        <v>212</v>
      </c>
      <c r="Q418" s="5" t="str" cm="1">
        <f t="array" aca="1" ref="Q418" ca="1">HYPERLINK("#"&amp;CELL("direccion",Tabla_471065!A414),"411")</f>
        <v>411</v>
      </c>
      <c r="R418" s="5" t="str" cm="1">
        <f t="array" aca="1" ref="R418" ca="1">HYPERLINK("#"&amp;CELL("direccion",Tabla_471039!A414),"411")</f>
        <v>411</v>
      </c>
      <c r="S418" s="5" t="str" cm="1">
        <f t="array" aca="1" ref="S418" ca="1">HYPERLINK("#"&amp;CELL("direccion",Tabla_471067!A414),"411")</f>
        <v>411</v>
      </c>
      <c r="T418" s="5" t="str" cm="1">
        <f t="array" aca="1" ref="T418" ca="1">HYPERLINK("#"&amp;CELL("direccion",Tabla_471023!A414),"411")</f>
        <v>411</v>
      </c>
      <c r="U418" s="5" t="str" cm="1">
        <f t="array" aca="1" ref="U418" ca="1">HYPERLINK("#"&amp;CELL("direccion",Tabla_471047!A414),"411")</f>
        <v>411</v>
      </c>
      <c r="V418" s="5" t="str" cm="1">
        <f t="array" aca="1" ref="V418" ca="1">HYPERLINK("#"&amp;CELL("direccion",Tabla_471030!A414),"411")</f>
        <v>411</v>
      </c>
      <c r="W418" s="5" t="str" cm="1">
        <f t="array" aca="1" ref="W418" ca="1">HYPERLINK("#"&amp;CELL("direccion",Tabla_471041!A414),"411")</f>
        <v>411</v>
      </c>
      <c r="X418" s="5" t="str" cm="1">
        <f t="array" aca="1" ref="X418" ca="1">HYPERLINK("#"&amp;CELL("direccion",Tabla_471031!A414),"411")</f>
        <v>411</v>
      </c>
      <c r="Y418" s="5" t="str" cm="1">
        <f t="array" aca="1" ref="Y418" ca="1">HYPERLINK("#"&amp;CELL("direccion",Tabla_471032!A414),"411")</f>
        <v>411</v>
      </c>
      <c r="Z418" s="5" t="str" cm="1">
        <f t="array" aca="1" ref="Z418" ca="1">HYPERLINK("#"&amp;CELL("direccion",Tabla_471059!A414),"411")</f>
        <v>411</v>
      </c>
      <c r="AA418" s="5" t="str" cm="1">
        <f t="array" aca="1" ref="AA418" ca="1">HYPERLINK("#"&amp;CELL("direccion",Tabla_471071!A414),"411")</f>
        <v>411</v>
      </c>
      <c r="AB418" s="5" t="str" cm="1">
        <f t="array" aca="1" ref="AB418" ca="1">HYPERLINK("#"&amp;CELL("direccion",Tabla_471062!A414),"411")</f>
        <v>411</v>
      </c>
      <c r="AC418" s="5" t="str" cm="1">
        <f t="array" aca="1" ref="AC418" ca="1">HYPERLINK("#"&amp;CELL("direccion",Tabla_471074!A414),"411")</f>
        <v>411</v>
      </c>
      <c r="AD418" t="s">
        <v>213</v>
      </c>
      <c r="AE418" s="3">
        <v>45747</v>
      </c>
    </row>
    <row r="419" spans="1:31" x14ac:dyDescent="0.3">
      <c r="A419">
        <v>2025</v>
      </c>
      <c r="B419" s="3">
        <v>45658</v>
      </c>
      <c r="C419" s="3">
        <v>45747</v>
      </c>
      <c r="D419" t="s">
        <v>84</v>
      </c>
      <c r="E419">
        <v>179</v>
      </c>
      <c r="F419" t="s">
        <v>292</v>
      </c>
      <c r="G419" t="s">
        <v>292</v>
      </c>
      <c r="H419" t="s">
        <v>225</v>
      </c>
      <c r="I419" t="s">
        <v>1029</v>
      </c>
      <c r="J419" t="s">
        <v>381</v>
      </c>
      <c r="K419" t="s">
        <v>569</v>
      </c>
      <c r="L419" t="s">
        <v>92</v>
      </c>
      <c r="M419">
        <v>13088</v>
      </c>
      <c r="N419" t="s">
        <v>212</v>
      </c>
      <c r="O419">
        <v>10672.66</v>
      </c>
      <c r="P419" t="s">
        <v>212</v>
      </c>
      <c r="Q419" s="5" t="str" cm="1">
        <f t="array" aca="1" ref="Q419" ca="1">HYPERLINK("#"&amp;CELL("direccion",Tabla_471065!A415),"412")</f>
        <v>412</v>
      </c>
      <c r="R419" s="5" t="str" cm="1">
        <f t="array" aca="1" ref="R419" ca="1">HYPERLINK("#"&amp;CELL("direccion",Tabla_471039!A415),"412")</f>
        <v>412</v>
      </c>
      <c r="S419" s="5" t="str" cm="1">
        <f t="array" aca="1" ref="S419" ca="1">HYPERLINK("#"&amp;CELL("direccion",Tabla_471067!A415),"412")</f>
        <v>412</v>
      </c>
      <c r="T419" s="5" t="str" cm="1">
        <f t="array" aca="1" ref="T419" ca="1">HYPERLINK("#"&amp;CELL("direccion",Tabla_471023!A415),"412")</f>
        <v>412</v>
      </c>
      <c r="U419" s="5" t="str" cm="1">
        <f t="array" aca="1" ref="U419" ca="1">HYPERLINK("#"&amp;CELL("direccion",Tabla_471047!A415),"412")</f>
        <v>412</v>
      </c>
      <c r="V419" s="5" t="str" cm="1">
        <f t="array" aca="1" ref="V419" ca="1">HYPERLINK("#"&amp;CELL("direccion",Tabla_471030!A415),"412")</f>
        <v>412</v>
      </c>
      <c r="W419" s="5" t="str" cm="1">
        <f t="array" aca="1" ref="W419" ca="1">HYPERLINK("#"&amp;CELL("direccion",Tabla_471041!A415),"412")</f>
        <v>412</v>
      </c>
      <c r="X419" s="5" t="str" cm="1">
        <f t="array" aca="1" ref="X419" ca="1">HYPERLINK("#"&amp;CELL("direccion",Tabla_471031!A415),"412")</f>
        <v>412</v>
      </c>
      <c r="Y419" s="5" t="str" cm="1">
        <f t="array" aca="1" ref="Y419" ca="1">HYPERLINK("#"&amp;CELL("direccion",Tabla_471032!A415),"412")</f>
        <v>412</v>
      </c>
      <c r="Z419" s="5" t="str" cm="1">
        <f t="array" aca="1" ref="Z419" ca="1">HYPERLINK("#"&amp;CELL("direccion",Tabla_471059!A415),"412")</f>
        <v>412</v>
      </c>
      <c r="AA419" s="5" t="str" cm="1">
        <f t="array" aca="1" ref="AA419" ca="1">HYPERLINK("#"&amp;CELL("direccion",Tabla_471071!A415),"412")</f>
        <v>412</v>
      </c>
      <c r="AB419" s="5" t="str" cm="1">
        <f t="array" aca="1" ref="AB419" ca="1">HYPERLINK("#"&amp;CELL("direccion",Tabla_471062!A415),"412")</f>
        <v>412</v>
      </c>
      <c r="AC419" s="5" t="str" cm="1">
        <f t="array" aca="1" ref="AC419" ca="1">HYPERLINK("#"&amp;CELL("direccion",Tabla_471074!A415),"412")</f>
        <v>412</v>
      </c>
      <c r="AD419" t="s">
        <v>213</v>
      </c>
      <c r="AE419" s="3">
        <v>45747</v>
      </c>
    </row>
    <row r="420" spans="1:31" x14ac:dyDescent="0.3">
      <c r="A420">
        <v>2025</v>
      </c>
      <c r="B420" s="3">
        <v>45658</v>
      </c>
      <c r="C420" s="3">
        <v>45747</v>
      </c>
      <c r="D420" t="s">
        <v>84</v>
      </c>
      <c r="E420">
        <v>179</v>
      </c>
      <c r="F420" t="s">
        <v>292</v>
      </c>
      <c r="G420" t="s">
        <v>292</v>
      </c>
      <c r="H420" t="s">
        <v>225</v>
      </c>
      <c r="I420" t="s">
        <v>1030</v>
      </c>
      <c r="J420" t="s">
        <v>1031</v>
      </c>
      <c r="K420" t="s">
        <v>419</v>
      </c>
      <c r="L420" t="s">
        <v>92</v>
      </c>
      <c r="M420">
        <v>13088</v>
      </c>
      <c r="N420" t="s">
        <v>212</v>
      </c>
      <c r="O420">
        <v>10672.66</v>
      </c>
      <c r="P420" t="s">
        <v>212</v>
      </c>
      <c r="Q420" s="5" t="str" cm="1">
        <f t="array" aca="1" ref="Q420" ca="1">HYPERLINK("#"&amp;CELL("direccion",Tabla_471065!A416),"413")</f>
        <v>413</v>
      </c>
      <c r="R420" s="5" t="str" cm="1">
        <f t="array" aca="1" ref="R420" ca="1">HYPERLINK("#"&amp;CELL("direccion",Tabla_471039!A416),"413")</f>
        <v>413</v>
      </c>
      <c r="S420" s="5" t="str" cm="1">
        <f t="array" aca="1" ref="S420" ca="1">HYPERLINK("#"&amp;CELL("direccion",Tabla_471067!A416),"413")</f>
        <v>413</v>
      </c>
      <c r="T420" s="5" t="str" cm="1">
        <f t="array" aca="1" ref="T420" ca="1">HYPERLINK("#"&amp;CELL("direccion",Tabla_471023!A416),"413")</f>
        <v>413</v>
      </c>
      <c r="U420" s="5" t="str" cm="1">
        <f t="array" aca="1" ref="U420" ca="1">HYPERLINK("#"&amp;CELL("direccion",Tabla_471047!A416),"413")</f>
        <v>413</v>
      </c>
      <c r="V420" s="5" t="str" cm="1">
        <f t="array" aca="1" ref="V420" ca="1">HYPERLINK("#"&amp;CELL("direccion",Tabla_471030!A416),"413")</f>
        <v>413</v>
      </c>
      <c r="W420" s="5" t="str" cm="1">
        <f t="array" aca="1" ref="W420" ca="1">HYPERLINK("#"&amp;CELL("direccion",Tabla_471041!A416),"413")</f>
        <v>413</v>
      </c>
      <c r="X420" s="5" t="str" cm="1">
        <f t="array" aca="1" ref="X420" ca="1">HYPERLINK("#"&amp;CELL("direccion",Tabla_471031!A416),"413")</f>
        <v>413</v>
      </c>
      <c r="Y420" s="5" t="str" cm="1">
        <f t="array" aca="1" ref="Y420" ca="1">HYPERLINK("#"&amp;CELL("direccion",Tabla_471032!A416),"413")</f>
        <v>413</v>
      </c>
      <c r="Z420" s="5" t="str" cm="1">
        <f t="array" aca="1" ref="Z420" ca="1">HYPERLINK("#"&amp;CELL("direccion",Tabla_471059!A416),"413")</f>
        <v>413</v>
      </c>
      <c r="AA420" s="5" t="str" cm="1">
        <f t="array" aca="1" ref="AA420" ca="1">HYPERLINK("#"&amp;CELL("direccion",Tabla_471071!A416),"413")</f>
        <v>413</v>
      </c>
      <c r="AB420" s="5" t="str" cm="1">
        <f t="array" aca="1" ref="AB420" ca="1">HYPERLINK("#"&amp;CELL("direccion",Tabla_471062!A416),"413")</f>
        <v>413</v>
      </c>
      <c r="AC420" s="5" t="str" cm="1">
        <f t="array" aca="1" ref="AC420" ca="1">HYPERLINK("#"&amp;CELL("direccion",Tabla_471074!A416),"413")</f>
        <v>413</v>
      </c>
      <c r="AD420" t="s">
        <v>213</v>
      </c>
      <c r="AE420" s="3">
        <v>45747</v>
      </c>
    </row>
    <row r="421" spans="1:31" x14ac:dyDescent="0.3">
      <c r="A421">
        <v>2025</v>
      </c>
      <c r="B421" s="3">
        <v>45658</v>
      </c>
      <c r="C421" s="3">
        <v>45747</v>
      </c>
      <c r="D421" t="s">
        <v>84</v>
      </c>
      <c r="E421">
        <v>179</v>
      </c>
      <c r="F421" t="s">
        <v>292</v>
      </c>
      <c r="G421" t="s">
        <v>292</v>
      </c>
      <c r="H421" t="s">
        <v>225</v>
      </c>
      <c r="I421" t="s">
        <v>1032</v>
      </c>
      <c r="J421" t="s">
        <v>1033</v>
      </c>
      <c r="K421" t="s">
        <v>348</v>
      </c>
      <c r="L421" t="s">
        <v>91</v>
      </c>
      <c r="M421">
        <v>13088</v>
      </c>
      <c r="N421" t="s">
        <v>212</v>
      </c>
      <c r="O421">
        <v>10672.66</v>
      </c>
      <c r="P421" t="s">
        <v>212</v>
      </c>
      <c r="Q421" s="5" t="str" cm="1">
        <f t="array" aca="1" ref="Q421" ca="1">HYPERLINK("#"&amp;CELL("direccion",Tabla_471065!A417),"414")</f>
        <v>414</v>
      </c>
      <c r="R421" s="5" t="str" cm="1">
        <f t="array" aca="1" ref="R421" ca="1">HYPERLINK("#"&amp;CELL("direccion",Tabla_471039!A417),"414")</f>
        <v>414</v>
      </c>
      <c r="S421" s="5" t="str" cm="1">
        <f t="array" aca="1" ref="S421" ca="1">HYPERLINK("#"&amp;CELL("direccion",Tabla_471067!A417),"414")</f>
        <v>414</v>
      </c>
      <c r="T421" s="5" t="str" cm="1">
        <f t="array" aca="1" ref="T421" ca="1">HYPERLINK("#"&amp;CELL("direccion",Tabla_471023!A417),"414")</f>
        <v>414</v>
      </c>
      <c r="U421" s="5" t="str" cm="1">
        <f t="array" aca="1" ref="U421" ca="1">HYPERLINK("#"&amp;CELL("direccion",Tabla_471047!A417),"414")</f>
        <v>414</v>
      </c>
      <c r="V421" s="5" t="str" cm="1">
        <f t="array" aca="1" ref="V421" ca="1">HYPERLINK("#"&amp;CELL("direccion",Tabla_471030!A417),"414")</f>
        <v>414</v>
      </c>
      <c r="W421" s="5" t="str" cm="1">
        <f t="array" aca="1" ref="W421" ca="1">HYPERLINK("#"&amp;CELL("direccion",Tabla_471041!A417),"414")</f>
        <v>414</v>
      </c>
      <c r="X421" s="5" t="str" cm="1">
        <f t="array" aca="1" ref="X421" ca="1">HYPERLINK("#"&amp;CELL("direccion",Tabla_471031!A417),"414")</f>
        <v>414</v>
      </c>
      <c r="Y421" s="5" t="str" cm="1">
        <f t="array" aca="1" ref="Y421" ca="1">HYPERLINK("#"&amp;CELL("direccion",Tabla_471032!A417),"414")</f>
        <v>414</v>
      </c>
      <c r="Z421" s="5" t="str" cm="1">
        <f t="array" aca="1" ref="Z421" ca="1">HYPERLINK("#"&amp;CELL("direccion",Tabla_471059!A417),"414")</f>
        <v>414</v>
      </c>
      <c r="AA421" s="5" t="str" cm="1">
        <f t="array" aca="1" ref="AA421" ca="1">HYPERLINK("#"&amp;CELL("direccion",Tabla_471071!A417),"414")</f>
        <v>414</v>
      </c>
      <c r="AB421" s="5" t="str" cm="1">
        <f t="array" aca="1" ref="AB421" ca="1">HYPERLINK("#"&amp;CELL("direccion",Tabla_471062!A417),"414")</f>
        <v>414</v>
      </c>
      <c r="AC421" s="5" t="str" cm="1">
        <f t="array" aca="1" ref="AC421" ca="1">HYPERLINK("#"&amp;CELL("direccion",Tabla_471074!A417),"414")</f>
        <v>414</v>
      </c>
      <c r="AD421" t="s">
        <v>213</v>
      </c>
      <c r="AE421" s="3">
        <v>45747</v>
      </c>
    </row>
    <row r="422" spans="1:31" x14ac:dyDescent="0.3">
      <c r="A422">
        <v>2025</v>
      </c>
      <c r="B422" s="3">
        <v>45658</v>
      </c>
      <c r="C422" s="3">
        <v>45747</v>
      </c>
      <c r="D422" t="s">
        <v>84</v>
      </c>
      <c r="E422">
        <v>179</v>
      </c>
      <c r="F422" t="s">
        <v>289</v>
      </c>
      <c r="G422" t="s">
        <v>289</v>
      </c>
      <c r="H422" t="s">
        <v>225</v>
      </c>
      <c r="I422" t="s">
        <v>1034</v>
      </c>
      <c r="J422" t="s">
        <v>1035</v>
      </c>
      <c r="K422" t="s">
        <v>444</v>
      </c>
      <c r="L422" t="s">
        <v>92</v>
      </c>
      <c r="M422">
        <v>13088</v>
      </c>
      <c r="N422" t="s">
        <v>212</v>
      </c>
      <c r="O422">
        <v>10672.66</v>
      </c>
      <c r="P422" t="s">
        <v>212</v>
      </c>
      <c r="Q422" s="5" t="str" cm="1">
        <f t="array" aca="1" ref="Q422" ca="1">HYPERLINK("#"&amp;CELL("direccion",Tabla_471065!A418),"415")</f>
        <v>415</v>
      </c>
      <c r="R422" s="5" t="str" cm="1">
        <f t="array" aca="1" ref="R422" ca="1">HYPERLINK("#"&amp;CELL("direccion",Tabla_471039!A418),"415")</f>
        <v>415</v>
      </c>
      <c r="S422" s="5" t="str" cm="1">
        <f t="array" aca="1" ref="S422" ca="1">HYPERLINK("#"&amp;CELL("direccion",Tabla_471067!A418),"415")</f>
        <v>415</v>
      </c>
      <c r="T422" s="5" t="str" cm="1">
        <f t="array" aca="1" ref="T422" ca="1">HYPERLINK("#"&amp;CELL("direccion",Tabla_471023!A418),"415")</f>
        <v>415</v>
      </c>
      <c r="U422" s="5" t="str" cm="1">
        <f t="array" aca="1" ref="U422" ca="1">HYPERLINK("#"&amp;CELL("direccion",Tabla_471047!A418),"415")</f>
        <v>415</v>
      </c>
      <c r="V422" s="5" t="str" cm="1">
        <f t="array" aca="1" ref="V422" ca="1">HYPERLINK("#"&amp;CELL("direccion",Tabla_471030!A418),"415")</f>
        <v>415</v>
      </c>
      <c r="W422" s="5" t="str" cm="1">
        <f t="array" aca="1" ref="W422" ca="1">HYPERLINK("#"&amp;CELL("direccion",Tabla_471041!A418),"415")</f>
        <v>415</v>
      </c>
      <c r="X422" s="5" t="str" cm="1">
        <f t="array" aca="1" ref="X422" ca="1">HYPERLINK("#"&amp;CELL("direccion",Tabla_471031!A418),"415")</f>
        <v>415</v>
      </c>
      <c r="Y422" s="5" t="str" cm="1">
        <f t="array" aca="1" ref="Y422" ca="1">HYPERLINK("#"&amp;CELL("direccion",Tabla_471032!A418),"415")</f>
        <v>415</v>
      </c>
      <c r="Z422" s="5" t="str" cm="1">
        <f t="array" aca="1" ref="Z422" ca="1">HYPERLINK("#"&amp;CELL("direccion",Tabla_471059!A418),"415")</f>
        <v>415</v>
      </c>
      <c r="AA422" s="5" t="str" cm="1">
        <f t="array" aca="1" ref="AA422" ca="1">HYPERLINK("#"&amp;CELL("direccion",Tabla_471071!A418),"415")</f>
        <v>415</v>
      </c>
      <c r="AB422" s="5" t="str" cm="1">
        <f t="array" aca="1" ref="AB422" ca="1">HYPERLINK("#"&amp;CELL("direccion",Tabla_471062!A418),"415")</f>
        <v>415</v>
      </c>
      <c r="AC422" s="5" t="str" cm="1">
        <f t="array" aca="1" ref="AC422" ca="1">HYPERLINK("#"&amp;CELL("direccion",Tabla_471074!A418),"415")</f>
        <v>415</v>
      </c>
      <c r="AD422" t="s">
        <v>213</v>
      </c>
      <c r="AE422" s="3">
        <v>45747</v>
      </c>
    </row>
    <row r="423" spans="1:31" x14ac:dyDescent="0.3">
      <c r="A423">
        <v>2025</v>
      </c>
      <c r="B423" s="3">
        <v>45658</v>
      </c>
      <c r="C423" s="3">
        <v>45747</v>
      </c>
      <c r="D423" t="s">
        <v>84</v>
      </c>
      <c r="E423">
        <v>179</v>
      </c>
      <c r="F423" t="s">
        <v>290</v>
      </c>
      <c r="G423" t="s">
        <v>290</v>
      </c>
      <c r="H423" t="s">
        <v>225</v>
      </c>
      <c r="I423" t="s">
        <v>1036</v>
      </c>
      <c r="J423" t="s">
        <v>1037</v>
      </c>
      <c r="K423" t="s">
        <v>344</v>
      </c>
      <c r="L423" t="s">
        <v>91</v>
      </c>
      <c r="M423">
        <v>13088</v>
      </c>
      <c r="N423" t="s">
        <v>212</v>
      </c>
      <c r="O423">
        <v>10672.66</v>
      </c>
      <c r="P423" t="s">
        <v>212</v>
      </c>
      <c r="Q423" s="5" t="str" cm="1">
        <f t="array" aca="1" ref="Q423" ca="1">HYPERLINK("#"&amp;CELL("direccion",Tabla_471065!A419),"416")</f>
        <v>416</v>
      </c>
      <c r="R423" s="5" t="str" cm="1">
        <f t="array" aca="1" ref="R423" ca="1">HYPERLINK("#"&amp;CELL("direccion",Tabla_471039!A419),"416")</f>
        <v>416</v>
      </c>
      <c r="S423" s="5" t="str" cm="1">
        <f t="array" aca="1" ref="S423" ca="1">HYPERLINK("#"&amp;CELL("direccion",Tabla_471067!A419),"416")</f>
        <v>416</v>
      </c>
      <c r="T423" s="5" t="str" cm="1">
        <f t="array" aca="1" ref="T423" ca="1">HYPERLINK("#"&amp;CELL("direccion",Tabla_471023!A419),"416")</f>
        <v>416</v>
      </c>
      <c r="U423" s="5" t="str" cm="1">
        <f t="array" aca="1" ref="U423" ca="1">HYPERLINK("#"&amp;CELL("direccion",Tabla_471047!A419),"416")</f>
        <v>416</v>
      </c>
      <c r="V423" s="5" t="str" cm="1">
        <f t="array" aca="1" ref="V423" ca="1">HYPERLINK("#"&amp;CELL("direccion",Tabla_471030!A419),"416")</f>
        <v>416</v>
      </c>
      <c r="W423" s="5" t="str" cm="1">
        <f t="array" aca="1" ref="W423" ca="1">HYPERLINK("#"&amp;CELL("direccion",Tabla_471041!A419),"416")</f>
        <v>416</v>
      </c>
      <c r="X423" s="5" t="str" cm="1">
        <f t="array" aca="1" ref="X423" ca="1">HYPERLINK("#"&amp;CELL("direccion",Tabla_471031!A419),"416")</f>
        <v>416</v>
      </c>
      <c r="Y423" s="5" t="str" cm="1">
        <f t="array" aca="1" ref="Y423" ca="1">HYPERLINK("#"&amp;CELL("direccion",Tabla_471032!A419),"416")</f>
        <v>416</v>
      </c>
      <c r="Z423" s="5" t="str" cm="1">
        <f t="array" aca="1" ref="Z423" ca="1">HYPERLINK("#"&amp;CELL("direccion",Tabla_471059!A419),"416")</f>
        <v>416</v>
      </c>
      <c r="AA423" s="5" t="str" cm="1">
        <f t="array" aca="1" ref="AA423" ca="1">HYPERLINK("#"&amp;CELL("direccion",Tabla_471071!A419),"416")</f>
        <v>416</v>
      </c>
      <c r="AB423" s="5" t="str" cm="1">
        <f t="array" aca="1" ref="AB423" ca="1">HYPERLINK("#"&amp;CELL("direccion",Tabla_471062!A419),"416")</f>
        <v>416</v>
      </c>
      <c r="AC423" s="5" t="str" cm="1">
        <f t="array" aca="1" ref="AC423" ca="1">HYPERLINK("#"&amp;CELL("direccion",Tabla_471074!A419),"416")</f>
        <v>416</v>
      </c>
      <c r="AD423" t="s">
        <v>213</v>
      </c>
      <c r="AE423" s="3">
        <v>45747</v>
      </c>
    </row>
    <row r="424" spans="1:31" x14ac:dyDescent="0.3">
      <c r="A424">
        <v>2025</v>
      </c>
      <c r="B424" s="3">
        <v>45658</v>
      </c>
      <c r="C424" s="3">
        <v>45747</v>
      </c>
      <c r="D424" t="s">
        <v>84</v>
      </c>
      <c r="E424">
        <v>179</v>
      </c>
      <c r="F424" t="s">
        <v>293</v>
      </c>
      <c r="G424" t="s">
        <v>293</v>
      </c>
      <c r="H424" t="s">
        <v>225</v>
      </c>
      <c r="I424" t="s">
        <v>1038</v>
      </c>
      <c r="J424" t="s">
        <v>1039</v>
      </c>
      <c r="K424" t="s">
        <v>1040</v>
      </c>
      <c r="L424" t="s">
        <v>92</v>
      </c>
      <c r="M424">
        <v>13088</v>
      </c>
      <c r="N424" t="s">
        <v>212</v>
      </c>
      <c r="O424">
        <v>10672.66</v>
      </c>
      <c r="P424" t="s">
        <v>212</v>
      </c>
      <c r="Q424" s="5" t="str" cm="1">
        <f t="array" aca="1" ref="Q424" ca="1">HYPERLINK("#"&amp;CELL("direccion",Tabla_471065!A420),"417")</f>
        <v>417</v>
      </c>
      <c r="R424" s="5" t="str" cm="1">
        <f t="array" aca="1" ref="R424" ca="1">HYPERLINK("#"&amp;CELL("direccion",Tabla_471039!A420),"417")</f>
        <v>417</v>
      </c>
      <c r="S424" s="5" t="str" cm="1">
        <f t="array" aca="1" ref="S424" ca="1">HYPERLINK("#"&amp;CELL("direccion",Tabla_471067!A420),"417")</f>
        <v>417</v>
      </c>
      <c r="T424" s="5" t="str" cm="1">
        <f t="array" aca="1" ref="T424" ca="1">HYPERLINK("#"&amp;CELL("direccion",Tabla_471023!A420),"417")</f>
        <v>417</v>
      </c>
      <c r="U424" s="5" t="str" cm="1">
        <f t="array" aca="1" ref="U424" ca="1">HYPERLINK("#"&amp;CELL("direccion",Tabla_471047!A420),"417")</f>
        <v>417</v>
      </c>
      <c r="V424" s="5" t="str" cm="1">
        <f t="array" aca="1" ref="V424" ca="1">HYPERLINK("#"&amp;CELL("direccion",Tabla_471030!A420),"417")</f>
        <v>417</v>
      </c>
      <c r="W424" s="5" t="str" cm="1">
        <f t="array" aca="1" ref="W424" ca="1">HYPERLINK("#"&amp;CELL("direccion",Tabla_471041!A420),"417")</f>
        <v>417</v>
      </c>
      <c r="X424" s="5" t="str" cm="1">
        <f t="array" aca="1" ref="X424" ca="1">HYPERLINK("#"&amp;CELL("direccion",Tabla_471031!A420),"417")</f>
        <v>417</v>
      </c>
      <c r="Y424" s="5" t="str" cm="1">
        <f t="array" aca="1" ref="Y424" ca="1">HYPERLINK("#"&amp;CELL("direccion",Tabla_471032!A420),"417")</f>
        <v>417</v>
      </c>
      <c r="Z424" s="5" t="str" cm="1">
        <f t="array" aca="1" ref="Z424" ca="1">HYPERLINK("#"&amp;CELL("direccion",Tabla_471059!A420),"417")</f>
        <v>417</v>
      </c>
      <c r="AA424" s="5" t="str" cm="1">
        <f t="array" aca="1" ref="AA424" ca="1">HYPERLINK("#"&amp;CELL("direccion",Tabla_471071!A420),"417")</f>
        <v>417</v>
      </c>
      <c r="AB424" s="5" t="str" cm="1">
        <f t="array" aca="1" ref="AB424" ca="1">HYPERLINK("#"&amp;CELL("direccion",Tabla_471062!A420),"417")</f>
        <v>417</v>
      </c>
      <c r="AC424" s="5" t="str" cm="1">
        <f t="array" aca="1" ref="AC424" ca="1">HYPERLINK("#"&amp;CELL("direccion",Tabla_471074!A420),"417")</f>
        <v>417</v>
      </c>
      <c r="AD424" t="s">
        <v>213</v>
      </c>
      <c r="AE424" s="3">
        <v>45747</v>
      </c>
    </row>
    <row r="425" spans="1:31" x14ac:dyDescent="0.3">
      <c r="A425">
        <v>2025</v>
      </c>
      <c r="B425" s="3">
        <v>45658</v>
      </c>
      <c r="C425" s="3">
        <v>45747</v>
      </c>
      <c r="D425" t="s">
        <v>84</v>
      </c>
      <c r="E425">
        <v>179</v>
      </c>
      <c r="F425" t="s">
        <v>290</v>
      </c>
      <c r="G425" t="s">
        <v>290</v>
      </c>
      <c r="H425" t="s">
        <v>225</v>
      </c>
      <c r="I425" t="s">
        <v>379</v>
      </c>
      <c r="J425" t="s">
        <v>1041</v>
      </c>
      <c r="K425" t="s">
        <v>402</v>
      </c>
      <c r="L425" t="s">
        <v>92</v>
      </c>
      <c r="M425">
        <v>13088</v>
      </c>
      <c r="N425" t="s">
        <v>212</v>
      </c>
      <c r="O425">
        <v>10672.66</v>
      </c>
      <c r="P425" t="s">
        <v>212</v>
      </c>
      <c r="Q425" s="5" t="str" cm="1">
        <f t="array" aca="1" ref="Q425" ca="1">HYPERLINK("#"&amp;CELL("direccion",Tabla_471065!A421),"418")</f>
        <v>418</v>
      </c>
      <c r="R425" s="5" t="str" cm="1">
        <f t="array" aca="1" ref="R425" ca="1">HYPERLINK("#"&amp;CELL("direccion",Tabla_471039!A421),"418")</f>
        <v>418</v>
      </c>
      <c r="S425" s="5" t="str" cm="1">
        <f t="array" aca="1" ref="S425" ca="1">HYPERLINK("#"&amp;CELL("direccion",Tabla_471067!A421),"418")</f>
        <v>418</v>
      </c>
      <c r="T425" s="5" t="str" cm="1">
        <f t="array" aca="1" ref="T425" ca="1">HYPERLINK("#"&amp;CELL("direccion",Tabla_471023!A421),"418")</f>
        <v>418</v>
      </c>
      <c r="U425" s="5" t="str" cm="1">
        <f t="array" aca="1" ref="U425" ca="1">HYPERLINK("#"&amp;CELL("direccion",Tabla_471047!A421),"418")</f>
        <v>418</v>
      </c>
      <c r="V425" s="5" t="str" cm="1">
        <f t="array" aca="1" ref="V425" ca="1">HYPERLINK("#"&amp;CELL("direccion",Tabla_471030!A421),"418")</f>
        <v>418</v>
      </c>
      <c r="W425" s="5" t="str" cm="1">
        <f t="array" aca="1" ref="W425" ca="1">HYPERLINK("#"&amp;CELL("direccion",Tabla_471041!A421),"418")</f>
        <v>418</v>
      </c>
      <c r="X425" s="5" t="str" cm="1">
        <f t="array" aca="1" ref="X425" ca="1">HYPERLINK("#"&amp;CELL("direccion",Tabla_471031!A421),"418")</f>
        <v>418</v>
      </c>
      <c r="Y425" s="5" t="str" cm="1">
        <f t="array" aca="1" ref="Y425" ca="1">HYPERLINK("#"&amp;CELL("direccion",Tabla_471032!A421),"418")</f>
        <v>418</v>
      </c>
      <c r="Z425" s="5" t="str" cm="1">
        <f t="array" aca="1" ref="Z425" ca="1">HYPERLINK("#"&amp;CELL("direccion",Tabla_471059!A421),"418")</f>
        <v>418</v>
      </c>
      <c r="AA425" s="5" t="str" cm="1">
        <f t="array" aca="1" ref="AA425" ca="1">HYPERLINK("#"&amp;CELL("direccion",Tabla_471071!A421),"418")</f>
        <v>418</v>
      </c>
      <c r="AB425" s="5" t="str" cm="1">
        <f t="array" aca="1" ref="AB425" ca="1">HYPERLINK("#"&amp;CELL("direccion",Tabla_471062!A421),"418")</f>
        <v>418</v>
      </c>
      <c r="AC425" s="5" t="str" cm="1">
        <f t="array" aca="1" ref="AC425" ca="1">HYPERLINK("#"&amp;CELL("direccion",Tabla_471074!A421),"418")</f>
        <v>418</v>
      </c>
      <c r="AD425" t="s">
        <v>213</v>
      </c>
      <c r="AE425" s="3">
        <v>45747</v>
      </c>
    </row>
    <row r="426" spans="1:31" x14ac:dyDescent="0.3">
      <c r="A426">
        <v>2025</v>
      </c>
      <c r="B426" s="3">
        <v>45658</v>
      </c>
      <c r="C426" s="3">
        <v>45747</v>
      </c>
      <c r="D426" t="s">
        <v>84</v>
      </c>
      <c r="E426">
        <v>179</v>
      </c>
      <c r="F426" t="s">
        <v>290</v>
      </c>
      <c r="G426" t="s">
        <v>290</v>
      </c>
      <c r="H426" t="s">
        <v>225</v>
      </c>
      <c r="I426" t="s">
        <v>517</v>
      </c>
      <c r="J426" t="s">
        <v>1042</v>
      </c>
      <c r="K426" t="s">
        <v>1043</v>
      </c>
      <c r="L426" t="s">
        <v>91</v>
      </c>
      <c r="M426">
        <v>12053</v>
      </c>
      <c r="N426" t="s">
        <v>212</v>
      </c>
      <c r="O426">
        <v>9916.15</v>
      </c>
      <c r="P426" t="s">
        <v>212</v>
      </c>
      <c r="Q426" s="5" t="str" cm="1">
        <f t="array" aca="1" ref="Q426" ca="1">HYPERLINK("#"&amp;CELL("direccion",Tabla_471065!A422),"419")</f>
        <v>419</v>
      </c>
      <c r="R426" s="5" t="str" cm="1">
        <f t="array" aca="1" ref="R426" ca="1">HYPERLINK("#"&amp;CELL("direccion",Tabla_471039!A422),"419")</f>
        <v>419</v>
      </c>
      <c r="S426" s="5" t="str" cm="1">
        <f t="array" aca="1" ref="S426" ca="1">HYPERLINK("#"&amp;CELL("direccion",Tabla_471067!A422),"419")</f>
        <v>419</v>
      </c>
      <c r="T426" s="5" t="str" cm="1">
        <f t="array" aca="1" ref="T426" ca="1">HYPERLINK("#"&amp;CELL("direccion",Tabla_471023!A422),"419")</f>
        <v>419</v>
      </c>
      <c r="U426" s="5" t="str" cm="1">
        <f t="array" aca="1" ref="U426" ca="1">HYPERLINK("#"&amp;CELL("direccion",Tabla_471047!A422),"419")</f>
        <v>419</v>
      </c>
      <c r="V426" s="5" t="str" cm="1">
        <f t="array" aca="1" ref="V426" ca="1">HYPERLINK("#"&amp;CELL("direccion",Tabla_471030!A422),"419")</f>
        <v>419</v>
      </c>
      <c r="W426" s="5" t="str" cm="1">
        <f t="array" aca="1" ref="W426" ca="1">HYPERLINK("#"&amp;CELL("direccion",Tabla_471041!A422),"419")</f>
        <v>419</v>
      </c>
      <c r="X426" s="5" t="str" cm="1">
        <f t="array" aca="1" ref="X426" ca="1">HYPERLINK("#"&amp;CELL("direccion",Tabla_471031!A422),"419")</f>
        <v>419</v>
      </c>
      <c r="Y426" s="5" t="str" cm="1">
        <f t="array" aca="1" ref="Y426" ca="1">HYPERLINK("#"&amp;CELL("direccion",Tabla_471032!A422),"419")</f>
        <v>419</v>
      </c>
      <c r="Z426" s="5" t="str" cm="1">
        <f t="array" aca="1" ref="Z426" ca="1">HYPERLINK("#"&amp;CELL("direccion",Tabla_471059!A422),"419")</f>
        <v>419</v>
      </c>
      <c r="AA426" s="5" t="str" cm="1">
        <f t="array" aca="1" ref="AA426" ca="1">HYPERLINK("#"&amp;CELL("direccion",Tabla_471071!A422),"419")</f>
        <v>419</v>
      </c>
      <c r="AB426" s="5" t="str" cm="1">
        <f t="array" aca="1" ref="AB426" ca="1">HYPERLINK("#"&amp;CELL("direccion",Tabla_471062!A422),"419")</f>
        <v>419</v>
      </c>
      <c r="AC426" s="5" t="str" cm="1">
        <f t="array" aca="1" ref="AC426" ca="1">HYPERLINK("#"&amp;CELL("direccion",Tabla_471074!A422),"419")</f>
        <v>419</v>
      </c>
      <c r="AD426" t="s">
        <v>213</v>
      </c>
      <c r="AE426" s="3">
        <v>45747</v>
      </c>
    </row>
    <row r="427" spans="1:31" x14ac:dyDescent="0.3">
      <c r="A427">
        <v>2025</v>
      </c>
      <c r="B427" s="3">
        <v>45658</v>
      </c>
      <c r="C427" s="3">
        <v>45747</v>
      </c>
      <c r="D427" t="s">
        <v>84</v>
      </c>
      <c r="E427">
        <v>179</v>
      </c>
      <c r="F427" t="s">
        <v>296</v>
      </c>
      <c r="G427" t="s">
        <v>296</v>
      </c>
      <c r="H427" t="s">
        <v>225</v>
      </c>
      <c r="I427" t="s">
        <v>1044</v>
      </c>
      <c r="J427" t="s">
        <v>1045</v>
      </c>
      <c r="K427" t="s">
        <v>807</v>
      </c>
      <c r="L427" t="s">
        <v>91</v>
      </c>
      <c r="M427">
        <v>13088</v>
      </c>
      <c r="N427" t="s">
        <v>212</v>
      </c>
      <c r="O427">
        <v>10672.66</v>
      </c>
      <c r="P427" t="s">
        <v>212</v>
      </c>
      <c r="Q427" s="5" t="str" cm="1">
        <f t="array" aca="1" ref="Q427" ca="1">HYPERLINK("#"&amp;CELL("direccion",Tabla_471065!A423),"420")</f>
        <v>420</v>
      </c>
      <c r="R427" s="5" t="str" cm="1">
        <f t="array" aca="1" ref="R427" ca="1">HYPERLINK("#"&amp;CELL("direccion",Tabla_471039!A423),"420")</f>
        <v>420</v>
      </c>
      <c r="S427" s="5" t="str" cm="1">
        <f t="array" aca="1" ref="S427" ca="1">HYPERLINK("#"&amp;CELL("direccion",Tabla_471067!A423),"420")</f>
        <v>420</v>
      </c>
      <c r="T427" s="5" t="str" cm="1">
        <f t="array" aca="1" ref="T427" ca="1">HYPERLINK("#"&amp;CELL("direccion",Tabla_471023!A423),"420")</f>
        <v>420</v>
      </c>
      <c r="U427" s="5" t="str" cm="1">
        <f t="array" aca="1" ref="U427" ca="1">HYPERLINK("#"&amp;CELL("direccion",Tabla_471047!A423),"420")</f>
        <v>420</v>
      </c>
      <c r="V427" s="5" t="str" cm="1">
        <f t="array" aca="1" ref="V427" ca="1">HYPERLINK("#"&amp;CELL("direccion",Tabla_471030!A423),"420")</f>
        <v>420</v>
      </c>
      <c r="W427" s="5" t="str" cm="1">
        <f t="array" aca="1" ref="W427" ca="1">HYPERLINK("#"&amp;CELL("direccion",Tabla_471041!A423),"420")</f>
        <v>420</v>
      </c>
      <c r="X427" s="5" t="str" cm="1">
        <f t="array" aca="1" ref="X427" ca="1">HYPERLINK("#"&amp;CELL("direccion",Tabla_471031!A423),"420")</f>
        <v>420</v>
      </c>
      <c r="Y427" s="5" t="str" cm="1">
        <f t="array" aca="1" ref="Y427" ca="1">HYPERLINK("#"&amp;CELL("direccion",Tabla_471032!A423),"420")</f>
        <v>420</v>
      </c>
      <c r="Z427" s="5" t="str" cm="1">
        <f t="array" aca="1" ref="Z427" ca="1">HYPERLINK("#"&amp;CELL("direccion",Tabla_471059!A423),"420")</f>
        <v>420</v>
      </c>
      <c r="AA427" s="5" t="str" cm="1">
        <f t="array" aca="1" ref="AA427" ca="1">HYPERLINK("#"&amp;CELL("direccion",Tabla_471071!A423),"420")</f>
        <v>420</v>
      </c>
      <c r="AB427" s="5" t="str" cm="1">
        <f t="array" aca="1" ref="AB427" ca="1">HYPERLINK("#"&amp;CELL("direccion",Tabla_471062!A423),"420")</f>
        <v>420</v>
      </c>
      <c r="AC427" s="5" t="str" cm="1">
        <f t="array" aca="1" ref="AC427" ca="1">HYPERLINK("#"&amp;CELL("direccion",Tabla_471074!A423),"420")</f>
        <v>420</v>
      </c>
      <c r="AD427" t="s">
        <v>213</v>
      </c>
      <c r="AE427" s="3">
        <v>45747</v>
      </c>
    </row>
    <row r="428" spans="1:31" x14ac:dyDescent="0.3">
      <c r="A428">
        <v>2025</v>
      </c>
      <c r="B428" s="3">
        <v>45658</v>
      </c>
      <c r="C428" s="3">
        <v>45747</v>
      </c>
      <c r="D428" t="s">
        <v>84</v>
      </c>
      <c r="E428">
        <v>179</v>
      </c>
      <c r="F428" t="s">
        <v>290</v>
      </c>
      <c r="G428" t="s">
        <v>290</v>
      </c>
      <c r="H428" t="s">
        <v>225</v>
      </c>
      <c r="I428" t="s">
        <v>632</v>
      </c>
      <c r="J428" t="s">
        <v>1045</v>
      </c>
      <c r="K428" t="s">
        <v>348</v>
      </c>
      <c r="L428" t="s">
        <v>91</v>
      </c>
      <c r="M428">
        <v>12053</v>
      </c>
      <c r="N428" t="s">
        <v>212</v>
      </c>
      <c r="O428">
        <v>9916.15</v>
      </c>
      <c r="P428" t="s">
        <v>212</v>
      </c>
      <c r="Q428" s="5" t="str" cm="1">
        <f t="array" aca="1" ref="Q428" ca="1">HYPERLINK("#"&amp;CELL("direccion",Tabla_471065!A424),"421")</f>
        <v>421</v>
      </c>
      <c r="R428" s="5" t="str" cm="1">
        <f t="array" aca="1" ref="R428" ca="1">HYPERLINK("#"&amp;CELL("direccion",Tabla_471039!A424),"421")</f>
        <v>421</v>
      </c>
      <c r="S428" s="5" t="str" cm="1">
        <f t="array" aca="1" ref="S428" ca="1">HYPERLINK("#"&amp;CELL("direccion",Tabla_471067!A424),"421")</f>
        <v>421</v>
      </c>
      <c r="T428" s="5" t="str" cm="1">
        <f t="array" aca="1" ref="T428" ca="1">HYPERLINK("#"&amp;CELL("direccion",Tabla_471023!A424),"421")</f>
        <v>421</v>
      </c>
      <c r="U428" s="5" t="str" cm="1">
        <f t="array" aca="1" ref="U428" ca="1">HYPERLINK("#"&amp;CELL("direccion",Tabla_471047!A424),"421")</f>
        <v>421</v>
      </c>
      <c r="V428" s="5" t="str" cm="1">
        <f t="array" aca="1" ref="V428" ca="1">HYPERLINK("#"&amp;CELL("direccion",Tabla_471030!A424),"421")</f>
        <v>421</v>
      </c>
      <c r="W428" s="5" t="str" cm="1">
        <f t="array" aca="1" ref="W428" ca="1">HYPERLINK("#"&amp;CELL("direccion",Tabla_471041!A424),"421")</f>
        <v>421</v>
      </c>
      <c r="X428" s="5" t="str" cm="1">
        <f t="array" aca="1" ref="X428" ca="1">HYPERLINK("#"&amp;CELL("direccion",Tabla_471031!A424),"421")</f>
        <v>421</v>
      </c>
      <c r="Y428" s="5" t="str" cm="1">
        <f t="array" aca="1" ref="Y428" ca="1">HYPERLINK("#"&amp;CELL("direccion",Tabla_471032!A424),"421")</f>
        <v>421</v>
      </c>
      <c r="Z428" s="5" t="str" cm="1">
        <f t="array" aca="1" ref="Z428" ca="1">HYPERLINK("#"&amp;CELL("direccion",Tabla_471059!A424),"421")</f>
        <v>421</v>
      </c>
      <c r="AA428" s="5" t="str" cm="1">
        <f t="array" aca="1" ref="AA428" ca="1">HYPERLINK("#"&amp;CELL("direccion",Tabla_471071!A424),"421")</f>
        <v>421</v>
      </c>
      <c r="AB428" s="5" t="str" cm="1">
        <f t="array" aca="1" ref="AB428" ca="1">HYPERLINK("#"&amp;CELL("direccion",Tabla_471062!A424),"421")</f>
        <v>421</v>
      </c>
      <c r="AC428" s="5" t="str" cm="1">
        <f t="array" aca="1" ref="AC428" ca="1">HYPERLINK("#"&amp;CELL("direccion",Tabla_471074!A424),"421")</f>
        <v>421</v>
      </c>
      <c r="AD428" t="s">
        <v>213</v>
      </c>
      <c r="AE428" s="3">
        <v>45747</v>
      </c>
    </row>
    <row r="429" spans="1:31" x14ac:dyDescent="0.3">
      <c r="A429">
        <v>2025</v>
      </c>
      <c r="B429" s="3">
        <v>45658</v>
      </c>
      <c r="C429" s="3">
        <v>45747</v>
      </c>
      <c r="D429" t="s">
        <v>84</v>
      </c>
      <c r="E429">
        <v>179</v>
      </c>
      <c r="F429" t="s">
        <v>292</v>
      </c>
      <c r="G429" t="s">
        <v>292</v>
      </c>
      <c r="H429" t="s">
        <v>225</v>
      </c>
      <c r="I429" t="s">
        <v>438</v>
      </c>
      <c r="J429" t="s">
        <v>805</v>
      </c>
      <c r="K429" t="s">
        <v>393</v>
      </c>
      <c r="L429" t="s">
        <v>92</v>
      </c>
      <c r="M429">
        <v>13088</v>
      </c>
      <c r="N429" t="s">
        <v>212</v>
      </c>
      <c r="O429">
        <v>10672.66</v>
      </c>
      <c r="P429" t="s">
        <v>212</v>
      </c>
      <c r="Q429" s="5" t="str" cm="1">
        <f t="array" aca="1" ref="Q429" ca="1">HYPERLINK("#"&amp;CELL("direccion",Tabla_471065!A425),"422")</f>
        <v>422</v>
      </c>
      <c r="R429" s="5" t="str" cm="1">
        <f t="array" aca="1" ref="R429" ca="1">HYPERLINK("#"&amp;CELL("direccion",Tabla_471039!A425),"422")</f>
        <v>422</v>
      </c>
      <c r="S429" s="5" t="str" cm="1">
        <f t="array" aca="1" ref="S429" ca="1">HYPERLINK("#"&amp;CELL("direccion",Tabla_471067!A425),"422")</f>
        <v>422</v>
      </c>
      <c r="T429" s="5" t="str" cm="1">
        <f t="array" aca="1" ref="T429" ca="1">HYPERLINK("#"&amp;CELL("direccion",Tabla_471023!A425),"422")</f>
        <v>422</v>
      </c>
      <c r="U429" s="5" t="str" cm="1">
        <f t="array" aca="1" ref="U429" ca="1">HYPERLINK("#"&amp;CELL("direccion",Tabla_471047!A425),"422")</f>
        <v>422</v>
      </c>
      <c r="V429" s="5" t="str" cm="1">
        <f t="array" aca="1" ref="V429" ca="1">HYPERLINK("#"&amp;CELL("direccion",Tabla_471030!A425),"422")</f>
        <v>422</v>
      </c>
      <c r="W429" s="5" t="str" cm="1">
        <f t="array" aca="1" ref="W429" ca="1">HYPERLINK("#"&amp;CELL("direccion",Tabla_471041!A425),"422")</f>
        <v>422</v>
      </c>
      <c r="X429" s="5" t="str" cm="1">
        <f t="array" aca="1" ref="X429" ca="1">HYPERLINK("#"&amp;CELL("direccion",Tabla_471031!A425),"422")</f>
        <v>422</v>
      </c>
      <c r="Y429" s="5" t="str" cm="1">
        <f t="array" aca="1" ref="Y429" ca="1">HYPERLINK("#"&amp;CELL("direccion",Tabla_471032!A425),"422")</f>
        <v>422</v>
      </c>
      <c r="Z429" s="5" t="str" cm="1">
        <f t="array" aca="1" ref="Z429" ca="1">HYPERLINK("#"&amp;CELL("direccion",Tabla_471059!A425),"422")</f>
        <v>422</v>
      </c>
      <c r="AA429" s="5" t="str" cm="1">
        <f t="array" aca="1" ref="AA429" ca="1">HYPERLINK("#"&amp;CELL("direccion",Tabla_471071!A425),"422")</f>
        <v>422</v>
      </c>
      <c r="AB429" s="5" t="str" cm="1">
        <f t="array" aca="1" ref="AB429" ca="1">HYPERLINK("#"&amp;CELL("direccion",Tabla_471062!A425),"422")</f>
        <v>422</v>
      </c>
      <c r="AC429" s="5" t="str" cm="1">
        <f t="array" aca="1" ref="AC429" ca="1">HYPERLINK("#"&amp;CELL("direccion",Tabla_471074!A425),"422")</f>
        <v>422</v>
      </c>
      <c r="AD429" t="s">
        <v>213</v>
      </c>
      <c r="AE429" s="3">
        <v>45747</v>
      </c>
    </row>
    <row r="430" spans="1:31" x14ac:dyDescent="0.3">
      <c r="A430">
        <v>2025</v>
      </c>
      <c r="B430" s="3">
        <v>45658</v>
      </c>
      <c r="C430" s="3">
        <v>45747</v>
      </c>
      <c r="D430" t="s">
        <v>84</v>
      </c>
      <c r="E430">
        <v>179</v>
      </c>
      <c r="F430" t="s">
        <v>290</v>
      </c>
      <c r="G430" t="s">
        <v>290</v>
      </c>
      <c r="H430" t="s">
        <v>225</v>
      </c>
      <c r="I430" t="s">
        <v>1046</v>
      </c>
      <c r="J430" t="s">
        <v>715</v>
      </c>
      <c r="K430" t="s">
        <v>698</v>
      </c>
      <c r="L430" t="s">
        <v>92</v>
      </c>
      <c r="M430">
        <v>12053</v>
      </c>
      <c r="N430" t="s">
        <v>212</v>
      </c>
      <c r="O430">
        <v>9916.15</v>
      </c>
      <c r="P430" t="s">
        <v>212</v>
      </c>
      <c r="Q430" s="5" t="str" cm="1">
        <f t="array" aca="1" ref="Q430" ca="1">HYPERLINK("#"&amp;CELL("direccion",Tabla_471065!A426),"423")</f>
        <v>423</v>
      </c>
      <c r="R430" s="5" t="str" cm="1">
        <f t="array" aca="1" ref="R430" ca="1">HYPERLINK("#"&amp;CELL("direccion",Tabla_471039!A426),"423")</f>
        <v>423</v>
      </c>
      <c r="S430" s="5" t="str" cm="1">
        <f t="array" aca="1" ref="S430" ca="1">HYPERLINK("#"&amp;CELL("direccion",Tabla_471067!A426),"423")</f>
        <v>423</v>
      </c>
      <c r="T430" s="5" t="str" cm="1">
        <f t="array" aca="1" ref="T430" ca="1">HYPERLINK("#"&amp;CELL("direccion",Tabla_471023!A426),"423")</f>
        <v>423</v>
      </c>
      <c r="U430" s="5" t="str" cm="1">
        <f t="array" aca="1" ref="U430" ca="1">HYPERLINK("#"&amp;CELL("direccion",Tabla_471047!A426),"423")</f>
        <v>423</v>
      </c>
      <c r="V430" s="5" t="str" cm="1">
        <f t="array" aca="1" ref="V430" ca="1">HYPERLINK("#"&amp;CELL("direccion",Tabla_471030!A426),"423")</f>
        <v>423</v>
      </c>
      <c r="W430" s="5" t="str" cm="1">
        <f t="array" aca="1" ref="W430" ca="1">HYPERLINK("#"&amp;CELL("direccion",Tabla_471041!A426),"423")</f>
        <v>423</v>
      </c>
      <c r="X430" s="5" t="str" cm="1">
        <f t="array" aca="1" ref="X430" ca="1">HYPERLINK("#"&amp;CELL("direccion",Tabla_471031!A426),"423")</f>
        <v>423</v>
      </c>
      <c r="Y430" s="5" t="str" cm="1">
        <f t="array" aca="1" ref="Y430" ca="1">HYPERLINK("#"&amp;CELL("direccion",Tabla_471032!A426),"423")</f>
        <v>423</v>
      </c>
      <c r="Z430" s="5" t="str" cm="1">
        <f t="array" aca="1" ref="Z430" ca="1">HYPERLINK("#"&amp;CELL("direccion",Tabla_471059!A426),"423")</f>
        <v>423</v>
      </c>
      <c r="AA430" s="5" t="str" cm="1">
        <f t="array" aca="1" ref="AA430" ca="1">HYPERLINK("#"&amp;CELL("direccion",Tabla_471071!A426),"423")</f>
        <v>423</v>
      </c>
      <c r="AB430" s="5" t="str" cm="1">
        <f t="array" aca="1" ref="AB430" ca="1">HYPERLINK("#"&amp;CELL("direccion",Tabla_471062!A426),"423")</f>
        <v>423</v>
      </c>
      <c r="AC430" s="5" t="str" cm="1">
        <f t="array" aca="1" ref="AC430" ca="1">HYPERLINK("#"&amp;CELL("direccion",Tabla_471074!A426),"423")</f>
        <v>423</v>
      </c>
      <c r="AD430" t="s">
        <v>213</v>
      </c>
      <c r="AE430" s="3">
        <v>45747</v>
      </c>
    </row>
    <row r="431" spans="1:31" x14ac:dyDescent="0.3">
      <c r="A431">
        <v>2025</v>
      </c>
      <c r="B431" s="3">
        <v>45658</v>
      </c>
      <c r="C431" s="3">
        <v>45747</v>
      </c>
      <c r="D431" t="s">
        <v>84</v>
      </c>
      <c r="E431">
        <v>179</v>
      </c>
      <c r="F431" t="s">
        <v>290</v>
      </c>
      <c r="G431" t="s">
        <v>290</v>
      </c>
      <c r="H431" t="s">
        <v>225</v>
      </c>
      <c r="I431" t="s">
        <v>1047</v>
      </c>
      <c r="J431" t="s">
        <v>1048</v>
      </c>
      <c r="K431" t="s">
        <v>1049</v>
      </c>
      <c r="L431" t="s">
        <v>91</v>
      </c>
      <c r="M431">
        <v>13088</v>
      </c>
      <c r="N431" t="s">
        <v>212</v>
      </c>
      <c r="O431">
        <v>10672.66</v>
      </c>
      <c r="P431" t="s">
        <v>212</v>
      </c>
      <c r="Q431" s="5" t="str" cm="1">
        <f t="array" aca="1" ref="Q431" ca="1">HYPERLINK("#"&amp;CELL("direccion",Tabla_471065!A427),"424")</f>
        <v>424</v>
      </c>
      <c r="R431" s="5" t="str" cm="1">
        <f t="array" aca="1" ref="R431" ca="1">HYPERLINK("#"&amp;CELL("direccion",Tabla_471039!A427),"424")</f>
        <v>424</v>
      </c>
      <c r="S431" s="5" t="str" cm="1">
        <f t="array" aca="1" ref="S431" ca="1">HYPERLINK("#"&amp;CELL("direccion",Tabla_471067!A427),"424")</f>
        <v>424</v>
      </c>
      <c r="T431" s="5" t="str" cm="1">
        <f t="array" aca="1" ref="T431" ca="1">HYPERLINK("#"&amp;CELL("direccion",Tabla_471023!A427),"424")</f>
        <v>424</v>
      </c>
      <c r="U431" s="5" t="str" cm="1">
        <f t="array" aca="1" ref="U431" ca="1">HYPERLINK("#"&amp;CELL("direccion",Tabla_471047!A427),"424")</f>
        <v>424</v>
      </c>
      <c r="V431" s="5" t="str" cm="1">
        <f t="array" aca="1" ref="V431" ca="1">HYPERLINK("#"&amp;CELL("direccion",Tabla_471030!A427),"424")</f>
        <v>424</v>
      </c>
      <c r="W431" s="5" t="str" cm="1">
        <f t="array" aca="1" ref="W431" ca="1">HYPERLINK("#"&amp;CELL("direccion",Tabla_471041!A427),"424")</f>
        <v>424</v>
      </c>
      <c r="X431" s="5" t="str" cm="1">
        <f t="array" aca="1" ref="X431" ca="1">HYPERLINK("#"&amp;CELL("direccion",Tabla_471031!A427),"424")</f>
        <v>424</v>
      </c>
      <c r="Y431" s="5" t="str" cm="1">
        <f t="array" aca="1" ref="Y431" ca="1">HYPERLINK("#"&amp;CELL("direccion",Tabla_471032!A427),"424")</f>
        <v>424</v>
      </c>
      <c r="Z431" s="5" t="str" cm="1">
        <f t="array" aca="1" ref="Z431" ca="1">HYPERLINK("#"&amp;CELL("direccion",Tabla_471059!A427),"424")</f>
        <v>424</v>
      </c>
      <c r="AA431" s="5" t="str" cm="1">
        <f t="array" aca="1" ref="AA431" ca="1">HYPERLINK("#"&amp;CELL("direccion",Tabla_471071!A427),"424")</f>
        <v>424</v>
      </c>
      <c r="AB431" s="5" t="str" cm="1">
        <f t="array" aca="1" ref="AB431" ca="1">HYPERLINK("#"&amp;CELL("direccion",Tabla_471062!A427),"424")</f>
        <v>424</v>
      </c>
      <c r="AC431" s="5" t="str" cm="1">
        <f t="array" aca="1" ref="AC431" ca="1">HYPERLINK("#"&amp;CELL("direccion",Tabla_471074!A427),"424")</f>
        <v>424</v>
      </c>
      <c r="AD431" t="s">
        <v>213</v>
      </c>
      <c r="AE431" s="3">
        <v>45747</v>
      </c>
    </row>
    <row r="432" spans="1:31" x14ac:dyDescent="0.3">
      <c r="A432">
        <v>2025</v>
      </c>
      <c r="B432" s="3">
        <v>45658</v>
      </c>
      <c r="C432" s="3">
        <v>45747</v>
      </c>
      <c r="D432" t="s">
        <v>84</v>
      </c>
      <c r="E432">
        <v>179</v>
      </c>
      <c r="F432" t="s">
        <v>290</v>
      </c>
      <c r="G432" t="s">
        <v>290</v>
      </c>
      <c r="H432" t="s">
        <v>225</v>
      </c>
      <c r="I432" t="s">
        <v>1050</v>
      </c>
      <c r="J432" t="s">
        <v>1051</v>
      </c>
      <c r="K432" t="s">
        <v>659</v>
      </c>
      <c r="L432" t="s">
        <v>91</v>
      </c>
      <c r="M432">
        <v>12053</v>
      </c>
      <c r="N432" t="s">
        <v>212</v>
      </c>
      <c r="O432">
        <v>9916.15</v>
      </c>
      <c r="P432" t="s">
        <v>212</v>
      </c>
      <c r="Q432" s="5" t="str" cm="1">
        <f t="array" aca="1" ref="Q432" ca="1">HYPERLINK("#"&amp;CELL("direccion",Tabla_471065!A428),"425")</f>
        <v>425</v>
      </c>
      <c r="R432" s="5" t="str" cm="1">
        <f t="array" aca="1" ref="R432" ca="1">HYPERLINK("#"&amp;CELL("direccion",Tabla_471039!A428),"425")</f>
        <v>425</v>
      </c>
      <c r="S432" s="5" t="str" cm="1">
        <f t="array" aca="1" ref="S432" ca="1">HYPERLINK("#"&amp;CELL("direccion",Tabla_471067!A428),"425")</f>
        <v>425</v>
      </c>
      <c r="T432" s="5" t="str" cm="1">
        <f t="array" aca="1" ref="T432" ca="1">HYPERLINK("#"&amp;CELL("direccion",Tabla_471023!A428),"425")</f>
        <v>425</v>
      </c>
      <c r="U432" s="5" t="str" cm="1">
        <f t="array" aca="1" ref="U432" ca="1">HYPERLINK("#"&amp;CELL("direccion",Tabla_471047!A428),"425")</f>
        <v>425</v>
      </c>
      <c r="V432" s="5" t="str" cm="1">
        <f t="array" aca="1" ref="V432" ca="1">HYPERLINK("#"&amp;CELL("direccion",Tabla_471030!A428),"425")</f>
        <v>425</v>
      </c>
      <c r="W432" s="5" t="str" cm="1">
        <f t="array" aca="1" ref="W432" ca="1">HYPERLINK("#"&amp;CELL("direccion",Tabla_471041!A428),"425")</f>
        <v>425</v>
      </c>
      <c r="X432" s="5" t="str" cm="1">
        <f t="array" aca="1" ref="X432" ca="1">HYPERLINK("#"&amp;CELL("direccion",Tabla_471031!A428),"425")</f>
        <v>425</v>
      </c>
      <c r="Y432" s="5" t="str" cm="1">
        <f t="array" aca="1" ref="Y432" ca="1">HYPERLINK("#"&amp;CELL("direccion",Tabla_471032!A428),"425")</f>
        <v>425</v>
      </c>
      <c r="Z432" s="5" t="str" cm="1">
        <f t="array" aca="1" ref="Z432" ca="1">HYPERLINK("#"&amp;CELL("direccion",Tabla_471059!A428),"425")</f>
        <v>425</v>
      </c>
      <c r="AA432" s="5" t="str" cm="1">
        <f t="array" aca="1" ref="AA432" ca="1">HYPERLINK("#"&amp;CELL("direccion",Tabla_471071!A428),"425")</f>
        <v>425</v>
      </c>
      <c r="AB432" s="5" t="str" cm="1">
        <f t="array" aca="1" ref="AB432" ca="1">HYPERLINK("#"&amp;CELL("direccion",Tabla_471062!A428),"425")</f>
        <v>425</v>
      </c>
      <c r="AC432" s="5" t="str" cm="1">
        <f t="array" aca="1" ref="AC432" ca="1">HYPERLINK("#"&amp;CELL("direccion",Tabla_471074!A428),"425")</f>
        <v>425</v>
      </c>
      <c r="AD432" t="s">
        <v>213</v>
      </c>
      <c r="AE432" s="3">
        <v>45747</v>
      </c>
    </row>
    <row r="433" spans="1:31" x14ac:dyDescent="0.3">
      <c r="A433">
        <v>2025</v>
      </c>
      <c r="B433" s="3">
        <v>45658</v>
      </c>
      <c r="C433" s="3">
        <v>45747</v>
      </c>
      <c r="D433" t="s">
        <v>84</v>
      </c>
      <c r="E433">
        <v>179</v>
      </c>
      <c r="F433" t="s">
        <v>290</v>
      </c>
      <c r="G433" t="s">
        <v>290</v>
      </c>
      <c r="H433" t="s">
        <v>225</v>
      </c>
      <c r="I433" t="s">
        <v>1052</v>
      </c>
      <c r="J433" t="s">
        <v>1053</v>
      </c>
      <c r="K433" t="s">
        <v>598</v>
      </c>
      <c r="L433" t="s">
        <v>91</v>
      </c>
      <c r="M433">
        <v>13088</v>
      </c>
      <c r="N433" t="s">
        <v>212</v>
      </c>
      <c r="O433">
        <v>10672.66</v>
      </c>
      <c r="P433" t="s">
        <v>212</v>
      </c>
      <c r="Q433" s="5" t="str" cm="1">
        <f t="array" aca="1" ref="Q433" ca="1">HYPERLINK("#"&amp;CELL("direccion",Tabla_471065!A429),"426")</f>
        <v>426</v>
      </c>
      <c r="R433" s="5" t="str" cm="1">
        <f t="array" aca="1" ref="R433" ca="1">HYPERLINK("#"&amp;CELL("direccion",Tabla_471039!A429),"426")</f>
        <v>426</v>
      </c>
      <c r="S433" s="5" t="str" cm="1">
        <f t="array" aca="1" ref="S433" ca="1">HYPERLINK("#"&amp;CELL("direccion",Tabla_471067!A429),"426")</f>
        <v>426</v>
      </c>
      <c r="T433" s="5" t="str" cm="1">
        <f t="array" aca="1" ref="T433" ca="1">HYPERLINK("#"&amp;CELL("direccion",Tabla_471023!A429),"426")</f>
        <v>426</v>
      </c>
      <c r="U433" s="5" t="str" cm="1">
        <f t="array" aca="1" ref="U433" ca="1">HYPERLINK("#"&amp;CELL("direccion",Tabla_471047!A429),"426")</f>
        <v>426</v>
      </c>
      <c r="V433" s="5" t="str" cm="1">
        <f t="array" aca="1" ref="V433" ca="1">HYPERLINK("#"&amp;CELL("direccion",Tabla_471030!A429),"426")</f>
        <v>426</v>
      </c>
      <c r="W433" s="5" t="str" cm="1">
        <f t="array" aca="1" ref="W433" ca="1">HYPERLINK("#"&amp;CELL("direccion",Tabla_471041!A429),"426")</f>
        <v>426</v>
      </c>
      <c r="X433" s="5" t="str" cm="1">
        <f t="array" aca="1" ref="X433" ca="1">HYPERLINK("#"&amp;CELL("direccion",Tabla_471031!A429),"426")</f>
        <v>426</v>
      </c>
      <c r="Y433" s="5" t="str" cm="1">
        <f t="array" aca="1" ref="Y433" ca="1">HYPERLINK("#"&amp;CELL("direccion",Tabla_471032!A429),"426")</f>
        <v>426</v>
      </c>
      <c r="Z433" s="5" t="str" cm="1">
        <f t="array" aca="1" ref="Z433" ca="1">HYPERLINK("#"&amp;CELL("direccion",Tabla_471059!A429),"426")</f>
        <v>426</v>
      </c>
      <c r="AA433" s="5" t="str" cm="1">
        <f t="array" aca="1" ref="AA433" ca="1">HYPERLINK("#"&amp;CELL("direccion",Tabla_471071!A429),"426")</f>
        <v>426</v>
      </c>
      <c r="AB433" s="5" t="str" cm="1">
        <f t="array" aca="1" ref="AB433" ca="1">HYPERLINK("#"&amp;CELL("direccion",Tabla_471062!A429),"426")</f>
        <v>426</v>
      </c>
      <c r="AC433" s="5" t="str" cm="1">
        <f t="array" aca="1" ref="AC433" ca="1">HYPERLINK("#"&amp;CELL("direccion",Tabla_471074!A429),"426")</f>
        <v>426</v>
      </c>
      <c r="AD433" t="s">
        <v>213</v>
      </c>
      <c r="AE433" s="3">
        <v>45747</v>
      </c>
    </row>
    <row r="434" spans="1:31" x14ac:dyDescent="0.3">
      <c r="A434">
        <v>2025</v>
      </c>
      <c r="B434" s="3">
        <v>45658</v>
      </c>
      <c r="C434" s="3">
        <v>45747</v>
      </c>
      <c r="D434" t="s">
        <v>84</v>
      </c>
      <c r="E434">
        <v>179</v>
      </c>
      <c r="F434" t="s">
        <v>297</v>
      </c>
      <c r="G434" t="s">
        <v>297</v>
      </c>
      <c r="H434" t="s">
        <v>225</v>
      </c>
      <c r="I434" t="s">
        <v>1054</v>
      </c>
      <c r="J434" t="s">
        <v>1055</v>
      </c>
      <c r="K434" t="s">
        <v>553</v>
      </c>
      <c r="L434" t="s">
        <v>91</v>
      </c>
      <c r="M434">
        <v>13088</v>
      </c>
      <c r="N434" t="s">
        <v>212</v>
      </c>
      <c r="O434">
        <v>10672.66</v>
      </c>
      <c r="P434" t="s">
        <v>212</v>
      </c>
      <c r="Q434" s="5" t="str" cm="1">
        <f t="array" aca="1" ref="Q434" ca="1">HYPERLINK("#"&amp;CELL("direccion",Tabla_471065!A430),"427")</f>
        <v>427</v>
      </c>
      <c r="R434" s="5" t="str" cm="1">
        <f t="array" aca="1" ref="R434" ca="1">HYPERLINK("#"&amp;CELL("direccion",Tabla_471039!A430),"427")</f>
        <v>427</v>
      </c>
      <c r="S434" s="5" t="str" cm="1">
        <f t="array" aca="1" ref="S434" ca="1">HYPERLINK("#"&amp;CELL("direccion",Tabla_471067!A430),"427")</f>
        <v>427</v>
      </c>
      <c r="T434" s="5" t="str" cm="1">
        <f t="array" aca="1" ref="T434" ca="1">HYPERLINK("#"&amp;CELL("direccion",Tabla_471023!A430),"427")</f>
        <v>427</v>
      </c>
      <c r="U434" s="5" t="str" cm="1">
        <f t="array" aca="1" ref="U434" ca="1">HYPERLINK("#"&amp;CELL("direccion",Tabla_471047!A430),"427")</f>
        <v>427</v>
      </c>
      <c r="V434" s="5" t="str" cm="1">
        <f t="array" aca="1" ref="V434" ca="1">HYPERLINK("#"&amp;CELL("direccion",Tabla_471030!A430),"427")</f>
        <v>427</v>
      </c>
      <c r="W434" s="5" t="str" cm="1">
        <f t="array" aca="1" ref="W434" ca="1">HYPERLINK("#"&amp;CELL("direccion",Tabla_471041!A430),"427")</f>
        <v>427</v>
      </c>
      <c r="X434" s="5" t="str" cm="1">
        <f t="array" aca="1" ref="X434" ca="1">HYPERLINK("#"&amp;CELL("direccion",Tabla_471031!A430),"427")</f>
        <v>427</v>
      </c>
      <c r="Y434" s="5" t="str" cm="1">
        <f t="array" aca="1" ref="Y434" ca="1">HYPERLINK("#"&amp;CELL("direccion",Tabla_471032!A430),"427")</f>
        <v>427</v>
      </c>
      <c r="Z434" s="5" t="str" cm="1">
        <f t="array" aca="1" ref="Z434" ca="1">HYPERLINK("#"&amp;CELL("direccion",Tabla_471059!A430),"427")</f>
        <v>427</v>
      </c>
      <c r="AA434" s="5" t="str" cm="1">
        <f t="array" aca="1" ref="AA434" ca="1">HYPERLINK("#"&amp;CELL("direccion",Tabla_471071!A430),"427")</f>
        <v>427</v>
      </c>
      <c r="AB434" s="5" t="str" cm="1">
        <f t="array" aca="1" ref="AB434" ca="1">HYPERLINK("#"&amp;CELL("direccion",Tabla_471062!A430),"427")</f>
        <v>427</v>
      </c>
      <c r="AC434" s="5" t="str" cm="1">
        <f t="array" aca="1" ref="AC434" ca="1">HYPERLINK("#"&amp;CELL("direccion",Tabla_471074!A430),"427")</f>
        <v>427</v>
      </c>
      <c r="AD434" t="s">
        <v>213</v>
      </c>
      <c r="AE434" s="3">
        <v>45747</v>
      </c>
    </row>
    <row r="435" spans="1:31" x14ac:dyDescent="0.3">
      <c r="A435">
        <v>2025</v>
      </c>
      <c r="B435" s="3">
        <v>45658</v>
      </c>
      <c r="C435" s="3">
        <v>45747</v>
      </c>
      <c r="D435" t="s">
        <v>84</v>
      </c>
      <c r="E435">
        <v>179</v>
      </c>
      <c r="F435" t="s">
        <v>290</v>
      </c>
      <c r="G435" t="s">
        <v>290</v>
      </c>
      <c r="H435" t="s">
        <v>225</v>
      </c>
      <c r="I435" t="s">
        <v>1056</v>
      </c>
      <c r="J435" t="s">
        <v>1057</v>
      </c>
      <c r="K435" t="s">
        <v>358</v>
      </c>
      <c r="L435" t="s">
        <v>91</v>
      </c>
      <c r="M435">
        <v>12053</v>
      </c>
      <c r="N435" t="s">
        <v>212</v>
      </c>
      <c r="O435">
        <v>9916.15</v>
      </c>
      <c r="P435" t="s">
        <v>212</v>
      </c>
      <c r="Q435" s="5" t="str" cm="1">
        <f t="array" aca="1" ref="Q435" ca="1">HYPERLINK("#"&amp;CELL("direccion",Tabla_471065!A431),"428")</f>
        <v>428</v>
      </c>
      <c r="R435" s="5" t="str" cm="1">
        <f t="array" aca="1" ref="R435" ca="1">HYPERLINK("#"&amp;CELL("direccion",Tabla_471039!A431),"428")</f>
        <v>428</v>
      </c>
      <c r="S435" s="5" t="str" cm="1">
        <f t="array" aca="1" ref="S435" ca="1">HYPERLINK("#"&amp;CELL("direccion",Tabla_471067!A431),"428")</f>
        <v>428</v>
      </c>
      <c r="T435" s="5" t="str" cm="1">
        <f t="array" aca="1" ref="T435" ca="1">HYPERLINK("#"&amp;CELL("direccion",Tabla_471023!A431),"428")</f>
        <v>428</v>
      </c>
      <c r="U435" s="5" t="str" cm="1">
        <f t="array" aca="1" ref="U435" ca="1">HYPERLINK("#"&amp;CELL("direccion",Tabla_471047!A431),"428")</f>
        <v>428</v>
      </c>
      <c r="V435" s="5" t="str" cm="1">
        <f t="array" aca="1" ref="V435" ca="1">HYPERLINK("#"&amp;CELL("direccion",Tabla_471030!A431),"428")</f>
        <v>428</v>
      </c>
      <c r="W435" s="5" t="str" cm="1">
        <f t="array" aca="1" ref="W435" ca="1">HYPERLINK("#"&amp;CELL("direccion",Tabla_471041!A431),"428")</f>
        <v>428</v>
      </c>
      <c r="X435" s="5" t="str" cm="1">
        <f t="array" aca="1" ref="X435" ca="1">HYPERLINK("#"&amp;CELL("direccion",Tabla_471031!A431),"428")</f>
        <v>428</v>
      </c>
      <c r="Y435" s="5" t="str" cm="1">
        <f t="array" aca="1" ref="Y435" ca="1">HYPERLINK("#"&amp;CELL("direccion",Tabla_471032!A431),"428")</f>
        <v>428</v>
      </c>
      <c r="Z435" s="5" t="str" cm="1">
        <f t="array" aca="1" ref="Z435" ca="1">HYPERLINK("#"&amp;CELL("direccion",Tabla_471059!A431),"428")</f>
        <v>428</v>
      </c>
      <c r="AA435" s="5" t="str" cm="1">
        <f t="array" aca="1" ref="AA435" ca="1">HYPERLINK("#"&amp;CELL("direccion",Tabla_471071!A431),"428")</f>
        <v>428</v>
      </c>
      <c r="AB435" s="5" t="str" cm="1">
        <f t="array" aca="1" ref="AB435" ca="1">HYPERLINK("#"&amp;CELL("direccion",Tabla_471062!A431),"428")</f>
        <v>428</v>
      </c>
      <c r="AC435" s="5" t="str" cm="1">
        <f t="array" aca="1" ref="AC435" ca="1">HYPERLINK("#"&amp;CELL("direccion",Tabla_471074!A431),"428")</f>
        <v>428</v>
      </c>
      <c r="AD435" t="s">
        <v>213</v>
      </c>
      <c r="AE435" s="3">
        <v>45747</v>
      </c>
    </row>
    <row r="436" spans="1:31" x14ac:dyDescent="0.3">
      <c r="A436">
        <v>2025</v>
      </c>
      <c r="B436" s="3">
        <v>45658</v>
      </c>
      <c r="C436" s="3">
        <v>45747</v>
      </c>
      <c r="D436" t="s">
        <v>84</v>
      </c>
      <c r="E436">
        <v>179</v>
      </c>
      <c r="F436" t="s">
        <v>290</v>
      </c>
      <c r="G436" t="s">
        <v>290</v>
      </c>
      <c r="H436" t="s">
        <v>225</v>
      </c>
      <c r="I436" t="s">
        <v>670</v>
      </c>
      <c r="J436" t="s">
        <v>1058</v>
      </c>
      <c r="K436" t="s">
        <v>1059</v>
      </c>
      <c r="L436" t="s">
        <v>91</v>
      </c>
      <c r="M436">
        <v>13088</v>
      </c>
      <c r="N436" t="s">
        <v>212</v>
      </c>
      <c r="O436">
        <v>10672.66</v>
      </c>
      <c r="P436" t="s">
        <v>212</v>
      </c>
      <c r="Q436" s="5" t="str" cm="1">
        <f t="array" aca="1" ref="Q436" ca="1">HYPERLINK("#"&amp;CELL("direccion",Tabla_471065!A432),"429")</f>
        <v>429</v>
      </c>
      <c r="R436" s="5" t="str" cm="1">
        <f t="array" aca="1" ref="R436" ca="1">HYPERLINK("#"&amp;CELL("direccion",Tabla_471039!A432),"429")</f>
        <v>429</v>
      </c>
      <c r="S436" s="5" t="str" cm="1">
        <f t="array" aca="1" ref="S436" ca="1">HYPERLINK("#"&amp;CELL("direccion",Tabla_471067!A432),"429")</f>
        <v>429</v>
      </c>
      <c r="T436" s="5" t="str" cm="1">
        <f t="array" aca="1" ref="T436" ca="1">HYPERLINK("#"&amp;CELL("direccion",Tabla_471023!A432),"429")</f>
        <v>429</v>
      </c>
      <c r="U436" s="5" t="str" cm="1">
        <f t="array" aca="1" ref="U436" ca="1">HYPERLINK("#"&amp;CELL("direccion",Tabla_471047!A432),"429")</f>
        <v>429</v>
      </c>
      <c r="V436" s="5" t="str" cm="1">
        <f t="array" aca="1" ref="V436" ca="1">HYPERLINK("#"&amp;CELL("direccion",Tabla_471030!A432),"429")</f>
        <v>429</v>
      </c>
      <c r="W436" s="5" t="str" cm="1">
        <f t="array" aca="1" ref="W436" ca="1">HYPERLINK("#"&amp;CELL("direccion",Tabla_471041!A432),"429")</f>
        <v>429</v>
      </c>
      <c r="X436" s="5" t="str" cm="1">
        <f t="array" aca="1" ref="X436" ca="1">HYPERLINK("#"&amp;CELL("direccion",Tabla_471031!A432),"429")</f>
        <v>429</v>
      </c>
      <c r="Y436" s="5" t="str" cm="1">
        <f t="array" aca="1" ref="Y436" ca="1">HYPERLINK("#"&amp;CELL("direccion",Tabla_471032!A432),"429")</f>
        <v>429</v>
      </c>
      <c r="Z436" s="5" t="str" cm="1">
        <f t="array" aca="1" ref="Z436" ca="1">HYPERLINK("#"&amp;CELL("direccion",Tabla_471059!A432),"429")</f>
        <v>429</v>
      </c>
      <c r="AA436" s="5" t="str" cm="1">
        <f t="array" aca="1" ref="AA436" ca="1">HYPERLINK("#"&amp;CELL("direccion",Tabla_471071!A432),"429")</f>
        <v>429</v>
      </c>
      <c r="AB436" s="5" t="str" cm="1">
        <f t="array" aca="1" ref="AB436" ca="1">HYPERLINK("#"&amp;CELL("direccion",Tabla_471062!A432),"429")</f>
        <v>429</v>
      </c>
      <c r="AC436" s="5" t="str" cm="1">
        <f t="array" aca="1" ref="AC436" ca="1">HYPERLINK("#"&amp;CELL("direccion",Tabla_471074!A432),"429")</f>
        <v>429</v>
      </c>
      <c r="AD436" t="s">
        <v>213</v>
      </c>
      <c r="AE436" s="3">
        <v>45747</v>
      </c>
    </row>
    <row r="437" spans="1:31" x14ac:dyDescent="0.3">
      <c r="A437">
        <v>2025</v>
      </c>
      <c r="B437" s="3">
        <v>45658</v>
      </c>
      <c r="C437" s="3">
        <v>45747</v>
      </c>
      <c r="D437" t="s">
        <v>84</v>
      </c>
      <c r="E437">
        <v>179</v>
      </c>
      <c r="F437" t="s">
        <v>291</v>
      </c>
      <c r="G437" t="s">
        <v>291</v>
      </c>
      <c r="H437" t="s">
        <v>225</v>
      </c>
      <c r="I437" t="s">
        <v>1060</v>
      </c>
      <c r="J437" t="s">
        <v>1061</v>
      </c>
      <c r="K437" t="s">
        <v>1062</v>
      </c>
      <c r="L437" t="s">
        <v>91</v>
      </c>
      <c r="M437">
        <v>13088</v>
      </c>
      <c r="N437" t="s">
        <v>212</v>
      </c>
      <c r="O437">
        <v>10672.66</v>
      </c>
      <c r="P437" t="s">
        <v>212</v>
      </c>
      <c r="Q437" s="5" t="str" cm="1">
        <f t="array" aca="1" ref="Q437" ca="1">HYPERLINK("#"&amp;CELL("direccion",Tabla_471065!A433),"430")</f>
        <v>430</v>
      </c>
      <c r="R437" s="5" t="str" cm="1">
        <f t="array" aca="1" ref="R437" ca="1">HYPERLINK("#"&amp;CELL("direccion",Tabla_471039!A433),"430")</f>
        <v>430</v>
      </c>
      <c r="S437" s="5" t="str" cm="1">
        <f t="array" aca="1" ref="S437" ca="1">HYPERLINK("#"&amp;CELL("direccion",Tabla_471067!A433),"430")</f>
        <v>430</v>
      </c>
      <c r="T437" s="5" t="str" cm="1">
        <f t="array" aca="1" ref="T437" ca="1">HYPERLINK("#"&amp;CELL("direccion",Tabla_471023!A433),"430")</f>
        <v>430</v>
      </c>
      <c r="U437" s="5" t="str" cm="1">
        <f t="array" aca="1" ref="U437" ca="1">HYPERLINK("#"&amp;CELL("direccion",Tabla_471047!A433),"430")</f>
        <v>430</v>
      </c>
      <c r="V437" s="5" t="str" cm="1">
        <f t="array" aca="1" ref="V437" ca="1">HYPERLINK("#"&amp;CELL("direccion",Tabla_471030!A433),"430")</f>
        <v>430</v>
      </c>
      <c r="W437" s="5" t="str" cm="1">
        <f t="array" aca="1" ref="W437" ca="1">HYPERLINK("#"&amp;CELL("direccion",Tabla_471041!A433),"430")</f>
        <v>430</v>
      </c>
      <c r="X437" s="5" t="str" cm="1">
        <f t="array" aca="1" ref="X437" ca="1">HYPERLINK("#"&amp;CELL("direccion",Tabla_471031!A433),"430")</f>
        <v>430</v>
      </c>
      <c r="Y437" s="5" t="str" cm="1">
        <f t="array" aca="1" ref="Y437" ca="1">HYPERLINK("#"&amp;CELL("direccion",Tabla_471032!A433),"430")</f>
        <v>430</v>
      </c>
      <c r="Z437" s="5" t="str" cm="1">
        <f t="array" aca="1" ref="Z437" ca="1">HYPERLINK("#"&amp;CELL("direccion",Tabla_471059!A433),"430")</f>
        <v>430</v>
      </c>
      <c r="AA437" s="5" t="str" cm="1">
        <f t="array" aca="1" ref="AA437" ca="1">HYPERLINK("#"&amp;CELL("direccion",Tabla_471071!A433),"430")</f>
        <v>430</v>
      </c>
      <c r="AB437" s="5" t="str" cm="1">
        <f t="array" aca="1" ref="AB437" ca="1">HYPERLINK("#"&amp;CELL("direccion",Tabla_471062!A433),"430")</f>
        <v>430</v>
      </c>
      <c r="AC437" s="5" t="str" cm="1">
        <f t="array" aca="1" ref="AC437" ca="1">HYPERLINK("#"&amp;CELL("direccion",Tabla_471074!A433),"430")</f>
        <v>430</v>
      </c>
      <c r="AD437" t="s">
        <v>213</v>
      </c>
      <c r="AE437" s="3">
        <v>45747</v>
      </c>
    </row>
    <row r="438" spans="1:31" x14ac:dyDescent="0.3">
      <c r="A438">
        <v>2025</v>
      </c>
      <c r="B438" s="3">
        <v>45658</v>
      </c>
      <c r="C438" s="3">
        <v>45747</v>
      </c>
      <c r="D438" t="s">
        <v>84</v>
      </c>
      <c r="E438">
        <v>179</v>
      </c>
      <c r="F438" t="s">
        <v>290</v>
      </c>
      <c r="G438" t="s">
        <v>290</v>
      </c>
      <c r="H438" t="s">
        <v>225</v>
      </c>
      <c r="I438" t="s">
        <v>589</v>
      </c>
      <c r="J438" t="s">
        <v>1063</v>
      </c>
      <c r="K438" t="s">
        <v>716</v>
      </c>
      <c r="L438" t="s">
        <v>92</v>
      </c>
      <c r="M438">
        <v>13088</v>
      </c>
      <c r="N438" t="s">
        <v>212</v>
      </c>
      <c r="O438">
        <v>10672.66</v>
      </c>
      <c r="P438" t="s">
        <v>212</v>
      </c>
      <c r="Q438" s="5" t="str" cm="1">
        <f t="array" aca="1" ref="Q438" ca="1">HYPERLINK("#"&amp;CELL("direccion",Tabla_471065!A434),"431")</f>
        <v>431</v>
      </c>
      <c r="R438" s="5" t="str" cm="1">
        <f t="array" aca="1" ref="R438" ca="1">HYPERLINK("#"&amp;CELL("direccion",Tabla_471039!A434),"431")</f>
        <v>431</v>
      </c>
      <c r="S438" s="5" t="str" cm="1">
        <f t="array" aca="1" ref="S438" ca="1">HYPERLINK("#"&amp;CELL("direccion",Tabla_471067!A434),"431")</f>
        <v>431</v>
      </c>
      <c r="T438" s="5" t="str" cm="1">
        <f t="array" aca="1" ref="T438" ca="1">HYPERLINK("#"&amp;CELL("direccion",Tabla_471023!A434),"431")</f>
        <v>431</v>
      </c>
      <c r="U438" s="5" t="str" cm="1">
        <f t="array" aca="1" ref="U438" ca="1">HYPERLINK("#"&amp;CELL("direccion",Tabla_471047!A434),"431")</f>
        <v>431</v>
      </c>
      <c r="V438" s="5" t="str" cm="1">
        <f t="array" aca="1" ref="V438" ca="1">HYPERLINK("#"&amp;CELL("direccion",Tabla_471030!A434),"431")</f>
        <v>431</v>
      </c>
      <c r="W438" s="5" t="str" cm="1">
        <f t="array" aca="1" ref="W438" ca="1">HYPERLINK("#"&amp;CELL("direccion",Tabla_471041!A434),"431")</f>
        <v>431</v>
      </c>
      <c r="X438" s="5" t="str" cm="1">
        <f t="array" aca="1" ref="X438" ca="1">HYPERLINK("#"&amp;CELL("direccion",Tabla_471031!A434),"431")</f>
        <v>431</v>
      </c>
      <c r="Y438" s="5" t="str" cm="1">
        <f t="array" aca="1" ref="Y438" ca="1">HYPERLINK("#"&amp;CELL("direccion",Tabla_471032!A434),"431")</f>
        <v>431</v>
      </c>
      <c r="Z438" s="5" t="str" cm="1">
        <f t="array" aca="1" ref="Z438" ca="1">HYPERLINK("#"&amp;CELL("direccion",Tabla_471059!A434),"431")</f>
        <v>431</v>
      </c>
      <c r="AA438" s="5" t="str" cm="1">
        <f t="array" aca="1" ref="AA438" ca="1">HYPERLINK("#"&amp;CELL("direccion",Tabla_471071!A434),"431")</f>
        <v>431</v>
      </c>
      <c r="AB438" s="5" t="str" cm="1">
        <f t="array" aca="1" ref="AB438" ca="1">HYPERLINK("#"&amp;CELL("direccion",Tabla_471062!A434),"431")</f>
        <v>431</v>
      </c>
      <c r="AC438" s="5" t="str" cm="1">
        <f t="array" aca="1" ref="AC438" ca="1">HYPERLINK("#"&amp;CELL("direccion",Tabla_471074!A434),"431")</f>
        <v>431</v>
      </c>
      <c r="AD438" t="s">
        <v>213</v>
      </c>
      <c r="AE438" s="3">
        <v>45747</v>
      </c>
    </row>
    <row r="439" spans="1:31" x14ac:dyDescent="0.3">
      <c r="A439">
        <v>2025</v>
      </c>
      <c r="B439" s="3">
        <v>45658</v>
      </c>
      <c r="C439" s="3">
        <v>45747</v>
      </c>
      <c r="D439" t="s">
        <v>84</v>
      </c>
      <c r="E439">
        <v>179</v>
      </c>
      <c r="F439" t="s">
        <v>290</v>
      </c>
      <c r="G439" t="s">
        <v>290</v>
      </c>
      <c r="H439" t="s">
        <v>225</v>
      </c>
      <c r="I439" t="s">
        <v>1064</v>
      </c>
      <c r="J439" t="s">
        <v>1065</v>
      </c>
      <c r="K439" t="s">
        <v>638</v>
      </c>
      <c r="L439" t="s">
        <v>92</v>
      </c>
      <c r="M439">
        <v>13088</v>
      </c>
      <c r="N439" t="s">
        <v>212</v>
      </c>
      <c r="O439">
        <v>10672.66</v>
      </c>
      <c r="P439" t="s">
        <v>212</v>
      </c>
      <c r="Q439" s="5" t="str" cm="1">
        <f t="array" aca="1" ref="Q439" ca="1">HYPERLINK("#"&amp;CELL("direccion",Tabla_471065!A435),"432")</f>
        <v>432</v>
      </c>
      <c r="R439" s="5" t="str" cm="1">
        <f t="array" aca="1" ref="R439" ca="1">HYPERLINK("#"&amp;CELL("direccion",Tabla_471039!A435),"432")</f>
        <v>432</v>
      </c>
      <c r="S439" s="5" t="str" cm="1">
        <f t="array" aca="1" ref="S439" ca="1">HYPERLINK("#"&amp;CELL("direccion",Tabla_471067!A435),"432")</f>
        <v>432</v>
      </c>
      <c r="T439" s="5" t="str" cm="1">
        <f t="array" aca="1" ref="T439" ca="1">HYPERLINK("#"&amp;CELL("direccion",Tabla_471023!A435),"432")</f>
        <v>432</v>
      </c>
      <c r="U439" s="5" t="str" cm="1">
        <f t="array" aca="1" ref="U439" ca="1">HYPERLINK("#"&amp;CELL("direccion",Tabla_471047!A435),"432")</f>
        <v>432</v>
      </c>
      <c r="V439" s="5" t="str" cm="1">
        <f t="array" aca="1" ref="V439" ca="1">HYPERLINK("#"&amp;CELL("direccion",Tabla_471030!A435),"432")</f>
        <v>432</v>
      </c>
      <c r="W439" s="5" t="str" cm="1">
        <f t="array" aca="1" ref="W439" ca="1">HYPERLINK("#"&amp;CELL("direccion",Tabla_471041!A435),"432")</f>
        <v>432</v>
      </c>
      <c r="X439" s="5" t="str" cm="1">
        <f t="array" aca="1" ref="X439" ca="1">HYPERLINK("#"&amp;CELL("direccion",Tabla_471031!A435),"432")</f>
        <v>432</v>
      </c>
      <c r="Y439" s="5" t="str" cm="1">
        <f t="array" aca="1" ref="Y439" ca="1">HYPERLINK("#"&amp;CELL("direccion",Tabla_471032!A435),"432")</f>
        <v>432</v>
      </c>
      <c r="Z439" s="5" t="str" cm="1">
        <f t="array" aca="1" ref="Z439" ca="1">HYPERLINK("#"&amp;CELL("direccion",Tabla_471059!A435),"432")</f>
        <v>432</v>
      </c>
      <c r="AA439" s="5" t="str" cm="1">
        <f t="array" aca="1" ref="AA439" ca="1">HYPERLINK("#"&amp;CELL("direccion",Tabla_471071!A435),"432")</f>
        <v>432</v>
      </c>
      <c r="AB439" s="5" t="str" cm="1">
        <f t="array" aca="1" ref="AB439" ca="1">HYPERLINK("#"&amp;CELL("direccion",Tabla_471062!A435),"432")</f>
        <v>432</v>
      </c>
      <c r="AC439" s="5" t="str" cm="1">
        <f t="array" aca="1" ref="AC439" ca="1">HYPERLINK("#"&amp;CELL("direccion",Tabla_471074!A435),"432")</f>
        <v>432</v>
      </c>
      <c r="AD439" t="s">
        <v>213</v>
      </c>
      <c r="AE439" s="3">
        <v>45747</v>
      </c>
    </row>
    <row r="440" spans="1:31" x14ac:dyDescent="0.3">
      <c r="A440">
        <v>2025</v>
      </c>
      <c r="B440" s="3">
        <v>45658</v>
      </c>
      <c r="C440" s="3">
        <v>45747</v>
      </c>
      <c r="D440" t="s">
        <v>84</v>
      </c>
      <c r="E440">
        <v>179</v>
      </c>
      <c r="F440" t="s">
        <v>296</v>
      </c>
      <c r="G440" t="s">
        <v>296</v>
      </c>
      <c r="H440" t="s">
        <v>225</v>
      </c>
      <c r="I440" t="s">
        <v>1066</v>
      </c>
      <c r="J440" t="s">
        <v>509</v>
      </c>
      <c r="K440" t="s">
        <v>1067</v>
      </c>
      <c r="L440" t="s">
        <v>92</v>
      </c>
      <c r="M440">
        <v>12053</v>
      </c>
      <c r="N440" t="s">
        <v>212</v>
      </c>
      <c r="O440">
        <v>9916.15</v>
      </c>
      <c r="P440" t="s">
        <v>212</v>
      </c>
      <c r="Q440" s="5" t="str" cm="1">
        <f t="array" aca="1" ref="Q440" ca="1">HYPERLINK("#"&amp;CELL("direccion",Tabla_471065!A436),"433")</f>
        <v>433</v>
      </c>
      <c r="R440" s="5" t="str" cm="1">
        <f t="array" aca="1" ref="R440" ca="1">HYPERLINK("#"&amp;CELL("direccion",Tabla_471039!A436),"433")</f>
        <v>433</v>
      </c>
      <c r="S440" s="5" t="str" cm="1">
        <f t="array" aca="1" ref="S440" ca="1">HYPERLINK("#"&amp;CELL("direccion",Tabla_471067!A436),"433")</f>
        <v>433</v>
      </c>
      <c r="T440" s="5" t="str" cm="1">
        <f t="array" aca="1" ref="T440" ca="1">HYPERLINK("#"&amp;CELL("direccion",Tabla_471023!A436),"433")</f>
        <v>433</v>
      </c>
      <c r="U440" s="5" t="str" cm="1">
        <f t="array" aca="1" ref="U440" ca="1">HYPERLINK("#"&amp;CELL("direccion",Tabla_471047!A436),"433")</f>
        <v>433</v>
      </c>
      <c r="V440" s="5" t="str" cm="1">
        <f t="array" aca="1" ref="V440" ca="1">HYPERLINK("#"&amp;CELL("direccion",Tabla_471030!A436),"433")</f>
        <v>433</v>
      </c>
      <c r="W440" s="5" t="str" cm="1">
        <f t="array" aca="1" ref="W440" ca="1">HYPERLINK("#"&amp;CELL("direccion",Tabla_471041!A436),"433")</f>
        <v>433</v>
      </c>
      <c r="X440" s="5" t="str" cm="1">
        <f t="array" aca="1" ref="X440" ca="1">HYPERLINK("#"&amp;CELL("direccion",Tabla_471031!A436),"433")</f>
        <v>433</v>
      </c>
      <c r="Y440" s="5" t="str" cm="1">
        <f t="array" aca="1" ref="Y440" ca="1">HYPERLINK("#"&amp;CELL("direccion",Tabla_471032!A436),"433")</f>
        <v>433</v>
      </c>
      <c r="Z440" s="5" t="str" cm="1">
        <f t="array" aca="1" ref="Z440" ca="1">HYPERLINK("#"&amp;CELL("direccion",Tabla_471059!A436),"433")</f>
        <v>433</v>
      </c>
      <c r="AA440" s="5" t="str" cm="1">
        <f t="array" aca="1" ref="AA440" ca="1">HYPERLINK("#"&amp;CELL("direccion",Tabla_471071!A436),"433")</f>
        <v>433</v>
      </c>
      <c r="AB440" s="5" t="str" cm="1">
        <f t="array" aca="1" ref="AB440" ca="1">HYPERLINK("#"&amp;CELL("direccion",Tabla_471062!A436),"433")</f>
        <v>433</v>
      </c>
      <c r="AC440" s="5" t="str" cm="1">
        <f t="array" aca="1" ref="AC440" ca="1">HYPERLINK("#"&amp;CELL("direccion",Tabla_471074!A436),"433")</f>
        <v>433</v>
      </c>
      <c r="AD440" t="s">
        <v>213</v>
      </c>
      <c r="AE440" s="3">
        <v>45747</v>
      </c>
    </row>
    <row r="441" spans="1:31" x14ac:dyDescent="0.3">
      <c r="A441">
        <v>2025</v>
      </c>
      <c r="B441" s="3">
        <v>45658</v>
      </c>
      <c r="C441" s="3">
        <v>45747</v>
      </c>
      <c r="D441" t="s">
        <v>84</v>
      </c>
      <c r="E441">
        <v>179</v>
      </c>
      <c r="F441" t="s">
        <v>294</v>
      </c>
      <c r="G441" t="s">
        <v>294</v>
      </c>
      <c r="H441" t="s">
        <v>225</v>
      </c>
      <c r="I441" t="s">
        <v>1068</v>
      </c>
      <c r="J441" t="s">
        <v>1069</v>
      </c>
      <c r="K441" t="s">
        <v>347</v>
      </c>
      <c r="L441" t="s">
        <v>92</v>
      </c>
      <c r="M441">
        <v>12053</v>
      </c>
      <c r="N441" t="s">
        <v>212</v>
      </c>
      <c r="O441">
        <v>9916.15</v>
      </c>
      <c r="P441" t="s">
        <v>212</v>
      </c>
      <c r="Q441" s="5" t="str" cm="1">
        <f t="array" aca="1" ref="Q441" ca="1">HYPERLINK("#"&amp;CELL("direccion",Tabla_471065!A437),"434")</f>
        <v>434</v>
      </c>
      <c r="R441" s="5" t="str" cm="1">
        <f t="array" aca="1" ref="R441" ca="1">HYPERLINK("#"&amp;CELL("direccion",Tabla_471039!A437),"434")</f>
        <v>434</v>
      </c>
      <c r="S441" s="5" t="str" cm="1">
        <f t="array" aca="1" ref="S441" ca="1">HYPERLINK("#"&amp;CELL("direccion",Tabla_471067!A437),"434")</f>
        <v>434</v>
      </c>
      <c r="T441" s="5" t="str" cm="1">
        <f t="array" aca="1" ref="T441" ca="1">HYPERLINK("#"&amp;CELL("direccion",Tabla_471023!A437),"434")</f>
        <v>434</v>
      </c>
      <c r="U441" s="5" t="str" cm="1">
        <f t="array" aca="1" ref="U441" ca="1">HYPERLINK("#"&amp;CELL("direccion",Tabla_471047!A437),"434")</f>
        <v>434</v>
      </c>
      <c r="V441" s="5" t="str" cm="1">
        <f t="array" aca="1" ref="V441" ca="1">HYPERLINK("#"&amp;CELL("direccion",Tabla_471030!A437),"434")</f>
        <v>434</v>
      </c>
      <c r="W441" s="5" t="str" cm="1">
        <f t="array" aca="1" ref="W441" ca="1">HYPERLINK("#"&amp;CELL("direccion",Tabla_471041!A437),"434")</f>
        <v>434</v>
      </c>
      <c r="X441" s="5" t="str" cm="1">
        <f t="array" aca="1" ref="X441" ca="1">HYPERLINK("#"&amp;CELL("direccion",Tabla_471031!A437),"434")</f>
        <v>434</v>
      </c>
      <c r="Y441" s="5" t="str" cm="1">
        <f t="array" aca="1" ref="Y441" ca="1">HYPERLINK("#"&amp;CELL("direccion",Tabla_471032!A437),"434")</f>
        <v>434</v>
      </c>
      <c r="Z441" s="5" t="str" cm="1">
        <f t="array" aca="1" ref="Z441" ca="1">HYPERLINK("#"&amp;CELL("direccion",Tabla_471059!A437),"434")</f>
        <v>434</v>
      </c>
      <c r="AA441" s="5" t="str" cm="1">
        <f t="array" aca="1" ref="AA441" ca="1">HYPERLINK("#"&amp;CELL("direccion",Tabla_471071!A437),"434")</f>
        <v>434</v>
      </c>
      <c r="AB441" s="5" t="str" cm="1">
        <f t="array" aca="1" ref="AB441" ca="1">HYPERLINK("#"&amp;CELL("direccion",Tabla_471062!A437),"434")</f>
        <v>434</v>
      </c>
      <c r="AC441" s="5" t="str" cm="1">
        <f t="array" aca="1" ref="AC441" ca="1">HYPERLINK("#"&amp;CELL("direccion",Tabla_471074!A437),"434")</f>
        <v>434</v>
      </c>
      <c r="AD441" t="s">
        <v>213</v>
      </c>
      <c r="AE441" s="3">
        <v>45747</v>
      </c>
    </row>
    <row r="442" spans="1:31" x14ac:dyDescent="0.3">
      <c r="A442">
        <v>2025</v>
      </c>
      <c r="B442" s="3">
        <v>45658</v>
      </c>
      <c r="C442" s="3">
        <v>45747</v>
      </c>
      <c r="D442" t="s">
        <v>84</v>
      </c>
      <c r="E442">
        <v>179</v>
      </c>
      <c r="F442" t="s">
        <v>290</v>
      </c>
      <c r="G442" t="s">
        <v>290</v>
      </c>
      <c r="H442" t="s">
        <v>225</v>
      </c>
      <c r="I442" t="s">
        <v>554</v>
      </c>
      <c r="J442" t="s">
        <v>1070</v>
      </c>
      <c r="K442" t="s">
        <v>402</v>
      </c>
      <c r="L442" t="s">
        <v>92</v>
      </c>
      <c r="M442">
        <v>13088</v>
      </c>
      <c r="N442" t="s">
        <v>212</v>
      </c>
      <c r="O442">
        <v>10672.66</v>
      </c>
      <c r="P442" t="s">
        <v>212</v>
      </c>
      <c r="Q442" s="5" t="str" cm="1">
        <f t="array" aca="1" ref="Q442" ca="1">HYPERLINK("#"&amp;CELL("direccion",Tabla_471065!A438),"435")</f>
        <v>435</v>
      </c>
      <c r="R442" s="5" t="str" cm="1">
        <f t="array" aca="1" ref="R442" ca="1">HYPERLINK("#"&amp;CELL("direccion",Tabla_471039!A438),"435")</f>
        <v>435</v>
      </c>
      <c r="S442" s="5" t="str" cm="1">
        <f t="array" aca="1" ref="S442" ca="1">HYPERLINK("#"&amp;CELL("direccion",Tabla_471067!A438),"435")</f>
        <v>435</v>
      </c>
      <c r="T442" s="5" t="str" cm="1">
        <f t="array" aca="1" ref="T442" ca="1">HYPERLINK("#"&amp;CELL("direccion",Tabla_471023!A438),"435")</f>
        <v>435</v>
      </c>
      <c r="U442" s="5" t="str" cm="1">
        <f t="array" aca="1" ref="U442" ca="1">HYPERLINK("#"&amp;CELL("direccion",Tabla_471047!A438),"435")</f>
        <v>435</v>
      </c>
      <c r="V442" s="5" t="str" cm="1">
        <f t="array" aca="1" ref="V442" ca="1">HYPERLINK("#"&amp;CELL("direccion",Tabla_471030!A438),"435")</f>
        <v>435</v>
      </c>
      <c r="W442" s="5" t="str" cm="1">
        <f t="array" aca="1" ref="W442" ca="1">HYPERLINK("#"&amp;CELL("direccion",Tabla_471041!A438),"435")</f>
        <v>435</v>
      </c>
      <c r="X442" s="5" t="str" cm="1">
        <f t="array" aca="1" ref="X442" ca="1">HYPERLINK("#"&amp;CELL("direccion",Tabla_471031!A438),"435")</f>
        <v>435</v>
      </c>
      <c r="Y442" s="5" t="str" cm="1">
        <f t="array" aca="1" ref="Y442" ca="1">HYPERLINK("#"&amp;CELL("direccion",Tabla_471032!A438),"435")</f>
        <v>435</v>
      </c>
      <c r="Z442" s="5" t="str" cm="1">
        <f t="array" aca="1" ref="Z442" ca="1">HYPERLINK("#"&amp;CELL("direccion",Tabla_471059!A438),"435")</f>
        <v>435</v>
      </c>
      <c r="AA442" s="5" t="str" cm="1">
        <f t="array" aca="1" ref="AA442" ca="1">HYPERLINK("#"&amp;CELL("direccion",Tabla_471071!A438),"435")</f>
        <v>435</v>
      </c>
      <c r="AB442" s="5" t="str" cm="1">
        <f t="array" aca="1" ref="AB442" ca="1">HYPERLINK("#"&amp;CELL("direccion",Tabla_471062!A438),"435")</f>
        <v>435</v>
      </c>
      <c r="AC442" s="5" t="str" cm="1">
        <f t="array" aca="1" ref="AC442" ca="1">HYPERLINK("#"&amp;CELL("direccion",Tabla_471074!A438),"435")</f>
        <v>435</v>
      </c>
      <c r="AD442" t="s">
        <v>213</v>
      </c>
      <c r="AE442" s="3">
        <v>45747</v>
      </c>
    </row>
    <row r="443" spans="1:31" x14ac:dyDescent="0.3">
      <c r="A443">
        <v>2025</v>
      </c>
      <c r="B443" s="3">
        <v>45658</v>
      </c>
      <c r="C443" s="3">
        <v>45747</v>
      </c>
      <c r="D443" t="s">
        <v>84</v>
      </c>
      <c r="E443">
        <v>179</v>
      </c>
      <c r="F443" t="s">
        <v>293</v>
      </c>
      <c r="G443" t="s">
        <v>293</v>
      </c>
      <c r="H443" t="s">
        <v>225</v>
      </c>
      <c r="I443" t="s">
        <v>1071</v>
      </c>
      <c r="J443" t="s">
        <v>1072</v>
      </c>
      <c r="K443" t="s">
        <v>501</v>
      </c>
      <c r="L443" t="s">
        <v>92</v>
      </c>
      <c r="M443">
        <v>13088</v>
      </c>
      <c r="N443" t="s">
        <v>212</v>
      </c>
      <c r="O443">
        <v>10672.66</v>
      </c>
      <c r="P443" t="s">
        <v>212</v>
      </c>
      <c r="Q443" s="5" t="str" cm="1">
        <f t="array" aca="1" ref="Q443" ca="1">HYPERLINK("#"&amp;CELL("direccion",Tabla_471065!A439),"436")</f>
        <v>436</v>
      </c>
      <c r="R443" s="5" t="str" cm="1">
        <f t="array" aca="1" ref="R443" ca="1">HYPERLINK("#"&amp;CELL("direccion",Tabla_471039!A439),"436")</f>
        <v>436</v>
      </c>
      <c r="S443" s="5" t="str" cm="1">
        <f t="array" aca="1" ref="S443" ca="1">HYPERLINK("#"&amp;CELL("direccion",Tabla_471067!A439),"436")</f>
        <v>436</v>
      </c>
      <c r="T443" s="5" t="str" cm="1">
        <f t="array" aca="1" ref="T443" ca="1">HYPERLINK("#"&amp;CELL("direccion",Tabla_471023!A439),"436")</f>
        <v>436</v>
      </c>
      <c r="U443" s="5" t="str" cm="1">
        <f t="array" aca="1" ref="U443" ca="1">HYPERLINK("#"&amp;CELL("direccion",Tabla_471047!A439),"436")</f>
        <v>436</v>
      </c>
      <c r="V443" s="5" t="str" cm="1">
        <f t="array" aca="1" ref="V443" ca="1">HYPERLINK("#"&amp;CELL("direccion",Tabla_471030!A439),"436")</f>
        <v>436</v>
      </c>
      <c r="W443" s="5" t="str" cm="1">
        <f t="array" aca="1" ref="W443" ca="1">HYPERLINK("#"&amp;CELL("direccion",Tabla_471041!A439),"436")</f>
        <v>436</v>
      </c>
      <c r="X443" s="5" t="str" cm="1">
        <f t="array" aca="1" ref="X443" ca="1">HYPERLINK("#"&amp;CELL("direccion",Tabla_471031!A439),"436")</f>
        <v>436</v>
      </c>
      <c r="Y443" s="5" t="str" cm="1">
        <f t="array" aca="1" ref="Y443" ca="1">HYPERLINK("#"&amp;CELL("direccion",Tabla_471032!A439),"436")</f>
        <v>436</v>
      </c>
      <c r="Z443" s="5" t="str" cm="1">
        <f t="array" aca="1" ref="Z443" ca="1">HYPERLINK("#"&amp;CELL("direccion",Tabla_471059!A439),"436")</f>
        <v>436</v>
      </c>
      <c r="AA443" s="5" t="str" cm="1">
        <f t="array" aca="1" ref="AA443" ca="1">HYPERLINK("#"&amp;CELL("direccion",Tabla_471071!A439),"436")</f>
        <v>436</v>
      </c>
      <c r="AB443" s="5" t="str" cm="1">
        <f t="array" aca="1" ref="AB443" ca="1">HYPERLINK("#"&amp;CELL("direccion",Tabla_471062!A439),"436")</f>
        <v>436</v>
      </c>
      <c r="AC443" s="5" t="str" cm="1">
        <f t="array" aca="1" ref="AC443" ca="1">HYPERLINK("#"&amp;CELL("direccion",Tabla_471074!A439),"436")</f>
        <v>436</v>
      </c>
      <c r="AD443" t="s">
        <v>213</v>
      </c>
      <c r="AE443" s="3">
        <v>45747</v>
      </c>
    </row>
    <row r="444" spans="1:31" x14ac:dyDescent="0.3">
      <c r="A444">
        <v>2025</v>
      </c>
      <c r="B444" s="3">
        <v>45658</v>
      </c>
      <c r="C444" s="3">
        <v>45747</v>
      </c>
      <c r="D444" t="s">
        <v>84</v>
      </c>
      <c r="E444">
        <v>179</v>
      </c>
      <c r="F444" t="s">
        <v>296</v>
      </c>
      <c r="G444" t="s">
        <v>296</v>
      </c>
      <c r="H444" t="s">
        <v>225</v>
      </c>
      <c r="I444" t="s">
        <v>1073</v>
      </c>
      <c r="J444" t="s">
        <v>512</v>
      </c>
      <c r="K444" t="s">
        <v>1074</v>
      </c>
      <c r="L444" t="s">
        <v>92</v>
      </c>
      <c r="M444">
        <v>13088</v>
      </c>
      <c r="N444" t="s">
        <v>212</v>
      </c>
      <c r="O444">
        <v>10672.66</v>
      </c>
      <c r="P444" t="s">
        <v>212</v>
      </c>
      <c r="Q444" s="5" t="str" cm="1">
        <f t="array" aca="1" ref="Q444" ca="1">HYPERLINK("#"&amp;CELL("direccion",Tabla_471065!A440),"437")</f>
        <v>437</v>
      </c>
      <c r="R444" s="5" t="str" cm="1">
        <f t="array" aca="1" ref="R444" ca="1">HYPERLINK("#"&amp;CELL("direccion",Tabla_471039!A440),"437")</f>
        <v>437</v>
      </c>
      <c r="S444" s="5" t="str" cm="1">
        <f t="array" aca="1" ref="S444" ca="1">HYPERLINK("#"&amp;CELL("direccion",Tabla_471067!A440),"437")</f>
        <v>437</v>
      </c>
      <c r="T444" s="5" t="str" cm="1">
        <f t="array" aca="1" ref="T444" ca="1">HYPERLINK("#"&amp;CELL("direccion",Tabla_471023!A440),"437")</f>
        <v>437</v>
      </c>
      <c r="U444" s="5" t="str" cm="1">
        <f t="array" aca="1" ref="U444" ca="1">HYPERLINK("#"&amp;CELL("direccion",Tabla_471047!A440),"437")</f>
        <v>437</v>
      </c>
      <c r="V444" s="5" t="str" cm="1">
        <f t="array" aca="1" ref="V444" ca="1">HYPERLINK("#"&amp;CELL("direccion",Tabla_471030!A440),"437")</f>
        <v>437</v>
      </c>
      <c r="W444" s="5" t="str" cm="1">
        <f t="array" aca="1" ref="W444" ca="1">HYPERLINK("#"&amp;CELL("direccion",Tabla_471041!A440),"437")</f>
        <v>437</v>
      </c>
      <c r="X444" s="5" t="str" cm="1">
        <f t="array" aca="1" ref="X444" ca="1">HYPERLINK("#"&amp;CELL("direccion",Tabla_471031!A440),"437")</f>
        <v>437</v>
      </c>
      <c r="Y444" s="5" t="str" cm="1">
        <f t="array" aca="1" ref="Y444" ca="1">HYPERLINK("#"&amp;CELL("direccion",Tabla_471032!A440),"437")</f>
        <v>437</v>
      </c>
      <c r="Z444" s="5" t="str" cm="1">
        <f t="array" aca="1" ref="Z444" ca="1">HYPERLINK("#"&amp;CELL("direccion",Tabla_471059!A440),"437")</f>
        <v>437</v>
      </c>
      <c r="AA444" s="5" t="str" cm="1">
        <f t="array" aca="1" ref="AA444" ca="1">HYPERLINK("#"&amp;CELL("direccion",Tabla_471071!A440),"437")</f>
        <v>437</v>
      </c>
      <c r="AB444" s="5" t="str" cm="1">
        <f t="array" aca="1" ref="AB444" ca="1">HYPERLINK("#"&amp;CELL("direccion",Tabla_471062!A440),"437")</f>
        <v>437</v>
      </c>
      <c r="AC444" s="5" t="str" cm="1">
        <f t="array" aca="1" ref="AC444" ca="1">HYPERLINK("#"&amp;CELL("direccion",Tabla_471074!A440),"437")</f>
        <v>437</v>
      </c>
      <c r="AD444" t="s">
        <v>213</v>
      </c>
      <c r="AE444" s="3">
        <v>45747</v>
      </c>
    </row>
    <row r="445" spans="1:31" x14ac:dyDescent="0.3">
      <c r="A445">
        <v>2025</v>
      </c>
      <c r="B445" s="3">
        <v>45658</v>
      </c>
      <c r="C445" s="3">
        <v>45747</v>
      </c>
      <c r="D445" t="s">
        <v>84</v>
      </c>
      <c r="E445">
        <v>179</v>
      </c>
      <c r="F445" t="s">
        <v>292</v>
      </c>
      <c r="G445" t="s">
        <v>292</v>
      </c>
      <c r="H445" t="s">
        <v>225</v>
      </c>
      <c r="I445" t="s">
        <v>1075</v>
      </c>
      <c r="J445" t="s">
        <v>1076</v>
      </c>
      <c r="K445" t="s">
        <v>784</v>
      </c>
      <c r="L445" t="s">
        <v>91</v>
      </c>
      <c r="M445">
        <v>13088</v>
      </c>
      <c r="N445" t="s">
        <v>212</v>
      </c>
      <c r="O445">
        <v>10672.66</v>
      </c>
      <c r="P445" t="s">
        <v>212</v>
      </c>
      <c r="Q445" s="5" t="str" cm="1">
        <f t="array" aca="1" ref="Q445" ca="1">HYPERLINK("#"&amp;CELL("direccion",Tabla_471065!A441),"438")</f>
        <v>438</v>
      </c>
      <c r="R445" s="5" t="str" cm="1">
        <f t="array" aca="1" ref="R445" ca="1">HYPERLINK("#"&amp;CELL("direccion",Tabla_471039!A441),"438")</f>
        <v>438</v>
      </c>
      <c r="S445" s="5" t="str" cm="1">
        <f t="array" aca="1" ref="S445" ca="1">HYPERLINK("#"&amp;CELL("direccion",Tabla_471067!A441),"438")</f>
        <v>438</v>
      </c>
      <c r="T445" s="5" t="str" cm="1">
        <f t="array" aca="1" ref="T445" ca="1">HYPERLINK("#"&amp;CELL("direccion",Tabla_471023!A441),"438")</f>
        <v>438</v>
      </c>
      <c r="U445" s="5" t="str" cm="1">
        <f t="array" aca="1" ref="U445" ca="1">HYPERLINK("#"&amp;CELL("direccion",Tabla_471047!A441),"438")</f>
        <v>438</v>
      </c>
      <c r="V445" s="5" t="str" cm="1">
        <f t="array" aca="1" ref="V445" ca="1">HYPERLINK("#"&amp;CELL("direccion",Tabla_471030!A441),"438")</f>
        <v>438</v>
      </c>
      <c r="W445" s="5" t="str" cm="1">
        <f t="array" aca="1" ref="W445" ca="1">HYPERLINK("#"&amp;CELL("direccion",Tabla_471041!A441),"438")</f>
        <v>438</v>
      </c>
      <c r="X445" s="5" t="str" cm="1">
        <f t="array" aca="1" ref="X445" ca="1">HYPERLINK("#"&amp;CELL("direccion",Tabla_471031!A441),"438")</f>
        <v>438</v>
      </c>
      <c r="Y445" s="5" t="str" cm="1">
        <f t="array" aca="1" ref="Y445" ca="1">HYPERLINK("#"&amp;CELL("direccion",Tabla_471032!A441),"438")</f>
        <v>438</v>
      </c>
      <c r="Z445" s="5" t="str" cm="1">
        <f t="array" aca="1" ref="Z445" ca="1">HYPERLINK("#"&amp;CELL("direccion",Tabla_471059!A441),"438")</f>
        <v>438</v>
      </c>
      <c r="AA445" s="5" t="str" cm="1">
        <f t="array" aca="1" ref="AA445" ca="1">HYPERLINK("#"&amp;CELL("direccion",Tabla_471071!A441),"438")</f>
        <v>438</v>
      </c>
      <c r="AB445" s="5" t="str" cm="1">
        <f t="array" aca="1" ref="AB445" ca="1">HYPERLINK("#"&amp;CELL("direccion",Tabla_471062!A441),"438")</f>
        <v>438</v>
      </c>
      <c r="AC445" s="5" t="str" cm="1">
        <f t="array" aca="1" ref="AC445" ca="1">HYPERLINK("#"&amp;CELL("direccion",Tabla_471074!A441),"438")</f>
        <v>438</v>
      </c>
      <c r="AD445" t="s">
        <v>213</v>
      </c>
      <c r="AE445" s="3">
        <v>45747</v>
      </c>
    </row>
    <row r="446" spans="1:31" x14ac:dyDescent="0.3">
      <c r="A446">
        <v>2025</v>
      </c>
      <c r="B446" s="3">
        <v>45658</v>
      </c>
      <c r="C446" s="3">
        <v>45747</v>
      </c>
      <c r="D446" t="s">
        <v>84</v>
      </c>
      <c r="E446">
        <v>179</v>
      </c>
      <c r="F446" t="s">
        <v>290</v>
      </c>
      <c r="G446" t="s">
        <v>290</v>
      </c>
      <c r="H446" t="s">
        <v>225</v>
      </c>
      <c r="I446" t="s">
        <v>537</v>
      </c>
      <c r="J446" t="s">
        <v>1077</v>
      </c>
      <c r="K446" t="s">
        <v>618</v>
      </c>
      <c r="L446" t="s">
        <v>92</v>
      </c>
      <c r="M446">
        <v>12053</v>
      </c>
      <c r="N446" t="s">
        <v>212</v>
      </c>
      <c r="O446">
        <v>9916.15</v>
      </c>
      <c r="P446" t="s">
        <v>212</v>
      </c>
      <c r="Q446" s="5" t="str" cm="1">
        <f t="array" aca="1" ref="Q446" ca="1">HYPERLINK("#"&amp;CELL("direccion",Tabla_471065!A442),"439")</f>
        <v>439</v>
      </c>
      <c r="R446" s="5" t="str" cm="1">
        <f t="array" aca="1" ref="R446" ca="1">HYPERLINK("#"&amp;CELL("direccion",Tabla_471039!A442),"439")</f>
        <v>439</v>
      </c>
      <c r="S446" s="5" t="str" cm="1">
        <f t="array" aca="1" ref="S446" ca="1">HYPERLINK("#"&amp;CELL("direccion",Tabla_471067!A442),"439")</f>
        <v>439</v>
      </c>
      <c r="T446" s="5" t="str" cm="1">
        <f t="array" aca="1" ref="T446" ca="1">HYPERLINK("#"&amp;CELL("direccion",Tabla_471023!A442),"439")</f>
        <v>439</v>
      </c>
      <c r="U446" s="5" t="str" cm="1">
        <f t="array" aca="1" ref="U446" ca="1">HYPERLINK("#"&amp;CELL("direccion",Tabla_471047!A442),"439")</f>
        <v>439</v>
      </c>
      <c r="V446" s="5" t="str" cm="1">
        <f t="array" aca="1" ref="V446" ca="1">HYPERLINK("#"&amp;CELL("direccion",Tabla_471030!A442),"439")</f>
        <v>439</v>
      </c>
      <c r="W446" s="5" t="str" cm="1">
        <f t="array" aca="1" ref="W446" ca="1">HYPERLINK("#"&amp;CELL("direccion",Tabla_471041!A442),"439")</f>
        <v>439</v>
      </c>
      <c r="X446" s="5" t="str" cm="1">
        <f t="array" aca="1" ref="X446" ca="1">HYPERLINK("#"&amp;CELL("direccion",Tabla_471031!A442),"439")</f>
        <v>439</v>
      </c>
      <c r="Y446" s="5" t="str" cm="1">
        <f t="array" aca="1" ref="Y446" ca="1">HYPERLINK("#"&amp;CELL("direccion",Tabla_471032!A442),"439")</f>
        <v>439</v>
      </c>
      <c r="Z446" s="5" t="str" cm="1">
        <f t="array" aca="1" ref="Z446" ca="1">HYPERLINK("#"&amp;CELL("direccion",Tabla_471059!A442),"439")</f>
        <v>439</v>
      </c>
      <c r="AA446" s="5" t="str" cm="1">
        <f t="array" aca="1" ref="AA446" ca="1">HYPERLINK("#"&amp;CELL("direccion",Tabla_471071!A442),"439")</f>
        <v>439</v>
      </c>
      <c r="AB446" s="5" t="str" cm="1">
        <f t="array" aca="1" ref="AB446" ca="1">HYPERLINK("#"&amp;CELL("direccion",Tabla_471062!A442),"439")</f>
        <v>439</v>
      </c>
      <c r="AC446" s="5" t="str" cm="1">
        <f t="array" aca="1" ref="AC446" ca="1">HYPERLINK("#"&amp;CELL("direccion",Tabla_471074!A442),"439")</f>
        <v>439</v>
      </c>
      <c r="AD446" t="s">
        <v>213</v>
      </c>
      <c r="AE446" s="3">
        <v>45747</v>
      </c>
    </row>
    <row r="447" spans="1:31" x14ac:dyDescent="0.3">
      <c r="A447">
        <v>2025</v>
      </c>
      <c r="B447" s="3">
        <v>45658</v>
      </c>
      <c r="C447" s="3">
        <v>45747</v>
      </c>
      <c r="D447" t="s">
        <v>84</v>
      </c>
      <c r="E447">
        <v>179</v>
      </c>
      <c r="F447" t="s">
        <v>298</v>
      </c>
      <c r="G447" t="s">
        <v>298</v>
      </c>
      <c r="H447" t="s">
        <v>225</v>
      </c>
      <c r="I447" t="s">
        <v>1078</v>
      </c>
      <c r="J447" t="s">
        <v>516</v>
      </c>
      <c r="K447" t="s">
        <v>553</v>
      </c>
      <c r="L447" t="s">
        <v>91</v>
      </c>
      <c r="M447">
        <v>13088</v>
      </c>
      <c r="N447" t="s">
        <v>212</v>
      </c>
      <c r="O447">
        <v>10672.66</v>
      </c>
      <c r="P447" t="s">
        <v>212</v>
      </c>
      <c r="Q447" s="5" t="str" cm="1">
        <f t="array" aca="1" ref="Q447" ca="1">HYPERLINK("#"&amp;CELL("direccion",Tabla_471065!A443),"440")</f>
        <v>440</v>
      </c>
      <c r="R447" s="5" t="str" cm="1">
        <f t="array" aca="1" ref="R447" ca="1">HYPERLINK("#"&amp;CELL("direccion",Tabla_471039!A443),"440")</f>
        <v>440</v>
      </c>
      <c r="S447" s="5" t="str" cm="1">
        <f t="array" aca="1" ref="S447" ca="1">HYPERLINK("#"&amp;CELL("direccion",Tabla_471067!A443),"440")</f>
        <v>440</v>
      </c>
      <c r="T447" s="5" t="str" cm="1">
        <f t="array" aca="1" ref="T447" ca="1">HYPERLINK("#"&amp;CELL("direccion",Tabla_471023!A443),"440")</f>
        <v>440</v>
      </c>
      <c r="U447" s="5" t="str" cm="1">
        <f t="array" aca="1" ref="U447" ca="1">HYPERLINK("#"&amp;CELL("direccion",Tabla_471047!A443),"440")</f>
        <v>440</v>
      </c>
      <c r="V447" s="5" t="str" cm="1">
        <f t="array" aca="1" ref="V447" ca="1">HYPERLINK("#"&amp;CELL("direccion",Tabla_471030!A443),"440")</f>
        <v>440</v>
      </c>
      <c r="W447" s="5" t="str" cm="1">
        <f t="array" aca="1" ref="W447" ca="1">HYPERLINK("#"&amp;CELL("direccion",Tabla_471041!A443),"440")</f>
        <v>440</v>
      </c>
      <c r="X447" s="5" t="str" cm="1">
        <f t="array" aca="1" ref="X447" ca="1">HYPERLINK("#"&amp;CELL("direccion",Tabla_471031!A443),"440")</f>
        <v>440</v>
      </c>
      <c r="Y447" s="5" t="str" cm="1">
        <f t="array" aca="1" ref="Y447" ca="1">HYPERLINK("#"&amp;CELL("direccion",Tabla_471032!A443),"440")</f>
        <v>440</v>
      </c>
      <c r="Z447" s="5" t="str" cm="1">
        <f t="array" aca="1" ref="Z447" ca="1">HYPERLINK("#"&amp;CELL("direccion",Tabla_471059!A443),"440")</f>
        <v>440</v>
      </c>
      <c r="AA447" s="5" t="str" cm="1">
        <f t="array" aca="1" ref="AA447" ca="1">HYPERLINK("#"&amp;CELL("direccion",Tabla_471071!A443),"440")</f>
        <v>440</v>
      </c>
      <c r="AB447" s="5" t="str" cm="1">
        <f t="array" aca="1" ref="AB447" ca="1">HYPERLINK("#"&amp;CELL("direccion",Tabla_471062!A443),"440")</f>
        <v>440</v>
      </c>
      <c r="AC447" s="5" t="str" cm="1">
        <f t="array" aca="1" ref="AC447" ca="1">HYPERLINK("#"&amp;CELL("direccion",Tabla_471074!A443),"440")</f>
        <v>440</v>
      </c>
      <c r="AD447" t="s">
        <v>213</v>
      </c>
      <c r="AE447" s="3">
        <v>45747</v>
      </c>
    </row>
    <row r="448" spans="1:31" x14ac:dyDescent="0.3">
      <c r="A448">
        <v>2025</v>
      </c>
      <c r="B448" s="3">
        <v>45658</v>
      </c>
      <c r="C448" s="3">
        <v>45747</v>
      </c>
      <c r="D448" t="s">
        <v>84</v>
      </c>
      <c r="E448">
        <v>179</v>
      </c>
      <c r="F448" t="s">
        <v>294</v>
      </c>
      <c r="G448" t="s">
        <v>294</v>
      </c>
      <c r="H448" t="s">
        <v>225</v>
      </c>
      <c r="I448" t="s">
        <v>1079</v>
      </c>
      <c r="J448" t="s">
        <v>516</v>
      </c>
      <c r="K448" t="s">
        <v>348</v>
      </c>
      <c r="L448" t="s">
        <v>92</v>
      </c>
      <c r="M448">
        <v>13088</v>
      </c>
      <c r="N448" t="s">
        <v>212</v>
      </c>
      <c r="O448">
        <v>10672.66</v>
      </c>
      <c r="P448" t="s">
        <v>212</v>
      </c>
      <c r="Q448" s="5" t="str" cm="1">
        <f t="array" aca="1" ref="Q448" ca="1">HYPERLINK("#"&amp;CELL("direccion",Tabla_471065!A444),"441")</f>
        <v>441</v>
      </c>
      <c r="R448" s="5" t="str" cm="1">
        <f t="array" aca="1" ref="R448" ca="1">HYPERLINK("#"&amp;CELL("direccion",Tabla_471039!A444),"441")</f>
        <v>441</v>
      </c>
      <c r="S448" s="5" t="str" cm="1">
        <f t="array" aca="1" ref="S448" ca="1">HYPERLINK("#"&amp;CELL("direccion",Tabla_471067!A444),"441")</f>
        <v>441</v>
      </c>
      <c r="T448" s="5" t="str" cm="1">
        <f t="array" aca="1" ref="T448" ca="1">HYPERLINK("#"&amp;CELL("direccion",Tabla_471023!A444),"441")</f>
        <v>441</v>
      </c>
      <c r="U448" s="5" t="str" cm="1">
        <f t="array" aca="1" ref="U448" ca="1">HYPERLINK("#"&amp;CELL("direccion",Tabla_471047!A444),"441")</f>
        <v>441</v>
      </c>
      <c r="V448" s="5" t="str" cm="1">
        <f t="array" aca="1" ref="V448" ca="1">HYPERLINK("#"&amp;CELL("direccion",Tabla_471030!A444),"441")</f>
        <v>441</v>
      </c>
      <c r="W448" s="5" t="str" cm="1">
        <f t="array" aca="1" ref="W448" ca="1">HYPERLINK("#"&amp;CELL("direccion",Tabla_471041!A444),"441")</f>
        <v>441</v>
      </c>
      <c r="X448" s="5" t="str" cm="1">
        <f t="array" aca="1" ref="X448" ca="1">HYPERLINK("#"&amp;CELL("direccion",Tabla_471031!A444),"441")</f>
        <v>441</v>
      </c>
      <c r="Y448" s="5" t="str" cm="1">
        <f t="array" aca="1" ref="Y448" ca="1">HYPERLINK("#"&amp;CELL("direccion",Tabla_471032!A444),"441")</f>
        <v>441</v>
      </c>
      <c r="Z448" s="5" t="str" cm="1">
        <f t="array" aca="1" ref="Z448" ca="1">HYPERLINK("#"&amp;CELL("direccion",Tabla_471059!A444),"441")</f>
        <v>441</v>
      </c>
      <c r="AA448" s="5" t="str" cm="1">
        <f t="array" aca="1" ref="AA448" ca="1">HYPERLINK("#"&amp;CELL("direccion",Tabla_471071!A444),"441")</f>
        <v>441</v>
      </c>
      <c r="AB448" s="5" t="str" cm="1">
        <f t="array" aca="1" ref="AB448" ca="1">HYPERLINK("#"&amp;CELL("direccion",Tabla_471062!A444),"441")</f>
        <v>441</v>
      </c>
      <c r="AC448" s="5" t="str" cm="1">
        <f t="array" aca="1" ref="AC448" ca="1">HYPERLINK("#"&amp;CELL("direccion",Tabla_471074!A444),"441")</f>
        <v>441</v>
      </c>
      <c r="AD448" t="s">
        <v>213</v>
      </c>
      <c r="AE448" s="3">
        <v>45747</v>
      </c>
    </row>
    <row r="449" spans="1:31" x14ac:dyDescent="0.3">
      <c r="A449">
        <v>2025</v>
      </c>
      <c r="B449" s="3">
        <v>45658</v>
      </c>
      <c r="C449" s="3">
        <v>45747</v>
      </c>
      <c r="D449" t="s">
        <v>84</v>
      </c>
      <c r="E449">
        <v>179</v>
      </c>
      <c r="F449" t="s">
        <v>290</v>
      </c>
      <c r="G449" t="s">
        <v>290</v>
      </c>
      <c r="H449" t="s">
        <v>225</v>
      </c>
      <c r="I449" t="s">
        <v>1080</v>
      </c>
      <c r="J449" t="s">
        <v>1081</v>
      </c>
      <c r="K449" t="s">
        <v>353</v>
      </c>
      <c r="L449" t="s">
        <v>91</v>
      </c>
      <c r="M449">
        <v>13088</v>
      </c>
      <c r="N449" t="s">
        <v>212</v>
      </c>
      <c r="O449">
        <v>10672.66</v>
      </c>
      <c r="P449" t="s">
        <v>212</v>
      </c>
      <c r="Q449" s="5" t="str" cm="1">
        <f t="array" aca="1" ref="Q449" ca="1">HYPERLINK("#"&amp;CELL("direccion",Tabla_471065!A445),"442")</f>
        <v>442</v>
      </c>
      <c r="R449" s="5" t="str" cm="1">
        <f t="array" aca="1" ref="R449" ca="1">HYPERLINK("#"&amp;CELL("direccion",Tabla_471039!A445),"442")</f>
        <v>442</v>
      </c>
      <c r="S449" s="5" t="str" cm="1">
        <f t="array" aca="1" ref="S449" ca="1">HYPERLINK("#"&amp;CELL("direccion",Tabla_471067!A445),"442")</f>
        <v>442</v>
      </c>
      <c r="T449" s="5" t="str" cm="1">
        <f t="array" aca="1" ref="T449" ca="1">HYPERLINK("#"&amp;CELL("direccion",Tabla_471023!A445),"442")</f>
        <v>442</v>
      </c>
      <c r="U449" s="5" t="str" cm="1">
        <f t="array" aca="1" ref="U449" ca="1">HYPERLINK("#"&amp;CELL("direccion",Tabla_471047!A445),"442")</f>
        <v>442</v>
      </c>
      <c r="V449" s="5" t="str" cm="1">
        <f t="array" aca="1" ref="V449" ca="1">HYPERLINK("#"&amp;CELL("direccion",Tabla_471030!A445),"442")</f>
        <v>442</v>
      </c>
      <c r="W449" s="5" t="str" cm="1">
        <f t="array" aca="1" ref="W449" ca="1">HYPERLINK("#"&amp;CELL("direccion",Tabla_471041!A445),"442")</f>
        <v>442</v>
      </c>
      <c r="X449" s="5" t="str" cm="1">
        <f t="array" aca="1" ref="X449" ca="1">HYPERLINK("#"&amp;CELL("direccion",Tabla_471031!A445),"442")</f>
        <v>442</v>
      </c>
      <c r="Y449" s="5" t="str" cm="1">
        <f t="array" aca="1" ref="Y449" ca="1">HYPERLINK("#"&amp;CELL("direccion",Tabla_471032!A445),"442")</f>
        <v>442</v>
      </c>
      <c r="Z449" s="5" t="str" cm="1">
        <f t="array" aca="1" ref="Z449" ca="1">HYPERLINK("#"&amp;CELL("direccion",Tabla_471059!A445),"442")</f>
        <v>442</v>
      </c>
      <c r="AA449" s="5" t="str" cm="1">
        <f t="array" aca="1" ref="AA449" ca="1">HYPERLINK("#"&amp;CELL("direccion",Tabla_471071!A445),"442")</f>
        <v>442</v>
      </c>
      <c r="AB449" s="5" t="str" cm="1">
        <f t="array" aca="1" ref="AB449" ca="1">HYPERLINK("#"&amp;CELL("direccion",Tabla_471062!A445),"442")</f>
        <v>442</v>
      </c>
      <c r="AC449" s="5" t="str" cm="1">
        <f t="array" aca="1" ref="AC449" ca="1">HYPERLINK("#"&amp;CELL("direccion",Tabla_471074!A445),"442")</f>
        <v>442</v>
      </c>
      <c r="AD449" t="s">
        <v>213</v>
      </c>
      <c r="AE449" s="3">
        <v>45747</v>
      </c>
    </row>
    <row r="450" spans="1:31" x14ac:dyDescent="0.3">
      <c r="A450">
        <v>2025</v>
      </c>
      <c r="B450" s="3">
        <v>45658</v>
      </c>
      <c r="C450" s="3">
        <v>45747</v>
      </c>
      <c r="D450" t="s">
        <v>84</v>
      </c>
      <c r="E450">
        <v>179</v>
      </c>
      <c r="F450" t="s">
        <v>289</v>
      </c>
      <c r="G450" t="s">
        <v>289</v>
      </c>
      <c r="H450" t="s">
        <v>225</v>
      </c>
      <c r="I450" t="s">
        <v>1082</v>
      </c>
      <c r="J450" t="s">
        <v>420</v>
      </c>
      <c r="K450" t="s">
        <v>996</v>
      </c>
      <c r="L450" t="s">
        <v>92</v>
      </c>
      <c r="M450">
        <v>13088</v>
      </c>
      <c r="N450" t="s">
        <v>212</v>
      </c>
      <c r="O450">
        <v>10672.66</v>
      </c>
      <c r="P450" t="s">
        <v>212</v>
      </c>
      <c r="Q450" s="5" t="str" cm="1">
        <f t="array" aca="1" ref="Q450" ca="1">HYPERLINK("#"&amp;CELL("direccion",Tabla_471065!A446),"443")</f>
        <v>443</v>
      </c>
      <c r="R450" s="5" t="str" cm="1">
        <f t="array" aca="1" ref="R450" ca="1">HYPERLINK("#"&amp;CELL("direccion",Tabla_471039!A446),"443")</f>
        <v>443</v>
      </c>
      <c r="S450" s="5" t="str" cm="1">
        <f t="array" aca="1" ref="S450" ca="1">HYPERLINK("#"&amp;CELL("direccion",Tabla_471067!A446),"443")</f>
        <v>443</v>
      </c>
      <c r="T450" s="5" t="str" cm="1">
        <f t="array" aca="1" ref="T450" ca="1">HYPERLINK("#"&amp;CELL("direccion",Tabla_471023!A446),"443")</f>
        <v>443</v>
      </c>
      <c r="U450" s="5" t="str" cm="1">
        <f t="array" aca="1" ref="U450" ca="1">HYPERLINK("#"&amp;CELL("direccion",Tabla_471047!A446),"443")</f>
        <v>443</v>
      </c>
      <c r="V450" s="5" t="str" cm="1">
        <f t="array" aca="1" ref="V450" ca="1">HYPERLINK("#"&amp;CELL("direccion",Tabla_471030!A446),"443")</f>
        <v>443</v>
      </c>
      <c r="W450" s="5" t="str" cm="1">
        <f t="array" aca="1" ref="W450" ca="1">HYPERLINK("#"&amp;CELL("direccion",Tabla_471041!A446),"443")</f>
        <v>443</v>
      </c>
      <c r="X450" s="5" t="str" cm="1">
        <f t="array" aca="1" ref="X450" ca="1">HYPERLINK("#"&amp;CELL("direccion",Tabla_471031!A446),"443")</f>
        <v>443</v>
      </c>
      <c r="Y450" s="5" t="str" cm="1">
        <f t="array" aca="1" ref="Y450" ca="1">HYPERLINK("#"&amp;CELL("direccion",Tabla_471032!A446),"443")</f>
        <v>443</v>
      </c>
      <c r="Z450" s="5" t="str" cm="1">
        <f t="array" aca="1" ref="Z450" ca="1">HYPERLINK("#"&amp;CELL("direccion",Tabla_471059!A446),"443")</f>
        <v>443</v>
      </c>
      <c r="AA450" s="5" t="str" cm="1">
        <f t="array" aca="1" ref="AA450" ca="1">HYPERLINK("#"&amp;CELL("direccion",Tabla_471071!A446),"443")</f>
        <v>443</v>
      </c>
      <c r="AB450" s="5" t="str" cm="1">
        <f t="array" aca="1" ref="AB450" ca="1">HYPERLINK("#"&amp;CELL("direccion",Tabla_471062!A446),"443")</f>
        <v>443</v>
      </c>
      <c r="AC450" s="5" t="str" cm="1">
        <f t="array" aca="1" ref="AC450" ca="1">HYPERLINK("#"&amp;CELL("direccion",Tabla_471074!A446),"443")</f>
        <v>443</v>
      </c>
      <c r="AD450" t="s">
        <v>213</v>
      </c>
      <c r="AE450" s="3">
        <v>45747</v>
      </c>
    </row>
    <row r="451" spans="1:31" x14ac:dyDescent="0.3">
      <c r="A451">
        <v>2025</v>
      </c>
      <c r="B451" s="3">
        <v>45658</v>
      </c>
      <c r="C451" s="3">
        <v>45747</v>
      </c>
      <c r="D451" t="s">
        <v>84</v>
      </c>
      <c r="E451">
        <v>179</v>
      </c>
      <c r="F451" t="s">
        <v>290</v>
      </c>
      <c r="G451" t="s">
        <v>290</v>
      </c>
      <c r="H451" t="s">
        <v>225</v>
      </c>
      <c r="I451" t="s">
        <v>590</v>
      </c>
      <c r="J451" t="s">
        <v>420</v>
      </c>
      <c r="K451" t="s">
        <v>360</v>
      </c>
      <c r="L451" t="s">
        <v>92</v>
      </c>
      <c r="M451">
        <v>13088</v>
      </c>
      <c r="N451" t="s">
        <v>212</v>
      </c>
      <c r="O451">
        <v>10672.66</v>
      </c>
      <c r="P451" t="s">
        <v>212</v>
      </c>
      <c r="Q451" s="5" t="str" cm="1">
        <f t="array" aca="1" ref="Q451" ca="1">HYPERLINK("#"&amp;CELL("direccion",Tabla_471065!A447),"444")</f>
        <v>444</v>
      </c>
      <c r="R451" s="5" t="str" cm="1">
        <f t="array" aca="1" ref="R451" ca="1">HYPERLINK("#"&amp;CELL("direccion",Tabla_471039!A447),"444")</f>
        <v>444</v>
      </c>
      <c r="S451" s="5" t="str" cm="1">
        <f t="array" aca="1" ref="S451" ca="1">HYPERLINK("#"&amp;CELL("direccion",Tabla_471067!A447),"444")</f>
        <v>444</v>
      </c>
      <c r="T451" s="5" t="str" cm="1">
        <f t="array" aca="1" ref="T451" ca="1">HYPERLINK("#"&amp;CELL("direccion",Tabla_471023!A447),"444")</f>
        <v>444</v>
      </c>
      <c r="U451" s="5" t="str" cm="1">
        <f t="array" aca="1" ref="U451" ca="1">HYPERLINK("#"&amp;CELL("direccion",Tabla_471047!A447),"444")</f>
        <v>444</v>
      </c>
      <c r="V451" s="5" t="str" cm="1">
        <f t="array" aca="1" ref="V451" ca="1">HYPERLINK("#"&amp;CELL("direccion",Tabla_471030!A447),"444")</f>
        <v>444</v>
      </c>
      <c r="W451" s="5" t="str" cm="1">
        <f t="array" aca="1" ref="W451" ca="1">HYPERLINK("#"&amp;CELL("direccion",Tabla_471041!A447),"444")</f>
        <v>444</v>
      </c>
      <c r="X451" s="5" t="str" cm="1">
        <f t="array" aca="1" ref="X451" ca="1">HYPERLINK("#"&amp;CELL("direccion",Tabla_471031!A447),"444")</f>
        <v>444</v>
      </c>
      <c r="Y451" s="5" t="str" cm="1">
        <f t="array" aca="1" ref="Y451" ca="1">HYPERLINK("#"&amp;CELL("direccion",Tabla_471032!A447),"444")</f>
        <v>444</v>
      </c>
      <c r="Z451" s="5" t="str" cm="1">
        <f t="array" aca="1" ref="Z451" ca="1">HYPERLINK("#"&amp;CELL("direccion",Tabla_471059!A447),"444")</f>
        <v>444</v>
      </c>
      <c r="AA451" s="5" t="str" cm="1">
        <f t="array" aca="1" ref="AA451" ca="1">HYPERLINK("#"&amp;CELL("direccion",Tabla_471071!A447),"444")</f>
        <v>444</v>
      </c>
      <c r="AB451" s="5" t="str" cm="1">
        <f t="array" aca="1" ref="AB451" ca="1">HYPERLINK("#"&amp;CELL("direccion",Tabla_471062!A447),"444")</f>
        <v>444</v>
      </c>
      <c r="AC451" s="5" t="str" cm="1">
        <f t="array" aca="1" ref="AC451" ca="1">HYPERLINK("#"&amp;CELL("direccion",Tabla_471074!A447),"444")</f>
        <v>444</v>
      </c>
      <c r="AD451" t="s">
        <v>213</v>
      </c>
      <c r="AE451" s="3">
        <v>45747</v>
      </c>
    </row>
    <row r="452" spans="1:31" x14ac:dyDescent="0.3">
      <c r="A452">
        <v>2025</v>
      </c>
      <c r="B452" s="3">
        <v>45658</v>
      </c>
      <c r="C452" s="3">
        <v>45747</v>
      </c>
      <c r="D452" t="s">
        <v>84</v>
      </c>
      <c r="E452">
        <v>179</v>
      </c>
      <c r="F452" t="s">
        <v>290</v>
      </c>
      <c r="G452" t="s">
        <v>290</v>
      </c>
      <c r="H452" t="s">
        <v>225</v>
      </c>
      <c r="I452" t="s">
        <v>1083</v>
      </c>
      <c r="J452" t="s">
        <v>1084</v>
      </c>
      <c r="K452" t="s">
        <v>347</v>
      </c>
      <c r="L452" t="s">
        <v>92</v>
      </c>
      <c r="M452">
        <v>13088</v>
      </c>
      <c r="N452" t="s">
        <v>212</v>
      </c>
      <c r="O452">
        <v>10672.66</v>
      </c>
      <c r="P452" t="s">
        <v>212</v>
      </c>
      <c r="Q452" s="5" t="str" cm="1">
        <f t="array" aca="1" ref="Q452" ca="1">HYPERLINK("#"&amp;CELL("direccion",Tabla_471065!A448),"445")</f>
        <v>445</v>
      </c>
      <c r="R452" s="5" t="str" cm="1">
        <f t="array" aca="1" ref="R452" ca="1">HYPERLINK("#"&amp;CELL("direccion",Tabla_471039!A448),"445")</f>
        <v>445</v>
      </c>
      <c r="S452" s="5" t="str" cm="1">
        <f t="array" aca="1" ref="S452" ca="1">HYPERLINK("#"&amp;CELL("direccion",Tabla_471067!A448),"445")</f>
        <v>445</v>
      </c>
      <c r="T452" s="5" t="str" cm="1">
        <f t="array" aca="1" ref="T452" ca="1">HYPERLINK("#"&amp;CELL("direccion",Tabla_471023!A448),"445")</f>
        <v>445</v>
      </c>
      <c r="U452" s="5" t="str" cm="1">
        <f t="array" aca="1" ref="U452" ca="1">HYPERLINK("#"&amp;CELL("direccion",Tabla_471047!A448),"445")</f>
        <v>445</v>
      </c>
      <c r="V452" s="5" t="str" cm="1">
        <f t="array" aca="1" ref="V452" ca="1">HYPERLINK("#"&amp;CELL("direccion",Tabla_471030!A448),"445")</f>
        <v>445</v>
      </c>
      <c r="W452" s="5" t="str" cm="1">
        <f t="array" aca="1" ref="W452" ca="1">HYPERLINK("#"&amp;CELL("direccion",Tabla_471041!A448),"445")</f>
        <v>445</v>
      </c>
      <c r="X452" s="5" t="str" cm="1">
        <f t="array" aca="1" ref="X452" ca="1">HYPERLINK("#"&amp;CELL("direccion",Tabla_471031!A448),"445")</f>
        <v>445</v>
      </c>
      <c r="Y452" s="5" t="str" cm="1">
        <f t="array" aca="1" ref="Y452" ca="1">HYPERLINK("#"&amp;CELL("direccion",Tabla_471032!A448),"445")</f>
        <v>445</v>
      </c>
      <c r="Z452" s="5" t="str" cm="1">
        <f t="array" aca="1" ref="Z452" ca="1">HYPERLINK("#"&amp;CELL("direccion",Tabla_471059!A448),"445")</f>
        <v>445</v>
      </c>
      <c r="AA452" s="5" t="str" cm="1">
        <f t="array" aca="1" ref="AA452" ca="1">HYPERLINK("#"&amp;CELL("direccion",Tabla_471071!A448),"445")</f>
        <v>445</v>
      </c>
      <c r="AB452" s="5" t="str" cm="1">
        <f t="array" aca="1" ref="AB452" ca="1">HYPERLINK("#"&amp;CELL("direccion",Tabla_471062!A448),"445")</f>
        <v>445</v>
      </c>
      <c r="AC452" s="5" t="str" cm="1">
        <f t="array" aca="1" ref="AC452" ca="1">HYPERLINK("#"&amp;CELL("direccion",Tabla_471074!A448),"445")</f>
        <v>445</v>
      </c>
      <c r="AD452" t="s">
        <v>213</v>
      </c>
      <c r="AE452" s="3">
        <v>45747</v>
      </c>
    </row>
    <row r="453" spans="1:31" x14ac:dyDescent="0.3">
      <c r="A453">
        <v>2025</v>
      </c>
      <c r="B453" s="3">
        <v>45658</v>
      </c>
      <c r="C453" s="3">
        <v>45747</v>
      </c>
      <c r="D453" t="s">
        <v>84</v>
      </c>
      <c r="E453">
        <v>179</v>
      </c>
      <c r="F453" t="s">
        <v>292</v>
      </c>
      <c r="G453" t="s">
        <v>292</v>
      </c>
      <c r="H453" t="s">
        <v>225</v>
      </c>
      <c r="I453" t="s">
        <v>1085</v>
      </c>
      <c r="J453" t="s">
        <v>364</v>
      </c>
      <c r="K453" t="s">
        <v>364</v>
      </c>
      <c r="L453" t="s">
        <v>92</v>
      </c>
      <c r="M453">
        <v>13088</v>
      </c>
      <c r="N453" t="s">
        <v>212</v>
      </c>
      <c r="O453">
        <v>10672.66</v>
      </c>
      <c r="P453" t="s">
        <v>212</v>
      </c>
      <c r="Q453" s="5" t="str" cm="1">
        <f t="array" aca="1" ref="Q453" ca="1">HYPERLINK("#"&amp;CELL("direccion",Tabla_471065!A449),"446")</f>
        <v>446</v>
      </c>
      <c r="R453" s="5" t="str" cm="1">
        <f t="array" aca="1" ref="R453" ca="1">HYPERLINK("#"&amp;CELL("direccion",Tabla_471039!A449),"446")</f>
        <v>446</v>
      </c>
      <c r="S453" s="5" t="str" cm="1">
        <f t="array" aca="1" ref="S453" ca="1">HYPERLINK("#"&amp;CELL("direccion",Tabla_471067!A449),"446")</f>
        <v>446</v>
      </c>
      <c r="T453" s="5" t="str" cm="1">
        <f t="array" aca="1" ref="T453" ca="1">HYPERLINK("#"&amp;CELL("direccion",Tabla_471023!A449),"446")</f>
        <v>446</v>
      </c>
      <c r="U453" s="5" t="str" cm="1">
        <f t="array" aca="1" ref="U453" ca="1">HYPERLINK("#"&amp;CELL("direccion",Tabla_471047!A449),"446")</f>
        <v>446</v>
      </c>
      <c r="V453" s="5" t="str" cm="1">
        <f t="array" aca="1" ref="V453" ca="1">HYPERLINK("#"&amp;CELL("direccion",Tabla_471030!A449),"446")</f>
        <v>446</v>
      </c>
      <c r="W453" s="5" t="str" cm="1">
        <f t="array" aca="1" ref="W453" ca="1">HYPERLINK("#"&amp;CELL("direccion",Tabla_471041!A449),"446")</f>
        <v>446</v>
      </c>
      <c r="X453" s="5" t="str" cm="1">
        <f t="array" aca="1" ref="X453" ca="1">HYPERLINK("#"&amp;CELL("direccion",Tabla_471031!A449),"446")</f>
        <v>446</v>
      </c>
      <c r="Y453" s="5" t="str" cm="1">
        <f t="array" aca="1" ref="Y453" ca="1">HYPERLINK("#"&amp;CELL("direccion",Tabla_471032!A449),"446")</f>
        <v>446</v>
      </c>
      <c r="Z453" s="5" t="str" cm="1">
        <f t="array" aca="1" ref="Z453" ca="1">HYPERLINK("#"&amp;CELL("direccion",Tabla_471059!A449),"446")</f>
        <v>446</v>
      </c>
      <c r="AA453" s="5" t="str" cm="1">
        <f t="array" aca="1" ref="AA453" ca="1">HYPERLINK("#"&amp;CELL("direccion",Tabla_471071!A449),"446")</f>
        <v>446</v>
      </c>
      <c r="AB453" s="5" t="str" cm="1">
        <f t="array" aca="1" ref="AB453" ca="1">HYPERLINK("#"&amp;CELL("direccion",Tabla_471062!A449),"446")</f>
        <v>446</v>
      </c>
      <c r="AC453" s="5" t="str" cm="1">
        <f t="array" aca="1" ref="AC453" ca="1">HYPERLINK("#"&amp;CELL("direccion",Tabla_471074!A449),"446")</f>
        <v>446</v>
      </c>
      <c r="AD453" t="s">
        <v>213</v>
      </c>
      <c r="AE453" s="3">
        <v>45747</v>
      </c>
    </row>
    <row r="454" spans="1:31" x14ac:dyDescent="0.3">
      <c r="A454">
        <v>2025</v>
      </c>
      <c r="B454" s="3">
        <v>45658</v>
      </c>
      <c r="C454" s="3">
        <v>45747</v>
      </c>
      <c r="D454" t="s">
        <v>84</v>
      </c>
      <c r="E454">
        <v>179</v>
      </c>
      <c r="F454" t="s">
        <v>290</v>
      </c>
      <c r="G454" t="s">
        <v>290</v>
      </c>
      <c r="H454" t="s">
        <v>225</v>
      </c>
      <c r="I454" t="s">
        <v>1086</v>
      </c>
      <c r="J454" t="s">
        <v>364</v>
      </c>
      <c r="K454" t="s">
        <v>347</v>
      </c>
      <c r="L454" t="s">
        <v>91</v>
      </c>
      <c r="M454">
        <v>13088</v>
      </c>
      <c r="N454" t="s">
        <v>212</v>
      </c>
      <c r="O454">
        <v>10672.66</v>
      </c>
      <c r="P454" t="s">
        <v>212</v>
      </c>
      <c r="Q454" s="5" t="str" cm="1">
        <f t="array" aca="1" ref="Q454" ca="1">HYPERLINK("#"&amp;CELL("direccion",Tabla_471065!A450),"447")</f>
        <v>447</v>
      </c>
      <c r="R454" s="5" t="str" cm="1">
        <f t="array" aca="1" ref="R454" ca="1">HYPERLINK("#"&amp;CELL("direccion",Tabla_471039!A450),"447")</f>
        <v>447</v>
      </c>
      <c r="S454" s="5" t="str" cm="1">
        <f t="array" aca="1" ref="S454" ca="1">HYPERLINK("#"&amp;CELL("direccion",Tabla_471067!A450),"447")</f>
        <v>447</v>
      </c>
      <c r="T454" s="5" t="str" cm="1">
        <f t="array" aca="1" ref="T454" ca="1">HYPERLINK("#"&amp;CELL("direccion",Tabla_471023!A450),"447")</f>
        <v>447</v>
      </c>
      <c r="U454" s="5" t="str" cm="1">
        <f t="array" aca="1" ref="U454" ca="1">HYPERLINK("#"&amp;CELL("direccion",Tabla_471047!A450),"447")</f>
        <v>447</v>
      </c>
      <c r="V454" s="5" t="str" cm="1">
        <f t="array" aca="1" ref="V454" ca="1">HYPERLINK("#"&amp;CELL("direccion",Tabla_471030!A450),"447")</f>
        <v>447</v>
      </c>
      <c r="W454" s="5" t="str" cm="1">
        <f t="array" aca="1" ref="W454" ca="1">HYPERLINK("#"&amp;CELL("direccion",Tabla_471041!A450),"447")</f>
        <v>447</v>
      </c>
      <c r="X454" s="5" t="str" cm="1">
        <f t="array" aca="1" ref="X454" ca="1">HYPERLINK("#"&amp;CELL("direccion",Tabla_471031!A450),"447")</f>
        <v>447</v>
      </c>
      <c r="Y454" s="5" t="str" cm="1">
        <f t="array" aca="1" ref="Y454" ca="1">HYPERLINK("#"&amp;CELL("direccion",Tabla_471032!A450),"447")</f>
        <v>447</v>
      </c>
      <c r="Z454" s="5" t="str" cm="1">
        <f t="array" aca="1" ref="Z454" ca="1">HYPERLINK("#"&amp;CELL("direccion",Tabla_471059!A450),"447")</f>
        <v>447</v>
      </c>
      <c r="AA454" s="5" t="str" cm="1">
        <f t="array" aca="1" ref="AA454" ca="1">HYPERLINK("#"&amp;CELL("direccion",Tabla_471071!A450),"447")</f>
        <v>447</v>
      </c>
      <c r="AB454" s="5" t="str" cm="1">
        <f t="array" aca="1" ref="AB454" ca="1">HYPERLINK("#"&amp;CELL("direccion",Tabla_471062!A450),"447")</f>
        <v>447</v>
      </c>
      <c r="AC454" s="5" t="str" cm="1">
        <f t="array" aca="1" ref="AC454" ca="1">HYPERLINK("#"&amp;CELL("direccion",Tabla_471074!A450),"447")</f>
        <v>447</v>
      </c>
      <c r="AD454" t="s">
        <v>213</v>
      </c>
      <c r="AE454" s="3">
        <v>45747</v>
      </c>
    </row>
    <row r="455" spans="1:31" x14ac:dyDescent="0.3">
      <c r="A455">
        <v>2025</v>
      </c>
      <c r="B455" s="3">
        <v>45658</v>
      </c>
      <c r="C455" s="3">
        <v>45747</v>
      </c>
      <c r="D455" t="s">
        <v>84</v>
      </c>
      <c r="E455">
        <v>179</v>
      </c>
      <c r="F455" t="s">
        <v>276</v>
      </c>
      <c r="G455" t="s">
        <v>276</v>
      </c>
      <c r="H455" t="s">
        <v>225</v>
      </c>
      <c r="I455" t="s">
        <v>1087</v>
      </c>
      <c r="J455" t="s">
        <v>716</v>
      </c>
      <c r="K455" t="s">
        <v>422</v>
      </c>
      <c r="L455" t="s">
        <v>91</v>
      </c>
      <c r="M455">
        <v>13088</v>
      </c>
      <c r="N455" t="s">
        <v>212</v>
      </c>
      <c r="O455">
        <v>10672.66</v>
      </c>
      <c r="P455" t="s">
        <v>212</v>
      </c>
      <c r="Q455" s="5" t="str" cm="1">
        <f t="array" aca="1" ref="Q455" ca="1">HYPERLINK("#"&amp;CELL("direccion",Tabla_471065!A451),"448")</f>
        <v>448</v>
      </c>
      <c r="R455" s="5" t="str" cm="1">
        <f t="array" aca="1" ref="R455" ca="1">HYPERLINK("#"&amp;CELL("direccion",Tabla_471039!A451),"448")</f>
        <v>448</v>
      </c>
      <c r="S455" s="5" t="str" cm="1">
        <f t="array" aca="1" ref="S455" ca="1">HYPERLINK("#"&amp;CELL("direccion",Tabla_471067!A451),"448")</f>
        <v>448</v>
      </c>
      <c r="T455" s="5" t="str" cm="1">
        <f t="array" aca="1" ref="T455" ca="1">HYPERLINK("#"&amp;CELL("direccion",Tabla_471023!A451),"448")</f>
        <v>448</v>
      </c>
      <c r="U455" s="5" t="str" cm="1">
        <f t="array" aca="1" ref="U455" ca="1">HYPERLINK("#"&amp;CELL("direccion",Tabla_471047!A451),"448")</f>
        <v>448</v>
      </c>
      <c r="V455" s="5" t="str" cm="1">
        <f t="array" aca="1" ref="V455" ca="1">HYPERLINK("#"&amp;CELL("direccion",Tabla_471030!A451),"448")</f>
        <v>448</v>
      </c>
      <c r="W455" s="5" t="str" cm="1">
        <f t="array" aca="1" ref="W455" ca="1">HYPERLINK("#"&amp;CELL("direccion",Tabla_471041!A451),"448")</f>
        <v>448</v>
      </c>
      <c r="X455" s="5" t="str" cm="1">
        <f t="array" aca="1" ref="X455" ca="1">HYPERLINK("#"&amp;CELL("direccion",Tabla_471031!A451),"448")</f>
        <v>448</v>
      </c>
      <c r="Y455" s="5" t="str" cm="1">
        <f t="array" aca="1" ref="Y455" ca="1">HYPERLINK("#"&amp;CELL("direccion",Tabla_471032!A451),"448")</f>
        <v>448</v>
      </c>
      <c r="Z455" s="5" t="str" cm="1">
        <f t="array" aca="1" ref="Z455" ca="1">HYPERLINK("#"&amp;CELL("direccion",Tabla_471059!A451),"448")</f>
        <v>448</v>
      </c>
      <c r="AA455" s="5" t="str" cm="1">
        <f t="array" aca="1" ref="AA455" ca="1">HYPERLINK("#"&amp;CELL("direccion",Tabla_471071!A451),"448")</f>
        <v>448</v>
      </c>
      <c r="AB455" s="5" t="str" cm="1">
        <f t="array" aca="1" ref="AB455" ca="1">HYPERLINK("#"&amp;CELL("direccion",Tabla_471062!A451),"448")</f>
        <v>448</v>
      </c>
      <c r="AC455" s="5" t="str" cm="1">
        <f t="array" aca="1" ref="AC455" ca="1">HYPERLINK("#"&amp;CELL("direccion",Tabla_471074!A451),"448")</f>
        <v>448</v>
      </c>
      <c r="AD455" t="s">
        <v>213</v>
      </c>
      <c r="AE455" s="3">
        <v>45747</v>
      </c>
    </row>
    <row r="456" spans="1:31" x14ac:dyDescent="0.3">
      <c r="A456">
        <v>2025</v>
      </c>
      <c r="B456" s="3">
        <v>45658</v>
      </c>
      <c r="C456" s="3">
        <v>45747</v>
      </c>
      <c r="D456" t="s">
        <v>84</v>
      </c>
      <c r="E456">
        <v>179</v>
      </c>
      <c r="F456" t="s">
        <v>292</v>
      </c>
      <c r="G456" t="s">
        <v>292</v>
      </c>
      <c r="H456" t="s">
        <v>225</v>
      </c>
      <c r="I456" t="s">
        <v>1088</v>
      </c>
      <c r="J456" t="s">
        <v>1089</v>
      </c>
      <c r="K456" t="s">
        <v>1035</v>
      </c>
      <c r="L456" t="s">
        <v>91</v>
      </c>
      <c r="M456">
        <v>13088</v>
      </c>
      <c r="N456" t="s">
        <v>212</v>
      </c>
      <c r="O456">
        <v>10672.66</v>
      </c>
      <c r="P456" t="s">
        <v>212</v>
      </c>
      <c r="Q456" s="5" t="str" cm="1">
        <f t="array" aca="1" ref="Q456" ca="1">HYPERLINK("#"&amp;CELL("direccion",Tabla_471065!A452),"449")</f>
        <v>449</v>
      </c>
      <c r="R456" s="5" t="str" cm="1">
        <f t="array" aca="1" ref="R456" ca="1">HYPERLINK("#"&amp;CELL("direccion",Tabla_471039!A452),"449")</f>
        <v>449</v>
      </c>
      <c r="S456" s="5" t="str" cm="1">
        <f t="array" aca="1" ref="S456" ca="1">HYPERLINK("#"&amp;CELL("direccion",Tabla_471067!A452),"449")</f>
        <v>449</v>
      </c>
      <c r="T456" s="5" t="str" cm="1">
        <f t="array" aca="1" ref="T456" ca="1">HYPERLINK("#"&amp;CELL("direccion",Tabla_471023!A452),"449")</f>
        <v>449</v>
      </c>
      <c r="U456" s="5" t="str" cm="1">
        <f t="array" aca="1" ref="U456" ca="1">HYPERLINK("#"&amp;CELL("direccion",Tabla_471047!A452),"449")</f>
        <v>449</v>
      </c>
      <c r="V456" s="5" t="str" cm="1">
        <f t="array" aca="1" ref="V456" ca="1">HYPERLINK("#"&amp;CELL("direccion",Tabla_471030!A452),"449")</f>
        <v>449</v>
      </c>
      <c r="W456" s="5" t="str" cm="1">
        <f t="array" aca="1" ref="W456" ca="1">HYPERLINK("#"&amp;CELL("direccion",Tabla_471041!A452),"449")</f>
        <v>449</v>
      </c>
      <c r="X456" s="5" t="str" cm="1">
        <f t="array" aca="1" ref="X456" ca="1">HYPERLINK("#"&amp;CELL("direccion",Tabla_471031!A452),"449")</f>
        <v>449</v>
      </c>
      <c r="Y456" s="5" t="str" cm="1">
        <f t="array" aca="1" ref="Y456" ca="1">HYPERLINK("#"&amp;CELL("direccion",Tabla_471032!A452),"449")</f>
        <v>449</v>
      </c>
      <c r="Z456" s="5" t="str" cm="1">
        <f t="array" aca="1" ref="Z456" ca="1">HYPERLINK("#"&amp;CELL("direccion",Tabla_471059!A452),"449")</f>
        <v>449</v>
      </c>
      <c r="AA456" s="5" t="str" cm="1">
        <f t="array" aca="1" ref="AA456" ca="1">HYPERLINK("#"&amp;CELL("direccion",Tabla_471071!A452),"449")</f>
        <v>449</v>
      </c>
      <c r="AB456" s="5" t="str" cm="1">
        <f t="array" aca="1" ref="AB456" ca="1">HYPERLINK("#"&amp;CELL("direccion",Tabla_471062!A452),"449")</f>
        <v>449</v>
      </c>
      <c r="AC456" s="5" t="str" cm="1">
        <f t="array" aca="1" ref="AC456" ca="1">HYPERLINK("#"&amp;CELL("direccion",Tabla_471074!A452),"449")</f>
        <v>449</v>
      </c>
      <c r="AD456" t="s">
        <v>213</v>
      </c>
      <c r="AE456" s="3">
        <v>45747</v>
      </c>
    </row>
    <row r="457" spans="1:31" x14ac:dyDescent="0.3">
      <c r="A457">
        <v>2025</v>
      </c>
      <c r="B457" s="3">
        <v>45658</v>
      </c>
      <c r="C457" s="3">
        <v>45747</v>
      </c>
      <c r="D457" t="s">
        <v>84</v>
      </c>
      <c r="E457">
        <v>179</v>
      </c>
      <c r="F457" t="s">
        <v>292</v>
      </c>
      <c r="G457" t="s">
        <v>292</v>
      </c>
      <c r="H457" t="s">
        <v>225</v>
      </c>
      <c r="I457" t="s">
        <v>548</v>
      </c>
      <c r="J457" t="s">
        <v>538</v>
      </c>
      <c r="K457" t="s">
        <v>1090</v>
      </c>
      <c r="L457" t="s">
        <v>92</v>
      </c>
      <c r="M457">
        <v>13088</v>
      </c>
      <c r="N457" t="s">
        <v>212</v>
      </c>
      <c r="O457">
        <v>10672.66</v>
      </c>
      <c r="P457" t="s">
        <v>212</v>
      </c>
      <c r="Q457" s="5" t="str" cm="1">
        <f t="array" aca="1" ref="Q457" ca="1">HYPERLINK("#"&amp;CELL("direccion",Tabla_471065!A453),"450")</f>
        <v>450</v>
      </c>
      <c r="R457" s="5" t="str" cm="1">
        <f t="array" aca="1" ref="R457" ca="1">HYPERLINK("#"&amp;CELL("direccion",Tabla_471039!A453),"450")</f>
        <v>450</v>
      </c>
      <c r="S457" s="5" t="str" cm="1">
        <f t="array" aca="1" ref="S457" ca="1">HYPERLINK("#"&amp;CELL("direccion",Tabla_471067!A453),"450")</f>
        <v>450</v>
      </c>
      <c r="T457" s="5" t="str" cm="1">
        <f t="array" aca="1" ref="T457" ca="1">HYPERLINK("#"&amp;CELL("direccion",Tabla_471023!A453),"450")</f>
        <v>450</v>
      </c>
      <c r="U457" s="5" t="str" cm="1">
        <f t="array" aca="1" ref="U457" ca="1">HYPERLINK("#"&amp;CELL("direccion",Tabla_471047!A453),"450")</f>
        <v>450</v>
      </c>
      <c r="V457" s="5" t="str" cm="1">
        <f t="array" aca="1" ref="V457" ca="1">HYPERLINK("#"&amp;CELL("direccion",Tabla_471030!A453),"450")</f>
        <v>450</v>
      </c>
      <c r="W457" s="5" t="str" cm="1">
        <f t="array" aca="1" ref="W457" ca="1">HYPERLINK("#"&amp;CELL("direccion",Tabla_471041!A453),"450")</f>
        <v>450</v>
      </c>
      <c r="X457" s="5" t="str" cm="1">
        <f t="array" aca="1" ref="X457" ca="1">HYPERLINK("#"&amp;CELL("direccion",Tabla_471031!A453),"450")</f>
        <v>450</v>
      </c>
      <c r="Y457" s="5" t="str" cm="1">
        <f t="array" aca="1" ref="Y457" ca="1">HYPERLINK("#"&amp;CELL("direccion",Tabla_471032!A453),"450")</f>
        <v>450</v>
      </c>
      <c r="Z457" s="5" t="str" cm="1">
        <f t="array" aca="1" ref="Z457" ca="1">HYPERLINK("#"&amp;CELL("direccion",Tabla_471059!A453),"450")</f>
        <v>450</v>
      </c>
      <c r="AA457" s="5" t="str" cm="1">
        <f t="array" aca="1" ref="AA457" ca="1">HYPERLINK("#"&amp;CELL("direccion",Tabla_471071!A453),"450")</f>
        <v>450</v>
      </c>
      <c r="AB457" s="5" t="str" cm="1">
        <f t="array" aca="1" ref="AB457" ca="1">HYPERLINK("#"&amp;CELL("direccion",Tabla_471062!A453),"450")</f>
        <v>450</v>
      </c>
      <c r="AC457" s="5" t="str" cm="1">
        <f t="array" aca="1" ref="AC457" ca="1">HYPERLINK("#"&amp;CELL("direccion",Tabla_471074!A453),"450")</f>
        <v>450</v>
      </c>
      <c r="AD457" t="s">
        <v>213</v>
      </c>
      <c r="AE457" s="3">
        <v>45747</v>
      </c>
    </row>
    <row r="458" spans="1:31" x14ac:dyDescent="0.3">
      <c r="A458">
        <v>2025</v>
      </c>
      <c r="B458" s="3">
        <v>45658</v>
      </c>
      <c r="C458" s="3">
        <v>45747</v>
      </c>
      <c r="D458" t="s">
        <v>84</v>
      </c>
      <c r="E458">
        <v>179</v>
      </c>
      <c r="F458" t="s">
        <v>296</v>
      </c>
      <c r="G458" t="s">
        <v>296</v>
      </c>
      <c r="H458" t="s">
        <v>225</v>
      </c>
      <c r="I458" t="s">
        <v>1091</v>
      </c>
      <c r="J458" t="s">
        <v>538</v>
      </c>
      <c r="K458" t="s">
        <v>440</v>
      </c>
      <c r="L458" t="s">
        <v>92</v>
      </c>
      <c r="M458">
        <v>13088</v>
      </c>
      <c r="N458" t="s">
        <v>212</v>
      </c>
      <c r="O458">
        <v>10672.66</v>
      </c>
      <c r="P458" t="s">
        <v>212</v>
      </c>
      <c r="Q458" s="5" t="str" cm="1">
        <f t="array" aca="1" ref="Q458" ca="1">HYPERLINK("#"&amp;CELL("direccion",Tabla_471065!A454),"451")</f>
        <v>451</v>
      </c>
      <c r="R458" s="5" t="str" cm="1">
        <f t="array" aca="1" ref="R458" ca="1">HYPERLINK("#"&amp;CELL("direccion",Tabla_471039!A454),"451")</f>
        <v>451</v>
      </c>
      <c r="S458" s="5" t="str" cm="1">
        <f t="array" aca="1" ref="S458" ca="1">HYPERLINK("#"&amp;CELL("direccion",Tabla_471067!A454),"451")</f>
        <v>451</v>
      </c>
      <c r="T458" s="5" t="str" cm="1">
        <f t="array" aca="1" ref="T458" ca="1">HYPERLINK("#"&amp;CELL("direccion",Tabla_471023!A454),"451")</f>
        <v>451</v>
      </c>
      <c r="U458" s="5" t="str" cm="1">
        <f t="array" aca="1" ref="U458" ca="1">HYPERLINK("#"&amp;CELL("direccion",Tabla_471047!A454),"451")</f>
        <v>451</v>
      </c>
      <c r="V458" s="5" t="str" cm="1">
        <f t="array" aca="1" ref="V458" ca="1">HYPERLINK("#"&amp;CELL("direccion",Tabla_471030!A454),"451")</f>
        <v>451</v>
      </c>
      <c r="W458" s="5" t="str" cm="1">
        <f t="array" aca="1" ref="W458" ca="1">HYPERLINK("#"&amp;CELL("direccion",Tabla_471041!A454),"451")</f>
        <v>451</v>
      </c>
      <c r="X458" s="5" t="str" cm="1">
        <f t="array" aca="1" ref="X458" ca="1">HYPERLINK("#"&amp;CELL("direccion",Tabla_471031!A454),"451")</f>
        <v>451</v>
      </c>
      <c r="Y458" s="5" t="str" cm="1">
        <f t="array" aca="1" ref="Y458" ca="1">HYPERLINK("#"&amp;CELL("direccion",Tabla_471032!A454),"451")</f>
        <v>451</v>
      </c>
      <c r="Z458" s="5" t="str" cm="1">
        <f t="array" aca="1" ref="Z458" ca="1">HYPERLINK("#"&amp;CELL("direccion",Tabla_471059!A454),"451")</f>
        <v>451</v>
      </c>
      <c r="AA458" s="5" t="str" cm="1">
        <f t="array" aca="1" ref="AA458" ca="1">HYPERLINK("#"&amp;CELL("direccion",Tabla_471071!A454),"451")</f>
        <v>451</v>
      </c>
      <c r="AB458" s="5" t="str" cm="1">
        <f t="array" aca="1" ref="AB458" ca="1">HYPERLINK("#"&amp;CELL("direccion",Tabla_471062!A454),"451")</f>
        <v>451</v>
      </c>
      <c r="AC458" s="5" t="str" cm="1">
        <f t="array" aca="1" ref="AC458" ca="1">HYPERLINK("#"&amp;CELL("direccion",Tabla_471074!A454),"451")</f>
        <v>451</v>
      </c>
      <c r="AD458" t="s">
        <v>213</v>
      </c>
      <c r="AE458" s="3">
        <v>45747</v>
      </c>
    </row>
    <row r="459" spans="1:31" x14ac:dyDescent="0.3">
      <c r="A459">
        <v>2025</v>
      </c>
      <c r="B459" s="3">
        <v>45658</v>
      </c>
      <c r="C459" s="3">
        <v>45747</v>
      </c>
      <c r="D459" t="s">
        <v>84</v>
      </c>
      <c r="E459">
        <v>179</v>
      </c>
      <c r="F459" t="s">
        <v>290</v>
      </c>
      <c r="G459" t="s">
        <v>290</v>
      </c>
      <c r="H459" t="s">
        <v>225</v>
      </c>
      <c r="I459" t="s">
        <v>438</v>
      </c>
      <c r="J459" t="s">
        <v>363</v>
      </c>
      <c r="K459" t="s">
        <v>598</v>
      </c>
      <c r="L459" t="s">
        <v>92</v>
      </c>
      <c r="M459">
        <v>13088</v>
      </c>
      <c r="N459" t="s">
        <v>212</v>
      </c>
      <c r="O459">
        <v>10672.66</v>
      </c>
      <c r="P459" t="s">
        <v>212</v>
      </c>
      <c r="Q459" s="5" t="str" cm="1">
        <f t="array" aca="1" ref="Q459" ca="1">HYPERLINK("#"&amp;CELL("direccion",Tabla_471065!A455),"452")</f>
        <v>452</v>
      </c>
      <c r="R459" s="5" t="str" cm="1">
        <f t="array" aca="1" ref="R459" ca="1">HYPERLINK("#"&amp;CELL("direccion",Tabla_471039!A455),"452")</f>
        <v>452</v>
      </c>
      <c r="S459" s="5" t="str" cm="1">
        <f t="array" aca="1" ref="S459" ca="1">HYPERLINK("#"&amp;CELL("direccion",Tabla_471067!A455),"452")</f>
        <v>452</v>
      </c>
      <c r="T459" s="5" t="str" cm="1">
        <f t="array" aca="1" ref="T459" ca="1">HYPERLINK("#"&amp;CELL("direccion",Tabla_471023!A455),"452")</f>
        <v>452</v>
      </c>
      <c r="U459" s="5" t="str" cm="1">
        <f t="array" aca="1" ref="U459" ca="1">HYPERLINK("#"&amp;CELL("direccion",Tabla_471047!A455),"452")</f>
        <v>452</v>
      </c>
      <c r="V459" s="5" t="str" cm="1">
        <f t="array" aca="1" ref="V459" ca="1">HYPERLINK("#"&amp;CELL("direccion",Tabla_471030!A455),"452")</f>
        <v>452</v>
      </c>
      <c r="W459" s="5" t="str" cm="1">
        <f t="array" aca="1" ref="W459" ca="1">HYPERLINK("#"&amp;CELL("direccion",Tabla_471041!A455),"452")</f>
        <v>452</v>
      </c>
      <c r="X459" s="5" t="str" cm="1">
        <f t="array" aca="1" ref="X459" ca="1">HYPERLINK("#"&amp;CELL("direccion",Tabla_471031!A455),"452")</f>
        <v>452</v>
      </c>
      <c r="Y459" s="5" t="str" cm="1">
        <f t="array" aca="1" ref="Y459" ca="1">HYPERLINK("#"&amp;CELL("direccion",Tabla_471032!A455),"452")</f>
        <v>452</v>
      </c>
      <c r="Z459" s="5" t="str" cm="1">
        <f t="array" aca="1" ref="Z459" ca="1">HYPERLINK("#"&amp;CELL("direccion",Tabla_471059!A455),"452")</f>
        <v>452</v>
      </c>
      <c r="AA459" s="5" t="str" cm="1">
        <f t="array" aca="1" ref="AA459" ca="1">HYPERLINK("#"&amp;CELL("direccion",Tabla_471071!A455),"452")</f>
        <v>452</v>
      </c>
      <c r="AB459" s="5" t="str" cm="1">
        <f t="array" aca="1" ref="AB459" ca="1">HYPERLINK("#"&amp;CELL("direccion",Tabla_471062!A455),"452")</f>
        <v>452</v>
      </c>
      <c r="AC459" s="5" t="str" cm="1">
        <f t="array" aca="1" ref="AC459" ca="1">HYPERLINK("#"&amp;CELL("direccion",Tabla_471074!A455),"452")</f>
        <v>452</v>
      </c>
      <c r="AD459" t="s">
        <v>213</v>
      </c>
      <c r="AE459" s="3">
        <v>45747</v>
      </c>
    </row>
    <row r="460" spans="1:31" x14ac:dyDescent="0.3">
      <c r="A460">
        <v>2025</v>
      </c>
      <c r="B460" s="3">
        <v>45658</v>
      </c>
      <c r="C460" s="3">
        <v>45747</v>
      </c>
      <c r="D460" t="s">
        <v>84</v>
      </c>
      <c r="E460">
        <v>179</v>
      </c>
      <c r="F460" t="s">
        <v>290</v>
      </c>
      <c r="G460" t="s">
        <v>290</v>
      </c>
      <c r="H460" t="s">
        <v>225</v>
      </c>
      <c r="I460" t="s">
        <v>1092</v>
      </c>
      <c r="J460" t="s">
        <v>363</v>
      </c>
      <c r="K460" t="s">
        <v>808</v>
      </c>
      <c r="L460" t="s">
        <v>91</v>
      </c>
      <c r="M460">
        <v>13088</v>
      </c>
      <c r="N460" t="s">
        <v>212</v>
      </c>
      <c r="O460">
        <v>10672.66</v>
      </c>
      <c r="P460" t="s">
        <v>212</v>
      </c>
      <c r="Q460" s="5" t="str" cm="1">
        <f t="array" aca="1" ref="Q460" ca="1">HYPERLINK("#"&amp;CELL("direccion",Tabla_471065!A456),"453")</f>
        <v>453</v>
      </c>
      <c r="R460" s="5" t="str" cm="1">
        <f t="array" aca="1" ref="R460" ca="1">HYPERLINK("#"&amp;CELL("direccion",Tabla_471039!A456),"453")</f>
        <v>453</v>
      </c>
      <c r="S460" s="5" t="str" cm="1">
        <f t="array" aca="1" ref="S460" ca="1">HYPERLINK("#"&amp;CELL("direccion",Tabla_471067!A456),"453")</f>
        <v>453</v>
      </c>
      <c r="T460" s="5" t="str" cm="1">
        <f t="array" aca="1" ref="T460" ca="1">HYPERLINK("#"&amp;CELL("direccion",Tabla_471023!A456),"453")</f>
        <v>453</v>
      </c>
      <c r="U460" s="5" t="str" cm="1">
        <f t="array" aca="1" ref="U460" ca="1">HYPERLINK("#"&amp;CELL("direccion",Tabla_471047!A456),"453")</f>
        <v>453</v>
      </c>
      <c r="V460" s="5" t="str" cm="1">
        <f t="array" aca="1" ref="V460" ca="1">HYPERLINK("#"&amp;CELL("direccion",Tabla_471030!A456),"453")</f>
        <v>453</v>
      </c>
      <c r="W460" s="5" t="str" cm="1">
        <f t="array" aca="1" ref="W460" ca="1">HYPERLINK("#"&amp;CELL("direccion",Tabla_471041!A456),"453")</f>
        <v>453</v>
      </c>
      <c r="X460" s="5" t="str" cm="1">
        <f t="array" aca="1" ref="X460" ca="1">HYPERLINK("#"&amp;CELL("direccion",Tabla_471031!A456),"453")</f>
        <v>453</v>
      </c>
      <c r="Y460" s="5" t="str" cm="1">
        <f t="array" aca="1" ref="Y460" ca="1">HYPERLINK("#"&amp;CELL("direccion",Tabla_471032!A456),"453")</f>
        <v>453</v>
      </c>
      <c r="Z460" s="5" t="str" cm="1">
        <f t="array" aca="1" ref="Z460" ca="1">HYPERLINK("#"&amp;CELL("direccion",Tabla_471059!A456),"453")</f>
        <v>453</v>
      </c>
      <c r="AA460" s="5" t="str" cm="1">
        <f t="array" aca="1" ref="AA460" ca="1">HYPERLINK("#"&amp;CELL("direccion",Tabla_471071!A456),"453")</f>
        <v>453</v>
      </c>
      <c r="AB460" s="5" t="str" cm="1">
        <f t="array" aca="1" ref="AB460" ca="1">HYPERLINK("#"&amp;CELL("direccion",Tabla_471062!A456),"453")</f>
        <v>453</v>
      </c>
      <c r="AC460" s="5" t="str" cm="1">
        <f t="array" aca="1" ref="AC460" ca="1">HYPERLINK("#"&amp;CELL("direccion",Tabla_471074!A456),"453")</f>
        <v>453</v>
      </c>
      <c r="AD460" t="s">
        <v>213</v>
      </c>
      <c r="AE460" s="3">
        <v>45747</v>
      </c>
    </row>
    <row r="461" spans="1:31" x14ac:dyDescent="0.3">
      <c r="A461">
        <v>2025</v>
      </c>
      <c r="B461" s="3">
        <v>45658</v>
      </c>
      <c r="C461" s="3">
        <v>45747</v>
      </c>
      <c r="D461" t="s">
        <v>84</v>
      </c>
      <c r="E461">
        <v>179</v>
      </c>
      <c r="F461" t="s">
        <v>276</v>
      </c>
      <c r="G461" t="s">
        <v>276</v>
      </c>
      <c r="H461" t="s">
        <v>225</v>
      </c>
      <c r="I461" t="s">
        <v>346</v>
      </c>
      <c r="J461" t="s">
        <v>1093</v>
      </c>
      <c r="K461" t="s">
        <v>1094</v>
      </c>
      <c r="L461" t="s">
        <v>91</v>
      </c>
      <c r="M461">
        <v>13088</v>
      </c>
      <c r="N461" t="s">
        <v>212</v>
      </c>
      <c r="O461">
        <v>10672.66</v>
      </c>
      <c r="P461" t="s">
        <v>212</v>
      </c>
      <c r="Q461" s="5" t="str" cm="1">
        <f t="array" aca="1" ref="Q461" ca="1">HYPERLINK("#"&amp;CELL("direccion",Tabla_471065!A457),"454")</f>
        <v>454</v>
      </c>
      <c r="R461" s="5" t="str" cm="1">
        <f t="array" aca="1" ref="R461" ca="1">HYPERLINK("#"&amp;CELL("direccion",Tabla_471039!A457),"454")</f>
        <v>454</v>
      </c>
      <c r="S461" s="5" t="str" cm="1">
        <f t="array" aca="1" ref="S461" ca="1">HYPERLINK("#"&amp;CELL("direccion",Tabla_471067!A457),"454")</f>
        <v>454</v>
      </c>
      <c r="T461" s="5" t="str" cm="1">
        <f t="array" aca="1" ref="T461" ca="1">HYPERLINK("#"&amp;CELL("direccion",Tabla_471023!A457),"454")</f>
        <v>454</v>
      </c>
      <c r="U461" s="5" t="str" cm="1">
        <f t="array" aca="1" ref="U461" ca="1">HYPERLINK("#"&amp;CELL("direccion",Tabla_471047!A457),"454")</f>
        <v>454</v>
      </c>
      <c r="V461" s="5" t="str" cm="1">
        <f t="array" aca="1" ref="V461" ca="1">HYPERLINK("#"&amp;CELL("direccion",Tabla_471030!A457),"454")</f>
        <v>454</v>
      </c>
      <c r="W461" s="5" t="str" cm="1">
        <f t="array" aca="1" ref="W461" ca="1">HYPERLINK("#"&amp;CELL("direccion",Tabla_471041!A457),"454")</f>
        <v>454</v>
      </c>
      <c r="X461" s="5" t="str" cm="1">
        <f t="array" aca="1" ref="X461" ca="1">HYPERLINK("#"&amp;CELL("direccion",Tabla_471031!A457),"454")</f>
        <v>454</v>
      </c>
      <c r="Y461" s="5" t="str" cm="1">
        <f t="array" aca="1" ref="Y461" ca="1">HYPERLINK("#"&amp;CELL("direccion",Tabla_471032!A457),"454")</f>
        <v>454</v>
      </c>
      <c r="Z461" s="5" t="str" cm="1">
        <f t="array" aca="1" ref="Z461" ca="1">HYPERLINK("#"&amp;CELL("direccion",Tabla_471059!A457),"454")</f>
        <v>454</v>
      </c>
      <c r="AA461" s="5" t="str" cm="1">
        <f t="array" aca="1" ref="AA461" ca="1">HYPERLINK("#"&amp;CELL("direccion",Tabla_471071!A457),"454")</f>
        <v>454</v>
      </c>
      <c r="AB461" s="5" t="str" cm="1">
        <f t="array" aca="1" ref="AB461" ca="1">HYPERLINK("#"&amp;CELL("direccion",Tabla_471062!A457),"454")</f>
        <v>454</v>
      </c>
      <c r="AC461" s="5" t="str" cm="1">
        <f t="array" aca="1" ref="AC461" ca="1">HYPERLINK("#"&amp;CELL("direccion",Tabla_471074!A457),"454")</f>
        <v>454</v>
      </c>
      <c r="AD461" t="s">
        <v>213</v>
      </c>
      <c r="AE461" s="3">
        <v>45747</v>
      </c>
    </row>
    <row r="462" spans="1:31" x14ac:dyDescent="0.3">
      <c r="A462">
        <v>2025</v>
      </c>
      <c r="B462" s="3">
        <v>45658</v>
      </c>
      <c r="C462" s="3">
        <v>45747</v>
      </c>
      <c r="D462" t="s">
        <v>84</v>
      </c>
      <c r="E462">
        <v>179</v>
      </c>
      <c r="F462" t="s">
        <v>292</v>
      </c>
      <c r="G462" t="s">
        <v>292</v>
      </c>
      <c r="H462" t="s">
        <v>225</v>
      </c>
      <c r="I462" t="s">
        <v>1095</v>
      </c>
      <c r="J462" t="s">
        <v>1096</v>
      </c>
      <c r="K462" t="s">
        <v>527</v>
      </c>
      <c r="L462" t="s">
        <v>92</v>
      </c>
      <c r="M462">
        <v>13088</v>
      </c>
      <c r="N462" t="s">
        <v>212</v>
      </c>
      <c r="O462">
        <v>10672.66</v>
      </c>
      <c r="P462" t="s">
        <v>212</v>
      </c>
      <c r="Q462" s="5" t="str" cm="1">
        <f t="array" aca="1" ref="Q462" ca="1">HYPERLINK("#"&amp;CELL("direccion",Tabla_471065!A458),"455")</f>
        <v>455</v>
      </c>
      <c r="R462" s="5" t="str" cm="1">
        <f t="array" aca="1" ref="R462" ca="1">HYPERLINK("#"&amp;CELL("direccion",Tabla_471039!A458),"455")</f>
        <v>455</v>
      </c>
      <c r="S462" s="5" t="str" cm="1">
        <f t="array" aca="1" ref="S462" ca="1">HYPERLINK("#"&amp;CELL("direccion",Tabla_471067!A458),"455")</f>
        <v>455</v>
      </c>
      <c r="T462" s="5" t="str" cm="1">
        <f t="array" aca="1" ref="T462" ca="1">HYPERLINK("#"&amp;CELL("direccion",Tabla_471023!A458),"455")</f>
        <v>455</v>
      </c>
      <c r="U462" s="5" t="str" cm="1">
        <f t="array" aca="1" ref="U462" ca="1">HYPERLINK("#"&amp;CELL("direccion",Tabla_471047!A458),"455")</f>
        <v>455</v>
      </c>
      <c r="V462" s="5" t="str" cm="1">
        <f t="array" aca="1" ref="V462" ca="1">HYPERLINK("#"&amp;CELL("direccion",Tabla_471030!A458),"455")</f>
        <v>455</v>
      </c>
      <c r="W462" s="5" t="str" cm="1">
        <f t="array" aca="1" ref="W462" ca="1">HYPERLINK("#"&amp;CELL("direccion",Tabla_471041!A458),"455")</f>
        <v>455</v>
      </c>
      <c r="X462" s="5" t="str" cm="1">
        <f t="array" aca="1" ref="X462" ca="1">HYPERLINK("#"&amp;CELL("direccion",Tabla_471031!A458),"455")</f>
        <v>455</v>
      </c>
      <c r="Y462" s="5" t="str" cm="1">
        <f t="array" aca="1" ref="Y462" ca="1">HYPERLINK("#"&amp;CELL("direccion",Tabla_471032!A458),"455")</f>
        <v>455</v>
      </c>
      <c r="Z462" s="5" t="str" cm="1">
        <f t="array" aca="1" ref="Z462" ca="1">HYPERLINK("#"&amp;CELL("direccion",Tabla_471059!A458),"455")</f>
        <v>455</v>
      </c>
      <c r="AA462" s="5" t="str" cm="1">
        <f t="array" aca="1" ref="AA462" ca="1">HYPERLINK("#"&amp;CELL("direccion",Tabla_471071!A458),"455")</f>
        <v>455</v>
      </c>
      <c r="AB462" s="5" t="str" cm="1">
        <f t="array" aca="1" ref="AB462" ca="1">HYPERLINK("#"&amp;CELL("direccion",Tabla_471062!A458),"455")</f>
        <v>455</v>
      </c>
      <c r="AC462" s="5" t="str" cm="1">
        <f t="array" aca="1" ref="AC462" ca="1">HYPERLINK("#"&amp;CELL("direccion",Tabla_471074!A458),"455")</f>
        <v>455</v>
      </c>
      <c r="AD462" t="s">
        <v>213</v>
      </c>
      <c r="AE462" s="3">
        <v>45747</v>
      </c>
    </row>
    <row r="463" spans="1:31" x14ac:dyDescent="0.3">
      <c r="A463">
        <v>2025</v>
      </c>
      <c r="B463" s="3">
        <v>45658</v>
      </c>
      <c r="C463" s="3">
        <v>45747</v>
      </c>
      <c r="D463" t="s">
        <v>84</v>
      </c>
      <c r="E463">
        <v>179</v>
      </c>
      <c r="F463" t="s">
        <v>292</v>
      </c>
      <c r="G463" t="s">
        <v>292</v>
      </c>
      <c r="H463" t="s">
        <v>225</v>
      </c>
      <c r="I463" t="s">
        <v>1097</v>
      </c>
      <c r="J463" t="s">
        <v>417</v>
      </c>
      <c r="K463" t="s">
        <v>454</v>
      </c>
      <c r="L463" t="s">
        <v>91</v>
      </c>
      <c r="M463">
        <v>13088</v>
      </c>
      <c r="N463" t="s">
        <v>212</v>
      </c>
      <c r="O463">
        <v>10672.66</v>
      </c>
      <c r="P463" t="s">
        <v>212</v>
      </c>
      <c r="Q463" s="5" t="str" cm="1">
        <f t="array" aca="1" ref="Q463" ca="1">HYPERLINK("#"&amp;CELL("direccion",Tabla_471065!A459),"456")</f>
        <v>456</v>
      </c>
      <c r="R463" s="5" t="str" cm="1">
        <f t="array" aca="1" ref="R463" ca="1">HYPERLINK("#"&amp;CELL("direccion",Tabla_471039!A459),"456")</f>
        <v>456</v>
      </c>
      <c r="S463" s="5" t="str" cm="1">
        <f t="array" aca="1" ref="S463" ca="1">HYPERLINK("#"&amp;CELL("direccion",Tabla_471067!A459),"456")</f>
        <v>456</v>
      </c>
      <c r="T463" s="5" t="str" cm="1">
        <f t="array" aca="1" ref="T463" ca="1">HYPERLINK("#"&amp;CELL("direccion",Tabla_471023!A459),"456")</f>
        <v>456</v>
      </c>
      <c r="U463" s="5" t="str" cm="1">
        <f t="array" aca="1" ref="U463" ca="1">HYPERLINK("#"&amp;CELL("direccion",Tabla_471047!A459),"456")</f>
        <v>456</v>
      </c>
      <c r="V463" s="5" t="str" cm="1">
        <f t="array" aca="1" ref="V463" ca="1">HYPERLINK("#"&amp;CELL("direccion",Tabla_471030!A459),"456")</f>
        <v>456</v>
      </c>
      <c r="W463" s="5" t="str" cm="1">
        <f t="array" aca="1" ref="W463" ca="1">HYPERLINK("#"&amp;CELL("direccion",Tabla_471041!A459),"456")</f>
        <v>456</v>
      </c>
      <c r="X463" s="5" t="str" cm="1">
        <f t="array" aca="1" ref="X463" ca="1">HYPERLINK("#"&amp;CELL("direccion",Tabla_471031!A459),"456")</f>
        <v>456</v>
      </c>
      <c r="Y463" s="5" t="str" cm="1">
        <f t="array" aca="1" ref="Y463" ca="1">HYPERLINK("#"&amp;CELL("direccion",Tabla_471032!A459),"456")</f>
        <v>456</v>
      </c>
      <c r="Z463" s="5" t="str" cm="1">
        <f t="array" aca="1" ref="Z463" ca="1">HYPERLINK("#"&amp;CELL("direccion",Tabla_471059!A459),"456")</f>
        <v>456</v>
      </c>
      <c r="AA463" s="5" t="str" cm="1">
        <f t="array" aca="1" ref="AA463" ca="1">HYPERLINK("#"&amp;CELL("direccion",Tabla_471071!A459),"456")</f>
        <v>456</v>
      </c>
      <c r="AB463" s="5" t="str" cm="1">
        <f t="array" aca="1" ref="AB463" ca="1">HYPERLINK("#"&amp;CELL("direccion",Tabla_471062!A459),"456")</f>
        <v>456</v>
      </c>
      <c r="AC463" s="5" t="str" cm="1">
        <f t="array" aca="1" ref="AC463" ca="1">HYPERLINK("#"&amp;CELL("direccion",Tabla_471074!A459),"456")</f>
        <v>456</v>
      </c>
      <c r="AD463" t="s">
        <v>213</v>
      </c>
      <c r="AE463" s="3">
        <v>45747</v>
      </c>
    </row>
    <row r="464" spans="1:31" x14ac:dyDescent="0.3">
      <c r="A464">
        <v>2025</v>
      </c>
      <c r="B464" s="3">
        <v>45658</v>
      </c>
      <c r="C464" s="3">
        <v>45747</v>
      </c>
      <c r="D464" t="s">
        <v>84</v>
      </c>
      <c r="E464">
        <v>179</v>
      </c>
      <c r="F464" t="s">
        <v>290</v>
      </c>
      <c r="G464" t="s">
        <v>290</v>
      </c>
      <c r="H464" t="s">
        <v>225</v>
      </c>
      <c r="I464" t="s">
        <v>1098</v>
      </c>
      <c r="J464" t="s">
        <v>1099</v>
      </c>
      <c r="K464" t="s">
        <v>730</v>
      </c>
      <c r="L464" t="s">
        <v>92</v>
      </c>
      <c r="M464">
        <v>13088</v>
      </c>
      <c r="N464" t="s">
        <v>212</v>
      </c>
      <c r="O464">
        <v>10672.66</v>
      </c>
      <c r="P464" t="s">
        <v>212</v>
      </c>
      <c r="Q464" s="5" t="str" cm="1">
        <f t="array" aca="1" ref="Q464" ca="1">HYPERLINK("#"&amp;CELL("direccion",Tabla_471065!A460),"457")</f>
        <v>457</v>
      </c>
      <c r="R464" s="5" t="str" cm="1">
        <f t="array" aca="1" ref="R464" ca="1">HYPERLINK("#"&amp;CELL("direccion",Tabla_471039!A460),"457")</f>
        <v>457</v>
      </c>
      <c r="S464" s="5" t="str" cm="1">
        <f t="array" aca="1" ref="S464" ca="1">HYPERLINK("#"&amp;CELL("direccion",Tabla_471067!A460),"457")</f>
        <v>457</v>
      </c>
      <c r="T464" s="5" t="str" cm="1">
        <f t="array" aca="1" ref="T464" ca="1">HYPERLINK("#"&amp;CELL("direccion",Tabla_471023!A460),"457")</f>
        <v>457</v>
      </c>
      <c r="U464" s="5" t="str" cm="1">
        <f t="array" aca="1" ref="U464" ca="1">HYPERLINK("#"&amp;CELL("direccion",Tabla_471047!A460),"457")</f>
        <v>457</v>
      </c>
      <c r="V464" s="5" t="str" cm="1">
        <f t="array" aca="1" ref="V464" ca="1">HYPERLINK("#"&amp;CELL("direccion",Tabla_471030!A460),"457")</f>
        <v>457</v>
      </c>
      <c r="W464" s="5" t="str" cm="1">
        <f t="array" aca="1" ref="W464" ca="1">HYPERLINK("#"&amp;CELL("direccion",Tabla_471041!A460),"457")</f>
        <v>457</v>
      </c>
      <c r="X464" s="5" t="str" cm="1">
        <f t="array" aca="1" ref="X464" ca="1">HYPERLINK("#"&amp;CELL("direccion",Tabla_471031!A460),"457")</f>
        <v>457</v>
      </c>
      <c r="Y464" s="5" t="str" cm="1">
        <f t="array" aca="1" ref="Y464" ca="1">HYPERLINK("#"&amp;CELL("direccion",Tabla_471032!A460),"457")</f>
        <v>457</v>
      </c>
      <c r="Z464" s="5" t="str" cm="1">
        <f t="array" aca="1" ref="Z464" ca="1">HYPERLINK("#"&amp;CELL("direccion",Tabla_471059!A460),"457")</f>
        <v>457</v>
      </c>
      <c r="AA464" s="5" t="str" cm="1">
        <f t="array" aca="1" ref="AA464" ca="1">HYPERLINK("#"&amp;CELL("direccion",Tabla_471071!A460),"457")</f>
        <v>457</v>
      </c>
      <c r="AB464" s="5" t="str" cm="1">
        <f t="array" aca="1" ref="AB464" ca="1">HYPERLINK("#"&amp;CELL("direccion",Tabla_471062!A460),"457")</f>
        <v>457</v>
      </c>
      <c r="AC464" s="5" t="str" cm="1">
        <f t="array" aca="1" ref="AC464" ca="1">HYPERLINK("#"&amp;CELL("direccion",Tabla_471074!A460),"457")</f>
        <v>457</v>
      </c>
      <c r="AD464" t="s">
        <v>213</v>
      </c>
      <c r="AE464" s="3">
        <v>45747</v>
      </c>
    </row>
    <row r="465" spans="1:31" x14ac:dyDescent="0.3">
      <c r="A465">
        <v>2025</v>
      </c>
      <c r="B465" s="3">
        <v>45658</v>
      </c>
      <c r="C465" s="3">
        <v>45747</v>
      </c>
      <c r="D465" t="s">
        <v>84</v>
      </c>
      <c r="E465">
        <v>179</v>
      </c>
      <c r="F465" t="s">
        <v>290</v>
      </c>
      <c r="G465" t="s">
        <v>290</v>
      </c>
      <c r="H465" t="s">
        <v>225</v>
      </c>
      <c r="I465" t="s">
        <v>1100</v>
      </c>
      <c r="J465" t="s">
        <v>1101</v>
      </c>
      <c r="K465" t="s">
        <v>1102</v>
      </c>
      <c r="L465" t="s">
        <v>92</v>
      </c>
      <c r="M465">
        <v>13088</v>
      </c>
      <c r="N465" t="s">
        <v>212</v>
      </c>
      <c r="O465">
        <v>10672.66</v>
      </c>
      <c r="P465" t="s">
        <v>212</v>
      </c>
      <c r="Q465" s="5" t="str" cm="1">
        <f t="array" aca="1" ref="Q465" ca="1">HYPERLINK("#"&amp;CELL("direccion",Tabla_471065!A461),"458")</f>
        <v>458</v>
      </c>
      <c r="R465" s="5" t="str" cm="1">
        <f t="array" aca="1" ref="R465" ca="1">HYPERLINK("#"&amp;CELL("direccion",Tabla_471039!A461),"458")</f>
        <v>458</v>
      </c>
      <c r="S465" s="5" t="str" cm="1">
        <f t="array" aca="1" ref="S465" ca="1">HYPERLINK("#"&amp;CELL("direccion",Tabla_471067!A461),"458")</f>
        <v>458</v>
      </c>
      <c r="T465" s="5" t="str" cm="1">
        <f t="array" aca="1" ref="T465" ca="1">HYPERLINK("#"&amp;CELL("direccion",Tabla_471023!A461),"458")</f>
        <v>458</v>
      </c>
      <c r="U465" s="5" t="str" cm="1">
        <f t="array" aca="1" ref="U465" ca="1">HYPERLINK("#"&amp;CELL("direccion",Tabla_471047!A461),"458")</f>
        <v>458</v>
      </c>
      <c r="V465" s="5" t="str" cm="1">
        <f t="array" aca="1" ref="V465" ca="1">HYPERLINK("#"&amp;CELL("direccion",Tabla_471030!A461),"458")</f>
        <v>458</v>
      </c>
      <c r="W465" s="5" t="str" cm="1">
        <f t="array" aca="1" ref="W465" ca="1">HYPERLINK("#"&amp;CELL("direccion",Tabla_471041!A461),"458")</f>
        <v>458</v>
      </c>
      <c r="X465" s="5" t="str" cm="1">
        <f t="array" aca="1" ref="X465" ca="1">HYPERLINK("#"&amp;CELL("direccion",Tabla_471031!A461),"458")</f>
        <v>458</v>
      </c>
      <c r="Y465" s="5" t="str" cm="1">
        <f t="array" aca="1" ref="Y465" ca="1">HYPERLINK("#"&amp;CELL("direccion",Tabla_471032!A461),"458")</f>
        <v>458</v>
      </c>
      <c r="Z465" s="5" t="str" cm="1">
        <f t="array" aca="1" ref="Z465" ca="1">HYPERLINK("#"&amp;CELL("direccion",Tabla_471059!A461),"458")</f>
        <v>458</v>
      </c>
      <c r="AA465" s="5" t="str" cm="1">
        <f t="array" aca="1" ref="AA465" ca="1">HYPERLINK("#"&amp;CELL("direccion",Tabla_471071!A461),"458")</f>
        <v>458</v>
      </c>
      <c r="AB465" s="5" t="str" cm="1">
        <f t="array" aca="1" ref="AB465" ca="1">HYPERLINK("#"&amp;CELL("direccion",Tabla_471062!A461),"458")</f>
        <v>458</v>
      </c>
      <c r="AC465" s="5" t="str" cm="1">
        <f t="array" aca="1" ref="AC465" ca="1">HYPERLINK("#"&amp;CELL("direccion",Tabla_471074!A461),"458")</f>
        <v>458</v>
      </c>
      <c r="AD465" t="s">
        <v>213</v>
      </c>
      <c r="AE465" s="3">
        <v>45747</v>
      </c>
    </row>
    <row r="466" spans="1:31" x14ac:dyDescent="0.3">
      <c r="A466">
        <v>2025</v>
      </c>
      <c r="B466" s="3">
        <v>45658</v>
      </c>
      <c r="C466" s="3">
        <v>45747</v>
      </c>
      <c r="D466" t="s">
        <v>84</v>
      </c>
      <c r="E466">
        <v>179</v>
      </c>
      <c r="F466" t="s">
        <v>290</v>
      </c>
      <c r="G466" t="s">
        <v>290</v>
      </c>
      <c r="H466" t="s">
        <v>225</v>
      </c>
      <c r="I466" t="s">
        <v>1103</v>
      </c>
      <c r="J466" t="s">
        <v>1104</v>
      </c>
      <c r="K466" t="s">
        <v>724</v>
      </c>
      <c r="L466" t="s">
        <v>92</v>
      </c>
      <c r="M466">
        <v>12053</v>
      </c>
      <c r="N466" t="s">
        <v>212</v>
      </c>
      <c r="O466">
        <v>9916.15</v>
      </c>
      <c r="P466" t="s">
        <v>212</v>
      </c>
      <c r="Q466" s="5" t="str" cm="1">
        <f t="array" aca="1" ref="Q466" ca="1">HYPERLINK("#"&amp;CELL("direccion",Tabla_471065!A462),"459")</f>
        <v>459</v>
      </c>
      <c r="R466" s="5" t="str" cm="1">
        <f t="array" aca="1" ref="R466" ca="1">HYPERLINK("#"&amp;CELL("direccion",Tabla_471039!A462),"459")</f>
        <v>459</v>
      </c>
      <c r="S466" s="5" t="str" cm="1">
        <f t="array" aca="1" ref="S466" ca="1">HYPERLINK("#"&amp;CELL("direccion",Tabla_471067!A462),"459")</f>
        <v>459</v>
      </c>
      <c r="T466" s="5" t="str" cm="1">
        <f t="array" aca="1" ref="T466" ca="1">HYPERLINK("#"&amp;CELL("direccion",Tabla_471023!A462),"459")</f>
        <v>459</v>
      </c>
      <c r="U466" s="5" t="str" cm="1">
        <f t="array" aca="1" ref="U466" ca="1">HYPERLINK("#"&amp;CELL("direccion",Tabla_471047!A462),"459")</f>
        <v>459</v>
      </c>
      <c r="V466" s="5" t="str" cm="1">
        <f t="array" aca="1" ref="V466" ca="1">HYPERLINK("#"&amp;CELL("direccion",Tabla_471030!A462),"459")</f>
        <v>459</v>
      </c>
      <c r="W466" s="5" t="str" cm="1">
        <f t="array" aca="1" ref="W466" ca="1">HYPERLINK("#"&amp;CELL("direccion",Tabla_471041!A462),"459")</f>
        <v>459</v>
      </c>
      <c r="X466" s="5" t="str" cm="1">
        <f t="array" aca="1" ref="X466" ca="1">HYPERLINK("#"&amp;CELL("direccion",Tabla_471031!A462),"459")</f>
        <v>459</v>
      </c>
      <c r="Y466" s="5" t="str" cm="1">
        <f t="array" aca="1" ref="Y466" ca="1">HYPERLINK("#"&amp;CELL("direccion",Tabla_471032!A462),"459")</f>
        <v>459</v>
      </c>
      <c r="Z466" s="5" t="str" cm="1">
        <f t="array" aca="1" ref="Z466" ca="1">HYPERLINK("#"&amp;CELL("direccion",Tabla_471059!A462),"459")</f>
        <v>459</v>
      </c>
      <c r="AA466" s="5" t="str" cm="1">
        <f t="array" aca="1" ref="AA466" ca="1">HYPERLINK("#"&amp;CELL("direccion",Tabla_471071!A462),"459")</f>
        <v>459</v>
      </c>
      <c r="AB466" s="5" t="str" cm="1">
        <f t="array" aca="1" ref="AB466" ca="1">HYPERLINK("#"&amp;CELL("direccion",Tabla_471062!A462),"459")</f>
        <v>459</v>
      </c>
      <c r="AC466" s="5" t="str" cm="1">
        <f t="array" aca="1" ref="AC466" ca="1">HYPERLINK("#"&amp;CELL("direccion",Tabla_471074!A462),"459")</f>
        <v>459</v>
      </c>
      <c r="AD466" t="s">
        <v>213</v>
      </c>
      <c r="AE466" s="3">
        <v>45747</v>
      </c>
    </row>
    <row r="467" spans="1:31" x14ac:dyDescent="0.3">
      <c r="A467">
        <v>2025</v>
      </c>
      <c r="B467" s="3">
        <v>45658</v>
      </c>
      <c r="C467" s="3">
        <v>45747</v>
      </c>
      <c r="D467" t="s">
        <v>84</v>
      </c>
      <c r="E467">
        <v>179</v>
      </c>
      <c r="F467" t="s">
        <v>292</v>
      </c>
      <c r="G467" t="s">
        <v>292</v>
      </c>
      <c r="H467" t="s">
        <v>225</v>
      </c>
      <c r="I467" t="s">
        <v>923</v>
      </c>
      <c r="J467" t="s">
        <v>422</v>
      </c>
      <c r="K467" t="s">
        <v>347</v>
      </c>
      <c r="L467" t="s">
        <v>91</v>
      </c>
      <c r="M467">
        <v>12053</v>
      </c>
      <c r="N467" t="s">
        <v>212</v>
      </c>
      <c r="O467">
        <v>9916.15</v>
      </c>
      <c r="P467" t="s">
        <v>212</v>
      </c>
      <c r="Q467" s="5" t="str" cm="1">
        <f t="array" aca="1" ref="Q467" ca="1">HYPERLINK("#"&amp;CELL("direccion",Tabla_471065!A463),"460")</f>
        <v>460</v>
      </c>
      <c r="R467" s="5" t="str" cm="1">
        <f t="array" aca="1" ref="R467" ca="1">HYPERLINK("#"&amp;CELL("direccion",Tabla_471039!A463),"460")</f>
        <v>460</v>
      </c>
      <c r="S467" s="5" t="str" cm="1">
        <f t="array" aca="1" ref="S467" ca="1">HYPERLINK("#"&amp;CELL("direccion",Tabla_471067!A463),"460")</f>
        <v>460</v>
      </c>
      <c r="T467" s="5" t="str" cm="1">
        <f t="array" aca="1" ref="T467" ca="1">HYPERLINK("#"&amp;CELL("direccion",Tabla_471023!A463),"460")</f>
        <v>460</v>
      </c>
      <c r="U467" s="5" t="str" cm="1">
        <f t="array" aca="1" ref="U467" ca="1">HYPERLINK("#"&amp;CELL("direccion",Tabla_471047!A463),"460")</f>
        <v>460</v>
      </c>
      <c r="V467" s="5" t="str" cm="1">
        <f t="array" aca="1" ref="V467" ca="1">HYPERLINK("#"&amp;CELL("direccion",Tabla_471030!A463),"460")</f>
        <v>460</v>
      </c>
      <c r="W467" s="5" t="str" cm="1">
        <f t="array" aca="1" ref="W467" ca="1">HYPERLINK("#"&amp;CELL("direccion",Tabla_471041!A463),"460")</f>
        <v>460</v>
      </c>
      <c r="X467" s="5" t="str" cm="1">
        <f t="array" aca="1" ref="X467" ca="1">HYPERLINK("#"&amp;CELL("direccion",Tabla_471031!A463),"460")</f>
        <v>460</v>
      </c>
      <c r="Y467" s="5" t="str" cm="1">
        <f t="array" aca="1" ref="Y467" ca="1">HYPERLINK("#"&amp;CELL("direccion",Tabla_471032!A463),"460")</f>
        <v>460</v>
      </c>
      <c r="Z467" s="5" t="str" cm="1">
        <f t="array" aca="1" ref="Z467" ca="1">HYPERLINK("#"&amp;CELL("direccion",Tabla_471059!A463),"460")</f>
        <v>460</v>
      </c>
      <c r="AA467" s="5" t="str" cm="1">
        <f t="array" aca="1" ref="AA467" ca="1">HYPERLINK("#"&amp;CELL("direccion",Tabla_471071!A463),"460")</f>
        <v>460</v>
      </c>
      <c r="AB467" s="5" t="str" cm="1">
        <f t="array" aca="1" ref="AB467" ca="1">HYPERLINK("#"&amp;CELL("direccion",Tabla_471062!A463),"460")</f>
        <v>460</v>
      </c>
      <c r="AC467" s="5" t="str" cm="1">
        <f t="array" aca="1" ref="AC467" ca="1">HYPERLINK("#"&amp;CELL("direccion",Tabla_471074!A463),"460")</f>
        <v>460</v>
      </c>
      <c r="AD467" t="s">
        <v>213</v>
      </c>
      <c r="AE467" s="3">
        <v>45747</v>
      </c>
    </row>
    <row r="468" spans="1:31" x14ac:dyDescent="0.3">
      <c r="A468">
        <v>2025</v>
      </c>
      <c r="B468" s="3">
        <v>45658</v>
      </c>
      <c r="C468" s="3">
        <v>45747</v>
      </c>
      <c r="D468" t="s">
        <v>84</v>
      </c>
      <c r="E468">
        <v>179</v>
      </c>
      <c r="F468" t="s">
        <v>290</v>
      </c>
      <c r="G468" t="s">
        <v>290</v>
      </c>
      <c r="H468" t="s">
        <v>225</v>
      </c>
      <c r="I468" t="s">
        <v>391</v>
      </c>
      <c r="J468" t="s">
        <v>553</v>
      </c>
      <c r="K468" t="s">
        <v>1105</v>
      </c>
      <c r="L468" t="s">
        <v>91</v>
      </c>
      <c r="M468">
        <v>13088</v>
      </c>
      <c r="N468" t="s">
        <v>212</v>
      </c>
      <c r="O468">
        <v>10672.66</v>
      </c>
      <c r="P468" t="s">
        <v>212</v>
      </c>
      <c r="Q468" s="5" t="str" cm="1">
        <f t="array" aca="1" ref="Q468" ca="1">HYPERLINK("#"&amp;CELL("direccion",Tabla_471065!A464),"461")</f>
        <v>461</v>
      </c>
      <c r="R468" s="5" t="str" cm="1">
        <f t="array" aca="1" ref="R468" ca="1">HYPERLINK("#"&amp;CELL("direccion",Tabla_471039!A464),"461")</f>
        <v>461</v>
      </c>
      <c r="S468" s="5" t="str" cm="1">
        <f t="array" aca="1" ref="S468" ca="1">HYPERLINK("#"&amp;CELL("direccion",Tabla_471067!A464),"461")</f>
        <v>461</v>
      </c>
      <c r="T468" s="5" t="str" cm="1">
        <f t="array" aca="1" ref="T468" ca="1">HYPERLINK("#"&amp;CELL("direccion",Tabla_471023!A464),"461")</f>
        <v>461</v>
      </c>
      <c r="U468" s="5" t="str" cm="1">
        <f t="array" aca="1" ref="U468" ca="1">HYPERLINK("#"&amp;CELL("direccion",Tabla_471047!A464),"461")</f>
        <v>461</v>
      </c>
      <c r="V468" s="5" t="str" cm="1">
        <f t="array" aca="1" ref="V468" ca="1">HYPERLINK("#"&amp;CELL("direccion",Tabla_471030!A464),"461")</f>
        <v>461</v>
      </c>
      <c r="W468" s="5" t="str" cm="1">
        <f t="array" aca="1" ref="W468" ca="1">HYPERLINK("#"&amp;CELL("direccion",Tabla_471041!A464),"461")</f>
        <v>461</v>
      </c>
      <c r="X468" s="5" t="str" cm="1">
        <f t="array" aca="1" ref="X468" ca="1">HYPERLINK("#"&amp;CELL("direccion",Tabla_471031!A464),"461")</f>
        <v>461</v>
      </c>
      <c r="Y468" s="5" t="str" cm="1">
        <f t="array" aca="1" ref="Y468" ca="1">HYPERLINK("#"&amp;CELL("direccion",Tabla_471032!A464),"461")</f>
        <v>461</v>
      </c>
      <c r="Z468" s="5" t="str" cm="1">
        <f t="array" aca="1" ref="Z468" ca="1">HYPERLINK("#"&amp;CELL("direccion",Tabla_471059!A464),"461")</f>
        <v>461</v>
      </c>
      <c r="AA468" s="5" t="str" cm="1">
        <f t="array" aca="1" ref="AA468" ca="1">HYPERLINK("#"&amp;CELL("direccion",Tabla_471071!A464),"461")</f>
        <v>461</v>
      </c>
      <c r="AB468" s="5" t="str" cm="1">
        <f t="array" aca="1" ref="AB468" ca="1">HYPERLINK("#"&amp;CELL("direccion",Tabla_471062!A464),"461")</f>
        <v>461</v>
      </c>
      <c r="AC468" s="5" t="str" cm="1">
        <f t="array" aca="1" ref="AC468" ca="1">HYPERLINK("#"&amp;CELL("direccion",Tabla_471074!A464),"461")</f>
        <v>461</v>
      </c>
      <c r="AD468" t="s">
        <v>213</v>
      </c>
      <c r="AE468" s="3">
        <v>45747</v>
      </c>
    </row>
    <row r="469" spans="1:31" x14ac:dyDescent="0.3">
      <c r="A469">
        <v>2025</v>
      </c>
      <c r="B469" s="3">
        <v>45658</v>
      </c>
      <c r="C469" s="3">
        <v>45747</v>
      </c>
      <c r="D469" t="s">
        <v>84</v>
      </c>
      <c r="E469">
        <v>179</v>
      </c>
      <c r="F469" t="s">
        <v>291</v>
      </c>
      <c r="G469" t="s">
        <v>291</v>
      </c>
      <c r="H469" t="s">
        <v>225</v>
      </c>
      <c r="I469" t="s">
        <v>1106</v>
      </c>
      <c r="J469" t="s">
        <v>553</v>
      </c>
      <c r="K469" t="s">
        <v>609</v>
      </c>
      <c r="L469" t="s">
        <v>91</v>
      </c>
      <c r="M469">
        <v>13088</v>
      </c>
      <c r="N469" t="s">
        <v>212</v>
      </c>
      <c r="O469">
        <v>10672.66</v>
      </c>
      <c r="P469" t="s">
        <v>212</v>
      </c>
      <c r="Q469" s="5" t="str" cm="1">
        <f t="array" aca="1" ref="Q469" ca="1">HYPERLINK("#"&amp;CELL("direccion",Tabla_471065!A465),"462")</f>
        <v>462</v>
      </c>
      <c r="R469" s="5" t="str" cm="1">
        <f t="array" aca="1" ref="R469" ca="1">HYPERLINK("#"&amp;CELL("direccion",Tabla_471039!A465),"462")</f>
        <v>462</v>
      </c>
      <c r="S469" s="5" t="str" cm="1">
        <f t="array" aca="1" ref="S469" ca="1">HYPERLINK("#"&amp;CELL("direccion",Tabla_471067!A465),"462")</f>
        <v>462</v>
      </c>
      <c r="T469" s="5" t="str" cm="1">
        <f t="array" aca="1" ref="T469" ca="1">HYPERLINK("#"&amp;CELL("direccion",Tabla_471023!A465),"462")</f>
        <v>462</v>
      </c>
      <c r="U469" s="5" t="str" cm="1">
        <f t="array" aca="1" ref="U469" ca="1">HYPERLINK("#"&amp;CELL("direccion",Tabla_471047!A465),"462")</f>
        <v>462</v>
      </c>
      <c r="V469" s="5" t="str" cm="1">
        <f t="array" aca="1" ref="V469" ca="1">HYPERLINK("#"&amp;CELL("direccion",Tabla_471030!A465),"462")</f>
        <v>462</v>
      </c>
      <c r="W469" s="5" t="str" cm="1">
        <f t="array" aca="1" ref="W469" ca="1">HYPERLINK("#"&amp;CELL("direccion",Tabla_471041!A465),"462")</f>
        <v>462</v>
      </c>
      <c r="X469" s="5" t="str" cm="1">
        <f t="array" aca="1" ref="X469" ca="1">HYPERLINK("#"&amp;CELL("direccion",Tabla_471031!A465),"462")</f>
        <v>462</v>
      </c>
      <c r="Y469" s="5" t="str" cm="1">
        <f t="array" aca="1" ref="Y469" ca="1">HYPERLINK("#"&amp;CELL("direccion",Tabla_471032!A465),"462")</f>
        <v>462</v>
      </c>
      <c r="Z469" s="5" t="str" cm="1">
        <f t="array" aca="1" ref="Z469" ca="1">HYPERLINK("#"&amp;CELL("direccion",Tabla_471059!A465),"462")</f>
        <v>462</v>
      </c>
      <c r="AA469" s="5" t="str" cm="1">
        <f t="array" aca="1" ref="AA469" ca="1">HYPERLINK("#"&amp;CELL("direccion",Tabla_471071!A465),"462")</f>
        <v>462</v>
      </c>
      <c r="AB469" s="5" t="str" cm="1">
        <f t="array" aca="1" ref="AB469" ca="1">HYPERLINK("#"&amp;CELL("direccion",Tabla_471062!A465),"462")</f>
        <v>462</v>
      </c>
      <c r="AC469" s="5" t="str" cm="1">
        <f t="array" aca="1" ref="AC469" ca="1">HYPERLINK("#"&amp;CELL("direccion",Tabla_471074!A465),"462")</f>
        <v>462</v>
      </c>
      <c r="AD469" t="s">
        <v>213</v>
      </c>
      <c r="AE469" s="3">
        <v>45747</v>
      </c>
    </row>
    <row r="470" spans="1:31" x14ac:dyDescent="0.3">
      <c r="A470">
        <v>2025</v>
      </c>
      <c r="B470" s="3">
        <v>45658</v>
      </c>
      <c r="C470" s="3">
        <v>45747</v>
      </c>
      <c r="D470" t="s">
        <v>84</v>
      </c>
      <c r="E470">
        <v>179</v>
      </c>
      <c r="F470" t="s">
        <v>292</v>
      </c>
      <c r="G470" t="s">
        <v>292</v>
      </c>
      <c r="H470" t="s">
        <v>225</v>
      </c>
      <c r="I470" t="s">
        <v>537</v>
      </c>
      <c r="J470" t="s">
        <v>553</v>
      </c>
      <c r="K470" t="s">
        <v>402</v>
      </c>
      <c r="L470" t="s">
        <v>92</v>
      </c>
      <c r="M470">
        <v>13088</v>
      </c>
      <c r="N470" t="s">
        <v>212</v>
      </c>
      <c r="O470">
        <v>10672.66</v>
      </c>
      <c r="P470" t="s">
        <v>212</v>
      </c>
      <c r="Q470" s="5" t="str" cm="1">
        <f t="array" aca="1" ref="Q470" ca="1">HYPERLINK("#"&amp;CELL("direccion",Tabla_471065!A466),"463")</f>
        <v>463</v>
      </c>
      <c r="R470" s="5" t="str" cm="1">
        <f t="array" aca="1" ref="R470" ca="1">HYPERLINK("#"&amp;CELL("direccion",Tabla_471039!A466),"463")</f>
        <v>463</v>
      </c>
      <c r="S470" s="5" t="str" cm="1">
        <f t="array" aca="1" ref="S470" ca="1">HYPERLINK("#"&amp;CELL("direccion",Tabla_471067!A466),"463")</f>
        <v>463</v>
      </c>
      <c r="T470" s="5" t="str" cm="1">
        <f t="array" aca="1" ref="T470" ca="1">HYPERLINK("#"&amp;CELL("direccion",Tabla_471023!A466),"463")</f>
        <v>463</v>
      </c>
      <c r="U470" s="5" t="str" cm="1">
        <f t="array" aca="1" ref="U470" ca="1">HYPERLINK("#"&amp;CELL("direccion",Tabla_471047!A466),"463")</f>
        <v>463</v>
      </c>
      <c r="V470" s="5" t="str" cm="1">
        <f t="array" aca="1" ref="V470" ca="1">HYPERLINK("#"&amp;CELL("direccion",Tabla_471030!A466),"463")</f>
        <v>463</v>
      </c>
      <c r="W470" s="5" t="str" cm="1">
        <f t="array" aca="1" ref="W470" ca="1">HYPERLINK("#"&amp;CELL("direccion",Tabla_471041!A466),"463")</f>
        <v>463</v>
      </c>
      <c r="X470" s="5" t="str" cm="1">
        <f t="array" aca="1" ref="X470" ca="1">HYPERLINK("#"&amp;CELL("direccion",Tabla_471031!A466),"463")</f>
        <v>463</v>
      </c>
      <c r="Y470" s="5" t="str" cm="1">
        <f t="array" aca="1" ref="Y470" ca="1">HYPERLINK("#"&amp;CELL("direccion",Tabla_471032!A466),"463")</f>
        <v>463</v>
      </c>
      <c r="Z470" s="5" t="str" cm="1">
        <f t="array" aca="1" ref="Z470" ca="1">HYPERLINK("#"&amp;CELL("direccion",Tabla_471059!A466),"463")</f>
        <v>463</v>
      </c>
      <c r="AA470" s="5" t="str" cm="1">
        <f t="array" aca="1" ref="AA470" ca="1">HYPERLINK("#"&amp;CELL("direccion",Tabla_471071!A466),"463")</f>
        <v>463</v>
      </c>
      <c r="AB470" s="5" t="str" cm="1">
        <f t="array" aca="1" ref="AB470" ca="1">HYPERLINK("#"&amp;CELL("direccion",Tabla_471062!A466),"463")</f>
        <v>463</v>
      </c>
      <c r="AC470" s="5" t="str" cm="1">
        <f t="array" aca="1" ref="AC470" ca="1">HYPERLINK("#"&amp;CELL("direccion",Tabla_471074!A466),"463")</f>
        <v>463</v>
      </c>
      <c r="AD470" t="s">
        <v>213</v>
      </c>
      <c r="AE470" s="3">
        <v>45747</v>
      </c>
    </row>
    <row r="471" spans="1:31" x14ac:dyDescent="0.3">
      <c r="A471">
        <v>2025</v>
      </c>
      <c r="B471" s="3">
        <v>45658</v>
      </c>
      <c r="C471" s="3">
        <v>45747</v>
      </c>
      <c r="D471" t="s">
        <v>84</v>
      </c>
      <c r="E471">
        <v>179</v>
      </c>
      <c r="F471" t="s">
        <v>292</v>
      </c>
      <c r="G471" t="s">
        <v>292</v>
      </c>
      <c r="H471" t="s">
        <v>225</v>
      </c>
      <c r="I471" t="s">
        <v>1107</v>
      </c>
      <c r="J471" t="s">
        <v>553</v>
      </c>
      <c r="K471" t="s">
        <v>790</v>
      </c>
      <c r="L471" t="s">
        <v>92</v>
      </c>
      <c r="M471">
        <v>12053</v>
      </c>
      <c r="N471" t="s">
        <v>212</v>
      </c>
      <c r="O471">
        <v>9916.15</v>
      </c>
      <c r="P471" t="s">
        <v>212</v>
      </c>
      <c r="Q471" s="5" t="str" cm="1">
        <f t="array" aca="1" ref="Q471" ca="1">HYPERLINK("#"&amp;CELL("direccion",Tabla_471065!A467),"464")</f>
        <v>464</v>
      </c>
      <c r="R471" s="5" t="str" cm="1">
        <f t="array" aca="1" ref="R471" ca="1">HYPERLINK("#"&amp;CELL("direccion",Tabla_471039!A467),"464")</f>
        <v>464</v>
      </c>
      <c r="S471" s="5" t="str" cm="1">
        <f t="array" aca="1" ref="S471" ca="1">HYPERLINK("#"&amp;CELL("direccion",Tabla_471067!A467),"464")</f>
        <v>464</v>
      </c>
      <c r="T471" s="5" t="str" cm="1">
        <f t="array" aca="1" ref="T471" ca="1">HYPERLINK("#"&amp;CELL("direccion",Tabla_471023!A467),"464")</f>
        <v>464</v>
      </c>
      <c r="U471" s="5" t="str" cm="1">
        <f t="array" aca="1" ref="U471" ca="1">HYPERLINK("#"&amp;CELL("direccion",Tabla_471047!A467),"464")</f>
        <v>464</v>
      </c>
      <c r="V471" s="5" t="str" cm="1">
        <f t="array" aca="1" ref="V471" ca="1">HYPERLINK("#"&amp;CELL("direccion",Tabla_471030!A467),"464")</f>
        <v>464</v>
      </c>
      <c r="W471" s="5" t="str" cm="1">
        <f t="array" aca="1" ref="W471" ca="1">HYPERLINK("#"&amp;CELL("direccion",Tabla_471041!A467),"464")</f>
        <v>464</v>
      </c>
      <c r="X471" s="5" t="str" cm="1">
        <f t="array" aca="1" ref="X471" ca="1">HYPERLINK("#"&amp;CELL("direccion",Tabla_471031!A467),"464")</f>
        <v>464</v>
      </c>
      <c r="Y471" s="5" t="str" cm="1">
        <f t="array" aca="1" ref="Y471" ca="1">HYPERLINK("#"&amp;CELL("direccion",Tabla_471032!A467),"464")</f>
        <v>464</v>
      </c>
      <c r="Z471" s="5" t="str" cm="1">
        <f t="array" aca="1" ref="Z471" ca="1">HYPERLINK("#"&amp;CELL("direccion",Tabla_471059!A467),"464")</f>
        <v>464</v>
      </c>
      <c r="AA471" s="5" t="str" cm="1">
        <f t="array" aca="1" ref="AA471" ca="1">HYPERLINK("#"&amp;CELL("direccion",Tabla_471071!A467),"464")</f>
        <v>464</v>
      </c>
      <c r="AB471" s="5" t="str" cm="1">
        <f t="array" aca="1" ref="AB471" ca="1">HYPERLINK("#"&amp;CELL("direccion",Tabla_471062!A467),"464")</f>
        <v>464</v>
      </c>
      <c r="AC471" s="5" t="str" cm="1">
        <f t="array" aca="1" ref="AC471" ca="1">HYPERLINK("#"&amp;CELL("direccion",Tabla_471074!A467),"464")</f>
        <v>464</v>
      </c>
      <c r="AD471" t="s">
        <v>213</v>
      </c>
      <c r="AE471" s="3">
        <v>45747</v>
      </c>
    </row>
    <row r="472" spans="1:31" x14ac:dyDescent="0.3">
      <c r="A472">
        <v>2025</v>
      </c>
      <c r="B472" s="3">
        <v>45658</v>
      </c>
      <c r="C472" s="3">
        <v>45747</v>
      </c>
      <c r="D472" t="s">
        <v>84</v>
      </c>
      <c r="E472">
        <v>179</v>
      </c>
      <c r="F472" t="s">
        <v>290</v>
      </c>
      <c r="G472" t="s">
        <v>290</v>
      </c>
      <c r="H472" t="s">
        <v>225</v>
      </c>
      <c r="I472" t="s">
        <v>1108</v>
      </c>
      <c r="J472" t="s">
        <v>553</v>
      </c>
      <c r="K472" t="s">
        <v>1109</v>
      </c>
      <c r="L472" t="s">
        <v>92</v>
      </c>
      <c r="M472">
        <v>13088</v>
      </c>
      <c r="N472" t="s">
        <v>212</v>
      </c>
      <c r="O472">
        <v>10672.66</v>
      </c>
      <c r="P472" t="s">
        <v>212</v>
      </c>
      <c r="Q472" s="5" t="str" cm="1">
        <f t="array" aca="1" ref="Q472" ca="1">HYPERLINK("#"&amp;CELL("direccion",Tabla_471065!A468),"465")</f>
        <v>465</v>
      </c>
      <c r="R472" s="5" t="str" cm="1">
        <f t="array" aca="1" ref="R472" ca="1">HYPERLINK("#"&amp;CELL("direccion",Tabla_471039!A468),"465")</f>
        <v>465</v>
      </c>
      <c r="S472" s="5" t="str" cm="1">
        <f t="array" aca="1" ref="S472" ca="1">HYPERLINK("#"&amp;CELL("direccion",Tabla_471067!A468),"465")</f>
        <v>465</v>
      </c>
      <c r="T472" s="5" t="str" cm="1">
        <f t="array" aca="1" ref="T472" ca="1">HYPERLINK("#"&amp;CELL("direccion",Tabla_471023!A468),"465")</f>
        <v>465</v>
      </c>
      <c r="U472" s="5" t="str" cm="1">
        <f t="array" aca="1" ref="U472" ca="1">HYPERLINK("#"&amp;CELL("direccion",Tabla_471047!A468),"465")</f>
        <v>465</v>
      </c>
      <c r="V472" s="5" t="str" cm="1">
        <f t="array" aca="1" ref="V472" ca="1">HYPERLINK("#"&amp;CELL("direccion",Tabla_471030!A468),"465")</f>
        <v>465</v>
      </c>
      <c r="W472" s="5" t="str" cm="1">
        <f t="array" aca="1" ref="W472" ca="1">HYPERLINK("#"&amp;CELL("direccion",Tabla_471041!A468),"465")</f>
        <v>465</v>
      </c>
      <c r="X472" s="5" t="str" cm="1">
        <f t="array" aca="1" ref="X472" ca="1">HYPERLINK("#"&amp;CELL("direccion",Tabla_471031!A468),"465")</f>
        <v>465</v>
      </c>
      <c r="Y472" s="5" t="str" cm="1">
        <f t="array" aca="1" ref="Y472" ca="1">HYPERLINK("#"&amp;CELL("direccion",Tabla_471032!A468),"465")</f>
        <v>465</v>
      </c>
      <c r="Z472" s="5" t="str" cm="1">
        <f t="array" aca="1" ref="Z472" ca="1">HYPERLINK("#"&amp;CELL("direccion",Tabla_471059!A468),"465")</f>
        <v>465</v>
      </c>
      <c r="AA472" s="5" t="str" cm="1">
        <f t="array" aca="1" ref="AA472" ca="1">HYPERLINK("#"&amp;CELL("direccion",Tabla_471071!A468),"465")</f>
        <v>465</v>
      </c>
      <c r="AB472" s="5" t="str" cm="1">
        <f t="array" aca="1" ref="AB472" ca="1">HYPERLINK("#"&amp;CELL("direccion",Tabla_471062!A468),"465")</f>
        <v>465</v>
      </c>
      <c r="AC472" s="5" t="str" cm="1">
        <f t="array" aca="1" ref="AC472" ca="1">HYPERLINK("#"&amp;CELL("direccion",Tabla_471074!A468),"465")</f>
        <v>465</v>
      </c>
      <c r="AD472" t="s">
        <v>213</v>
      </c>
      <c r="AE472" s="3">
        <v>45747</v>
      </c>
    </row>
    <row r="473" spans="1:31" x14ac:dyDescent="0.3">
      <c r="A473">
        <v>2025</v>
      </c>
      <c r="B473" s="3">
        <v>45658</v>
      </c>
      <c r="C473" s="3">
        <v>45747</v>
      </c>
      <c r="D473" t="s">
        <v>84</v>
      </c>
      <c r="E473">
        <v>179</v>
      </c>
      <c r="F473" t="s">
        <v>290</v>
      </c>
      <c r="G473" t="s">
        <v>290</v>
      </c>
      <c r="H473" t="s">
        <v>225</v>
      </c>
      <c r="I473" t="s">
        <v>786</v>
      </c>
      <c r="J473" t="s">
        <v>794</v>
      </c>
      <c r="K473" t="s">
        <v>1110</v>
      </c>
      <c r="L473" t="s">
        <v>91</v>
      </c>
      <c r="M473">
        <v>13088</v>
      </c>
      <c r="N473" t="s">
        <v>212</v>
      </c>
      <c r="O473">
        <v>10672.66</v>
      </c>
      <c r="P473" t="s">
        <v>212</v>
      </c>
      <c r="Q473" s="5" t="str" cm="1">
        <f t="array" aca="1" ref="Q473" ca="1">HYPERLINK("#"&amp;CELL("direccion",Tabla_471065!A469),"466")</f>
        <v>466</v>
      </c>
      <c r="R473" s="5" t="str" cm="1">
        <f t="array" aca="1" ref="R473" ca="1">HYPERLINK("#"&amp;CELL("direccion",Tabla_471039!A469),"466")</f>
        <v>466</v>
      </c>
      <c r="S473" s="5" t="str" cm="1">
        <f t="array" aca="1" ref="S473" ca="1">HYPERLINK("#"&amp;CELL("direccion",Tabla_471067!A469),"466")</f>
        <v>466</v>
      </c>
      <c r="T473" s="5" t="str" cm="1">
        <f t="array" aca="1" ref="T473" ca="1">HYPERLINK("#"&amp;CELL("direccion",Tabla_471023!A469),"466")</f>
        <v>466</v>
      </c>
      <c r="U473" s="5" t="str" cm="1">
        <f t="array" aca="1" ref="U473" ca="1">HYPERLINK("#"&amp;CELL("direccion",Tabla_471047!A469),"466")</f>
        <v>466</v>
      </c>
      <c r="V473" s="5" t="str" cm="1">
        <f t="array" aca="1" ref="V473" ca="1">HYPERLINK("#"&amp;CELL("direccion",Tabla_471030!A469),"466")</f>
        <v>466</v>
      </c>
      <c r="W473" s="5" t="str" cm="1">
        <f t="array" aca="1" ref="W473" ca="1">HYPERLINK("#"&amp;CELL("direccion",Tabla_471041!A469),"466")</f>
        <v>466</v>
      </c>
      <c r="X473" s="5" t="str" cm="1">
        <f t="array" aca="1" ref="X473" ca="1">HYPERLINK("#"&amp;CELL("direccion",Tabla_471031!A469),"466")</f>
        <v>466</v>
      </c>
      <c r="Y473" s="5" t="str" cm="1">
        <f t="array" aca="1" ref="Y473" ca="1">HYPERLINK("#"&amp;CELL("direccion",Tabla_471032!A469),"466")</f>
        <v>466</v>
      </c>
      <c r="Z473" s="5" t="str" cm="1">
        <f t="array" aca="1" ref="Z473" ca="1">HYPERLINK("#"&amp;CELL("direccion",Tabla_471059!A469),"466")</f>
        <v>466</v>
      </c>
      <c r="AA473" s="5" t="str" cm="1">
        <f t="array" aca="1" ref="AA473" ca="1">HYPERLINK("#"&amp;CELL("direccion",Tabla_471071!A469),"466")</f>
        <v>466</v>
      </c>
      <c r="AB473" s="5" t="str" cm="1">
        <f t="array" aca="1" ref="AB473" ca="1">HYPERLINK("#"&amp;CELL("direccion",Tabla_471062!A469),"466")</f>
        <v>466</v>
      </c>
      <c r="AC473" s="5" t="str" cm="1">
        <f t="array" aca="1" ref="AC473" ca="1">HYPERLINK("#"&amp;CELL("direccion",Tabla_471074!A469),"466")</f>
        <v>466</v>
      </c>
      <c r="AD473" t="s">
        <v>213</v>
      </c>
      <c r="AE473" s="3">
        <v>45747</v>
      </c>
    </row>
    <row r="474" spans="1:31" x14ac:dyDescent="0.3">
      <c r="A474">
        <v>2025</v>
      </c>
      <c r="B474" s="3">
        <v>45658</v>
      </c>
      <c r="C474" s="3">
        <v>45747</v>
      </c>
      <c r="D474" t="s">
        <v>84</v>
      </c>
      <c r="E474">
        <v>179</v>
      </c>
      <c r="F474" t="s">
        <v>292</v>
      </c>
      <c r="G474" t="s">
        <v>292</v>
      </c>
      <c r="H474" t="s">
        <v>225</v>
      </c>
      <c r="I474" t="s">
        <v>670</v>
      </c>
      <c r="J474" t="s">
        <v>448</v>
      </c>
      <c r="K474" t="s">
        <v>423</v>
      </c>
      <c r="L474" t="s">
        <v>91</v>
      </c>
      <c r="M474">
        <v>13088</v>
      </c>
      <c r="N474" t="s">
        <v>212</v>
      </c>
      <c r="O474">
        <v>10672.66</v>
      </c>
      <c r="P474" t="s">
        <v>212</v>
      </c>
      <c r="Q474" s="5" t="str" cm="1">
        <f t="array" aca="1" ref="Q474" ca="1">HYPERLINK("#"&amp;CELL("direccion",Tabla_471065!A470),"467")</f>
        <v>467</v>
      </c>
      <c r="R474" s="5" t="str" cm="1">
        <f t="array" aca="1" ref="R474" ca="1">HYPERLINK("#"&amp;CELL("direccion",Tabla_471039!A470),"467")</f>
        <v>467</v>
      </c>
      <c r="S474" s="5" t="str" cm="1">
        <f t="array" aca="1" ref="S474" ca="1">HYPERLINK("#"&amp;CELL("direccion",Tabla_471067!A470),"467")</f>
        <v>467</v>
      </c>
      <c r="T474" s="5" t="str" cm="1">
        <f t="array" aca="1" ref="T474" ca="1">HYPERLINK("#"&amp;CELL("direccion",Tabla_471023!A470),"467")</f>
        <v>467</v>
      </c>
      <c r="U474" s="5" t="str" cm="1">
        <f t="array" aca="1" ref="U474" ca="1">HYPERLINK("#"&amp;CELL("direccion",Tabla_471047!A470),"467")</f>
        <v>467</v>
      </c>
      <c r="V474" s="5" t="str" cm="1">
        <f t="array" aca="1" ref="V474" ca="1">HYPERLINK("#"&amp;CELL("direccion",Tabla_471030!A470),"467")</f>
        <v>467</v>
      </c>
      <c r="W474" s="5" t="str" cm="1">
        <f t="array" aca="1" ref="W474" ca="1">HYPERLINK("#"&amp;CELL("direccion",Tabla_471041!A470),"467")</f>
        <v>467</v>
      </c>
      <c r="X474" s="5" t="str" cm="1">
        <f t="array" aca="1" ref="X474" ca="1">HYPERLINK("#"&amp;CELL("direccion",Tabla_471031!A470),"467")</f>
        <v>467</v>
      </c>
      <c r="Y474" s="5" t="str" cm="1">
        <f t="array" aca="1" ref="Y474" ca="1">HYPERLINK("#"&amp;CELL("direccion",Tabla_471032!A470),"467")</f>
        <v>467</v>
      </c>
      <c r="Z474" s="5" t="str" cm="1">
        <f t="array" aca="1" ref="Z474" ca="1">HYPERLINK("#"&amp;CELL("direccion",Tabla_471059!A470),"467")</f>
        <v>467</v>
      </c>
      <c r="AA474" s="5" t="str" cm="1">
        <f t="array" aca="1" ref="AA474" ca="1">HYPERLINK("#"&amp;CELL("direccion",Tabla_471071!A470),"467")</f>
        <v>467</v>
      </c>
      <c r="AB474" s="5" t="str" cm="1">
        <f t="array" aca="1" ref="AB474" ca="1">HYPERLINK("#"&amp;CELL("direccion",Tabla_471062!A470),"467")</f>
        <v>467</v>
      </c>
      <c r="AC474" s="5" t="str" cm="1">
        <f t="array" aca="1" ref="AC474" ca="1">HYPERLINK("#"&amp;CELL("direccion",Tabla_471074!A470),"467")</f>
        <v>467</v>
      </c>
      <c r="AD474" t="s">
        <v>213</v>
      </c>
      <c r="AE474" s="3">
        <v>45747</v>
      </c>
    </row>
    <row r="475" spans="1:31" x14ac:dyDescent="0.3">
      <c r="A475">
        <v>2025</v>
      </c>
      <c r="B475" s="3">
        <v>45658</v>
      </c>
      <c r="C475" s="3">
        <v>45747</v>
      </c>
      <c r="D475" t="s">
        <v>84</v>
      </c>
      <c r="E475">
        <v>179</v>
      </c>
      <c r="F475" t="s">
        <v>294</v>
      </c>
      <c r="G475" t="s">
        <v>294</v>
      </c>
      <c r="H475" t="s">
        <v>225</v>
      </c>
      <c r="I475" t="s">
        <v>1111</v>
      </c>
      <c r="J475" t="s">
        <v>448</v>
      </c>
      <c r="K475" t="s">
        <v>454</v>
      </c>
      <c r="L475" t="s">
        <v>91</v>
      </c>
      <c r="M475">
        <v>13088</v>
      </c>
      <c r="N475" t="s">
        <v>212</v>
      </c>
      <c r="O475">
        <v>10672.66</v>
      </c>
      <c r="P475" t="s">
        <v>212</v>
      </c>
      <c r="Q475" s="5" t="str" cm="1">
        <f t="array" aca="1" ref="Q475" ca="1">HYPERLINK("#"&amp;CELL("direccion",Tabla_471065!A471),"468")</f>
        <v>468</v>
      </c>
      <c r="R475" s="5" t="str" cm="1">
        <f t="array" aca="1" ref="R475" ca="1">HYPERLINK("#"&amp;CELL("direccion",Tabla_471039!A471),"468")</f>
        <v>468</v>
      </c>
      <c r="S475" s="5" t="str" cm="1">
        <f t="array" aca="1" ref="S475" ca="1">HYPERLINK("#"&amp;CELL("direccion",Tabla_471067!A471),"468")</f>
        <v>468</v>
      </c>
      <c r="T475" s="5" t="str" cm="1">
        <f t="array" aca="1" ref="T475" ca="1">HYPERLINK("#"&amp;CELL("direccion",Tabla_471023!A471),"468")</f>
        <v>468</v>
      </c>
      <c r="U475" s="5" t="str" cm="1">
        <f t="array" aca="1" ref="U475" ca="1">HYPERLINK("#"&amp;CELL("direccion",Tabla_471047!A471),"468")</f>
        <v>468</v>
      </c>
      <c r="V475" s="5" t="str" cm="1">
        <f t="array" aca="1" ref="V475" ca="1">HYPERLINK("#"&amp;CELL("direccion",Tabla_471030!A471),"468")</f>
        <v>468</v>
      </c>
      <c r="W475" s="5" t="str" cm="1">
        <f t="array" aca="1" ref="W475" ca="1">HYPERLINK("#"&amp;CELL("direccion",Tabla_471041!A471),"468")</f>
        <v>468</v>
      </c>
      <c r="X475" s="5" t="str" cm="1">
        <f t="array" aca="1" ref="X475" ca="1">HYPERLINK("#"&amp;CELL("direccion",Tabla_471031!A471),"468")</f>
        <v>468</v>
      </c>
      <c r="Y475" s="5" t="str" cm="1">
        <f t="array" aca="1" ref="Y475" ca="1">HYPERLINK("#"&amp;CELL("direccion",Tabla_471032!A471),"468")</f>
        <v>468</v>
      </c>
      <c r="Z475" s="5" t="str" cm="1">
        <f t="array" aca="1" ref="Z475" ca="1">HYPERLINK("#"&amp;CELL("direccion",Tabla_471059!A471),"468")</f>
        <v>468</v>
      </c>
      <c r="AA475" s="5" t="str" cm="1">
        <f t="array" aca="1" ref="AA475" ca="1">HYPERLINK("#"&amp;CELL("direccion",Tabla_471071!A471),"468")</f>
        <v>468</v>
      </c>
      <c r="AB475" s="5" t="str" cm="1">
        <f t="array" aca="1" ref="AB475" ca="1">HYPERLINK("#"&amp;CELL("direccion",Tabla_471062!A471),"468")</f>
        <v>468</v>
      </c>
      <c r="AC475" s="5" t="str" cm="1">
        <f t="array" aca="1" ref="AC475" ca="1">HYPERLINK("#"&amp;CELL("direccion",Tabla_471074!A471),"468")</f>
        <v>468</v>
      </c>
      <c r="AD475" t="s">
        <v>213</v>
      </c>
      <c r="AE475" s="3">
        <v>45747</v>
      </c>
    </row>
    <row r="476" spans="1:31" x14ac:dyDescent="0.3">
      <c r="A476">
        <v>2025</v>
      </c>
      <c r="B476" s="3">
        <v>45658</v>
      </c>
      <c r="C476" s="3">
        <v>45747</v>
      </c>
      <c r="D476" t="s">
        <v>84</v>
      </c>
      <c r="E476">
        <v>179</v>
      </c>
      <c r="F476" t="s">
        <v>299</v>
      </c>
      <c r="G476" t="s">
        <v>299</v>
      </c>
      <c r="H476" t="s">
        <v>225</v>
      </c>
      <c r="I476" t="s">
        <v>1016</v>
      </c>
      <c r="J476" t="s">
        <v>1112</v>
      </c>
      <c r="K476" t="s">
        <v>832</v>
      </c>
      <c r="L476" t="s">
        <v>92</v>
      </c>
      <c r="M476">
        <v>13088</v>
      </c>
      <c r="N476" t="s">
        <v>212</v>
      </c>
      <c r="O476">
        <v>10672.66</v>
      </c>
      <c r="P476" t="s">
        <v>212</v>
      </c>
      <c r="Q476" s="5" t="str" cm="1">
        <f t="array" aca="1" ref="Q476" ca="1">HYPERLINK("#"&amp;CELL("direccion",Tabla_471065!A472),"469")</f>
        <v>469</v>
      </c>
      <c r="R476" s="5" t="str" cm="1">
        <f t="array" aca="1" ref="R476" ca="1">HYPERLINK("#"&amp;CELL("direccion",Tabla_471039!A472),"469")</f>
        <v>469</v>
      </c>
      <c r="S476" s="5" t="str" cm="1">
        <f t="array" aca="1" ref="S476" ca="1">HYPERLINK("#"&amp;CELL("direccion",Tabla_471067!A472),"469")</f>
        <v>469</v>
      </c>
      <c r="T476" s="5" t="str" cm="1">
        <f t="array" aca="1" ref="T476" ca="1">HYPERLINK("#"&amp;CELL("direccion",Tabla_471023!A472),"469")</f>
        <v>469</v>
      </c>
      <c r="U476" s="5" t="str" cm="1">
        <f t="array" aca="1" ref="U476" ca="1">HYPERLINK("#"&amp;CELL("direccion",Tabla_471047!A472),"469")</f>
        <v>469</v>
      </c>
      <c r="V476" s="5" t="str" cm="1">
        <f t="array" aca="1" ref="V476" ca="1">HYPERLINK("#"&amp;CELL("direccion",Tabla_471030!A472),"469")</f>
        <v>469</v>
      </c>
      <c r="W476" s="5" t="str" cm="1">
        <f t="array" aca="1" ref="W476" ca="1">HYPERLINK("#"&amp;CELL("direccion",Tabla_471041!A472),"469")</f>
        <v>469</v>
      </c>
      <c r="X476" s="5" t="str" cm="1">
        <f t="array" aca="1" ref="X476" ca="1">HYPERLINK("#"&amp;CELL("direccion",Tabla_471031!A472),"469")</f>
        <v>469</v>
      </c>
      <c r="Y476" s="5" t="str" cm="1">
        <f t="array" aca="1" ref="Y476" ca="1">HYPERLINK("#"&amp;CELL("direccion",Tabla_471032!A472),"469")</f>
        <v>469</v>
      </c>
      <c r="Z476" s="5" t="str" cm="1">
        <f t="array" aca="1" ref="Z476" ca="1">HYPERLINK("#"&amp;CELL("direccion",Tabla_471059!A472),"469")</f>
        <v>469</v>
      </c>
      <c r="AA476" s="5" t="str" cm="1">
        <f t="array" aca="1" ref="AA476" ca="1">HYPERLINK("#"&amp;CELL("direccion",Tabla_471071!A472),"469")</f>
        <v>469</v>
      </c>
      <c r="AB476" s="5" t="str" cm="1">
        <f t="array" aca="1" ref="AB476" ca="1">HYPERLINK("#"&amp;CELL("direccion",Tabla_471062!A472),"469")</f>
        <v>469</v>
      </c>
      <c r="AC476" s="5" t="str" cm="1">
        <f t="array" aca="1" ref="AC476" ca="1">HYPERLINK("#"&amp;CELL("direccion",Tabla_471074!A472),"469")</f>
        <v>469</v>
      </c>
      <c r="AD476" t="s">
        <v>213</v>
      </c>
      <c r="AE476" s="3">
        <v>45747</v>
      </c>
    </row>
    <row r="477" spans="1:31" x14ac:dyDescent="0.3">
      <c r="A477">
        <v>2025</v>
      </c>
      <c r="B477" s="3">
        <v>45658</v>
      </c>
      <c r="C477" s="3">
        <v>45747</v>
      </c>
      <c r="D477" t="s">
        <v>84</v>
      </c>
      <c r="E477">
        <v>179</v>
      </c>
      <c r="F477" t="s">
        <v>292</v>
      </c>
      <c r="G477" t="s">
        <v>292</v>
      </c>
      <c r="H477" t="s">
        <v>225</v>
      </c>
      <c r="I477" t="s">
        <v>1113</v>
      </c>
      <c r="J477" t="s">
        <v>1112</v>
      </c>
      <c r="K477" t="s">
        <v>832</v>
      </c>
      <c r="L477" t="s">
        <v>92</v>
      </c>
      <c r="M477">
        <v>13088</v>
      </c>
      <c r="N477" t="s">
        <v>212</v>
      </c>
      <c r="O477">
        <v>10672.66</v>
      </c>
      <c r="P477" t="s">
        <v>212</v>
      </c>
      <c r="Q477" s="5" t="str" cm="1">
        <f t="array" aca="1" ref="Q477" ca="1">HYPERLINK("#"&amp;CELL("direccion",Tabla_471065!A473),"470")</f>
        <v>470</v>
      </c>
      <c r="R477" s="5" t="str" cm="1">
        <f t="array" aca="1" ref="R477" ca="1">HYPERLINK("#"&amp;CELL("direccion",Tabla_471039!A473),"470")</f>
        <v>470</v>
      </c>
      <c r="S477" s="5" t="str" cm="1">
        <f t="array" aca="1" ref="S477" ca="1">HYPERLINK("#"&amp;CELL("direccion",Tabla_471067!A473),"470")</f>
        <v>470</v>
      </c>
      <c r="T477" s="5" t="str" cm="1">
        <f t="array" aca="1" ref="T477" ca="1">HYPERLINK("#"&amp;CELL("direccion",Tabla_471023!A473),"470")</f>
        <v>470</v>
      </c>
      <c r="U477" s="5" t="str" cm="1">
        <f t="array" aca="1" ref="U477" ca="1">HYPERLINK("#"&amp;CELL("direccion",Tabla_471047!A473),"470")</f>
        <v>470</v>
      </c>
      <c r="V477" s="5" t="str" cm="1">
        <f t="array" aca="1" ref="V477" ca="1">HYPERLINK("#"&amp;CELL("direccion",Tabla_471030!A473),"470")</f>
        <v>470</v>
      </c>
      <c r="W477" s="5" t="str" cm="1">
        <f t="array" aca="1" ref="W477" ca="1">HYPERLINK("#"&amp;CELL("direccion",Tabla_471041!A473),"470")</f>
        <v>470</v>
      </c>
      <c r="X477" s="5" t="str" cm="1">
        <f t="array" aca="1" ref="X477" ca="1">HYPERLINK("#"&amp;CELL("direccion",Tabla_471031!A473),"470")</f>
        <v>470</v>
      </c>
      <c r="Y477" s="5" t="str" cm="1">
        <f t="array" aca="1" ref="Y477" ca="1">HYPERLINK("#"&amp;CELL("direccion",Tabla_471032!A473),"470")</f>
        <v>470</v>
      </c>
      <c r="Z477" s="5" t="str" cm="1">
        <f t="array" aca="1" ref="Z477" ca="1">HYPERLINK("#"&amp;CELL("direccion",Tabla_471059!A473),"470")</f>
        <v>470</v>
      </c>
      <c r="AA477" s="5" t="str" cm="1">
        <f t="array" aca="1" ref="AA477" ca="1">HYPERLINK("#"&amp;CELL("direccion",Tabla_471071!A473),"470")</f>
        <v>470</v>
      </c>
      <c r="AB477" s="5" t="str" cm="1">
        <f t="array" aca="1" ref="AB477" ca="1">HYPERLINK("#"&amp;CELL("direccion",Tabla_471062!A473),"470")</f>
        <v>470</v>
      </c>
      <c r="AC477" s="5" t="str" cm="1">
        <f t="array" aca="1" ref="AC477" ca="1">HYPERLINK("#"&amp;CELL("direccion",Tabla_471074!A473),"470")</f>
        <v>470</v>
      </c>
      <c r="AD477" t="s">
        <v>213</v>
      </c>
      <c r="AE477" s="3">
        <v>45747</v>
      </c>
    </row>
    <row r="478" spans="1:31" x14ac:dyDescent="0.3">
      <c r="A478">
        <v>2025</v>
      </c>
      <c r="B478" s="3">
        <v>45658</v>
      </c>
      <c r="C478" s="3">
        <v>45747</v>
      </c>
      <c r="D478" t="s">
        <v>84</v>
      </c>
      <c r="E478">
        <v>179</v>
      </c>
      <c r="F478" t="s">
        <v>292</v>
      </c>
      <c r="G478" t="s">
        <v>292</v>
      </c>
      <c r="H478" t="s">
        <v>225</v>
      </c>
      <c r="I478" t="s">
        <v>725</v>
      </c>
      <c r="J478" t="s">
        <v>1112</v>
      </c>
      <c r="K478" t="s">
        <v>690</v>
      </c>
      <c r="L478" t="s">
        <v>91</v>
      </c>
      <c r="M478">
        <v>13088</v>
      </c>
      <c r="N478" t="s">
        <v>212</v>
      </c>
      <c r="O478">
        <v>10672.66</v>
      </c>
      <c r="P478" t="s">
        <v>212</v>
      </c>
      <c r="Q478" s="5" t="str" cm="1">
        <f t="array" aca="1" ref="Q478" ca="1">HYPERLINK("#"&amp;CELL("direccion",Tabla_471065!A474),"471")</f>
        <v>471</v>
      </c>
      <c r="R478" s="5" t="str" cm="1">
        <f t="array" aca="1" ref="R478" ca="1">HYPERLINK("#"&amp;CELL("direccion",Tabla_471039!A474),"471")</f>
        <v>471</v>
      </c>
      <c r="S478" s="5" t="str" cm="1">
        <f t="array" aca="1" ref="S478" ca="1">HYPERLINK("#"&amp;CELL("direccion",Tabla_471067!A474),"471")</f>
        <v>471</v>
      </c>
      <c r="T478" s="5" t="str" cm="1">
        <f t="array" aca="1" ref="T478" ca="1">HYPERLINK("#"&amp;CELL("direccion",Tabla_471023!A474),"471")</f>
        <v>471</v>
      </c>
      <c r="U478" s="5" t="str" cm="1">
        <f t="array" aca="1" ref="U478" ca="1">HYPERLINK("#"&amp;CELL("direccion",Tabla_471047!A474),"471")</f>
        <v>471</v>
      </c>
      <c r="V478" s="5" t="str" cm="1">
        <f t="array" aca="1" ref="V478" ca="1">HYPERLINK("#"&amp;CELL("direccion",Tabla_471030!A474),"471")</f>
        <v>471</v>
      </c>
      <c r="W478" s="5" t="str" cm="1">
        <f t="array" aca="1" ref="W478" ca="1">HYPERLINK("#"&amp;CELL("direccion",Tabla_471041!A474),"471")</f>
        <v>471</v>
      </c>
      <c r="X478" s="5" t="str" cm="1">
        <f t="array" aca="1" ref="X478" ca="1">HYPERLINK("#"&amp;CELL("direccion",Tabla_471031!A474),"471")</f>
        <v>471</v>
      </c>
      <c r="Y478" s="5" t="str" cm="1">
        <f t="array" aca="1" ref="Y478" ca="1">HYPERLINK("#"&amp;CELL("direccion",Tabla_471032!A474),"471")</f>
        <v>471</v>
      </c>
      <c r="Z478" s="5" t="str" cm="1">
        <f t="array" aca="1" ref="Z478" ca="1">HYPERLINK("#"&amp;CELL("direccion",Tabla_471059!A474),"471")</f>
        <v>471</v>
      </c>
      <c r="AA478" s="5" t="str" cm="1">
        <f t="array" aca="1" ref="AA478" ca="1">HYPERLINK("#"&amp;CELL("direccion",Tabla_471071!A474),"471")</f>
        <v>471</v>
      </c>
      <c r="AB478" s="5" t="str" cm="1">
        <f t="array" aca="1" ref="AB478" ca="1">HYPERLINK("#"&amp;CELL("direccion",Tabla_471062!A474),"471")</f>
        <v>471</v>
      </c>
      <c r="AC478" s="5" t="str" cm="1">
        <f t="array" aca="1" ref="AC478" ca="1">HYPERLINK("#"&amp;CELL("direccion",Tabla_471074!A474),"471")</f>
        <v>471</v>
      </c>
      <c r="AD478" t="s">
        <v>213</v>
      </c>
      <c r="AE478" s="3">
        <v>45747</v>
      </c>
    </row>
    <row r="479" spans="1:31" x14ac:dyDescent="0.3">
      <c r="A479">
        <v>2025</v>
      </c>
      <c r="B479" s="3">
        <v>45658</v>
      </c>
      <c r="C479" s="3">
        <v>45747</v>
      </c>
      <c r="D479" t="s">
        <v>84</v>
      </c>
      <c r="E479">
        <v>179</v>
      </c>
      <c r="F479" t="s">
        <v>276</v>
      </c>
      <c r="G479" t="s">
        <v>276</v>
      </c>
      <c r="H479" t="s">
        <v>225</v>
      </c>
      <c r="I479" t="s">
        <v>1114</v>
      </c>
      <c r="J479" t="s">
        <v>1105</v>
      </c>
      <c r="K479" t="s">
        <v>345</v>
      </c>
      <c r="L479" t="s">
        <v>92</v>
      </c>
      <c r="M479">
        <v>13088</v>
      </c>
      <c r="N479" t="s">
        <v>212</v>
      </c>
      <c r="O479">
        <v>10672.66</v>
      </c>
      <c r="P479" t="s">
        <v>212</v>
      </c>
      <c r="Q479" s="5" t="str" cm="1">
        <f t="array" aca="1" ref="Q479" ca="1">HYPERLINK("#"&amp;CELL("direccion",Tabla_471065!A475),"472")</f>
        <v>472</v>
      </c>
      <c r="R479" s="5" t="str" cm="1">
        <f t="array" aca="1" ref="R479" ca="1">HYPERLINK("#"&amp;CELL("direccion",Tabla_471039!A475),"472")</f>
        <v>472</v>
      </c>
      <c r="S479" s="5" t="str" cm="1">
        <f t="array" aca="1" ref="S479" ca="1">HYPERLINK("#"&amp;CELL("direccion",Tabla_471067!A475),"472")</f>
        <v>472</v>
      </c>
      <c r="T479" s="5" t="str" cm="1">
        <f t="array" aca="1" ref="T479" ca="1">HYPERLINK("#"&amp;CELL("direccion",Tabla_471023!A475),"472")</f>
        <v>472</v>
      </c>
      <c r="U479" s="5" t="str" cm="1">
        <f t="array" aca="1" ref="U479" ca="1">HYPERLINK("#"&amp;CELL("direccion",Tabla_471047!A475),"472")</f>
        <v>472</v>
      </c>
      <c r="V479" s="5" t="str" cm="1">
        <f t="array" aca="1" ref="V479" ca="1">HYPERLINK("#"&amp;CELL("direccion",Tabla_471030!A475),"472")</f>
        <v>472</v>
      </c>
      <c r="W479" s="5" t="str" cm="1">
        <f t="array" aca="1" ref="W479" ca="1">HYPERLINK("#"&amp;CELL("direccion",Tabla_471041!A475),"472")</f>
        <v>472</v>
      </c>
      <c r="X479" s="5" t="str" cm="1">
        <f t="array" aca="1" ref="X479" ca="1">HYPERLINK("#"&amp;CELL("direccion",Tabla_471031!A475),"472")</f>
        <v>472</v>
      </c>
      <c r="Y479" s="5" t="str" cm="1">
        <f t="array" aca="1" ref="Y479" ca="1">HYPERLINK("#"&amp;CELL("direccion",Tabla_471032!A475),"472")</f>
        <v>472</v>
      </c>
      <c r="Z479" s="5" t="str" cm="1">
        <f t="array" aca="1" ref="Z479" ca="1">HYPERLINK("#"&amp;CELL("direccion",Tabla_471059!A475),"472")</f>
        <v>472</v>
      </c>
      <c r="AA479" s="5" t="str" cm="1">
        <f t="array" aca="1" ref="AA479" ca="1">HYPERLINK("#"&amp;CELL("direccion",Tabla_471071!A475),"472")</f>
        <v>472</v>
      </c>
      <c r="AB479" s="5" t="str" cm="1">
        <f t="array" aca="1" ref="AB479" ca="1">HYPERLINK("#"&amp;CELL("direccion",Tabla_471062!A475),"472")</f>
        <v>472</v>
      </c>
      <c r="AC479" s="5" t="str" cm="1">
        <f t="array" aca="1" ref="AC479" ca="1">HYPERLINK("#"&amp;CELL("direccion",Tabla_471074!A475),"472")</f>
        <v>472</v>
      </c>
      <c r="AD479" t="s">
        <v>213</v>
      </c>
      <c r="AE479" s="3">
        <v>45747</v>
      </c>
    </row>
    <row r="480" spans="1:31" x14ac:dyDescent="0.3">
      <c r="A480">
        <v>2025</v>
      </c>
      <c r="B480" s="3">
        <v>45658</v>
      </c>
      <c r="C480" s="3">
        <v>45747</v>
      </c>
      <c r="D480" t="s">
        <v>84</v>
      </c>
      <c r="E480">
        <v>179</v>
      </c>
      <c r="F480" t="s">
        <v>290</v>
      </c>
      <c r="G480" t="s">
        <v>290</v>
      </c>
      <c r="H480" t="s">
        <v>225</v>
      </c>
      <c r="I480" t="s">
        <v>740</v>
      </c>
      <c r="J480" t="s">
        <v>1115</v>
      </c>
      <c r="K480" t="s">
        <v>1096</v>
      </c>
      <c r="L480" t="s">
        <v>91</v>
      </c>
      <c r="M480">
        <v>13088</v>
      </c>
      <c r="N480" t="s">
        <v>212</v>
      </c>
      <c r="O480">
        <v>10672.66</v>
      </c>
      <c r="P480" t="s">
        <v>212</v>
      </c>
      <c r="Q480" s="5" t="str" cm="1">
        <f t="array" aca="1" ref="Q480" ca="1">HYPERLINK("#"&amp;CELL("direccion",Tabla_471065!A476),"473")</f>
        <v>473</v>
      </c>
      <c r="R480" s="5" t="str" cm="1">
        <f t="array" aca="1" ref="R480" ca="1">HYPERLINK("#"&amp;CELL("direccion",Tabla_471039!A476),"473")</f>
        <v>473</v>
      </c>
      <c r="S480" s="5" t="str" cm="1">
        <f t="array" aca="1" ref="S480" ca="1">HYPERLINK("#"&amp;CELL("direccion",Tabla_471067!A476),"473")</f>
        <v>473</v>
      </c>
      <c r="T480" s="5" t="str" cm="1">
        <f t="array" aca="1" ref="T480" ca="1">HYPERLINK("#"&amp;CELL("direccion",Tabla_471023!A476),"473")</f>
        <v>473</v>
      </c>
      <c r="U480" s="5" t="str" cm="1">
        <f t="array" aca="1" ref="U480" ca="1">HYPERLINK("#"&amp;CELL("direccion",Tabla_471047!A476),"473")</f>
        <v>473</v>
      </c>
      <c r="V480" s="5" t="str" cm="1">
        <f t="array" aca="1" ref="V480" ca="1">HYPERLINK("#"&amp;CELL("direccion",Tabla_471030!A476),"473")</f>
        <v>473</v>
      </c>
      <c r="W480" s="5" t="str" cm="1">
        <f t="array" aca="1" ref="W480" ca="1">HYPERLINK("#"&amp;CELL("direccion",Tabla_471041!A476),"473")</f>
        <v>473</v>
      </c>
      <c r="X480" s="5" t="str" cm="1">
        <f t="array" aca="1" ref="X480" ca="1">HYPERLINK("#"&amp;CELL("direccion",Tabla_471031!A476),"473")</f>
        <v>473</v>
      </c>
      <c r="Y480" s="5" t="str" cm="1">
        <f t="array" aca="1" ref="Y480" ca="1">HYPERLINK("#"&amp;CELL("direccion",Tabla_471032!A476),"473")</f>
        <v>473</v>
      </c>
      <c r="Z480" s="5" t="str" cm="1">
        <f t="array" aca="1" ref="Z480" ca="1">HYPERLINK("#"&amp;CELL("direccion",Tabla_471059!A476),"473")</f>
        <v>473</v>
      </c>
      <c r="AA480" s="5" t="str" cm="1">
        <f t="array" aca="1" ref="AA480" ca="1">HYPERLINK("#"&amp;CELL("direccion",Tabla_471071!A476),"473")</f>
        <v>473</v>
      </c>
      <c r="AB480" s="5" t="str" cm="1">
        <f t="array" aca="1" ref="AB480" ca="1">HYPERLINK("#"&amp;CELL("direccion",Tabla_471062!A476),"473")</f>
        <v>473</v>
      </c>
      <c r="AC480" s="5" t="str" cm="1">
        <f t="array" aca="1" ref="AC480" ca="1">HYPERLINK("#"&amp;CELL("direccion",Tabla_471074!A476),"473")</f>
        <v>473</v>
      </c>
      <c r="AD480" t="s">
        <v>213</v>
      </c>
      <c r="AE480" s="3">
        <v>45747</v>
      </c>
    </row>
    <row r="481" spans="1:31" x14ac:dyDescent="0.3">
      <c r="A481">
        <v>2025</v>
      </c>
      <c r="B481" s="3">
        <v>45658</v>
      </c>
      <c r="C481" s="3">
        <v>45747</v>
      </c>
      <c r="D481" t="s">
        <v>84</v>
      </c>
      <c r="E481">
        <v>179</v>
      </c>
      <c r="F481" t="s">
        <v>300</v>
      </c>
      <c r="G481" t="s">
        <v>300</v>
      </c>
      <c r="H481" t="s">
        <v>225</v>
      </c>
      <c r="I481" t="s">
        <v>1116</v>
      </c>
      <c r="J481" t="s">
        <v>347</v>
      </c>
      <c r="K481" t="s">
        <v>538</v>
      </c>
      <c r="L481" t="s">
        <v>91</v>
      </c>
      <c r="M481">
        <v>13088</v>
      </c>
      <c r="N481" t="s">
        <v>212</v>
      </c>
      <c r="O481">
        <v>10672.66</v>
      </c>
      <c r="P481" t="s">
        <v>212</v>
      </c>
      <c r="Q481" s="5" t="str" cm="1">
        <f t="array" aca="1" ref="Q481" ca="1">HYPERLINK("#"&amp;CELL("direccion",Tabla_471065!A477),"474")</f>
        <v>474</v>
      </c>
      <c r="R481" s="5" t="str" cm="1">
        <f t="array" aca="1" ref="R481" ca="1">HYPERLINK("#"&amp;CELL("direccion",Tabla_471039!A477),"474")</f>
        <v>474</v>
      </c>
      <c r="S481" s="5" t="str" cm="1">
        <f t="array" aca="1" ref="S481" ca="1">HYPERLINK("#"&amp;CELL("direccion",Tabla_471067!A477),"474")</f>
        <v>474</v>
      </c>
      <c r="T481" s="5" t="str" cm="1">
        <f t="array" aca="1" ref="T481" ca="1">HYPERLINK("#"&amp;CELL("direccion",Tabla_471023!A477),"474")</f>
        <v>474</v>
      </c>
      <c r="U481" s="5" t="str" cm="1">
        <f t="array" aca="1" ref="U481" ca="1">HYPERLINK("#"&amp;CELL("direccion",Tabla_471047!A477),"474")</f>
        <v>474</v>
      </c>
      <c r="V481" s="5" t="str" cm="1">
        <f t="array" aca="1" ref="V481" ca="1">HYPERLINK("#"&amp;CELL("direccion",Tabla_471030!A477),"474")</f>
        <v>474</v>
      </c>
      <c r="W481" s="5" t="str" cm="1">
        <f t="array" aca="1" ref="W481" ca="1">HYPERLINK("#"&amp;CELL("direccion",Tabla_471041!A477),"474")</f>
        <v>474</v>
      </c>
      <c r="X481" s="5" t="str" cm="1">
        <f t="array" aca="1" ref="X481" ca="1">HYPERLINK("#"&amp;CELL("direccion",Tabla_471031!A477),"474")</f>
        <v>474</v>
      </c>
      <c r="Y481" s="5" t="str" cm="1">
        <f t="array" aca="1" ref="Y481" ca="1">HYPERLINK("#"&amp;CELL("direccion",Tabla_471032!A477),"474")</f>
        <v>474</v>
      </c>
      <c r="Z481" s="5" t="str" cm="1">
        <f t="array" aca="1" ref="Z481" ca="1">HYPERLINK("#"&amp;CELL("direccion",Tabla_471059!A477),"474")</f>
        <v>474</v>
      </c>
      <c r="AA481" s="5" t="str" cm="1">
        <f t="array" aca="1" ref="AA481" ca="1">HYPERLINK("#"&amp;CELL("direccion",Tabla_471071!A477),"474")</f>
        <v>474</v>
      </c>
      <c r="AB481" s="5" t="str" cm="1">
        <f t="array" aca="1" ref="AB481" ca="1">HYPERLINK("#"&amp;CELL("direccion",Tabla_471062!A477),"474")</f>
        <v>474</v>
      </c>
      <c r="AC481" s="5" t="str" cm="1">
        <f t="array" aca="1" ref="AC481" ca="1">HYPERLINK("#"&amp;CELL("direccion",Tabla_471074!A477),"474")</f>
        <v>474</v>
      </c>
      <c r="AD481" t="s">
        <v>213</v>
      </c>
      <c r="AE481" s="3">
        <v>45747</v>
      </c>
    </row>
    <row r="482" spans="1:31" x14ac:dyDescent="0.3">
      <c r="A482">
        <v>2025</v>
      </c>
      <c r="B482" s="3">
        <v>45658</v>
      </c>
      <c r="C482" s="3">
        <v>45747</v>
      </c>
      <c r="D482" t="s">
        <v>84</v>
      </c>
      <c r="E482">
        <v>179</v>
      </c>
      <c r="F482" t="s">
        <v>289</v>
      </c>
      <c r="G482" t="s">
        <v>289</v>
      </c>
      <c r="H482" t="s">
        <v>225</v>
      </c>
      <c r="I482" t="s">
        <v>756</v>
      </c>
      <c r="J482" t="s">
        <v>347</v>
      </c>
      <c r="K482" t="s">
        <v>344</v>
      </c>
      <c r="L482" t="s">
        <v>91</v>
      </c>
      <c r="M482">
        <v>13088</v>
      </c>
      <c r="N482" t="s">
        <v>212</v>
      </c>
      <c r="O482">
        <v>10672.66</v>
      </c>
      <c r="P482" t="s">
        <v>212</v>
      </c>
      <c r="Q482" s="5" t="str" cm="1">
        <f t="array" aca="1" ref="Q482" ca="1">HYPERLINK("#"&amp;CELL("direccion",Tabla_471065!A478),"475")</f>
        <v>475</v>
      </c>
      <c r="R482" s="5" t="str" cm="1">
        <f t="array" aca="1" ref="R482" ca="1">HYPERLINK("#"&amp;CELL("direccion",Tabla_471039!A478),"475")</f>
        <v>475</v>
      </c>
      <c r="S482" s="5" t="str" cm="1">
        <f t="array" aca="1" ref="S482" ca="1">HYPERLINK("#"&amp;CELL("direccion",Tabla_471067!A478),"475")</f>
        <v>475</v>
      </c>
      <c r="T482" s="5" t="str" cm="1">
        <f t="array" aca="1" ref="T482" ca="1">HYPERLINK("#"&amp;CELL("direccion",Tabla_471023!A478),"475")</f>
        <v>475</v>
      </c>
      <c r="U482" s="5" t="str" cm="1">
        <f t="array" aca="1" ref="U482" ca="1">HYPERLINK("#"&amp;CELL("direccion",Tabla_471047!A478),"475")</f>
        <v>475</v>
      </c>
      <c r="V482" s="5" t="str" cm="1">
        <f t="array" aca="1" ref="V482" ca="1">HYPERLINK("#"&amp;CELL("direccion",Tabla_471030!A478),"475")</f>
        <v>475</v>
      </c>
      <c r="W482" s="5" t="str" cm="1">
        <f t="array" aca="1" ref="W482" ca="1">HYPERLINK("#"&amp;CELL("direccion",Tabla_471041!A478),"475")</f>
        <v>475</v>
      </c>
      <c r="X482" s="5" t="str" cm="1">
        <f t="array" aca="1" ref="X482" ca="1">HYPERLINK("#"&amp;CELL("direccion",Tabla_471031!A478),"475")</f>
        <v>475</v>
      </c>
      <c r="Y482" s="5" t="str" cm="1">
        <f t="array" aca="1" ref="Y482" ca="1">HYPERLINK("#"&amp;CELL("direccion",Tabla_471032!A478),"475")</f>
        <v>475</v>
      </c>
      <c r="Z482" s="5" t="str" cm="1">
        <f t="array" aca="1" ref="Z482" ca="1">HYPERLINK("#"&amp;CELL("direccion",Tabla_471059!A478),"475")</f>
        <v>475</v>
      </c>
      <c r="AA482" s="5" t="str" cm="1">
        <f t="array" aca="1" ref="AA482" ca="1">HYPERLINK("#"&amp;CELL("direccion",Tabla_471071!A478),"475")</f>
        <v>475</v>
      </c>
      <c r="AB482" s="5" t="str" cm="1">
        <f t="array" aca="1" ref="AB482" ca="1">HYPERLINK("#"&amp;CELL("direccion",Tabla_471062!A478),"475")</f>
        <v>475</v>
      </c>
      <c r="AC482" s="5" t="str" cm="1">
        <f t="array" aca="1" ref="AC482" ca="1">HYPERLINK("#"&amp;CELL("direccion",Tabla_471074!A478),"475")</f>
        <v>475</v>
      </c>
      <c r="AD482" t="s">
        <v>213</v>
      </c>
      <c r="AE482" s="3">
        <v>45747</v>
      </c>
    </row>
    <row r="483" spans="1:31" x14ac:dyDescent="0.3">
      <c r="A483">
        <v>2025</v>
      </c>
      <c r="B483" s="3">
        <v>45658</v>
      </c>
      <c r="C483" s="3">
        <v>45747</v>
      </c>
      <c r="D483" t="s">
        <v>84</v>
      </c>
      <c r="E483">
        <v>179</v>
      </c>
      <c r="F483" t="s">
        <v>292</v>
      </c>
      <c r="G483" t="s">
        <v>292</v>
      </c>
      <c r="H483" t="s">
        <v>225</v>
      </c>
      <c r="I483" t="s">
        <v>453</v>
      </c>
      <c r="J483" t="s">
        <v>347</v>
      </c>
      <c r="K483" t="s">
        <v>344</v>
      </c>
      <c r="L483" t="s">
        <v>91</v>
      </c>
      <c r="M483">
        <v>13088</v>
      </c>
      <c r="N483" t="s">
        <v>212</v>
      </c>
      <c r="O483">
        <v>10672.66</v>
      </c>
      <c r="P483" t="s">
        <v>212</v>
      </c>
      <c r="Q483" s="5" t="str" cm="1">
        <f t="array" aca="1" ref="Q483" ca="1">HYPERLINK("#"&amp;CELL("direccion",Tabla_471065!A479),"476")</f>
        <v>476</v>
      </c>
      <c r="R483" s="5" t="str" cm="1">
        <f t="array" aca="1" ref="R483" ca="1">HYPERLINK("#"&amp;CELL("direccion",Tabla_471039!A479),"476")</f>
        <v>476</v>
      </c>
      <c r="S483" s="5" t="str" cm="1">
        <f t="array" aca="1" ref="S483" ca="1">HYPERLINK("#"&amp;CELL("direccion",Tabla_471067!A479),"476")</f>
        <v>476</v>
      </c>
      <c r="T483" s="5" t="str" cm="1">
        <f t="array" aca="1" ref="T483" ca="1">HYPERLINK("#"&amp;CELL("direccion",Tabla_471023!A479),"476")</f>
        <v>476</v>
      </c>
      <c r="U483" s="5" t="str" cm="1">
        <f t="array" aca="1" ref="U483" ca="1">HYPERLINK("#"&amp;CELL("direccion",Tabla_471047!A479),"476")</f>
        <v>476</v>
      </c>
      <c r="V483" s="5" t="str" cm="1">
        <f t="array" aca="1" ref="V483" ca="1">HYPERLINK("#"&amp;CELL("direccion",Tabla_471030!A479),"476")</f>
        <v>476</v>
      </c>
      <c r="W483" s="5" t="str" cm="1">
        <f t="array" aca="1" ref="W483" ca="1">HYPERLINK("#"&amp;CELL("direccion",Tabla_471041!A479),"476")</f>
        <v>476</v>
      </c>
      <c r="X483" s="5" t="str" cm="1">
        <f t="array" aca="1" ref="X483" ca="1">HYPERLINK("#"&amp;CELL("direccion",Tabla_471031!A479),"476")</f>
        <v>476</v>
      </c>
      <c r="Y483" s="5" t="str" cm="1">
        <f t="array" aca="1" ref="Y483" ca="1">HYPERLINK("#"&amp;CELL("direccion",Tabla_471032!A479),"476")</f>
        <v>476</v>
      </c>
      <c r="Z483" s="5" t="str" cm="1">
        <f t="array" aca="1" ref="Z483" ca="1">HYPERLINK("#"&amp;CELL("direccion",Tabla_471059!A479),"476")</f>
        <v>476</v>
      </c>
      <c r="AA483" s="5" t="str" cm="1">
        <f t="array" aca="1" ref="AA483" ca="1">HYPERLINK("#"&amp;CELL("direccion",Tabla_471071!A479),"476")</f>
        <v>476</v>
      </c>
      <c r="AB483" s="5" t="str" cm="1">
        <f t="array" aca="1" ref="AB483" ca="1">HYPERLINK("#"&amp;CELL("direccion",Tabla_471062!A479),"476")</f>
        <v>476</v>
      </c>
      <c r="AC483" s="5" t="str" cm="1">
        <f t="array" aca="1" ref="AC483" ca="1">HYPERLINK("#"&amp;CELL("direccion",Tabla_471074!A479),"476")</f>
        <v>476</v>
      </c>
      <c r="AD483" t="s">
        <v>213</v>
      </c>
      <c r="AE483" s="3">
        <v>45747</v>
      </c>
    </row>
    <row r="484" spans="1:31" x14ac:dyDescent="0.3">
      <c r="A484">
        <v>2025</v>
      </c>
      <c r="B484" s="3">
        <v>45658</v>
      </c>
      <c r="C484" s="3">
        <v>45747</v>
      </c>
      <c r="D484" t="s">
        <v>84</v>
      </c>
      <c r="E484">
        <v>179</v>
      </c>
      <c r="F484" t="s">
        <v>290</v>
      </c>
      <c r="G484" t="s">
        <v>290</v>
      </c>
      <c r="H484" t="s">
        <v>225</v>
      </c>
      <c r="I484" t="s">
        <v>1117</v>
      </c>
      <c r="J484" t="s">
        <v>347</v>
      </c>
      <c r="K484" t="s">
        <v>1118</v>
      </c>
      <c r="L484" t="s">
        <v>92</v>
      </c>
      <c r="M484">
        <v>12053</v>
      </c>
      <c r="N484" t="s">
        <v>212</v>
      </c>
      <c r="O484">
        <v>9916.15</v>
      </c>
      <c r="P484" t="s">
        <v>212</v>
      </c>
      <c r="Q484" s="5" t="str" cm="1">
        <f t="array" aca="1" ref="Q484" ca="1">HYPERLINK("#"&amp;CELL("direccion",Tabla_471065!A480),"477")</f>
        <v>477</v>
      </c>
      <c r="R484" s="5" t="str" cm="1">
        <f t="array" aca="1" ref="R484" ca="1">HYPERLINK("#"&amp;CELL("direccion",Tabla_471039!A480),"477")</f>
        <v>477</v>
      </c>
      <c r="S484" s="5" t="str" cm="1">
        <f t="array" aca="1" ref="S484" ca="1">HYPERLINK("#"&amp;CELL("direccion",Tabla_471067!A480),"477")</f>
        <v>477</v>
      </c>
      <c r="T484" s="5" t="str" cm="1">
        <f t="array" aca="1" ref="T484" ca="1">HYPERLINK("#"&amp;CELL("direccion",Tabla_471023!A480),"477")</f>
        <v>477</v>
      </c>
      <c r="U484" s="5" t="str" cm="1">
        <f t="array" aca="1" ref="U484" ca="1">HYPERLINK("#"&amp;CELL("direccion",Tabla_471047!A480),"477")</f>
        <v>477</v>
      </c>
      <c r="V484" s="5" t="str" cm="1">
        <f t="array" aca="1" ref="V484" ca="1">HYPERLINK("#"&amp;CELL("direccion",Tabla_471030!A480),"477")</f>
        <v>477</v>
      </c>
      <c r="W484" s="5" t="str" cm="1">
        <f t="array" aca="1" ref="W484" ca="1">HYPERLINK("#"&amp;CELL("direccion",Tabla_471041!A480),"477")</f>
        <v>477</v>
      </c>
      <c r="X484" s="5" t="str" cm="1">
        <f t="array" aca="1" ref="X484" ca="1">HYPERLINK("#"&amp;CELL("direccion",Tabla_471031!A480),"477")</f>
        <v>477</v>
      </c>
      <c r="Y484" s="5" t="str" cm="1">
        <f t="array" aca="1" ref="Y484" ca="1">HYPERLINK("#"&amp;CELL("direccion",Tabla_471032!A480),"477")</f>
        <v>477</v>
      </c>
      <c r="Z484" s="5" t="str" cm="1">
        <f t="array" aca="1" ref="Z484" ca="1">HYPERLINK("#"&amp;CELL("direccion",Tabla_471059!A480),"477")</f>
        <v>477</v>
      </c>
      <c r="AA484" s="5" t="str" cm="1">
        <f t="array" aca="1" ref="AA484" ca="1">HYPERLINK("#"&amp;CELL("direccion",Tabla_471071!A480),"477")</f>
        <v>477</v>
      </c>
      <c r="AB484" s="5" t="str" cm="1">
        <f t="array" aca="1" ref="AB484" ca="1">HYPERLINK("#"&amp;CELL("direccion",Tabla_471062!A480),"477")</f>
        <v>477</v>
      </c>
      <c r="AC484" s="5" t="str" cm="1">
        <f t="array" aca="1" ref="AC484" ca="1">HYPERLINK("#"&amp;CELL("direccion",Tabla_471074!A480),"477")</f>
        <v>477</v>
      </c>
      <c r="AD484" t="s">
        <v>213</v>
      </c>
      <c r="AE484" s="3">
        <v>45747</v>
      </c>
    </row>
    <row r="485" spans="1:31" x14ac:dyDescent="0.3">
      <c r="A485">
        <v>2025</v>
      </c>
      <c r="B485" s="3">
        <v>45658</v>
      </c>
      <c r="C485" s="3">
        <v>45747</v>
      </c>
      <c r="D485" t="s">
        <v>84</v>
      </c>
      <c r="E485">
        <v>179</v>
      </c>
      <c r="F485" t="s">
        <v>292</v>
      </c>
      <c r="G485" t="s">
        <v>292</v>
      </c>
      <c r="H485" t="s">
        <v>225</v>
      </c>
      <c r="I485" t="s">
        <v>533</v>
      </c>
      <c r="J485" t="s">
        <v>347</v>
      </c>
      <c r="K485" t="s">
        <v>355</v>
      </c>
      <c r="L485" t="s">
        <v>92</v>
      </c>
      <c r="M485">
        <v>13088</v>
      </c>
      <c r="N485" t="s">
        <v>212</v>
      </c>
      <c r="O485">
        <v>10672.66</v>
      </c>
      <c r="P485" t="s">
        <v>212</v>
      </c>
      <c r="Q485" s="5" t="str" cm="1">
        <f t="array" aca="1" ref="Q485" ca="1">HYPERLINK("#"&amp;CELL("direccion",Tabla_471065!A481),"478")</f>
        <v>478</v>
      </c>
      <c r="R485" s="5" t="str" cm="1">
        <f t="array" aca="1" ref="R485" ca="1">HYPERLINK("#"&amp;CELL("direccion",Tabla_471039!A481),"478")</f>
        <v>478</v>
      </c>
      <c r="S485" s="5" t="str" cm="1">
        <f t="array" aca="1" ref="S485" ca="1">HYPERLINK("#"&amp;CELL("direccion",Tabla_471067!A481),"478")</f>
        <v>478</v>
      </c>
      <c r="T485" s="5" t="str" cm="1">
        <f t="array" aca="1" ref="T485" ca="1">HYPERLINK("#"&amp;CELL("direccion",Tabla_471023!A481),"478")</f>
        <v>478</v>
      </c>
      <c r="U485" s="5" t="str" cm="1">
        <f t="array" aca="1" ref="U485" ca="1">HYPERLINK("#"&amp;CELL("direccion",Tabla_471047!A481),"478")</f>
        <v>478</v>
      </c>
      <c r="V485" s="5" t="str" cm="1">
        <f t="array" aca="1" ref="V485" ca="1">HYPERLINK("#"&amp;CELL("direccion",Tabla_471030!A481),"478")</f>
        <v>478</v>
      </c>
      <c r="W485" s="5" t="str" cm="1">
        <f t="array" aca="1" ref="W485" ca="1">HYPERLINK("#"&amp;CELL("direccion",Tabla_471041!A481),"478")</f>
        <v>478</v>
      </c>
      <c r="X485" s="5" t="str" cm="1">
        <f t="array" aca="1" ref="X485" ca="1">HYPERLINK("#"&amp;CELL("direccion",Tabla_471031!A481),"478")</f>
        <v>478</v>
      </c>
      <c r="Y485" s="5" t="str" cm="1">
        <f t="array" aca="1" ref="Y485" ca="1">HYPERLINK("#"&amp;CELL("direccion",Tabla_471032!A481),"478")</f>
        <v>478</v>
      </c>
      <c r="Z485" s="5" t="str" cm="1">
        <f t="array" aca="1" ref="Z485" ca="1">HYPERLINK("#"&amp;CELL("direccion",Tabla_471059!A481),"478")</f>
        <v>478</v>
      </c>
      <c r="AA485" s="5" t="str" cm="1">
        <f t="array" aca="1" ref="AA485" ca="1">HYPERLINK("#"&amp;CELL("direccion",Tabla_471071!A481),"478")</f>
        <v>478</v>
      </c>
      <c r="AB485" s="5" t="str" cm="1">
        <f t="array" aca="1" ref="AB485" ca="1">HYPERLINK("#"&amp;CELL("direccion",Tabla_471062!A481),"478")</f>
        <v>478</v>
      </c>
      <c r="AC485" s="5" t="str" cm="1">
        <f t="array" aca="1" ref="AC485" ca="1">HYPERLINK("#"&amp;CELL("direccion",Tabla_471074!A481),"478")</f>
        <v>478</v>
      </c>
      <c r="AD485" t="s">
        <v>213</v>
      </c>
      <c r="AE485" s="3">
        <v>45747</v>
      </c>
    </row>
    <row r="486" spans="1:31" x14ac:dyDescent="0.3">
      <c r="A486">
        <v>2025</v>
      </c>
      <c r="B486" s="3">
        <v>45658</v>
      </c>
      <c r="C486" s="3">
        <v>45747</v>
      </c>
      <c r="D486" t="s">
        <v>84</v>
      </c>
      <c r="E486">
        <v>179</v>
      </c>
      <c r="F486" t="s">
        <v>292</v>
      </c>
      <c r="G486" t="s">
        <v>292</v>
      </c>
      <c r="H486" t="s">
        <v>225</v>
      </c>
      <c r="I486" t="s">
        <v>1119</v>
      </c>
      <c r="J486" t="s">
        <v>347</v>
      </c>
      <c r="K486" t="s">
        <v>1120</v>
      </c>
      <c r="L486" t="s">
        <v>92</v>
      </c>
      <c r="M486">
        <v>12053</v>
      </c>
      <c r="N486" t="s">
        <v>212</v>
      </c>
      <c r="O486">
        <v>9916.15</v>
      </c>
      <c r="P486" t="s">
        <v>212</v>
      </c>
      <c r="Q486" s="5" t="str" cm="1">
        <f t="array" aca="1" ref="Q486" ca="1">HYPERLINK("#"&amp;CELL("direccion",Tabla_471065!A482),"479")</f>
        <v>479</v>
      </c>
      <c r="R486" s="5" t="str" cm="1">
        <f t="array" aca="1" ref="R486" ca="1">HYPERLINK("#"&amp;CELL("direccion",Tabla_471039!A482),"479")</f>
        <v>479</v>
      </c>
      <c r="S486" s="5" t="str" cm="1">
        <f t="array" aca="1" ref="S486" ca="1">HYPERLINK("#"&amp;CELL("direccion",Tabla_471067!A482),"479")</f>
        <v>479</v>
      </c>
      <c r="T486" s="5" t="str" cm="1">
        <f t="array" aca="1" ref="T486" ca="1">HYPERLINK("#"&amp;CELL("direccion",Tabla_471023!A482),"479")</f>
        <v>479</v>
      </c>
      <c r="U486" s="5" t="str" cm="1">
        <f t="array" aca="1" ref="U486" ca="1">HYPERLINK("#"&amp;CELL("direccion",Tabla_471047!A482),"479")</f>
        <v>479</v>
      </c>
      <c r="V486" s="5" t="str" cm="1">
        <f t="array" aca="1" ref="V486" ca="1">HYPERLINK("#"&amp;CELL("direccion",Tabla_471030!A482),"479")</f>
        <v>479</v>
      </c>
      <c r="W486" s="5" t="str" cm="1">
        <f t="array" aca="1" ref="W486" ca="1">HYPERLINK("#"&amp;CELL("direccion",Tabla_471041!A482),"479")</f>
        <v>479</v>
      </c>
      <c r="X486" s="5" t="str" cm="1">
        <f t="array" aca="1" ref="X486" ca="1">HYPERLINK("#"&amp;CELL("direccion",Tabla_471031!A482),"479")</f>
        <v>479</v>
      </c>
      <c r="Y486" s="5" t="str" cm="1">
        <f t="array" aca="1" ref="Y486" ca="1">HYPERLINK("#"&amp;CELL("direccion",Tabla_471032!A482),"479")</f>
        <v>479</v>
      </c>
      <c r="Z486" s="5" t="str" cm="1">
        <f t="array" aca="1" ref="Z486" ca="1">HYPERLINK("#"&amp;CELL("direccion",Tabla_471059!A482),"479")</f>
        <v>479</v>
      </c>
      <c r="AA486" s="5" t="str" cm="1">
        <f t="array" aca="1" ref="AA486" ca="1">HYPERLINK("#"&amp;CELL("direccion",Tabla_471071!A482),"479")</f>
        <v>479</v>
      </c>
      <c r="AB486" s="5" t="str" cm="1">
        <f t="array" aca="1" ref="AB486" ca="1">HYPERLINK("#"&amp;CELL("direccion",Tabla_471062!A482),"479")</f>
        <v>479</v>
      </c>
      <c r="AC486" s="5" t="str" cm="1">
        <f t="array" aca="1" ref="AC486" ca="1">HYPERLINK("#"&amp;CELL("direccion",Tabla_471074!A482),"479")</f>
        <v>479</v>
      </c>
      <c r="AD486" t="s">
        <v>213</v>
      </c>
      <c r="AE486" s="3">
        <v>45747</v>
      </c>
    </row>
    <row r="487" spans="1:31" x14ac:dyDescent="0.3">
      <c r="A487">
        <v>2025</v>
      </c>
      <c r="B487" s="3">
        <v>45658</v>
      </c>
      <c r="C487" s="3">
        <v>45747</v>
      </c>
      <c r="D487" t="s">
        <v>84</v>
      </c>
      <c r="E487">
        <v>179</v>
      </c>
      <c r="F487" t="s">
        <v>290</v>
      </c>
      <c r="G487" t="s">
        <v>290</v>
      </c>
      <c r="H487" t="s">
        <v>225</v>
      </c>
      <c r="I487" t="s">
        <v>541</v>
      </c>
      <c r="J487" t="s">
        <v>347</v>
      </c>
      <c r="K487" t="s">
        <v>596</v>
      </c>
      <c r="L487" t="s">
        <v>91</v>
      </c>
      <c r="M487">
        <v>13088</v>
      </c>
      <c r="N487" t="s">
        <v>212</v>
      </c>
      <c r="O487">
        <v>10672.66</v>
      </c>
      <c r="P487" t="s">
        <v>212</v>
      </c>
      <c r="Q487" s="5" t="str" cm="1">
        <f t="array" aca="1" ref="Q487" ca="1">HYPERLINK("#"&amp;CELL("direccion",Tabla_471065!A483),"480")</f>
        <v>480</v>
      </c>
      <c r="R487" s="5" t="str" cm="1">
        <f t="array" aca="1" ref="R487" ca="1">HYPERLINK("#"&amp;CELL("direccion",Tabla_471039!A483),"480")</f>
        <v>480</v>
      </c>
      <c r="S487" s="5" t="str" cm="1">
        <f t="array" aca="1" ref="S487" ca="1">HYPERLINK("#"&amp;CELL("direccion",Tabla_471067!A483),"480")</f>
        <v>480</v>
      </c>
      <c r="T487" s="5" t="str" cm="1">
        <f t="array" aca="1" ref="T487" ca="1">HYPERLINK("#"&amp;CELL("direccion",Tabla_471023!A483),"480")</f>
        <v>480</v>
      </c>
      <c r="U487" s="5" t="str" cm="1">
        <f t="array" aca="1" ref="U487" ca="1">HYPERLINK("#"&amp;CELL("direccion",Tabla_471047!A483),"480")</f>
        <v>480</v>
      </c>
      <c r="V487" s="5" t="str" cm="1">
        <f t="array" aca="1" ref="V487" ca="1">HYPERLINK("#"&amp;CELL("direccion",Tabla_471030!A483),"480")</f>
        <v>480</v>
      </c>
      <c r="W487" s="5" t="str" cm="1">
        <f t="array" aca="1" ref="W487" ca="1">HYPERLINK("#"&amp;CELL("direccion",Tabla_471041!A483),"480")</f>
        <v>480</v>
      </c>
      <c r="X487" s="5" t="str" cm="1">
        <f t="array" aca="1" ref="X487" ca="1">HYPERLINK("#"&amp;CELL("direccion",Tabla_471031!A483),"480")</f>
        <v>480</v>
      </c>
      <c r="Y487" s="5" t="str" cm="1">
        <f t="array" aca="1" ref="Y487" ca="1">HYPERLINK("#"&amp;CELL("direccion",Tabla_471032!A483),"480")</f>
        <v>480</v>
      </c>
      <c r="Z487" s="5" t="str" cm="1">
        <f t="array" aca="1" ref="Z487" ca="1">HYPERLINK("#"&amp;CELL("direccion",Tabla_471059!A483),"480")</f>
        <v>480</v>
      </c>
      <c r="AA487" s="5" t="str" cm="1">
        <f t="array" aca="1" ref="AA487" ca="1">HYPERLINK("#"&amp;CELL("direccion",Tabla_471071!A483),"480")</f>
        <v>480</v>
      </c>
      <c r="AB487" s="5" t="str" cm="1">
        <f t="array" aca="1" ref="AB487" ca="1">HYPERLINK("#"&amp;CELL("direccion",Tabla_471062!A483),"480")</f>
        <v>480</v>
      </c>
      <c r="AC487" s="5" t="str" cm="1">
        <f t="array" aca="1" ref="AC487" ca="1">HYPERLINK("#"&amp;CELL("direccion",Tabla_471074!A483),"480")</f>
        <v>480</v>
      </c>
      <c r="AD487" t="s">
        <v>213</v>
      </c>
      <c r="AE487" s="3">
        <v>45747</v>
      </c>
    </row>
    <row r="488" spans="1:31" x14ac:dyDescent="0.3">
      <c r="A488">
        <v>2025</v>
      </c>
      <c r="B488" s="3">
        <v>45658</v>
      </c>
      <c r="C488" s="3">
        <v>45747</v>
      </c>
      <c r="D488" t="s">
        <v>84</v>
      </c>
      <c r="E488">
        <v>179</v>
      </c>
      <c r="F488" t="s">
        <v>290</v>
      </c>
      <c r="G488" t="s">
        <v>290</v>
      </c>
      <c r="H488" t="s">
        <v>225</v>
      </c>
      <c r="I488" t="s">
        <v>1121</v>
      </c>
      <c r="J488" t="s">
        <v>347</v>
      </c>
      <c r="K488" t="s">
        <v>358</v>
      </c>
      <c r="L488" t="s">
        <v>91</v>
      </c>
      <c r="M488">
        <v>13088</v>
      </c>
      <c r="N488" t="s">
        <v>212</v>
      </c>
      <c r="O488">
        <v>10672.66</v>
      </c>
      <c r="P488" t="s">
        <v>212</v>
      </c>
      <c r="Q488" s="5" t="str" cm="1">
        <f t="array" aca="1" ref="Q488" ca="1">HYPERLINK("#"&amp;CELL("direccion",Tabla_471065!A484),"481")</f>
        <v>481</v>
      </c>
      <c r="R488" s="5" t="str" cm="1">
        <f t="array" aca="1" ref="R488" ca="1">HYPERLINK("#"&amp;CELL("direccion",Tabla_471039!A484),"481")</f>
        <v>481</v>
      </c>
      <c r="S488" s="5" t="str" cm="1">
        <f t="array" aca="1" ref="S488" ca="1">HYPERLINK("#"&amp;CELL("direccion",Tabla_471067!A484),"481")</f>
        <v>481</v>
      </c>
      <c r="T488" s="5" t="str" cm="1">
        <f t="array" aca="1" ref="T488" ca="1">HYPERLINK("#"&amp;CELL("direccion",Tabla_471023!A484),"481")</f>
        <v>481</v>
      </c>
      <c r="U488" s="5" t="str" cm="1">
        <f t="array" aca="1" ref="U488" ca="1">HYPERLINK("#"&amp;CELL("direccion",Tabla_471047!A484),"481")</f>
        <v>481</v>
      </c>
      <c r="V488" s="5" t="str" cm="1">
        <f t="array" aca="1" ref="V488" ca="1">HYPERLINK("#"&amp;CELL("direccion",Tabla_471030!A484),"481")</f>
        <v>481</v>
      </c>
      <c r="W488" s="5" t="str" cm="1">
        <f t="array" aca="1" ref="W488" ca="1">HYPERLINK("#"&amp;CELL("direccion",Tabla_471041!A484),"481")</f>
        <v>481</v>
      </c>
      <c r="X488" s="5" t="str" cm="1">
        <f t="array" aca="1" ref="X488" ca="1">HYPERLINK("#"&amp;CELL("direccion",Tabla_471031!A484),"481")</f>
        <v>481</v>
      </c>
      <c r="Y488" s="5" t="str" cm="1">
        <f t="array" aca="1" ref="Y488" ca="1">HYPERLINK("#"&amp;CELL("direccion",Tabla_471032!A484),"481")</f>
        <v>481</v>
      </c>
      <c r="Z488" s="5" t="str" cm="1">
        <f t="array" aca="1" ref="Z488" ca="1">HYPERLINK("#"&amp;CELL("direccion",Tabla_471059!A484),"481")</f>
        <v>481</v>
      </c>
      <c r="AA488" s="5" t="str" cm="1">
        <f t="array" aca="1" ref="AA488" ca="1">HYPERLINK("#"&amp;CELL("direccion",Tabla_471071!A484),"481")</f>
        <v>481</v>
      </c>
      <c r="AB488" s="5" t="str" cm="1">
        <f t="array" aca="1" ref="AB488" ca="1">HYPERLINK("#"&amp;CELL("direccion",Tabla_471062!A484),"481")</f>
        <v>481</v>
      </c>
      <c r="AC488" s="5" t="str" cm="1">
        <f t="array" aca="1" ref="AC488" ca="1">HYPERLINK("#"&amp;CELL("direccion",Tabla_471074!A484),"481")</f>
        <v>481</v>
      </c>
      <c r="AD488" t="s">
        <v>213</v>
      </c>
      <c r="AE488" s="3">
        <v>45747</v>
      </c>
    </row>
    <row r="489" spans="1:31" x14ac:dyDescent="0.3">
      <c r="A489">
        <v>2025</v>
      </c>
      <c r="B489" s="3">
        <v>45658</v>
      </c>
      <c r="C489" s="3">
        <v>45747</v>
      </c>
      <c r="D489" t="s">
        <v>84</v>
      </c>
      <c r="E489">
        <v>179</v>
      </c>
      <c r="F489" t="s">
        <v>276</v>
      </c>
      <c r="G489" t="s">
        <v>276</v>
      </c>
      <c r="H489" t="s">
        <v>225</v>
      </c>
      <c r="I489" t="s">
        <v>1122</v>
      </c>
      <c r="J489" t="s">
        <v>1123</v>
      </c>
      <c r="K489" t="s">
        <v>659</v>
      </c>
      <c r="L489" t="s">
        <v>91</v>
      </c>
      <c r="M489">
        <v>13088</v>
      </c>
      <c r="N489" t="s">
        <v>212</v>
      </c>
      <c r="O489">
        <v>10672.66</v>
      </c>
      <c r="P489" t="s">
        <v>212</v>
      </c>
      <c r="Q489" s="5" t="str" cm="1">
        <f t="array" aca="1" ref="Q489" ca="1">HYPERLINK("#"&amp;CELL("direccion",Tabla_471065!A485),"482")</f>
        <v>482</v>
      </c>
      <c r="R489" s="5" t="str" cm="1">
        <f t="array" aca="1" ref="R489" ca="1">HYPERLINK("#"&amp;CELL("direccion",Tabla_471039!A485),"482")</f>
        <v>482</v>
      </c>
      <c r="S489" s="5" t="str" cm="1">
        <f t="array" aca="1" ref="S489" ca="1">HYPERLINK("#"&amp;CELL("direccion",Tabla_471067!A485),"482")</f>
        <v>482</v>
      </c>
      <c r="T489" s="5" t="str" cm="1">
        <f t="array" aca="1" ref="T489" ca="1">HYPERLINK("#"&amp;CELL("direccion",Tabla_471023!A485),"482")</f>
        <v>482</v>
      </c>
      <c r="U489" s="5" t="str" cm="1">
        <f t="array" aca="1" ref="U489" ca="1">HYPERLINK("#"&amp;CELL("direccion",Tabla_471047!A485),"482")</f>
        <v>482</v>
      </c>
      <c r="V489" s="5" t="str" cm="1">
        <f t="array" aca="1" ref="V489" ca="1">HYPERLINK("#"&amp;CELL("direccion",Tabla_471030!A485),"482")</f>
        <v>482</v>
      </c>
      <c r="W489" s="5" t="str" cm="1">
        <f t="array" aca="1" ref="W489" ca="1">HYPERLINK("#"&amp;CELL("direccion",Tabla_471041!A485),"482")</f>
        <v>482</v>
      </c>
      <c r="X489" s="5" t="str" cm="1">
        <f t="array" aca="1" ref="X489" ca="1">HYPERLINK("#"&amp;CELL("direccion",Tabla_471031!A485),"482")</f>
        <v>482</v>
      </c>
      <c r="Y489" s="5" t="str" cm="1">
        <f t="array" aca="1" ref="Y489" ca="1">HYPERLINK("#"&amp;CELL("direccion",Tabla_471032!A485),"482")</f>
        <v>482</v>
      </c>
      <c r="Z489" s="5" t="str" cm="1">
        <f t="array" aca="1" ref="Z489" ca="1">HYPERLINK("#"&amp;CELL("direccion",Tabla_471059!A485),"482")</f>
        <v>482</v>
      </c>
      <c r="AA489" s="5" t="str" cm="1">
        <f t="array" aca="1" ref="AA489" ca="1">HYPERLINK("#"&amp;CELL("direccion",Tabla_471071!A485),"482")</f>
        <v>482</v>
      </c>
      <c r="AB489" s="5" t="str" cm="1">
        <f t="array" aca="1" ref="AB489" ca="1">HYPERLINK("#"&amp;CELL("direccion",Tabla_471062!A485),"482")</f>
        <v>482</v>
      </c>
      <c r="AC489" s="5" t="str" cm="1">
        <f t="array" aca="1" ref="AC489" ca="1">HYPERLINK("#"&amp;CELL("direccion",Tabla_471074!A485),"482")</f>
        <v>482</v>
      </c>
      <c r="AD489" t="s">
        <v>213</v>
      </c>
      <c r="AE489" s="3">
        <v>45747</v>
      </c>
    </row>
    <row r="490" spans="1:31" x14ac:dyDescent="0.3">
      <c r="A490">
        <v>2025</v>
      </c>
      <c r="B490" s="3">
        <v>45658</v>
      </c>
      <c r="C490" s="3">
        <v>45747</v>
      </c>
      <c r="D490" t="s">
        <v>84</v>
      </c>
      <c r="E490">
        <v>179</v>
      </c>
      <c r="F490" t="s">
        <v>292</v>
      </c>
      <c r="G490" t="s">
        <v>292</v>
      </c>
      <c r="H490" t="s">
        <v>225</v>
      </c>
      <c r="I490" t="s">
        <v>1124</v>
      </c>
      <c r="J490" t="s">
        <v>1125</v>
      </c>
      <c r="K490" t="s">
        <v>419</v>
      </c>
      <c r="L490" t="s">
        <v>92</v>
      </c>
      <c r="M490">
        <v>13088</v>
      </c>
      <c r="N490" t="s">
        <v>212</v>
      </c>
      <c r="O490">
        <v>10672.66</v>
      </c>
      <c r="P490" t="s">
        <v>212</v>
      </c>
      <c r="Q490" s="5" t="str" cm="1">
        <f t="array" aca="1" ref="Q490" ca="1">HYPERLINK("#"&amp;CELL("direccion",Tabla_471065!A486),"483")</f>
        <v>483</v>
      </c>
      <c r="R490" s="5" t="str" cm="1">
        <f t="array" aca="1" ref="R490" ca="1">HYPERLINK("#"&amp;CELL("direccion",Tabla_471039!A486),"483")</f>
        <v>483</v>
      </c>
      <c r="S490" s="5" t="str" cm="1">
        <f t="array" aca="1" ref="S490" ca="1">HYPERLINK("#"&amp;CELL("direccion",Tabla_471067!A486),"483")</f>
        <v>483</v>
      </c>
      <c r="T490" s="5" t="str" cm="1">
        <f t="array" aca="1" ref="T490" ca="1">HYPERLINK("#"&amp;CELL("direccion",Tabla_471023!A486),"483")</f>
        <v>483</v>
      </c>
      <c r="U490" s="5" t="str" cm="1">
        <f t="array" aca="1" ref="U490" ca="1">HYPERLINK("#"&amp;CELL("direccion",Tabla_471047!A486),"483")</f>
        <v>483</v>
      </c>
      <c r="V490" s="5" t="str" cm="1">
        <f t="array" aca="1" ref="V490" ca="1">HYPERLINK("#"&amp;CELL("direccion",Tabla_471030!A486),"483")</f>
        <v>483</v>
      </c>
      <c r="W490" s="5" t="str" cm="1">
        <f t="array" aca="1" ref="W490" ca="1">HYPERLINK("#"&amp;CELL("direccion",Tabla_471041!A486),"483")</f>
        <v>483</v>
      </c>
      <c r="X490" s="5" t="str" cm="1">
        <f t="array" aca="1" ref="X490" ca="1">HYPERLINK("#"&amp;CELL("direccion",Tabla_471031!A486),"483")</f>
        <v>483</v>
      </c>
      <c r="Y490" s="5" t="str" cm="1">
        <f t="array" aca="1" ref="Y490" ca="1">HYPERLINK("#"&amp;CELL("direccion",Tabla_471032!A486),"483")</f>
        <v>483</v>
      </c>
      <c r="Z490" s="5" t="str" cm="1">
        <f t="array" aca="1" ref="Z490" ca="1">HYPERLINK("#"&amp;CELL("direccion",Tabla_471059!A486),"483")</f>
        <v>483</v>
      </c>
      <c r="AA490" s="5" t="str" cm="1">
        <f t="array" aca="1" ref="AA490" ca="1">HYPERLINK("#"&amp;CELL("direccion",Tabla_471071!A486),"483")</f>
        <v>483</v>
      </c>
      <c r="AB490" s="5" t="str" cm="1">
        <f t="array" aca="1" ref="AB490" ca="1">HYPERLINK("#"&amp;CELL("direccion",Tabla_471062!A486),"483")</f>
        <v>483</v>
      </c>
      <c r="AC490" s="5" t="str" cm="1">
        <f t="array" aca="1" ref="AC490" ca="1">HYPERLINK("#"&amp;CELL("direccion",Tabla_471074!A486),"483")</f>
        <v>483</v>
      </c>
      <c r="AD490" t="s">
        <v>213</v>
      </c>
      <c r="AE490" s="3">
        <v>45747</v>
      </c>
    </row>
    <row r="491" spans="1:31" x14ac:dyDescent="0.3">
      <c r="A491">
        <v>2025</v>
      </c>
      <c r="B491" s="3">
        <v>45658</v>
      </c>
      <c r="C491" s="3">
        <v>45747</v>
      </c>
      <c r="D491" t="s">
        <v>84</v>
      </c>
      <c r="E491">
        <v>179</v>
      </c>
      <c r="F491" t="s">
        <v>290</v>
      </c>
      <c r="G491" t="s">
        <v>290</v>
      </c>
      <c r="H491" t="s">
        <v>225</v>
      </c>
      <c r="I491" t="s">
        <v>1126</v>
      </c>
      <c r="J491" t="s">
        <v>345</v>
      </c>
      <c r="K491" t="s">
        <v>347</v>
      </c>
      <c r="L491" t="s">
        <v>92</v>
      </c>
      <c r="M491">
        <v>13088</v>
      </c>
      <c r="N491" t="s">
        <v>212</v>
      </c>
      <c r="O491">
        <v>10672.66</v>
      </c>
      <c r="P491" t="s">
        <v>212</v>
      </c>
      <c r="Q491" s="5" t="str" cm="1">
        <f t="array" aca="1" ref="Q491" ca="1">HYPERLINK("#"&amp;CELL("direccion",Tabla_471065!A487),"484")</f>
        <v>484</v>
      </c>
      <c r="R491" s="5" t="str" cm="1">
        <f t="array" aca="1" ref="R491" ca="1">HYPERLINK("#"&amp;CELL("direccion",Tabla_471039!A487),"484")</f>
        <v>484</v>
      </c>
      <c r="S491" s="5" t="str" cm="1">
        <f t="array" aca="1" ref="S491" ca="1">HYPERLINK("#"&amp;CELL("direccion",Tabla_471067!A487),"484")</f>
        <v>484</v>
      </c>
      <c r="T491" s="5" t="str" cm="1">
        <f t="array" aca="1" ref="T491" ca="1">HYPERLINK("#"&amp;CELL("direccion",Tabla_471023!A487),"484")</f>
        <v>484</v>
      </c>
      <c r="U491" s="5" t="str" cm="1">
        <f t="array" aca="1" ref="U491" ca="1">HYPERLINK("#"&amp;CELL("direccion",Tabla_471047!A487),"484")</f>
        <v>484</v>
      </c>
      <c r="V491" s="5" t="str" cm="1">
        <f t="array" aca="1" ref="V491" ca="1">HYPERLINK("#"&amp;CELL("direccion",Tabla_471030!A487),"484")</f>
        <v>484</v>
      </c>
      <c r="W491" s="5" t="str" cm="1">
        <f t="array" aca="1" ref="W491" ca="1">HYPERLINK("#"&amp;CELL("direccion",Tabla_471041!A487),"484")</f>
        <v>484</v>
      </c>
      <c r="X491" s="5" t="str" cm="1">
        <f t="array" aca="1" ref="X491" ca="1">HYPERLINK("#"&amp;CELL("direccion",Tabla_471031!A487),"484")</f>
        <v>484</v>
      </c>
      <c r="Y491" s="5" t="str" cm="1">
        <f t="array" aca="1" ref="Y491" ca="1">HYPERLINK("#"&amp;CELL("direccion",Tabla_471032!A487),"484")</f>
        <v>484</v>
      </c>
      <c r="Z491" s="5" t="str" cm="1">
        <f t="array" aca="1" ref="Z491" ca="1">HYPERLINK("#"&amp;CELL("direccion",Tabla_471059!A487),"484")</f>
        <v>484</v>
      </c>
      <c r="AA491" s="5" t="str" cm="1">
        <f t="array" aca="1" ref="AA491" ca="1">HYPERLINK("#"&amp;CELL("direccion",Tabla_471071!A487),"484")</f>
        <v>484</v>
      </c>
      <c r="AB491" s="5" t="str" cm="1">
        <f t="array" aca="1" ref="AB491" ca="1">HYPERLINK("#"&amp;CELL("direccion",Tabla_471062!A487),"484")</f>
        <v>484</v>
      </c>
      <c r="AC491" s="5" t="str" cm="1">
        <f t="array" aca="1" ref="AC491" ca="1">HYPERLINK("#"&amp;CELL("direccion",Tabla_471074!A487),"484")</f>
        <v>484</v>
      </c>
      <c r="AD491" t="s">
        <v>213</v>
      </c>
      <c r="AE491" s="3">
        <v>45747</v>
      </c>
    </row>
    <row r="492" spans="1:31" x14ac:dyDescent="0.3">
      <c r="A492">
        <v>2025</v>
      </c>
      <c r="B492" s="3">
        <v>45658</v>
      </c>
      <c r="C492" s="3">
        <v>45747</v>
      </c>
      <c r="D492" t="s">
        <v>84</v>
      </c>
      <c r="E492">
        <v>179</v>
      </c>
      <c r="F492" t="s">
        <v>301</v>
      </c>
      <c r="G492" t="s">
        <v>301</v>
      </c>
      <c r="H492" t="s">
        <v>225</v>
      </c>
      <c r="I492" t="s">
        <v>1127</v>
      </c>
      <c r="J492" t="s">
        <v>345</v>
      </c>
      <c r="K492" t="s">
        <v>344</v>
      </c>
      <c r="L492" t="s">
        <v>91</v>
      </c>
      <c r="M492">
        <v>13088</v>
      </c>
      <c r="N492" t="s">
        <v>212</v>
      </c>
      <c r="O492">
        <v>10672.66</v>
      </c>
      <c r="P492" t="s">
        <v>212</v>
      </c>
      <c r="Q492" s="5" t="str" cm="1">
        <f t="array" aca="1" ref="Q492" ca="1">HYPERLINK("#"&amp;CELL("direccion",Tabla_471065!A488),"485")</f>
        <v>485</v>
      </c>
      <c r="R492" s="5" t="str" cm="1">
        <f t="array" aca="1" ref="R492" ca="1">HYPERLINK("#"&amp;CELL("direccion",Tabla_471039!A488),"485")</f>
        <v>485</v>
      </c>
      <c r="S492" s="5" t="str" cm="1">
        <f t="array" aca="1" ref="S492" ca="1">HYPERLINK("#"&amp;CELL("direccion",Tabla_471067!A488),"485")</f>
        <v>485</v>
      </c>
      <c r="T492" s="5" t="str" cm="1">
        <f t="array" aca="1" ref="T492" ca="1">HYPERLINK("#"&amp;CELL("direccion",Tabla_471023!A488),"485")</f>
        <v>485</v>
      </c>
      <c r="U492" s="5" t="str" cm="1">
        <f t="array" aca="1" ref="U492" ca="1">HYPERLINK("#"&amp;CELL("direccion",Tabla_471047!A488),"485")</f>
        <v>485</v>
      </c>
      <c r="V492" s="5" t="str" cm="1">
        <f t="array" aca="1" ref="V492" ca="1">HYPERLINK("#"&amp;CELL("direccion",Tabla_471030!A488),"485")</f>
        <v>485</v>
      </c>
      <c r="W492" s="5" t="str" cm="1">
        <f t="array" aca="1" ref="W492" ca="1">HYPERLINK("#"&amp;CELL("direccion",Tabla_471041!A488),"485")</f>
        <v>485</v>
      </c>
      <c r="X492" s="5" t="str" cm="1">
        <f t="array" aca="1" ref="X492" ca="1">HYPERLINK("#"&amp;CELL("direccion",Tabla_471031!A488),"485")</f>
        <v>485</v>
      </c>
      <c r="Y492" s="5" t="str" cm="1">
        <f t="array" aca="1" ref="Y492" ca="1">HYPERLINK("#"&amp;CELL("direccion",Tabla_471032!A488),"485")</f>
        <v>485</v>
      </c>
      <c r="Z492" s="5" t="str" cm="1">
        <f t="array" aca="1" ref="Z492" ca="1">HYPERLINK("#"&amp;CELL("direccion",Tabla_471059!A488),"485")</f>
        <v>485</v>
      </c>
      <c r="AA492" s="5" t="str" cm="1">
        <f t="array" aca="1" ref="AA492" ca="1">HYPERLINK("#"&amp;CELL("direccion",Tabla_471071!A488),"485")</f>
        <v>485</v>
      </c>
      <c r="AB492" s="5" t="str" cm="1">
        <f t="array" aca="1" ref="AB492" ca="1">HYPERLINK("#"&amp;CELL("direccion",Tabla_471062!A488),"485")</f>
        <v>485</v>
      </c>
      <c r="AC492" s="5" t="str" cm="1">
        <f t="array" aca="1" ref="AC492" ca="1">HYPERLINK("#"&amp;CELL("direccion",Tabla_471074!A488),"485")</f>
        <v>485</v>
      </c>
      <c r="AD492" t="s">
        <v>213</v>
      </c>
      <c r="AE492" s="3">
        <v>45747</v>
      </c>
    </row>
    <row r="493" spans="1:31" x14ac:dyDescent="0.3">
      <c r="A493">
        <v>2025</v>
      </c>
      <c r="B493" s="3">
        <v>45658</v>
      </c>
      <c r="C493" s="3">
        <v>45747</v>
      </c>
      <c r="D493" t="s">
        <v>84</v>
      </c>
      <c r="E493">
        <v>179</v>
      </c>
      <c r="F493" t="s">
        <v>292</v>
      </c>
      <c r="G493" t="s">
        <v>292</v>
      </c>
      <c r="H493" t="s">
        <v>225</v>
      </c>
      <c r="I493" t="s">
        <v>713</v>
      </c>
      <c r="J493" t="s">
        <v>569</v>
      </c>
      <c r="K493" t="s">
        <v>1128</v>
      </c>
      <c r="L493" t="s">
        <v>91</v>
      </c>
      <c r="M493">
        <v>13088</v>
      </c>
      <c r="N493" t="s">
        <v>212</v>
      </c>
      <c r="O493">
        <v>10672.66</v>
      </c>
      <c r="P493" t="s">
        <v>212</v>
      </c>
      <c r="Q493" s="5" t="str" cm="1">
        <f t="array" aca="1" ref="Q493" ca="1">HYPERLINK("#"&amp;CELL("direccion",Tabla_471065!A489),"486")</f>
        <v>486</v>
      </c>
      <c r="R493" s="5" t="str" cm="1">
        <f t="array" aca="1" ref="R493" ca="1">HYPERLINK("#"&amp;CELL("direccion",Tabla_471039!A489),"486")</f>
        <v>486</v>
      </c>
      <c r="S493" s="5" t="str" cm="1">
        <f t="array" aca="1" ref="S493" ca="1">HYPERLINK("#"&amp;CELL("direccion",Tabla_471067!A489),"486")</f>
        <v>486</v>
      </c>
      <c r="T493" s="5" t="str" cm="1">
        <f t="array" aca="1" ref="T493" ca="1">HYPERLINK("#"&amp;CELL("direccion",Tabla_471023!A489),"486")</f>
        <v>486</v>
      </c>
      <c r="U493" s="5" t="str" cm="1">
        <f t="array" aca="1" ref="U493" ca="1">HYPERLINK("#"&amp;CELL("direccion",Tabla_471047!A489),"486")</f>
        <v>486</v>
      </c>
      <c r="V493" s="5" t="str" cm="1">
        <f t="array" aca="1" ref="V493" ca="1">HYPERLINK("#"&amp;CELL("direccion",Tabla_471030!A489),"486")</f>
        <v>486</v>
      </c>
      <c r="W493" s="5" t="str" cm="1">
        <f t="array" aca="1" ref="W493" ca="1">HYPERLINK("#"&amp;CELL("direccion",Tabla_471041!A489),"486")</f>
        <v>486</v>
      </c>
      <c r="X493" s="5" t="str" cm="1">
        <f t="array" aca="1" ref="X493" ca="1">HYPERLINK("#"&amp;CELL("direccion",Tabla_471031!A489),"486")</f>
        <v>486</v>
      </c>
      <c r="Y493" s="5" t="str" cm="1">
        <f t="array" aca="1" ref="Y493" ca="1">HYPERLINK("#"&amp;CELL("direccion",Tabla_471032!A489),"486")</f>
        <v>486</v>
      </c>
      <c r="Z493" s="5" t="str" cm="1">
        <f t="array" aca="1" ref="Z493" ca="1">HYPERLINK("#"&amp;CELL("direccion",Tabla_471059!A489),"486")</f>
        <v>486</v>
      </c>
      <c r="AA493" s="5" t="str" cm="1">
        <f t="array" aca="1" ref="AA493" ca="1">HYPERLINK("#"&amp;CELL("direccion",Tabla_471071!A489),"486")</f>
        <v>486</v>
      </c>
      <c r="AB493" s="5" t="str" cm="1">
        <f t="array" aca="1" ref="AB493" ca="1">HYPERLINK("#"&amp;CELL("direccion",Tabla_471062!A489),"486")</f>
        <v>486</v>
      </c>
      <c r="AC493" s="5" t="str" cm="1">
        <f t="array" aca="1" ref="AC493" ca="1">HYPERLINK("#"&amp;CELL("direccion",Tabla_471074!A489),"486")</f>
        <v>486</v>
      </c>
      <c r="AD493" t="s">
        <v>213</v>
      </c>
      <c r="AE493" s="3">
        <v>45747</v>
      </c>
    </row>
    <row r="494" spans="1:31" x14ac:dyDescent="0.3">
      <c r="A494">
        <v>2025</v>
      </c>
      <c r="B494" s="3">
        <v>45658</v>
      </c>
      <c r="C494" s="3">
        <v>45747</v>
      </c>
      <c r="D494" t="s">
        <v>84</v>
      </c>
      <c r="E494">
        <v>179</v>
      </c>
      <c r="F494" t="s">
        <v>290</v>
      </c>
      <c r="G494" t="s">
        <v>290</v>
      </c>
      <c r="H494" t="s">
        <v>225</v>
      </c>
      <c r="I494" t="s">
        <v>523</v>
      </c>
      <c r="J494" t="s">
        <v>569</v>
      </c>
      <c r="K494" t="s">
        <v>1129</v>
      </c>
      <c r="L494" t="s">
        <v>91</v>
      </c>
      <c r="M494">
        <v>12053</v>
      </c>
      <c r="N494" t="s">
        <v>212</v>
      </c>
      <c r="O494">
        <v>9916.15</v>
      </c>
      <c r="P494" t="s">
        <v>212</v>
      </c>
      <c r="Q494" s="5" t="str" cm="1">
        <f t="array" aca="1" ref="Q494" ca="1">HYPERLINK("#"&amp;CELL("direccion",Tabla_471065!A490),"487")</f>
        <v>487</v>
      </c>
      <c r="R494" s="5" t="str" cm="1">
        <f t="array" aca="1" ref="R494" ca="1">HYPERLINK("#"&amp;CELL("direccion",Tabla_471039!A490),"487")</f>
        <v>487</v>
      </c>
      <c r="S494" s="5" t="str" cm="1">
        <f t="array" aca="1" ref="S494" ca="1">HYPERLINK("#"&amp;CELL("direccion",Tabla_471067!A490),"487")</f>
        <v>487</v>
      </c>
      <c r="T494" s="5" t="str" cm="1">
        <f t="array" aca="1" ref="T494" ca="1">HYPERLINK("#"&amp;CELL("direccion",Tabla_471023!A490),"487")</f>
        <v>487</v>
      </c>
      <c r="U494" s="5" t="str" cm="1">
        <f t="array" aca="1" ref="U494" ca="1">HYPERLINK("#"&amp;CELL("direccion",Tabla_471047!A490),"487")</f>
        <v>487</v>
      </c>
      <c r="V494" s="5" t="str" cm="1">
        <f t="array" aca="1" ref="V494" ca="1">HYPERLINK("#"&amp;CELL("direccion",Tabla_471030!A490),"487")</f>
        <v>487</v>
      </c>
      <c r="W494" s="5" t="str" cm="1">
        <f t="array" aca="1" ref="W494" ca="1">HYPERLINK("#"&amp;CELL("direccion",Tabla_471041!A490),"487")</f>
        <v>487</v>
      </c>
      <c r="X494" s="5" t="str" cm="1">
        <f t="array" aca="1" ref="X494" ca="1">HYPERLINK("#"&amp;CELL("direccion",Tabla_471031!A490),"487")</f>
        <v>487</v>
      </c>
      <c r="Y494" s="5" t="str" cm="1">
        <f t="array" aca="1" ref="Y494" ca="1">HYPERLINK("#"&amp;CELL("direccion",Tabla_471032!A490),"487")</f>
        <v>487</v>
      </c>
      <c r="Z494" s="5" t="str" cm="1">
        <f t="array" aca="1" ref="Z494" ca="1">HYPERLINK("#"&amp;CELL("direccion",Tabla_471059!A490),"487")</f>
        <v>487</v>
      </c>
      <c r="AA494" s="5" t="str" cm="1">
        <f t="array" aca="1" ref="AA494" ca="1">HYPERLINK("#"&amp;CELL("direccion",Tabla_471071!A490),"487")</f>
        <v>487</v>
      </c>
      <c r="AB494" s="5" t="str" cm="1">
        <f t="array" aca="1" ref="AB494" ca="1">HYPERLINK("#"&amp;CELL("direccion",Tabla_471062!A490),"487")</f>
        <v>487</v>
      </c>
      <c r="AC494" s="5" t="str" cm="1">
        <f t="array" aca="1" ref="AC494" ca="1">HYPERLINK("#"&amp;CELL("direccion",Tabla_471074!A490),"487")</f>
        <v>487</v>
      </c>
      <c r="AD494" t="s">
        <v>213</v>
      </c>
      <c r="AE494" s="3">
        <v>45747</v>
      </c>
    </row>
    <row r="495" spans="1:31" x14ac:dyDescent="0.3">
      <c r="A495">
        <v>2025</v>
      </c>
      <c r="B495" s="3">
        <v>45658</v>
      </c>
      <c r="C495" s="3">
        <v>45747</v>
      </c>
      <c r="D495" t="s">
        <v>84</v>
      </c>
      <c r="E495">
        <v>179</v>
      </c>
      <c r="F495" t="s">
        <v>290</v>
      </c>
      <c r="G495" t="s">
        <v>290</v>
      </c>
      <c r="H495" t="s">
        <v>225</v>
      </c>
      <c r="I495" t="s">
        <v>438</v>
      </c>
      <c r="J495" t="s">
        <v>569</v>
      </c>
      <c r="K495" t="s">
        <v>838</v>
      </c>
      <c r="L495" t="s">
        <v>92</v>
      </c>
      <c r="M495">
        <v>13088</v>
      </c>
      <c r="N495" t="s">
        <v>212</v>
      </c>
      <c r="O495">
        <v>10672.66</v>
      </c>
      <c r="P495" t="s">
        <v>212</v>
      </c>
      <c r="Q495" s="5" t="str" cm="1">
        <f t="array" aca="1" ref="Q495" ca="1">HYPERLINK("#"&amp;CELL("direccion",Tabla_471065!A491),"488")</f>
        <v>488</v>
      </c>
      <c r="R495" s="5" t="str" cm="1">
        <f t="array" aca="1" ref="R495" ca="1">HYPERLINK("#"&amp;CELL("direccion",Tabla_471039!A491),"488")</f>
        <v>488</v>
      </c>
      <c r="S495" s="5" t="str" cm="1">
        <f t="array" aca="1" ref="S495" ca="1">HYPERLINK("#"&amp;CELL("direccion",Tabla_471067!A491),"488")</f>
        <v>488</v>
      </c>
      <c r="T495" s="5" t="str" cm="1">
        <f t="array" aca="1" ref="T495" ca="1">HYPERLINK("#"&amp;CELL("direccion",Tabla_471023!A491),"488")</f>
        <v>488</v>
      </c>
      <c r="U495" s="5" t="str" cm="1">
        <f t="array" aca="1" ref="U495" ca="1">HYPERLINK("#"&amp;CELL("direccion",Tabla_471047!A491),"488")</f>
        <v>488</v>
      </c>
      <c r="V495" s="5" t="str" cm="1">
        <f t="array" aca="1" ref="V495" ca="1">HYPERLINK("#"&amp;CELL("direccion",Tabla_471030!A491),"488")</f>
        <v>488</v>
      </c>
      <c r="W495" s="5" t="str" cm="1">
        <f t="array" aca="1" ref="W495" ca="1">HYPERLINK("#"&amp;CELL("direccion",Tabla_471041!A491),"488")</f>
        <v>488</v>
      </c>
      <c r="X495" s="5" t="str" cm="1">
        <f t="array" aca="1" ref="X495" ca="1">HYPERLINK("#"&amp;CELL("direccion",Tabla_471031!A491),"488")</f>
        <v>488</v>
      </c>
      <c r="Y495" s="5" t="str" cm="1">
        <f t="array" aca="1" ref="Y495" ca="1">HYPERLINK("#"&amp;CELL("direccion",Tabla_471032!A491),"488")</f>
        <v>488</v>
      </c>
      <c r="Z495" s="5" t="str" cm="1">
        <f t="array" aca="1" ref="Z495" ca="1">HYPERLINK("#"&amp;CELL("direccion",Tabla_471059!A491),"488")</f>
        <v>488</v>
      </c>
      <c r="AA495" s="5" t="str" cm="1">
        <f t="array" aca="1" ref="AA495" ca="1">HYPERLINK("#"&amp;CELL("direccion",Tabla_471071!A491),"488")</f>
        <v>488</v>
      </c>
      <c r="AB495" s="5" t="str" cm="1">
        <f t="array" aca="1" ref="AB495" ca="1">HYPERLINK("#"&amp;CELL("direccion",Tabla_471062!A491),"488")</f>
        <v>488</v>
      </c>
      <c r="AC495" s="5" t="str" cm="1">
        <f t="array" aca="1" ref="AC495" ca="1">HYPERLINK("#"&amp;CELL("direccion",Tabla_471074!A491),"488")</f>
        <v>488</v>
      </c>
      <c r="AD495" t="s">
        <v>213</v>
      </c>
      <c r="AE495" s="3">
        <v>45747</v>
      </c>
    </row>
    <row r="496" spans="1:31" x14ac:dyDescent="0.3">
      <c r="A496">
        <v>2025</v>
      </c>
      <c r="B496" s="3">
        <v>45658</v>
      </c>
      <c r="C496" s="3">
        <v>45747</v>
      </c>
      <c r="D496" t="s">
        <v>84</v>
      </c>
      <c r="E496">
        <v>179</v>
      </c>
      <c r="F496" t="s">
        <v>291</v>
      </c>
      <c r="G496" t="s">
        <v>291</v>
      </c>
      <c r="H496" t="s">
        <v>225</v>
      </c>
      <c r="I496" t="s">
        <v>1130</v>
      </c>
      <c r="J496" t="s">
        <v>490</v>
      </c>
      <c r="K496" t="s">
        <v>501</v>
      </c>
      <c r="L496" t="s">
        <v>91</v>
      </c>
      <c r="M496">
        <v>13088</v>
      </c>
      <c r="N496" t="s">
        <v>212</v>
      </c>
      <c r="O496">
        <v>10672.66</v>
      </c>
      <c r="P496" t="s">
        <v>212</v>
      </c>
      <c r="Q496" s="5" t="str" cm="1">
        <f t="array" aca="1" ref="Q496" ca="1">HYPERLINK("#"&amp;CELL("direccion",Tabla_471065!A492),"489")</f>
        <v>489</v>
      </c>
      <c r="R496" s="5" t="str" cm="1">
        <f t="array" aca="1" ref="R496" ca="1">HYPERLINK("#"&amp;CELL("direccion",Tabla_471039!A492),"489")</f>
        <v>489</v>
      </c>
      <c r="S496" s="5" t="str" cm="1">
        <f t="array" aca="1" ref="S496" ca="1">HYPERLINK("#"&amp;CELL("direccion",Tabla_471067!A492),"489")</f>
        <v>489</v>
      </c>
      <c r="T496" s="5" t="str" cm="1">
        <f t="array" aca="1" ref="T496" ca="1">HYPERLINK("#"&amp;CELL("direccion",Tabla_471023!A492),"489")</f>
        <v>489</v>
      </c>
      <c r="U496" s="5" t="str" cm="1">
        <f t="array" aca="1" ref="U496" ca="1">HYPERLINK("#"&amp;CELL("direccion",Tabla_471047!A492),"489")</f>
        <v>489</v>
      </c>
      <c r="V496" s="5" t="str" cm="1">
        <f t="array" aca="1" ref="V496" ca="1">HYPERLINK("#"&amp;CELL("direccion",Tabla_471030!A492),"489")</f>
        <v>489</v>
      </c>
      <c r="W496" s="5" t="str" cm="1">
        <f t="array" aca="1" ref="W496" ca="1">HYPERLINK("#"&amp;CELL("direccion",Tabla_471041!A492),"489")</f>
        <v>489</v>
      </c>
      <c r="X496" s="5" t="str" cm="1">
        <f t="array" aca="1" ref="X496" ca="1">HYPERLINK("#"&amp;CELL("direccion",Tabla_471031!A492),"489")</f>
        <v>489</v>
      </c>
      <c r="Y496" s="5" t="str" cm="1">
        <f t="array" aca="1" ref="Y496" ca="1">HYPERLINK("#"&amp;CELL("direccion",Tabla_471032!A492),"489")</f>
        <v>489</v>
      </c>
      <c r="Z496" s="5" t="str" cm="1">
        <f t="array" aca="1" ref="Z496" ca="1">HYPERLINK("#"&amp;CELL("direccion",Tabla_471059!A492),"489")</f>
        <v>489</v>
      </c>
      <c r="AA496" s="5" t="str" cm="1">
        <f t="array" aca="1" ref="AA496" ca="1">HYPERLINK("#"&amp;CELL("direccion",Tabla_471071!A492),"489")</f>
        <v>489</v>
      </c>
      <c r="AB496" s="5" t="str" cm="1">
        <f t="array" aca="1" ref="AB496" ca="1">HYPERLINK("#"&amp;CELL("direccion",Tabla_471062!A492),"489")</f>
        <v>489</v>
      </c>
      <c r="AC496" s="5" t="str" cm="1">
        <f t="array" aca="1" ref="AC496" ca="1">HYPERLINK("#"&amp;CELL("direccion",Tabla_471074!A492),"489")</f>
        <v>489</v>
      </c>
      <c r="AD496" t="s">
        <v>213</v>
      </c>
      <c r="AE496" s="3">
        <v>45747</v>
      </c>
    </row>
    <row r="497" spans="1:31" x14ac:dyDescent="0.3">
      <c r="A497">
        <v>2025</v>
      </c>
      <c r="B497" s="3">
        <v>45658</v>
      </c>
      <c r="C497" s="3">
        <v>45747</v>
      </c>
      <c r="D497" t="s">
        <v>84</v>
      </c>
      <c r="E497">
        <v>179</v>
      </c>
      <c r="F497" t="s">
        <v>276</v>
      </c>
      <c r="G497" t="s">
        <v>276</v>
      </c>
      <c r="H497" t="s">
        <v>225</v>
      </c>
      <c r="I497" t="s">
        <v>1131</v>
      </c>
      <c r="J497" t="s">
        <v>588</v>
      </c>
      <c r="K497" t="s">
        <v>522</v>
      </c>
      <c r="L497" t="s">
        <v>92</v>
      </c>
      <c r="M497">
        <v>13088</v>
      </c>
      <c r="N497" t="s">
        <v>212</v>
      </c>
      <c r="O497">
        <v>10672.66</v>
      </c>
      <c r="P497" t="s">
        <v>212</v>
      </c>
      <c r="Q497" s="5" t="str" cm="1">
        <f t="array" aca="1" ref="Q497" ca="1">HYPERLINK("#"&amp;CELL("direccion",Tabla_471065!A493),"490")</f>
        <v>490</v>
      </c>
      <c r="R497" s="5" t="str" cm="1">
        <f t="array" aca="1" ref="R497" ca="1">HYPERLINK("#"&amp;CELL("direccion",Tabla_471039!A493),"490")</f>
        <v>490</v>
      </c>
      <c r="S497" s="5" t="str" cm="1">
        <f t="array" aca="1" ref="S497" ca="1">HYPERLINK("#"&amp;CELL("direccion",Tabla_471067!A493),"490")</f>
        <v>490</v>
      </c>
      <c r="T497" s="5" t="str" cm="1">
        <f t="array" aca="1" ref="T497" ca="1">HYPERLINK("#"&amp;CELL("direccion",Tabla_471023!A493),"490")</f>
        <v>490</v>
      </c>
      <c r="U497" s="5" t="str" cm="1">
        <f t="array" aca="1" ref="U497" ca="1">HYPERLINK("#"&amp;CELL("direccion",Tabla_471047!A493),"490")</f>
        <v>490</v>
      </c>
      <c r="V497" s="5" t="str" cm="1">
        <f t="array" aca="1" ref="V497" ca="1">HYPERLINK("#"&amp;CELL("direccion",Tabla_471030!A493),"490")</f>
        <v>490</v>
      </c>
      <c r="W497" s="5" t="str" cm="1">
        <f t="array" aca="1" ref="W497" ca="1">HYPERLINK("#"&amp;CELL("direccion",Tabla_471041!A493),"490")</f>
        <v>490</v>
      </c>
      <c r="X497" s="5" t="str" cm="1">
        <f t="array" aca="1" ref="X497" ca="1">HYPERLINK("#"&amp;CELL("direccion",Tabla_471031!A493),"490")</f>
        <v>490</v>
      </c>
      <c r="Y497" s="5" t="str" cm="1">
        <f t="array" aca="1" ref="Y497" ca="1">HYPERLINK("#"&amp;CELL("direccion",Tabla_471032!A493),"490")</f>
        <v>490</v>
      </c>
      <c r="Z497" s="5" t="str" cm="1">
        <f t="array" aca="1" ref="Z497" ca="1">HYPERLINK("#"&amp;CELL("direccion",Tabla_471059!A493),"490")</f>
        <v>490</v>
      </c>
      <c r="AA497" s="5" t="str" cm="1">
        <f t="array" aca="1" ref="AA497" ca="1">HYPERLINK("#"&amp;CELL("direccion",Tabla_471071!A493),"490")</f>
        <v>490</v>
      </c>
      <c r="AB497" s="5" t="str" cm="1">
        <f t="array" aca="1" ref="AB497" ca="1">HYPERLINK("#"&amp;CELL("direccion",Tabla_471062!A493),"490")</f>
        <v>490</v>
      </c>
      <c r="AC497" s="5" t="str" cm="1">
        <f t="array" aca="1" ref="AC497" ca="1">HYPERLINK("#"&amp;CELL("direccion",Tabla_471074!A493),"490")</f>
        <v>490</v>
      </c>
      <c r="AD497" t="s">
        <v>213</v>
      </c>
      <c r="AE497" s="3">
        <v>45747</v>
      </c>
    </row>
    <row r="498" spans="1:31" x14ac:dyDescent="0.3">
      <c r="A498">
        <v>2025</v>
      </c>
      <c r="B498" s="3">
        <v>45658</v>
      </c>
      <c r="C498" s="3">
        <v>45747</v>
      </c>
      <c r="D498" t="s">
        <v>84</v>
      </c>
      <c r="E498">
        <v>179</v>
      </c>
      <c r="F498" t="s">
        <v>292</v>
      </c>
      <c r="G498" t="s">
        <v>292</v>
      </c>
      <c r="H498" t="s">
        <v>225</v>
      </c>
      <c r="I498" t="s">
        <v>1132</v>
      </c>
      <c r="J498" t="s">
        <v>544</v>
      </c>
      <c r="K498" t="s">
        <v>344</v>
      </c>
      <c r="L498" t="s">
        <v>92</v>
      </c>
      <c r="M498">
        <v>13088</v>
      </c>
      <c r="N498" t="s">
        <v>212</v>
      </c>
      <c r="O498">
        <v>10672.66</v>
      </c>
      <c r="P498" t="s">
        <v>212</v>
      </c>
      <c r="Q498" s="5" t="str" cm="1">
        <f t="array" aca="1" ref="Q498" ca="1">HYPERLINK("#"&amp;CELL("direccion",Tabla_471065!A494),"491")</f>
        <v>491</v>
      </c>
      <c r="R498" s="5" t="str" cm="1">
        <f t="array" aca="1" ref="R498" ca="1">HYPERLINK("#"&amp;CELL("direccion",Tabla_471039!A494),"491")</f>
        <v>491</v>
      </c>
      <c r="S498" s="5" t="str" cm="1">
        <f t="array" aca="1" ref="S498" ca="1">HYPERLINK("#"&amp;CELL("direccion",Tabla_471067!A494),"491")</f>
        <v>491</v>
      </c>
      <c r="T498" s="5" t="str" cm="1">
        <f t="array" aca="1" ref="T498" ca="1">HYPERLINK("#"&amp;CELL("direccion",Tabla_471023!A494),"491")</f>
        <v>491</v>
      </c>
      <c r="U498" s="5" t="str" cm="1">
        <f t="array" aca="1" ref="U498" ca="1">HYPERLINK("#"&amp;CELL("direccion",Tabla_471047!A494),"491")</f>
        <v>491</v>
      </c>
      <c r="V498" s="5" t="str" cm="1">
        <f t="array" aca="1" ref="V498" ca="1">HYPERLINK("#"&amp;CELL("direccion",Tabla_471030!A494),"491")</f>
        <v>491</v>
      </c>
      <c r="W498" s="5" t="str" cm="1">
        <f t="array" aca="1" ref="W498" ca="1">HYPERLINK("#"&amp;CELL("direccion",Tabla_471041!A494),"491")</f>
        <v>491</v>
      </c>
      <c r="X498" s="5" t="str" cm="1">
        <f t="array" aca="1" ref="X498" ca="1">HYPERLINK("#"&amp;CELL("direccion",Tabla_471031!A494),"491")</f>
        <v>491</v>
      </c>
      <c r="Y498" s="5" t="str" cm="1">
        <f t="array" aca="1" ref="Y498" ca="1">HYPERLINK("#"&amp;CELL("direccion",Tabla_471032!A494),"491")</f>
        <v>491</v>
      </c>
      <c r="Z498" s="5" t="str" cm="1">
        <f t="array" aca="1" ref="Z498" ca="1">HYPERLINK("#"&amp;CELL("direccion",Tabla_471059!A494),"491")</f>
        <v>491</v>
      </c>
      <c r="AA498" s="5" t="str" cm="1">
        <f t="array" aca="1" ref="AA498" ca="1">HYPERLINK("#"&amp;CELL("direccion",Tabla_471071!A494),"491")</f>
        <v>491</v>
      </c>
      <c r="AB498" s="5" t="str" cm="1">
        <f t="array" aca="1" ref="AB498" ca="1">HYPERLINK("#"&amp;CELL("direccion",Tabla_471062!A494),"491")</f>
        <v>491</v>
      </c>
      <c r="AC498" s="5" t="str" cm="1">
        <f t="array" aca="1" ref="AC498" ca="1">HYPERLINK("#"&amp;CELL("direccion",Tabla_471074!A494),"491")</f>
        <v>491</v>
      </c>
      <c r="AD498" t="s">
        <v>213</v>
      </c>
      <c r="AE498" s="3">
        <v>45747</v>
      </c>
    </row>
    <row r="499" spans="1:31" x14ac:dyDescent="0.3">
      <c r="A499">
        <v>2025</v>
      </c>
      <c r="B499" s="3">
        <v>45658</v>
      </c>
      <c r="C499" s="3">
        <v>45747</v>
      </c>
      <c r="D499" t="s">
        <v>84</v>
      </c>
      <c r="E499">
        <v>179</v>
      </c>
      <c r="F499" t="s">
        <v>290</v>
      </c>
      <c r="G499" t="s">
        <v>290</v>
      </c>
      <c r="H499" t="s">
        <v>225</v>
      </c>
      <c r="I499" t="s">
        <v>1133</v>
      </c>
      <c r="J499" t="s">
        <v>730</v>
      </c>
      <c r="K499" t="s">
        <v>420</v>
      </c>
      <c r="L499" t="s">
        <v>91</v>
      </c>
      <c r="M499">
        <v>13088</v>
      </c>
      <c r="N499" t="s">
        <v>212</v>
      </c>
      <c r="O499">
        <v>10672.66</v>
      </c>
      <c r="P499" t="s">
        <v>212</v>
      </c>
      <c r="Q499" s="5" t="str" cm="1">
        <f t="array" aca="1" ref="Q499" ca="1">HYPERLINK("#"&amp;CELL("direccion",Tabla_471065!A495),"492")</f>
        <v>492</v>
      </c>
      <c r="R499" s="5" t="str" cm="1">
        <f t="array" aca="1" ref="R499" ca="1">HYPERLINK("#"&amp;CELL("direccion",Tabla_471039!A495),"492")</f>
        <v>492</v>
      </c>
      <c r="S499" s="5" t="str" cm="1">
        <f t="array" aca="1" ref="S499" ca="1">HYPERLINK("#"&amp;CELL("direccion",Tabla_471067!A495),"492")</f>
        <v>492</v>
      </c>
      <c r="T499" s="5" t="str" cm="1">
        <f t="array" aca="1" ref="T499" ca="1">HYPERLINK("#"&amp;CELL("direccion",Tabla_471023!A495),"492")</f>
        <v>492</v>
      </c>
      <c r="U499" s="5" t="str" cm="1">
        <f t="array" aca="1" ref="U499" ca="1">HYPERLINK("#"&amp;CELL("direccion",Tabla_471047!A495),"492")</f>
        <v>492</v>
      </c>
      <c r="V499" s="5" t="str" cm="1">
        <f t="array" aca="1" ref="V499" ca="1">HYPERLINK("#"&amp;CELL("direccion",Tabla_471030!A495),"492")</f>
        <v>492</v>
      </c>
      <c r="W499" s="5" t="str" cm="1">
        <f t="array" aca="1" ref="W499" ca="1">HYPERLINK("#"&amp;CELL("direccion",Tabla_471041!A495),"492")</f>
        <v>492</v>
      </c>
      <c r="X499" s="5" t="str" cm="1">
        <f t="array" aca="1" ref="X499" ca="1">HYPERLINK("#"&amp;CELL("direccion",Tabla_471031!A495),"492")</f>
        <v>492</v>
      </c>
      <c r="Y499" s="5" t="str" cm="1">
        <f t="array" aca="1" ref="Y499" ca="1">HYPERLINK("#"&amp;CELL("direccion",Tabla_471032!A495),"492")</f>
        <v>492</v>
      </c>
      <c r="Z499" s="5" t="str" cm="1">
        <f t="array" aca="1" ref="Z499" ca="1">HYPERLINK("#"&amp;CELL("direccion",Tabla_471059!A495),"492")</f>
        <v>492</v>
      </c>
      <c r="AA499" s="5" t="str" cm="1">
        <f t="array" aca="1" ref="AA499" ca="1">HYPERLINK("#"&amp;CELL("direccion",Tabla_471071!A495),"492")</f>
        <v>492</v>
      </c>
      <c r="AB499" s="5" t="str" cm="1">
        <f t="array" aca="1" ref="AB499" ca="1">HYPERLINK("#"&amp;CELL("direccion",Tabla_471062!A495),"492")</f>
        <v>492</v>
      </c>
      <c r="AC499" s="5" t="str" cm="1">
        <f t="array" aca="1" ref="AC499" ca="1">HYPERLINK("#"&amp;CELL("direccion",Tabla_471074!A495),"492")</f>
        <v>492</v>
      </c>
      <c r="AD499" t="s">
        <v>213</v>
      </c>
      <c r="AE499" s="3">
        <v>45747</v>
      </c>
    </row>
    <row r="500" spans="1:31" x14ac:dyDescent="0.3">
      <c r="A500">
        <v>2025</v>
      </c>
      <c r="B500" s="3">
        <v>45658</v>
      </c>
      <c r="C500" s="3">
        <v>45747</v>
      </c>
      <c r="D500" t="s">
        <v>84</v>
      </c>
      <c r="E500">
        <v>179</v>
      </c>
      <c r="F500" t="s">
        <v>292</v>
      </c>
      <c r="G500" t="s">
        <v>292</v>
      </c>
      <c r="H500" t="s">
        <v>225</v>
      </c>
      <c r="I500" t="s">
        <v>1134</v>
      </c>
      <c r="J500" t="s">
        <v>730</v>
      </c>
      <c r="K500" t="s">
        <v>743</v>
      </c>
      <c r="L500" t="s">
        <v>92</v>
      </c>
      <c r="M500">
        <v>13088</v>
      </c>
      <c r="N500" t="s">
        <v>212</v>
      </c>
      <c r="O500">
        <v>10672.66</v>
      </c>
      <c r="P500" t="s">
        <v>212</v>
      </c>
      <c r="Q500" s="5" t="str" cm="1">
        <f t="array" aca="1" ref="Q500" ca="1">HYPERLINK("#"&amp;CELL("direccion",Tabla_471065!A496),"493")</f>
        <v>493</v>
      </c>
      <c r="R500" s="5" t="str" cm="1">
        <f t="array" aca="1" ref="R500" ca="1">HYPERLINK("#"&amp;CELL("direccion",Tabla_471039!A496),"493")</f>
        <v>493</v>
      </c>
      <c r="S500" s="5" t="str" cm="1">
        <f t="array" aca="1" ref="S500" ca="1">HYPERLINK("#"&amp;CELL("direccion",Tabla_471067!A496),"493")</f>
        <v>493</v>
      </c>
      <c r="T500" s="5" t="str" cm="1">
        <f t="array" aca="1" ref="T500" ca="1">HYPERLINK("#"&amp;CELL("direccion",Tabla_471023!A496),"493")</f>
        <v>493</v>
      </c>
      <c r="U500" s="5" t="str" cm="1">
        <f t="array" aca="1" ref="U500" ca="1">HYPERLINK("#"&amp;CELL("direccion",Tabla_471047!A496),"493")</f>
        <v>493</v>
      </c>
      <c r="V500" s="5" t="str" cm="1">
        <f t="array" aca="1" ref="V500" ca="1">HYPERLINK("#"&amp;CELL("direccion",Tabla_471030!A496),"493")</f>
        <v>493</v>
      </c>
      <c r="W500" s="5" t="str" cm="1">
        <f t="array" aca="1" ref="W500" ca="1">HYPERLINK("#"&amp;CELL("direccion",Tabla_471041!A496),"493")</f>
        <v>493</v>
      </c>
      <c r="X500" s="5" t="str" cm="1">
        <f t="array" aca="1" ref="X500" ca="1">HYPERLINK("#"&amp;CELL("direccion",Tabla_471031!A496),"493")</f>
        <v>493</v>
      </c>
      <c r="Y500" s="5" t="str" cm="1">
        <f t="array" aca="1" ref="Y500" ca="1">HYPERLINK("#"&amp;CELL("direccion",Tabla_471032!A496),"493")</f>
        <v>493</v>
      </c>
      <c r="Z500" s="5" t="str" cm="1">
        <f t="array" aca="1" ref="Z500" ca="1">HYPERLINK("#"&amp;CELL("direccion",Tabla_471059!A496),"493")</f>
        <v>493</v>
      </c>
      <c r="AA500" s="5" t="str" cm="1">
        <f t="array" aca="1" ref="AA500" ca="1">HYPERLINK("#"&amp;CELL("direccion",Tabla_471071!A496),"493")</f>
        <v>493</v>
      </c>
      <c r="AB500" s="5" t="str" cm="1">
        <f t="array" aca="1" ref="AB500" ca="1">HYPERLINK("#"&amp;CELL("direccion",Tabla_471062!A496),"493")</f>
        <v>493</v>
      </c>
      <c r="AC500" s="5" t="str" cm="1">
        <f t="array" aca="1" ref="AC500" ca="1">HYPERLINK("#"&amp;CELL("direccion",Tabla_471074!A496),"493")</f>
        <v>493</v>
      </c>
      <c r="AD500" t="s">
        <v>213</v>
      </c>
      <c r="AE500" s="3">
        <v>45747</v>
      </c>
    </row>
    <row r="501" spans="1:31" x14ac:dyDescent="0.3">
      <c r="A501">
        <v>2025</v>
      </c>
      <c r="B501" s="3">
        <v>45658</v>
      </c>
      <c r="C501" s="3">
        <v>45747</v>
      </c>
      <c r="D501" t="s">
        <v>84</v>
      </c>
      <c r="E501">
        <v>179</v>
      </c>
      <c r="F501" t="s">
        <v>302</v>
      </c>
      <c r="G501" t="s">
        <v>302</v>
      </c>
      <c r="H501" t="s">
        <v>225</v>
      </c>
      <c r="I501" t="s">
        <v>1135</v>
      </c>
      <c r="J501" t="s">
        <v>730</v>
      </c>
      <c r="K501" t="s">
        <v>553</v>
      </c>
      <c r="L501" t="s">
        <v>92</v>
      </c>
      <c r="M501">
        <v>13088</v>
      </c>
      <c r="N501" t="s">
        <v>212</v>
      </c>
      <c r="O501">
        <v>10672.66</v>
      </c>
      <c r="P501" t="s">
        <v>212</v>
      </c>
      <c r="Q501" s="5" t="str" cm="1">
        <f t="array" aca="1" ref="Q501" ca="1">HYPERLINK("#"&amp;CELL("direccion",Tabla_471065!A497),"494")</f>
        <v>494</v>
      </c>
      <c r="R501" s="5" t="str" cm="1">
        <f t="array" aca="1" ref="R501" ca="1">HYPERLINK("#"&amp;CELL("direccion",Tabla_471039!A497),"494")</f>
        <v>494</v>
      </c>
      <c r="S501" s="5" t="str" cm="1">
        <f t="array" aca="1" ref="S501" ca="1">HYPERLINK("#"&amp;CELL("direccion",Tabla_471067!A497),"494")</f>
        <v>494</v>
      </c>
      <c r="T501" s="5" t="str" cm="1">
        <f t="array" aca="1" ref="T501" ca="1">HYPERLINK("#"&amp;CELL("direccion",Tabla_471023!A497),"494")</f>
        <v>494</v>
      </c>
      <c r="U501" s="5" t="str" cm="1">
        <f t="array" aca="1" ref="U501" ca="1">HYPERLINK("#"&amp;CELL("direccion",Tabla_471047!A497),"494")</f>
        <v>494</v>
      </c>
      <c r="V501" s="5" t="str" cm="1">
        <f t="array" aca="1" ref="V501" ca="1">HYPERLINK("#"&amp;CELL("direccion",Tabla_471030!A497),"494")</f>
        <v>494</v>
      </c>
      <c r="W501" s="5" t="str" cm="1">
        <f t="array" aca="1" ref="W501" ca="1">HYPERLINK("#"&amp;CELL("direccion",Tabla_471041!A497),"494")</f>
        <v>494</v>
      </c>
      <c r="X501" s="5" t="str" cm="1">
        <f t="array" aca="1" ref="X501" ca="1">HYPERLINK("#"&amp;CELL("direccion",Tabla_471031!A497),"494")</f>
        <v>494</v>
      </c>
      <c r="Y501" s="5" t="str" cm="1">
        <f t="array" aca="1" ref="Y501" ca="1">HYPERLINK("#"&amp;CELL("direccion",Tabla_471032!A497),"494")</f>
        <v>494</v>
      </c>
      <c r="Z501" s="5" t="str" cm="1">
        <f t="array" aca="1" ref="Z501" ca="1">HYPERLINK("#"&amp;CELL("direccion",Tabla_471059!A497),"494")</f>
        <v>494</v>
      </c>
      <c r="AA501" s="5" t="str" cm="1">
        <f t="array" aca="1" ref="AA501" ca="1">HYPERLINK("#"&amp;CELL("direccion",Tabla_471071!A497),"494")</f>
        <v>494</v>
      </c>
      <c r="AB501" s="5" t="str" cm="1">
        <f t="array" aca="1" ref="AB501" ca="1">HYPERLINK("#"&amp;CELL("direccion",Tabla_471062!A497),"494")</f>
        <v>494</v>
      </c>
      <c r="AC501" s="5" t="str" cm="1">
        <f t="array" aca="1" ref="AC501" ca="1">HYPERLINK("#"&amp;CELL("direccion",Tabla_471074!A497),"494")</f>
        <v>494</v>
      </c>
      <c r="AD501" t="s">
        <v>213</v>
      </c>
      <c r="AE501" s="3">
        <v>45747</v>
      </c>
    </row>
    <row r="502" spans="1:31" x14ac:dyDescent="0.3">
      <c r="A502">
        <v>2025</v>
      </c>
      <c r="B502" s="3">
        <v>45658</v>
      </c>
      <c r="C502" s="3">
        <v>45747</v>
      </c>
      <c r="D502" t="s">
        <v>84</v>
      </c>
      <c r="E502">
        <v>179</v>
      </c>
      <c r="F502" t="s">
        <v>291</v>
      </c>
      <c r="G502" t="s">
        <v>291</v>
      </c>
      <c r="H502" t="s">
        <v>225</v>
      </c>
      <c r="I502" t="s">
        <v>1136</v>
      </c>
      <c r="J502" t="s">
        <v>730</v>
      </c>
      <c r="K502" t="s">
        <v>593</v>
      </c>
      <c r="L502" t="s">
        <v>91</v>
      </c>
      <c r="M502">
        <v>13088</v>
      </c>
      <c r="N502" t="s">
        <v>212</v>
      </c>
      <c r="O502">
        <v>10672.66</v>
      </c>
      <c r="P502" t="s">
        <v>212</v>
      </c>
      <c r="Q502" s="5" t="str" cm="1">
        <f t="array" aca="1" ref="Q502" ca="1">HYPERLINK("#"&amp;CELL("direccion",Tabla_471065!A498),"495")</f>
        <v>495</v>
      </c>
      <c r="R502" s="5" t="str" cm="1">
        <f t="array" aca="1" ref="R502" ca="1">HYPERLINK("#"&amp;CELL("direccion",Tabla_471039!A498),"495")</f>
        <v>495</v>
      </c>
      <c r="S502" s="5" t="str" cm="1">
        <f t="array" aca="1" ref="S502" ca="1">HYPERLINK("#"&amp;CELL("direccion",Tabla_471067!A498),"495")</f>
        <v>495</v>
      </c>
      <c r="T502" s="5" t="str" cm="1">
        <f t="array" aca="1" ref="T502" ca="1">HYPERLINK("#"&amp;CELL("direccion",Tabla_471023!A498),"495")</f>
        <v>495</v>
      </c>
      <c r="U502" s="5" t="str" cm="1">
        <f t="array" aca="1" ref="U502" ca="1">HYPERLINK("#"&amp;CELL("direccion",Tabla_471047!A498),"495")</f>
        <v>495</v>
      </c>
      <c r="V502" s="5" t="str" cm="1">
        <f t="array" aca="1" ref="V502" ca="1">HYPERLINK("#"&amp;CELL("direccion",Tabla_471030!A498),"495")</f>
        <v>495</v>
      </c>
      <c r="W502" s="5" t="str" cm="1">
        <f t="array" aca="1" ref="W502" ca="1">HYPERLINK("#"&amp;CELL("direccion",Tabla_471041!A498),"495")</f>
        <v>495</v>
      </c>
      <c r="X502" s="5" t="str" cm="1">
        <f t="array" aca="1" ref="X502" ca="1">HYPERLINK("#"&amp;CELL("direccion",Tabla_471031!A498),"495")</f>
        <v>495</v>
      </c>
      <c r="Y502" s="5" t="str" cm="1">
        <f t="array" aca="1" ref="Y502" ca="1">HYPERLINK("#"&amp;CELL("direccion",Tabla_471032!A498),"495")</f>
        <v>495</v>
      </c>
      <c r="Z502" s="5" t="str" cm="1">
        <f t="array" aca="1" ref="Z502" ca="1">HYPERLINK("#"&amp;CELL("direccion",Tabla_471059!A498),"495")</f>
        <v>495</v>
      </c>
      <c r="AA502" s="5" t="str" cm="1">
        <f t="array" aca="1" ref="AA502" ca="1">HYPERLINK("#"&amp;CELL("direccion",Tabla_471071!A498),"495")</f>
        <v>495</v>
      </c>
      <c r="AB502" s="5" t="str" cm="1">
        <f t="array" aca="1" ref="AB502" ca="1">HYPERLINK("#"&amp;CELL("direccion",Tabla_471062!A498),"495")</f>
        <v>495</v>
      </c>
      <c r="AC502" s="5" t="str" cm="1">
        <f t="array" aca="1" ref="AC502" ca="1">HYPERLINK("#"&amp;CELL("direccion",Tabla_471074!A498),"495")</f>
        <v>495</v>
      </c>
      <c r="AD502" t="s">
        <v>213</v>
      </c>
      <c r="AE502" s="3">
        <v>45747</v>
      </c>
    </row>
    <row r="503" spans="1:31" x14ac:dyDescent="0.3">
      <c r="A503">
        <v>2025</v>
      </c>
      <c r="B503" s="3">
        <v>45658</v>
      </c>
      <c r="C503" s="3">
        <v>45747</v>
      </c>
      <c r="D503" t="s">
        <v>84</v>
      </c>
      <c r="E503">
        <v>179</v>
      </c>
      <c r="F503" t="s">
        <v>292</v>
      </c>
      <c r="G503" t="s">
        <v>292</v>
      </c>
      <c r="H503" t="s">
        <v>225</v>
      </c>
      <c r="I503" t="s">
        <v>346</v>
      </c>
      <c r="J503" t="s">
        <v>730</v>
      </c>
      <c r="K503" t="s">
        <v>485</v>
      </c>
      <c r="L503" t="s">
        <v>91</v>
      </c>
      <c r="M503">
        <v>13088</v>
      </c>
      <c r="N503" t="s">
        <v>212</v>
      </c>
      <c r="O503">
        <v>10672.66</v>
      </c>
      <c r="P503" t="s">
        <v>212</v>
      </c>
      <c r="Q503" s="5" t="str" cm="1">
        <f t="array" aca="1" ref="Q503" ca="1">HYPERLINK("#"&amp;CELL("direccion",Tabla_471065!A499),"496")</f>
        <v>496</v>
      </c>
      <c r="R503" s="5" t="str" cm="1">
        <f t="array" aca="1" ref="R503" ca="1">HYPERLINK("#"&amp;CELL("direccion",Tabla_471039!A499),"496")</f>
        <v>496</v>
      </c>
      <c r="S503" s="5" t="str" cm="1">
        <f t="array" aca="1" ref="S503" ca="1">HYPERLINK("#"&amp;CELL("direccion",Tabla_471067!A499),"496")</f>
        <v>496</v>
      </c>
      <c r="T503" s="5" t="str" cm="1">
        <f t="array" aca="1" ref="T503" ca="1">HYPERLINK("#"&amp;CELL("direccion",Tabla_471023!A499),"496")</f>
        <v>496</v>
      </c>
      <c r="U503" s="5" t="str" cm="1">
        <f t="array" aca="1" ref="U503" ca="1">HYPERLINK("#"&amp;CELL("direccion",Tabla_471047!A499),"496")</f>
        <v>496</v>
      </c>
      <c r="V503" s="5" t="str" cm="1">
        <f t="array" aca="1" ref="V503" ca="1">HYPERLINK("#"&amp;CELL("direccion",Tabla_471030!A499),"496")</f>
        <v>496</v>
      </c>
      <c r="W503" s="5" t="str" cm="1">
        <f t="array" aca="1" ref="W503" ca="1">HYPERLINK("#"&amp;CELL("direccion",Tabla_471041!A499),"496")</f>
        <v>496</v>
      </c>
      <c r="X503" s="5" t="str" cm="1">
        <f t="array" aca="1" ref="X503" ca="1">HYPERLINK("#"&amp;CELL("direccion",Tabla_471031!A499),"496")</f>
        <v>496</v>
      </c>
      <c r="Y503" s="5" t="str" cm="1">
        <f t="array" aca="1" ref="Y503" ca="1">HYPERLINK("#"&amp;CELL("direccion",Tabla_471032!A499),"496")</f>
        <v>496</v>
      </c>
      <c r="Z503" s="5" t="str" cm="1">
        <f t="array" aca="1" ref="Z503" ca="1">HYPERLINK("#"&amp;CELL("direccion",Tabla_471059!A499),"496")</f>
        <v>496</v>
      </c>
      <c r="AA503" s="5" t="str" cm="1">
        <f t="array" aca="1" ref="AA503" ca="1">HYPERLINK("#"&amp;CELL("direccion",Tabla_471071!A499),"496")</f>
        <v>496</v>
      </c>
      <c r="AB503" s="5" t="str" cm="1">
        <f t="array" aca="1" ref="AB503" ca="1">HYPERLINK("#"&amp;CELL("direccion",Tabla_471062!A499),"496")</f>
        <v>496</v>
      </c>
      <c r="AC503" s="5" t="str" cm="1">
        <f t="array" aca="1" ref="AC503" ca="1">HYPERLINK("#"&amp;CELL("direccion",Tabla_471074!A499),"496")</f>
        <v>496</v>
      </c>
      <c r="AD503" t="s">
        <v>213</v>
      </c>
      <c r="AE503" s="3">
        <v>45747</v>
      </c>
    </row>
    <row r="504" spans="1:31" x14ac:dyDescent="0.3">
      <c r="A504">
        <v>2025</v>
      </c>
      <c r="B504" s="3">
        <v>45658</v>
      </c>
      <c r="C504" s="3">
        <v>45747</v>
      </c>
      <c r="D504" t="s">
        <v>84</v>
      </c>
      <c r="E504">
        <v>179</v>
      </c>
      <c r="F504" t="s">
        <v>289</v>
      </c>
      <c r="G504" t="s">
        <v>289</v>
      </c>
      <c r="H504" t="s">
        <v>225</v>
      </c>
      <c r="I504" t="s">
        <v>582</v>
      </c>
      <c r="J504" t="s">
        <v>730</v>
      </c>
      <c r="K504" t="s">
        <v>856</v>
      </c>
      <c r="L504" t="s">
        <v>92</v>
      </c>
      <c r="M504">
        <v>13088</v>
      </c>
      <c r="N504" t="s">
        <v>212</v>
      </c>
      <c r="O504">
        <v>10672.66</v>
      </c>
      <c r="P504" t="s">
        <v>212</v>
      </c>
      <c r="Q504" s="5" t="str" cm="1">
        <f t="array" aca="1" ref="Q504" ca="1">HYPERLINK("#"&amp;CELL("direccion",Tabla_471065!A500),"497")</f>
        <v>497</v>
      </c>
      <c r="R504" s="5" t="str" cm="1">
        <f t="array" aca="1" ref="R504" ca="1">HYPERLINK("#"&amp;CELL("direccion",Tabla_471039!A500),"497")</f>
        <v>497</v>
      </c>
      <c r="S504" s="5" t="str" cm="1">
        <f t="array" aca="1" ref="S504" ca="1">HYPERLINK("#"&amp;CELL("direccion",Tabla_471067!A500),"497")</f>
        <v>497</v>
      </c>
      <c r="T504" s="5" t="str" cm="1">
        <f t="array" aca="1" ref="T504" ca="1">HYPERLINK("#"&amp;CELL("direccion",Tabla_471023!A500),"497")</f>
        <v>497</v>
      </c>
      <c r="U504" s="5" t="str" cm="1">
        <f t="array" aca="1" ref="U504" ca="1">HYPERLINK("#"&amp;CELL("direccion",Tabla_471047!A500),"497")</f>
        <v>497</v>
      </c>
      <c r="V504" s="5" t="str" cm="1">
        <f t="array" aca="1" ref="V504" ca="1">HYPERLINK("#"&amp;CELL("direccion",Tabla_471030!A500),"497")</f>
        <v>497</v>
      </c>
      <c r="W504" s="5" t="str" cm="1">
        <f t="array" aca="1" ref="W504" ca="1">HYPERLINK("#"&amp;CELL("direccion",Tabla_471041!A500),"497")</f>
        <v>497</v>
      </c>
      <c r="X504" s="5" t="str" cm="1">
        <f t="array" aca="1" ref="X504" ca="1">HYPERLINK("#"&amp;CELL("direccion",Tabla_471031!A500),"497")</f>
        <v>497</v>
      </c>
      <c r="Y504" s="5" t="str" cm="1">
        <f t="array" aca="1" ref="Y504" ca="1">HYPERLINK("#"&amp;CELL("direccion",Tabla_471032!A500),"497")</f>
        <v>497</v>
      </c>
      <c r="Z504" s="5" t="str" cm="1">
        <f t="array" aca="1" ref="Z504" ca="1">HYPERLINK("#"&amp;CELL("direccion",Tabla_471059!A500),"497")</f>
        <v>497</v>
      </c>
      <c r="AA504" s="5" t="str" cm="1">
        <f t="array" aca="1" ref="AA504" ca="1">HYPERLINK("#"&amp;CELL("direccion",Tabla_471071!A500),"497")</f>
        <v>497</v>
      </c>
      <c r="AB504" s="5" t="str" cm="1">
        <f t="array" aca="1" ref="AB504" ca="1">HYPERLINK("#"&amp;CELL("direccion",Tabla_471062!A500),"497")</f>
        <v>497</v>
      </c>
      <c r="AC504" s="5" t="str" cm="1">
        <f t="array" aca="1" ref="AC504" ca="1">HYPERLINK("#"&amp;CELL("direccion",Tabla_471074!A500),"497")</f>
        <v>497</v>
      </c>
      <c r="AD504" t="s">
        <v>213</v>
      </c>
      <c r="AE504" s="3">
        <v>45747</v>
      </c>
    </row>
    <row r="505" spans="1:31" x14ac:dyDescent="0.3">
      <c r="A505">
        <v>2025</v>
      </c>
      <c r="B505" s="3">
        <v>45658</v>
      </c>
      <c r="C505" s="3">
        <v>45747</v>
      </c>
      <c r="D505" t="s">
        <v>84</v>
      </c>
      <c r="E505">
        <v>179</v>
      </c>
      <c r="F505" t="s">
        <v>290</v>
      </c>
      <c r="G505" t="s">
        <v>290</v>
      </c>
      <c r="H505" t="s">
        <v>225</v>
      </c>
      <c r="I505" t="s">
        <v>1137</v>
      </c>
      <c r="J505" t="s">
        <v>344</v>
      </c>
      <c r="K505" t="s">
        <v>1138</v>
      </c>
      <c r="L505" t="s">
        <v>92</v>
      </c>
      <c r="M505">
        <v>12053</v>
      </c>
      <c r="N505" t="s">
        <v>212</v>
      </c>
      <c r="O505">
        <v>9916.15</v>
      </c>
      <c r="P505" t="s">
        <v>212</v>
      </c>
      <c r="Q505" s="5" t="str" cm="1">
        <f t="array" aca="1" ref="Q505" ca="1">HYPERLINK("#"&amp;CELL("direccion",Tabla_471065!A501),"498")</f>
        <v>498</v>
      </c>
      <c r="R505" s="5" t="str" cm="1">
        <f t="array" aca="1" ref="R505" ca="1">HYPERLINK("#"&amp;CELL("direccion",Tabla_471039!A501),"498")</f>
        <v>498</v>
      </c>
      <c r="S505" s="5" t="str" cm="1">
        <f t="array" aca="1" ref="S505" ca="1">HYPERLINK("#"&amp;CELL("direccion",Tabla_471067!A501),"498")</f>
        <v>498</v>
      </c>
      <c r="T505" s="5" t="str" cm="1">
        <f t="array" aca="1" ref="T505" ca="1">HYPERLINK("#"&amp;CELL("direccion",Tabla_471023!A501),"498")</f>
        <v>498</v>
      </c>
      <c r="U505" s="5" t="str" cm="1">
        <f t="array" aca="1" ref="U505" ca="1">HYPERLINK("#"&amp;CELL("direccion",Tabla_471047!A501),"498")</f>
        <v>498</v>
      </c>
      <c r="V505" s="5" t="str" cm="1">
        <f t="array" aca="1" ref="V505" ca="1">HYPERLINK("#"&amp;CELL("direccion",Tabla_471030!A501),"498")</f>
        <v>498</v>
      </c>
      <c r="W505" s="5" t="str" cm="1">
        <f t="array" aca="1" ref="W505" ca="1">HYPERLINK("#"&amp;CELL("direccion",Tabla_471041!A501),"498")</f>
        <v>498</v>
      </c>
      <c r="X505" s="5" t="str" cm="1">
        <f t="array" aca="1" ref="X505" ca="1">HYPERLINK("#"&amp;CELL("direccion",Tabla_471031!A501),"498")</f>
        <v>498</v>
      </c>
      <c r="Y505" s="5" t="str" cm="1">
        <f t="array" aca="1" ref="Y505" ca="1">HYPERLINK("#"&amp;CELL("direccion",Tabla_471032!A501),"498")</f>
        <v>498</v>
      </c>
      <c r="Z505" s="5" t="str" cm="1">
        <f t="array" aca="1" ref="Z505" ca="1">HYPERLINK("#"&amp;CELL("direccion",Tabla_471059!A501),"498")</f>
        <v>498</v>
      </c>
      <c r="AA505" s="5" t="str" cm="1">
        <f t="array" aca="1" ref="AA505" ca="1">HYPERLINK("#"&amp;CELL("direccion",Tabla_471071!A501),"498")</f>
        <v>498</v>
      </c>
      <c r="AB505" s="5" t="str" cm="1">
        <f t="array" aca="1" ref="AB505" ca="1">HYPERLINK("#"&amp;CELL("direccion",Tabla_471062!A501),"498")</f>
        <v>498</v>
      </c>
      <c r="AC505" s="5" t="str" cm="1">
        <f t="array" aca="1" ref="AC505" ca="1">HYPERLINK("#"&amp;CELL("direccion",Tabla_471074!A501),"498")</f>
        <v>498</v>
      </c>
      <c r="AD505" t="s">
        <v>213</v>
      </c>
      <c r="AE505" s="3">
        <v>45747</v>
      </c>
    </row>
    <row r="506" spans="1:31" x14ac:dyDescent="0.3">
      <c r="A506">
        <v>2025</v>
      </c>
      <c r="B506" s="3">
        <v>45658</v>
      </c>
      <c r="C506" s="3">
        <v>45747</v>
      </c>
      <c r="D506" t="s">
        <v>84</v>
      </c>
      <c r="E506">
        <v>179</v>
      </c>
      <c r="F506" t="s">
        <v>303</v>
      </c>
      <c r="G506" t="s">
        <v>303</v>
      </c>
      <c r="H506" t="s">
        <v>225</v>
      </c>
      <c r="I506" t="s">
        <v>1022</v>
      </c>
      <c r="J506" t="s">
        <v>344</v>
      </c>
      <c r="K506" t="s">
        <v>1059</v>
      </c>
      <c r="L506" t="s">
        <v>92</v>
      </c>
      <c r="M506">
        <v>13088</v>
      </c>
      <c r="N506" t="s">
        <v>212</v>
      </c>
      <c r="O506">
        <v>10672.66</v>
      </c>
      <c r="P506" t="s">
        <v>212</v>
      </c>
      <c r="Q506" s="5" t="str" cm="1">
        <f t="array" aca="1" ref="Q506" ca="1">HYPERLINK("#"&amp;CELL("direccion",Tabla_471065!A502),"499")</f>
        <v>499</v>
      </c>
      <c r="R506" s="5" t="str" cm="1">
        <f t="array" aca="1" ref="R506" ca="1">HYPERLINK("#"&amp;CELL("direccion",Tabla_471039!A502),"499")</f>
        <v>499</v>
      </c>
      <c r="S506" s="5" t="str" cm="1">
        <f t="array" aca="1" ref="S506" ca="1">HYPERLINK("#"&amp;CELL("direccion",Tabla_471067!A502),"499")</f>
        <v>499</v>
      </c>
      <c r="T506" s="5" t="str" cm="1">
        <f t="array" aca="1" ref="T506" ca="1">HYPERLINK("#"&amp;CELL("direccion",Tabla_471023!A502),"499")</f>
        <v>499</v>
      </c>
      <c r="U506" s="5" t="str" cm="1">
        <f t="array" aca="1" ref="U506" ca="1">HYPERLINK("#"&amp;CELL("direccion",Tabla_471047!A502),"499")</f>
        <v>499</v>
      </c>
      <c r="V506" s="5" t="str" cm="1">
        <f t="array" aca="1" ref="V506" ca="1">HYPERLINK("#"&amp;CELL("direccion",Tabla_471030!A502),"499")</f>
        <v>499</v>
      </c>
      <c r="W506" s="5" t="str" cm="1">
        <f t="array" aca="1" ref="W506" ca="1">HYPERLINK("#"&amp;CELL("direccion",Tabla_471041!A502),"499")</f>
        <v>499</v>
      </c>
      <c r="X506" s="5" t="str" cm="1">
        <f t="array" aca="1" ref="X506" ca="1">HYPERLINK("#"&amp;CELL("direccion",Tabla_471031!A502),"499")</f>
        <v>499</v>
      </c>
      <c r="Y506" s="5" t="str" cm="1">
        <f t="array" aca="1" ref="Y506" ca="1">HYPERLINK("#"&amp;CELL("direccion",Tabla_471032!A502),"499")</f>
        <v>499</v>
      </c>
      <c r="Z506" s="5" t="str" cm="1">
        <f t="array" aca="1" ref="Z506" ca="1">HYPERLINK("#"&amp;CELL("direccion",Tabla_471059!A502),"499")</f>
        <v>499</v>
      </c>
      <c r="AA506" s="5" t="str" cm="1">
        <f t="array" aca="1" ref="AA506" ca="1">HYPERLINK("#"&amp;CELL("direccion",Tabla_471071!A502),"499")</f>
        <v>499</v>
      </c>
      <c r="AB506" s="5" t="str" cm="1">
        <f t="array" aca="1" ref="AB506" ca="1">HYPERLINK("#"&amp;CELL("direccion",Tabla_471062!A502),"499")</f>
        <v>499</v>
      </c>
      <c r="AC506" s="5" t="str" cm="1">
        <f t="array" aca="1" ref="AC506" ca="1">HYPERLINK("#"&amp;CELL("direccion",Tabla_471074!A502),"499")</f>
        <v>499</v>
      </c>
      <c r="AD506" t="s">
        <v>213</v>
      </c>
      <c r="AE506" s="3">
        <v>45747</v>
      </c>
    </row>
    <row r="507" spans="1:31" x14ac:dyDescent="0.3">
      <c r="A507">
        <v>2025</v>
      </c>
      <c r="B507" s="3">
        <v>45658</v>
      </c>
      <c r="C507" s="3">
        <v>45747</v>
      </c>
      <c r="D507" t="s">
        <v>84</v>
      </c>
      <c r="E507">
        <v>179</v>
      </c>
      <c r="F507" t="s">
        <v>292</v>
      </c>
      <c r="G507" t="s">
        <v>292</v>
      </c>
      <c r="H507" t="s">
        <v>225</v>
      </c>
      <c r="I507" t="s">
        <v>1139</v>
      </c>
      <c r="J507" t="s">
        <v>344</v>
      </c>
      <c r="K507" t="s">
        <v>1045</v>
      </c>
      <c r="L507" t="s">
        <v>92</v>
      </c>
      <c r="M507">
        <v>12053</v>
      </c>
      <c r="N507" t="s">
        <v>212</v>
      </c>
      <c r="O507">
        <v>9916.15</v>
      </c>
      <c r="P507" t="s">
        <v>212</v>
      </c>
      <c r="Q507" s="5" t="str" cm="1">
        <f t="array" aca="1" ref="Q507" ca="1">HYPERLINK("#"&amp;CELL("direccion",Tabla_471065!A503),"500")</f>
        <v>500</v>
      </c>
      <c r="R507" s="5" t="str" cm="1">
        <f t="array" aca="1" ref="R507" ca="1">HYPERLINK("#"&amp;CELL("direccion",Tabla_471039!A503),"500")</f>
        <v>500</v>
      </c>
      <c r="S507" s="5" t="str" cm="1">
        <f t="array" aca="1" ref="S507" ca="1">HYPERLINK("#"&amp;CELL("direccion",Tabla_471067!A503),"500")</f>
        <v>500</v>
      </c>
      <c r="T507" s="5" t="str" cm="1">
        <f t="array" aca="1" ref="T507" ca="1">HYPERLINK("#"&amp;CELL("direccion",Tabla_471023!A503),"500")</f>
        <v>500</v>
      </c>
      <c r="U507" s="5" t="str" cm="1">
        <f t="array" aca="1" ref="U507" ca="1">HYPERLINK("#"&amp;CELL("direccion",Tabla_471047!A503),"500")</f>
        <v>500</v>
      </c>
      <c r="V507" s="5" t="str" cm="1">
        <f t="array" aca="1" ref="V507" ca="1">HYPERLINK("#"&amp;CELL("direccion",Tabla_471030!A503),"500")</f>
        <v>500</v>
      </c>
      <c r="W507" s="5" t="str" cm="1">
        <f t="array" aca="1" ref="W507" ca="1">HYPERLINK("#"&amp;CELL("direccion",Tabla_471041!A503),"500")</f>
        <v>500</v>
      </c>
      <c r="X507" s="5" t="str" cm="1">
        <f t="array" aca="1" ref="X507" ca="1">HYPERLINK("#"&amp;CELL("direccion",Tabla_471031!A503),"500")</f>
        <v>500</v>
      </c>
      <c r="Y507" s="5" t="str" cm="1">
        <f t="array" aca="1" ref="Y507" ca="1">HYPERLINK("#"&amp;CELL("direccion",Tabla_471032!A503),"500")</f>
        <v>500</v>
      </c>
      <c r="Z507" s="5" t="str" cm="1">
        <f t="array" aca="1" ref="Z507" ca="1">HYPERLINK("#"&amp;CELL("direccion",Tabla_471059!A503),"500")</f>
        <v>500</v>
      </c>
      <c r="AA507" s="5" t="str" cm="1">
        <f t="array" aca="1" ref="AA507" ca="1">HYPERLINK("#"&amp;CELL("direccion",Tabla_471071!A503),"500")</f>
        <v>500</v>
      </c>
      <c r="AB507" s="5" t="str" cm="1">
        <f t="array" aca="1" ref="AB507" ca="1">HYPERLINK("#"&amp;CELL("direccion",Tabla_471062!A503),"500")</f>
        <v>500</v>
      </c>
      <c r="AC507" s="5" t="str" cm="1">
        <f t="array" aca="1" ref="AC507" ca="1">HYPERLINK("#"&amp;CELL("direccion",Tabla_471074!A503),"500")</f>
        <v>500</v>
      </c>
      <c r="AD507" t="s">
        <v>213</v>
      </c>
      <c r="AE507" s="3">
        <v>45747</v>
      </c>
    </row>
    <row r="508" spans="1:31" x14ac:dyDescent="0.3">
      <c r="A508">
        <v>2025</v>
      </c>
      <c r="B508" s="3">
        <v>45658</v>
      </c>
      <c r="C508" s="3">
        <v>45747</v>
      </c>
      <c r="D508" t="s">
        <v>84</v>
      </c>
      <c r="E508">
        <v>179</v>
      </c>
      <c r="F508" t="s">
        <v>292</v>
      </c>
      <c r="G508" t="s">
        <v>292</v>
      </c>
      <c r="H508" t="s">
        <v>225</v>
      </c>
      <c r="I508" t="s">
        <v>1140</v>
      </c>
      <c r="J508" t="s">
        <v>344</v>
      </c>
      <c r="K508" t="s">
        <v>1141</v>
      </c>
      <c r="L508" t="s">
        <v>92</v>
      </c>
      <c r="M508">
        <v>13088</v>
      </c>
      <c r="N508" t="s">
        <v>212</v>
      </c>
      <c r="O508">
        <v>10672.66</v>
      </c>
      <c r="P508" t="s">
        <v>212</v>
      </c>
      <c r="Q508" s="5" t="str" cm="1">
        <f t="array" aca="1" ref="Q508" ca="1">HYPERLINK("#"&amp;CELL("direccion",Tabla_471065!A504),"501")</f>
        <v>501</v>
      </c>
      <c r="R508" s="5" t="str" cm="1">
        <f t="array" aca="1" ref="R508" ca="1">HYPERLINK("#"&amp;CELL("direccion",Tabla_471039!A504),"501")</f>
        <v>501</v>
      </c>
      <c r="S508" s="5" t="str" cm="1">
        <f t="array" aca="1" ref="S508" ca="1">HYPERLINK("#"&amp;CELL("direccion",Tabla_471067!A504),"501")</f>
        <v>501</v>
      </c>
      <c r="T508" s="5" t="str" cm="1">
        <f t="array" aca="1" ref="T508" ca="1">HYPERLINK("#"&amp;CELL("direccion",Tabla_471023!A504),"501")</f>
        <v>501</v>
      </c>
      <c r="U508" s="5" t="str" cm="1">
        <f t="array" aca="1" ref="U508" ca="1">HYPERLINK("#"&amp;CELL("direccion",Tabla_471047!A504),"501")</f>
        <v>501</v>
      </c>
      <c r="V508" s="5" t="str" cm="1">
        <f t="array" aca="1" ref="V508" ca="1">HYPERLINK("#"&amp;CELL("direccion",Tabla_471030!A504),"501")</f>
        <v>501</v>
      </c>
      <c r="W508" s="5" t="str" cm="1">
        <f t="array" aca="1" ref="W508" ca="1">HYPERLINK("#"&amp;CELL("direccion",Tabla_471041!A504),"501")</f>
        <v>501</v>
      </c>
      <c r="X508" s="5" t="str" cm="1">
        <f t="array" aca="1" ref="X508" ca="1">HYPERLINK("#"&amp;CELL("direccion",Tabla_471031!A504),"501")</f>
        <v>501</v>
      </c>
      <c r="Y508" s="5" t="str" cm="1">
        <f t="array" aca="1" ref="Y508" ca="1">HYPERLINK("#"&amp;CELL("direccion",Tabla_471032!A504),"501")</f>
        <v>501</v>
      </c>
      <c r="Z508" s="5" t="str" cm="1">
        <f t="array" aca="1" ref="Z508" ca="1">HYPERLINK("#"&amp;CELL("direccion",Tabla_471059!A504),"501")</f>
        <v>501</v>
      </c>
      <c r="AA508" s="5" t="str" cm="1">
        <f t="array" aca="1" ref="AA508" ca="1">HYPERLINK("#"&amp;CELL("direccion",Tabla_471071!A504),"501")</f>
        <v>501</v>
      </c>
      <c r="AB508" s="5" t="str" cm="1">
        <f t="array" aca="1" ref="AB508" ca="1">HYPERLINK("#"&amp;CELL("direccion",Tabla_471062!A504),"501")</f>
        <v>501</v>
      </c>
      <c r="AC508" s="5" t="str" cm="1">
        <f t="array" aca="1" ref="AC508" ca="1">HYPERLINK("#"&amp;CELL("direccion",Tabla_471074!A504),"501")</f>
        <v>501</v>
      </c>
      <c r="AD508" t="s">
        <v>213</v>
      </c>
      <c r="AE508" s="3">
        <v>45747</v>
      </c>
    </row>
    <row r="509" spans="1:31" x14ac:dyDescent="0.3">
      <c r="A509">
        <v>2025</v>
      </c>
      <c r="B509" s="3">
        <v>45658</v>
      </c>
      <c r="C509" s="3">
        <v>45747</v>
      </c>
      <c r="D509" t="s">
        <v>84</v>
      </c>
      <c r="E509">
        <v>179</v>
      </c>
      <c r="F509" t="s">
        <v>294</v>
      </c>
      <c r="G509" t="s">
        <v>294</v>
      </c>
      <c r="H509" t="s">
        <v>225</v>
      </c>
      <c r="I509" t="s">
        <v>1142</v>
      </c>
      <c r="J509" t="s">
        <v>344</v>
      </c>
      <c r="K509" t="s">
        <v>347</v>
      </c>
      <c r="L509" t="s">
        <v>92</v>
      </c>
      <c r="M509">
        <v>13088</v>
      </c>
      <c r="N509" t="s">
        <v>212</v>
      </c>
      <c r="O509">
        <v>10672.66</v>
      </c>
      <c r="P509" t="s">
        <v>212</v>
      </c>
      <c r="Q509" s="5" t="str" cm="1">
        <f t="array" aca="1" ref="Q509" ca="1">HYPERLINK("#"&amp;CELL("direccion",Tabla_471065!A505),"502")</f>
        <v>502</v>
      </c>
      <c r="R509" s="5" t="str" cm="1">
        <f t="array" aca="1" ref="R509" ca="1">HYPERLINK("#"&amp;CELL("direccion",Tabla_471039!A505),"502")</f>
        <v>502</v>
      </c>
      <c r="S509" s="5" t="str" cm="1">
        <f t="array" aca="1" ref="S509" ca="1">HYPERLINK("#"&amp;CELL("direccion",Tabla_471067!A505),"502")</f>
        <v>502</v>
      </c>
      <c r="T509" s="5" t="str" cm="1">
        <f t="array" aca="1" ref="T509" ca="1">HYPERLINK("#"&amp;CELL("direccion",Tabla_471023!A505),"502")</f>
        <v>502</v>
      </c>
      <c r="U509" s="5" t="str" cm="1">
        <f t="array" aca="1" ref="U509" ca="1">HYPERLINK("#"&amp;CELL("direccion",Tabla_471047!A505),"502")</f>
        <v>502</v>
      </c>
      <c r="V509" s="5" t="str" cm="1">
        <f t="array" aca="1" ref="V509" ca="1">HYPERLINK("#"&amp;CELL("direccion",Tabla_471030!A505),"502")</f>
        <v>502</v>
      </c>
      <c r="W509" s="5" t="str" cm="1">
        <f t="array" aca="1" ref="W509" ca="1">HYPERLINK("#"&amp;CELL("direccion",Tabla_471041!A505),"502")</f>
        <v>502</v>
      </c>
      <c r="X509" s="5" t="str" cm="1">
        <f t="array" aca="1" ref="X509" ca="1">HYPERLINK("#"&amp;CELL("direccion",Tabla_471031!A505),"502")</f>
        <v>502</v>
      </c>
      <c r="Y509" s="5" t="str" cm="1">
        <f t="array" aca="1" ref="Y509" ca="1">HYPERLINK("#"&amp;CELL("direccion",Tabla_471032!A505),"502")</f>
        <v>502</v>
      </c>
      <c r="Z509" s="5" t="str" cm="1">
        <f t="array" aca="1" ref="Z509" ca="1">HYPERLINK("#"&amp;CELL("direccion",Tabla_471059!A505),"502")</f>
        <v>502</v>
      </c>
      <c r="AA509" s="5" t="str" cm="1">
        <f t="array" aca="1" ref="AA509" ca="1">HYPERLINK("#"&amp;CELL("direccion",Tabla_471071!A505),"502")</f>
        <v>502</v>
      </c>
      <c r="AB509" s="5" t="str" cm="1">
        <f t="array" aca="1" ref="AB509" ca="1">HYPERLINK("#"&amp;CELL("direccion",Tabla_471062!A505),"502")</f>
        <v>502</v>
      </c>
      <c r="AC509" s="5" t="str" cm="1">
        <f t="array" aca="1" ref="AC509" ca="1">HYPERLINK("#"&amp;CELL("direccion",Tabla_471074!A505),"502")</f>
        <v>502</v>
      </c>
      <c r="AD509" t="s">
        <v>213</v>
      </c>
      <c r="AE509" s="3">
        <v>45747</v>
      </c>
    </row>
    <row r="510" spans="1:31" x14ac:dyDescent="0.3">
      <c r="A510">
        <v>2025</v>
      </c>
      <c r="B510" s="3">
        <v>45658</v>
      </c>
      <c r="C510" s="3">
        <v>45747</v>
      </c>
      <c r="D510" t="s">
        <v>84</v>
      </c>
      <c r="E510">
        <v>179</v>
      </c>
      <c r="F510" t="s">
        <v>292</v>
      </c>
      <c r="G510" t="s">
        <v>292</v>
      </c>
      <c r="H510" t="s">
        <v>225</v>
      </c>
      <c r="I510" t="s">
        <v>1143</v>
      </c>
      <c r="J510" t="s">
        <v>344</v>
      </c>
      <c r="K510" t="s">
        <v>1144</v>
      </c>
      <c r="L510" t="s">
        <v>92</v>
      </c>
      <c r="M510">
        <v>13088</v>
      </c>
      <c r="N510" t="s">
        <v>212</v>
      </c>
      <c r="O510">
        <v>10672.66</v>
      </c>
      <c r="P510" t="s">
        <v>212</v>
      </c>
      <c r="Q510" s="5" t="str" cm="1">
        <f t="array" aca="1" ref="Q510" ca="1">HYPERLINK("#"&amp;CELL("direccion",Tabla_471065!A506),"503")</f>
        <v>503</v>
      </c>
      <c r="R510" s="5" t="str" cm="1">
        <f t="array" aca="1" ref="R510" ca="1">HYPERLINK("#"&amp;CELL("direccion",Tabla_471039!A506),"503")</f>
        <v>503</v>
      </c>
      <c r="S510" s="5" t="str" cm="1">
        <f t="array" aca="1" ref="S510" ca="1">HYPERLINK("#"&amp;CELL("direccion",Tabla_471067!A506),"503")</f>
        <v>503</v>
      </c>
      <c r="T510" s="5" t="str" cm="1">
        <f t="array" aca="1" ref="T510" ca="1">HYPERLINK("#"&amp;CELL("direccion",Tabla_471023!A506),"503")</f>
        <v>503</v>
      </c>
      <c r="U510" s="5" t="str" cm="1">
        <f t="array" aca="1" ref="U510" ca="1">HYPERLINK("#"&amp;CELL("direccion",Tabla_471047!A506),"503")</f>
        <v>503</v>
      </c>
      <c r="V510" s="5" t="str" cm="1">
        <f t="array" aca="1" ref="V510" ca="1">HYPERLINK("#"&amp;CELL("direccion",Tabla_471030!A506),"503")</f>
        <v>503</v>
      </c>
      <c r="W510" s="5" t="str" cm="1">
        <f t="array" aca="1" ref="W510" ca="1">HYPERLINK("#"&amp;CELL("direccion",Tabla_471041!A506),"503")</f>
        <v>503</v>
      </c>
      <c r="X510" s="5" t="str" cm="1">
        <f t="array" aca="1" ref="X510" ca="1">HYPERLINK("#"&amp;CELL("direccion",Tabla_471031!A506),"503")</f>
        <v>503</v>
      </c>
      <c r="Y510" s="5" t="str" cm="1">
        <f t="array" aca="1" ref="Y510" ca="1">HYPERLINK("#"&amp;CELL("direccion",Tabla_471032!A506),"503")</f>
        <v>503</v>
      </c>
      <c r="Z510" s="5" t="str" cm="1">
        <f t="array" aca="1" ref="Z510" ca="1">HYPERLINK("#"&amp;CELL("direccion",Tabla_471059!A506),"503")</f>
        <v>503</v>
      </c>
      <c r="AA510" s="5" t="str" cm="1">
        <f t="array" aca="1" ref="AA510" ca="1">HYPERLINK("#"&amp;CELL("direccion",Tabla_471071!A506),"503")</f>
        <v>503</v>
      </c>
      <c r="AB510" s="5" t="str" cm="1">
        <f t="array" aca="1" ref="AB510" ca="1">HYPERLINK("#"&amp;CELL("direccion",Tabla_471062!A506),"503")</f>
        <v>503</v>
      </c>
      <c r="AC510" s="5" t="str" cm="1">
        <f t="array" aca="1" ref="AC510" ca="1">HYPERLINK("#"&amp;CELL("direccion",Tabla_471074!A506),"503")</f>
        <v>503</v>
      </c>
      <c r="AD510" t="s">
        <v>213</v>
      </c>
      <c r="AE510" s="3">
        <v>45747</v>
      </c>
    </row>
    <row r="511" spans="1:31" x14ac:dyDescent="0.3">
      <c r="A511">
        <v>2025</v>
      </c>
      <c r="B511" s="3">
        <v>45658</v>
      </c>
      <c r="C511" s="3">
        <v>45747</v>
      </c>
      <c r="D511" t="s">
        <v>84</v>
      </c>
      <c r="E511">
        <v>179</v>
      </c>
      <c r="F511" t="s">
        <v>292</v>
      </c>
      <c r="G511" t="s">
        <v>292</v>
      </c>
      <c r="H511" t="s">
        <v>225</v>
      </c>
      <c r="I511" t="s">
        <v>1145</v>
      </c>
      <c r="J511" t="s">
        <v>344</v>
      </c>
      <c r="K511" t="s">
        <v>569</v>
      </c>
      <c r="L511" t="s">
        <v>91</v>
      </c>
      <c r="M511">
        <v>12053</v>
      </c>
      <c r="N511" t="s">
        <v>212</v>
      </c>
      <c r="O511">
        <v>9916.15</v>
      </c>
      <c r="P511" t="s">
        <v>212</v>
      </c>
      <c r="Q511" s="5" t="str" cm="1">
        <f t="array" aca="1" ref="Q511" ca="1">HYPERLINK("#"&amp;CELL("direccion",Tabla_471065!A507),"504")</f>
        <v>504</v>
      </c>
      <c r="R511" s="5" t="str" cm="1">
        <f t="array" aca="1" ref="R511" ca="1">HYPERLINK("#"&amp;CELL("direccion",Tabla_471039!A507),"504")</f>
        <v>504</v>
      </c>
      <c r="S511" s="5" t="str" cm="1">
        <f t="array" aca="1" ref="S511" ca="1">HYPERLINK("#"&amp;CELL("direccion",Tabla_471067!A507),"504")</f>
        <v>504</v>
      </c>
      <c r="T511" s="5" t="str" cm="1">
        <f t="array" aca="1" ref="T511" ca="1">HYPERLINK("#"&amp;CELL("direccion",Tabla_471023!A507),"504")</f>
        <v>504</v>
      </c>
      <c r="U511" s="5" t="str" cm="1">
        <f t="array" aca="1" ref="U511" ca="1">HYPERLINK("#"&amp;CELL("direccion",Tabla_471047!A507),"504")</f>
        <v>504</v>
      </c>
      <c r="V511" s="5" t="str" cm="1">
        <f t="array" aca="1" ref="V511" ca="1">HYPERLINK("#"&amp;CELL("direccion",Tabla_471030!A507),"504")</f>
        <v>504</v>
      </c>
      <c r="W511" s="5" t="str" cm="1">
        <f t="array" aca="1" ref="W511" ca="1">HYPERLINK("#"&amp;CELL("direccion",Tabla_471041!A507),"504")</f>
        <v>504</v>
      </c>
      <c r="X511" s="5" t="str" cm="1">
        <f t="array" aca="1" ref="X511" ca="1">HYPERLINK("#"&amp;CELL("direccion",Tabla_471031!A507),"504")</f>
        <v>504</v>
      </c>
      <c r="Y511" s="5" t="str" cm="1">
        <f t="array" aca="1" ref="Y511" ca="1">HYPERLINK("#"&amp;CELL("direccion",Tabla_471032!A507),"504")</f>
        <v>504</v>
      </c>
      <c r="Z511" s="5" t="str" cm="1">
        <f t="array" aca="1" ref="Z511" ca="1">HYPERLINK("#"&amp;CELL("direccion",Tabla_471059!A507),"504")</f>
        <v>504</v>
      </c>
      <c r="AA511" s="5" t="str" cm="1">
        <f t="array" aca="1" ref="AA511" ca="1">HYPERLINK("#"&amp;CELL("direccion",Tabla_471071!A507),"504")</f>
        <v>504</v>
      </c>
      <c r="AB511" s="5" t="str" cm="1">
        <f t="array" aca="1" ref="AB511" ca="1">HYPERLINK("#"&amp;CELL("direccion",Tabla_471062!A507),"504")</f>
        <v>504</v>
      </c>
      <c r="AC511" s="5" t="str" cm="1">
        <f t="array" aca="1" ref="AC511" ca="1">HYPERLINK("#"&amp;CELL("direccion",Tabla_471074!A507),"504")</f>
        <v>504</v>
      </c>
      <c r="AD511" t="s">
        <v>213</v>
      </c>
      <c r="AE511" s="3">
        <v>45747</v>
      </c>
    </row>
    <row r="512" spans="1:31" x14ac:dyDescent="0.3">
      <c r="A512">
        <v>2025</v>
      </c>
      <c r="B512" s="3">
        <v>45658</v>
      </c>
      <c r="C512" s="3">
        <v>45747</v>
      </c>
      <c r="D512" t="s">
        <v>84</v>
      </c>
      <c r="E512">
        <v>179</v>
      </c>
      <c r="F512" t="s">
        <v>276</v>
      </c>
      <c r="G512" t="s">
        <v>276</v>
      </c>
      <c r="H512" t="s">
        <v>225</v>
      </c>
      <c r="I512" t="s">
        <v>915</v>
      </c>
      <c r="J512" t="s">
        <v>344</v>
      </c>
      <c r="K512" t="s">
        <v>1146</v>
      </c>
      <c r="L512" t="s">
        <v>91</v>
      </c>
      <c r="M512">
        <v>13088</v>
      </c>
      <c r="N512" t="s">
        <v>212</v>
      </c>
      <c r="O512">
        <v>10672.66</v>
      </c>
      <c r="P512" t="s">
        <v>212</v>
      </c>
      <c r="Q512" s="5" t="str" cm="1">
        <f t="array" aca="1" ref="Q512" ca="1">HYPERLINK("#"&amp;CELL("direccion",Tabla_471065!A508),"505")</f>
        <v>505</v>
      </c>
      <c r="R512" s="5" t="str" cm="1">
        <f t="array" aca="1" ref="R512" ca="1">HYPERLINK("#"&amp;CELL("direccion",Tabla_471039!A508),"505")</f>
        <v>505</v>
      </c>
      <c r="S512" s="5" t="str" cm="1">
        <f t="array" aca="1" ref="S512" ca="1">HYPERLINK("#"&amp;CELL("direccion",Tabla_471067!A508),"505")</f>
        <v>505</v>
      </c>
      <c r="T512" s="5" t="str" cm="1">
        <f t="array" aca="1" ref="T512" ca="1">HYPERLINK("#"&amp;CELL("direccion",Tabla_471023!A508),"505")</f>
        <v>505</v>
      </c>
      <c r="U512" s="5" t="str" cm="1">
        <f t="array" aca="1" ref="U512" ca="1">HYPERLINK("#"&amp;CELL("direccion",Tabla_471047!A508),"505")</f>
        <v>505</v>
      </c>
      <c r="V512" s="5" t="str" cm="1">
        <f t="array" aca="1" ref="V512" ca="1">HYPERLINK("#"&amp;CELL("direccion",Tabla_471030!A508),"505")</f>
        <v>505</v>
      </c>
      <c r="W512" s="5" t="str" cm="1">
        <f t="array" aca="1" ref="W512" ca="1">HYPERLINK("#"&amp;CELL("direccion",Tabla_471041!A508),"505")</f>
        <v>505</v>
      </c>
      <c r="X512" s="5" t="str" cm="1">
        <f t="array" aca="1" ref="X512" ca="1">HYPERLINK("#"&amp;CELL("direccion",Tabla_471031!A508),"505")</f>
        <v>505</v>
      </c>
      <c r="Y512" s="5" t="str" cm="1">
        <f t="array" aca="1" ref="Y512" ca="1">HYPERLINK("#"&amp;CELL("direccion",Tabla_471032!A508),"505")</f>
        <v>505</v>
      </c>
      <c r="Z512" s="5" t="str" cm="1">
        <f t="array" aca="1" ref="Z512" ca="1">HYPERLINK("#"&amp;CELL("direccion",Tabla_471059!A508),"505")</f>
        <v>505</v>
      </c>
      <c r="AA512" s="5" t="str" cm="1">
        <f t="array" aca="1" ref="AA512" ca="1">HYPERLINK("#"&amp;CELL("direccion",Tabla_471071!A508),"505")</f>
        <v>505</v>
      </c>
      <c r="AB512" s="5" t="str" cm="1">
        <f t="array" aca="1" ref="AB512" ca="1">HYPERLINK("#"&amp;CELL("direccion",Tabla_471062!A508),"505")</f>
        <v>505</v>
      </c>
      <c r="AC512" s="5" t="str" cm="1">
        <f t="array" aca="1" ref="AC512" ca="1">HYPERLINK("#"&amp;CELL("direccion",Tabla_471074!A508),"505")</f>
        <v>505</v>
      </c>
      <c r="AD512" t="s">
        <v>213</v>
      </c>
      <c r="AE512" s="3">
        <v>45747</v>
      </c>
    </row>
    <row r="513" spans="1:31" x14ac:dyDescent="0.3">
      <c r="A513">
        <v>2025</v>
      </c>
      <c r="B513" s="3">
        <v>45658</v>
      </c>
      <c r="C513" s="3">
        <v>45747</v>
      </c>
      <c r="D513" t="s">
        <v>84</v>
      </c>
      <c r="E513">
        <v>179</v>
      </c>
      <c r="F513" t="s">
        <v>290</v>
      </c>
      <c r="G513" t="s">
        <v>290</v>
      </c>
      <c r="H513" t="s">
        <v>225</v>
      </c>
      <c r="I513" t="s">
        <v>549</v>
      </c>
      <c r="J513" t="s">
        <v>344</v>
      </c>
      <c r="K513" t="s">
        <v>560</v>
      </c>
      <c r="L513" t="s">
        <v>92</v>
      </c>
      <c r="M513">
        <v>12053</v>
      </c>
      <c r="N513" t="s">
        <v>212</v>
      </c>
      <c r="O513">
        <v>9916.15</v>
      </c>
      <c r="P513" t="s">
        <v>212</v>
      </c>
      <c r="Q513" s="5" t="str" cm="1">
        <f t="array" aca="1" ref="Q513" ca="1">HYPERLINK("#"&amp;CELL("direccion",Tabla_471065!A509),"506")</f>
        <v>506</v>
      </c>
      <c r="R513" s="5" t="str" cm="1">
        <f t="array" aca="1" ref="R513" ca="1">HYPERLINK("#"&amp;CELL("direccion",Tabla_471039!A509),"506")</f>
        <v>506</v>
      </c>
      <c r="S513" s="5" t="str" cm="1">
        <f t="array" aca="1" ref="S513" ca="1">HYPERLINK("#"&amp;CELL("direccion",Tabla_471067!A509),"506")</f>
        <v>506</v>
      </c>
      <c r="T513" s="5" t="str" cm="1">
        <f t="array" aca="1" ref="T513" ca="1">HYPERLINK("#"&amp;CELL("direccion",Tabla_471023!A509),"506")</f>
        <v>506</v>
      </c>
      <c r="U513" s="5" t="str" cm="1">
        <f t="array" aca="1" ref="U513" ca="1">HYPERLINK("#"&amp;CELL("direccion",Tabla_471047!A509),"506")</f>
        <v>506</v>
      </c>
      <c r="V513" s="5" t="str" cm="1">
        <f t="array" aca="1" ref="V513" ca="1">HYPERLINK("#"&amp;CELL("direccion",Tabla_471030!A509),"506")</f>
        <v>506</v>
      </c>
      <c r="W513" s="5" t="str" cm="1">
        <f t="array" aca="1" ref="W513" ca="1">HYPERLINK("#"&amp;CELL("direccion",Tabla_471041!A509),"506")</f>
        <v>506</v>
      </c>
      <c r="X513" s="5" t="str" cm="1">
        <f t="array" aca="1" ref="X513" ca="1">HYPERLINK("#"&amp;CELL("direccion",Tabla_471031!A509),"506")</f>
        <v>506</v>
      </c>
      <c r="Y513" s="5" t="str" cm="1">
        <f t="array" aca="1" ref="Y513" ca="1">HYPERLINK("#"&amp;CELL("direccion",Tabla_471032!A509),"506")</f>
        <v>506</v>
      </c>
      <c r="Z513" s="5" t="str" cm="1">
        <f t="array" aca="1" ref="Z513" ca="1">HYPERLINK("#"&amp;CELL("direccion",Tabla_471059!A509),"506")</f>
        <v>506</v>
      </c>
      <c r="AA513" s="5" t="str" cm="1">
        <f t="array" aca="1" ref="AA513" ca="1">HYPERLINK("#"&amp;CELL("direccion",Tabla_471071!A509),"506")</f>
        <v>506</v>
      </c>
      <c r="AB513" s="5" t="str" cm="1">
        <f t="array" aca="1" ref="AB513" ca="1">HYPERLINK("#"&amp;CELL("direccion",Tabla_471062!A509),"506")</f>
        <v>506</v>
      </c>
      <c r="AC513" s="5" t="str" cm="1">
        <f t="array" aca="1" ref="AC513" ca="1">HYPERLINK("#"&amp;CELL("direccion",Tabla_471074!A509),"506")</f>
        <v>506</v>
      </c>
      <c r="AD513" t="s">
        <v>213</v>
      </c>
      <c r="AE513" s="3">
        <v>45747</v>
      </c>
    </row>
    <row r="514" spans="1:31" x14ac:dyDescent="0.3">
      <c r="A514">
        <v>2025</v>
      </c>
      <c r="B514" s="3">
        <v>45658</v>
      </c>
      <c r="C514" s="3">
        <v>45747</v>
      </c>
      <c r="D514" t="s">
        <v>84</v>
      </c>
      <c r="E514">
        <v>179</v>
      </c>
      <c r="F514" t="s">
        <v>303</v>
      </c>
      <c r="G514" t="s">
        <v>303</v>
      </c>
      <c r="H514" t="s">
        <v>225</v>
      </c>
      <c r="I514" t="s">
        <v>1147</v>
      </c>
      <c r="J514" t="s">
        <v>344</v>
      </c>
      <c r="K514" t="s">
        <v>685</v>
      </c>
      <c r="L514" t="s">
        <v>91</v>
      </c>
      <c r="M514">
        <v>13088</v>
      </c>
      <c r="N514" t="s">
        <v>212</v>
      </c>
      <c r="O514">
        <v>10672.66</v>
      </c>
      <c r="P514" t="s">
        <v>212</v>
      </c>
      <c r="Q514" s="5" t="str" cm="1">
        <f t="array" aca="1" ref="Q514" ca="1">HYPERLINK("#"&amp;CELL("direccion",Tabla_471065!A510),"507")</f>
        <v>507</v>
      </c>
      <c r="R514" s="5" t="str" cm="1">
        <f t="array" aca="1" ref="R514" ca="1">HYPERLINK("#"&amp;CELL("direccion",Tabla_471039!A510),"507")</f>
        <v>507</v>
      </c>
      <c r="S514" s="5" t="str" cm="1">
        <f t="array" aca="1" ref="S514" ca="1">HYPERLINK("#"&amp;CELL("direccion",Tabla_471067!A510),"507")</f>
        <v>507</v>
      </c>
      <c r="T514" s="5" t="str" cm="1">
        <f t="array" aca="1" ref="T514" ca="1">HYPERLINK("#"&amp;CELL("direccion",Tabla_471023!A510),"507")</f>
        <v>507</v>
      </c>
      <c r="U514" s="5" t="str" cm="1">
        <f t="array" aca="1" ref="U514" ca="1">HYPERLINK("#"&amp;CELL("direccion",Tabla_471047!A510),"507")</f>
        <v>507</v>
      </c>
      <c r="V514" s="5" t="str" cm="1">
        <f t="array" aca="1" ref="V514" ca="1">HYPERLINK("#"&amp;CELL("direccion",Tabla_471030!A510),"507")</f>
        <v>507</v>
      </c>
      <c r="W514" s="5" t="str" cm="1">
        <f t="array" aca="1" ref="W514" ca="1">HYPERLINK("#"&amp;CELL("direccion",Tabla_471041!A510),"507")</f>
        <v>507</v>
      </c>
      <c r="X514" s="5" t="str" cm="1">
        <f t="array" aca="1" ref="X514" ca="1">HYPERLINK("#"&amp;CELL("direccion",Tabla_471031!A510),"507")</f>
        <v>507</v>
      </c>
      <c r="Y514" s="5" t="str" cm="1">
        <f t="array" aca="1" ref="Y514" ca="1">HYPERLINK("#"&amp;CELL("direccion",Tabla_471032!A510),"507")</f>
        <v>507</v>
      </c>
      <c r="Z514" s="5" t="str" cm="1">
        <f t="array" aca="1" ref="Z514" ca="1">HYPERLINK("#"&amp;CELL("direccion",Tabla_471059!A510),"507")</f>
        <v>507</v>
      </c>
      <c r="AA514" s="5" t="str" cm="1">
        <f t="array" aca="1" ref="AA514" ca="1">HYPERLINK("#"&amp;CELL("direccion",Tabla_471071!A510),"507")</f>
        <v>507</v>
      </c>
      <c r="AB514" s="5" t="str" cm="1">
        <f t="array" aca="1" ref="AB514" ca="1">HYPERLINK("#"&amp;CELL("direccion",Tabla_471062!A510),"507")</f>
        <v>507</v>
      </c>
      <c r="AC514" s="5" t="str" cm="1">
        <f t="array" aca="1" ref="AC514" ca="1">HYPERLINK("#"&amp;CELL("direccion",Tabla_471074!A510),"507")</f>
        <v>507</v>
      </c>
      <c r="AD514" t="s">
        <v>213</v>
      </c>
      <c r="AE514" s="3">
        <v>45747</v>
      </c>
    </row>
    <row r="515" spans="1:31" x14ac:dyDescent="0.3">
      <c r="A515">
        <v>2025</v>
      </c>
      <c r="B515" s="3">
        <v>45658</v>
      </c>
      <c r="C515" s="3">
        <v>45747</v>
      </c>
      <c r="D515" t="s">
        <v>84</v>
      </c>
      <c r="E515">
        <v>179</v>
      </c>
      <c r="F515" t="s">
        <v>276</v>
      </c>
      <c r="G515" t="s">
        <v>276</v>
      </c>
      <c r="H515" t="s">
        <v>225</v>
      </c>
      <c r="I515" t="s">
        <v>1148</v>
      </c>
      <c r="J515" t="s">
        <v>344</v>
      </c>
      <c r="K515" t="s">
        <v>1109</v>
      </c>
      <c r="L515" t="s">
        <v>92</v>
      </c>
      <c r="M515">
        <v>13088</v>
      </c>
      <c r="N515" t="s">
        <v>212</v>
      </c>
      <c r="O515">
        <v>10672.66</v>
      </c>
      <c r="P515" t="s">
        <v>212</v>
      </c>
      <c r="Q515" s="5" t="str" cm="1">
        <f t="array" aca="1" ref="Q515" ca="1">HYPERLINK("#"&amp;CELL("direccion",Tabla_471065!A511),"508")</f>
        <v>508</v>
      </c>
      <c r="R515" s="5" t="str" cm="1">
        <f t="array" aca="1" ref="R515" ca="1">HYPERLINK("#"&amp;CELL("direccion",Tabla_471039!A511),"508")</f>
        <v>508</v>
      </c>
      <c r="S515" s="5" t="str" cm="1">
        <f t="array" aca="1" ref="S515" ca="1">HYPERLINK("#"&amp;CELL("direccion",Tabla_471067!A511),"508")</f>
        <v>508</v>
      </c>
      <c r="T515" s="5" t="str" cm="1">
        <f t="array" aca="1" ref="T515" ca="1">HYPERLINK("#"&amp;CELL("direccion",Tabla_471023!A511),"508")</f>
        <v>508</v>
      </c>
      <c r="U515" s="5" t="str" cm="1">
        <f t="array" aca="1" ref="U515" ca="1">HYPERLINK("#"&amp;CELL("direccion",Tabla_471047!A511),"508")</f>
        <v>508</v>
      </c>
      <c r="V515" s="5" t="str" cm="1">
        <f t="array" aca="1" ref="V515" ca="1">HYPERLINK("#"&amp;CELL("direccion",Tabla_471030!A511),"508")</f>
        <v>508</v>
      </c>
      <c r="W515" s="5" t="str" cm="1">
        <f t="array" aca="1" ref="W515" ca="1">HYPERLINK("#"&amp;CELL("direccion",Tabla_471041!A511),"508")</f>
        <v>508</v>
      </c>
      <c r="X515" s="5" t="str" cm="1">
        <f t="array" aca="1" ref="X515" ca="1">HYPERLINK("#"&amp;CELL("direccion",Tabla_471031!A511),"508")</f>
        <v>508</v>
      </c>
      <c r="Y515" s="5" t="str" cm="1">
        <f t="array" aca="1" ref="Y515" ca="1">HYPERLINK("#"&amp;CELL("direccion",Tabla_471032!A511),"508")</f>
        <v>508</v>
      </c>
      <c r="Z515" s="5" t="str" cm="1">
        <f t="array" aca="1" ref="Z515" ca="1">HYPERLINK("#"&amp;CELL("direccion",Tabla_471059!A511),"508")</f>
        <v>508</v>
      </c>
      <c r="AA515" s="5" t="str" cm="1">
        <f t="array" aca="1" ref="AA515" ca="1">HYPERLINK("#"&amp;CELL("direccion",Tabla_471071!A511),"508")</f>
        <v>508</v>
      </c>
      <c r="AB515" s="5" t="str" cm="1">
        <f t="array" aca="1" ref="AB515" ca="1">HYPERLINK("#"&amp;CELL("direccion",Tabla_471062!A511),"508")</f>
        <v>508</v>
      </c>
      <c r="AC515" s="5" t="str" cm="1">
        <f t="array" aca="1" ref="AC515" ca="1">HYPERLINK("#"&amp;CELL("direccion",Tabla_471074!A511),"508")</f>
        <v>508</v>
      </c>
      <c r="AD515" t="s">
        <v>213</v>
      </c>
      <c r="AE515" s="3">
        <v>45747</v>
      </c>
    </row>
    <row r="516" spans="1:31" x14ac:dyDescent="0.3">
      <c r="A516">
        <v>2025</v>
      </c>
      <c r="B516" s="3">
        <v>45658</v>
      </c>
      <c r="C516" s="3">
        <v>45747</v>
      </c>
      <c r="D516" t="s">
        <v>84</v>
      </c>
      <c r="E516">
        <v>179</v>
      </c>
      <c r="F516" t="s">
        <v>292</v>
      </c>
      <c r="G516" t="s">
        <v>292</v>
      </c>
      <c r="H516" t="s">
        <v>225</v>
      </c>
      <c r="I516" t="s">
        <v>1149</v>
      </c>
      <c r="J516" t="s">
        <v>1150</v>
      </c>
      <c r="K516" t="s">
        <v>1151</v>
      </c>
      <c r="L516" t="s">
        <v>91</v>
      </c>
      <c r="M516">
        <v>13088</v>
      </c>
      <c r="N516" t="s">
        <v>212</v>
      </c>
      <c r="O516">
        <v>10672.66</v>
      </c>
      <c r="P516" t="s">
        <v>212</v>
      </c>
      <c r="Q516" s="5" t="str" cm="1">
        <f t="array" aca="1" ref="Q516" ca="1">HYPERLINK("#"&amp;CELL("direccion",Tabla_471065!A512),"509")</f>
        <v>509</v>
      </c>
      <c r="R516" s="5" t="str" cm="1">
        <f t="array" aca="1" ref="R516" ca="1">HYPERLINK("#"&amp;CELL("direccion",Tabla_471039!A512),"509")</f>
        <v>509</v>
      </c>
      <c r="S516" s="5" t="str" cm="1">
        <f t="array" aca="1" ref="S516" ca="1">HYPERLINK("#"&amp;CELL("direccion",Tabla_471067!A512),"509")</f>
        <v>509</v>
      </c>
      <c r="T516" s="5" t="str" cm="1">
        <f t="array" aca="1" ref="T516" ca="1">HYPERLINK("#"&amp;CELL("direccion",Tabla_471023!A512),"509")</f>
        <v>509</v>
      </c>
      <c r="U516" s="5" t="str" cm="1">
        <f t="array" aca="1" ref="U516" ca="1">HYPERLINK("#"&amp;CELL("direccion",Tabla_471047!A512),"509")</f>
        <v>509</v>
      </c>
      <c r="V516" s="5" t="str" cm="1">
        <f t="array" aca="1" ref="V516" ca="1">HYPERLINK("#"&amp;CELL("direccion",Tabla_471030!A512),"509")</f>
        <v>509</v>
      </c>
      <c r="W516" s="5" t="str" cm="1">
        <f t="array" aca="1" ref="W516" ca="1">HYPERLINK("#"&amp;CELL("direccion",Tabla_471041!A512),"509")</f>
        <v>509</v>
      </c>
      <c r="X516" s="5" t="str" cm="1">
        <f t="array" aca="1" ref="X516" ca="1">HYPERLINK("#"&amp;CELL("direccion",Tabla_471031!A512),"509")</f>
        <v>509</v>
      </c>
      <c r="Y516" s="5" t="str" cm="1">
        <f t="array" aca="1" ref="Y516" ca="1">HYPERLINK("#"&amp;CELL("direccion",Tabla_471032!A512),"509")</f>
        <v>509</v>
      </c>
      <c r="Z516" s="5" t="str" cm="1">
        <f t="array" aca="1" ref="Z516" ca="1">HYPERLINK("#"&amp;CELL("direccion",Tabla_471059!A512),"509")</f>
        <v>509</v>
      </c>
      <c r="AA516" s="5" t="str" cm="1">
        <f t="array" aca="1" ref="AA516" ca="1">HYPERLINK("#"&amp;CELL("direccion",Tabla_471071!A512),"509")</f>
        <v>509</v>
      </c>
      <c r="AB516" s="5" t="str" cm="1">
        <f t="array" aca="1" ref="AB516" ca="1">HYPERLINK("#"&amp;CELL("direccion",Tabla_471062!A512),"509")</f>
        <v>509</v>
      </c>
      <c r="AC516" s="5" t="str" cm="1">
        <f t="array" aca="1" ref="AC516" ca="1">HYPERLINK("#"&amp;CELL("direccion",Tabla_471074!A512),"509")</f>
        <v>509</v>
      </c>
      <c r="AD516" t="s">
        <v>213</v>
      </c>
      <c r="AE516" s="3">
        <v>45747</v>
      </c>
    </row>
    <row r="517" spans="1:31" x14ac:dyDescent="0.3">
      <c r="A517">
        <v>2025</v>
      </c>
      <c r="B517" s="3">
        <v>45658</v>
      </c>
      <c r="C517" s="3">
        <v>45747</v>
      </c>
      <c r="D517" t="s">
        <v>84</v>
      </c>
      <c r="E517">
        <v>179</v>
      </c>
      <c r="F517" t="s">
        <v>290</v>
      </c>
      <c r="G517" t="s">
        <v>290</v>
      </c>
      <c r="H517" t="s">
        <v>225</v>
      </c>
      <c r="I517" t="s">
        <v>1152</v>
      </c>
      <c r="J517" t="s">
        <v>1153</v>
      </c>
      <c r="K517" t="s">
        <v>718</v>
      </c>
      <c r="L517" t="s">
        <v>91</v>
      </c>
      <c r="M517">
        <v>13088</v>
      </c>
      <c r="N517" t="s">
        <v>212</v>
      </c>
      <c r="O517">
        <v>10672.66</v>
      </c>
      <c r="P517" t="s">
        <v>212</v>
      </c>
      <c r="Q517" s="5" t="str" cm="1">
        <f t="array" aca="1" ref="Q517" ca="1">HYPERLINK("#"&amp;CELL("direccion",Tabla_471065!A513),"510")</f>
        <v>510</v>
      </c>
      <c r="R517" s="5" t="str" cm="1">
        <f t="array" aca="1" ref="R517" ca="1">HYPERLINK("#"&amp;CELL("direccion",Tabla_471039!A513),"510")</f>
        <v>510</v>
      </c>
      <c r="S517" s="5" t="str" cm="1">
        <f t="array" aca="1" ref="S517" ca="1">HYPERLINK("#"&amp;CELL("direccion",Tabla_471067!A513),"510")</f>
        <v>510</v>
      </c>
      <c r="T517" s="5" t="str" cm="1">
        <f t="array" aca="1" ref="T517" ca="1">HYPERLINK("#"&amp;CELL("direccion",Tabla_471023!A513),"510")</f>
        <v>510</v>
      </c>
      <c r="U517" s="5" t="str" cm="1">
        <f t="array" aca="1" ref="U517" ca="1">HYPERLINK("#"&amp;CELL("direccion",Tabla_471047!A513),"510")</f>
        <v>510</v>
      </c>
      <c r="V517" s="5" t="str" cm="1">
        <f t="array" aca="1" ref="V517" ca="1">HYPERLINK("#"&amp;CELL("direccion",Tabla_471030!A513),"510")</f>
        <v>510</v>
      </c>
      <c r="W517" s="5" t="str" cm="1">
        <f t="array" aca="1" ref="W517" ca="1">HYPERLINK("#"&amp;CELL("direccion",Tabla_471041!A513),"510")</f>
        <v>510</v>
      </c>
      <c r="X517" s="5" t="str" cm="1">
        <f t="array" aca="1" ref="X517" ca="1">HYPERLINK("#"&amp;CELL("direccion",Tabla_471031!A513),"510")</f>
        <v>510</v>
      </c>
      <c r="Y517" s="5" t="str" cm="1">
        <f t="array" aca="1" ref="Y517" ca="1">HYPERLINK("#"&amp;CELL("direccion",Tabla_471032!A513),"510")</f>
        <v>510</v>
      </c>
      <c r="Z517" s="5" t="str" cm="1">
        <f t="array" aca="1" ref="Z517" ca="1">HYPERLINK("#"&amp;CELL("direccion",Tabla_471059!A513),"510")</f>
        <v>510</v>
      </c>
      <c r="AA517" s="5" t="str" cm="1">
        <f t="array" aca="1" ref="AA517" ca="1">HYPERLINK("#"&amp;CELL("direccion",Tabla_471071!A513),"510")</f>
        <v>510</v>
      </c>
      <c r="AB517" s="5" t="str" cm="1">
        <f t="array" aca="1" ref="AB517" ca="1">HYPERLINK("#"&amp;CELL("direccion",Tabla_471062!A513),"510")</f>
        <v>510</v>
      </c>
      <c r="AC517" s="5" t="str" cm="1">
        <f t="array" aca="1" ref="AC517" ca="1">HYPERLINK("#"&amp;CELL("direccion",Tabla_471074!A513),"510")</f>
        <v>510</v>
      </c>
      <c r="AD517" t="s">
        <v>213</v>
      </c>
      <c r="AE517" s="3">
        <v>45747</v>
      </c>
    </row>
    <row r="518" spans="1:31" x14ac:dyDescent="0.3">
      <c r="A518">
        <v>2025</v>
      </c>
      <c r="B518" s="3">
        <v>45658</v>
      </c>
      <c r="C518" s="3">
        <v>45747</v>
      </c>
      <c r="D518" t="s">
        <v>84</v>
      </c>
      <c r="E518">
        <v>179</v>
      </c>
      <c r="F518" t="s">
        <v>276</v>
      </c>
      <c r="G518" t="s">
        <v>276</v>
      </c>
      <c r="H518" t="s">
        <v>225</v>
      </c>
      <c r="I518" t="s">
        <v>1154</v>
      </c>
      <c r="J518" t="s">
        <v>1155</v>
      </c>
      <c r="K518" t="s">
        <v>426</v>
      </c>
      <c r="L518" t="s">
        <v>92</v>
      </c>
      <c r="M518">
        <v>12053</v>
      </c>
      <c r="N518" t="s">
        <v>212</v>
      </c>
      <c r="O518">
        <v>9916.15</v>
      </c>
      <c r="P518" t="s">
        <v>212</v>
      </c>
      <c r="Q518" s="5" t="str" cm="1">
        <f t="array" aca="1" ref="Q518" ca="1">HYPERLINK("#"&amp;CELL("direccion",Tabla_471065!A514),"511")</f>
        <v>511</v>
      </c>
      <c r="R518" s="5" t="str" cm="1">
        <f t="array" aca="1" ref="R518" ca="1">HYPERLINK("#"&amp;CELL("direccion",Tabla_471039!A514),"511")</f>
        <v>511</v>
      </c>
      <c r="S518" s="5" t="str" cm="1">
        <f t="array" aca="1" ref="S518" ca="1">HYPERLINK("#"&amp;CELL("direccion",Tabla_471067!A514),"511")</f>
        <v>511</v>
      </c>
      <c r="T518" s="5" t="str" cm="1">
        <f t="array" aca="1" ref="T518" ca="1">HYPERLINK("#"&amp;CELL("direccion",Tabla_471023!A514),"511")</f>
        <v>511</v>
      </c>
      <c r="U518" s="5" t="str" cm="1">
        <f t="array" aca="1" ref="U518" ca="1">HYPERLINK("#"&amp;CELL("direccion",Tabla_471047!A514),"511")</f>
        <v>511</v>
      </c>
      <c r="V518" s="5" t="str" cm="1">
        <f t="array" aca="1" ref="V518" ca="1">HYPERLINK("#"&amp;CELL("direccion",Tabla_471030!A514),"511")</f>
        <v>511</v>
      </c>
      <c r="W518" s="5" t="str" cm="1">
        <f t="array" aca="1" ref="W518" ca="1">HYPERLINK("#"&amp;CELL("direccion",Tabla_471041!A514),"511")</f>
        <v>511</v>
      </c>
      <c r="X518" s="5" t="str" cm="1">
        <f t="array" aca="1" ref="X518" ca="1">HYPERLINK("#"&amp;CELL("direccion",Tabla_471031!A514),"511")</f>
        <v>511</v>
      </c>
      <c r="Y518" s="5" t="str" cm="1">
        <f t="array" aca="1" ref="Y518" ca="1">HYPERLINK("#"&amp;CELL("direccion",Tabla_471032!A514),"511")</f>
        <v>511</v>
      </c>
      <c r="Z518" s="5" t="str" cm="1">
        <f t="array" aca="1" ref="Z518" ca="1">HYPERLINK("#"&amp;CELL("direccion",Tabla_471059!A514),"511")</f>
        <v>511</v>
      </c>
      <c r="AA518" s="5" t="str" cm="1">
        <f t="array" aca="1" ref="AA518" ca="1">HYPERLINK("#"&amp;CELL("direccion",Tabla_471071!A514),"511")</f>
        <v>511</v>
      </c>
      <c r="AB518" s="5" t="str" cm="1">
        <f t="array" aca="1" ref="AB518" ca="1">HYPERLINK("#"&amp;CELL("direccion",Tabla_471062!A514),"511")</f>
        <v>511</v>
      </c>
      <c r="AC518" s="5" t="str" cm="1">
        <f t="array" aca="1" ref="AC518" ca="1">HYPERLINK("#"&amp;CELL("direccion",Tabla_471074!A514),"511")</f>
        <v>511</v>
      </c>
      <c r="AD518" t="s">
        <v>213</v>
      </c>
      <c r="AE518" s="3">
        <v>45747</v>
      </c>
    </row>
    <row r="519" spans="1:31" x14ac:dyDescent="0.3">
      <c r="A519">
        <v>2025</v>
      </c>
      <c r="B519" s="3">
        <v>45658</v>
      </c>
      <c r="C519" s="3">
        <v>45747</v>
      </c>
      <c r="D519" t="s">
        <v>84</v>
      </c>
      <c r="E519">
        <v>179</v>
      </c>
      <c r="F519" t="s">
        <v>297</v>
      </c>
      <c r="G519" t="s">
        <v>297</v>
      </c>
      <c r="H519" t="s">
        <v>225</v>
      </c>
      <c r="I519" t="s">
        <v>1156</v>
      </c>
      <c r="J519" t="s">
        <v>1157</v>
      </c>
      <c r="K519" t="s">
        <v>434</v>
      </c>
      <c r="L519" t="s">
        <v>92</v>
      </c>
      <c r="M519">
        <v>13088</v>
      </c>
      <c r="N519" t="s">
        <v>212</v>
      </c>
      <c r="O519">
        <v>10672.66</v>
      </c>
      <c r="P519" t="s">
        <v>212</v>
      </c>
      <c r="Q519" s="5" t="str" cm="1">
        <f t="array" aca="1" ref="Q519" ca="1">HYPERLINK("#"&amp;CELL("direccion",Tabla_471065!A515),"512")</f>
        <v>512</v>
      </c>
      <c r="R519" s="5" t="str" cm="1">
        <f t="array" aca="1" ref="R519" ca="1">HYPERLINK("#"&amp;CELL("direccion",Tabla_471039!A515),"512")</f>
        <v>512</v>
      </c>
      <c r="S519" s="5" t="str" cm="1">
        <f t="array" aca="1" ref="S519" ca="1">HYPERLINK("#"&amp;CELL("direccion",Tabla_471067!A515),"512")</f>
        <v>512</v>
      </c>
      <c r="T519" s="5" t="str" cm="1">
        <f t="array" aca="1" ref="T519" ca="1">HYPERLINK("#"&amp;CELL("direccion",Tabla_471023!A515),"512")</f>
        <v>512</v>
      </c>
      <c r="U519" s="5" t="str" cm="1">
        <f t="array" aca="1" ref="U519" ca="1">HYPERLINK("#"&amp;CELL("direccion",Tabla_471047!A515),"512")</f>
        <v>512</v>
      </c>
      <c r="V519" s="5" t="str" cm="1">
        <f t="array" aca="1" ref="V519" ca="1">HYPERLINK("#"&amp;CELL("direccion",Tabla_471030!A515),"512")</f>
        <v>512</v>
      </c>
      <c r="W519" s="5" t="str" cm="1">
        <f t="array" aca="1" ref="W519" ca="1">HYPERLINK("#"&amp;CELL("direccion",Tabla_471041!A515),"512")</f>
        <v>512</v>
      </c>
      <c r="X519" s="5" t="str" cm="1">
        <f t="array" aca="1" ref="X519" ca="1">HYPERLINK("#"&amp;CELL("direccion",Tabla_471031!A515),"512")</f>
        <v>512</v>
      </c>
      <c r="Y519" s="5" t="str" cm="1">
        <f t="array" aca="1" ref="Y519" ca="1">HYPERLINK("#"&amp;CELL("direccion",Tabla_471032!A515),"512")</f>
        <v>512</v>
      </c>
      <c r="Z519" s="5" t="str" cm="1">
        <f t="array" aca="1" ref="Z519" ca="1">HYPERLINK("#"&amp;CELL("direccion",Tabla_471059!A515),"512")</f>
        <v>512</v>
      </c>
      <c r="AA519" s="5" t="str" cm="1">
        <f t="array" aca="1" ref="AA519" ca="1">HYPERLINK("#"&amp;CELL("direccion",Tabla_471071!A515),"512")</f>
        <v>512</v>
      </c>
      <c r="AB519" s="5" t="str" cm="1">
        <f t="array" aca="1" ref="AB519" ca="1">HYPERLINK("#"&amp;CELL("direccion",Tabla_471062!A515),"512")</f>
        <v>512</v>
      </c>
      <c r="AC519" s="5" t="str" cm="1">
        <f t="array" aca="1" ref="AC519" ca="1">HYPERLINK("#"&amp;CELL("direccion",Tabla_471074!A515),"512")</f>
        <v>512</v>
      </c>
      <c r="AD519" t="s">
        <v>213</v>
      </c>
      <c r="AE519" s="3">
        <v>45747</v>
      </c>
    </row>
    <row r="520" spans="1:31" x14ac:dyDescent="0.3">
      <c r="A520">
        <v>2025</v>
      </c>
      <c r="B520" s="3">
        <v>45658</v>
      </c>
      <c r="C520" s="3">
        <v>45747</v>
      </c>
      <c r="D520" t="s">
        <v>84</v>
      </c>
      <c r="E520">
        <v>179</v>
      </c>
      <c r="F520" t="s">
        <v>290</v>
      </c>
      <c r="G520" t="s">
        <v>290</v>
      </c>
      <c r="H520" t="s">
        <v>225</v>
      </c>
      <c r="I520" t="s">
        <v>1158</v>
      </c>
      <c r="J520" t="s">
        <v>1159</v>
      </c>
      <c r="K520" t="s">
        <v>1160</v>
      </c>
      <c r="L520" t="s">
        <v>92</v>
      </c>
      <c r="M520">
        <v>13088</v>
      </c>
      <c r="N520" t="s">
        <v>212</v>
      </c>
      <c r="O520">
        <v>10672.66</v>
      </c>
      <c r="P520" t="s">
        <v>212</v>
      </c>
      <c r="Q520" s="5" t="str" cm="1">
        <f t="array" aca="1" ref="Q520" ca="1">HYPERLINK("#"&amp;CELL("direccion",Tabla_471065!A516),"513")</f>
        <v>513</v>
      </c>
      <c r="R520" s="5" t="str" cm="1">
        <f t="array" aca="1" ref="R520" ca="1">HYPERLINK("#"&amp;CELL("direccion",Tabla_471039!A516),"513")</f>
        <v>513</v>
      </c>
      <c r="S520" s="5" t="str" cm="1">
        <f t="array" aca="1" ref="S520" ca="1">HYPERLINK("#"&amp;CELL("direccion",Tabla_471067!A516),"513")</f>
        <v>513</v>
      </c>
      <c r="T520" s="5" t="str" cm="1">
        <f t="array" aca="1" ref="T520" ca="1">HYPERLINK("#"&amp;CELL("direccion",Tabla_471023!A516),"513")</f>
        <v>513</v>
      </c>
      <c r="U520" s="5" t="str" cm="1">
        <f t="array" aca="1" ref="U520" ca="1">HYPERLINK("#"&amp;CELL("direccion",Tabla_471047!A516),"513")</f>
        <v>513</v>
      </c>
      <c r="V520" s="5" t="str" cm="1">
        <f t="array" aca="1" ref="V520" ca="1">HYPERLINK("#"&amp;CELL("direccion",Tabla_471030!A516),"513")</f>
        <v>513</v>
      </c>
      <c r="W520" s="5" t="str" cm="1">
        <f t="array" aca="1" ref="W520" ca="1">HYPERLINK("#"&amp;CELL("direccion",Tabla_471041!A516),"513")</f>
        <v>513</v>
      </c>
      <c r="X520" s="5" t="str" cm="1">
        <f t="array" aca="1" ref="X520" ca="1">HYPERLINK("#"&amp;CELL("direccion",Tabla_471031!A516),"513")</f>
        <v>513</v>
      </c>
      <c r="Y520" s="5" t="str" cm="1">
        <f t="array" aca="1" ref="Y520" ca="1">HYPERLINK("#"&amp;CELL("direccion",Tabla_471032!A516),"513")</f>
        <v>513</v>
      </c>
      <c r="Z520" s="5" t="str" cm="1">
        <f t="array" aca="1" ref="Z520" ca="1">HYPERLINK("#"&amp;CELL("direccion",Tabla_471059!A516),"513")</f>
        <v>513</v>
      </c>
      <c r="AA520" s="5" t="str" cm="1">
        <f t="array" aca="1" ref="AA520" ca="1">HYPERLINK("#"&amp;CELL("direccion",Tabla_471071!A516),"513")</f>
        <v>513</v>
      </c>
      <c r="AB520" s="5" t="str" cm="1">
        <f t="array" aca="1" ref="AB520" ca="1">HYPERLINK("#"&amp;CELL("direccion",Tabla_471062!A516),"513")</f>
        <v>513</v>
      </c>
      <c r="AC520" s="5" t="str" cm="1">
        <f t="array" aca="1" ref="AC520" ca="1">HYPERLINK("#"&amp;CELL("direccion",Tabla_471074!A516),"513")</f>
        <v>513</v>
      </c>
      <c r="AD520" t="s">
        <v>213</v>
      </c>
      <c r="AE520" s="3">
        <v>45747</v>
      </c>
    </row>
    <row r="521" spans="1:31" x14ac:dyDescent="0.3">
      <c r="A521">
        <v>2025</v>
      </c>
      <c r="B521" s="3">
        <v>45658</v>
      </c>
      <c r="C521" s="3">
        <v>45747</v>
      </c>
      <c r="D521" t="s">
        <v>84</v>
      </c>
      <c r="E521">
        <v>179</v>
      </c>
      <c r="F521" t="s">
        <v>290</v>
      </c>
      <c r="G521" t="s">
        <v>290</v>
      </c>
      <c r="H521" t="s">
        <v>225</v>
      </c>
      <c r="I521" t="s">
        <v>912</v>
      </c>
      <c r="J521" t="s">
        <v>606</v>
      </c>
      <c r="K521" t="s">
        <v>840</v>
      </c>
      <c r="L521" t="s">
        <v>92</v>
      </c>
      <c r="M521">
        <v>13088</v>
      </c>
      <c r="N521" t="s">
        <v>212</v>
      </c>
      <c r="O521">
        <v>10672.66</v>
      </c>
      <c r="P521" t="s">
        <v>212</v>
      </c>
      <c r="Q521" s="5" t="str" cm="1">
        <f t="array" aca="1" ref="Q521" ca="1">HYPERLINK("#"&amp;CELL("direccion",Tabla_471065!A517),"514")</f>
        <v>514</v>
      </c>
      <c r="R521" s="5" t="str" cm="1">
        <f t="array" aca="1" ref="R521" ca="1">HYPERLINK("#"&amp;CELL("direccion",Tabla_471039!A517),"514")</f>
        <v>514</v>
      </c>
      <c r="S521" s="5" t="str" cm="1">
        <f t="array" aca="1" ref="S521" ca="1">HYPERLINK("#"&amp;CELL("direccion",Tabla_471067!A517),"514")</f>
        <v>514</v>
      </c>
      <c r="T521" s="5" t="str" cm="1">
        <f t="array" aca="1" ref="T521" ca="1">HYPERLINK("#"&amp;CELL("direccion",Tabla_471023!A517),"514")</f>
        <v>514</v>
      </c>
      <c r="U521" s="5" t="str" cm="1">
        <f t="array" aca="1" ref="U521" ca="1">HYPERLINK("#"&amp;CELL("direccion",Tabla_471047!A517),"514")</f>
        <v>514</v>
      </c>
      <c r="V521" s="5" t="str" cm="1">
        <f t="array" aca="1" ref="V521" ca="1">HYPERLINK("#"&amp;CELL("direccion",Tabla_471030!A517),"514")</f>
        <v>514</v>
      </c>
      <c r="W521" s="5" t="str" cm="1">
        <f t="array" aca="1" ref="W521" ca="1">HYPERLINK("#"&amp;CELL("direccion",Tabla_471041!A517),"514")</f>
        <v>514</v>
      </c>
      <c r="X521" s="5" t="str" cm="1">
        <f t="array" aca="1" ref="X521" ca="1">HYPERLINK("#"&amp;CELL("direccion",Tabla_471031!A517),"514")</f>
        <v>514</v>
      </c>
      <c r="Y521" s="5" t="str" cm="1">
        <f t="array" aca="1" ref="Y521" ca="1">HYPERLINK("#"&amp;CELL("direccion",Tabla_471032!A517),"514")</f>
        <v>514</v>
      </c>
      <c r="Z521" s="5" t="str" cm="1">
        <f t="array" aca="1" ref="Z521" ca="1">HYPERLINK("#"&amp;CELL("direccion",Tabla_471059!A517),"514")</f>
        <v>514</v>
      </c>
      <c r="AA521" s="5" t="str" cm="1">
        <f t="array" aca="1" ref="AA521" ca="1">HYPERLINK("#"&amp;CELL("direccion",Tabla_471071!A517),"514")</f>
        <v>514</v>
      </c>
      <c r="AB521" s="5" t="str" cm="1">
        <f t="array" aca="1" ref="AB521" ca="1">HYPERLINK("#"&amp;CELL("direccion",Tabla_471062!A517),"514")</f>
        <v>514</v>
      </c>
      <c r="AC521" s="5" t="str" cm="1">
        <f t="array" aca="1" ref="AC521" ca="1">HYPERLINK("#"&amp;CELL("direccion",Tabla_471074!A517),"514")</f>
        <v>514</v>
      </c>
      <c r="AD521" t="s">
        <v>213</v>
      </c>
      <c r="AE521" s="3">
        <v>45747</v>
      </c>
    </row>
    <row r="522" spans="1:31" x14ac:dyDescent="0.3">
      <c r="A522">
        <v>2025</v>
      </c>
      <c r="B522" s="3">
        <v>45658</v>
      </c>
      <c r="C522" s="3">
        <v>45747</v>
      </c>
      <c r="D522" t="s">
        <v>84</v>
      </c>
      <c r="E522">
        <v>179</v>
      </c>
      <c r="F522" t="s">
        <v>296</v>
      </c>
      <c r="G522" t="s">
        <v>296</v>
      </c>
      <c r="H522" t="s">
        <v>225</v>
      </c>
      <c r="I522" t="s">
        <v>578</v>
      </c>
      <c r="J522" t="s">
        <v>606</v>
      </c>
      <c r="K522" t="s">
        <v>363</v>
      </c>
      <c r="L522" t="s">
        <v>91</v>
      </c>
      <c r="M522">
        <v>13088</v>
      </c>
      <c r="N522" t="s">
        <v>212</v>
      </c>
      <c r="O522">
        <v>10672.66</v>
      </c>
      <c r="P522" t="s">
        <v>212</v>
      </c>
      <c r="Q522" s="5" t="str" cm="1">
        <f t="array" aca="1" ref="Q522" ca="1">HYPERLINK("#"&amp;CELL("direccion",Tabla_471065!A518),"515")</f>
        <v>515</v>
      </c>
      <c r="R522" s="5" t="str" cm="1">
        <f t="array" aca="1" ref="R522" ca="1">HYPERLINK("#"&amp;CELL("direccion",Tabla_471039!A518),"515")</f>
        <v>515</v>
      </c>
      <c r="S522" s="5" t="str" cm="1">
        <f t="array" aca="1" ref="S522" ca="1">HYPERLINK("#"&amp;CELL("direccion",Tabla_471067!A518),"515")</f>
        <v>515</v>
      </c>
      <c r="T522" s="5" t="str" cm="1">
        <f t="array" aca="1" ref="T522" ca="1">HYPERLINK("#"&amp;CELL("direccion",Tabla_471023!A518),"515")</f>
        <v>515</v>
      </c>
      <c r="U522" s="5" t="str" cm="1">
        <f t="array" aca="1" ref="U522" ca="1">HYPERLINK("#"&amp;CELL("direccion",Tabla_471047!A518),"515")</f>
        <v>515</v>
      </c>
      <c r="V522" s="5" t="str" cm="1">
        <f t="array" aca="1" ref="V522" ca="1">HYPERLINK("#"&amp;CELL("direccion",Tabla_471030!A518),"515")</f>
        <v>515</v>
      </c>
      <c r="W522" s="5" t="str" cm="1">
        <f t="array" aca="1" ref="W522" ca="1">HYPERLINK("#"&amp;CELL("direccion",Tabla_471041!A518),"515")</f>
        <v>515</v>
      </c>
      <c r="X522" s="5" t="str" cm="1">
        <f t="array" aca="1" ref="X522" ca="1">HYPERLINK("#"&amp;CELL("direccion",Tabla_471031!A518),"515")</f>
        <v>515</v>
      </c>
      <c r="Y522" s="5" t="str" cm="1">
        <f t="array" aca="1" ref="Y522" ca="1">HYPERLINK("#"&amp;CELL("direccion",Tabla_471032!A518),"515")</f>
        <v>515</v>
      </c>
      <c r="Z522" s="5" t="str" cm="1">
        <f t="array" aca="1" ref="Z522" ca="1">HYPERLINK("#"&amp;CELL("direccion",Tabla_471059!A518),"515")</f>
        <v>515</v>
      </c>
      <c r="AA522" s="5" t="str" cm="1">
        <f t="array" aca="1" ref="AA522" ca="1">HYPERLINK("#"&amp;CELL("direccion",Tabla_471071!A518),"515")</f>
        <v>515</v>
      </c>
      <c r="AB522" s="5" t="str" cm="1">
        <f t="array" aca="1" ref="AB522" ca="1">HYPERLINK("#"&amp;CELL("direccion",Tabla_471062!A518),"515")</f>
        <v>515</v>
      </c>
      <c r="AC522" s="5" t="str" cm="1">
        <f t="array" aca="1" ref="AC522" ca="1">HYPERLINK("#"&amp;CELL("direccion",Tabla_471074!A518),"515")</f>
        <v>515</v>
      </c>
      <c r="AD522" t="s">
        <v>213</v>
      </c>
      <c r="AE522" s="3">
        <v>45747</v>
      </c>
    </row>
    <row r="523" spans="1:31" x14ac:dyDescent="0.3">
      <c r="A523">
        <v>2025</v>
      </c>
      <c r="B523" s="3">
        <v>45658</v>
      </c>
      <c r="C523" s="3">
        <v>45747</v>
      </c>
      <c r="D523" t="s">
        <v>84</v>
      </c>
      <c r="E523">
        <v>179</v>
      </c>
      <c r="F523" t="s">
        <v>290</v>
      </c>
      <c r="G523" t="s">
        <v>290</v>
      </c>
      <c r="H523" t="s">
        <v>225</v>
      </c>
      <c r="I523" t="s">
        <v>1161</v>
      </c>
      <c r="J523" t="s">
        <v>606</v>
      </c>
      <c r="K523" t="s">
        <v>348</v>
      </c>
      <c r="L523" t="s">
        <v>91</v>
      </c>
      <c r="M523">
        <v>12053</v>
      </c>
      <c r="N523" t="s">
        <v>212</v>
      </c>
      <c r="O523">
        <v>9916.15</v>
      </c>
      <c r="P523" t="s">
        <v>212</v>
      </c>
      <c r="Q523" s="5" t="str" cm="1">
        <f t="array" aca="1" ref="Q523" ca="1">HYPERLINK("#"&amp;CELL("direccion",Tabla_471065!A519),"516")</f>
        <v>516</v>
      </c>
      <c r="R523" s="5" t="str" cm="1">
        <f t="array" aca="1" ref="R523" ca="1">HYPERLINK("#"&amp;CELL("direccion",Tabla_471039!A519),"516")</f>
        <v>516</v>
      </c>
      <c r="S523" s="5" t="str" cm="1">
        <f t="array" aca="1" ref="S523" ca="1">HYPERLINK("#"&amp;CELL("direccion",Tabla_471067!A519),"516")</f>
        <v>516</v>
      </c>
      <c r="T523" s="5" t="str" cm="1">
        <f t="array" aca="1" ref="T523" ca="1">HYPERLINK("#"&amp;CELL("direccion",Tabla_471023!A519),"516")</f>
        <v>516</v>
      </c>
      <c r="U523" s="5" t="str" cm="1">
        <f t="array" aca="1" ref="U523" ca="1">HYPERLINK("#"&amp;CELL("direccion",Tabla_471047!A519),"516")</f>
        <v>516</v>
      </c>
      <c r="V523" s="5" t="str" cm="1">
        <f t="array" aca="1" ref="V523" ca="1">HYPERLINK("#"&amp;CELL("direccion",Tabla_471030!A519),"516")</f>
        <v>516</v>
      </c>
      <c r="W523" s="5" t="str" cm="1">
        <f t="array" aca="1" ref="W523" ca="1">HYPERLINK("#"&amp;CELL("direccion",Tabla_471041!A519),"516")</f>
        <v>516</v>
      </c>
      <c r="X523" s="5" t="str" cm="1">
        <f t="array" aca="1" ref="X523" ca="1">HYPERLINK("#"&amp;CELL("direccion",Tabla_471031!A519),"516")</f>
        <v>516</v>
      </c>
      <c r="Y523" s="5" t="str" cm="1">
        <f t="array" aca="1" ref="Y523" ca="1">HYPERLINK("#"&amp;CELL("direccion",Tabla_471032!A519),"516")</f>
        <v>516</v>
      </c>
      <c r="Z523" s="5" t="str" cm="1">
        <f t="array" aca="1" ref="Z523" ca="1">HYPERLINK("#"&amp;CELL("direccion",Tabla_471059!A519),"516")</f>
        <v>516</v>
      </c>
      <c r="AA523" s="5" t="str" cm="1">
        <f t="array" aca="1" ref="AA523" ca="1">HYPERLINK("#"&amp;CELL("direccion",Tabla_471071!A519),"516")</f>
        <v>516</v>
      </c>
      <c r="AB523" s="5" t="str" cm="1">
        <f t="array" aca="1" ref="AB523" ca="1">HYPERLINK("#"&amp;CELL("direccion",Tabla_471062!A519),"516")</f>
        <v>516</v>
      </c>
      <c r="AC523" s="5" t="str" cm="1">
        <f t="array" aca="1" ref="AC523" ca="1">HYPERLINK("#"&amp;CELL("direccion",Tabla_471074!A519),"516")</f>
        <v>516</v>
      </c>
      <c r="AD523" t="s">
        <v>213</v>
      </c>
      <c r="AE523" s="3">
        <v>45747</v>
      </c>
    </row>
    <row r="524" spans="1:31" x14ac:dyDescent="0.3">
      <c r="A524">
        <v>2025</v>
      </c>
      <c r="B524" s="3">
        <v>45658</v>
      </c>
      <c r="C524" s="3">
        <v>45747</v>
      </c>
      <c r="D524" t="s">
        <v>84</v>
      </c>
      <c r="E524">
        <v>179</v>
      </c>
      <c r="F524" t="s">
        <v>292</v>
      </c>
      <c r="G524" t="s">
        <v>292</v>
      </c>
      <c r="H524" t="s">
        <v>225</v>
      </c>
      <c r="I524" t="s">
        <v>1162</v>
      </c>
      <c r="J524" t="s">
        <v>609</v>
      </c>
      <c r="K524" t="s">
        <v>431</v>
      </c>
      <c r="L524" t="s">
        <v>92</v>
      </c>
      <c r="M524">
        <v>12053</v>
      </c>
      <c r="N524" t="s">
        <v>212</v>
      </c>
      <c r="O524">
        <v>9916.15</v>
      </c>
      <c r="P524" t="s">
        <v>212</v>
      </c>
      <c r="Q524" s="5" t="str" cm="1">
        <f t="array" aca="1" ref="Q524" ca="1">HYPERLINK("#"&amp;CELL("direccion",Tabla_471065!A520),"517")</f>
        <v>517</v>
      </c>
      <c r="R524" s="5" t="str" cm="1">
        <f t="array" aca="1" ref="R524" ca="1">HYPERLINK("#"&amp;CELL("direccion",Tabla_471039!A520),"517")</f>
        <v>517</v>
      </c>
      <c r="S524" s="5" t="str" cm="1">
        <f t="array" aca="1" ref="S524" ca="1">HYPERLINK("#"&amp;CELL("direccion",Tabla_471067!A520),"517")</f>
        <v>517</v>
      </c>
      <c r="T524" s="5" t="str" cm="1">
        <f t="array" aca="1" ref="T524" ca="1">HYPERLINK("#"&amp;CELL("direccion",Tabla_471023!A520),"517")</f>
        <v>517</v>
      </c>
      <c r="U524" s="5" t="str" cm="1">
        <f t="array" aca="1" ref="U524" ca="1">HYPERLINK("#"&amp;CELL("direccion",Tabla_471047!A520),"517")</f>
        <v>517</v>
      </c>
      <c r="V524" s="5" t="str" cm="1">
        <f t="array" aca="1" ref="V524" ca="1">HYPERLINK("#"&amp;CELL("direccion",Tabla_471030!A520),"517")</f>
        <v>517</v>
      </c>
      <c r="W524" s="5" t="str" cm="1">
        <f t="array" aca="1" ref="W524" ca="1">HYPERLINK("#"&amp;CELL("direccion",Tabla_471041!A520),"517")</f>
        <v>517</v>
      </c>
      <c r="X524" s="5" t="str" cm="1">
        <f t="array" aca="1" ref="X524" ca="1">HYPERLINK("#"&amp;CELL("direccion",Tabla_471031!A520),"517")</f>
        <v>517</v>
      </c>
      <c r="Y524" s="5" t="str" cm="1">
        <f t="array" aca="1" ref="Y524" ca="1">HYPERLINK("#"&amp;CELL("direccion",Tabla_471032!A520),"517")</f>
        <v>517</v>
      </c>
      <c r="Z524" s="5" t="str" cm="1">
        <f t="array" aca="1" ref="Z524" ca="1">HYPERLINK("#"&amp;CELL("direccion",Tabla_471059!A520),"517")</f>
        <v>517</v>
      </c>
      <c r="AA524" s="5" t="str" cm="1">
        <f t="array" aca="1" ref="AA524" ca="1">HYPERLINK("#"&amp;CELL("direccion",Tabla_471071!A520),"517")</f>
        <v>517</v>
      </c>
      <c r="AB524" s="5" t="str" cm="1">
        <f t="array" aca="1" ref="AB524" ca="1">HYPERLINK("#"&amp;CELL("direccion",Tabla_471062!A520),"517")</f>
        <v>517</v>
      </c>
      <c r="AC524" s="5" t="str" cm="1">
        <f t="array" aca="1" ref="AC524" ca="1">HYPERLINK("#"&amp;CELL("direccion",Tabla_471074!A520),"517")</f>
        <v>517</v>
      </c>
      <c r="AD524" t="s">
        <v>213</v>
      </c>
      <c r="AE524" s="3">
        <v>45747</v>
      </c>
    </row>
    <row r="525" spans="1:31" x14ac:dyDescent="0.3">
      <c r="A525">
        <v>2025</v>
      </c>
      <c r="B525" s="3">
        <v>45658</v>
      </c>
      <c r="C525" s="3">
        <v>45747</v>
      </c>
      <c r="D525" t="s">
        <v>84</v>
      </c>
      <c r="E525">
        <v>179</v>
      </c>
      <c r="F525" t="s">
        <v>290</v>
      </c>
      <c r="G525" t="s">
        <v>290</v>
      </c>
      <c r="H525" t="s">
        <v>225</v>
      </c>
      <c r="I525" t="s">
        <v>702</v>
      </c>
      <c r="J525" t="s">
        <v>1163</v>
      </c>
      <c r="K525" t="s">
        <v>429</v>
      </c>
      <c r="L525" t="s">
        <v>91</v>
      </c>
      <c r="M525">
        <v>13088</v>
      </c>
      <c r="N525" t="s">
        <v>212</v>
      </c>
      <c r="O525">
        <v>10672.66</v>
      </c>
      <c r="P525" t="s">
        <v>212</v>
      </c>
      <c r="Q525" s="5" t="str" cm="1">
        <f t="array" aca="1" ref="Q525" ca="1">HYPERLINK("#"&amp;CELL("direccion",Tabla_471065!A521),"518")</f>
        <v>518</v>
      </c>
      <c r="R525" s="5" t="str" cm="1">
        <f t="array" aca="1" ref="R525" ca="1">HYPERLINK("#"&amp;CELL("direccion",Tabla_471039!A521),"518")</f>
        <v>518</v>
      </c>
      <c r="S525" s="5" t="str" cm="1">
        <f t="array" aca="1" ref="S525" ca="1">HYPERLINK("#"&amp;CELL("direccion",Tabla_471067!A521),"518")</f>
        <v>518</v>
      </c>
      <c r="T525" s="5" t="str" cm="1">
        <f t="array" aca="1" ref="T525" ca="1">HYPERLINK("#"&amp;CELL("direccion",Tabla_471023!A521),"518")</f>
        <v>518</v>
      </c>
      <c r="U525" s="5" t="str" cm="1">
        <f t="array" aca="1" ref="U525" ca="1">HYPERLINK("#"&amp;CELL("direccion",Tabla_471047!A521),"518")</f>
        <v>518</v>
      </c>
      <c r="V525" s="5" t="str" cm="1">
        <f t="array" aca="1" ref="V525" ca="1">HYPERLINK("#"&amp;CELL("direccion",Tabla_471030!A521),"518")</f>
        <v>518</v>
      </c>
      <c r="W525" s="5" t="str" cm="1">
        <f t="array" aca="1" ref="W525" ca="1">HYPERLINK("#"&amp;CELL("direccion",Tabla_471041!A521),"518")</f>
        <v>518</v>
      </c>
      <c r="X525" s="5" t="str" cm="1">
        <f t="array" aca="1" ref="X525" ca="1">HYPERLINK("#"&amp;CELL("direccion",Tabla_471031!A521),"518")</f>
        <v>518</v>
      </c>
      <c r="Y525" s="5" t="str" cm="1">
        <f t="array" aca="1" ref="Y525" ca="1">HYPERLINK("#"&amp;CELL("direccion",Tabla_471032!A521),"518")</f>
        <v>518</v>
      </c>
      <c r="Z525" s="5" t="str" cm="1">
        <f t="array" aca="1" ref="Z525" ca="1">HYPERLINK("#"&amp;CELL("direccion",Tabla_471059!A521),"518")</f>
        <v>518</v>
      </c>
      <c r="AA525" s="5" t="str" cm="1">
        <f t="array" aca="1" ref="AA525" ca="1">HYPERLINK("#"&amp;CELL("direccion",Tabla_471071!A521),"518")</f>
        <v>518</v>
      </c>
      <c r="AB525" s="5" t="str" cm="1">
        <f t="array" aca="1" ref="AB525" ca="1">HYPERLINK("#"&amp;CELL("direccion",Tabla_471062!A521),"518")</f>
        <v>518</v>
      </c>
      <c r="AC525" s="5" t="str" cm="1">
        <f t="array" aca="1" ref="AC525" ca="1">HYPERLINK("#"&amp;CELL("direccion",Tabla_471074!A521),"518")</f>
        <v>518</v>
      </c>
      <c r="AD525" t="s">
        <v>213</v>
      </c>
      <c r="AE525" s="3">
        <v>45747</v>
      </c>
    </row>
    <row r="526" spans="1:31" x14ac:dyDescent="0.3">
      <c r="A526">
        <v>2025</v>
      </c>
      <c r="B526" s="3">
        <v>45658</v>
      </c>
      <c r="C526" s="3">
        <v>45747</v>
      </c>
      <c r="D526" t="s">
        <v>84</v>
      </c>
      <c r="E526">
        <v>179</v>
      </c>
      <c r="F526" t="s">
        <v>291</v>
      </c>
      <c r="G526" t="s">
        <v>291</v>
      </c>
      <c r="H526" t="s">
        <v>225</v>
      </c>
      <c r="I526" t="s">
        <v>1164</v>
      </c>
      <c r="J526" t="s">
        <v>1165</v>
      </c>
      <c r="K526" t="s">
        <v>1166</v>
      </c>
      <c r="L526" t="s">
        <v>91</v>
      </c>
      <c r="M526">
        <v>13088</v>
      </c>
      <c r="N526" t="s">
        <v>212</v>
      </c>
      <c r="O526">
        <v>10672.66</v>
      </c>
      <c r="P526" t="s">
        <v>212</v>
      </c>
      <c r="Q526" s="5" t="str" cm="1">
        <f t="array" aca="1" ref="Q526" ca="1">HYPERLINK("#"&amp;CELL("direccion",Tabla_471065!A522),"519")</f>
        <v>519</v>
      </c>
      <c r="R526" s="5" t="str" cm="1">
        <f t="array" aca="1" ref="R526" ca="1">HYPERLINK("#"&amp;CELL("direccion",Tabla_471039!A522),"519")</f>
        <v>519</v>
      </c>
      <c r="S526" s="5" t="str" cm="1">
        <f t="array" aca="1" ref="S526" ca="1">HYPERLINK("#"&amp;CELL("direccion",Tabla_471067!A522),"519")</f>
        <v>519</v>
      </c>
      <c r="T526" s="5" t="str" cm="1">
        <f t="array" aca="1" ref="T526" ca="1">HYPERLINK("#"&amp;CELL("direccion",Tabla_471023!A522),"519")</f>
        <v>519</v>
      </c>
      <c r="U526" s="5" t="str" cm="1">
        <f t="array" aca="1" ref="U526" ca="1">HYPERLINK("#"&amp;CELL("direccion",Tabla_471047!A522),"519")</f>
        <v>519</v>
      </c>
      <c r="V526" s="5" t="str" cm="1">
        <f t="array" aca="1" ref="V526" ca="1">HYPERLINK("#"&amp;CELL("direccion",Tabla_471030!A522),"519")</f>
        <v>519</v>
      </c>
      <c r="W526" s="5" t="str" cm="1">
        <f t="array" aca="1" ref="W526" ca="1">HYPERLINK("#"&amp;CELL("direccion",Tabla_471041!A522),"519")</f>
        <v>519</v>
      </c>
      <c r="X526" s="5" t="str" cm="1">
        <f t="array" aca="1" ref="X526" ca="1">HYPERLINK("#"&amp;CELL("direccion",Tabla_471031!A522),"519")</f>
        <v>519</v>
      </c>
      <c r="Y526" s="5" t="str" cm="1">
        <f t="array" aca="1" ref="Y526" ca="1">HYPERLINK("#"&amp;CELL("direccion",Tabla_471032!A522),"519")</f>
        <v>519</v>
      </c>
      <c r="Z526" s="5" t="str" cm="1">
        <f t="array" aca="1" ref="Z526" ca="1">HYPERLINK("#"&amp;CELL("direccion",Tabla_471059!A522),"519")</f>
        <v>519</v>
      </c>
      <c r="AA526" s="5" t="str" cm="1">
        <f t="array" aca="1" ref="AA526" ca="1">HYPERLINK("#"&amp;CELL("direccion",Tabla_471071!A522),"519")</f>
        <v>519</v>
      </c>
      <c r="AB526" s="5" t="str" cm="1">
        <f t="array" aca="1" ref="AB526" ca="1">HYPERLINK("#"&amp;CELL("direccion",Tabla_471062!A522),"519")</f>
        <v>519</v>
      </c>
      <c r="AC526" s="5" t="str" cm="1">
        <f t="array" aca="1" ref="AC526" ca="1">HYPERLINK("#"&amp;CELL("direccion",Tabla_471074!A522),"519")</f>
        <v>519</v>
      </c>
      <c r="AD526" t="s">
        <v>213</v>
      </c>
      <c r="AE526" s="3">
        <v>45747</v>
      </c>
    </row>
    <row r="527" spans="1:31" x14ac:dyDescent="0.3">
      <c r="A527">
        <v>2025</v>
      </c>
      <c r="B527" s="3">
        <v>45658</v>
      </c>
      <c r="C527" s="3">
        <v>45747</v>
      </c>
      <c r="D527" t="s">
        <v>84</v>
      </c>
      <c r="E527">
        <v>179</v>
      </c>
      <c r="F527" t="s">
        <v>290</v>
      </c>
      <c r="G527" t="s">
        <v>290</v>
      </c>
      <c r="H527" t="s">
        <v>225</v>
      </c>
      <c r="I527" t="s">
        <v>1167</v>
      </c>
      <c r="J527" t="s">
        <v>560</v>
      </c>
      <c r="K527" t="s">
        <v>686</v>
      </c>
      <c r="L527" t="s">
        <v>92</v>
      </c>
      <c r="M527">
        <v>13088</v>
      </c>
      <c r="N527" t="s">
        <v>212</v>
      </c>
      <c r="O527">
        <v>10672.66</v>
      </c>
      <c r="P527" t="s">
        <v>212</v>
      </c>
      <c r="Q527" s="5" t="str" cm="1">
        <f t="array" aca="1" ref="Q527" ca="1">HYPERLINK("#"&amp;CELL("direccion",Tabla_471065!A523),"520")</f>
        <v>520</v>
      </c>
      <c r="R527" s="5" t="str" cm="1">
        <f t="array" aca="1" ref="R527" ca="1">HYPERLINK("#"&amp;CELL("direccion",Tabla_471039!A523),"520")</f>
        <v>520</v>
      </c>
      <c r="S527" s="5" t="str" cm="1">
        <f t="array" aca="1" ref="S527" ca="1">HYPERLINK("#"&amp;CELL("direccion",Tabla_471067!A523),"520")</f>
        <v>520</v>
      </c>
      <c r="T527" s="5" t="str" cm="1">
        <f t="array" aca="1" ref="T527" ca="1">HYPERLINK("#"&amp;CELL("direccion",Tabla_471023!A523),"520")</f>
        <v>520</v>
      </c>
      <c r="U527" s="5" t="str" cm="1">
        <f t="array" aca="1" ref="U527" ca="1">HYPERLINK("#"&amp;CELL("direccion",Tabla_471047!A523),"520")</f>
        <v>520</v>
      </c>
      <c r="V527" s="5" t="str" cm="1">
        <f t="array" aca="1" ref="V527" ca="1">HYPERLINK("#"&amp;CELL("direccion",Tabla_471030!A523),"520")</f>
        <v>520</v>
      </c>
      <c r="W527" s="5" t="str" cm="1">
        <f t="array" aca="1" ref="W527" ca="1">HYPERLINK("#"&amp;CELL("direccion",Tabla_471041!A523),"520")</f>
        <v>520</v>
      </c>
      <c r="X527" s="5" t="str" cm="1">
        <f t="array" aca="1" ref="X527" ca="1">HYPERLINK("#"&amp;CELL("direccion",Tabla_471031!A523),"520")</f>
        <v>520</v>
      </c>
      <c r="Y527" s="5" t="str" cm="1">
        <f t="array" aca="1" ref="Y527" ca="1">HYPERLINK("#"&amp;CELL("direccion",Tabla_471032!A523),"520")</f>
        <v>520</v>
      </c>
      <c r="Z527" s="5" t="str" cm="1">
        <f t="array" aca="1" ref="Z527" ca="1">HYPERLINK("#"&amp;CELL("direccion",Tabla_471059!A523),"520")</f>
        <v>520</v>
      </c>
      <c r="AA527" s="5" t="str" cm="1">
        <f t="array" aca="1" ref="AA527" ca="1">HYPERLINK("#"&amp;CELL("direccion",Tabla_471071!A523),"520")</f>
        <v>520</v>
      </c>
      <c r="AB527" s="5" t="str" cm="1">
        <f t="array" aca="1" ref="AB527" ca="1">HYPERLINK("#"&amp;CELL("direccion",Tabla_471062!A523),"520")</f>
        <v>520</v>
      </c>
      <c r="AC527" s="5" t="str" cm="1">
        <f t="array" aca="1" ref="AC527" ca="1">HYPERLINK("#"&amp;CELL("direccion",Tabla_471074!A523),"520")</f>
        <v>520</v>
      </c>
      <c r="AD527" t="s">
        <v>213</v>
      </c>
      <c r="AE527" s="3">
        <v>45747</v>
      </c>
    </row>
    <row r="528" spans="1:31" x14ac:dyDescent="0.3">
      <c r="A528">
        <v>2025</v>
      </c>
      <c r="B528" s="3">
        <v>45658</v>
      </c>
      <c r="C528" s="3">
        <v>45747</v>
      </c>
      <c r="D528" t="s">
        <v>84</v>
      </c>
      <c r="E528">
        <v>179</v>
      </c>
      <c r="F528" t="s">
        <v>290</v>
      </c>
      <c r="G528" t="s">
        <v>290</v>
      </c>
      <c r="H528" t="s">
        <v>225</v>
      </c>
      <c r="I528" t="s">
        <v>1168</v>
      </c>
      <c r="J528" t="s">
        <v>426</v>
      </c>
      <c r="K528" t="s">
        <v>1169</v>
      </c>
      <c r="L528" t="s">
        <v>91</v>
      </c>
      <c r="M528">
        <v>12053</v>
      </c>
      <c r="N528" t="s">
        <v>212</v>
      </c>
      <c r="O528">
        <v>9916.15</v>
      </c>
      <c r="P528" t="s">
        <v>212</v>
      </c>
      <c r="Q528" s="5" t="str" cm="1">
        <f t="array" aca="1" ref="Q528" ca="1">HYPERLINK("#"&amp;CELL("direccion",Tabla_471065!A524),"521")</f>
        <v>521</v>
      </c>
      <c r="R528" s="5" t="str" cm="1">
        <f t="array" aca="1" ref="R528" ca="1">HYPERLINK("#"&amp;CELL("direccion",Tabla_471039!A524),"521")</f>
        <v>521</v>
      </c>
      <c r="S528" s="5" t="str" cm="1">
        <f t="array" aca="1" ref="S528" ca="1">HYPERLINK("#"&amp;CELL("direccion",Tabla_471067!A524),"521")</f>
        <v>521</v>
      </c>
      <c r="T528" s="5" t="str" cm="1">
        <f t="array" aca="1" ref="T528" ca="1">HYPERLINK("#"&amp;CELL("direccion",Tabla_471023!A524),"521")</f>
        <v>521</v>
      </c>
      <c r="U528" s="5" t="str" cm="1">
        <f t="array" aca="1" ref="U528" ca="1">HYPERLINK("#"&amp;CELL("direccion",Tabla_471047!A524),"521")</f>
        <v>521</v>
      </c>
      <c r="V528" s="5" t="str" cm="1">
        <f t="array" aca="1" ref="V528" ca="1">HYPERLINK("#"&amp;CELL("direccion",Tabla_471030!A524),"521")</f>
        <v>521</v>
      </c>
      <c r="W528" s="5" t="str" cm="1">
        <f t="array" aca="1" ref="W528" ca="1">HYPERLINK("#"&amp;CELL("direccion",Tabla_471041!A524),"521")</f>
        <v>521</v>
      </c>
      <c r="X528" s="5" t="str" cm="1">
        <f t="array" aca="1" ref="X528" ca="1">HYPERLINK("#"&amp;CELL("direccion",Tabla_471031!A524),"521")</f>
        <v>521</v>
      </c>
      <c r="Y528" s="5" t="str" cm="1">
        <f t="array" aca="1" ref="Y528" ca="1">HYPERLINK("#"&amp;CELL("direccion",Tabla_471032!A524),"521")</f>
        <v>521</v>
      </c>
      <c r="Z528" s="5" t="str" cm="1">
        <f t="array" aca="1" ref="Z528" ca="1">HYPERLINK("#"&amp;CELL("direccion",Tabla_471059!A524),"521")</f>
        <v>521</v>
      </c>
      <c r="AA528" s="5" t="str" cm="1">
        <f t="array" aca="1" ref="AA528" ca="1">HYPERLINK("#"&amp;CELL("direccion",Tabla_471071!A524),"521")</f>
        <v>521</v>
      </c>
      <c r="AB528" s="5" t="str" cm="1">
        <f t="array" aca="1" ref="AB528" ca="1">HYPERLINK("#"&amp;CELL("direccion",Tabla_471062!A524),"521")</f>
        <v>521</v>
      </c>
      <c r="AC528" s="5" t="str" cm="1">
        <f t="array" aca="1" ref="AC528" ca="1">HYPERLINK("#"&amp;CELL("direccion",Tabla_471074!A524),"521")</f>
        <v>521</v>
      </c>
      <c r="AD528" t="s">
        <v>213</v>
      </c>
      <c r="AE528" s="3">
        <v>45747</v>
      </c>
    </row>
    <row r="529" spans="1:31" x14ac:dyDescent="0.3">
      <c r="A529">
        <v>2025</v>
      </c>
      <c r="B529" s="3">
        <v>45658</v>
      </c>
      <c r="C529" s="3">
        <v>45747</v>
      </c>
      <c r="D529" t="s">
        <v>84</v>
      </c>
      <c r="E529">
        <v>179</v>
      </c>
      <c r="F529" t="s">
        <v>290</v>
      </c>
      <c r="G529" t="s">
        <v>290</v>
      </c>
      <c r="H529" t="s">
        <v>225</v>
      </c>
      <c r="I529" t="s">
        <v>1170</v>
      </c>
      <c r="J529" t="s">
        <v>426</v>
      </c>
      <c r="K529" t="s">
        <v>1171</v>
      </c>
      <c r="L529" t="s">
        <v>91</v>
      </c>
      <c r="M529">
        <v>12053</v>
      </c>
      <c r="N529" t="s">
        <v>212</v>
      </c>
      <c r="O529">
        <v>9916.15</v>
      </c>
      <c r="P529" t="s">
        <v>212</v>
      </c>
      <c r="Q529" s="5" t="str" cm="1">
        <f t="array" aca="1" ref="Q529" ca="1">HYPERLINK("#"&amp;CELL("direccion",Tabla_471065!A525),"522")</f>
        <v>522</v>
      </c>
      <c r="R529" s="5" t="str" cm="1">
        <f t="array" aca="1" ref="R529" ca="1">HYPERLINK("#"&amp;CELL("direccion",Tabla_471039!A525),"522")</f>
        <v>522</v>
      </c>
      <c r="S529" s="5" t="str" cm="1">
        <f t="array" aca="1" ref="S529" ca="1">HYPERLINK("#"&amp;CELL("direccion",Tabla_471067!A525),"522")</f>
        <v>522</v>
      </c>
      <c r="T529" s="5" t="str" cm="1">
        <f t="array" aca="1" ref="T529" ca="1">HYPERLINK("#"&amp;CELL("direccion",Tabla_471023!A525),"522")</f>
        <v>522</v>
      </c>
      <c r="U529" s="5" t="str" cm="1">
        <f t="array" aca="1" ref="U529" ca="1">HYPERLINK("#"&amp;CELL("direccion",Tabla_471047!A525),"522")</f>
        <v>522</v>
      </c>
      <c r="V529" s="5" t="str" cm="1">
        <f t="array" aca="1" ref="V529" ca="1">HYPERLINK("#"&amp;CELL("direccion",Tabla_471030!A525),"522")</f>
        <v>522</v>
      </c>
      <c r="W529" s="5" t="str" cm="1">
        <f t="array" aca="1" ref="W529" ca="1">HYPERLINK("#"&amp;CELL("direccion",Tabla_471041!A525),"522")</f>
        <v>522</v>
      </c>
      <c r="X529" s="5" t="str" cm="1">
        <f t="array" aca="1" ref="X529" ca="1">HYPERLINK("#"&amp;CELL("direccion",Tabla_471031!A525),"522")</f>
        <v>522</v>
      </c>
      <c r="Y529" s="5" t="str" cm="1">
        <f t="array" aca="1" ref="Y529" ca="1">HYPERLINK("#"&amp;CELL("direccion",Tabla_471032!A525),"522")</f>
        <v>522</v>
      </c>
      <c r="Z529" s="5" t="str" cm="1">
        <f t="array" aca="1" ref="Z529" ca="1">HYPERLINK("#"&amp;CELL("direccion",Tabla_471059!A525),"522")</f>
        <v>522</v>
      </c>
      <c r="AA529" s="5" t="str" cm="1">
        <f t="array" aca="1" ref="AA529" ca="1">HYPERLINK("#"&amp;CELL("direccion",Tabla_471071!A525),"522")</f>
        <v>522</v>
      </c>
      <c r="AB529" s="5" t="str" cm="1">
        <f t="array" aca="1" ref="AB529" ca="1">HYPERLINK("#"&amp;CELL("direccion",Tabla_471062!A525),"522")</f>
        <v>522</v>
      </c>
      <c r="AC529" s="5" t="str" cm="1">
        <f t="array" aca="1" ref="AC529" ca="1">HYPERLINK("#"&amp;CELL("direccion",Tabla_471074!A525),"522")</f>
        <v>522</v>
      </c>
      <c r="AD529" t="s">
        <v>213</v>
      </c>
      <c r="AE529" s="3">
        <v>45747</v>
      </c>
    </row>
    <row r="530" spans="1:31" x14ac:dyDescent="0.3">
      <c r="A530">
        <v>2025</v>
      </c>
      <c r="B530" s="3">
        <v>45658</v>
      </c>
      <c r="C530" s="3">
        <v>45747</v>
      </c>
      <c r="D530" t="s">
        <v>84</v>
      </c>
      <c r="E530">
        <v>179</v>
      </c>
      <c r="F530" t="s">
        <v>290</v>
      </c>
      <c r="G530" t="s">
        <v>290</v>
      </c>
      <c r="H530" t="s">
        <v>225</v>
      </c>
      <c r="I530" t="s">
        <v>354</v>
      </c>
      <c r="J530" t="s">
        <v>426</v>
      </c>
      <c r="K530" t="s">
        <v>1172</v>
      </c>
      <c r="L530" t="s">
        <v>92</v>
      </c>
      <c r="M530">
        <v>13088</v>
      </c>
      <c r="N530" t="s">
        <v>212</v>
      </c>
      <c r="O530">
        <v>10672.66</v>
      </c>
      <c r="P530" t="s">
        <v>212</v>
      </c>
      <c r="Q530" s="5" t="str" cm="1">
        <f t="array" aca="1" ref="Q530" ca="1">HYPERLINK("#"&amp;CELL("direccion",Tabla_471065!A526),"523")</f>
        <v>523</v>
      </c>
      <c r="R530" s="5" t="str" cm="1">
        <f t="array" aca="1" ref="R530" ca="1">HYPERLINK("#"&amp;CELL("direccion",Tabla_471039!A526),"523")</f>
        <v>523</v>
      </c>
      <c r="S530" s="5" t="str" cm="1">
        <f t="array" aca="1" ref="S530" ca="1">HYPERLINK("#"&amp;CELL("direccion",Tabla_471067!A526),"523")</f>
        <v>523</v>
      </c>
      <c r="T530" s="5" t="str" cm="1">
        <f t="array" aca="1" ref="T530" ca="1">HYPERLINK("#"&amp;CELL("direccion",Tabla_471023!A526),"523")</f>
        <v>523</v>
      </c>
      <c r="U530" s="5" t="str" cm="1">
        <f t="array" aca="1" ref="U530" ca="1">HYPERLINK("#"&amp;CELL("direccion",Tabla_471047!A526),"523")</f>
        <v>523</v>
      </c>
      <c r="V530" s="5" t="str" cm="1">
        <f t="array" aca="1" ref="V530" ca="1">HYPERLINK("#"&amp;CELL("direccion",Tabla_471030!A526),"523")</f>
        <v>523</v>
      </c>
      <c r="W530" s="5" t="str" cm="1">
        <f t="array" aca="1" ref="W530" ca="1">HYPERLINK("#"&amp;CELL("direccion",Tabla_471041!A526),"523")</f>
        <v>523</v>
      </c>
      <c r="X530" s="5" t="str" cm="1">
        <f t="array" aca="1" ref="X530" ca="1">HYPERLINK("#"&amp;CELL("direccion",Tabla_471031!A526),"523")</f>
        <v>523</v>
      </c>
      <c r="Y530" s="5" t="str" cm="1">
        <f t="array" aca="1" ref="Y530" ca="1">HYPERLINK("#"&amp;CELL("direccion",Tabla_471032!A526),"523")</f>
        <v>523</v>
      </c>
      <c r="Z530" s="5" t="str" cm="1">
        <f t="array" aca="1" ref="Z530" ca="1">HYPERLINK("#"&amp;CELL("direccion",Tabla_471059!A526),"523")</f>
        <v>523</v>
      </c>
      <c r="AA530" s="5" t="str" cm="1">
        <f t="array" aca="1" ref="AA530" ca="1">HYPERLINK("#"&amp;CELL("direccion",Tabla_471071!A526),"523")</f>
        <v>523</v>
      </c>
      <c r="AB530" s="5" t="str" cm="1">
        <f t="array" aca="1" ref="AB530" ca="1">HYPERLINK("#"&amp;CELL("direccion",Tabla_471062!A526),"523")</f>
        <v>523</v>
      </c>
      <c r="AC530" s="5" t="str" cm="1">
        <f t="array" aca="1" ref="AC530" ca="1">HYPERLINK("#"&amp;CELL("direccion",Tabla_471074!A526),"523")</f>
        <v>523</v>
      </c>
      <c r="AD530" t="s">
        <v>213</v>
      </c>
      <c r="AE530" s="3">
        <v>45747</v>
      </c>
    </row>
    <row r="531" spans="1:31" x14ac:dyDescent="0.3">
      <c r="A531">
        <v>2025</v>
      </c>
      <c r="B531" s="3">
        <v>45658</v>
      </c>
      <c r="C531" s="3">
        <v>45747</v>
      </c>
      <c r="D531" t="s">
        <v>84</v>
      </c>
      <c r="E531">
        <v>179</v>
      </c>
      <c r="F531" t="s">
        <v>290</v>
      </c>
      <c r="G531" t="s">
        <v>290</v>
      </c>
      <c r="H531" t="s">
        <v>225</v>
      </c>
      <c r="I531" t="s">
        <v>424</v>
      </c>
      <c r="J531" t="s">
        <v>426</v>
      </c>
      <c r="K531" t="s">
        <v>1049</v>
      </c>
      <c r="L531" t="s">
        <v>91</v>
      </c>
      <c r="M531">
        <v>12053</v>
      </c>
      <c r="N531" t="s">
        <v>212</v>
      </c>
      <c r="O531">
        <v>9916.15</v>
      </c>
      <c r="P531" t="s">
        <v>212</v>
      </c>
      <c r="Q531" s="5" t="str" cm="1">
        <f t="array" aca="1" ref="Q531" ca="1">HYPERLINK("#"&amp;CELL("direccion",Tabla_471065!A527),"524")</f>
        <v>524</v>
      </c>
      <c r="R531" s="5" t="str" cm="1">
        <f t="array" aca="1" ref="R531" ca="1">HYPERLINK("#"&amp;CELL("direccion",Tabla_471039!A527),"524")</f>
        <v>524</v>
      </c>
      <c r="S531" s="5" t="str" cm="1">
        <f t="array" aca="1" ref="S531" ca="1">HYPERLINK("#"&amp;CELL("direccion",Tabla_471067!A527),"524")</f>
        <v>524</v>
      </c>
      <c r="T531" s="5" t="str" cm="1">
        <f t="array" aca="1" ref="T531" ca="1">HYPERLINK("#"&amp;CELL("direccion",Tabla_471023!A527),"524")</f>
        <v>524</v>
      </c>
      <c r="U531" s="5" t="str" cm="1">
        <f t="array" aca="1" ref="U531" ca="1">HYPERLINK("#"&amp;CELL("direccion",Tabla_471047!A527),"524")</f>
        <v>524</v>
      </c>
      <c r="V531" s="5" t="str" cm="1">
        <f t="array" aca="1" ref="V531" ca="1">HYPERLINK("#"&amp;CELL("direccion",Tabla_471030!A527),"524")</f>
        <v>524</v>
      </c>
      <c r="W531" s="5" t="str" cm="1">
        <f t="array" aca="1" ref="W531" ca="1">HYPERLINK("#"&amp;CELL("direccion",Tabla_471041!A527),"524")</f>
        <v>524</v>
      </c>
      <c r="X531" s="5" t="str" cm="1">
        <f t="array" aca="1" ref="X531" ca="1">HYPERLINK("#"&amp;CELL("direccion",Tabla_471031!A527),"524")</f>
        <v>524</v>
      </c>
      <c r="Y531" s="5" t="str" cm="1">
        <f t="array" aca="1" ref="Y531" ca="1">HYPERLINK("#"&amp;CELL("direccion",Tabla_471032!A527),"524")</f>
        <v>524</v>
      </c>
      <c r="Z531" s="5" t="str" cm="1">
        <f t="array" aca="1" ref="Z531" ca="1">HYPERLINK("#"&amp;CELL("direccion",Tabla_471059!A527),"524")</f>
        <v>524</v>
      </c>
      <c r="AA531" s="5" t="str" cm="1">
        <f t="array" aca="1" ref="AA531" ca="1">HYPERLINK("#"&amp;CELL("direccion",Tabla_471071!A527),"524")</f>
        <v>524</v>
      </c>
      <c r="AB531" s="5" t="str" cm="1">
        <f t="array" aca="1" ref="AB531" ca="1">HYPERLINK("#"&amp;CELL("direccion",Tabla_471062!A527),"524")</f>
        <v>524</v>
      </c>
      <c r="AC531" s="5" t="str" cm="1">
        <f t="array" aca="1" ref="AC531" ca="1">HYPERLINK("#"&amp;CELL("direccion",Tabla_471074!A527),"524")</f>
        <v>524</v>
      </c>
      <c r="AD531" t="s">
        <v>213</v>
      </c>
      <c r="AE531" s="3">
        <v>45747</v>
      </c>
    </row>
    <row r="532" spans="1:31" x14ac:dyDescent="0.3">
      <c r="A532">
        <v>2025</v>
      </c>
      <c r="B532" s="3">
        <v>45658</v>
      </c>
      <c r="C532" s="3">
        <v>45747</v>
      </c>
      <c r="D532" t="s">
        <v>84</v>
      </c>
      <c r="E532">
        <v>179</v>
      </c>
      <c r="F532" t="s">
        <v>290</v>
      </c>
      <c r="G532" t="s">
        <v>290</v>
      </c>
      <c r="H532" t="s">
        <v>225</v>
      </c>
      <c r="I532" t="s">
        <v>1173</v>
      </c>
      <c r="J532" t="s">
        <v>623</v>
      </c>
      <c r="K532" t="s">
        <v>930</v>
      </c>
      <c r="L532" t="s">
        <v>91</v>
      </c>
      <c r="M532">
        <v>13088</v>
      </c>
      <c r="N532" t="s">
        <v>212</v>
      </c>
      <c r="O532">
        <v>10672.66</v>
      </c>
      <c r="P532" t="s">
        <v>212</v>
      </c>
      <c r="Q532" s="5" t="str" cm="1">
        <f t="array" aca="1" ref="Q532" ca="1">HYPERLINK("#"&amp;CELL("direccion",Tabla_471065!A528),"525")</f>
        <v>525</v>
      </c>
      <c r="R532" s="5" t="str" cm="1">
        <f t="array" aca="1" ref="R532" ca="1">HYPERLINK("#"&amp;CELL("direccion",Tabla_471039!A528),"525")</f>
        <v>525</v>
      </c>
      <c r="S532" s="5" t="str" cm="1">
        <f t="array" aca="1" ref="S532" ca="1">HYPERLINK("#"&amp;CELL("direccion",Tabla_471067!A528),"525")</f>
        <v>525</v>
      </c>
      <c r="T532" s="5" t="str" cm="1">
        <f t="array" aca="1" ref="T532" ca="1">HYPERLINK("#"&amp;CELL("direccion",Tabla_471023!A528),"525")</f>
        <v>525</v>
      </c>
      <c r="U532" s="5" t="str" cm="1">
        <f t="array" aca="1" ref="U532" ca="1">HYPERLINK("#"&amp;CELL("direccion",Tabla_471047!A528),"525")</f>
        <v>525</v>
      </c>
      <c r="V532" s="5" t="str" cm="1">
        <f t="array" aca="1" ref="V532" ca="1">HYPERLINK("#"&amp;CELL("direccion",Tabla_471030!A528),"525")</f>
        <v>525</v>
      </c>
      <c r="W532" s="5" t="str" cm="1">
        <f t="array" aca="1" ref="W532" ca="1">HYPERLINK("#"&amp;CELL("direccion",Tabla_471041!A528),"525")</f>
        <v>525</v>
      </c>
      <c r="X532" s="5" t="str" cm="1">
        <f t="array" aca="1" ref="X532" ca="1">HYPERLINK("#"&amp;CELL("direccion",Tabla_471031!A528),"525")</f>
        <v>525</v>
      </c>
      <c r="Y532" s="5" t="str" cm="1">
        <f t="array" aca="1" ref="Y532" ca="1">HYPERLINK("#"&amp;CELL("direccion",Tabla_471032!A528),"525")</f>
        <v>525</v>
      </c>
      <c r="Z532" s="5" t="str" cm="1">
        <f t="array" aca="1" ref="Z532" ca="1">HYPERLINK("#"&amp;CELL("direccion",Tabla_471059!A528),"525")</f>
        <v>525</v>
      </c>
      <c r="AA532" s="5" t="str" cm="1">
        <f t="array" aca="1" ref="AA532" ca="1">HYPERLINK("#"&amp;CELL("direccion",Tabla_471071!A528),"525")</f>
        <v>525</v>
      </c>
      <c r="AB532" s="5" t="str" cm="1">
        <f t="array" aca="1" ref="AB532" ca="1">HYPERLINK("#"&amp;CELL("direccion",Tabla_471062!A528),"525")</f>
        <v>525</v>
      </c>
      <c r="AC532" s="5" t="str" cm="1">
        <f t="array" aca="1" ref="AC532" ca="1">HYPERLINK("#"&amp;CELL("direccion",Tabla_471074!A528),"525")</f>
        <v>525</v>
      </c>
      <c r="AD532" t="s">
        <v>213</v>
      </c>
      <c r="AE532" s="3">
        <v>45747</v>
      </c>
    </row>
    <row r="533" spans="1:31" x14ac:dyDescent="0.3">
      <c r="A533">
        <v>2025</v>
      </c>
      <c r="B533" s="3">
        <v>45658</v>
      </c>
      <c r="C533" s="3">
        <v>45747</v>
      </c>
      <c r="D533" t="s">
        <v>84</v>
      </c>
      <c r="E533">
        <v>179</v>
      </c>
      <c r="F533" t="s">
        <v>276</v>
      </c>
      <c r="G533" t="s">
        <v>276</v>
      </c>
      <c r="H533" t="s">
        <v>225</v>
      </c>
      <c r="I533" t="s">
        <v>442</v>
      </c>
      <c r="J533" t="s">
        <v>1174</v>
      </c>
      <c r="K533" t="s">
        <v>1096</v>
      </c>
      <c r="L533" t="s">
        <v>91</v>
      </c>
      <c r="M533">
        <v>13088</v>
      </c>
      <c r="N533" t="s">
        <v>212</v>
      </c>
      <c r="O533">
        <v>10672.66</v>
      </c>
      <c r="P533" t="s">
        <v>212</v>
      </c>
      <c r="Q533" s="5" t="str" cm="1">
        <f t="array" aca="1" ref="Q533" ca="1">HYPERLINK("#"&amp;CELL("direccion",Tabla_471065!A529),"526")</f>
        <v>526</v>
      </c>
      <c r="R533" s="5" t="str" cm="1">
        <f t="array" aca="1" ref="R533" ca="1">HYPERLINK("#"&amp;CELL("direccion",Tabla_471039!A529),"526")</f>
        <v>526</v>
      </c>
      <c r="S533" s="5" t="str" cm="1">
        <f t="array" aca="1" ref="S533" ca="1">HYPERLINK("#"&amp;CELL("direccion",Tabla_471067!A529),"526")</f>
        <v>526</v>
      </c>
      <c r="T533" s="5" t="str" cm="1">
        <f t="array" aca="1" ref="T533" ca="1">HYPERLINK("#"&amp;CELL("direccion",Tabla_471023!A529),"526")</f>
        <v>526</v>
      </c>
      <c r="U533" s="5" t="str" cm="1">
        <f t="array" aca="1" ref="U533" ca="1">HYPERLINK("#"&amp;CELL("direccion",Tabla_471047!A529),"526")</f>
        <v>526</v>
      </c>
      <c r="V533" s="5" t="str" cm="1">
        <f t="array" aca="1" ref="V533" ca="1">HYPERLINK("#"&amp;CELL("direccion",Tabla_471030!A529),"526")</f>
        <v>526</v>
      </c>
      <c r="W533" s="5" t="str" cm="1">
        <f t="array" aca="1" ref="W533" ca="1">HYPERLINK("#"&amp;CELL("direccion",Tabla_471041!A529),"526")</f>
        <v>526</v>
      </c>
      <c r="X533" s="5" t="str" cm="1">
        <f t="array" aca="1" ref="X533" ca="1">HYPERLINK("#"&amp;CELL("direccion",Tabla_471031!A529),"526")</f>
        <v>526</v>
      </c>
      <c r="Y533" s="5" t="str" cm="1">
        <f t="array" aca="1" ref="Y533" ca="1">HYPERLINK("#"&amp;CELL("direccion",Tabla_471032!A529),"526")</f>
        <v>526</v>
      </c>
      <c r="Z533" s="5" t="str" cm="1">
        <f t="array" aca="1" ref="Z533" ca="1">HYPERLINK("#"&amp;CELL("direccion",Tabla_471059!A529),"526")</f>
        <v>526</v>
      </c>
      <c r="AA533" s="5" t="str" cm="1">
        <f t="array" aca="1" ref="AA533" ca="1">HYPERLINK("#"&amp;CELL("direccion",Tabla_471071!A529),"526")</f>
        <v>526</v>
      </c>
      <c r="AB533" s="5" t="str" cm="1">
        <f t="array" aca="1" ref="AB533" ca="1">HYPERLINK("#"&amp;CELL("direccion",Tabla_471062!A529),"526")</f>
        <v>526</v>
      </c>
      <c r="AC533" s="5" t="str" cm="1">
        <f t="array" aca="1" ref="AC533" ca="1">HYPERLINK("#"&amp;CELL("direccion",Tabla_471074!A529),"526")</f>
        <v>526</v>
      </c>
      <c r="AD533" t="s">
        <v>213</v>
      </c>
      <c r="AE533" s="3">
        <v>45747</v>
      </c>
    </row>
    <row r="534" spans="1:31" x14ac:dyDescent="0.3">
      <c r="A534">
        <v>2025</v>
      </c>
      <c r="B534" s="3">
        <v>45658</v>
      </c>
      <c r="C534" s="3">
        <v>45747</v>
      </c>
      <c r="D534" t="s">
        <v>84</v>
      </c>
      <c r="E534">
        <v>179</v>
      </c>
      <c r="F534" t="s">
        <v>290</v>
      </c>
      <c r="G534" t="s">
        <v>290</v>
      </c>
      <c r="H534" t="s">
        <v>225</v>
      </c>
      <c r="I534" t="s">
        <v>568</v>
      </c>
      <c r="J534" t="s">
        <v>423</v>
      </c>
      <c r="K534" t="s">
        <v>473</v>
      </c>
      <c r="L534" t="s">
        <v>92</v>
      </c>
      <c r="M534">
        <v>12053</v>
      </c>
      <c r="N534" t="s">
        <v>212</v>
      </c>
      <c r="O534">
        <v>9916.15</v>
      </c>
      <c r="P534" t="s">
        <v>212</v>
      </c>
      <c r="Q534" s="5" t="str" cm="1">
        <f t="array" aca="1" ref="Q534" ca="1">HYPERLINK("#"&amp;CELL("direccion",Tabla_471065!A530),"527")</f>
        <v>527</v>
      </c>
      <c r="R534" s="5" t="str" cm="1">
        <f t="array" aca="1" ref="R534" ca="1">HYPERLINK("#"&amp;CELL("direccion",Tabla_471039!A530),"527")</f>
        <v>527</v>
      </c>
      <c r="S534" s="5" t="str" cm="1">
        <f t="array" aca="1" ref="S534" ca="1">HYPERLINK("#"&amp;CELL("direccion",Tabla_471067!A530),"527")</f>
        <v>527</v>
      </c>
      <c r="T534" s="5" t="str" cm="1">
        <f t="array" aca="1" ref="T534" ca="1">HYPERLINK("#"&amp;CELL("direccion",Tabla_471023!A530),"527")</f>
        <v>527</v>
      </c>
      <c r="U534" s="5" t="str" cm="1">
        <f t="array" aca="1" ref="U534" ca="1">HYPERLINK("#"&amp;CELL("direccion",Tabla_471047!A530),"527")</f>
        <v>527</v>
      </c>
      <c r="V534" s="5" t="str" cm="1">
        <f t="array" aca="1" ref="V534" ca="1">HYPERLINK("#"&amp;CELL("direccion",Tabla_471030!A530),"527")</f>
        <v>527</v>
      </c>
      <c r="W534" s="5" t="str" cm="1">
        <f t="array" aca="1" ref="W534" ca="1">HYPERLINK("#"&amp;CELL("direccion",Tabla_471041!A530),"527")</f>
        <v>527</v>
      </c>
      <c r="X534" s="5" t="str" cm="1">
        <f t="array" aca="1" ref="X534" ca="1">HYPERLINK("#"&amp;CELL("direccion",Tabla_471031!A530),"527")</f>
        <v>527</v>
      </c>
      <c r="Y534" s="5" t="str" cm="1">
        <f t="array" aca="1" ref="Y534" ca="1">HYPERLINK("#"&amp;CELL("direccion",Tabla_471032!A530),"527")</f>
        <v>527</v>
      </c>
      <c r="Z534" s="5" t="str" cm="1">
        <f t="array" aca="1" ref="Z534" ca="1">HYPERLINK("#"&amp;CELL("direccion",Tabla_471059!A530),"527")</f>
        <v>527</v>
      </c>
      <c r="AA534" s="5" t="str" cm="1">
        <f t="array" aca="1" ref="AA534" ca="1">HYPERLINK("#"&amp;CELL("direccion",Tabla_471071!A530),"527")</f>
        <v>527</v>
      </c>
      <c r="AB534" s="5" t="str" cm="1">
        <f t="array" aca="1" ref="AB534" ca="1">HYPERLINK("#"&amp;CELL("direccion",Tabla_471062!A530),"527")</f>
        <v>527</v>
      </c>
      <c r="AC534" s="5" t="str" cm="1">
        <f t="array" aca="1" ref="AC534" ca="1">HYPERLINK("#"&amp;CELL("direccion",Tabla_471074!A530),"527")</f>
        <v>527</v>
      </c>
      <c r="AD534" t="s">
        <v>213</v>
      </c>
      <c r="AE534" s="3">
        <v>45747</v>
      </c>
    </row>
    <row r="535" spans="1:31" x14ac:dyDescent="0.3">
      <c r="A535">
        <v>2025</v>
      </c>
      <c r="B535" s="3">
        <v>45658</v>
      </c>
      <c r="C535" s="3">
        <v>45747</v>
      </c>
      <c r="D535" t="s">
        <v>84</v>
      </c>
      <c r="E535">
        <v>179</v>
      </c>
      <c r="F535" t="s">
        <v>290</v>
      </c>
      <c r="G535" t="s">
        <v>290</v>
      </c>
      <c r="H535" t="s">
        <v>225</v>
      </c>
      <c r="I535" t="s">
        <v>1175</v>
      </c>
      <c r="J535" t="s">
        <v>423</v>
      </c>
      <c r="K535" t="s">
        <v>1176</v>
      </c>
      <c r="L535" t="s">
        <v>91</v>
      </c>
      <c r="M535">
        <v>13088</v>
      </c>
      <c r="N535" t="s">
        <v>212</v>
      </c>
      <c r="O535">
        <v>10672.66</v>
      </c>
      <c r="P535" t="s">
        <v>212</v>
      </c>
      <c r="Q535" s="5" t="str" cm="1">
        <f t="array" aca="1" ref="Q535" ca="1">HYPERLINK("#"&amp;CELL("direccion",Tabla_471065!A531),"528")</f>
        <v>528</v>
      </c>
      <c r="R535" s="5" t="str" cm="1">
        <f t="array" aca="1" ref="R535" ca="1">HYPERLINK("#"&amp;CELL("direccion",Tabla_471039!A531),"528")</f>
        <v>528</v>
      </c>
      <c r="S535" s="5" t="str" cm="1">
        <f t="array" aca="1" ref="S535" ca="1">HYPERLINK("#"&amp;CELL("direccion",Tabla_471067!A531),"528")</f>
        <v>528</v>
      </c>
      <c r="T535" s="5" t="str" cm="1">
        <f t="array" aca="1" ref="T535" ca="1">HYPERLINK("#"&amp;CELL("direccion",Tabla_471023!A531),"528")</f>
        <v>528</v>
      </c>
      <c r="U535" s="5" t="str" cm="1">
        <f t="array" aca="1" ref="U535" ca="1">HYPERLINK("#"&amp;CELL("direccion",Tabla_471047!A531),"528")</f>
        <v>528</v>
      </c>
      <c r="V535" s="5" t="str" cm="1">
        <f t="array" aca="1" ref="V535" ca="1">HYPERLINK("#"&amp;CELL("direccion",Tabla_471030!A531),"528")</f>
        <v>528</v>
      </c>
      <c r="W535" s="5" t="str" cm="1">
        <f t="array" aca="1" ref="W535" ca="1">HYPERLINK("#"&amp;CELL("direccion",Tabla_471041!A531),"528")</f>
        <v>528</v>
      </c>
      <c r="X535" s="5" t="str" cm="1">
        <f t="array" aca="1" ref="X535" ca="1">HYPERLINK("#"&amp;CELL("direccion",Tabla_471031!A531),"528")</f>
        <v>528</v>
      </c>
      <c r="Y535" s="5" t="str" cm="1">
        <f t="array" aca="1" ref="Y535" ca="1">HYPERLINK("#"&amp;CELL("direccion",Tabla_471032!A531),"528")</f>
        <v>528</v>
      </c>
      <c r="Z535" s="5" t="str" cm="1">
        <f t="array" aca="1" ref="Z535" ca="1">HYPERLINK("#"&amp;CELL("direccion",Tabla_471059!A531),"528")</f>
        <v>528</v>
      </c>
      <c r="AA535" s="5" t="str" cm="1">
        <f t="array" aca="1" ref="AA535" ca="1">HYPERLINK("#"&amp;CELL("direccion",Tabla_471071!A531),"528")</f>
        <v>528</v>
      </c>
      <c r="AB535" s="5" t="str" cm="1">
        <f t="array" aca="1" ref="AB535" ca="1">HYPERLINK("#"&amp;CELL("direccion",Tabla_471062!A531),"528")</f>
        <v>528</v>
      </c>
      <c r="AC535" s="5" t="str" cm="1">
        <f t="array" aca="1" ref="AC535" ca="1">HYPERLINK("#"&amp;CELL("direccion",Tabla_471074!A531),"528")</f>
        <v>528</v>
      </c>
      <c r="AD535" t="s">
        <v>213</v>
      </c>
      <c r="AE535" s="3">
        <v>45747</v>
      </c>
    </row>
    <row r="536" spans="1:31" x14ac:dyDescent="0.3">
      <c r="A536">
        <v>2025</v>
      </c>
      <c r="B536" s="3">
        <v>45658</v>
      </c>
      <c r="C536" s="3">
        <v>45747</v>
      </c>
      <c r="D536" t="s">
        <v>84</v>
      </c>
      <c r="E536">
        <v>179</v>
      </c>
      <c r="F536" t="s">
        <v>294</v>
      </c>
      <c r="G536" t="s">
        <v>294</v>
      </c>
      <c r="H536" t="s">
        <v>225</v>
      </c>
      <c r="I536" t="s">
        <v>933</v>
      </c>
      <c r="J536" t="s">
        <v>423</v>
      </c>
      <c r="K536" t="s">
        <v>553</v>
      </c>
      <c r="L536" t="s">
        <v>92</v>
      </c>
      <c r="M536">
        <v>13088</v>
      </c>
      <c r="N536" t="s">
        <v>212</v>
      </c>
      <c r="O536">
        <v>10672.66</v>
      </c>
      <c r="P536" t="s">
        <v>212</v>
      </c>
      <c r="Q536" s="5" t="str" cm="1">
        <f t="array" aca="1" ref="Q536" ca="1">HYPERLINK("#"&amp;CELL("direccion",Tabla_471065!A532),"529")</f>
        <v>529</v>
      </c>
      <c r="R536" s="5" t="str" cm="1">
        <f t="array" aca="1" ref="R536" ca="1">HYPERLINK("#"&amp;CELL("direccion",Tabla_471039!A532),"529")</f>
        <v>529</v>
      </c>
      <c r="S536" s="5" t="str" cm="1">
        <f t="array" aca="1" ref="S536" ca="1">HYPERLINK("#"&amp;CELL("direccion",Tabla_471067!A532),"529")</f>
        <v>529</v>
      </c>
      <c r="T536" s="5" t="str" cm="1">
        <f t="array" aca="1" ref="T536" ca="1">HYPERLINK("#"&amp;CELL("direccion",Tabla_471023!A532),"529")</f>
        <v>529</v>
      </c>
      <c r="U536" s="5" t="str" cm="1">
        <f t="array" aca="1" ref="U536" ca="1">HYPERLINK("#"&amp;CELL("direccion",Tabla_471047!A532),"529")</f>
        <v>529</v>
      </c>
      <c r="V536" s="5" t="str" cm="1">
        <f t="array" aca="1" ref="V536" ca="1">HYPERLINK("#"&amp;CELL("direccion",Tabla_471030!A532),"529")</f>
        <v>529</v>
      </c>
      <c r="W536" s="5" t="str" cm="1">
        <f t="array" aca="1" ref="W536" ca="1">HYPERLINK("#"&amp;CELL("direccion",Tabla_471041!A532),"529")</f>
        <v>529</v>
      </c>
      <c r="X536" s="5" t="str" cm="1">
        <f t="array" aca="1" ref="X536" ca="1">HYPERLINK("#"&amp;CELL("direccion",Tabla_471031!A532),"529")</f>
        <v>529</v>
      </c>
      <c r="Y536" s="5" t="str" cm="1">
        <f t="array" aca="1" ref="Y536" ca="1">HYPERLINK("#"&amp;CELL("direccion",Tabla_471032!A532),"529")</f>
        <v>529</v>
      </c>
      <c r="Z536" s="5" t="str" cm="1">
        <f t="array" aca="1" ref="Z536" ca="1">HYPERLINK("#"&amp;CELL("direccion",Tabla_471059!A532),"529")</f>
        <v>529</v>
      </c>
      <c r="AA536" s="5" t="str" cm="1">
        <f t="array" aca="1" ref="AA536" ca="1">HYPERLINK("#"&amp;CELL("direccion",Tabla_471071!A532),"529")</f>
        <v>529</v>
      </c>
      <c r="AB536" s="5" t="str" cm="1">
        <f t="array" aca="1" ref="AB536" ca="1">HYPERLINK("#"&amp;CELL("direccion",Tabla_471062!A532),"529")</f>
        <v>529</v>
      </c>
      <c r="AC536" s="5" t="str" cm="1">
        <f t="array" aca="1" ref="AC536" ca="1">HYPERLINK("#"&amp;CELL("direccion",Tabla_471074!A532),"529")</f>
        <v>529</v>
      </c>
      <c r="AD536" t="s">
        <v>213</v>
      </c>
      <c r="AE536" s="3">
        <v>45747</v>
      </c>
    </row>
    <row r="537" spans="1:31" x14ac:dyDescent="0.3">
      <c r="A537">
        <v>2025</v>
      </c>
      <c r="B537" s="3">
        <v>45658</v>
      </c>
      <c r="C537" s="3">
        <v>45747</v>
      </c>
      <c r="D537" t="s">
        <v>84</v>
      </c>
      <c r="E537">
        <v>179</v>
      </c>
      <c r="F537" t="s">
        <v>290</v>
      </c>
      <c r="G537" t="s">
        <v>290</v>
      </c>
      <c r="H537" t="s">
        <v>225</v>
      </c>
      <c r="I537" t="s">
        <v>1136</v>
      </c>
      <c r="J537" t="s">
        <v>423</v>
      </c>
      <c r="K537" t="s">
        <v>610</v>
      </c>
      <c r="L537" t="s">
        <v>91</v>
      </c>
      <c r="M537">
        <v>13088</v>
      </c>
      <c r="N537" t="s">
        <v>212</v>
      </c>
      <c r="O537">
        <v>10672.66</v>
      </c>
      <c r="P537" t="s">
        <v>212</v>
      </c>
      <c r="Q537" s="5" t="str" cm="1">
        <f t="array" aca="1" ref="Q537" ca="1">HYPERLINK("#"&amp;CELL("direccion",Tabla_471065!A533),"530")</f>
        <v>530</v>
      </c>
      <c r="R537" s="5" t="str" cm="1">
        <f t="array" aca="1" ref="R537" ca="1">HYPERLINK("#"&amp;CELL("direccion",Tabla_471039!A533),"530")</f>
        <v>530</v>
      </c>
      <c r="S537" s="5" t="str" cm="1">
        <f t="array" aca="1" ref="S537" ca="1">HYPERLINK("#"&amp;CELL("direccion",Tabla_471067!A533),"530")</f>
        <v>530</v>
      </c>
      <c r="T537" s="5" t="str" cm="1">
        <f t="array" aca="1" ref="T537" ca="1">HYPERLINK("#"&amp;CELL("direccion",Tabla_471023!A533),"530")</f>
        <v>530</v>
      </c>
      <c r="U537" s="5" t="str" cm="1">
        <f t="array" aca="1" ref="U537" ca="1">HYPERLINK("#"&amp;CELL("direccion",Tabla_471047!A533),"530")</f>
        <v>530</v>
      </c>
      <c r="V537" s="5" t="str" cm="1">
        <f t="array" aca="1" ref="V537" ca="1">HYPERLINK("#"&amp;CELL("direccion",Tabla_471030!A533),"530")</f>
        <v>530</v>
      </c>
      <c r="W537" s="5" t="str" cm="1">
        <f t="array" aca="1" ref="W537" ca="1">HYPERLINK("#"&amp;CELL("direccion",Tabla_471041!A533),"530")</f>
        <v>530</v>
      </c>
      <c r="X537" s="5" t="str" cm="1">
        <f t="array" aca="1" ref="X537" ca="1">HYPERLINK("#"&amp;CELL("direccion",Tabla_471031!A533),"530")</f>
        <v>530</v>
      </c>
      <c r="Y537" s="5" t="str" cm="1">
        <f t="array" aca="1" ref="Y537" ca="1">HYPERLINK("#"&amp;CELL("direccion",Tabla_471032!A533),"530")</f>
        <v>530</v>
      </c>
      <c r="Z537" s="5" t="str" cm="1">
        <f t="array" aca="1" ref="Z537" ca="1">HYPERLINK("#"&amp;CELL("direccion",Tabla_471059!A533),"530")</f>
        <v>530</v>
      </c>
      <c r="AA537" s="5" t="str" cm="1">
        <f t="array" aca="1" ref="AA537" ca="1">HYPERLINK("#"&amp;CELL("direccion",Tabla_471071!A533),"530")</f>
        <v>530</v>
      </c>
      <c r="AB537" s="5" t="str" cm="1">
        <f t="array" aca="1" ref="AB537" ca="1">HYPERLINK("#"&amp;CELL("direccion",Tabla_471062!A533),"530")</f>
        <v>530</v>
      </c>
      <c r="AC537" s="5" t="str" cm="1">
        <f t="array" aca="1" ref="AC537" ca="1">HYPERLINK("#"&amp;CELL("direccion",Tabla_471074!A533),"530")</f>
        <v>530</v>
      </c>
      <c r="AD537" t="s">
        <v>213</v>
      </c>
      <c r="AE537" s="3">
        <v>45747</v>
      </c>
    </row>
    <row r="538" spans="1:31" x14ac:dyDescent="0.3">
      <c r="A538">
        <v>2025</v>
      </c>
      <c r="B538" s="3">
        <v>45658</v>
      </c>
      <c r="C538" s="3">
        <v>45747</v>
      </c>
      <c r="D538" t="s">
        <v>84</v>
      </c>
      <c r="E538">
        <v>179</v>
      </c>
      <c r="F538" t="s">
        <v>292</v>
      </c>
      <c r="G538" t="s">
        <v>292</v>
      </c>
      <c r="H538" t="s">
        <v>225</v>
      </c>
      <c r="I538" t="s">
        <v>670</v>
      </c>
      <c r="J538" t="s">
        <v>423</v>
      </c>
      <c r="K538" t="s">
        <v>1177</v>
      </c>
      <c r="L538" t="s">
        <v>91</v>
      </c>
      <c r="M538">
        <v>13088</v>
      </c>
      <c r="N538" t="s">
        <v>212</v>
      </c>
      <c r="O538">
        <v>10672.66</v>
      </c>
      <c r="P538" t="s">
        <v>212</v>
      </c>
      <c r="Q538" s="5" t="str" cm="1">
        <f t="array" aca="1" ref="Q538" ca="1">HYPERLINK("#"&amp;CELL("direccion",Tabla_471065!A534),"531")</f>
        <v>531</v>
      </c>
      <c r="R538" s="5" t="str" cm="1">
        <f t="array" aca="1" ref="R538" ca="1">HYPERLINK("#"&amp;CELL("direccion",Tabla_471039!A534),"531")</f>
        <v>531</v>
      </c>
      <c r="S538" s="5" t="str" cm="1">
        <f t="array" aca="1" ref="S538" ca="1">HYPERLINK("#"&amp;CELL("direccion",Tabla_471067!A534),"531")</f>
        <v>531</v>
      </c>
      <c r="T538" s="5" t="str" cm="1">
        <f t="array" aca="1" ref="T538" ca="1">HYPERLINK("#"&amp;CELL("direccion",Tabla_471023!A534),"531")</f>
        <v>531</v>
      </c>
      <c r="U538" s="5" t="str" cm="1">
        <f t="array" aca="1" ref="U538" ca="1">HYPERLINK("#"&amp;CELL("direccion",Tabla_471047!A534),"531")</f>
        <v>531</v>
      </c>
      <c r="V538" s="5" t="str" cm="1">
        <f t="array" aca="1" ref="V538" ca="1">HYPERLINK("#"&amp;CELL("direccion",Tabla_471030!A534),"531")</f>
        <v>531</v>
      </c>
      <c r="W538" s="5" t="str" cm="1">
        <f t="array" aca="1" ref="W538" ca="1">HYPERLINK("#"&amp;CELL("direccion",Tabla_471041!A534),"531")</f>
        <v>531</v>
      </c>
      <c r="X538" s="5" t="str" cm="1">
        <f t="array" aca="1" ref="X538" ca="1">HYPERLINK("#"&amp;CELL("direccion",Tabla_471031!A534),"531")</f>
        <v>531</v>
      </c>
      <c r="Y538" s="5" t="str" cm="1">
        <f t="array" aca="1" ref="Y538" ca="1">HYPERLINK("#"&amp;CELL("direccion",Tabla_471032!A534),"531")</f>
        <v>531</v>
      </c>
      <c r="Z538" s="5" t="str" cm="1">
        <f t="array" aca="1" ref="Z538" ca="1">HYPERLINK("#"&amp;CELL("direccion",Tabla_471059!A534),"531")</f>
        <v>531</v>
      </c>
      <c r="AA538" s="5" t="str" cm="1">
        <f t="array" aca="1" ref="AA538" ca="1">HYPERLINK("#"&amp;CELL("direccion",Tabla_471071!A534),"531")</f>
        <v>531</v>
      </c>
      <c r="AB538" s="5" t="str" cm="1">
        <f t="array" aca="1" ref="AB538" ca="1">HYPERLINK("#"&amp;CELL("direccion",Tabla_471062!A534),"531")</f>
        <v>531</v>
      </c>
      <c r="AC538" s="5" t="str" cm="1">
        <f t="array" aca="1" ref="AC538" ca="1">HYPERLINK("#"&amp;CELL("direccion",Tabla_471074!A534),"531")</f>
        <v>531</v>
      </c>
      <c r="AD538" t="s">
        <v>213</v>
      </c>
      <c r="AE538" s="3">
        <v>45747</v>
      </c>
    </row>
    <row r="539" spans="1:31" x14ac:dyDescent="0.3">
      <c r="A539">
        <v>2025</v>
      </c>
      <c r="B539" s="3">
        <v>45658</v>
      </c>
      <c r="C539" s="3">
        <v>45747</v>
      </c>
      <c r="D539" t="s">
        <v>84</v>
      </c>
      <c r="E539">
        <v>179</v>
      </c>
      <c r="F539" t="s">
        <v>290</v>
      </c>
      <c r="G539" t="s">
        <v>290</v>
      </c>
      <c r="H539" t="s">
        <v>225</v>
      </c>
      <c r="I539" t="s">
        <v>804</v>
      </c>
      <c r="J539" t="s">
        <v>423</v>
      </c>
      <c r="K539" t="s">
        <v>402</v>
      </c>
      <c r="L539" t="s">
        <v>92</v>
      </c>
      <c r="M539">
        <v>12053</v>
      </c>
      <c r="N539" t="s">
        <v>212</v>
      </c>
      <c r="O539">
        <v>9916.15</v>
      </c>
      <c r="P539" t="s">
        <v>212</v>
      </c>
      <c r="Q539" s="5" t="str" cm="1">
        <f t="array" aca="1" ref="Q539" ca="1">HYPERLINK("#"&amp;CELL("direccion",Tabla_471065!A535),"532")</f>
        <v>532</v>
      </c>
      <c r="R539" s="5" t="str" cm="1">
        <f t="array" aca="1" ref="R539" ca="1">HYPERLINK("#"&amp;CELL("direccion",Tabla_471039!A535),"532")</f>
        <v>532</v>
      </c>
      <c r="S539" s="5" t="str" cm="1">
        <f t="array" aca="1" ref="S539" ca="1">HYPERLINK("#"&amp;CELL("direccion",Tabla_471067!A535),"532")</f>
        <v>532</v>
      </c>
      <c r="T539" s="5" t="str" cm="1">
        <f t="array" aca="1" ref="T539" ca="1">HYPERLINK("#"&amp;CELL("direccion",Tabla_471023!A535),"532")</f>
        <v>532</v>
      </c>
      <c r="U539" s="5" t="str" cm="1">
        <f t="array" aca="1" ref="U539" ca="1">HYPERLINK("#"&amp;CELL("direccion",Tabla_471047!A535),"532")</f>
        <v>532</v>
      </c>
      <c r="V539" s="5" t="str" cm="1">
        <f t="array" aca="1" ref="V539" ca="1">HYPERLINK("#"&amp;CELL("direccion",Tabla_471030!A535),"532")</f>
        <v>532</v>
      </c>
      <c r="W539" s="5" t="str" cm="1">
        <f t="array" aca="1" ref="W539" ca="1">HYPERLINK("#"&amp;CELL("direccion",Tabla_471041!A535),"532")</f>
        <v>532</v>
      </c>
      <c r="X539" s="5" t="str" cm="1">
        <f t="array" aca="1" ref="X539" ca="1">HYPERLINK("#"&amp;CELL("direccion",Tabla_471031!A535),"532")</f>
        <v>532</v>
      </c>
      <c r="Y539" s="5" t="str" cm="1">
        <f t="array" aca="1" ref="Y539" ca="1">HYPERLINK("#"&amp;CELL("direccion",Tabla_471032!A535),"532")</f>
        <v>532</v>
      </c>
      <c r="Z539" s="5" t="str" cm="1">
        <f t="array" aca="1" ref="Z539" ca="1">HYPERLINK("#"&amp;CELL("direccion",Tabla_471059!A535),"532")</f>
        <v>532</v>
      </c>
      <c r="AA539" s="5" t="str" cm="1">
        <f t="array" aca="1" ref="AA539" ca="1">HYPERLINK("#"&amp;CELL("direccion",Tabla_471071!A535),"532")</f>
        <v>532</v>
      </c>
      <c r="AB539" s="5" t="str" cm="1">
        <f t="array" aca="1" ref="AB539" ca="1">HYPERLINK("#"&amp;CELL("direccion",Tabla_471062!A535),"532")</f>
        <v>532</v>
      </c>
      <c r="AC539" s="5" t="str" cm="1">
        <f t="array" aca="1" ref="AC539" ca="1">HYPERLINK("#"&amp;CELL("direccion",Tabla_471074!A535),"532")</f>
        <v>532</v>
      </c>
      <c r="AD539" t="s">
        <v>213</v>
      </c>
      <c r="AE539" s="3">
        <v>45747</v>
      </c>
    </row>
    <row r="540" spans="1:31" x14ac:dyDescent="0.3">
      <c r="A540">
        <v>2025</v>
      </c>
      <c r="B540" s="3">
        <v>45658</v>
      </c>
      <c r="C540" s="3">
        <v>45747</v>
      </c>
      <c r="D540" t="s">
        <v>84</v>
      </c>
      <c r="E540">
        <v>179</v>
      </c>
      <c r="F540" t="s">
        <v>290</v>
      </c>
      <c r="G540" t="s">
        <v>290</v>
      </c>
      <c r="H540" t="s">
        <v>225</v>
      </c>
      <c r="I540" t="s">
        <v>1178</v>
      </c>
      <c r="J540" t="s">
        <v>423</v>
      </c>
      <c r="K540" t="s">
        <v>690</v>
      </c>
      <c r="L540" t="s">
        <v>91</v>
      </c>
      <c r="M540">
        <v>12053</v>
      </c>
      <c r="N540" t="s">
        <v>212</v>
      </c>
      <c r="O540">
        <v>9916.15</v>
      </c>
      <c r="P540" t="s">
        <v>212</v>
      </c>
      <c r="Q540" s="5" t="str" cm="1">
        <f t="array" aca="1" ref="Q540" ca="1">HYPERLINK("#"&amp;CELL("direccion",Tabla_471065!A536),"533")</f>
        <v>533</v>
      </c>
      <c r="R540" s="5" t="str" cm="1">
        <f t="array" aca="1" ref="R540" ca="1">HYPERLINK("#"&amp;CELL("direccion",Tabla_471039!A536),"533")</f>
        <v>533</v>
      </c>
      <c r="S540" s="5" t="str" cm="1">
        <f t="array" aca="1" ref="S540" ca="1">HYPERLINK("#"&amp;CELL("direccion",Tabla_471067!A536),"533")</f>
        <v>533</v>
      </c>
      <c r="T540" s="5" t="str" cm="1">
        <f t="array" aca="1" ref="T540" ca="1">HYPERLINK("#"&amp;CELL("direccion",Tabla_471023!A536),"533")</f>
        <v>533</v>
      </c>
      <c r="U540" s="5" t="str" cm="1">
        <f t="array" aca="1" ref="U540" ca="1">HYPERLINK("#"&amp;CELL("direccion",Tabla_471047!A536),"533")</f>
        <v>533</v>
      </c>
      <c r="V540" s="5" t="str" cm="1">
        <f t="array" aca="1" ref="V540" ca="1">HYPERLINK("#"&amp;CELL("direccion",Tabla_471030!A536),"533")</f>
        <v>533</v>
      </c>
      <c r="W540" s="5" t="str" cm="1">
        <f t="array" aca="1" ref="W540" ca="1">HYPERLINK("#"&amp;CELL("direccion",Tabla_471041!A536),"533")</f>
        <v>533</v>
      </c>
      <c r="X540" s="5" t="str" cm="1">
        <f t="array" aca="1" ref="X540" ca="1">HYPERLINK("#"&amp;CELL("direccion",Tabla_471031!A536),"533")</f>
        <v>533</v>
      </c>
      <c r="Y540" s="5" t="str" cm="1">
        <f t="array" aca="1" ref="Y540" ca="1">HYPERLINK("#"&amp;CELL("direccion",Tabla_471032!A536),"533")</f>
        <v>533</v>
      </c>
      <c r="Z540" s="5" t="str" cm="1">
        <f t="array" aca="1" ref="Z540" ca="1">HYPERLINK("#"&amp;CELL("direccion",Tabla_471059!A536),"533")</f>
        <v>533</v>
      </c>
      <c r="AA540" s="5" t="str" cm="1">
        <f t="array" aca="1" ref="AA540" ca="1">HYPERLINK("#"&amp;CELL("direccion",Tabla_471071!A536),"533")</f>
        <v>533</v>
      </c>
      <c r="AB540" s="5" t="str" cm="1">
        <f t="array" aca="1" ref="AB540" ca="1">HYPERLINK("#"&amp;CELL("direccion",Tabla_471062!A536),"533")</f>
        <v>533</v>
      </c>
      <c r="AC540" s="5" t="str" cm="1">
        <f t="array" aca="1" ref="AC540" ca="1">HYPERLINK("#"&amp;CELL("direccion",Tabla_471074!A536),"533")</f>
        <v>533</v>
      </c>
      <c r="AD540" t="s">
        <v>213</v>
      </c>
      <c r="AE540" s="3">
        <v>45747</v>
      </c>
    </row>
    <row r="541" spans="1:31" x14ac:dyDescent="0.3">
      <c r="A541">
        <v>2025</v>
      </c>
      <c r="B541" s="3">
        <v>45658</v>
      </c>
      <c r="C541" s="3">
        <v>45747</v>
      </c>
      <c r="D541" t="s">
        <v>84</v>
      </c>
      <c r="E541">
        <v>179</v>
      </c>
      <c r="F541" t="s">
        <v>292</v>
      </c>
      <c r="G541" t="s">
        <v>292</v>
      </c>
      <c r="H541" t="s">
        <v>225</v>
      </c>
      <c r="I541" t="s">
        <v>904</v>
      </c>
      <c r="J541" t="s">
        <v>423</v>
      </c>
      <c r="K541" t="s">
        <v>407</v>
      </c>
      <c r="L541" t="s">
        <v>91</v>
      </c>
      <c r="M541">
        <v>13088</v>
      </c>
      <c r="N541" t="s">
        <v>212</v>
      </c>
      <c r="O541">
        <v>10672.66</v>
      </c>
      <c r="P541" t="s">
        <v>212</v>
      </c>
      <c r="Q541" s="5" t="str" cm="1">
        <f t="array" aca="1" ref="Q541" ca="1">HYPERLINK("#"&amp;CELL("direccion",Tabla_471065!A537),"534")</f>
        <v>534</v>
      </c>
      <c r="R541" s="5" t="str" cm="1">
        <f t="array" aca="1" ref="R541" ca="1">HYPERLINK("#"&amp;CELL("direccion",Tabla_471039!A537),"534")</f>
        <v>534</v>
      </c>
      <c r="S541" s="5" t="str" cm="1">
        <f t="array" aca="1" ref="S541" ca="1">HYPERLINK("#"&amp;CELL("direccion",Tabla_471067!A537),"534")</f>
        <v>534</v>
      </c>
      <c r="T541" s="5" t="str" cm="1">
        <f t="array" aca="1" ref="T541" ca="1">HYPERLINK("#"&amp;CELL("direccion",Tabla_471023!A537),"534")</f>
        <v>534</v>
      </c>
      <c r="U541" s="5" t="str" cm="1">
        <f t="array" aca="1" ref="U541" ca="1">HYPERLINK("#"&amp;CELL("direccion",Tabla_471047!A537),"534")</f>
        <v>534</v>
      </c>
      <c r="V541" s="5" t="str" cm="1">
        <f t="array" aca="1" ref="V541" ca="1">HYPERLINK("#"&amp;CELL("direccion",Tabla_471030!A537),"534")</f>
        <v>534</v>
      </c>
      <c r="W541" s="5" t="str" cm="1">
        <f t="array" aca="1" ref="W541" ca="1">HYPERLINK("#"&amp;CELL("direccion",Tabla_471041!A537),"534")</f>
        <v>534</v>
      </c>
      <c r="X541" s="5" t="str" cm="1">
        <f t="array" aca="1" ref="X541" ca="1">HYPERLINK("#"&amp;CELL("direccion",Tabla_471031!A537),"534")</f>
        <v>534</v>
      </c>
      <c r="Y541" s="5" t="str" cm="1">
        <f t="array" aca="1" ref="Y541" ca="1">HYPERLINK("#"&amp;CELL("direccion",Tabla_471032!A537),"534")</f>
        <v>534</v>
      </c>
      <c r="Z541" s="5" t="str" cm="1">
        <f t="array" aca="1" ref="Z541" ca="1">HYPERLINK("#"&amp;CELL("direccion",Tabla_471059!A537),"534")</f>
        <v>534</v>
      </c>
      <c r="AA541" s="5" t="str" cm="1">
        <f t="array" aca="1" ref="AA541" ca="1">HYPERLINK("#"&amp;CELL("direccion",Tabla_471071!A537),"534")</f>
        <v>534</v>
      </c>
      <c r="AB541" s="5" t="str" cm="1">
        <f t="array" aca="1" ref="AB541" ca="1">HYPERLINK("#"&amp;CELL("direccion",Tabla_471062!A537),"534")</f>
        <v>534</v>
      </c>
      <c r="AC541" s="5" t="str" cm="1">
        <f t="array" aca="1" ref="AC541" ca="1">HYPERLINK("#"&amp;CELL("direccion",Tabla_471074!A537),"534")</f>
        <v>534</v>
      </c>
      <c r="AD541" t="s">
        <v>213</v>
      </c>
      <c r="AE541" s="3">
        <v>45747</v>
      </c>
    </row>
    <row r="542" spans="1:31" x14ac:dyDescent="0.3">
      <c r="A542">
        <v>2025</v>
      </c>
      <c r="B542" s="3">
        <v>45658</v>
      </c>
      <c r="C542" s="3">
        <v>45747</v>
      </c>
      <c r="D542" t="s">
        <v>84</v>
      </c>
      <c r="E542">
        <v>179</v>
      </c>
      <c r="F542" t="s">
        <v>289</v>
      </c>
      <c r="G542" t="s">
        <v>289</v>
      </c>
      <c r="H542" t="s">
        <v>225</v>
      </c>
      <c r="I542" t="s">
        <v>597</v>
      </c>
      <c r="J542" t="s">
        <v>423</v>
      </c>
      <c r="K542" t="s">
        <v>404</v>
      </c>
      <c r="L542" t="s">
        <v>91</v>
      </c>
      <c r="M542">
        <v>13088</v>
      </c>
      <c r="N542" t="s">
        <v>212</v>
      </c>
      <c r="O542">
        <v>10672.66</v>
      </c>
      <c r="P542" t="s">
        <v>212</v>
      </c>
      <c r="Q542" s="5" t="str" cm="1">
        <f t="array" aca="1" ref="Q542" ca="1">HYPERLINK("#"&amp;CELL("direccion",Tabla_471065!A538),"535")</f>
        <v>535</v>
      </c>
      <c r="R542" s="5" t="str" cm="1">
        <f t="array" aca="1" ref="R542" ca="1">HYPERLINK("#"&amp;CELL("direccion",Tabla_471039!A538),"535")</f>
        <v>535</v>
      </c>
      <c r="S542" s="5" t="str" cm="1">
        <f t="array" aca="1" ref="S542" ca="1">HYPERLINK("#"&amp;CELL("direccion",Tabla_471067!A538),"535")</f>
        <v>535</v>
      </c>
      <c r="T542" s="5" t="str" cm="1">
        <f t="array" aca="1" ref="T542" ca="1">HYPERLINK("#"&amp;CELL("direccion",Tabla_471023!A538),"535")</f>
        <v>535</v>
      </c>
      <c r="U542" s="5" t="str" cm="1">
        <f t="array" aca="1" ref="U542" ca="1">HYPERLINK("#"&amp;CELL("direccion",Tabla_471047!A538),"535")</f>
        <v>535</v>
      </c>
      <c r="V542" s="5" t="str" cm="1">
        <f t="array" aca="1" ref="V542" ca="1">HYPERLINK("#"&amp;CELL("direccion",Tabla_471030!A538),"535")</f>
        <v>535</v>
      </c>
      <c r="W542" s="5" t="str" cm="1">
        <f t="array" aca="1" ref="W542" ca="1">HYPERLINK("#"&amp;CELL("direccion",Tabla_471041!A538),"535")</f>
        <v>535</v>
      </c>
      <c r="X542" s="5" t="str" cm="1">
        <f t="array" aca="1" ref="X542" ca="1">HYPERLINK("#"&amp;CELL("direccion",Tabla_471031!A538),"535")</f>
        <v>535</v>
      </c>
      <c r="Y542" s="5" t="str" cm="1">
        <f t="array" aca="1" ref="Y542" ca="1">HYPERLINK("#"&amp;CELL("direccion",Tabla_471032!A538),"535")</f>
        <v>535</v>
      </c>
      <c r="Z542" s="5" t="str" cm="1">
        <f t="array" aca="1" ref="Z542" ca="1">HYPERLINK("#"&amp;CELL("direccion",Tabla_471059!A538),"535")</f>
        <v>535</v>
      </c>
      <c r="AA542" s="5" t="str" cm="1">
        <f t="array" aca="1" ref="AA542" ca="1">HYPERLINK("#"&amp;CELL("direccion",Tabla_471071!A538),"535")</f>
        <v>535</v>
      </c>
      <c r="AB542" s="5" t="str" cm="1">
        <f t="array" aca="1" ref="AB542" ca="1">HYPERLINK("#"&amp;CELL("direccion",Tabla_471062!A538),"535")</f>
        <v>535</v>
      </c>
      <c r="AC542" s="5" t="str" cm="1">
        <f t="array" aca="1" ref="AC542" ca="1">HYPERLINK("#"&amp;CELL("direccion",Tabla_471074!A538),"535")</f>
        <v>535</v>
      </c>
      <c r="AD542" t="s">
        <v>213</v>
      </c>
      <c r="AE542" s="3">
        <v>45747</v>
      </c>
    </row>
    <row r="543" spans="1:31" x14ac:dyDescent="0.3">
      <c r="A543">
        <v>2025</v>
      </c>
      <c r="B543" s="3">
        <v>45658</v>
      </c>
      <c r="C543" s="3">
        <v>45747</v>
      </c>
      <c r="D543" t="s">
        <v>84</v>
      </c>
      <c r="E543">
        <v>179</v>
      </c>
      <c r="F543" t="s">
        <v>294</v>
      </c>
      <c r="G543" t="s">
        <v>294</v>
      </c>
      <c r="H543" t="s">
        <v>225</v>
      </c>
      <c r="I543" t="s">
        <v>1179</v>
      </c>
      <c r="J543" t="s">
        <v>423</v>
      </c>
      <c r="K543" t="s">
        <v>1180</v>
      </c>
      <c r="L543" t="s">
        <v>91</v>
      </c>
      <c r="M543">
        <v>13088</v>
      </c>
      <c r="N543" t="s">
        <v>212</v>
      </c>
      <c r="O543">
        <v>10672.66</v>
      </c>
      <c r="P543" t="s">
        <v>212</v>
      </c>
      <c r="Q543" s="5" t="str" cm="1">
        <f t="array" aca="1" ref="Q543" ca="1">HYPERLINK("#"&amp;CELL("direccion",Tabla_471065!A539),"536")</f>
        <v>536</v>
      </c>
      <c r="R543" s="5" t="str" cm="1">
        <f t="array" aca="1" ref="R543" ca="1">HYPERLINK("#"&amp;CELL("direccion",Tabla_471039!A539),"536")</f>
        <v>536</v>
      </c>
      <c r="S543" s="5" t="str" cm="1">
        <f t="array" aca="1" ref="S543" ca="1">HYPERLINK("#"&amp;CELL("direccion",Tabla_471067!A539),"536")</f>
        <v>536</v>
      </c>
      <c r="T543" s="5" t="str" cm="1">
        <f t="array" aca="1" ref="T543" ca="1">HYPERLINK("#"&amp;CELL("direccion",Tabla_471023!A539),"536")</f>
        <v>536</v>
      </c>
      <c r="U543" s="5" t="str" cm="1">
        <f t="array" aca="1" ref="U543" ca="1">HYPERLINK("#"&amp;CELL("direccion",Tabla_471047!A539),"536")</f>
        <v>536</v>
      </c>
      <c r="V543" s="5" t="str" cm="1">
        <f t="array" aca="1" ref="V543" ca="1">HYPERLINK("#"&amp;CELL("direccion",Tabla_471030!A539),"536")</f>
        <v>536</v>
      </c>
      <c r="W543" s="5" t="str" cm="1">
        <f t="array" aca="1" ref="W543" ca="1">HYPERLINK("#"&amp;CELL("direccion",Tabla_471041!A539),"536")</f>
        <v>536</v>
      </c>
      <c r="X543" s="5" t="str" cm="1">
        <f t="array" aca="1" ref="X543" ca="1">HYPERLINK("#"&amp;CELL("direccion",Tabla_471031!A539),"536")</f>
        <v>536</v>
      </c>
      <c r="Y543" s="5" t="str" cm="1">
        <f t="array" aca="1" ref="Y543" ca="1">HYPERLINK("#"&amp;CELL("direccion",Tabla_471032!A539),"536")</f>
        <v>536</v>
      </c>
      <c r="Z543" s="5" t="str" cm="1">
        <f t="array" aca="1" ref="Z543" ca="1">HYPERLINK("#"&amp;CELL("direccion",Tabla_471059!A539),"536")</f>
        <v>536</v>
      </c>
      <c r="AA543" s="5" t="str" cm="1">
        <f t="array" aca="1" ref="AA543" ca="1">HYPERLINK("#"&amp;CELL("direccion",Tabla_471071!A539),"536")</f>
        <v>536</v>
      </c>
      <c r="AB543" s="5" t="str" cm="1">
        <f t="array" aca="1" ref="AB543" ca="1">HYPERLINK("#"&amp;CELL("direccion",Tabla_471062!A539),"536")</f>
        <v>536</v>
      </c>
      <c r="AC543" s="5" t="str" cm="1">
        <f t="array" aca="1" ref="AC543" ca="1">HYPERLINK("#"&amp;CELL("direccion",Tabla_471074!A539),"536")</f>
        <v>536</v>
      </c>
      <c r="AD543" t="s">
        <v>213</v>
      </c>
      <c r="AE543" s="3">
        <v>45747</v>
      </c>
    </row>
    <row r="544" spans="1:31" x14ac:dyDescent="0.3">
      <c r="A544">
        <v>2025</v>
      </c>
      <c r="B544" s="3">
        <v>45658</v>
      </c>
      <c r="C544" s="3">
        <v>45747</v>
      </c>
      <c r="D544" t="s">
        <v>84</v>
      </c>
      <c r="E544">
        <v>179</v>
      </c>
      <c r="F544" t="s">
        <v>292</v>
      </c>
      <c r="G544" t="s">
        <v>292</v>
      </c>
      <c r="H544" t="s">
        <v>225</v>
      </c>
      <c r="I544" t="s">
        <v>779</v>
      </c>
      <c r="J544" t="s">
        <v>1181</v>
      </c>
      <c r="K544" t="s">
        <v>509</v>
      </c>
      <c r="L544" t="s">
        <v>92</v>
      </c>
      <c r="M544">
        <v>13088</v>
      </c>
      <c r="N544" t="s">
        <v>212</v>
      </c>
      <c r="O544">
        <v>10672.66</v>
      </c>
      <c r="P544" t="s">
        <v>212</v>
      </c>
      <c r="Q544" s="5" t="str" cm="1">
        <f t="array" aca="1" ref="Q544" ca="1">HYPERLINK("#"&amp;CELL("direccion",Tabla_471065!A540),"537")</f>
        <v>537</v>
      </c>
      <c r="R544" s="5" t="str" cm="1">
        <f t="array" aca="1" ref="R544" ca="1">HYPERLINK("#"&amp;CELL("direccion",Tabla_471039!A540),"537")</f>
        <v>537</v>
      </c>
      <c r="S544" s="5" t="str" cm="1">
        <f t="array" aca="1" ref="S544" ca="1">HYPERLINK("#"&amp;CELL("direccion",Tabla_471067!A540),"537")</f>
        <v>537</v>
      </c>
      <c r="T544" s="5" t="str" cm="1">
        <f t="array" aca="1" ref="T544" ca="1">HYPERLINK("#"&amp;CELL("direccion",Tabla_471023!A540),"537")</f>
        <v>537</v>
      </c>
      <c r="U544" s="5" t="str" cm="1">
        <f t="array" aca="1" ref="U544" ca="1">HYPERLINK("#"&amp;CELL("direccion",Tabla_471047!A540),"537")</f>
        <v>537</v>
      </c>
      <c r="V544" s="5" t="str" cm="1">
        <f t="array" aca="1" ref="V544" ca="1">HYPERLINK("#"&amp;CELL("direccion",Tabla_471030!A540),"537")</f>
        <v>537</v>
      </c>
      <c r="W544" s="5" t="str" cm="1">
        <f t="array" aca="1" ref="W544" ca="1">HYPERLINK("#"&amp;CELL("direccion",Tabla_471041!A540),"537")</f>
        <v>537</v>
      </c>
      <c r="X544" s="5" t="str" cm="1">
        <f t="array" aca="1" ref="X544" ca="1">HYPERLINK("#"&amp;CELL("direccion",Tabla_471031!A540),"537")</f>
        <v>537</v>
      </c>
      <c r="Y544" s="5" t="str" cm="1">
        <f t="array" aca="1" ref="Y544" ca="1">HYPERLINK("#"&amp;CELL("direccion",Tabla_471032!A540),"537")</f>
        <v>537</v>
      </c>
      <c r="Z544" s="5" t="str" cm="1">
        <f t="array" aca="1" ref="Z544" ca="1">HYPERLINK("#"&amp;CELL("direccion",Tabla_471059!A540),"537")</f>
        <v>537</v>
      </c>
      <c r="AA544" s="5" t="str" cm="1">
        <f t="array" aca="1" ref="AA544" ca="1">HYPERLINK("#"&amp;CELL("direccion",Tabla_471071!A540),"537")</f>
        <v>537</v>
      </c>
      <c r="AB544" s="5" t="str" cm="1">
        <f t="array" aca="1" ref="AB544" ca="1">HYPERLINK("#"&amp;CELL("direccion",Tabla_471062!A540),"537")</f>
        <v>537</v>
      </c>
      <c r="AC544" s="5" t="str" cm="1">
        <f t="array" aca="1" ref="AC544" ca="1">HYPERLINK("#"&amp;CELL("direccion",Tabla_471074!A540),"537")</f>
        <v>537</v>
      </c>
      <c r="AD544" t="s">
        <v>213</v>
      </c>
      <c r="AE544" s="3">
        <v>45747</v>
      </c>
    </row>
    <row r="545" spans="1:31" x14ac:dyDescent="0.3">
      <c r="A545">
        <v>2025</v>
      </c>
      <c r="B545" s="3">
        <v>45658</v>
      </c>
      <c r="C545" s="3">
        <v>45747</v>
      </c>
      <c r="D545" t="s">
        <v>84</v>
      </c>
      <c r="E545">
        <v>179</v>
      </c>
      <c r="F545" t="s">
        <v>290</v>
      </c>
      <c r="G545" t="s">
        <v>290</v>
      </c>
      <c r="H545" t="s">
        <v>225</v>
      </c>
      <c r="I545" t="s">
        <v>597</v>
      </c>
      <c r="J545" t="s">
        <v>1181</v>
      </c>
      <c r="K545" t="s">
        <v>546</v>
      </c>
      <c r="L545" t="s">
        <v>91</v>
      </c>
      <c r="M545">
        <v>13088</v>
      </c>
      <c r="N545" t="s">
        <v>212</v>
      </c>
      <c r="O545">
        <v>10672.66</v>
      </c>
      <c r="P545" t="s">
        <v>212</v>
      </c>
      <c r="Q545" s="5" t="str" cm="1">
        <f t="array" aca="1" ref="Q545" ca="1">HYPERLINK("#"&amp;CELL("direccion",Tabla_471065!A541),"538")</f>
        <v>538</v>
      </c>
      <c r="R545" s="5" t="str" cm="1">
        <f t="array" aca="1" ref="R545" ca="1">HYPERLINK("#"&amp;CELL("direccion",Tabla_471039!A541),"538")</f>
        <v>538</v>
      </c>
      <c r="S545" s="5" t="str" cm="1">
        <f t="array" aca="1" ref="S545" ca="1">HYPERLINK("#"&amp;CELL("direccion",Tabla_471067!A541),"538")</f>
        <v>538</v>
      </c>
      <c r="T545" s="5" t="str" cm="1">
        <f t="array" aca="1" ref="T545" ca="1">HYPERLINK("#"&amp;CELL("direccion",Tabla_471023!A541),"538")</f>
        <v>538</v>
      </c>
      <c r="U545" s="5" t="str" cm="1">
        <f t="array" aca="1" ref="U545" ca="1">HYPERLINK("#"&amp;CELL("direccion",Tabla_471047!A541),"538")</f>
        <v>538</v>
      </c>
      <c r="V545" s="5" t="str" cm="1">
        <f t="array" aca="1" ref="V545" ca="1">HYPERLINK("#"&amp;CELL("direccion",Tabla_471030!A541),"538")</f>
        <v>538</v>
      </c>
      <c r="W545" s="5" t="str" cm="1">
        <f t="array" aca="1" ref="W545" ca="1">HYPERLINK("#"&amp;CELL("direccion",Tabla_471041!A541),"538")</f>
        <v>538</v>
      </c>
      <c r="X545" s="5" t="str" cm="1">
        <f t="array" aca="1" ref="X545" ca="1">HYPERLINK("#"&amp;CELL("direccion",Tabla_471031!A541),"538")</f>
        <v>538</v>
      </c>
      <c r="Y545" s="5" t="str" cm="1">
        <f t="array" aca="1" ref="Y545" ca="1">HYPERLINK("#"&amp;CELL("direccion",Tabla_471032!A541),"538")</f>
        <v>538</v>
      </c>
      <c r="Z545" s="5" t="str" cm="1">
        <f t="array" aca="1" ref="Z545" ca="1">HYPERLINK("#"&amp;CELL("direccion",Tabla_471059!A541),"538")</f>
        <v>538</v>
      </c>
      <c r="AA545" s="5" t="str" cm="1">
        <f t="array" aca="1" ref="AA545" ca="1">HYPERLINK("#"&amp;CELL("direccion",Tabla_471071!A541),"538")</f>
        <v>538</v>
      </c>
      <c r="AB545" s="5" t="str" cm="1">
        <f t="array" aca="1" ref="AB545" ca="1">HYPERLINK("#"&amp;CELL("direccion",Tabla_471062!A541),"538")</f>
        <v>538</v>
      </c>
      <c r="AC545" s="5" t="str" cm="1">
        <f t="array" aca="1" ref="AC545" ca="1">HYPERLINK("#"&amp;CELL("direccion",Tabla_471074!A541),"538")</f>
        <v>538</v>
      </c>
      <c r="AD545" t="s">
        <v>213</v>
      </c>
      <c r="AE545" s="3">
        <v>45747</v>
      </c>
    </row>
    <row r="546" spans="1:31" x14ac:dyDescent="0.3">
      <c r="A546">
        <v>2025</v>
      </c>
      <c r="B546" s="3">
        <v>45658</v>
      </c>
      <c r="C546" s="3">
        <v>45747</v>
      </c>
      <c r="D546" t="s">
        <v>84</v>
      </c>
      <c r="E546">
        <v>179</v>
      </c>
      <c r="F546" t="s">
        <v>290</v>
      </c>
      <c r="G546" t="s">
        <v>290</v>
      </c>
      <c r="H546" t="s">
        <v>225</v>
      </c>
      <c r="I546" t="s">
        <v>603</v>
      </c>
      <c r="J546" t="s">
        <v>649</v>
      </c>
      <c r="K546" t="s">
        <v>569</v>
      </c>
      <c r="L546" t="s">
        <v>92</v>
      </c>
      <c r="M546">
        <v>13088</v>
      </c>
      <c r="N546" t="s">
        <v>212</v>
      </c>
      <c r="O546">
        <v>10672.66</v>
      </c>
      <c r="P546" t="s">
        <v>212</v>
      </c>
      <c r="Q546" s="5" t="str" cm="1">
        <f t="array" aca="1" ref="Q546" ca="1">HYPERLINK("#"&amp;CELL("direccion",Tabla_471065!A542),"539")</f>
        <v>539</v>
      </c>
      <c r="R546" s="5" t="str" cm="1">
        <f t="array" aca="1" ref="R546" ca="1">HYPERLINK("#"&amp;CELL("direccion",Tabla_471039!A542),"539")</f>
        <v>539</v>
      </c>
      <c r="S546" s="5" t="str" cm="1">
        <f t="array" aca="1" ref="S546" ca="1">HYPERLINK("#"&amp;CELL("direccion",Tabla_471067!A542),"539")</f>
        <v>539</v>
      </c>
      <c r="T546" s="5" t="str" cm="1">
        <f t="array" aca="1" ref="T546" ca="1">HYPERLINK("#"&amp;CELL("direccion",Tabla_471023!A542),"539")</f>
        <v>539</v>
      </c>
      <c r="U546" s="5" t="str" cm="1">
        <f t="array" aca="1" ref="U546" ca="1">HYPERLINK("#"&amp;CELL("direccion",Tabla_471047!A542),"539")</f>
        <v>539</v>
      </c>
      <c r="V546" s="5" t="str" cm="1">
        <f t="array" aca="1" ref="V546" ca="1">HYPERLINK("#"&amp;CELL("direccion",Tabla_471030!A542),"539")</f>
        <v>539</v>
      </c>
      <c r="W546" s="5" t="str" cm="1">
        <f t="array" aca="1" ref="W546" ca="1">HYPERLINK("#"&amp;CELL("direccion",Tabla_471041!A542),"539")</f>
        <v>539</v>
      </c>
      <c r="X546" s="5" t="str" cm="1">
        <f t="array" aca="1" ref="X546" ca="1">HYPERLINK("#"&amp;CELL("direccion",Tabla_471031!A542),"539")</f>
        <v>539</v>
      </c>
      <c r="Y546" s="5" t="str" cm="1">
        <f t="array" aca="1" ref="Y546" ca="1">HYPERLINK("#"&amp;CELL("direccion",Tabla_471032!A542),"539")</f>
        <v>539</v>
      </c>
      <c r="Z546" s="5" t="str" cm="1">
        <f t="array" aca="1" ref="Z546" ca="1">HYPERLINK("#"&amp;CELL("direccion",Tabla_471059!A542),"539")</f>
        <v>539</v>
      </c>
      <c r="AA546" s="5" t="str" cm="1">
        <f t="array" aca="1" ref="AA546" ca="1">HYPERLINK("#"&amp;CELL("direccion",Tabla_471071!A542),"539")</f>
        <v>539</v>
      </c>
      <c r="AB546" s="5" t="str" cm="1">
        <f t="array" aca="1" ref="AB546" ca="1">HYPERLINK("#"&amp;CELL("direccion",Tabla_471062!A542),"539")</f>
        <v>539</v>
      </c>
      <c r="AC546" s="5" t="str" cm="1">
        <f t="array" aca="1" ref="AC546" ca="1">HYPERLINK("#"&amp;CELL("direccion",Tabla_471074!A542),"539")</f>
        <v>539</v>
      </c>
      <c r="AD546" t="s">
        <v>213</v>
      </c>
      <c r="AE546" s="3">
        <v>45747</v>
      </c>
    </row>
    <row r="547" spans="1:31" x14ac:dyDescent="0.3">
      <c r="A547">
        <v>2025</v>
      </c>
      <c r="B547" s="3">
        <v>45658</v>
      </c>
      <c r="C547" s="3">
        <v>45747</v>
      </c>
      <c r="D547" t="s">
        <v>84</v>
      </c>
      <c r="E547">
        <v>179</v>
      </c>
      <c r="F547" t="s">
        <v>292</v>
      </c>
      <c r="G547" t="s">
        <v>292</v>
      </c>
      <c r="H547" t="s">
        <v>225</v>
      </c>
      <c r="I547" t="s">
        <v>1182</v>
      </c>
      <c r="J547" t="s">
        <v>1183</v>
      </c>
      <c r="K547" t="s">
        <v>938</v>
      </c>
      <c r="L547" t="s">
        <v>92</v>
      </c>
      <c r="M547">
        <v>13088</v>
      </c>
      <c r="N547" t="s">
        <v>212</v>
      </c>
      <c r="O547">
        <v>10672.66</v>
      </c>
      <c r="P547" t="s">
        <v>212</v>
      </c>
      <c r="Q547" s="5" t="str" cm="1">
        <f t="array" aca="1" ref="Q547" ca="1">HYPERLINK("#"&amp;CELL("direccion",Tabla_471065!A543),"540")</f>
        <v>540</v>
      </c>
      <c r="R547" s="5" t="str" cm="1">
        <f t="array" aca="1" ref="R547" ca="1">HYPERLINK("#"&amp;CELL("direccion",Tabla_471039!A543),"540")</f>
        <v>540</v>
      </c>
      <c r="S547" s="5" t="str" cm="1">
        <f t="array" aca="1" ref="S547" ca="1">HYPERLINK("#"&amp;CELL("direccion",Tabla_471067!A543),"540")</f>
        <v>540</v>
      </c>
      <c r="T547" s="5" t="str" cm="1">
        <f t="array" aca="1" ref="T547" ca="1">HYPERLINK("#"&amp;CELL("direccion",Tabla_471023!A543),"540")</f>
        <v>540</v>
      </c>
      <c r="U547" s="5" t="str" cm="1">
        <f t="array" aca="1" ref="U547" ca="1">HYPERLINK("#"&amp;CELL("direccion",Tabla_471047!A543),"540")</f>
        <v>540</v>
      </c>
      <c r="V547" s="5" t="str" cm="1">
        <f t="array" aca="1" ref="V547" ca="1">HYPERLINK("#"&amp;CELL("direccion",Tabla_471030!A543),"540")</f>
        <v>540</v>
      </c>
      <c r="W547" s="5" t="str" cm="1">
        <f t="array" aca="1" ref="W547" ca="1">HYPERLINK("#"&amp;CELL("direccion",Tabla_471041!A543),"540")</f>
        <v>540</v>
      </c>
      <c r="X547" s="5" t="str" cm="1">
        <f t="array" aca="1" ref="X547" ca="1">HYPERLINK("#"&amp;CELL("direccion",Tabla_471031!A543),"540")</f>
        <v>540</v>
      </c>
      <c r="Y547" s="5" t="str" cm="1">
        <f t="array" aca="1" ref="Y547" ca="1">HYPERLINK("#"&amp;CELL("direccion",Tabla_471032!A543),"540")</f>
        <v>540</v>
      </c>
      <c r="Z547" s="5" t="str" cm="1">
        <f t="array" aca="1" ref="Z547" ca="1">HYPERLINK("#"&amp;CELL("direccion",Tabla_471059!A543),"540")</f>
        <v>540</v>
      </c>
      <c r="AA547" s="5" t="str" cm="1">
        <f t="array" aca="1" ref="AA547" ca="1">HYPERLINK("#"&amp;CELL("direccion",Tabla_471071!A543),"540")</f>
        <v>540</v>
      </c>
      <c r="AB547" s="5" t="str" cm="1">
        <f t="array" aca="1" ref="AB547" ca="1">HYPERLINK("#"&amp;CELL("direccion",Tabla_471062!A543),"540")</f>
        <v>540</v>
      </c>
      <c r="AC547" s="5" t="str" cm="1">
        <f t="array" aca="1" ref="AC547" ca="1">HYPERLINK("#"&amp;CELL("direccion",Tabla_471074!A543),"540")</f>
        <v>540</v>
      </c>
      <c r="AD547" t="s">
        <v>213</v>
      </c>
      <c r="AE547" s="3">
        <v>45747</v>
      </c>
    </row>
    <row r="548" spans="1:31" x14ac:dyDescent="0.3">
      <c r="A548">
        <v>2025</v>
      </c>
      <c r="B548" s="3">
        <v>45658</v>
      </c>
      <c r="C548" s="3">
        <v>45747</v>
      </c>
      <c r="D548" t="s">
        <v>84</v>
      </c>
      <c r="E548">
        <v>179</v>
      </c>
      <c r="F548" t="s">
        <v>290</v>
      </c>
      <c r="G548" t="s">
        <v>290</v>
      </c>
      <c r="H548" t="s">
        <v>225</v>
      </c>
      <c r="I548" t="s">
        <v>391</v>
      </c>
      <c r="J548" t="s">
        <v>406</v>
      </c>
      <c r="K548" t="s">
        <v>347</v>
      </c>
      <c r="L548" t="s">
        <v>91</v>
      </c>
      <c r="M548">
        <v>12053</v>
      </c>
      <c r="N548" t="s">
        <v>212</v>
      </c>
      <c r="O548">
        <v>9916.15</v>
      </c>
      <c r="P548" t="s">
        <v>212</v>
      </c>
      <c r="Q548" s="5" t="str" cm="1">
        <f t="array" aca="1" ref="Q548" ca="1">HYPERLINK("#"&amp;CELL("direccion",Tabla_471065!A544),"541")</f>
        <v>541</v>
      </c>
      <c r="R548" s="5" t="str" cm="1">
        <f t="array" aca="1" ref="R548" ca="1">HYPERLINK("#"&amp;CELL("direccion",Tabla_471039!A544),"541")</f>
        <v>541</v>
      </c>
      <c r="S548" s="5" t="str" cm="1">
        <f t="array" aca="1" ref="S548" ca="1">HYPERLINK("#"&amp;CELL("direccion",Tabla_471067!A544),"541")</f>
        <v>541</v>
      </c>
      <c r="T548" s="5" t="str" cm="1">
        <f t="array" aca="1" ref="T548" ca="1">HYPERLINK("#"&amp;CELL("direccion",Tabla_471023!A544),"541")</f>
        <v>541</v>
      </c>
      <c r="U548" s="5" t="str" cm="1">
        <f t="array" aca="1" ref="U548" ca="1">HYPERLINK("#"&amp;CELL("direccion",Tabla_471047!A544),"541")</f>
        <v>541</v>
      </c>
      <c r="V548" s="5" t="str" cm="1">
        <f t="array" aca="1" ref="V548" ca="1">HYPERLINK("#"&amp;CELL("direccion",Tabla_471030!A544),"541")</f>
        <v>541</v>
      </c>
      <c r="W548" s="5" t="str" cm="1">
        <f t="array" aca="1" ref="W548" ca="1">HYPERLINK("#"&amp;CELL("direccion",Tabla_471041!A544),"541")</f>
        <v>541</v>
      </c>
      <c r="X548" s="5" t="str" cm="1">
        <f t="array" aca="1" ref="X548" ca="1">HYPERLINK("#"&amp;CELL("direccion",Tabla_471031!A544),"541")</f>
        <v>541</v>
      </c>
      <c r="Y548" s="5" t="str" cm="1">
        <f t="array" aca="1" ref="Y548" ca="1">HYPERLINK("#"&amp;CELL("direccion",Tabla_471032!A544),"541")</f>
        <v>541</v>
      </c>
      <c r="Z548" s="5" t="str" cm="1">
        <f t="array" aca="1" ref="Z548" ca="1">HYPERLINK("#"&amp;CELL("direccion",Tabla_471059!A544),"541")</f>
        <v>541</v>
      </c>
      <c r="AA548" s="5" t="str" cm="1">
        <f t="array" aca="1" ref="AA548" ca="1">HYPERLINK("#"&amp;CELL("direccion",Tabla_471071!A544),"541")</f>
        <v>541</v>
      </c>
      <c r="AB548" s="5" t="str" cm="1">
        <f t="array" aca="1" ref="AB548" ca="1">HYPERLINK("#"&amp;CELL("direccion",Tabla_471062!A544),"541")</f>
        <v>541</v>
      </c>
      <c r="AC548" s="5" t="str" cm="1">
        <f t="array" aca="1" ref="AC548" ca="1">HYPERLINK("#"&amp;CELL("direccion",Tabla_471074!A544),"541")</f>
        <v>541</v>
      </c>
      <c r="AD548" t="s">
        <v>213</v>
      </c>
      <c r="AE548" s="3">
        <v>45747</v>
      </c>
    </row>
    <row r="549" spans="1:31" x14ac:dyDescent="0.3">
      <c r="A549">
        <v>2025</v>
      </c>
      <c r="B549" s="3">
        <v>45658</v>
      </c>
      <c r="C549" s="3">
        <v>45747</v>
      </c>
      <c r="D549" t="s">
        <v>84</v>
      </c>
      <c r="E549">
        <v>179</v>
      </c>
      <c r="F549" t="s">
        <v>303</v>
      </c>
      <c r="G549" t="s">
        <v>303</v>
      </c>
      <c r="H549" t="s">
        <v>225</v>
      </c>
      <c r="I549" t="s">
        <v>1184</v>
      </c>
      <c r="J549" t="s">
        <v>406</v>
      </c>
      <c r="K549" t="s">
        <v>1185</v>
      </c>
      <c r="L549" t="s">
        <v>92</v>
      </c>
      <c r="M549">
        <v>13088</v>
      </c>
      <c r="N549" t="s">
        <v>212</v>
      </c>
      <c r="O549">
        <v>10672.66</v>
      </c>
      <c r="P549" t="s">
        <v>212</v>
      </c>
      <c r="Q549" s="5" t="str" cm="1">
        <f t="array" aca="1" ref="Q549" ca="1">HYPERLINK("#"&amp;CELL("direccion",Tabla_471065!A545),"542")</f>
        <v>542</v>
      </c>
      <c r="R549" s="5" t="str" cm="1">
        <f t="array" aca="1" ref="R549" ca="1">HYPERLINK("#"&amp;CELL("direccion",Tabla_471039!A545),"542")</f>
        <v>542</v>
      </c>
      <c r="S549" s="5" t="str" cm="1">
        <f t="array" aca="1" ref="S549" ca="1">HYPERLINK("#"&amp;CELL("direccion",Tabla_471067!A545),"542")</f>
        <v>542</v>
      </c>
      <c r="T549" s="5" t="str" cm="1">
        <f t="array" aca="1" ref="T549" ca="1">HYPERLINK("#"&amp;CELL("direccion",Tabla_471023!A545),"542")</f>
        <v>542</v>
      </c>
      <c r="U549" s="5" t="str" cm="1">
        <f t="array" aca="1" ref="U549" ca="1">HYPERLINK("#"&amp;CELL("direccion",Tabla_471047!A545),"542")</f>
        <v>542</v>
      </c>
      <c r="V549" s="5" t="str" cm="1">
        <f t="array" aca="1" ref="V549" ca="1">HYPERLINK("#"&amp;CELL("direccion",Tabla_471030!A545),"542")</f>
        <v>542</v>
      </c>
      <c r="W549" s="5" t="str" cm="1">
        <f t="array" aca="1" ref="W549" ca="1">HYPERLINK("#"&amp;CELL("direccion",Tabla_471041!A545),"542")</f>
        <v>542</v>
      </c>
      <c r="X549" s="5" t="str" cm="1">
        <f t="array" aca="1" ref="X549" ca="1">HYPERLINK("#"&amp;CELL("direccion",Tabla_471031!A545),"542")</f>
        <v>542</v>
      </c>
      <c r="Y549" s="5" t="str" cm="1">
        <f t="array" aca="1" ref="Y549" ca="1">HYPERLINK("#"&amp;CELL("direccion",Tabla_471032!A545),"542")</f>
        <v>542</v>
      </c>
      <c r="Z549" s="5" t="str" cm="1">
        <f t="array" aca="1" ref="Z549" ca="1">HYPERLINK("#"&amp;CELL("direccion",Tabla_471059!A545),"542")</f>
        <v>542</v>
      </c>
      <c r="AA549" s="5" t="str" cm="1">
        <f t="array" aca="1" ref="AA549" ca="1">HYPERLINK("#"&amp;CELL("direccion",Tabla_471071!A545),"542")</f>
        <v>542</v>
      </c>
      <c r="AB549" s="5" t="str" cm="1">
        <f t="array" aca="1" ref="AB549" ca="1">HYPERLINK("#"&amp;CELL("direccion",Tabla_471062!A545),"542")</f>
        <v>542</v>
      </c>
      <c r="AC549" s="5" t="str" cm="1">
        <f t="array" aca="1" ref="AC549" ca="1">HYPERLINK("#"&amp;CELL("direccion",Tabla_471074!A545),"542")</f>
        <v>542</v>
      </c>
      <c r="AD549" t="s">
        <v>213</v>
      </c>
      <c r="AE549" s="3">
        <v>45747</v>
      </c>
    </row>
    <row r="550" spans="1:31" x14ac:dyDescent="0.3">
      <c r="A550">
        <v>2025</v>
      </c>
      <c r="B550" s="3">
        <v>45658</v>
      </c>
      <c r="C550" s="3">
        <v>45747</v>
      </c>
      <c r="D550" t="s">
        <v>84</v>
      </c>
      <c r="E550">
        <v>179</v>
      </c>
      <c r="F550" t="s">
        <v>276</v>
      </c>
      <c r="G550" t="s">
        <v>276</v>
      </c>
      <c r="H550" t="s">
        <v>225</v>
      </c>
      <c r="I550" t="s">
        <v>1186</v>
      </c>
      <c r="J550" t="s">
        <v>938</v>
      </c>
      <c r="K550" t="s">
        <v>490</v>
      </c>
      <c r="L550" t="s">
        <v>91</v>
      </c>
      <c r="M550">
        <v>13088</v>
      </c>
      <c r="N550" t="s">
        <v>212</v>
      </c>
      <c r="O550">
        <v>10672.66</v>
      </c>
      <c r="P550" t="s">
        <v>212</v>
      </c>
      <c r="Q550" s="5" t="str" cm="1">
        <f t="array" aca="1" ref="Q550" ca="1">HYPERLINK("#"&amp;CELL("direccion",Tabla_471065!A546),"543")</f>
        <v>543</v>
      </c>
      <c r="R550" s="5" t="str" cm="1">
        <f t="array" aca="1" ref="R550" ca="1">HYPERLINK("#"&amp;CELL("direccion",Tabla_471039!A546),"543")</f>
        <v>543</v>
      </c>
      <c r="S550" s="5" t="str" cm="1">
        <f t="array" aca="1" ref="S550" ca="1">HYPERLINK("#"&amp;CELL("direccion",Tabla_471067!A546),"543")</f>
        <v>543</v>
      </c>
      <c r="T550" s="5" t="str" cm="1">
        <f t="array" aca="1" ref="T550" ca="1">HYPERLINK("#"&amp;CELL("direccion",Tabla_471023!A546),"543")</f>
        <v>543</v>
      </c>
      <c r="U550" s="5" t="str" cm="1">
        <f t="array" aca="1" ref="U550" ca="1">HYPERLINK("#"&amp;CELL("direccion",Tabla_471047!A546),"543")</f>
        <v>543</v>
      </c>
      <c r="V550" s="5" t="str" cm="1">
        <f t="array" aca="1" ref="V550" ca="1">HYPERLINK("#"&amp;CELL("direccion",Tabla_471030!A546),"543")</f>
        <v>543</v>
      </c>
      <c r="W550" s="5" t="str" cm="1">
        <f t="array" aca="1" ref="W550" ca="1">HYPERLINK("#"&amp;CELL("direccion",Tabla_471041!A546),"543")</f>
        <v>543</v>
      </c>
      <c r="X550" s="5" t="str" cm="1">
        <f t="array" aca="1" ref="X550" ca="1">HYPERLINK("#"&amp;CELL("direccion",Tabla_471031!A546),"543")</f>
        <v>543</v>
      </c>
      <c r="Y550" s="5" t="str" cm="1">
        <f t="array" aca="1" ref="Y550" ca="1">HYPERLINK("#"&amp;CELL("direccion",Tabla_471032!A546),"543")</f>
        <v>543</v>
      </c>
      <c r="Z550" s="5" t="str" cm="1">
        <f t="array" aca="1" ref="Z550" ca="1">HYPERLINK("#"&amp;CELL("direccion",Tabla_471059!A546),"543")</f>
        <v>543</v>
      </c>
      <c r="AA550" s="5" t="str" cm="1">
        <f t="array" aca="1" ref="AA550" ca="1">HYPERLINK("#"&amp;CELL("direccion",Tabla_471071!A546),"543")</f>
        <v>543</v>
      </c>
      <c r="AB550" s="5" t="str" cm="1">
        <f t="array" aca="1" ref="AB550" ca="1">HYPERLINK("#"&amp;CELL("direccion",Tabla_471062!A546),"543")</f>
        <v>543</v>
      </c>
      <c r="AC550" s="5" t="str" cm="1">
        <f t="array" aca="1" ref="AC550" ca="1">HYPERLINK("#"&amp;CELL("direccion",Tabla_471074!A546),"543")</f>
        <v>543</v>
      </c>
      <c r="AD550" t="s">
        <v>213</v>
      </c>
      <c r="AE550" s="3">
        <v>45747</v>
      </c>
    </row>
    <row r="551" spans="1:31" x14ac:dyDescent="0.3">
      <c r="A551">
        <v>2025</v>
      </c>
      <c r="B551" s="3">
        <v>45658</v>
      </c>
      <c r="C551" s="3">
        <v>45747</v>
      </c>
      <c r="D551" t="s">
        <v>84</v>
      </c>
      <c r="E551">
        <v>179</v>
      </c>
      <c r="F551" t="s">
        <v>293</v>
      </c>
      <c r="G551" t="s">
        <v>293</v>
      </c>
      <c r="H551" t="s">
        <v>225</v>
      </c>
      <c r="I551" t="s">
        <v>1114</v>
      </c>
      <c r="J551" t="s">
        <v>938</v>
      </c>
      <c r="K551" t="s">
        <v>1187</v>
      </c>
      <c r="L551" t="s">
        <v>92</v>
      </c>
      <c r="M551">
        <v>13088</v>
      </c>
      <c r="N551" t="s">
        <v>212</v>
      </c>
      <c r="O551">
        <v>10672.66</v>
      </c>
      <c r="P551" t="s">
        <v>212</v>
      </c>
      <c r="Q551" s="5" t="str" cm="1">
        <f t="array" aca="1" ref="Q551" ca="1">HYPERLINK("#"&amp;CELL("direccion",Tabla_471065!A547),"544")</f>
        <v>544</v>
      </c>
      <c r="R551" s="5" t="str" cm="1">
        <f t="array" aca="1" ref="R551" ca="1">HYPERLINK("#"&amp;CELL("direccion",Tabla_471039!A547),"544")</f>
        <v>544</v>
      </c>
      <c r="S551" s="5" t="str" cm="1">
        <f t="array" aca="1" ref="S551" ca="1">HYPERLINK("#"&amp;CELL("direccion",Tabla_471067!A547),"544")</f>
        <v>544</v>
      </c>
      <c r="T551" s="5" t="str" cm="1">
        <f t="array" aca="1" ref="T551" ca="1">HYPERLINK("#"&amp;CELL("direccion",Tabla_471023!A547),"544")</f>
        <v>544</v>
      </c>
      <c r="U551" s="5" t="str" cm="1">
        <f t="array" aca="1" ref="U551" ca="1">HYPERLINK("#"&amp;CELL("direccion",Tabla_471047!A547),"544")</f>
        <v>544</v>
      </c>
      <c r="V551" s="5" t="str" cm="1">
        <f t="array" aca="1" ref="V551" ca="1">HYPERLINK("#"&amp;CELL("direccion",Tabla_471030!A547),"544")</f>
        <v>544</v>
      </c>
      <c r="W551" s="5" t="str" cm="1">
        <f t="array" aca="1" ref="W551" ca="1">HYPERLINK("#"&amp;CELL("direccion",Tabla_471041!A547),"544")</f>
        <v>544</v>
      </c>
      <c r="X551" s="5" t="str" cm="1">
        <f t="array" aca="1" ref="X551" ca="1">HYPERLINK("#"&amp;CELL("direccion",Tabla_471031!A547),"544")</f>
        <v>544</v>
      </c>
      <c r="Y551" s="5" t="str" cm="1">
        <f t="array" aca="1" ref="Y551" ca="1">HYPERLINK("#"&amp;CELL("direccion",Tabla_471032!A547),"544")</f>
        <v>544</v>
      </c>
      <c r="Z551" s="5" t="str" cm="1">
        <f t="array" aca="1" ref="Z551" ca="1">HYPERLINK("#"&amp;CELL("direccion",Tabla_471059!A547),"544")</f>
        <v>544</v>
      </c>
      <c r="AA551" s="5" t="str" cm="1">
        <f t="array" aca="1" ref="AA551" ca="1">HYPERLINK("#"&amp;CELL("direccion",Tabla_471071!A547),"544")</f>
        <v>544</v>
      </c>
      <c r="AB551" s="5" t="str" cm="1">
        <f t="array" aca="1" ref="AB551" ca="1">HYPERLINK("#"&amp;CELL("direccion",Tabla_471062!A547),"544")</f>
        <v>544</v>
      </c>
      <c r="AC551" s="5" t="str" cm="1">
        <f t="array" aca="1" ref="AC551" ca="1">HYPERLINK("#"&amp;CELL("direccion",Tabla_471074!A547),"544")</f>
        <v>544</v>
      </c>
      <c r="AD551" t="s">
        <v>213</v>
      </c>
      <c r="AE551" s="3">
        <v>45747</v>
      </c>
    </row>
    <row r="552" spans="1:31" x14ac:dyDescent="0.3">
      <c r="A552">
        <v>2025</v>
      </c>
      <c r="B552" s="3">
        <v>45658</v>
      </c>
      <c r="C552" s="3">
        <v>45747</v>
      </c>
      <c r="D552" t="s">
        <v>84</v>
      </c>
      <c r="E552">
        <v>179</v>
      </c>
      <c r="F552" t="s">
        <v>276</v>
      </c>
      <c r="G552" t="s">
        <v>276</v>
      </c>
      <c r="H552" t="s">
        <v>225</v>
      </c>
      <c r="I552" t="s">
        <v>1188</v>
      </c>
      <c r="J552" t="s">
        <v>361</v>
      </c>
      <c r="K552" t="s">
        <v>1189</v>
      </c>
      <c r="L552" t="s">
        <v>92</v>
      </c>
      <c r="M552">
        <v>13088</v>
      </c>
      <c r="N552" t="s">
        <v>212</v>
      </c>
      <c r="O552">
        <v>10672.66</v>
      </c>
      <c r="P552" t="s">
        <v>212</v>
      </c>
      <c r="Q552" s="5" t="str" cm="1">
        <f t="array" aca="1" ref="Q552" ca="1">HYPERLINK("#"&amp;CELL("direccion",Tabla_471065!A548),"545")</f>
        <v>545</v>
      </c>
      <c r="R552" s="5" t="str" cm="1">
        <f t="array" aca="1" ref="R552" ca="1">HYPERLINK("#"&amp;CELL("direccion",Tabla_471039!A548),"545")</f>
        <v>545</v>
      </c>
      <c r="S552" s="5" t="str" cm="1">
        <f t="array" aca="1" ref="S552" ca="1">HYPERLINK("#"&amp;CELL("direccion",Tabla_471067!A548),"545")</f>
        <v>545</v>
      </c>
      <c r="T552" s="5" t="str" cm="1">
        <f t="array" aca="1" ref="T552" ca="1">HYPERLINK("#"&amp;CELL("direccion",Tabla_471023!A548),"545")</f>
        <v>545</v>
      </c>
      <c r="U552" s="5" t="str" cm="1">
        <f t="array" aca="1" ref="U552" ca="1">HYPERLINK("#"&amp;CELL("direccion",Tabla_471047!A548),"545")</f>
        <v>545</v>
      </c>
      <c r="V552" s="5" t="str" cm="1">
        <f t="array" aca="1" ref="V552" ca="1">HYPERLINK("#"&amp;CELL("direccion",Tabla_471030!A548),"545")</f>
        <v>545</v>
      </c>
      <c r="W552" s="5" t="str" cm="1">
        <f t="array" aca="1" ref="W552" ca="1">HYPERLINK("#"&amp;CELL("direccion",Tabla_471041!A548),"545")</f>
        <v>545</v>
      </c>
      <c r="X552" s="5" t="str" cm="1">
        <f t="array" aca="1" ref="X552" ca="1">HYPERLINK("#"&amp;CELL("direccion",Tabla_471031!A548),"545")</f>
        <v>545</v>
      </c>
      <c r="Y552" s="5" t="str" cm="1">
        <f t="array" aca="1" ref="Y552" ca="1">HYPERLINK("#"&amp;CELL("direccion",Tabla_471032!A548),"545")</f>
        <v>545</v>
      </c>
      <c r="Z552" s="5" t="str" cm="1">
        <f t="array" aca="1" ref="Z552" ca="1">HYPERLINK("#"&amp;CELL("direccion",Tabla_471059!A548),"545")</f>
        <v>545</v>
      </c>
      <c r="AA552" s="5" t="str" cm="1">
        <f t="array" aca="1" ref="AA552" ca="1">HYPERLINK("#"&amp;CELL("direccion",Tabla_471071!A548),"545")</f>
        <v>545</v>
      </c>
      <c r="AB552" s="5" t="str" cm="1">
        <f t="array" aca="1" ref="AB552" ca="1">HYPERLINK("#"&amp;CELL("direccion",Tabla_471062!A548),"545")</f>
        <v>545</v>
      </c>
      <c r="AC552" s="5" t="str" cm="1">
        <f t="array" aca="1" ref="AC552" ca="1">HYPERLINK("#"&amp;CELL("direccion",Tabla_471074!A548),"545")</f>
        <v>545</v>
      </c>
      <c r="AD552" t="s">
        <v>213</v>
      </c>
      <c r="AE552" s="3">
        <v>45747</v>
      </c>
    </row>
    <row r="553" spans="1:31" x14ac:dyDescent="0.3">
      <c r="A553">
        <v>2025</v>
      </c>
      <c r="B553" s="3">
        <v>45658</v>
      </c>
      <c r="C553" s="3">
        <v>45747</v>
      </c>
      <c r="D553" t="s">
        <v>84</v>
      </c>
      <c r="E553">
        <v>179</v>
      </c>
      <c r="F553" t="s">
        <v>294</v>
      </c>
      <c r="G553" t="s">
        <v>294</v>
      </c>
      <c r="H553" t="s">
        <v>225</v>
      </c>
      <c r="I553" t="s">
        <v>1190</v>
      </c>
      <c r="J553" t="s">
        <v>1191</v>
      </c>
      <c r="K553" t="s">
        <v>807</v>
      </c>
      <c r="L553" t="s">
        <v>91</v>
      </c>
      <c r="M553">
        <v>12053</v>
      </c>
      <c r="N553" t="s">
        <v>212</v>
      </c>
      <c r="O553">
        <v>9916.15</v>
      </c>
      <c r="P553" t="s">
        <v>212</v>
      </c>
      <c r="Q553" s="5" t="str" cm="1">
        <f t="array" aca="1" ref="Q553" ca="1">HYPERLINK("#"&amp;CELL("direccion",Tabla_471065!A549),"546")</f>
        <v>546</v>
      </c>
      <c r="R553" s="5" t="str" cm="1">
        <f t="array" aca="1" ref="R553" ca="1">HYPERLINK("#"&amp;CELL("direccion",Tabla_471039!A549),"546")</f>
        <v>546</v>
      </c>
      <c r="S553" s="5" t="str" cm="1">
        <f t="array" aca="1" ref="S553" ca="1">HYPERLINK("#"&amp;CELL("direccion",Tabla_471067!A549),"546")</f>
        <v>546</v>
      </c>
      <c r="T553" s="5" t="str" cm="1">
        <f t="array" aca="1" ref="T553" ca="1">HYPERLINK("#"&amp;CELL("direccion",Tabla_471023!A549),"546")</f>
        <v>546</v>
      </c>
      <c r="U553" s="5" t="str" cm="1">
        <f t="array" aca="1" ref="U553" ca="1">HYPERLINK("#"&amp;CELL("direccion",Tabla_471047!A549),"546")</f>
        <v>546</v>
      </c>
      <c r="V553" s="5" t="str" cm="1">
        <f t="array" aca="1" ref="V553" ca="1">HYPERLINK("#"&amp;CELL("direccion",Tabla_471030!A549),"546")</f>
        <v>546</v>
      </c>
      <c r="W553" s="5" t="str" cm="1">
        <f t="array" aca="1" ref="W553" ca="1">HYPERLINK("#"&amp;CELL("direccion",Tabla_471041!A549),"546")</f>
        <v>546</v>
      </c>
      <c r="X553" s="5" t="str" cm="1">
        <f t="array" aca="1" ref="X553" ca="1">HYPERLINK("#"&amp;CELL("direccion",Tabla_471031!A549),"546")</f>
        <v>546</v>
      </c>
      <c r="Y553" s="5" t="str" cm="1">
        <f t="array" aca="1" ref="Y553" ca="1">HYPERLINK("#"&amp;CELL("direccion",Tabla_471032!A549),"546")</f>
        <v>546</v>
      </c>
      <c r="Z553" s="5" t="str" cm="1">
        <f t="array" aca="1" ref="Z553" ca="1">HYPERLINK("#"&amp;CELL("direccion",Tabla_471059!A549),"546")</f>
        <v>546</v>
      </c>
      <c r="AA553" s="5" t="str" cm="1">
        <f t="array" aca="1" ref="AA553" ca="1">HYPERLINK("#"&amp;CELL("direccion",Tabla_471071!A549),"546")</f>
        <v>546</v>
      </c>
      <c r="AB553" s="5" t="str" cm="1">
        <f t="array" aca="1" ref="AB553" ca="1">HYPERLINK("#"&amp;CELL("direccion",Tabla_471062!A549),"546")</f>
        <v>546</v>
      </c>
      <c r="AC553" s="5" t="str" cm="1">
        <f t="array" aca="1" ref="AC553" ca="1">HYPERLINK("#"&amp;CELL("direccion",Tabla_471074!A549),"546")</f>
        <v>546</v>
      </c>
      <c r="AD553" t="s">
        <v>213</v>
      </c>
      <c r="AE553" s="3">
        <v>45747</v>
      </c>
    </row>
    <row r="554" spans="1:31" x14ac:dyDescent="0.3">
      <c r="A554">
        <v>2025</v>
      </c>
      <c r="B554" s="3">
        <v>45658</v>
      </c>
      <c r="C554" s="3">
        <v>45747</v>
      </c>
      <c r="D554" t="s">
        <v>84</v>
      </c>
      <c r="E554">
        <v>179</v>
      </c>
      <c r="F554" t="s">
        <v>290</v>
      </c>
      <c r="G554" t="s">
        <v>290</v>
      </c>
      <c r="H554" t="s">
        <v>225</v>
      </c>
      <c r="I554" t="s">
        <v>1192</v>
      </c>
      <c r="J554" t="s">
        <v>355</v>
      </c>
      <c r="K554" t="s">
        <v>1193</v>
      </c>
      <c r="L554" t="s">
        <v>91</v>
      </c>
      <c r="M554">
        <v>13088</v>
      </c>
      <c r="N554" t="s">
        <v>212</v>
      </c>
      <c r="O554">
        <v>10672.66</v>
      </c>
      <c r="P554" t="s">
        <v>212</v>
      </c>
      <c r="Q554" s="5" t="str" cm="1">
        <f t="array" aca="1" ref="Q554" ca="1">HYPERLINK("#"&amp;CELL("direccion",Tabla_471065!A550),"547")</f>
        <v>547</v>
      </c>
      <c r="R554" s="5" t="str" cm="1">
        <f t="array" aca="1" ref="R554" ca="1">HYPERLINK("#"&amp;CELL("direccion",Tabla_471039!A550),"547")</f>
        <v>547</v>
      </c>
      <c r="S554" s="5" t="str" cm="1">
        <f t="array" aca="1" ref="S554" ca="1">HYPERLINK("#"&amp;CELL("direccion",Tabla_471067!A550),"547")</f>
        <v>547</v>
      </c>
      <c r="T554" s="5" t="str" cm="1">
        <f t="array" aca="1" ref="T554" ca="1">HYPERLINK("#"&amp;CELL("direccion",Tabla_471023!A550),"547")</f>
        <v>547</v>
      </c>
      <c r="U554" s="5" t="str" cm="1">
        <f t="array" aca="1" ref="U554" ca="1">HYPERLINK("#"&amp;CELL("direccion",Tabla_471047!A550),"547")</f>
        <v>547</v>
      </c>
      <c r="V554" s="5" t="str" cm="1">
        <f t="array" aca="1" ref="V554" ca="1">HYPERLINK("#"&amp;CELL("direccion",Tabla_471030!A550),"547")</f>
        <v>547</v>
      </c>
      <c r="W554" s="5" t="str" cm="1">
        <f t="array" aca="1" ref="W554" ca="1">HYPERLINK("#"&amp;CELL("direccion",Tabla_471041!A550),"547")</f>
        <v>547</v>
      </c>
      <c r="X554" s="5" t="str" cm="1">
        <f t="array" aca="1" ref="X554" ca="1">HYPERLINK("#"&amp;CELL("direccion",Tabla_471031!A550),"547")</f>
        <v>547</v>
      </c>
      <c r="Y554" s="5" t="str" cm="1">
        <f t="array" aca="1" ref="Y554" ca="1">HYPERLINK("#"&amp;CELL("direccion",Tabla_471032!A550),"547")</f>
        <v>547</v>
      </c>
      <c r="Z554" s="5" t="str" cm="1">
        <f t="array" aca="1" ref="Z554" ca="1">HYPERLINK("#"&amp;CELL("direccion",Tabla_471059!A550),"547")</f>
        <v>547</v>
      </c>
      <c r="AA554" s="5" t="str" cm="1">
        <f t="array" aca="1" ref="AA554" ca="1">HYPERLINK("#"&amp;CELL("direccion",Tabla_471071!A550),"547")</f>
        <v>547</v>
      </c>
      <c r="AB554" s="5" t="str" cm="1">
        <f t="array" aca="1" ref="AB554" ca="1">HYPERLINK("#"&amp;CELL("direccion",Tabla_471062!A550),"547")</f>
        <v>547</v>
      </c>
      <c r="AC554" s="5" t="str" cm="1">
        <f t="array" aca="1" ref="AC554" ca="1">HYPERLINK("#"&amp;CELL("direccion",Tabla_471074!A550),"547")</f>
        <v>547</v>
      </c>
      <c r="AD554" t="s">
        <v>213</v>
      </c>
      <c r="AE554" s="3">
        <v>45747</v>
      </c>
    </row>
    <row r="555" spans="1:31" x14ac:dyDescent="0.3">
      <c r="A555">
        <v>2025</v>
      </c>
      <c r="B555" s="3">
        <v>45658</v>
      </c>
      <c r="C555" s="3">
        <v>45747</v>
      </c>
      <c r="D555" t="s">
        <v>84</v>
      </c>
      <c r="E555">
        <v>179</v>
      </c>
      <c r="F555" t="s">
        <v>292</v>
      </c>
      <c r="G555" t="s">
        <v>292</v>
      </c>
      <c r="H555" t="s">
        <v>225</v>
      </c>
      <c r="I555" t="s">
        <v>831</v>
      </c>
      <c r="J555" t="s">
        <v>1194</v>
      </c>
      <c r="K555" t="s">
        <v>1195</v>
      </c>
      <c r="L555" t="s">
        <v>91</v>
      </c>
      <c r="M555">
        <v>13088</v>
      </c>
      <c r="N555" t="s">
        <v>212</v>
      </c>
      <c r="O555">
        <v>10672.66</v>
      </c>
      <c r="P555" t="s">
        <v>212</v>
      </c>
      <c r="Q555" s="5" t="str" cm="1">
        <f t="array" aca="1" ref="Q555" ca="1">HYPERLINK("#"&amp;CELL("direccion",Tabla_471065!A551),"548")</f>
        <v>548</v>
      </c>
      <c r="R555" s="5" t="str" cm="1">
        <f t="array" aca="1" ref="R555" ca="1">HYPERLINK("#"&amp;CELL("direccion",Tabla_471039!A551),"548")</f>
        <v>548</v>
      </c>
      <c r="S555" s="5" t="str" cm="1">
        <f t="array" aca="1" ref="S555" ca="1">HYPERLINK("#"&amp;CELL("direccion",Tabla_471067!A551),"548")</f>
        <v>548</v>
      </c>
      <c r="T555" s="5" t="str" cm="1">
        <f t="array" aca="1" ref="T555" ca="1">HYPERLINK("#"&amp;CELL("direccion",Tabla_471023!A551),"548")</f>
        <v>548</v>
      </c>
      <c r="U555" s="5" t="str" cm="1">
        <f t="array" aca="1" ref="U555" ca="1">HYPERLINK("#"&amp;CELL("direccion",Tabla_471047!A551),"548")</f>
        <v>548</v>
      </c>
      <c r="V555" s="5" t="str" cm="1">
        <f t="array" aca="1" ref="V555" ca="1">HYPERLINK("#"&amp;CELL("direccion",Tabla_471030!A551),"548")</f>
        <v>548</v>
      </c>
      <c r="W555" s="5" t="str" cm="1">
        <f t="array" aca="1" ref="W555" ca="1">HYPERLINK("#"&amp;CELL("direccion",Tabla_471041!A551),"548")</f>
        <v>548</v>
      </c>
      <c r="X555" s="5" t="str" cm="1">
        <f t="array" aca="1" ref="X555" ca="1">HYPERLINK("#"&amp;CELL("direccion",Tabla_471031!A551),"548")</f>
        <v>548</v>
      </c>
      <c r="Y555" s="5" t="str" cm="1">
        <f t="array" aca="1" ref="Y555" ca="1">HYPERLINK("#"&amp;CELL("direccion",Tabla_471032!A551),"548")</f>
        <v>548</v>
      </c>
      <c r="Z555" s="5" t="str" cm="1">
        <f t="array" aca="1" ref="Z555" ca="1">HYPERLINK("#"&amp;CELL("direccion",Tabla_471059!A551),"548")</f>
        <v>548</v>
      </c>
      <c r="AA555" s="5" t="str" cm="1">
        <f t="array" aca="1" ref="AA555" ca="1">HYPERLINK("#"&amp;CELL("direccion",Tabla_471071!A551),"548")</f>
        <v>548</v>
      </c>
      <c r="AB555" s="5" t="str" cm="1">
        <f t="array" aca="1" ref="AB555" ca="1">HYPERLINK("#"&amp;CELL("direccion",Tabla_471062!A551),"548")</f>
        <v>548</v>
      </c>
      <c r="AC555" s="5" t="str" cm="1">
        <f t="array" aca="1" ref="AC555" ca="1">HYPERLINK("#"&amp;CELL("direccion",Tabla_471074!A551),"548")</f>
        <v>548</v>
      </c>
      <c r="AD555" t="s">
        <v>213</v>
      </c>
      <c r="AE555" s="3">
        <v>45747</v>
      </c>
    </row>
    <row r="556" spans="1:31" x14ac:dyDescent="0.3">
      <c r="A556">
        <v>2025</v>
      </c>
      <c r="B556" s="3">
        <v>45658</v>
      </c>
      <c r="C556" s="3">
        <v>45747</v>
      </c>
      <c r="D556" t="s">
        <v>84</v>
      </c>
      <c r="E556">
        <v>179</v>
      </c>
      <c r="F556" t="s">
        <v>294</v>
      </c>
      <c r="G556" t="s">
        <v>294</v>
      </c>
      <c r="H556" t="s">
        <v>225</v>
      </c>
      <c r="I556" t="s">
        <v>1196</v>
      </c>
      <c r="J556" t="s">
        <v>1197</v>
      </c>
      <c r="K556" t="s">
        <v>423</v>
      </c>
      <c r="L556" t="s">
        <v>92</v>
      </c>
      <c r="M556">
        <v>13088</v>
      </c>
      <c r="N556" t="s">
        <v>212</v>
      </c>
      <c r="O556">
        <v>10672.66</v>
      </c>
      <c r="P556" t="s">
        <v>212</v>
      </c>
      <c r="Q556" s="5" t="str" cm="1">
        <f t="array" aca="1" ref="Q556" ca="1">HYPERLINK("#"&amp;CELL("direccion",Tabla_471065!A552),"549")</f>
        <v>549</v>
      </c>
      <c r="R556" s="5" t="str" cm="1">
        <f t="array" aca="1" ref="R556" ca="1">HYPERLINK("#"&amp;CELL("direccion",Tabla_471039!A552),"549")</f>
        <v>549</v>
      </c>
      <c r="S556" s="5" t="str" cm="1">
        <f t="array" aca="1" ref="S556" ca="1">HYPERLINK("#"&amp;CELL("direccion",Tabla_471067!A552),"549")</f>
        <v>549</v>
      </c>
      <c r="T556" s="5" t="str" cm="1">
        <f t="array" aca="1" ref="T556" ca="1">HYPERLINK("#"&amp;CELL("direccion",Tabla_471023!A552),"549")</f>
        <v>549</v>
      </c>
      <c r="U556" s="5" t="str" cm="1">
        <f t="array" aca="1" ref="U556" ca="1">HYPERLINK("#"&amp;CELL("direccion",Tabla_471047!A552),"549")</f>
        <v>549</v>
      </c>
      <c r="V556" s="5" t="str" cm="1">
        <f t="array" aca="1" ref="V556" ca="1">HYPERLINK("#"&amp;CELL("direccion",Tabla_471030!A552),"549")</f>
        <v>549</v>
      </c>
      <c r="W556" s="5" t="str" cm="1">
        <f t="array" aca="1" ref="W556" ca="1">HYPERLINK("#"&amp;CELL("direccion",Tabla_471041!A552),"549")</f>
        <v>549</v>
      </c>
      <c r="X556" s="5" t="str" cm="1">
        <f t="array" aca="1" ref="X556" ca="1">HYPERLINK("#"&amp;CELL("direccion",Tabla_471031!A552),"549")</f>
        <v>549</v>
      </c>
      <c r="Y556" s="5" t="str" cm="1">
        <f t="array" aca="1" ref="Y556" ca="1">HYPERLINK("#"&amp;CELL("direccion",Tabla_471032!A552),"549")</f>
        <v>549</v>
      </c>
      <c r="Z556" s="5" t="str" cm="1">
        <f t="array" aca="1" ref="Z556" ca="1">HYPERLINK("#"&amp;CELL("direccion",Tabla_471059!A552),"549")</f>
        <v>549</v>
      </c>
      <c r="AA556" s="5" t="str" cm="1">
        <f t="array" aca="1" ref="AA556" ca="1">HYPERLINK("#"&amp;CELL("direccion",Tabla_471071!A552),"549")</f>
        <v>549</v>
      </c>
      <c r="AB556" s="5" t="str" cm="1">
        <f t="array" aca="1" ref="AB556" ca="1">HYPERLINK("#"&amp;CELL("direccion",Tabla_471062!A552),"549")</f>
        <v>549</v>
      </c>
      <c r="AC556" s="5" t="str" cm="1">
        <f t="array" aca="1" ref="AC556" ca="1">HYPERLINK("#"&amp;CELL("direccion",Tabla_471074!A552),"549")</f>
        <v>549</v>
      </c>
      <c r="AD556" t="s">
        <v>213</v>
      </c>
      <c r="AE556" s="3">
        <v>45747</v>
      </c>
    </row>
    <row r="557" spans="1:31" x14ac:dyDescent="0.3">
      <c r="A557">
        <v>2025</v>
      </c>
      <c r="B557" s="3">
        <v>45658</v>
      </c>
      <c r="C557" s="3">
        <v>45747</v>
      </c>
      <c r="D557" t="s">
        <v>84</v>
      </c>
      <c r="E557">
        <v>179</v>
      </c>
      <c r="F557" t="s">
        <v>276</v>
      </c>
      <c r="G557" t="s">
        <v>276</v>
      </c>
      <c r="H557" t="s">
        <v>225</v>
      </c>
      <c r="I557" t="s">
        <v>1198</v>
      </c>
      <c r="J557" t="s">
        <v>1199</v>
      </c>
      <c r="K557" t="s">
        <v>444</v>
      </c>
      <c r="L557" t="s">
        <v>92</v>
      </c>
      <c r="M557">
        <v>12053</v>
      </c>
      <c r="N557" t="s">
        <v>212</v>
      </c>
      <c r="O557">
        <v>9916.15</v>
      </c>
      <c r="P557" t="s">
        <v>212</v>
      </c>
      <c r="Q557" s="5" t="str" cm="1">
        <f t="array" aca="1" ref="Q557" ca="1">HYPERLINK("#"&amp;CELL("direccion",Tabla_471065!A553),"550")</f>
        <v>550</v>
      </c>
      <c r="R557" s="5" t="str" cm="1">
        <f t="array" aca="1" ref="R557" ca="1">HYPERLINK("#"&amp;CELL("direccion",Tabla_471039!A553),"550")</f>
        <v>550</v>
      </c>
      <c r="S557" s="5" t="str" cm="1">
        <f t="array" aca="1" ref="S557" ca="1">HYPERLINK("#"&amp;CELL("direccion",Tabla_471067!A553),"550")</f>
        <v>550</v>
      </c>
      <c r="T557" s="5" t="str" cm="1">
        <f t="array" aca="1" ref="T557" ca="1">HYPERLINK("#"&amp;CELL("direccion",Tabla_471023!A553),"550")</f>
        <v>550</v>
      </c>
      <c r="U557" s="5" t="str" cm="1">
        <f t="array" aca="1" ref="U557" ca="1">HYPERLINK("#"&amp;CELL("direccion",Tabla_471047!A553),"550")</f>
        <v>550</v>
      </c>
      <c r="V557" s="5" t="str" cm="1">
        <f t="array" aca="1" ref="V557" ca="1">HYPERLINK("#"&amp;CELL("direccion",Tabla_471030!A553),"550")</f>
        <v>550</v>
      </c>
      <c r="W557" s="5" t="str" cm="1">
        <f t="array" aca="1" ref="W557" ca="1">HYPERLINK("#"&amp;CELL("direccion",Tabla_471041!A553),"550")</f>
        <v>550</v>
      </c>
      <c r="X557" s="5" t="str" cm="1">
        <f t="array" aca="1" ref="X557" ca="1">HYPERLINK("#"&amp;CELL("direccion",Tabla_471031!A553),"550")</f>
        <v>550</v>
      </c>
      <c r="Y557" s="5" t="str" cm="1">
        <f t="array" aca="1" ref="Y557" ca="1">HYPERLINK("#"&amp;CELL("direccion",Tabla_471032!A553),"550")</f>
        <v>550</v>
      </c>
      <c r="Z557" s="5" t="str" cm="1">
        <f t="array" aca="1" ref="Z557" ca="1">HYPERLINK("#"&amp;CELL("direccion",Tabla_471059!A553),"550")</f>
        <v>550</v>
      </c>
      <c r="AA557" s="5" t="str" cm="1">
        <f t="array" aca="1" ref="AA557" ca="1">HYPERLINK("#"&amp;CELL("direccion",Tabla_471071!A553),"550")</f>
        <v>550</v>
      </c>
      <c r="AB557" s="5" t="str" cm="1">
        <f t="array" aca="1" ref="AB557" ca="1">HYPERLINK("#"&amp;CELL("direccion",Tabla_471062!A553),"550")</f>
        <v>550</v>
      </c>
      <c r="AC557" s="5" t="str" cm="1">
        <f t="array" aca="1" ref="AC557" ca="1">HYPERLINK("#"&amp;CELL("direccion",Tabla_471074!A553),"550")</f>
        <v>550</v>
      </c>
      <c r="AD557" t="s">
        <v>213</v>
      </c>
      <c r="AE557" s="3">
        <v>45747</v>
      </c>
    </row>
    <row r="558" spans="1:31" x14ac:dyDescent="0.3">
      <c r="A558">
        <v>2025</v>
      </c>
      <c r="B558" s="3">
        <v>45658</v>
      </c>
      <c r="C558" s="3">
        <v>45747</v>
      </c>
      <c r="D558" t="s">
        <v>84</v>
      </c>
      <c r="E558">
        <v>179</v>
      </c>
      <c r="F558" t="s">
        <v>292</v>
      </c>
      <c r="G558" t="s">
        <v>292</v>
      </c>
      <c r="H558" t="s">
        <v>225</v>
      </c>
      <c r="I558" t="s">
        <v>995</v>
      </c>
      <c r="J558" t="s">
        <v>960</v>
      </c>
      <c r="K558" t="s">
        <v>1200</v>
      </c>
      <c r="L558" t="s">
        <v>91</v>
      </c>
      <c r="M558">
        <v>13088</v>
      </c>
      <c r="N558" t="s">
        <v>212</v>
      </c>
      <c r="O558">
        <v>10672.66</v>
      </c>
      <c r="P558" t="s">
        <v>212</v>
      </c>
      <c r="Q558" s="5" t="str" cm="1">
        <f t="array" aca="1" ref="Q558" ca="1">HYPERLINK("#"&amp;CELL("direccion",Tabla_471065!A554),"551")</f>
        <v>551</v>
      </c>
      <c r="R558" s="5" t="str" cm="1">
        <f t="array" aca="1" ref="R558" ca="1">HYPERLINK("#"&amp;CELL("direccion",Tabla_471039!A554),"551")</f>
        <v>551</v>
      </c>
      <c r="S558" s="5" t="str" cm="1">
        <f t="array" aca="1" ref="S558" ca="1">HYPERLINK("#"&amp;CELL("direccion",Tabla_471067!A554),"551")</f>
        <v>551</v>
      </c>
      <c r="T558" s="5" t="str" cm="1">
        <f t="array" aca="1" ref="T558" ca="1">HYPERLINK("#"&amp;CELL("direccion",Tabla_471023!A554),"551")</f>
        <v>551</v>
      </c>
      <c r="U558" s="5" t="str" cm="1">
        <f t="array" aca="1" ref="U558" ca="1">HYPERLINK("#"&amp;CELL("direccion",Tabla_471047!A554),"551")</f>
        <v>551</v>
      </c>
      <c r="V558" s="5" t="str" cm="1">
        <f t="array" aca="1" ref="V558" ca="1">HYPERLINK("#"&amp;CELL("direccion",Tabla_471030!A554),"551")</f>
        <v>551</v>
      </c>
      <c r="W558" s="5" t="str" cm="1">
        <f t="array" aca="1" ref="W558" ca="1">HYPERLINK("#"&amp;CELL("direccion",Tabla_471041!A554),"551")</f>
        <v>551</v>
      </c>
      <c r="X558" s="5" t="str" cm="1">
        <f t="array" aca="1" ref="X558" ca="1">HYPERLINK("#"&amp;CELL("direccion",Tabla_471031!A554),"551")</f>
        <v>551</v>
      </c>
      <c r="Y558" s="5" t="str" cm="1">
        <f t="array" aca="1" ref="Y558" ca="1">HYPERLINK("#"&amp;CELL("direccion",Tabla_471032!A554),"551")</f>
        <v>551</v>
      </c>
      <c r="Z558" s="5" t="str" cm="1">
        <f t="array" aca="1" ref="Z558" ca="1">HYPERLINK("#"&amp;CELL("direccion",Tabla_471059!A554),"551")</f>
        <v>551</v>
      </c>
      <c r="AA558" s="5" t="str" cm="1">
        <f t="array" aca="1" ref="AA558" ca="1">HYPERLINK("#"&amp;CELL("direccion",Tabla_471071!A554),"551")</f>
        <v>551</v>
      </c>
      <c r="AB558" s="5" t="str" cm="1">
        <f t="array" aca="1" ref="AB558" ca="1">HYPERLINK("#"&amp;CELL("direccion",Tabla_471062!A554),"551")</f>
        <v>551</v>
      </c>
      <c r="AC558" s="5" t="str" cm="1">
        <f t="array" aca="1" ref="AC558" ca="1">HYPERLINK("#"&amp;CELL("direccion",Tabla_471074!A554),"551")</f>
        <v>551</v>
      </c>
      <c r="AD558" t="s">
        <v>213</v>
      </c>
      <c r="AE558" s="3">
        <v>45747</v>
      </c>
    </row>
    <row r="559" spans="1:31" x14ac:dyDescent="0.3">
      <c r="A559">
        <v>2025</v>
      </c>
      <c r="B559" s="3">
        <v>45658</v>
      </c>
      <c r="C559" s="3">
        <v>45747</v>
      </c>
      <c r="D559" t="s">
        <v>84</v>
      </c>
      <c r="E559">
        <v>179</v>
      </c>
      <c r="F559" t="s">
        <v>293</v>
      </c>
      <c r="G559" t="s">
        <v>293</v>
      </c>
      <c r="H559" t="s">
        <v>225</v>
      </c>
      <c r="I559" t="s">
        <v>1201</v>
      </c>
      <c r="J559" t="s">
        <v>1202</v>
      </c>
      <c r="K559" t="s">
        <v>420</v>
      </c>
      <c r="L559" t="s">
        <v>92</v>
      </c>
      <c r="M559">
        <v>13088</v>
      </c>
      <c r="N559" t="s">
        <v>212</v>
      </c>
      <c r="O559">
        <v>10672.66</v>
      </c>
      <c r="P559" t="s">
        <v>212</v>
      </c>
      <c r="Q559" s="5" t="str" cm="1">
        <f t="array" aca="1" ref="Q559" ca="1">HYPERLINK("#"&amp;CELL("direccion",Tabla_471065!A555),"552")</f>
        <v>552</v>
      </c>
      <c r="R559" s="5" t="str" cm="1">
        <f t="array" aca="1" ref="R559" ca="1">HYPERLINK("#"&amp;CELL("direccion",Tabla_471039!A555),"552")</f>
        <v>552</v>
      </c>
      <c r="S559" s="5" t="str" cm="1">
        <f t="array" aca="1" ref="S559" ca="1">HYPERLINK("#"&amp;CELL("direccion",Tabla_471067!A555),"552")</f>
        <v>552</v>
      </c>
      <c r="T559" s="5" t="str" cm="1">
        <f t="array" aca="1" ref="T559" ca="1">HYPERLINK("#"&amp;CELL("direccion",Tabla_471023!A555),"552")</f>
        <v>552</v>
      </c>
      <c r="U559" s="5" t="str" cm="1">
        <f t="array" aca="1" ref="U559" ca="1">HYPERLINK("#"&amp;CELL("direccion",Tabla_471047!A555),"552")</f>
        <v>552</v>
      </c>
      <c r="V559" s="5" t="str" cm="1">
        <f t="array" aca="1" ref="V559" ca="1">HYPERLINK("#"&amp;CELL("direccion",Tabla_471030!A555),"552")</f>
        <v>552</v>
      </c>
      <c r="W559" s="5" t="str" cm="1">
        <f t="array" aca="1" ref="W559" ca="1">HYPERLINK("#"&amp;CELL("direccion",Tabla_471041!A555),"552")</f>
        <v>552</v>
      </c>
      <c r="X559" s="5" t="str" cm="1">
        <f t="array" aca="1" ref="X559" ca="1">HYPERLINK("#"&amp;CELL("direccion",Tabla_471031!A555),"552")</f>
        <v>552</v>
      </c>
      <c r="Y559" s="5" t="str" cm="1">
        <f t="array" aca="1" ref="Y559" ca="1">HYPERLINK("#"&amp;CELL("direccion",Tabla_471032!A555),"552")</f>
        <v>552</v>
      </c>
      <c r="Z559" s="5" t="str" cm="1">
        <f t="array" aca="1" ref="Z559" ca="1">HYPERLINK("#"&amp;CELL("direccion",Tabla_471059!A555),"552")</f>
        <v>552</v>
      </c>
      <c r="AA559" s="5" t="str" cm="1">
        <f t="array" aca="1" ref="AA559" ca="1">HYPERLINK("#"&amp;CELL("direccion",Tabla_471071!A555),"552")</f>
        <v>552</v>
      </c>
      <c r="AB559" s="5" t="str" cm="1">
        <f t="array" aca="1" ref="AB559" ca="1">HYPERLINK("#"&amp;CELL("direccion",Tabla_471062!A555),"552")</f>
        <v>552</v>
      </c>
      <c r="AC559" s="5" t="str" cm="1">
        <f t="array" aca="1" ref="AC559" ca="1">HYPERLINK("#"&amp;CELL("direccion",Tabla_471074!A555),"552")</f>
        <v>552</v>
      </c>
      <c r="AD559" t="s">
        <v>213</v>
      </c>
      <c r="AE559" s="3">
        <v>45747</v>
      </c>
    </row>
    <row r="560" spans="1:31" x14ac:dyDescent="0.3">
      <c r="A560">
        <v>2025</v>
      </c>
      <c r="B560" s="3">
        <v>45658</v>
      </c>
      <c r="C560" s="3">
        <v>45747</v>
      </c>
      <c r="D560" t="s">
        <v>84</v>
      </c>
      <c r="E560">
        <v>179</v>
      </c>
      <c r="F560" t="s">
        <v>292</v>
      </c>
      <c r="G560" t="s">
        <v>292</v>
      </c>
      <c r="H560" t="s">
        <v>225</v>
      </c>
      <c r="I560" t="s">
        <v>1203</v>
      </c>
      <c r="J560" t="s">
        <v>685</v>
      </c>
      <c r="K560" t="s">
        <v>730</v>
      </c>
      <c r="L560" t="s">
        <v>92</v>
      </c>
      <c r="M560">
        <v>13088</v>
      </c>
      <c r="N560" t="s">
        <v>212</v>
      </c>
      <c r="O560">
        <v>10672.66</v>
      </c>
      <c r="P560" t="s">
        <v>212</v>
      </c>
      <c r="Q560" s="5" t="str" cm="1">
        <f t="array" aca="1" ref="Q560" ca="1">HYPERLINK("#"&amp;CELL("direccion",Tabla_471065!A556),"553")</f>
        <v>553</v>
      </c>
      <c r="R560" s="5" t="str" cm="1">
        <f t="array" aca="1" ref="R560" ca="1">HYPERLINK("#"&amp;CELL("direccion",Tabla_471039!A556),"553")</f>
        <v>553</v>
      </c>
      <c r="S560" s="5" t="str" cm="1">
        <f t="array" aca="1" ref="S560" ca="1">HYPERLINK("#"&amp;CELL("direccion",Tabla_471067!A556),"553")</f>
        <v>553</v>
      </c>
      <c r="T560" s="5" t="str" cm="1">
        <f t="array" aca="1" ref="T560" ca="1">HYPERLINK("#"&amp;CELL("direccion",Tabla_471023!A556),"553")</f>
        <v>553</v>
      </c>
      <c r="U560" s="5" t="str" cm="1">
        <f t="array" aca="1" ref="U560" ca="1">HYPERLINK("#"&amp;CELL("direccion",Tabla_471047!A556),"553")</f>
        <v>553</v>
      </c>
      <c r="V560" s="5" t="str" cm="1">
        <f t="array" aca="1" ref="V560" ca="1">HYPERLINK("#"&amp;CELL("direccion",Tabla_471030!A556),"553")</f>
        <v>553</v>
      </c>
      <c r="W560" s="5" t="str" cm="1">
        <f t="array" aca="1" ref="W560" ca="1">HYPERLINK("#"&amp;CELL("direccion",Tabla_471041!A556),"553")</f>
        <v>553</v>
      </c>
      <c r="X560" s="5" t="str" cm="1">
        <f t="array" aca="1" ref="X560" ca="1">HYPERLINK("#"&amp;CELL("direccion",Tabla_471031!A556),"553")</f>
        <v>553</v>
      </c>
      <c r="Y560" s="5" t="str" cm="1">
        <f t="array" aca="1" ref="Y560" ca="1">HYPERLINK("#"&amp;CELL("direccion",Tabla_471032!A556),"553")</f>
        <v>553</v>
      </c>
      <c r="Z560" s="5" t="str" cm="1">
        <f t="array" aca="1" ref="Z560" ca="1">HYPERLINK("#"&amp;CELL("direccion",Tabla_471059!A556),"553")</f>
        <v>553</v>
      </c>
      <c r="AA560" s="5" t="str" cm="1">
        <f t="array" aca="1" ref="AA560" ca="1">HYPERLINK("#"&amp;CELL("direccion",Tabla_471071!A556),"553")</f>
        <v>553</v>
      </c>
      <c r="AB560" s="5" t="str" cm="1">
        <f t="array" aca="1" ref="AB560" ca="1">HYPERLINK("#"&amp;CELL("direccion",Tabla_471062!A556),"553")</f>
        <v>553</v>
      </c>
      <c r="AC560" s="5" t="str" cm="1">
        <f t="array" aca="1" ref="AC560" ca="1">HYPERLINK("#"&amp;CELL("direccion",Tabla_471074!A556),"553")</f>
        <v>553</v>
      </c>
      <c r="AD560" t="s">
        <v>213</v>
      </c>
      <c r="AE560" s="3">
        <v>45747</v>
      </c>
    </row>
    <row r="561" spans="1:31" x14ac:dyDescent="0.3">
      <c r="A561">
        <v>2025</v>
      </c>
      <c r="B561" s="3">
        <v>45658</v>
      </c>
      <c r="C561" s="3">
        <v>45747</v>
      </c>
      <c r="D561" t="s">
        <v>84</v>
      </c>
      <c r="E561">
        <v>179</v>
      </c>
      <c r="F561" t="s">
        <v>290</v>
      </c>
      <c r="G561" t="s">
        <v>290</v>
      </c>
      <c r="H561" t="s">
        <v>225</v>
      </c>
      <c r="I561" t="s">
        <v>1204</v>
      </c>
      <c r="J561" t="s">
        <v>685</v>
      </c>
      <c r="K561" t="s">
        <v>838</v>
      </c>
      <c r="L561" t="s">
        <v>91</v>
      </c>
      <c r="M561">
        <v>13088</v>
      </c>
      <c r="N561" t="s">
        <v>212</v>
      </c>
      <c r="O561">
        <v>10672.66</v>
      </c>
      <c r="P561" t="s">
        <v>212</v>
      </c>
      <c r="Q561" s="5" t="str" cm="1">
        <f t="array" aca="1" ref="Q561" ca="1">HYPERLINK("#"&amp;CELL("direccion",Tabla_471065!A557),"554")</f>
        <v>554</v>
      </c>
      <c r="R561" s="5" t="str" cm="1">
        <f t="array" aca="1" ref="R561" ca="1">HYPERLINK("#"&amp;CELL("direccion",Tabla_471039!A557),"554")</f>
        <v>554</v>
      </c>
      <c r="S561" s="5" t="str" cm="1">
        <f t="array" aca="1" ref="S561" ca="1">HYPERLINK("#"&amp;CELL("direccion",Tabla_471067!A557),"554")</f>
        <v>554</v>
      </c>
      <c r="T561" s="5" t="str" cm="1">
        <f t="array" aca="1" ref="T561" ca="1">HYPERLINK("#"&amp;CELL("direccion",Tabla_471023!A557),"554")</f>
        <v>554</v>
      </c>
      <c r="U561" s="5" t="str" cm="1">
        <f t="array" aca="1" ref="U561" ca="1">HYPERLINK("#"&amp;CELL("direccion",Tabla_471047!A557),"554")</f>
        <v>554</v>
      </c>
      <c r="V561" s="5" t="str" cm="1">
        <f t="array" aca="1" ref="V561" ca="1">HYPERLINK("#"&amp;CELL("direccion",Tabla_471030!A557),"554")</f>
        <v>554</v>
      </c>
      <c r="W561" s="5" t="str" cm="1">
        <f t="array" aca="1" ref="W561" ca="1">HYPERLINK("#"&amp;CELL("direccion",Tabla_471041!A557),"554")</f>
        <v>554</v>
      </c>
      <c r="X561" s="5" t="str" cm="1">
        <f t="array" aca="1" ref="X561" ca="1">HYPERLINK("#"&amp;CELL("direccion",Tabla_471031!A557),"554")</f>
        <v>554</v>
      </c>
      <c r="Y561" s="5" t="str" cm="1">
        <f t="array" aca="1" ref="Y561" ca="1">HYPERLINK("#"&amp;CELL("direccion",Tabla_471032!A557),"554")</f>
        <v>554</v>
      </c>
      <c r="Z561" s="5" t="str" cm="1">
        <f t="array" aca="1" ref="Z561" ca="1">HYPERLINK("#"&amp;CELL("direccion",Tabla_471059!A557),"554")</f>
        <v>554</v>
      </c>
      <c r="AA561" s="5" t="str" cm="1">
        <f t="array" aca="1" ref="AA561" ca="1">HYPERLINK("#"&amp;CELL("direccion",Tabla_471071!A557),"554")</f>
        <v>554</v>
      </c>
      <c r="AB561" s="5" t="str" cm="1">
        <f t="array" aca="1" ref="AB561" ca="1">HYPERLINK("#"&amp;CELL("direccion",Tabla_471062!A557),"554")</f>
        <v>554</v>
      </c>
      <c r="AC561" s="5" t="str" cm="1">
        <f t="array" aca="1" ref="AC561" ca="1">HYPERLINK("#"&amp;CELL("direccion",Tabla_471074!A557),"554")</f>
        <v>554</v>
      </c>
      <c r="AD561" t="s">
        <v>213</v>
      </c>
      <c r="AE561" s="3">
        <v>45747</v>
      </c>
    </row>
    <row r="562" spans="1:31" x14ac:dyDescent="0.3">
      <c r="A562">
        <v>2025</v>
      </c>
      <c r="B562" s="3">
        <v>45658</v>
      </c>
      <c r="C562" s="3">
        <v>45747</v>
      </c>
      <c r="D562" t="s">
        <v>84</v>
      </c>
      <c r="E562">
        <v>179</v>
      </c>
      <c r="F562" t="s">
        <v>299</v>
      </c>
      <c r="G562" t="s">
        <v>299</v>
      </c>
      <c r="H562" t="s">
        <v>225</v>
      </c>
      <c r="I562" t="s">
        <v>1205</v>
      </c>
      <c r="J562" t="s">
        <v>474</v>
      </c>
      <c r="K562" t="s">
        <v>965</v>
      </c>
      <c r="L562" t="s">
        <v>92</v>
      </c>
      <c r="M562">
        <v>13088</v>
      </c>
      <c r="N562" t="s">
        <v>212</v>
      </c>
      <c r="O562">
        <v>10672.66</v>
      </c>
      <c r="P562" t="s">
        <v>212</v>
      </c>
      <c r="Q562" s="5" t="str" cm="1">
        <f t="array" aca="1" ref="Q562" ca="1">HYPERLINK("#"&amp;CELL("direccion",Tabla_471065!A558),"555")</f>
        <v>555</v>
      </c>
      <c r="R562" s="5" t="str" cm="1">
        <f t="array" aca="1" ref="R562" ca="1">HYPERLINK("#"&amp;CELL("direccion",Tabla_471039!A558),"555")</f>
        <v>555</v>
      </c>
      <c r="S562" s="5" t="str" cm="1">
        <f t="array" aca="1" ref="S562" ca="1">HYPERLINK("#"&amp;CELL("direccion",Tabla_471067!A558),"555")</f>
        <v>555</v>
      </c>
      <c r="T562" s="5" t="str" cm="1">
        <f t="array" aca="1" ref="T562" ca="1">HYPERLINK("#"&amp;CELL("direccion",Tabla_471023!A558),"555")</f>
        <v>555</v>
      </c>
      <c r="U562" s="5" t="str" cm="1">
        <f t="array" aca="1" ref="U562" ca="1">HYPERLINK("#"&amp;CELL("direccion",Tabla_471047!A558),"555")</f>
        <v>555</v>
      </c>
      <c r="V562" s="5" t="str" cm="1">
        <f t="array" aca="1" ref="V562" ca="1">HYPERLINK("#"&amp;CELL("direccion",Tabla_471030!A558),"555")</f>
        <v>555</v>
      </c>
      <c r="W562" s="5" t="str" cm="1">
        <f t="array" aca="1" ref="W562" ca="1">HYPERLINK("#"&amp;CELL("direccion",Tabla_471041!A558),"555")</f>
        <v>555</v>
      </c>
      <c r="X562" s="5" t="str" cm="1">
        <f t="array" aca="1" ref="X562" ca="1">HYPERLINK("#"&amp;CELL("direccion",Tabla_471031!A558),"555")</f>
        <v>555</v>
      </c>
      <c r="Y562" s="5" t="str" cm="1">
        <f t="array" aca="1" ref="Y562" ca="1">HYPERLINK("#"&amp;CELL("direccion",Tabla_471032!A558),"555")</f>
        <v>555</v>
      </c>
      <c r="Z562" s="5" t="str" cm="1">
        <f t="array" aca="1" ref="Z562" ca="1">HYPERLINK("#"&amp;CELL("direccion",Tabla_471059!A558),"555")</f>
        <v>555</v>
      </c>
      <c r="AA562" s="5" t="str" cm="1">
        <f t="array" aca="1" ref="AA562" ca="1">HYPERLINK("#"&amp;CELL("direccion",Tabla_471071!A558),"555")</f>
        <v>555</v>
      </c>
      <c r="AB562" s="5" t="str" cm="1">
        <f t="array" aca="1" ref="AB562" ca="1">HYPERLINK("#"&amp;CELL("direccion",Tabla_471062!A558),"555")</f>
        <v>555</v>
      </c>
      <c r="AC562" s="5" t="str" cm="1">
        <f t="array" aca="1" ref="AC562" ca="1">HYPERLINK("#"&amp;CELL("direccion",Tabla_471074!A558),"555")</f>
        <v>555</v>
      </c>
      <c r="AD562" t="s">
        <v>213</v>
      </c>
      <c r="AE562" s="3">
        <v>45747</v>
      </c>
    </row>
    <row r="563" spans="1:31" x14ac:dyDescent="0.3">
      <c r="A563">
        <v>2025</v>
      </c>
      <c r="B563" s="3">
        <v>45658</v>
      </c>
      <c r="C563" s="3">
        <v>45747</v>
      </c>
      <c r="D563" t="s">
        <v>84</v>
      </c>
      <c r="E563">
        <v>179</v>
      </c>
      <c r="F563" t="s">
        <v>292</v>
      </c>
      <c r="G563" t="s">
        <v>292</v>
      </c>
      <c r="H563" t="s">
        <v>225</v>
      </c>
      <c r="I563" t="s">
        <v>371</v>
      </c>
      <c r="J563" t="s">
        <v>1206</v>
      </c>
      <c r="K563" t="s">
        <v>1207</v>
      </c>
      <c r="L563" t="s">
        <v>91</v>
      </c>
      <c r="M563">
        <v>13088</v>
      </c>
      <c r="N563" t="s">
        <v>212</v>
      </c>
      <c r="O563">
        <v>10672.66</v>
      </c>
      <c r="P563" t="s">
        <v>212</v>
      </c>
      <c r="Q563" s="5" t="str" cm="1">
        <f t="array" aca="1" ref="Q563" ca="1">HYPERLINK("#"&amp;CELL("direccion",Tabla_471065!A559),"556")</f>
        <v>556</v>
      </c>
      <c r="R563" s="5" t="str" cm="1">
        <f t="array" aca="1" ref="R563" ca="1">HYPERLINK("#"&amp;CELL("direccion",Tabla_471039!A559),"556")</f>
        <v>556</v>
      </c>
      <c r="S563" s="5" t="str" cm="1">
        <f t="array" aca="1" ref="S563" ca="1">HYPERLINK("#"&amp;CELL("direccion",Tabla_471067!A559),"556")</f>
        <v>556</v>
      </c>
      <c r="T563" s="5" t="str" cm="1">
        <f t="array" aca="1" ref="T563" ca="1">HYPERLINK("#"&amp;CELL("direccion",Tabla_471023!A559),"556")</f>
        <v>556</v>
      </c>
      <c r="U563" s="5" t="str" cm="1">
        <f t="array" aca="1" ref="U563" ca="1">HYPERLINK("#"&amp;CELL("direccion",Tabla_471047!A559),"556")</f>
        <v>556</v>
      </c>
      <c r="V563" s="5" t="str" cm="1">
        <f t="array" aca="1" ref="V563" ca="1">HYPERLINK("#"&amp;CELL("direccion",Tabla_471030!A559),"556")</f>
        <v>556</v>
      </c>
      <c r="W563" s="5" t="str" cm="1">
        <f t="array" aca="1" ref="W563" ca="1">HYPERLINK("#"&amp;CELL("direccion",Tabla_471041!A559),"556")</f>
        <v>556</v>
      </c>
      <c r="X563" s="5" t="str" cm="1">
        <f t="array" aca="1" ref="X563" ca="1">HYPERLINK("#"&amp;CELL("direccion",Tabla_471031!A559),"556")</f>
        <v>556</v>
      </c>
      <c r="Y563" s="5" t="str" cm="1">
        <f t="array" aca="1" ref="Y563" ca="1">HYPERLINK("#"&amp;CELL("direccion",Tabla_471032!A559),"556")</f>
        <v>556</v>
      </c>
      <c r="Z563" s="5" t="str" cm="1">
        <f t="array" aca="1" ref="Z563" ca="1">HYPERLINK("#"&amp;CELL("direccion",Tabla_471059!A559),"556")</f>
        <v>556</v>
      </c>
      <c r="AA563" s="5" t="str" cm="1">
        <f t="array" aca="1" ref="AA563" ca="1">HYPERLINK("#"&amp;CELL("direccion",Tabla_471071!A559),"556")</f>
        <v>556</v>
      </c>
      <c r="AB563" s="5" t="str" cm="1">
        <f t="array" aca="1" ref="AB563" ca="1">HYPERLINK("#"&amp;CELL("direccion",Tabla_471062!A559),"556")</f>
        <v>556</v>
      </c>
      <c r="AC563" s="5" t="str" cm="1">
        <f t="array" aca="1" ref="AC563" ca="1">HYPERLINK("#"&amp;CELL("direccion",Tabla_471074!A559),"556")</f>
        <v>556</v>
      </c>
      <c r="AD563" t="s">
        <v>213</v>
      </c>
      <c r="AE563" s="3">
        <v>45747</v>
      </c>
    </row>
    <row r="564" spans="1:31" x14ac:dyDescent="0.3">
      <c r="A564">
        <v>2025</v>
      </c>
      <c r="B564" s="3">
        <v>45658</v>
      </c>
      <c r="C564" s="3">
        <v>45747</v>
      </c>
      <c r="D564" t="s">
        <v>84</v>
      </c>
      <c r="E564">
        <v>179</v>
      </c>
      <c r="F564" t="s">
        <v>290</v>
      </c>
      <c r="G564" t="s">
        <v>290</v>
      </c>
      <c r="H564" t="s">
        <v>225</v>
      </c>
      <c r="I564" t="s">
        <v>1208</v>
      </c>
      <c r="J564" t="s">
        <v>402</v>
      </c>
      <c r="K564" t="s">
        <v>527</v>
      </c>
      <c r="L564" t="s">
        <v>91</v>
      </c>
      <c r="M564">
        <v>12053</v>
      </c>
      <c r="N564" t="s">
        <v>212</v>
      </c>
      <c r="O564">
        <v>9916.15</v>
      </c>
      <c r="P564" t="s">
        <v>212</v>
      </c>
      <c r="Q564" s="5" t="str" cm="1">
        <f t="array" aca="1" ref="Q564" ca="1">HYPERLINK("#"&amp;CELL("direccion",Tabla_471065!A560),"557")</f>
        <v>557</v>
      </c>
      <c r="R564" s="5" t="str" cm="1">
        <f t="array" aca="1" ref="R564" ca="1">HYPERLINK("#"&amp;CELL("direccion",Tabla_471039!A560),"557")</f>
        <v>557</v>
      </c>
      <c r="S564" s="5" t="str" cm="1">
        <f t="array" aca="1" ref="S564" ca="1">HYPERLINK("#"&amp;CELL("direccion",Tabla_471067!A560),"557")</f>
        <v>557</v>
      </c>
      <c r="T564" s="5" t="str" cm="1">
        <f t="array" aca="1" ref="T564" ca="1">HYPERLINK("#"&amp;CELL("direccion",Tabla_471023!A560),"557")</f>
        <v>557</v>
      </c>
      <c r="U564" s="5" t="str" cm="1">
        <f t="array" aca="1" ref="U564" ca="1">HYPERLINK("#"&amp;CELL("direccion",Tabla_471047!A560),"557")</f>
        <v>557</v>
      </c>
      <c r="V564" s="5" t="str" cm="1">
        <f t="array" aca="1" ref="V564" ca="1">HYPERLINK("#"&amp;CELL("direccion",Tabla_471030!A560),"557")</f>
        <v>557</v>
      </c>
      <c r="W564" s="5" t="str" cm="1">
        <f t="array" aca="1" ref="W564" ca="1">HYPERLINK("#"&amp;CELL("direccion",Tabla_471041!A560),"557")</f>
        <v>557</v>
      </c>
      <c r="X564" s="5" t="str" cm="1">
        <f t="array" aca="1" ref="X564" ca="1">HYPERLINK("#"&amp;CELL("direccion",Tabla_471031!A560),"557")</f>
        <v>557</v>
      </c>
      <c r="Y564" s="5" t="str" cm="1">
        <f t="array" aca="1" ref="Y564" ca="1">HYPERLINK("#"&amp;CELL("direccion",Tabla_471032!A560),"557")</f>
        <v>557</v>
      </c>
      <c r="Z564" s="5" t="str" cm="1">
        <f t="array" aca="1" ref="Z564" ca="1">HYPERLINK("#"&amp;CELL("direccion",Tabla_471059!A560),"557")</f>
        <v>557</v>
      </c>
      <c r="AA564" s="5" t="str" cm="1">
        <f t="array" aca="1" ref="AA564" ca="1">HYPERLINK("#"&amp;CELL("direccion",Tabla_471071!A560),"557")</f>
        <v>557</v>
      </c>
      <c r="AB564" s="5" t="str" cm="1">
        <f t="array" aca="1" ref="AB564" ca="1">HYPERLINK("#"&amp;CELL("direccion",Tabla_471062!A560),"557")</f>
        <v>557</v>
      </c>
      <c r="AC564" s="5" t="str" cm="1">
        <f t="array" aca="1" ref="AC564" ca="1">HYPERLINK("#"&amp;CELL("direccion",Tabla_471074!A560),"557")</f>
        <v>557</v>
      </c>
      <c r="AD564" t="s">
        <v>213</v>
      </c>
      <c r="AE564" s="3">
        <v>45747</v>
      </c>
    </row>
    <row r="565" spans="1:31" x14ac:dyDescent="0.3">
      <c r="A565">
        <v>2025</v>
      </c>
      <c r="B565" s="3">
        <v>45658</v>
      </c>
      <c r="C565" s="3">
        <v>45747</v>
      </c>
      <c r="D565" t="s">
        <v>84</v>
      </c>
      <c r="E565">
        <v>179</v>
      </c>
      <c r="F565" t="s">
        <v>292</v>
      </c>
      <c r="G565" t="s">
        <v>292</v>
      </c>
      <c r="H565" t="s">
        <v>225</v>
      </c>
      <c r="I565" t="s">
        <v>1097</v>
      </c>
      <c r="J565" t="s">
        <v>402</v>
      </c>
      <c r="K565" t="s">
        <v>676</v>
      </c>
      <c r="L565" t="s">
        <v>91</v>
      </c>
      <c r="M565">
        <v>13088</v>
      </c>
      <c r="N565" t="s">
        <v>212</v>
      </c>
      <c r="O565">
        <v>10672.66</v>
      </c>
      <c r="P565" t="s">
        <v>212</v>
      </c>
      <c r="Q565" s="5" t="str" cm="1">
        <f t="array" aca="1" ref="Q565" ca="1">HYPERLINK("#"&amp;CELL("direccion",Tabla_471065!A561),"558")</f>
        <v>558</v>
      </c>
      <c r="R565" s="5" t="str" cm="1">
        <f t="array" aca="1" ref="R565" ca="1">HYPERLINK("#"&amp;CELL("direccion",Tabla_471039!A561),"558")</f>
        <v>558</v>
      </c>
      <c r="S565" s="5" t="str" cm="1">
        <f t="array" aca="1" ref="S565" ca="1">HYPERLINK("#"&amp;CELL("direccion",Tabla_471067!A561),"558")</f>
        <v>558</v>
      </c>
      <c r="T565" s="5" t="str" cm="1">
        <f t="array" aca="1" ref="T565" ca="1">HYPERLINK("#"&amp;CELL("direccion",Tabla_471023!A561),"558")</f>
        <v>558</v>
      </c>
      <c r="U565" s="5" t="str" cm="1">
        <f t="array" aca="1" ref="U565" ca="1">HYPERLINK("#"&amp;CELL("direccion",Tabla_471047!A561),"558")</f>
        <v>558</v>
      </c>
      <c r="V565" s="5" t="str" cm="1">
        <f t="array" aca="1" ref="V565" ca="1">HYPERLINK("#"&amp;CELL("direccion",Tabla_471030!A561),"558")</f>
        <v>558</v>
      </c>
      <c r="W565" s="5" t="str" cm="1">
        <f t="array" aca="1" ref="W565" ca="1">HYPERLINK("#"&amp;CELL("direccion",Tabla_471041!A561),"558")</f>
        <v>558</v>
      </c>
      <c r="X565" s="5" t="str" cm="1">
        <f t="array" aca="1" ref="X565" ca="1">HYPERLINK("#"&amp;CELL("direccion",Tabla_471031!A561),"558")</f>
        <v>558</v>
      </c>
      <c r="Y565" s="5" t="str" cm="1">
        <f t="array" aca="1" ref="Y565" ca="1">HYPERLINK("#"&amp;CELL("direccion",Tabla_471032!A561),"558")</f>
        <v>558</v>
      </c>
      <c r="Z565" s="5" t="str" cm="1">
        <f t="array" aca="1" ref="Z565" ca="1">HYPERLINK("#"&amp;CELL("direccion",Tabla_471059!A561),"558")</f>
        <v>558</v>
      </c>
      <c r="AA565" s="5" t="str" cm="1">
        <f t="array" aca="1" ref="AA565" ca="1">HYPERLINK("#"&amp;CELL("direccion",Tabla_471071!A561),"558")</f>
        <v>558</v>
      </c>
      <c r="AB565" s="5" t="str" cm="1">
        <f t="array" aca="1" ref="AB565" ca="1">HYPERLINK("#"&amp;CELL("direccion",Tabla_471062!A561),"558")</f>
        <v>558</v>
      </c>
      <c r="AC565" s="5" t="str" cm="1">
        <f t="array" aca="1" ref="AC565" ca="1">HYPERLINK("#"&amp;CELL("direccion",Tabla_471074!A561),"558")</f>
        <v>558</v>
      </c>
      <c r="AD565" t="s">
        <v>213</v>
      </c>
      <c r="AE565" s="3">
        <v>45747</v>
      </c>
    </row>
    <row r="566" spans="1:31" x14ac:dyDescent="0.3">
      <c r="A566">
        <v>2025</v>
      </c>
      <c r="B566" s="3">
        <v>45658</v>
      </c>
      <c r="C566" s="3">
        <v>45747</v>
      </c>
      <c r="D566" t="s">
        <v>84</v>
      </c>
      <c r="E566">
        <v>179</v>
      </c>
      <c r="F566" t="s">
        <v>290</v>
      </c>
      <c r="G566" t="s">
        <v>290</v>
      </c>
      <c r="H566" t="s">
        <v>225</v>
      </c>
      <c r="I566" t="s">
        <v>1186</v>
      </c>
      <c r="J566" t="s">
        <v>402</v>
      </c>
      <c r="K566" t="s">
        <v>1209</v>
      </c>
      <c r="L566" t="s">
        <v>91</v>
      </c>
      <c r="M566">
        <v>12053</v>
      </c>
      <c r="N566" t="s">
        <v>212</v>
      </c>
      <c r="O566">
        <v>9916.15</v>
      </c>
      <c r="P566" t="s">
        <v>212</v>
      </c>
      <c r="Q566" s="5" t="str" cm="1">
        <f t="array" aca="1" ref="Q566" ca="1">HYPERLINK("#"&amp;CELL("direccion",Tabla_471065!A562),"559")</f>
        <v>559</v>
      </c>
      <c r="R566" s="5" t="str" cm="1">
        <f t="array" aca="1" ref="R566" ca="1">HYPERLINK("#"&amp;CELL("direccion",Tabla_471039!A562),"559")</f>
        <v>559</v>
      </c>
      <c r="S566" s="5" t="str" cm="1">
        <f t="array" aca="1" ref="S566" ca="1">HYPERLINK("#"&amp;CELL("direccion",Tabla_471067!A562),"559")</f>
        <v>559</v>
      </c>
      <c r="T566" s="5" t="str" cm="1">
        <f t="array" aca="1" ref="T566" ca="1">HYPERLINK("#"&amp;CELL("direccion",Tabla_471023!A562),"559")</f>
        <v>559</v>
      </c>
      <c r="U566" s="5" t="str" cm="1">
        <f t="array" aca="1" ref="U566" ca="1">HYPERLINK("#"&amp;CELL("direccion",Tabla_471047!A562),"559")</f>
        <v>559</v>
      </c>
      <c r="V566" s="5" t="str" cm="1">
        <f t="array" aca="1" ref="V566" ca="1">HYPERLINK("#"&amp;CELL("direccion",Tabla_471030!A562),"559")</f>
        <v>559</v>
      </c>
      <c r="W566" s="5" t="str" cm="1">
        <f t="array" aca="1" ref="W566" ca="1">HYPERLINK("#"&amp;CELL("direccion",Tabla_471041!A562),"559")</f>
        <v>559</v>
      </c>
      <c r="X566" s="5" t="str" cm="1">
        <f t="array" aca="1" ref="X566" ca="1">HYPERLINK("#"&amp;CELL("direccion",Tabla_471031!A562),"559")</f>
        <v>559</v>
      </c>
      <c r="Y566" s="5" t="str" cm="1">
        <f t="array" aca="1" ref="Y566" ca="1">HYPERLINK("#"&amp;CELL("direccion",Tabla_471032!A562),"559")</f>
        <v>559</v>
      </c>
      <c r="Z566" s="5" t="str" cm="1">
        <f t="array" aca="1" ref="Z566" ca="1">HYPERLINK("#"&amp;CELL("direccion",Tabla_471059!A562),"559")</f>
        <v>559</v>
      </c>
      <c r="AA566" s="5" t="str" cm="1">
        <f t="array" aca="1" ref="AA566" ca="1">HYPERLINK("#"&amp;CELL("direccion",Tabla_471071!A562),"559")</f>
        <v>559</v>
      </c>
      <c r="AB566" s="5" t="str" cm="1">
        <f t="array" aca="1" ref="AB566" ca="1">HYPERLINK("#"&amp;CELL("direccion",Tabla_471062!A562),"559")</f>
        <v>559</v>
      </c>
      <c r="AC566" s="5" t="str" cm="1">
        <f t="array" aca="1" ref="AC566" ca="1">HYPERLINK("#"&amp;CELL("direccion",Tabla_471074!A562),"559")</f>
        <v>559</v>
      </c>
      <c r="AD566" t="s">
        <v>213</v>
      </c>
      <c r="AE566" s="3">
        <v>45747</v>
      </c>
    </row>
    <row r="567" spans="1:31" x14ac:dyDescent="0.3">
      <c r="A567">
        <v>2025</v>
      </c>
      <c r="B567" s="3">
        <v>45658</v>
      </c>
      <c r="C567" s="3">
        <v>45747</v>
      </c>
      <c r="D567" t="s">
        <v>84</v>
      </c>
      <c r="E567">
        <v>179</v>
      </c>
      <c r="F567" t="s">
        <v>292</v>
      </c>
      <c r="G567" t="s">
        <v>292</v>
      </c>
      <c r="H567" t="s">
        <v>225</v>
      </c>
      <c r="I567" t="s">
        <v>1137</v>
      </c>
      <c r="J567" t="s">
        <v>402</v>
      </c>
      <c r="K567" t="s">
        <v>649</v>
      </c>
      <c r="L567" t="s">
        <v>92</v>
      </c>
      <c r="M567">
        <v>13088</v>
      </c>
      <c r="N567" t="s">
        <v>212</v>
      </c>
      <c r="O567">
        <v>10672.66</v>
      </c>
      <c r="P567" t="s">
        <v>212</v>
      </c>
      <c r="Q567" s="5" t="str" cm="1">
        <f t="array" aca="1" ref="Q567" ca="1">HYPERLINK("#"&amp;CELL("direccion",Tabla_471065!A563),"560")</f>
        <v>560</v>
      </c>
      <c r="R567" s="5" t="str" cm="1">
        <f t="array" aca="1" ref="R567" ca="1">HYPERLINK("#"&amp;CELL("direccion",Tabla_471039!A563),"560")</f>
        <v>560</v>
      </c>
      <c r="S567" s="5" t="str" cm="1">
        <f t="array" aca="1" ref="S567" ca="1">HYPERLINK("#"&amp;CELL("direccion",Tabla_471067!A563),"560")</f>
        <v>560</v>
      </c>
      <c r="T567" s="5" t="str" cm="1">
        <f t="array" aca="1" ref="T567" ca="1">HYPERLINK("#"&amp;CELL("direccion",Tabla_471023!A563),"560")</f>
        <v>560</v>
      </c>
      <c r="U567" s="5" t="str" cm="1">
        <f t="array" aca="1" ref="U567" ca="1">HYPERLINK("#"&amp;CELL("direccion",Tabla_471047!A563),"560")</f>
        <v>560</v>
      </c>
      <c r="V567" s="5" t="str" cm="1">
        <f t="array" aca="1" ref="V567" ca="1">HYPERLINK("#"&amp;CELL("direccion",Tabla_471030!A563),"560")</f>
        <v>560</v>
      </c>
      <c r="W567" s="5" t="str" cm="1">
        <f t="array" aca="1" ref="W567" ca="1">HYPERLINK("#"&amp;CELL("direccion",Tabla_471041!A563),"560")</f>
        <v>560</v>
      </c>
      <c r="X567" s="5" t="str" cm="1">
        <f t="array" aca="1" ref="X567" ca="1">HYPERLINK("#"&amp;CELL("direccion",Tabla_471031!A563),"560")</f>
        <v>560</v>
      </c>
      <c r="Y567" s="5" t="str" cm="1">
        <f t="array" aca="1" ref="Y567" ca="1">HYPERLINK("#"&amp;CELL("direccion",Tabla_471032!A563),"560")</f>
        <v>560</v>
      </c>
      <c r="Z567" s="5" t="str" cm="1">
        <f t="array" aca="1" ref="Z567" ca="1">HYPERLINK("#"&amp;CELL("direccion",Tabla_471059!A563),"560")</f>
        <v>560</v>
      </c>
      <c r="AA567" s="5" t="str" cm="1">
        <f t="array" aca="1" ref="AA567" ca="1">HYPERLINK("#"&amp;CELL("direccion",Tabla_471071!A563),"560")</f>
        <v>560</v>
      </c>
      <c r="AB567" s="5" t="str" cm="1">
        <f t="array" aca="1" ref="AB567" ca="1">HYPERLINK("#"&amp;CELL("direccion",Tabla_471062!A563),"560")</f>
        <v>560</v>
      </c>
      <c r="AC567" s="5" t="str" cm="1">
        <f t="array" aca="1" ref="AC567" ca="1">HYPERLINK("#"&amp;CELL("direccion",Tabla_471074!A563),"560")</f>
        <v>560</v>
      </c>
      <c r="AD567" t="s">
        <v>213</v>
      </c>
      <c r="AE567" s="3">
        <v>45747</v>
      </c>
    </row>
    <row r="568" spans="1:31" x14ac:dyDescent="0.3">
      <c r="A568">
        <v>2025</v>
      </c>
      <c r="B568" s="3">
        <v>45658</v>
      </c>
      <c r="C568" s="3">
        <v>45747</v>
      </c>
      <c r="D568" t="s">
        <v>84</v>
      </c>
      <c r="E568">
        <v>179</v>
      </c>
      <c r="F568" t="s">
        <v>276</v>
      </c>
      <c r="G568" t="s">
        <v>276</v>
      </c>
      <c r="H568" t="s">
        <v>225</v>
      </c>
      <c r="I568" t="s">
        <v>1210</v>
      </c>
      <c r="J568" t="s">
        <v>402</v>
      </c>
      <c r="K568" t="s">
        <v>404</v>
      </c>
      <c r="L568" t="s">
        <v>91</v>
      </c>
      <c r="M568">
        <v>12053</v>
      </c>
      <c r="N568" t="s">
        <v>212</v>
      </c>
      <c r="O568">
        <v>9916.15</v>
      </c>
      <c r="P568" t="s">
        <v>212</v>
      </c>
      <c r="Q568" s="5" t="str" cm="1">
        <f t="array" aca="1" ref="Q568" ca="1">HYPERLINK("#"&amp;CELL("direccion",Tabla_471065!A564),"561")</f>
        <v>561</v>
      </c>
      <c r="R568" s="5" t="str" cm="1">
        <f t="array" aca="1" ref="R568" ca="1">HYPERLINK("#"&amp;CELL("direccion",Tabla_471039!A564),"561")</f>
        <v>561</v>
      </c>
      <c r="S568" s="5" t="str" cm="1">
        <f t="array" aca="1" ref="S568" ca="1">HYPERLINK("#"&amp;CELL("direccion",Tabla_471067!A564),"561")</f>
        <v>561</v>
      </c>
      <c r="T568" s="5" t="str" cm="1">
        <f t="array" aca="1" ref="T568" ca="1">HYPERLINK("#"&amp;CELL("direccion",Tabla_471023!A564),"561")</f>
        <v>561</v>
      </c>
      <c r="U568" s="5" t="str" cm="1">
        <f t="array" aca="1" ref="U568" ca="1">HYPERLINK("#"&amp;CELL("direccion",Tabla_471047!A564),"561")</f>
        <v>561</v>
      </c>
      <c r="V568" s="5" t="str" cm="1">
        <f t="array" aca="1" ref="V568" ca="1">HYPERLINK("#"&amp;CELL("direccion",Tabla_471030!A564),"561")</f>
        <v>561</v>
      </c>
      <c r="W568" s="5" t="str" cm="1">
        <f t="array" aca="1" ref="W568" ca="1">HYPERLINK("#"&amp;CELL("direccion",Tabla_471041!A564),"561")</f>
        <v>561</v>
      </c>
      <c r="X568" s="5" t="str" cm="1">
        <f t="array" aca="1" ref="X568" ca="1">HYPERLINK("#"&amp;CELL("direccion",Tabla_471031!A564),"561")</f>
        <v>561</v>
      </c>
      <c r="Y568" s="5" t="str" cm="1">
        <f t="array" aca="1" ref="Y568" ca="1">HYPERLINK("#"&amp;CELL("direccion",Tabla_471032!A564),"561")</f>
        <v>561</v>
      </c>
      <c r="Z568" s="5" t="str" cm="1">
        <f t="array" aca="1" ref="Z568" ca="1">HYPERLINK("#"&amp;CELL("direccion",Tabla_471059!A564),"561")</f>
        <v>561</v>
      </c>
      <c r="AA568" s="5" t="str" cm="1">
        <f t="array" aca="1" ref="AA568" ca="1">HYPERLINK("#"&amp;CELL("direccion",Tabla_471071!A564),"561")</f>
        <v>561</v>
      </c>
      <c r="AB568" s="5" t="str" cm="1">
        <f t="array" aca="1" ref="AB568" ca="1">HYPERLINK("#"&amp;CELL("direccion",Tabla_471062!A564),"561")</f>
        <v>561</v>
      </c>
      <c r="AC568" s="5" t="str" cm="1">
        <f t="array" aca="1" ref="AC568" ca="1">HYPERLINK("#"&amp;CELL("direccion",Tabla_471074!A564),"561")</f>
        <v>561</v>
      </c>
      <c r="AD568" t="s">
        <v>213</v>
      </c>
      <c r="AE568" s="3">
        <v>45747</v>
      </c>
    </row>
    <row r="569" spans="1:31" x14ac:dyDescent="0.3">
      <c r="A569">
        <v>2025</v>
      </c>
      <c r="B569" s="3">
        <v>45658</v>
      </c>
      <c r="C569" s="3">
        <v>45747</v>
      </c>
      <c r="D569" t="s">
        <v>84</v>
      </c>
      <c r="E569">
        <v>179</v>
      </c>
      <c r="F569" t="s">
        <v>289</v>
      </c>
      <c r="G569" t="s">
        <v>289</v>
      </c>
      <c r="H569" t="s">
        <v>225</v>
      </c>
      <c r="I569" t="s">
        <v>1211</v>
      </c>
      <c r="J569" t="s">
        <v>402</v>
      </c>
      <c r="K569" t="s">
        <v>454</v>
      </c>
      <c r="L569" t="s">
        <v>91</v>
      </c>
      <c r="M569">
        <v>13088</v>
      </c>
      <c r="N569" t="s">
        <v>212</v>
      </c>
      <c r="O569">
        <v>10672.66</v>
      </c>
      <c r="P569" t="s">
        <v>212</v>
      </c>
      <c r="Q569" s="5" t="str" cm="1">
        <f t="array" aca="1" ref="Q569" ca="1">HYPERLINK("#"&amp;CELL("direccion",Tabla_471065!A565),"562")</f>
        <v>562</v>
      </c>
      <c r="R569" s="5" t="str" cm="1">
        <f t="array" aca="1" ref="R569" ca="1">HYPERLINK("#"&amp;CELL("direccion",Tabla_471039!A565),"562")</f>
        <v>562</v>
      </c>
      <c r="S569" s="5" t="str" cm="1">
        <f t="array" aca="1" ref="S569" ca="1">HYPERLINK("#"&amp;CELL("direccion",Tabla_471067!A565),"562")</f>
        <v>562</v>
      </c>
      <c r="T569" s="5" t="str" cm="1">
        <f t="array" aca="1" ref="T569" ca="1">HYPERLINK("#"&amp;CELL("direccion",Tabla_471023!A565),"562")</f>
        <v>562</v>
      </c>
      <c r="U569" s="5" t="str" cm="1">
        <f t="array" aca="1" ref="U569" ca="1">HYPERLINK("#"&amp;CELL("direccion",Tabla_471047!A565),"562")</f>
        <v>562</v>
      </c>
      <c r="V569" s="5" t="str" cm="1">
        <f t="array" aca="1" ref="V569" ca="1">HYPERLINK("#"&amp;CELL("direccion",Tabla_471030!A565),"562")</f>
        <v>562</v>
      </c>
      <c r="W569" s="5" t="str" cm="1">
        <f t="array" aca="1" ref="W569" ca="1">HYPERLINK("#"&amp;CELL("direccion",Tabla_471041!A565),"562")</f>
        <v>562</v>
      </c>
      <c r="X569" s="5" t="str" cm="1">
        <f t="array" aca="1" ref="X569" ca="1">HYPERLINK("#"&amp;CELL("direccion",Tabla_471031!A565),"562")</f>
        <v>562</v>
      </c>
      <c r="Y569" s="5" t="str" cm="1">
        <f t="array" aca="1" ref="Y569" ca="1">HYPERLINK("#"&amp;CELL("direccion",Tabla_471032!A565),"562")</f>
        <v>562</v>
      </c>
      <c r="Z569" s="5" t="str" cm="1">
        <f t="array" aca="1" ref="Z569" ca="1">HYPERLINK("#"&amp;CELL("direccion",Tabla_471059!A565),"562")</f>
        <v>562</v>
      </c>
      <c r="AA569" s="5" t="str" cm="1">
        <f t="array" aca="1" ref="AA569" ca="1">HYPERLINK("#"&amp;CELL("direccion",Tabla_471071!A565),"562")</f>
        <v>562</v>
      </c>
      <c r="AB569" s="5" t="str" cm="1">
        <f t="array" aca="1" ref="AB569" ca="1">HYPERLINK("#"&amp;CELL("direccion",Tabla_471062!A565),"562")</f>
        <v>562</v>
      </c>
      <c r="AC569" s="5" t="str" cm="1">
        <f t="array" aca="1" ref="AC569" ca="1">HYPERLINK("#"&amp;CELL("direccion",Tabla_471074!A565),"562")</f>
        <v>562</v>
      </c>
      <c r="AD569" t="s">
        <v>213</v>
      </c>
      <c r="AE569" s="3">
        <v>45747</v>
      </c>
    </row>
    <row r="570" spans="1:31" x14ac:dyDescent="0.3">
      <c r="A570">
        <v>2025</v>
      </c>
      <c r="B570" s="3">
        <v>45658</v>
      </c>
      <c r="C570" s="3">
        <v>45747</v>
      </c>
      <c r="D570" t="s">
        <v>84</v>
      </c>
      <c r="E570">
        <v>179</v>
      </c>
      <c r="F570" t="s">
        <v>292</v>
      </c>
      <c r="G570" t="s">
        <v>292</v>
      </c>
      <c r="H570" t="s">
        <v>225</v>
      </c>
      <c r="I570" t="s">
        <v>1212</v>
      </c>
      <c r="J570" t="s">
        <v>690</v>
      </c>
      <c r="K570" t="s">
        <v>485</v>
      </c>
      <c r="L570" t="s">
        <v>92</v>
      </c>
      <c r="M570">
        <v>13088</v>
      </c>
      <c r="N570" t="s">
        <v>212</v>
      </c>
      <c r="O570">
        <v>10672.66</v>
      </c>
      <c r="P570" t="s">
        <v>212</v>
      </c>
      <c r="Q570" s="5" t="str" cm="1">
        <f t="array" aca="1" ref="Q570" ca="1">HYPERLINK("#"&amp;CELL("direccion",Tabla_471065!A566),"563")</f>
        <v>563</v>
      </c>
      <c r="R570" s="5" t="str" cm="1">
        <f t="array" aca="1" ref="R570" ca="1">HYPERLINK("#"&amp;CELL("direccion",Tabla_471039!A566),"563")</f>
        <v>563</v>
      </c>
      <c r="S570" s="5" t="str" cm="1">
        <f t="array" aca="1" ref="S570" ca="1">HYPERLINK("#"&amp;CELL("direccion",Tabla_471067!A566),"563")</f>
        <v>563</v>
      </c>
      <c r="T570" s="5" t="str" cm="1">
        <f t="array" aca="1" ref="T570" ca="1">HYPERLINK("#"&amp;CELL("direccion",Tabla_471023!A566),"563")</f>
        <v>563</v>
      </c>
      <c r="U570" s="5" t="str" cm="1">
        <f t="array" aca="1" ref="U570" ca="1">HYPERLINK("#"&amp;CELL("direccion",Tabla_471047!A566),"563")</f>
        <v>563</v>
      </c>
      <c r="V570" s="5" t="str" cm="1">
        <f t="array" aca="1" ref="V570" ca="1">HYPERLINK("#"&amp;CELL("direccion",Tabla_471030!A566),"563")</f>
        <v>563</v>
      </c>
      <c r="W570" s="5" t="str" cm="1">
        <f t="array" aca="1" ref="W570" ca="1">HYPERLINK("#"&amp;CELL("direccion",Tabla_471041!A566),"563")</f>
        <v>563</v>
      </c>
      <c r="X570" s="5" t="str" cm="1">
        <f t="array" aca="1" ref="X570" ca="1">HYPERLINK("#"&amp;CELL("direccion",Tabla_471031!A566),"563")</f>
        <v>563</v>
      </c>
      <c r="Y570" s="5" t="str" cm="1">
        <f t="array" aca="1" ref="Y570" ca="1">HYPERLINK("#"&amp;CELL("direccion",Tabla_471032!A566),"563")</f>
        <v>563</v>
      </c>
      <c r="Z570" s="5" t="str" cm="1">
        <f t="array" aca="1" ref="Z570" ca="1">HYPERLINK("#"&amp;CELL("direccion",Tabla_471059!A566),"563")</f>
        <v>563</v>
      </c>
      <c r="AA570" s="5" t="str" cm="1">
        <f t="array" aca="1" ref="AA570" ca="1">HYPERLINK("#"&amp;CELL("direccion",Tabla_471071!A566),"563")</f>
        <v>563</v>
      </c>
      <c r="AB570" s="5" t="str" cm="1">
        <f t="array" aca="1" ref="AB570" ca="1">HYPERLINK("#"&amp;CELL("direccion",Tabla_471062!A566),"563")</f>
        <v>563</v>
      </c>
      <c r="AC570" s="5" t="str" cm="1">
        <f t="array" aca="1" ref="AC570" ca="1">HYPERLINK("#"&amp;CELL("direccion",Tabla_471074!A566),"563")</f>
        <v>563</v>
      </c>
      <c r="AD570" t="s">
        <v>213</v>
      </c>
      <c r="AE570" s="3">
        <v>45747</v>
      </c>
    </row>
    <row r="571" spans="1:31" x14ac:dyDescent="0.3">
      <c r="A571">
        <v>2025</v>
      </c>
      <c r="B571" s="3">
        <v>45658</v>
      </c>
      <c r="C571" s="3">
        <v>45747</v>
      </c>
      <c r="D571" t="s">
        <v>84</v>
      </c>
      <c r="E571">
        <v>179</v>
      </c>
      <c r="F571" t="s">
        <v>292</v>
      </c>
      <c r="G571" t="s">
        <v>292</v>
      </c>
      <c r="H571" t="s">
        <v>225</v>
      </c>
      <c r="I571" t="s">
        <v>1213</v>
      </c>
      <c r="J571" t="s">
        <v>1214</v>
      </c>
      <c r="K571" t="s">
        <v>1215</v>
      </c>
      <c r="L571" t="s">
        <v>92</v>
      </c>
      <c r="M571">
        <v>13088</v>
      </c>
      <c r="N571" t="s">
        <v>212</v>
      </c>
      <c r="O571">
        <v>10672.66</v>
      </c>
      <c r="P571" t="s">
        <v>212</v>
      </c>
      <c r="Q571" s="5" t="str" cm="1">
        <f t="array" aca="1" ref="Q571" ca="1">HYPERLINK("#"&amp;CELL("direccion",Tabla_471065!A567),"564")</f>
        <v>564</v>
      </c>
      <c r="R571" s="5" t="str" cm="1">
        <f t="array" aca="1" ref="R571" ca="1">HYPERLINK("#"&amp;CELL("direccion",Tabla_471039!A567),"564")</f>
        <v>564</v>
      </c>
      <c r="S571" s="5" t="str" cm="1">
        <f t="array" aca="1" ref="S571" ca="1">HYPERLINK("#"&amp;CELL("direccion",Tabla_471067!A567),"564")</f>
        <v>564</v>
      </c>
      <c r="T571" s="5" t="str" cm="1">
        <f t="array" aca="1" ref="T571" ca="1">HYPERLINK("#"&amp;CELL("direccion",Tabla_471023!A567),"564")</f>
        <v>564</v>
      </c>
      <c r="U571" s="5" t="str" cm="1">
        <f t="array" aca="1" ref="U571" ca="1">HYPERLINK("#"&amp;CELL("direccion",Tabla_471047!A567),"564")</f>
        <v>564</v>
      </c>
      <c r="V571" s="5" t="str" cm="1">
        <f t="array" aca="1" ref="V571" ca="1">HYPERLINK("#"&amp;CELL("direccion",Tabla_471030!A567),"564")</f>
        <v>564</v>
      </c>
      <c r="W571" s="5" t="str" cm="1">
        <f t="array" aca="1" ref="W571" ca="1">HYPERLINK("#"&amp;CELL("direccion",Tabla_471041!A567),"564")</f>
        <v>564</v>
      </c>
      <c r="X571" s="5" t="str" cm="1">
        <f t="array" aca="1" ref="X571" ca="1">HYPERLINK("#"&amp;CELL("direccion",Tabla_471031!A567),"564")</f>
        <v>564</v>
      </c>
      <c r="Y571" s="5" t="str" cm="1">
        <f t="array" aca="1" ref="Y571" ca="1">HYPERLINK("#"&amp;CELL("direccion",Tabla_471032!A567),"564")</f>
        <v>564</v>
      </c>
      <c r="Z571" s="5" t="str" cm="1">
        <f t="array" aca="1" ref="Z571" ca="1">HYPERLINK("#"&amp;CELL("direccion",Tabla_471059!A567),"564")</f>
        <v>564</v>
      </c>
      <c r="AA571" s="5" t="str" cm="1">
        <f t="array" aca="1" ref="AA571" ca="1">HYPERLINK("#"&amp;CELL("direccion",Tabla_471071!A567),"564")</f>
        <v>564</v>
      </c>
      <c r="AB571" s="5" t="str" cm="1">
        <f t="array" aca="1" ref="AB571" ca="1">HYPERLINK("#"&amp;CELL("direccion",Tabla_471062!A567),"564")</f>
        <v>564</v>
      </c>
      <c r="AC571" s="5" t="str" cm="1">
        <f t="array" aca="1" ref="AC571" ca="1">HYPERLINK("#"&amp;CELL("direccion",Tabla_471074!A567),"564")</f>
        <v>564</v>
      </c>
      <c r="AD571" t="s">
        <v>213</v>
      </c>
      <c r="AE571" s="3">
        <v>45747</v>
      </c>
    </row>
    <row r="572" spans="1:31" x14ac:dyDescent="0.3">
      <c r="A572">
        <v>2025</v>
      </c>
      <c r="B572" s="3">
        <v>45658</v>
      </c>
      <c r="C572" s="3">
        <v>45747</v>
      </c>
      <c r="D572" t="s">
        <v>84</v>
      </c>
      <c r="E572">
        <v>179</v>
      </c>
      <c r="F572" t="s">
        <v>292</v>
      </c>
      <c r="G572" t="s">
        <v>292</v>
      </c>
      <c r="H572" t="s">
        <v>225</v>
      </c>
      <c r="I572" t="s">
        <v>1216</v>
      </c>
      <c r="J572" t="s">
        <v>773</v>
      </c>
      <c r="K572" t="s">
        <v>361</v>
      </c>
      <c r="L572" t="s">
        <v>91</v>
      </c>
      <c r="M572">
        <v>12053</v>
      </c>
      <c r="N572" t="s">
        <v>212</v>
      </c>
      <c r="O572">
        <v>9916.15</v>
      </c>
      <c r="P572" t="s">
        <v>212</v>
      </c>
      <c r="Q572" s="5" t="str" cm="1">
        <f t="array" aca="1" ref="Q572" ca="1">HYPERLINK("#"&amp;CELL("direccion",Tabla_471065!A568),"565")</f>
        <v>565</v>
      </c>
      <c r="R572" s="5" t="str" cm="1">
        <f t="array" aca="1" ref="R572" ca="1">HYPERLINK("#"&amp;CELL("direccion",Tabla_471039!A568),"565")</f>
        <v>565</v>
      </c>
      <c r="S572" s="5" t="str" cm="1">
        <f t="array" aca="1" ref="S572" ca="1">HYPERLINK("#"&amp;CELL("direccion",Tabla_471067!A568),"565")</f>
        <v>565</v>
      </c>
      <c r="T572" s="5" t="str" cm="1">
        <f t="array" aca="1" ref="T572" ca="1">HYPERLINK("#"&amp;CELL("direccion",Tabla_471023!A568),"565")</f>
        <v>565</v>
      </c>
      <c r="U572" s="5" t="str" cm="1">
        <f t="array" aca="1" ref="U572" ca="1">HYPERLINK("#"&amp;CELL("direccion",Tabla_471047!A568),"565")</f>
        <v>565</v>
      </c>
      <c r="V572" s="5" t="str" cm="1">
        <f t="array" aca="1" ref="V572" ca="1">HYPERLINK("#"&amp;CELL("direccion",Tabla_471030!A568),"565")</f>
        <v>565</v>
      </c>
      <c r="W572" s="5" t="str" cm="1">
        <f t="array" aca="1" ref="W572" ca="1">HYPERLINK("#"&amp;CELL("direccion",Tabla_471041!A568),"565")</f>
        <v>565</v>
      </c>
      <c r="X572" s="5" t="str" cm="1">
        <f t="array" aca="1" ref="X572" ca="1">HYPERLINK("#"&amp;CELL("direccion",Tabla_471031!A568),"565")</f>
        <v>565</v>
      </c>
      <c r="Y572" s="5" t="str" cm="1">
        <f t="array" aca="1" ref="Y572" ca="1">HYPERLINK("#"&amp;CELL("direccion",Tabla_471032!A568),"565")</f>
        <v>565</v>
      </c>
      <c r="Z572" s="5" t="str" cm="1">
        <f t="array" aca="1" ref="Z572" ca="1">HYPERLINK("#"&amp;CELL("direccion",Tabla_471059!A568),"565")</f>
        <v>565</v>
      </c>
      <c r="AA572" s="5" t="str" cm="1">
        <f t="array" aca="1" ref="AA572" ca="1">HYPERLINK("#"&amp;CELL("direccion",Tabla_471071!A568),"565")</f>
        <v>565</v>
      </c>
      <c r="AB572" s="5" t="str" cm="1">
        <f t="array" aca="1" ref="AB572" ca="1">HYPERLINK("#"&amp;CELL("direccion",Tabla_471062!A568),"565")</f>
        <v>565</v>
      </c>
      <c r="AC572" s="5" t="str" cm="1">
        <f t="array" aca="1" ref="AC572" ca="1">HYPERLINK("#"&amp;CELL("direccion",Tabla_471074!A568),"565")</f>
        <v>565</v>
      </c>
      <c r="AD572" t="s">
        <v>213</v>
      </c>
      <c r="AE572" s="3">
        <v>45747</v>
      </c>
    </row>
    <row r="573" spans="1:31" x14ac:dyDescent="0.3">
      <c r="A573">
        <v>2025</v>
      </c>
      <c r="B573" s="3">
        <v>45658</v>
      </c>
      <c r="C573" s="3">
        <v>45747</v>
      </c>
      <c r="D573" t="s">
        <v>84</v>
      </c>
      <c r="E573">
        <v>179</v>
      </c>
      <c r="F573" t="s">
        <v>276</v>
      </c>
      <c r="G573" t="s">
        <v>276</v>
      </c>
      <c r="H573" t="s">
        <v>225</v>
      </c>
      <c r="I573" t="s">
        <v>548</v>
      </c>
      <c r="J573" t="s">
        <v>1217</v>
      </c>
      <c r="K573" t="s">
        <v>345</v>
      </c>
      <c r="L573" t="s">
        <v>92</v>
      </c>
      <c r="M573">
        <v>13088</v>
      </c>
      <c r="N573" t="s">
        <v>212</v>
      </c>
      <c r="O573">
        <v>10672.66</v>
      </c>
      <c r="P573" t="s">
        <v>212</v>
      </c>
      <c r="Q573" s="5" t="str" cm="1">
        <f t="array" aca="1" ref="Q573" ca="1">HYPERLINK("#"&amp;CELL("direccion",Tabla_471065!A569),"566")</f>
        <v>566</v>
      </c>
      <c r="R573" s="5" t="str" cm="1">
        <f t="array" aca="1" ref="R573" ca="1">HYPERLINK("#"&amp;CELL("direccion",Tabla_471039!A569),"566")</f>
        <v>566</v>
      </c>
      <c r="S573" s="5" t="str" cm="1">
        <f t="array" aca="1" ref="S573" ca="1">HYPERLINK("#"&amp;CELL("direccion",Tabla_471067!A569),"566")</f>
        <v>566</v>
      </c>
      <c r="T573" s="5" t="str" cm="1">
        <f t="array" aca="1" ref="T573" ca="1">HYPERLINK("#"&amp;CELL("direccion",Tabla_471023!A569),"566")</f>
        <v>566</v>
      </c>
      <c r="U573" s="5" t="str" cm="1">
        <f t="array" aca="1" ref="U573" ca="1">HYPERLINK("#"&amp;CELL("direccion",Tabla_471047!A569),"566")</f>
        <v>566</v>
      </c>
      <c r="V573" s="5" t="str" cm="1">
        <f t="array" aca="1" ref="V573" ca="1">HYPERLINK("#"&amp;CELL("direccion",Tabla_471030!A569),"566")</f>
        <v>566</v>
      </c>
      <c r="W573" s="5" t="str" cm="1">
        <f t="array" aca="1" ref="W573" ca="1">HYPERLINK("#"&amp;CELL("direccion",Tabla_471041!A569),"566")</f>
        <v>566</v>
      </c>
      <c r="X573" s="5" t="str" cm="1">
        <f t="array" aca="1" ref="X573" ca="1">HYPERLINK("#"&amp;CELL("direccion",Tabla_471031!A569),"566")</f>
        <v>566</v>
      </c>
      <c r="Y573" s="5" t="str" cm="1">
        <f t="array" aca="1" ref="Y573" ca="1">HYPERLINK("#"&amp;CELL("direccion",Tabla_471032!A569),"566")</f>
        <v>566</v>
      </c>
      <c r="Z573" s="5" t="str" cm="1">
        <f t="array" aca="1" ref="Z573" ca="1">HYPERLINK("#"&amp;CELL("direccion",Tabla_471059!A569),"566")</f>
        <v>566</v>
      </c>
      <c r="AA573" s="5" t="str" cm="1">
        <f t="array" aca="1" ref="AA573" ca="1">HYPERLINK("#"&amp;CELL("direccion",Tabla_471071!A569),"566")</f>
        <v>566</v>
      </c>
      <c r="AB573" s="5" t="str" cm="1">
        <f t="array" aca="1" ref="AB573" ca="1">HYPERLINK("#"&amp;CELL("direccion",Tabla_471062!A569),"566")</f>
        <v>566</v>
      </c>
      <c r="AC573" s="5" t="str" cm="1">
        <f t="array" aca="1" ref="AC573" ca="1">HYPERLINK("#"&amp;CELL("direccion",Tabla_471074!A569),"566")</f>
        <v>566</v>
      </c>
      <c r="AD573" t="s">
        <v>213</v>
      </c>
      <c r="AE573" s="3">
        <v>45747</v>
      </c>
    </row>
    <row r="574" spans="1:31" x14ac:dyDescent="0.3">
      <c r="A574">
        <v>2025</v>
      </c>
      <c r="B574" s="3">
        <v>45658</v>
      </c>
      <c r="C574" s="3">
        <v>45747</v>
      </c>
      <c r="D574" t="s">
        <v>84</v>
      </c>
      <c r="E574">
        <v>179</v>
      </c>
      <c r="F574" t="s">
        <v>303</v>
      </c>
      <c r="G574" t="s">
        <v>303</v>
      </c>
      <c r="H574" t="s">
        <v>225</v>
      </c>
      <c r="I574" t="s">
        <v>1218</v>
      </c>
      <c r="J574" t="s">
        <v>348</v>
      </c>
      <c r="K574" t="s">
        <v>490</v>
      </c>
      <c r="L574" t="s">
        <v>92</v>
      </c>
      <c r="M574">
        <v>13088</v>
      </c>
      <c r="N574" t="s">
        <v>212</v>
      </c>
      <c r="O574">
        <v>10672.66</v>
      </c>
      <c r="P574" t="s">
        <v>212</v>
      </c>
      <c r="Q574" s="5" t="str" cm="1">
        <f t="array" aca="1" ref="Q574" ca="1">HYPERLINK("#"&amp;CELL("direccion",Tabla_471065!A570),"567")</f>
        <v>567</v>
      </c>
      <c r="R574" s="5" t="str" cm="1">
        <f t="array" aca="1" ref="R574" ca="1">HYPERLINK("#"&amp;CELL("direccion",Tabla_471039!A570),"567")</f>
        <v>567</v>
      </c>
      <c r="S574" s="5" t="str" cm="1">
        <f t="array" aca="1" ref="S574" ca="1">HYPERLINK("#"&amp;CELL("direccion",Tabla_471067!A570),"567")</f>
        <v>567</v>
      </c>
      <c r="T574" s="5" t="str" cm="1">
        <f t="array" aca="1" ref="T574" ca="1">HYPERLINK("#"&amp;CELL("direccion",Tabla_471023!A570),"567")</f>
        <v>567</v>
      </c>
      <c r="U574" s="5" t="str" cm="1">
        <f t="array" aca="1" ref="U574" ca="1">HYPERLINK("#"&amp;CELL("direccion",Tabla_471047!A570),"567")</f>
        <v>567</v>
      </c>
      <c r="V574" s="5" t="str" cm="1">
        <f t="array" aca="1" ref="V574" ca="1">HYPERLINK("#"&amp;CELL("direccion",Tabla_471030!A570),"567")</f>
        <v>567</v>
      </c>
      <c r="W574" s="5" t="str" cm="1">
        <f t="array" aca="1" ref="W574" ca="1">HYPERLINK("#"&amp;CELL("direccion",Tabla_471041!A570),"567")</f>
        <v>567</v>
      </c>
      <c r="X574" s="5" t="str" cm="1">
        <f t="array" aca="1" ref="X574" ca="1">HYPERLINK("#"&amp;CELL("direccion",Tabla_471031!A570),"567")</f>
        <v>567</v>
      </c>
      <c r="Y574" s="5" t="str" cm="1">
        <f t="array" aca="1" ref="Y574" ca="1">HYPERLINK("#"&amp;CELL("direccion",Tabla_471032!A570),"567")</f>
        <v>567</v>
      </c>
      <c r="Z574" s="5" t="str" cm="1">
        <f t="array" aca="1" ref="Z574" ca="1">HYPERLINK("#"&amp;CELL("direccion",Tabla_471059!A570),"567")</f>
        <v>567</v>
      </c>
      <c r="AA574" s="5" t="str" cm="1">
        <f t="array" aca="1" ref="AA574" ca="1">HYPERLINK("#"&amp;CELL("direccion",Tabla_471071!A570),"567")</f>
        <v>567</v>
      </c>
      <c r="AB574" s="5" t="str" cm="1">
        <f t="array" aca="1" ref="AB574" ca="1">HYPERLINK("#"&amp;CELL("direccion",Tabla_471062!A570),"567")</f>
        <v>567</v>
      </c>
      <c r="AC574" s="5" t="str" cm="1">
        <f t="array" aca="1" ref="AC574" ca="1">HYPERLINK("#"&amp;CELL("direccion",Tabla_471074!A570),"567")</f>
        <v>567</v>
      </c>
      <c r="AD574" t="s">
        <v>213</v>
      </c>
      <c r="AE574" s="3">
        <v>45747</v>
      </c>
    </row>
    <row r="575" spans="1:31" x14ac:dyDescent="0.3">
      <c r="A575">
        <v>2025</v>
      </c>
      <c r="B575" s="3">
        <v>45658</v>
      </c>
      <c r="C575" s="3">
        <v>45747</v>
      </c>
      <c r="D575" t="s">
        <v>84</v>
      </c>
      <c r="E575">
        <v>179</v>
      </c>
      <c r="F575" t="s">
        <v>289</v>
      </c>
      <c r="G575" t="s">
        <v>289</v>
      </c>
      <c r="H575" t="s">
        <v>225</v>
      </c>
      <c r="I575" t="s">
        <v>1219</v>
      </c>
      <c r="J575" t="s">
        <v>348</v>
      </c>
      <c r="K575" t="s">
        <v>372</v>
      </c>
      <c r="L575" t="s">
        <v>92</v>
      </c>
      <c r="M575">
        <v>13088</v>
      </c>
      <c r="N575" t="s">
        <v>212</v>
      </c>
      <c r="O575">
        <v>10672.66</v>
      </c>
      <c r="P575" t="s">
        <v>212</v>
      </c>
      <c r="Q575" s="5" t="str" cm="1">
        <f t="array" aca="1" ref="Q575" ca="1">HYPERLINK("#"&amp;CELL("direccion",Tabla_471065!A571),"568")</f>
        <v>568</v>
      </c>
      <c r="R575" s="5" t="str" cm="1">
        <f t="array" aca="1" ref="R575" ca="1">HYPERLINK("#"&amp;CELL("direccion",Tabla_471039!A571),"568")</f>
        <v>568</v>
      </c>
      <c r="S575" s="5" t="str" cm="1">
        <f t="array" aca="1" ref="S575" ca="1">HYPERLINK("#"&amp;CELL("direccion",Tabla_471067!A571),"568")</f>
        <v>568</v>
      </c>
      <c r="T575" s="5" t="str" cm="1">
        <f t="array" aca="1" ref="T575" ca="1">HYPERLINK("#"&amp;CELL("direccion",Tabla_471023!A571),"568")</f>
        <v>568</v>
      </c>
      <c r="U575" s="5" t="str" cm="1">
        <f t="array" aca="1" ref="U575" ca="1">HYPERLINK("#"&amp;CELL("direccion",Tabla_471047!A571),"568")</f>
        <v>568</v>
      </c>
      <c r="V575" s="5" t="str" cm="1">
        <f t="array" aca="1" ref="V575" ca="1">HYPERLINK("#"&amp;CELL("direccion",Tabla_471030!A571),"568")</f>
        <v>568</v>
      </c>
      <c r="W575" s="5" t="str" cm="1">
        <f t="array" aca="1" ref="W575" ca="1">HYPERLINK("#"&amp;CELL("direccion",Tabla_471041!A571),"568")</f>
        <v>568</v>
      </c>
      <c r="X575" s="5" t="str" cm="1">
        <f t="array" aca="1" ref="X575" ca="1">HYPERLINK("#"&amp;CELL("direccion",Tabla_471031!A571),"568")</f>
        <v>568</v>
      </c>
      <c r="Y575" s="5" t="str" cm="1">
        <f t="array" aca="1" ref="Y575" ca="1">HYPERLINK("#"&amp;CELL("direccion",Tabla_471032!A571),"568")</f>
        <v>568</v>
      </c>
      <c r="Z575" s="5" t="str" cm="1">
        <f t="array" aca="1" ref="Z575" ca="1">HYPERLINK("#"&amp;CELL("direccion",Tabla_471059!A571),"568")</f>
        <v>568</v>
      </c>
      <c r="AA575" s="5" t="str" cm="1">
        <f t="array" aca="1" ref="AA575" ca="1">HYPERLINK("#"&amp;CELL("direccion",Tabla_471071!A571),"568")</f>
        <v>568</v>
      </c>
      <c r="AB575" s="5" t="str" cm="1">
        <f t="array" aca="1" ref="AB575" ca="1">HYPERLINK("#"&amp;CELL("direccion",Tabla_471062!A571),"568")</f>
        <v>568</v>
      </c>
      <c r="AC575" s="5" t="str" cm="1">
        <f t="array" aca="1" ref="AC575" ca="1">HYPERLINK("#"&amp;CELL("direccion",Tabla_471074!A571),"568")</f>
        <v>568</v>
      </c>
      <c r="AD575" t="s">
        <v>213</v>
      </c>
      <c r="AE575" s="3">
        <v>45747</v>
      </c>
    </row>
    <row r="576" spans="1:31" x14ac:dyDescent="0.3">
      <c r="A576">
        <v>2025</v>
      </c>
      <c r="B576" s="3">
        <v>45658</v>
      </c>
      <c r="C576" s="3">
        <v>45747</v>
      </c>
      <c r="D576" t="s">
        <v>84</v>
      </c>
      <c r="E576">
        <v>179</v>
      </c>
      <c r="F576" t="s">
        <v>292</v>
      </c>
      <c r="G576" t="s">
        <v>292</v>
      </c>
      <c r="H576" t="s">
        <v>225</v>
      </c>
      <c r="I576" t="s">
        <v>346</v>
      </c>
      <c r="J576" t="s">
        <v>348</v>
      </c>
      <c r="K576" t="s">
        <v>344</v>
      </c>
      <c r="L576" t="s">
        <v>91</v>
      </c>
      <c r="M576">
        <v>13088</v>
      </c>
      <c r="N576" t="s">
        <v>212</v>
      </c>
      <c r="O576">
        <v>10672.66</v>
      </c>
      <c r="P576" t="s">
        <v>212</v>
      </c>
      <c r="Q576" s="5" t="str" cm="1">
        <f t="array" aca="1" ref="Q576" ca="1">HYPERLINK("#"&amp;CELL("direccion",Tabla_471065!A572),"569")</f>
        <v>569</v>
      </c>
      <c r="R576" s="5" t="str" cm="1">
        <f t="array" aca="1" ref="R576" ca="1">HYPERLINK("#"&amp;CELL("direccion",Tabla_471039!A572),"569")</f>
        <v>569</v>
      </c>
      <c r="S576" s="5" t="str" cm="1">
        <f t="array" aca="1" ref="S576" ca="1">HYPERLINK("#"&amp;CELL("direccion",Tabla_471067!A572),"569")</f>
        <v>569</v>
      </c>
      <c r="T576" s="5" t="str" cm="1">
        <f t="array" aca="1" ref="T576" ca="1">HYPERLINK("#"&amp;CELL("direccion",Tabla_471023!A572),"569")</f>
        <v>569</v>
      </c>
      <c r="U576" s="5" t="str" cm="1">
        <f t="array" aca="1" ref="U576" ca="1">HYPERLINK("#"&amp;CELL("direccion",Tabla_471047!A572),"569")</f>
        <v>569</v>
      </c>
      <c r="V576" s="5" t="str" cm="1">
        <f t="array" aca="1" ref="V576" ca="1">HYPERLINK("#"&amp;CELL("direccion",Tabla_471030!A572),"569")</f>
        <v>569</v>
      </c>
      <c r="W576" s="5" t="str" cm="1">
        <f t="array" aca="1" ref="W576" ca="1">HYPERLINK("#"&amp;CELL("direccion",Tabla_471041!A572),"569")</f>
        <v>569</v>
      </c>
      <c r="X576" s="5" t="str" cm="1">
        <f t="array" aca="1" ref="X576" ca="1">HYPERLINK("#"&amp;CELL("direccion",Tabla_471031!A572),"569")</f>
        <v>569</v>
      </c>
      <c r="Y576" s="5" t="str" cm="1">
        <f t="array" aca="1" ref="Y576" ca="1">HYPERLINK("#"&amp;CELL("direccion",Tabla_471032!A572),"569")</f>
        <v>569</v>
      </c>
      <c r="Z576" s="5" t="str" cm="1">
        <f t="array" aca="1" ref="Z576" ca="1">HYPERLINK("#"&amp;CELL("direccion",Tabla_471059!A572),"569")</f>
        <v>569</v>
      </c>
      <c r="AA576" s="5" t="str" cm="1">
        <f t="array" aca="1" ref="AA576" ca="1">HYPERLINK("#"&amp;CELL("direccion",Tabla_471071!A572),"569")</f>
        <v>569</v>
      </c>
      <c r="AB576" s="5" t="str" cm="1">
        <f t="array" aca="1" ref="AB576" ca="1">HYPERLINK("#"&amp;CELL("direccion",Tabla_471062!A572),"569")</f>
        <v>569</v>
      </c>
      <c r="AC576" s="5" t="str" cm="1">
        <f t="array" aca="1" ref="AC576" ca="1">HYPERLINK("#"&amp;CELL("direccion",Tabla_471074!A572),"569")</f>
        <v>569</v>
      </c>
      <c r="AD576" t="s">
        <v>213</v>
      </c>
      <c r="AE576" s="3">
        <v>45747</v>
      </c>
    </row>
    <row r="577" spans="1:31" x14ac:dyDescent="0.3">
      <c r="A577">
        <v>2025</v>
      </c>
      <c r="B577" s="3">
        <v>45658</v>
      </c>
      <c r="C577" s="3">
        <v>45747</v>
      </c>
      <c r="D577" t="s">
        <v>84</v>
      </c>
      <c r="E577">
        <v>179</v>
      </c>
      <c r="F577" t="s">
        <v>292</v>
      </c>
      <c r="G577" t="s">
        <v>292</v>
      </c>
      <c r="H577" t="s">
        <v>225</v>
      </c>
      <c r="I577" t="s">
        <v>1022</v>
      </c>
      <c r="J577" t="s">
        <v>348</v>
      </c>
      <c r="K577" t="s">
        <v>703</v>
      </c>
      <c r="L577" t="s">
        <v>92</v>
      </c>
      <c r="M577">
        <v>13088</v>
      </c>
      <c r="N577" t="s">
        <v>212</v>
      </c>
      <c r="O577">
        <v>10672.66</v>
      </c>
      <c r="P577" t="s">
        <v>212</v>
      </c>
      <c r="Q577" s="5" t="str" cm="1">
        <f t="array" aca="1" ref="Q577" ca="1">HYPERLINK("#"&amp;CELL("direccion",Tabla_471065!A573),"570")</f>
        <v>570</v>
      </c>
      <c r="R577" s="5" t="str" cm="1">
        <f t="array" aca="1" ref="R577" ca="1">HYPERLINK("#"&amp;CELL("direccion",Tabla_471039!A573),"570")</f>
        <v>570</v>
      </c>
      <c r="S577" s="5" t="str" cm="1">
        <f t="array" aca="1" ref="S577" ca="1">HYPERLINK("#"&amp;CELL("direccion",Tabla_471067!A573),"570")</f>
        <v>570</v>
      </c>
      <c r="T577" s="5" t="str" cm="1">
        <f t="array" aca="1" ref="T577" ca="1">HYPERLINK("#"&amp;CELL("direccion",Tabla_471023!A573),"570")</f>
        <v>570</v>
      </c>
      <c r="U577" s="5" t="str" cm="1">
        <f t="array" aca="1" ref="U577" ca="1">HYPERLINK("#"&amp;CELL("direccion",Tabla_471047!A573),"570")</f>
        <v>570</v>
      </c>
      <c r="V577" s="5" t="str" cm="1">
        <f t="array" aca="1" ref="V577" ca="1">HYPERLINK("#"&amp;CELL("direccion",Tabla_471030!A573),"570")</f>
        <v>570</v>
      </c>
      <c r="W577" s="5" t="str" cm="1">
        <f t="array" aca="1" ref="W577" ca="1">HYPERLINK("#"&amp;CELL("direccion",Tabla_471041!A573),"570")</f>
        <v>570</v>
      </c>
      <c r="X577" s="5" t="str" cm="1">
        <f t="array" aca="1" ref="X577" ca="1">HYPERLINK("#"&amp;CELL("direccion",Tabla_471031!A573),"570")</f>
        <v>570</v>
      </c>
      <c r="Y577" s="5" t="str" cm="1">
        <f t="array" aca="1" ref="Y577" ca="1">HYPERLINK("#"&amp;CELL("direccion",Tabla_471032!A573),"570")</f>
        <v>570</v>
      </c>
      <c r="Z577" s="5" t="str" cm="1">
        <f t="array" aca="1" ref="Z577" ca="1">HYPERLINK("#"&amp;CELL("direccion",Tabla_471059!A573),"570")</f>
        <v>570</v>
      </c>
      <c r="AA577" s="5" t="str" cm="1">
        <f t="array" aca="1" ref="AA577" ca="1">HYPERLINK("#"&amp;CELL("direccion",Tabla_471071!A573),"570")</f>
        <v>570</v>
      </c>
      <c r="AB577" s="5" t="str" cm="1">
        <f t="array" aca="1" ref="AB577" ca="1">HYPERLINK("#"&amp;CELL("direccion",Tabla_471062!A573),"570")</f>
        <v>570</v>
      </c>
      <c r="AC577" s="5" t="str" cm="1">
        <f t="array" aca="1" ref="AC577" ca="1">HYPERLINK("#"&amp;CELL("direccion",Tabla_471074!A573),"570")</f>
        <v>570</v>
      </c>
      <c r="AD577" t="s">
        <v>213</v>
      </c>
      <c r="AE577" s="3">
        <v>45747</v>
      </c>
    </row>
    <row r="578" spans="1:31" x14ac:dyDescent="0.3">
      <c r="A578">
        <v>2025</v>
      </c>
      <c r="B578" s="3">
        <v>45658</v>
      </c>
      <c r="C578" s="3">
        <v>45747</v>
      </c>
      <c r="D578" t="s">
        <v>84</v>
      </c>
      <c r="E578">
        <v>179</v>
      </c>
      <c r="F578" t="s">
        <v>276</v>
      </c>
      <c r="G578" t="s">
        <v>276</v>
      </c>
      <c r="H578" t="s">
        <v>225</v>
      </c>
      <c r="I578" t="s">
        <v>1220</v>
      </c>
      <c r="J578" t="s">
        <v>348</v>
      </c>
      <c r="K578" t="s">
        <v>348</v>
      </c>
      <c r="L578" t="s">
        <v>91</v>
      </c>
      <c r="M578">
        <v>13088</v>
      </c>
      <c r="N578" t="s">
        <v>212</v>
      </c>
      <c r="O578">
        <v>10672.66</v>
      </c>
      <c r="P578" t="s">
        <v>212</v>
      </c>
      <c r="Q578" s="5" t="str" cm="1">
        <f t="array" aca="1" ref="Q578" ca="1">HYPERLINK("#"&amp;CELL("direccion",Tabla_471065!A574),"571")</f>
        <v>571</v>
      </c>
      <c r="R578" s="5" t="str" cm="1">
        <f t="array" aca="1" ref="R578" ca="1">HYPERLINK("#"&amp;CELL("direccion",Tabla_471039!A574),"571")</f>
        <v>571</v>
      </c>
      <c r="S578" s="5" t="str" cm="1">
        <f t="array" aca="1" ref="S578" ca="1">HYPERLINK("#"&amp;CELL("direccion",Tabla_471067!A574),"571")</f>
        <v>571</v>
      </c>
      <c r="T578" s="5" t="str" cm="1">
        <f t="array" aca="1" ref="T578" ca="1">HYPERLINK("#"&amp;CELL("direccion",Tabla_471023!A574),"571")</f>
        <v>571</v>
      </c>
      <c r="U578" s="5" t="str" cm="1">
        <f t="array" aca="1" ref="U578" ca="1">HYPERLINK("#"&amp;CELL("direccion",Tabla_471047!A574),"571")</f>
        <v>571</v>
      </c>
      <c r="V578" s="5" t="str" cm="1">
        <f t="array" aca="1" ref="V578" ca="1">HYPERLINK("#"&amp;CELL("direccion",Tabla_471030!A574),"571")</f>
        <v>571</v>
      </c>
      <c r="W578" s="5" t="str" cm="1">
        <f t="array" aca="1" ref="W578" ca="1">HYPERLINK("#"&amp;CELL("direccion",Tabla_471041!A574),"571")</f>
        <v>571</v>
      </c>
      <c r="X578" s="5" t="str" cm="1">
        <f t="array" aca="1" ref="X578" ca="1">HYPERLINK("#"&amp;CELL("direccion",Tabla_471031!A574),"571")</f>
        <v>571</v>
      </c>
      <c r="Y578" s="5" t="str" cm="1">
        <f t="array" aca="1" ref="Y578" ca="1">HYPERLINK("#"&amp;CELL("direccion",Tabla_471032!A574),"571")</f>
        <v>571</v>
      </c>
      <c r="Z578" s="5" t="str" cm="1">
        <f t="array" aca="1" ref="Z578" ca="1">HYPERLINK("#"&amp;CELL("direccion",Tabla_471059!A574),"571")</f>
        <v>571</v>
      </c>
      <c r="AA578" s="5" t="str" cm="1">
        <f t="array" aca="1" ref="AA578" ca="1">HYPERLINK("#"&amp;CELL("direccion",Tabla_471071!A574),"571")</f>
        <v>571</v>
      </c>
      <c r="AB578" s="5" t="str" cm="1">
        <f t="array" aca="1" ref="AB578" ca="1">HYPERLINK("#"&amp;CELL("direccion",Tabla_471062!A574),"571")</f>
        <v>571</v>
      </c>
      <c r="AC578" s="5" t="str" cm="1">
        <f t="array" aca="1" ref="AC578" ca="1">HYPERLINK("#"&amp;CELL("direccion",Tabla_471074!A574),"571")</f>
        <v>571</v>
      </c>
      <c r="AD578" t="s">
        <v>213</v>
      </c>
      <c r="AE578" s="3">
        <v>45747</v>
      </c>
    </row>
    <row r="579" spans="1:31" x14ac:dyDescent="0.3">
      <c r="A579">
        <v>2025</v>
      </c>
      <c r="B579" s="3">
        <v>45658</v>
      </c>
      <c r="C579" s="3">
        <v>45747</v>
      </c>
      <c r="D579" t="s">
        <v>84</v>
      </c>
      <c r="E579">
        <v>179</v>
      </c>
      <c r="F579" t="s">
        <v>292</v>
      </c>
      <c r="G579" t="s">
        <v>292</v>
      </c>
      <c r="H579" t="s">
        <v>225</v>
      </c>
      <c r="I579" t="s">
        <v>548</v>
      </c>
      <c r="J579" t="s">
        <v>348</v>
      </c>
      <c r="K579" t="s">
        <v>1221</v>
      </c>
      <c r="L579" t="s">
        <v>92</v>
      </c>
      <c r="M579">
        <v>13088</v>
      </c>
      <c r="N579" t="s">
        <v>212</v>
      </c>
      <c r="O579">
        <v>10672.66</v>
      </c>
      <c r="P579" t="s">
        <v>212</v>
      </c>
      <c r="Q579" s="5" t="str" cm="1">
        <f t="array" aca="1" ref="Q579" ca="1">HYPERLINK("#"&amp;CELL("direccion",Tabla_471065!A575),"572")</f>
        <v>572</v>
      </c>
      <c r="R579" s="5" t="str" cm="1">
        <f t="array" aca="1" ref="R579" ca="1">HYPERLINK("#"&amp;CELL("direccion",Tabla_471039!A575),"572")</f>
        <v>572</v>
      </c>
      <c r="S579" s="5" t="str" cm="1">
        <f t="array" aca="1" ref="S579" ca="1">HYPERLINK("#"&amp;CELL("direccion",Tabla_471067!A575),"572")</f>
        <v>572</v>
      </c>
      <c r="T579" s="5" t="str" cm="1">
        <f t="array" aca="1" ref="T579" ca="1">HYPERLINK("#"&amp;CELL("direccion",Tabla_471023!A575),"572")</f>
        <v>572</v>
      </c>
      <c r="U579" s="5" t="str" cm="1">
        <f t="array" aca="1" ref="U579" ca="1">HYPERLINK("#"&amp;CELL("direccion",Tabla_471047!A575),"572")</f>
        <v>572</v>
      </c>
      <c r="V579" s="5" t="str" cm="1">
        <f t="array" aca="1" ref="V579" ca="1">HYPERLINK("#"&amp;CELL("direccion",Tabla_471030!A575),"572")</f>
        <v>572</v>
      </c>
      <c r="W579" s="5" t="str" cm="1">
        <f t="array" aca="1" ref="W579" ca="1">HYPERLINK("#"&amp;CELL("direccion",Tabla_471041!A575),"572")</f>
        <v>572</v>
      </c>
      <c r="X579" s="5" t="str" cm="1">
        <f t="array" aca="1" ref="X579" ca="1">HYPERLINK("#"&amp;CELL("direccion",Tabla_471031!A575),"572")</f>
        <v>572</v>
      </c>
      <c r="Y579" s="5" t="str" cm="1">
        <f t="array" aca="1" ref="Y579" ca="1">HYPERLINK("#"&amp;CELL("direccion",Tabla_471032!A575),"572")</f>
        <v>572</v>
      </c>
      <c r="Z579" s="5" t="str" cm="1">
        <f t="array" aca="1" ref="Z579" ca="1">HYPERLINK("#"&amp;CELL("direccion",Tabla_471059!A575),"572")</f>
        <v>572</v>
      </c>
      <c r="AA579" s="5" t="str" cm="1">
        <f t="array" aca="1" ref="AA579" ca="1">HYPERLINK("#"&amp;CELL("direccion",Tabla_471071!A575),"572")</f>
        <v>572</v>
      </c>
      <c r="AB579" s="5" t="str" cm="1">
        <f t="array" aca="1" ref="AB579" ca="1">HYPERLINK("#"&amp;CELL("direccion",Tabla_471062!A575),"572")</f>
        <v>572</v>
      </c>
      <c r="AC579" s="5" t="str" cm="1">
        <f t="array" aca="1" ref="AC579" ca="1">HYPERLINK("#"&amp;CELL("direccion",Tabla_471074!A575),"572")</f>
        <v>572</v>
      </c>
      <c r="AD579" t="s">
        <v>213</v>
      </c>
      <c r="AE579" s="3">
        <v>45747</v>
      </c>
    </row>
    <row r="580" spans="1:31" x14ac:dyDescent="0.3">
      <c r="A580">
        <v>2025</v>
      </c>
      <c r="B580" s="3">
        <v>45658</v>
      </c>
      <c r="C580" s="3">
        <v>45747</v>
      </c>
      <c r="D580" t="s">
        <v>84</v>
      </c>
      <c r="E580">
        <v>179</v>
      </c>
      <c r="F580" t="s">
        <v>292</v>
      </c>
      <c r="G580" t="s">
        <v>292</v>
      </c>
      <c r="H580" t="s">
        <v>225</v>
      </c>
      <c r="I580" t="s">
        <v>1222</v>
      </c>
      <c r="J580" t="s">
        <v>1047</v>
      </c>
      <c r="K580" t="s">
        <v>1059</v>
      </c>
      <c r="L580" t="s">
        <v>92</v>
      </c>
      <c r="M580">
        <v>13088</v>
      </c>
      <c r="N580" t="s">
        <v>212</v>
      </c>
      <c r="O580">
        <v>10672.66</v>
      </c>
      <c r="P580" t="s">
        <v>212</v>
      </c>
      <c r="Q580" s="5" t="str" cm="1">
        <f t="array" aca="1" ref="Q580" ca="1">HYPERLINK("#"&amp;CELL("direccion",Tabla_471065!A576),"573")</f>
        <v>573</v>
      </c>
      <c r="R580" s="5" t="str" cm="1">
        <f t="array" aca="1" ref="R580" ca="1">HYPERLINK("#"&amp;CELL("direccion",Tabla_471039!A576),"573")</f>
        <v>573</v>
      </c>
      <c r="S580" s="5" t="str" cm="1">
        <f t="array" aca="1" ref="S580" ca="1">HYPERLINK("#"&amp;CELL("direccion",Tabla_471067!A576),"573")</f>
        <v>573</v>
      </c>
      <c r="T580" s="5" t="str" cm="1">
        <f t="array" aca="1" ref="T580" ca="1">HYPERLINK("#"&amp;CELL("direccion",Tabla_471023!A576),"573")</f>
        <v>573</v>
      </c>
      <c r="U580" s="5" t="str" cm="1">
        <f t="array" aca="1" ref="U580" ca="1">HYPERLINK("#"&amp;CELL("direccion",Tabla_471047!A576),"573")</f>
        <v>573</v>
      </c>
      <c r="V580" s="5" t="str" cm="1">
        <f t="array" aca="1" ref="V580" ca="1">HYPERLINK("#"&amp;CELL("direccion",Tabla_471030!A576),"573")</f>
        <v>573</v>
      </c>
      <c r="W580" s="5" t="str" cm="1">
        <f t="array" aca="1" ref="W580" ca="1">HYPERLINK("#"&amp;CELL("direccion",Tabla_471041!A576),"573")</f>
        <v>573</v>
      </c>
      <c r="X580" s="5" t="str" cm="1">
        <f t="array" aca="1" ref="X580" ca="1">HYPERLINK("#"&amp;CELL("direccion",Tabla_471031!A576),"573")</f>
        <v>573</v>
      </c>
      <c r="Y580" s="5" t="str" cm="1">
        <f t="array" aca="1" ref="Y580" ca="1">HYPERLINK("#"&amp;CELL("direccion",Tabla_471032!A576),"573")</f>
        <v>573</v>
      </c>
      <c r="Z580" s="5" t="str" cm="1">
        <f t="array" aca="1" ref="Z580" ca="1">HYPERLINK("#"&amp;CELL("direccion",Tabla_471059!A576),"573")</f>
        <v>573</v>
      </c>
      <c r="AA580" s="5" t="str" cm="1">
        <f t="array" aca="1" ref="AA580" ca="1">HYPERLINK("#"&amp;CELL("direccion",Tabla_471071!A576),"573")</f>
        <v>573</v>
      </c>
      <c r="AB580" s="5" t="str" cm="1">
        <f t="array" aca="1" ref="AB580" ca="1">HYPERLINK("#"&amp;CELL("direccion",Tabla_471062!A576),"573")</f>
        <v>573</v>
      </c>
      <c r="AC580" s="5" t="str" cm="1">
        <f t="array" aca="1" ref="AC580" ca="1">HYPERLINK("#"&amp;CELL("direccion",Tabla_471074!A576),"573")</f>
        <v>573</v>
      </c>
      <c r="AD580" t="s">
        <v>213</v>
      </c>
      <c r="AE580" s="3">
        <v>45747</v>
      </c>
    </row>
    <row r="581" spans="1:31" x14ac:dyDescent="0.3">
      <c r="A581">
        <v>2025</v>
      </c>
      <c r="B581" s="3">
        <v>45658</v>
      </c>
      <c r="C581" s="3">
        <v>45747</v>
      </c>
      <c r="D581" t="s">
        <v>84</v>
      </c>
      <c r="E581">
        <v>179</v>
      </c>
      <c r="F581" t="s">
        <v>292</v>
      </c>
      <c r="G581" t="s">
        <v>292</v>
      </c>
      <c r="H581" t="s">
        <v>225</v>
      </c>
      <c r="I581" t="s">
        <v>379</v>
      </c>
      <c r="J581" t="s">
        <v>387</v>
      </c>
      <c r="K581" t="s">
        <v>358</v>
      </c>
      <c r="L581" t="s">
        <v>92</v>
      </c>
      <c r="M581">
        <v>13088</v>
      </c>
      <c r="N581" t="s">
        <v>212</v>
      </c>
      <c r="O581">
        <v>10672.66</v>
      </c>
      <c r="P581" t="s">
        <v>212</v>
      </c>
      <c r="Q581" s="5" t="str" cm="1">
        <f t="array" aca="1" ref="Q581" ca="1">HYPERLINK("#"&amp;CELL("direccion",Tabla_471065!A577),"574")</f>
        <v>574</v>
      </c>
      <c r="R581" s="5" t="str" cm="1">
        <f t="array" aca="1" ref="R581" ca="1">HYPERLINK("#"&amp;CELL("direccion",Tabla_471039!A577),"574")</f>
        <v>574</v>
      </c>
      <c r="S581" s="5" t="str" cm="1">
        <f t="array" aca="1" ref="S581" ca="1">HYPERLINK("#"&amp;CELL("direccion",Tabla_471067!A577),"574")</f>
        <v>574</v>
      </c>
      <c r="T581" s="5" t="str" cm="1">
        <f t="array" aca="1" ref="T581" ca="1">HYPERLINK("#"&amp;CELL("direccion",Tabla_471023!A577),"574")</f>
        <v>574</v>
      </c>
      <c r="U581" s="5" t="str" cm="1">
        <f t="array" aca="1" ref="U581" ca="1">HYPERLINK("#"&amp;CELL("direccion",Tabla_471047!A577),"574")</f>
        <v>574</v>
      </c>
      <c r="V581" s="5" t="str" cm="1">
        <f t="array" aca="1" ref="V581" ca="1">HYPERLINK("#"&amp;CELL("direccion",Tabla_471030!A577),"574")</f>
        <v>574</v>
      </c>
      <c r="W581" s="5" t="str" cm="1">
        <f t="array" aca="1" ref="W581" ca="1">HYPERLINK("#"&amp;CELL("direccion",Tabla_471041!A577),"574")</f>
        <v>574</v>
      </c>
      <c r="X581" s="5" t="str" cm="1">
        <f t="array" aca="1" ref="X581" ca="1">HYPERLINK("#"&amp;CELL("direccion",Tabla_471031!A577),"574")</f>
        <v>574</v>
      </c>
      <c r="Y581" s="5" t="str" cm="1">
        <f t="array" aca="1" ref="Y581" ca="1">HYPERLINK("#"&amp;CELL("direccion",Tabla_471032!A577),"574")</f>
        <v>574</v>
      </c>
      <c r="Z581" s="5" t="str" cm="1">
        <f t="array" aca="1" ref="Z581" ca="1">HYPERLINK("#"&amp;CELL("direccion",Tabla_471059!A577),"574")</f>
        <v>574</v>
      </c>
      <c r="AA581" s="5" t="str" cm="1">
        <f t="array" aca="1" ref="AA581" ca="1">HYPERLINK("#"&amp;CELL("direccion",Tabla_471071!A577),"574")</f>
        <v>574</v>
      </c>
      <c r="AB581" s="5" t="str" cm="1">
        <f t="array" aca="1" ref="AB581" ca="1">HYPERLINK("#"&amp;CELL("direccion",Tabla_471062!A577),"574")</f>
        <v>574</v>
      </c>
      <c r="AC581" s="5" t="str" cm="1">
        <f t="array" aca="1" ref="AC581" ca="1">HYPERLINK("#"&amp;CELL("direccion",Tabla_471074!A577),"574")</f>
        <v>574</v>
      </c>
      <c r="AD581" t="s">
        <v>213</v>
      </c>
      <c r="AE581" s="3">
        <v>45747</v>
      </c>
    </row>
    <row r="582" spans="1:31" x14ac:dyDescent="0.3">
      <c r="A582">
        <v>2025</v>
      </c>
      <c r="B582" s="3">
        <v>45658</v>
      </c>
      <c r="C582" s="3">
        <v>45747</v>
      </c>
      <c r="D582" t="s">
        <v>84</v>
      </c>
      <c r="E582">
        <v>179</v>
      </c>
      <c r="F582" t="s">
        <v>290</v>
      </c>
      <c r="G582" t="s">
        <v>290</v>
      </c>
      <c r="H582" t="s">
        <v>225</v>
      </c>
      <c r="I582" t="s">
        <v>1223</v>
      </c>
      <c r="J582" t="s">
        <v>596</v>
      </c>
      <c r="K582" t="s">
        <v>358</v>
      </c>
      <c r="L582" t="s">
        <v>92</v>
      </c>
      <c r="M582">
        <v>12053</v>
      </c>
      <c r="N582" t="s">
        <v>212</v>
      </c>
      <c r="O582">
        <v>9916.15</v>
      </c>
      <c r="P582" t="s">
        <v>212</v>
      </c>
      <c r="Q582" s="5" t="str" cm="1">
        <f t="array" aca="1" ref="Q582" ca="1">HYPERLINK("#"&amp;CELL("direccion",Tabla_471065!A578),"575")</f>
        <v>575</v>
      </c>
      <c r="R582" s="5" t="str" cm="1">
        <f t="array" aca="1" ref="R582" ca="1">HYPERLINK("#"&amp;CELL("direccion",Tabla_471039!A578),"575")</f>
        <v>575</v>
      </c>
      <c r="S582" s="5" t="str" cm="1">
        <f t="array" aca="1" ref="S582" ca="1">HYPERLINK("#"&amp;CELL("direccion",Tabla_471067!A578),"575")</f>
        <v>575</v>
      </c>
      <c r="T582" s="5" t="str" cm="1">
        <f t="array" aca="1" ref="T582" ca="1">HYPERLINK("#"&amp;CELL("direccion",Tabla_471023!A578),"575")</f>
        <v>575</v>
      </c>
      <c r="U582" s="5" t="str" cm="1">
        <f t="array" aca="1" ref="U582" ca="1">HYPERLINK("#"&amp;CELL("direccion",Tabla_471047!A578),"575")</f>
        <v>575</v>
      </c>
      <c r="V582" s="5" t="str" cm="1">
        <f t="array" aca="1" ref="V582" ca="1">HYPERLINK("#"&amp;CELL("direccion",Tabla_471030!A578),"575")</f>
        <v>575</v>
      </c>
      <c r="W582" s="5" t="str" cm="1">
        <f t="array" aca="1" ref="W582" ca="1">HYPERLINK("#"&amp;CELL("direccion",Tabla_471041!A578),"575")</f>
        <v>575</v>
      </c>
      <c r="X582" s="5" t="str" cm="1">
        <f t="array" aca="1" ref="X582" ca="1">HYPERLINK("#"&amp;CELL("direccion",Tabla_471031!A578),"575")</f>
        <v>575</v>
      </c>
      <c r="Y582" s="5" t="str" cm="1">
        <f t="array" aca="1" ref="Y582" ca="1">HYPERLINK("#"&amp;CELL("direccion",Tabla_471032!A578),"575")</f>
        <v>575</v>
      </c>
      <c r="Z582" s="5" t="str" cm="1">
        <f t="array" aca="1" ref="Z582" ca="1">HYPERLINK("#"&amp;CELL("direccion",Tabla_471059!A578),"575")</f>
        <v>575</v>
      </c>
      <c r="AA582" s="5" t="str" cm="1">
        <f t="array" aca="1" ref="AA582" ca="1">HYPERLINK("#"&amp;CELL("direccion",Tabla_471071!A578),"575")</f>
        <v>575</v>
      </c>
      <c r="AB582" s="5" t="str" cm="1">
        <f t="array" aca="1" ref="AB582" ca="1">HYPERLINK("#"&amp;CELL("direccion",Tabla_471062!A578),"575")</f>
        <v>575</v>
      </c>
      <c r="AC582" s="5" t="str" cm="1">
        <f t="array" aca="1" ref="AC582" ca="1">HYPERLINK("#"&amp;CELL("direccion",Tabla_471074!A578),"575")</f>
        <v>575</v>
      </c>
      <c r="AD582" t="s">
        <v>213</v>
      </c>
      <c r="AE582" s="3">
        <v>45747</v>
      </c>
    </row>
    <row r="583" spans="1:31" x14ac:dyDescent="0.3">
      <c r="A583">
        <v>2025</v>
      </c>
      <c r="B583" s="3">
        <v>45658</v>
      </c>
      <c r="C583" s="3">
        <v>45747</v>
      </c>
      <c r="D583" t="s">
        <v>84</v>
      </c>
      <c r="E583">
        <v>179</v>
      </c>
      <c r="F583" t="s">
        <v>290</v>
      </c>
      <c r="G583" t="s">
        <v>290</v>
      </c>
      <c r="H583" t="s">
        <v>225</v>
      </c>
      <c r="I583" t="s">
        <v>646</v>
      </c>
      <c r="J583" t="s">
        <v>1224</v>
      </c>
      <c r="K583" t="s">
        <v>2004</v>
      </c>
      <c r="L583" t="s">
        <v>91</v>
      </c>
      <c r="M583">
        <v>13088</v>
      </c>
      <c r="N583" t="s">
        <v>212</v>
      </c>
      <c r="O583">
        <v>10672.66</v>
      </c>
      <c r="P583" t="s">
        <v>212</v>
      </c>
      <c r="Q583" s="5" t="str" cm="1">
        <f t="array" aca="1" ref="Q583" ca="1">HYPERLINK("#"&amp;CELL("direccion",Tabla_471065!A579),"576")</f>
        <v>576</v>
      </c>
      <c r="R583" s="5" t="str" cm="1">
        <f t="array" aca="1" ref="R583" ca="1">HYPERLINK("#"&amp;CELL("direccion",Tabla_471039!A579),"576")</f>
        <v>576</v>
      </c>
      <c r="S583" s="5" t="str" cm="1">
        <f t="array" aca="1" ref="S583" ca="1">HYPERLINK("#"&amp;CELL("direccion",Tabla_471067!A579),"576")</f>
        <v>576</v>
      </c>
      <c r="T583" s="5" t="str" cm="1">
        <f t="array" aca="1" ref="T583" ca="1">HYPERLINK("#"&amp;CELL("direccion",Tabla_471023!A579),"576")</f>
        <v>576</v>
      </c>
      <c r="U583" s="5" t="str" cm="1">
        <f t="array" aca="1" ref="U583" ca="1">HYPERLINK("#"&amp;CELL("direccion",Tabla_471047!A579),"576")</f>
        <v>576</v>
      </c>
      <c r="V583" s="5" t="str" cm="1">
        <f t="array" aca="1" ref="V583" ca="1">HYPERLINK("#"&amp;CELL("direccion",Tabla_471030!A579),"576")</f>
        <v>576</v>
      </c>
      <c r="W583" s="5" t="str" cm="1">
        <f t="array" aca="1" ref="W583" ca="1">HYPERLINK("#"&amp;CELL("direccion",Tabla_471041!A579),"576")</f>
        <v>576</v>
      </c>
      <c r="X583" s="5" t="str" cm="1">
        <f t="array" aca="1" ref="X583" ca="1">HYPERLINK("#"&amp;CELL("direccion",Tabla_471031!A579),"576")</f>
        <v>576</v>
      </c>
      <c r="Y583" s="5" t="str" cm="1">
        <f t="array" aca="1" ref="Y583" ca="1">HYPERLINK("#"&amp;CELL("direccion",Tabla_471032!A579),"576")</f>
        <v>576</v>
      </c>
      <c r="Z583" s="5" t="str" cm="1">
        <f t="array" aca="1" ref="Z583" ca="1">HYPERLINK("#"&amp;CELL("direccion",Tabla_471059!A579),"576")</f>
        <v>576</v>
      </c>
      <c r="AA583" s="5" t="str" cm="1">
        <f t="array" aca="1" ref="AA583" ca="1">HYPERLINK("#"&amp;CELL("direccion",Tabla_471071!A579),"576")</f>
        <v>576</v>
      </c>
      <c r="AB583" s="5" t="str" cm="1">
        <f t="array" aca="1" ref="AB583" ca="1">HYPERLINK("#"&amp;CELL("direccion",Tabla_471062!A579),"576")</f>
        <v>576</v>
      </c>
      <c r="AC583" s="5" t="str" cm="1">
        <f t="array" aca="1" ref="AC583" ca="1">HYPERLINK("#"&amp;CELL("direccion",Tabla_471074!A579),"576")</f>
        <v>576</v>
      </c>
      <c r="AD583" t="s">
        <v>213</v>
      </c>
      <c r="AE583" s="3">
        <v>45747</v>
      </c>
    </row>
    <row r="584" spans="1:31" x14ac:dyDescent="0.3">
      <c r="A584">
        <v>2025</v>
      </c>
      <c r="B584" s="3">
        <v>45658</v>
      </c>
      <c r="C584" s="3">
        <v>45747</v>
      </c>
      <c r="D584" t="s">
        <v>84</v>
      </c>
      <c r="E584">
        <v>179</v>
      </c>
      <c r="F584" t="s">
        <v>290</v>
      </c>
      <c r="G584" t="s">
        <v>290</v>
      </c>
      <c r="H584" t="s">
        <v>225</v>
      </c>
      <c r="I584" t="s">
        <v>486</v>
      </c>
      <c r="J584" t="s">
        <v>598</v>
      </c>
      <c r="K584" t="s">
        <v>819</v>
      </c>
      <c r="L584" t="s">
        <v>92</v>
      </c>
      <c r="M584">
        <v>13088</v>
      </c>
      <c r="N584" t="s">
        <v>212</v>
      </c>
      <c r="O584">
        <v>10672.66</v>
      </c>
      <c r="P584" t="s">
        <v>212</v>
      </c>
      <c r="Q584" s="5" t="str" cm="1">
        <f t="array" aca="1" ref="Q584" ca="1">HYPERLINK("#"&amp;CELL("direccion",Tabla_471065!A580),"577")</f>
        <v>577</v>
      </c>
      <c r="R584" s="5" t="str" cm="1">
        <f t="array" aca="1" ref="R584" ca="1">HYPERLINK("#"&amp;CELL("direccion",Tabla_471039!A580),"577")</f>
        <v>577</v>
      </c>
      <c r="S584" s="5" t="str" cm="1">
        <f t="array" aca="1" ref="S584" ca="1">HYPERLINK("#"&amp;CELL("direccion",Tabla_471067!A580),"577")</f>
        <v>577</v>
      </c>
      <c r="T584" s="5" t="str" cm="1">
        <f t="array" aca="1" ref="T584" ca="1">HYPERLINK("#"&amp;CELL("direccion",Tabla_471023!A580),"577")</f>
        <v>577</v>
      </c>
      <c r="U584" s="5" t="str" cm="1">
        <f t="array" aca="1" ref="U584" ca="1">HYPERLINK("#"&amp;CELL("direccion",Tabla_471047!A580),"577")</f>
        <v>577</v>
      </c>
      <c r="V584" s="5" t="str" cm="1">
        <f t="array" aca="1" ref="V584" ca="1">HYPERLINK("#"&amp;CELL("direccion",Tabla_471030!A580),"577")</f>
        <v>577</v>
      </c>
      <c r="W584" s="5" t="str" cm="1">
        <f t="array" aca="1" ref="W584" ca="1">HYPERLINK("#"&amp;CELL("direccion",Tabla_471041!A580),"577")</f>
        <v>577</v>
      </c>
      <c r="X584" s="5" t="str" cm="1">
        <f t="array" aca="1" ref="X584" ca="1">HYPERLINK("#"&amp;CELL("direccion",Tabla_471031!A580),"577")</f>
        <v>577</v>
      </c>
      <c r="Y584" s="5" t="str" cm="1">
        <f t="array" aca="1" ref="Y584" ca="1">HYPERLINK("#"&amp;CELL("direccion",Tabla_471032!A580),"577")</f>
        <v>577</v>
      </c>
      <c r="Z584" s="5" t="str" cm="1">
        <f t="array" aca="1" ref="Z584" ca="1">HYPERLINK("#"&amp;CELL("direccion",Tabla_471059!A580),"577")</f>
        <v>577</v>
      </c>
      <c r="AA584" s="5" t="str" cm="1">
        <f t="array" aca="1" ref="AA584" ca="1">HYPERLINK("#"&amp;CELL("direccion",Tabla_471071!A580),"577")</f>
        <v>577</v>
      </c>
      <c r="AB584" s="5" t="str" cm="1">
        <f t="array" aca="1" ref="AB584" ca="1">HYPERLINK("#"&amp;CELL("direccion",Tabla_471062!A580),"577")</f>
        <v>577</v>
      </c>
      <c r="AC584" s="5" t="str" cm="1">
        <f t="array" aca="1" ref="AC584" ca="1">HYPERLINK("#"&amp;CELL("direccion",Tabla_471074!A580),"577")</f>
        <v>577</v>
      </c>
      <c r="AD584" t="s">
        <v>213</v>
      </c>
      <c r="AE584" s="3">
        <v>45747</v>
      </c>
    </row>
    <row r="585" spans="1:31" x14ac:dyDescent="0.3">
      <c r="A585">
        <v>2025</v>
      </c>
      <c r="B585" s="3">
        <v>45658</v>
      </c>
      <c r="C585" s="3">
        <v>45747</v>
      </c>
      <c r="D585" t="s">
        <v>84</v>
      </c>
      <c r="E585">
        <v>179</v>
      </c>
      <c r="F585" t="s">
        <v>292</v>
      </c>
      <c r="G585" t="s">
        <v>292</v>
      </c>
      <c r="H585" t="s">
        <v>225</v>
      </c>
      <c r="I585" t="s">
        <v>1094</v>
      </c>
      <c r="J585" t="s">
        <v>598</v>
      </c>
      <c r="K585" t="s">
        <v>345</v>
      </c>
      <c r="L585" t="s">
        <v>91</v>
      </c>
      <c r="M585">
        <v>13088</v>
      </c>
      <c r="N585" t="s">
        <v>212</v>
      </c>
      <c r="O585">
        <v>10672.66</v>
      </c>
      <c r="P585" t="s">
        <v>212</v>
      </c>
      <c r="Q585" s="5" t="str" cm="1">
        <f t="array" aca="1" ref="Q585" ca="1">HYPERLINK("#"&amp;CELL("direccion",Tabla_471065!A581),"578")</f>
        <v>578</v>
      </c>
      <c r="R585" s="5" t="str" cm="1">
        <f t="array" aca="1" ref="R585" ca="1">HYPERLINK("#"&amp;CELL("direccion",Tabla_471039!A581),"578")</f>
        <v>578</v>
      </c>
      <c r="S585" s="5" t="str" cm="1">
        <f t="array" aca="1" ref="S585" ca="1">HYPERLINK("#"&amp;CELL("direccion",Tabla_471067!A581),"578")</f>
        <v>578</v>
      </c>
      <c r="T585" s="5" t="str" cm="1">
        <f t="array" aca="1" ref="T585" ca="1">HYPERLINK("#"&amp;CELL("direccion",Tabla_471023!A581),"578")</f>
        <v>578</v>
      </c>
      <c r="U585" s="5" t="str" cm="1">
        <f t="array" aca="1" ref="U585" ca="1">HYPERLINK("#"&amp;CELL("direccion",Tabla_471047!A581),"578")</f>
        <v>578</v>
      </c>
      <c r="V585" s="5" t="str" cm="1">
        <f t="array" aca="1" ref="V585" ca="1">HYPERLINK("#"&amp;CELL("direccion",Tabla_471030!A581),"578")</f>
        <v>578</v>
      </c>
      <c r="W585" s="5" t="str" cm="1">
        <f t="array" aca="1" ref="W585" ca="1">HYPERLINK("#"&amp;CELL("direccion",Tabla_471041!A581),"578")</f>
        <v>578</v>
      </c>
      <c r="X585" s="5" t="str" cm="1">
        <f t="array" aca="1" ref="X585" ca="1">HYPERLINK("#"&amp;CELL("direccion",Tabla_471031!A581),"578")</f>
        <v>578</v>
      </c>
      <c r="Y585" s="5" t="str" cm="1">
        <f t="array" aca="1" ref="Y585" ca="1">HYPERLINK("#"&amp;CELL("direccion",Tabla_471032!A581),"578")</f>
        <v>578</v>
      </c>
      <c r="Z585" s="5" t="str" cm="1">
        <f t="array" aca="1" ref="Z585" ca="1">HYPERLINK("#"&amp;CELL("direccion",Tabla_471059!A581),"578")</f>
        <v>578</v>
      </c>
      <c r="AA585" s="5" t="str" cm="1">
        <f t="array" aca="1" ref="AA585" ca="1">HYPERLINK("#"&amp;CELL("direccion",Tabla_471071!A581),"578")</f>
        <v>578</v>
      </c>
      <c r="AB585" s="5" t="str" cm="1">
        <f t="array" aca="1" ref="AB585" ca="1">HYPERLINK("#"&amp;CELL("direccion",Tabla_471062!A581),"578")</f>
        <v>578</v>
      </c>
      <c r="AC585" s="5" t="str" cm="1">
        <f t="array" aca="1" ref="AC585" ca="1">HYPERLINK("#"&amp;CELL("direccion",Tabla_471074!A581),"578")</f>
        <v>578</v>
      </c>
      <c r="AD585" t="s">
        <v>213</v>
      </c>
      <c r="AE585" s="3">
        <v>45747</v>
      </c>
    </row>
    <row r="586" spans="1:31" x14ac:dyDescent="0.3">
      <c r="A586">
        <v>2025</v>
      </c>
      <c r="B586" s="3">
        <v>45658</v>
      </c>
      <c r="C586" s="3">
        <v>45747</v>
      </c>
      <c r="D586" t="s">
        <v>84</v>
      </c>
      <c r="E586">
        <v>179</v>
      </c>
      <c r="F586" t="s">
        <v>290</v>
      </c>
      <c r="G586" t="s">
        <v>290</v>
      </c>
      <c r="H586" t="s">
        <v>225</v>
      </c>
      <c r="I586" t="s">
        <v>710</v>
      </c>
      <c r="J586" t="s">
        <v>598</v>
      </c>
      <c r="K586" t="s">
        <v>569</v>
      </c>
      <c r="L586" t="s">
        <v>91</v>
      </c>
      <c r="M586">
        <v>13088</v>
      </c>
      <c r="N586" t="s">
        <v>212</v>
      </c>
      <c r="O586">
        <v>10672.66</v>
      </c>
      <c r="P586" t="s">
        <v>212</v>
      </c>
      <c r="Q586" s="5" t="str" cm="1">
        <f t="array" aca="1" ref="Q586" ca="1">HYPERLINK("#"&amp;CELL("direccion",Tabla_471065!A582),"579")</f>
        <v>579</v>
      </c>
      <c r="R586" s="5" t="str" cm="1">
        <f t="array" aca="1" ref="R586" ca="1">HYPERLINK("#"&amp;CELL("direccion",Tabla_471039!A582),"579")</f>
        <v>579</v>
      </c>
      <c r="S586" s="5" t="str" cm="1">
        <f t="array" aca="1" ref="S586" ca="1">HYPERLINK("#"&amp;CELL("direccion",Tabla_471067!A582),"579")</f>
        <v>579</v>
      </c>
      <c r="T586" s="5" t="str" cm="1">
        <f t="array" aca="1" ref="T586" ca="1">HYPERLINK("#"&amp;CELL("direccion",Tabla_471023!A582),"579")</f>
        <v>579</v>
      </c>
      <c r="U586" s="5" t="str" cm="1">
        <f t="array" aca="1" ref="U586" ca="1">HYPERLINK("#"&amp;CELL("direccion",Tabla_471047!A582),"579")</f>
        <v>579</v>
      </c>
      <c r="V586" s="5" t="str" cm="1">
        <f t="array" aca="1" ref="V586" ca="1">HYPERLINK("#"&amp;CELL("direccion",Tabla_471030!A582),"579")</f>
        <v>579</v>
      </c>
      <c r="W586" s="5" t="str" cm="1">
        <f t="array" aca="1" ref="W586" ca="1">HYPERLINK("#"&amp;CELL("direccion",Tabla_471041!A582),"579")</f>
        <v>579</v>
      </c>
      <c r="X586" s="5" t="str" cm="1">
        <f t="array" aca="1" ref="X586" ca="1">HYPERLINK("#"&amp;CELL("direccion",Tabla_471031!A582),"579")</f>
        <v>579</v>
      </c>
      <c r="Y586" s="5" t="str" cm="1">
        <f t="array" aca="1" ref="Y586" ca="1">HYPERLINK("#"&amp;CELL("direccion",Tabla_471032!A582),"579")</f>
        <v>579</v>
      </c>
      <c r="Z586" s="5" t="str" cm="1">
        <f t="array" aca="1" ref="Z586" ca="1">HYPERLINK("#"&amp;CELL("direccion",Tabla_471059!A582),"579")</f>
        <v>579</v>
      </c>
      <c r="AA586" s="5" t="str" cm="1">
        <f t="array" aca="1" ref="AA586" ca="1">HYPERLINK("#"&amp;CELL("direccion",Tabla_471071!A582),"579")</f>
        <v>579</v>
      </c>
      <c r="AB586" s="5" t="str" cm="1">
        <f t="array" aca="1" ref="AB586" ca="1">HYPERLINK("#"&amp;CELL("direccion",Tabla_471062!A582),"579")</f>
        <v>579</v>
      </c>
      <c r="AC586" s="5" t="str" cm="1">
        <f t="array" aca="1" ref="AC586" ca="1">HYPERLINK("#"&amp;CELL("direccion",Tabla_471074!A582),"579")</f>
        <v>579</v>
      </c>
      <c r="AD586" t="s">
        <v>213</v>
      </c>
      <c r="AE586" s="3">
        <v>45747</v>
      </c>
    </row>
    <row r="587" spans="1:31" x14ac:dyDescent="0.3">
      <c r="A587">
        <v>2025</v>
      </c>
      <c r="B587" s="3">
        <v>45658</v>
      </c>
      <c r="C587" s="3">
        <v>45747</v>
      </c>
      <c r="D587" t="s">
        <v>84</v>
      </c>
      <c r="E587">
        <v>179</v>
      </c>
      <c r="F587" t="s">
        <v>290</v>
      </c>
      <c r="G587" t="s">
        <v>290</v>
      </c>
      <c r="H587" t="s">
        <v>225</v>
      </c>
      <c r="I587" t="s">
        <v>1225</v>
      </c>
      <c r="J587" t="s">
        <v>598</v>
      </c>
      <c r="K587" t="s">
        <v>1155</v>
      </c>
      <c r="L587" t="s">
        <v>91</v>
      </c>
      <c r="M587">
        <v>13088</v>
      </c>
      <c r="N587" t="s">
        <v>212</v>
      </c>
      <c r="O587">
        <v>10672.66</v>
      </c>
      <c r="P587" t="s">
        <v>212</v>
      </c>
      <c r="Q587" s="5" t="str" cm="1">
        <f t="array" aca="1" ref="Q587" ca="1">HYPERLINK("#"&amp;CELL("direccion",Tabla_471065!A583),"580")</f>
        <v>580</v>
      </c>
      <c r="R587" s="5" t="str" cm="1">
        <f t="array" aca="1" ref="R587" ca="1">HYPERLINK("#"&amp;CELL("direccion",Tabla_471039!A583),"580")</f>
        <v>580</v>
      </c>
      <c r="S587" s="5" t="str" cm="1">
        <f t="array" aca="1" ref="S587" ca="1">HYPERLINK("#"&amp;CELL("direccion",Tabla_471067!A583),"580")</f>
        <v>580</v>
      </c>
      <c r="T587" s="5" t="str" cm="1">
        <f t="array" aca="1" ref="T587" ca="1">HYPERLINK("#"&amp;CELL("direccion",Tabla_471023!A583),"580")</f>
        <v>580</v>
      </c>
      <c r="U587" s="5" t="str" cm="1">
        <f t="array" aca="1" ref="U587" ca="1">HYPERLINK("#"&amp;CELL("direccion",Tabla_471047!A583),"580")</f>
        <v>580</v>
      </c>
      <c r="V587" s="5" t="str" cm="1">
        <f t="array" aca="1" ref="V587" ca="1">HYPERLINK("#"&amp;CELL("direccion",Tabla_471030!A583),"580")</f>
        <v>580</v>
      </c>
      <c r="W587" s="5" t="str" cm="1">
        <f t="array" aca="1" ref="W587" ca="1">HYPERLINK("#"&amp;CELL("direccion",Tabla_471041!A583),"580")</f>
        <v>580</v>
      </c>
      <c r="X587" s="5" t="str" cm="1">
        <f t="array" aca="1" ref="X587" ca="1">HYPERLINK("#"&amp;CELL("direccion",Tabla_471031!A583),"580")</f>
        <v>580</v>
      </c>
      <c r="Y587" s="5" t="str" cm="1">
        <f t="array" aca="1" ref="Y587" ca="1">HYPERLINK("#"&amp;CELL("direccion",Tabla_471032!A583),"580")</f>
        <v>580</v>
      </c>
      <c r="Z587" s="5" t="str" cm="1">
        <f t="array" aca="1" ref="Z587" ca="1">HYPERLINK("#"&amp;CELL("direccion",Tabla_471059!A583),"580")</f>
        <v>580</v>
      </c>
      <c r="AA587" s="5" t="str" cm="1">
        <f t="array" aca="1" ref="AA587" ca="1">HYPERLINK("#"&amp;CELL("direccion",Tabla_471071!A583),"580")</f>
        <v>580</v>
      </c>
      <c r="AB587" s="5" t="str" cm="1">
        <f t="array" aca="1" ref="AB587" ca="1">HYPERLINK("#"&amp;CELL("direccion",Tabla_471062!A583),"580")</f>
        <v>580</v>
      </c>
      <c r="AC587" s="5" t="str" cm="1">
        <f t="array" aca="1" ref="AC587" ca="1">HYPERLINK("#"&amp;CELL("direccion",Tabla_471074!A583),"580")</f>
        <v>580</v>
      </c>
      <c r="AD587" t="s">
        <v>213</v>
      </c>
      <c r="AE587" s="3">
        <v>45747</v>
      </c>
    </row>
    <row r="588" spans="1:31" x14ac:dyDescent="0.3">
      <c r="A588">
        <v>2025</v>
      </c>
      <c r="B588" s="3">
        <v>45658</v>
      </c>
      <c r="C588" s="3">
        <v>45747</v>
      </c>
      <c r="D588" t="s">
        <v>84</v>
      </c>
      <c r="E588">
        <v>179</v>
      </c>
      <c r="F588" t="s">
        <v>289</v>
      </c>
      <c r="G588" t="s">
        <v>289</v>
      </c>
      <c r="H588" t="s">
        <v>225</v>
      </c>
      <c r="I588" t="s">
        <v>1226</v>
      </c>
      <c r="J588" t="s">
        <v>598</v>
      </c>
      <c r="K588" t="s">
        <v>967</v>
      </c>
      <c r="L588" t="s">
        <v>91</v>
      </c>
      <c r="M588">
        <v>12053</v>
      </c>
      <c r="N588" t="s">
        <v>212</v>
      </c>
      <c r="O588">
        <v>9916.15</v>
      </c>
      <c r="P588" t="s">
        <v>212</v>
      </c>
      <c r="Q588" s="5" t="str" cm="1">
        <f t="array" aca="1" ref="Q588" ca="1">HYPERLINK("#"&amp;CELL("direccion",Tabla_471065!A584),"581")</f>
        <v>581</v>
      </c>
      <c r="R588" s="5" t="str" cm="1">
        <f t="array" aca="1" ref="R588" ca="1">HYPERLINK("#"&amp;CELL("direccion",Tabla_471039!A584),"581")</f>
        <v>581</v>
      </c>
      <c r="S588" s="5" t="str" cm="1">
        <f t="array" aca="1" ref="S588" ca="1">HYPERLINK("#"&amp;CELL("direccion",Tabla_471067!A584),"581")</f>
        <v>581</v>
      </c>
      <c r="T588" s="5" t="str" cm="1">
        <f t="array" aca="1" ref="T588" ca="1">HYPERLINK("#"&amp;CELL("direccion",Tabla_471023!A584),"581")</f>
        <v>581</v>
      </c>
      <c r="U588" s="5" t="str" cm="1">
        <f t="array" aca="1" ref="U588" ca="1">HYPERLINK("#"&amp;CELL("direccion",Tabla_471047!A584),"581")</f>
        <v>581</v>
      </c>
      <c r="V588" s="5" t="str" cm="1">
        <f t="array" aca="1" ref="V588" ca="1">HYPERLINK("#"&amp;CELL("direccion",Tabla_471030!A584),"581")</f>
        <v>581</v>
      </c>
      <c r="W588" s="5" t="str" cm="1">
        <f t="array" aca="1" ref="W588" ca="1">HYPERLINK("#"&amp;CELL("direccion",Tabla_471041!A584),"581")</f>
        <v>581</v>
      </c>
      <c r="X588" s="5" t="str" cm="1">
        <f t="array" aca="1" ref="X588" ca="1">HYPERLINK("#"&amp;CELL("direccion",Tabla_471031!A584),"581")</f>
        <v>581</v>
      </c>
      <c r="Y588" s="5" t="str" cm="1">
        <f t="array" aca="1" ref="Y588" ca="1">HYPERLINK("#"&amp;CELL("direccion",Tabla_471032!A584),"581")</f>
        <v>581</v>
      </c>
      <c r="Z588" s="5" t="str" cm="1">
        <f t="array" aca="1" ref="Z588" ca="1">HYPERLINK("#"&amp;CELL("direccion",Tabla_471059!A584),"581")</f>
        <v>581</v>
      </c>
      <c r="AA588" s="5" t="str" cm="1">
        <f t="array" aca="1" ref="AA588" ca="1">HYPERLINK("#"&amp;CELL("direccion",Tabla_471071!A584),"581")</f>
        <v>581</v>
      </c>
      <c r="AB588" s="5" t="str" cm="1">
        <f t="array" aca="1" ref="AB588" ca="1">HYPERLINK("#"&amp;CELL("direccion",Tabla_471062!A584),"581")</f>
        <v>581</v>
      </c>
      <c r="AC588" s="5" t="str" cm="1">
        <f t="array" aca="1" ref="AC588" ca="1">HYPERLINK("#"&amp;CELL("direccion",Tabla_471074!A584),"581")</f>
        <v>581</v>
      </c>
      <c r="AD588" t="s">
        <v>213</v>
      </c>
      <c r="AE588" s="3">
        <v>45747</v>
      </c>
    </row>
    <row r="589" spans="1:31" x14ac:dyDescent="0.3">
      <c r="A589">
        <v>2025</v>
      </c>
      <c r="B589" s="3">
        <v>45658</v>
      </c>
      <c r="C589" s="3">
        <v>45747</v>
      </c>
      <c r="D589" t="s">
        <v>84</v>
      </c>
      <c r="E589">
        <v>179</v>
      </c>
      <c r="F589" t="s">
        <v>299</v>
      </c>
      <c r="G589" t="s">
        <v>299</v>
      </c>
      <c r="H589" t="s">
        <v>225</v>
      </c>
      <c r="I589" t="s">
        <v>1227</v>
      </c>
      <c r="J589" t="s">
        <v>1228</v>
      </c>
      <c r="K589" t="s">
        <v>1229</v>
      </c>
      <c r="L589" t="s">
        <v>92</v>
      </c>
      <c r="M589">
        <v>13088</v>
      </c>
      <c r="N589" t="s">
        <v>212</v>
      </c>
      <c r="O589">
        <v>10672.66</v>
      </c>
      <c r="P589" t="s">
        <v>212</v>
      </c>
      <c r="Q589" s="5" t="str" cm="1">
        <f t="array" aca="1" ref="Q589" ca="1">HYPERLINK("#"&amp;CELL("direccion",Tabla_471065!A585),"582")</f>
        <v>582</v>
      </c>
      <c r="R589" s="5" t="str" cm="1">
        <f t="array" aca="1" ref="R589" ca="1">HYPERLINK("#"&amp;CELL("direccion",Tabla_471039!A585),"582")</f>
        <v>582</v>
      </c>
      <c r="S589" s="5" t="str" cm="1">
        <f t="array" aca="1" ref="S589" ca="1">HYPERLINK("#"&amp;CELL("direccion",Tabla_471067!A585),"582")</f>
        <v>582</v>
      </c>
      <c r="T589" s="5" t="str" cm="1">
        <f t="array" aca="1" ref="T589" ca="1">HYPERLINK("#"&amp;CELL("direccion",Tabla_471023!A585),"582")</f>
        <v>582</v>
      </c>
      <c r="U589" s="5" t="str" cm="1">
        <f t="array" aca="1" ref="U589" ca="1">HYPERLINK("#"&amp;CELL("direccion",Tabla_471047!A585),"582")</f>
        <v>582</v>
      </c>
      <c r="V589" s="5" t="str" cm="1">
        <f t="array" aca="1" ref="V589" ca="1">HYPERLINK("#"&amp;CELL("direccion",Tabla_471030!A585),"582")</f>
        <v>582</v>
      </c>
      <c r="W589" s="5" t="str" cm="1">
        <f t="array" aca="1" ref="W589" ca="1">HYPERLINK("#"&amp;CELL("direccion",Tabla_471041!A585),"582")</f>
        <v>582</v>
      </c>
      <c r="X589" s="5" t="str" cm="1">
        <f t="array" aca="1" ref="X589" ca="1">HYPERLINK("#"&amp;CELL("direccion",Tabla_471031!A585),"582")</f>
        <v>582</v>
      </c>
      <c r="Y589" s="5" t="str" cm="1">
        <f t="array" aca="1" ref="Y589" ca="1">HYPERLINK("#"&amp;CELL("direccion",Tabla_471032!A585),"582")</f>
        <v>582</v>
      </c>
      <c r="Z589" s="5" t="str" cm="1">
        <f t="array" aca="1" ref="Z589" ca="1">HYPERLINK("#"&amp;CELL("direccion",Tabla_471059!A585),"582")</f>
        <v>582</v>
      </c>
      <c r="AA589" s="5" t="str" cm="1">
        <f t="array" aca="1" ref="AA589" ca="1">HYPERLINK("#"&amp;CELL("direccion",Tabla_471071!A585),"582")</f>
        <v>582</v>
      </c>
      <c r="AB589" s="5" t="str" cm="1">
        <f t="array" aca="1" ref="AB589" ca="1">HYPERLINK("#"&amp;CELL("direccion",Tabla_471062!A585),"582")</f>
        <v>582</v>
      </c>
      <c r="AC589" s="5" t="str" cm="1">
        <f t="array" aca="1" ref="AC589" ca="1">HYPERLINK("#"&amp;CELL("direccion",Tabla_471074!A585),"582")</f>
        <v>582</v>
      </c>
      <c r="AD589" t="s">
        <v>213</v>
      </c>
      <c r="AE589" s="3">
        <v>45747</v>
      </c>
    </row>
    <row r="590" spans="1:31" x14ac:dyDescent="0.3">
      <c r="A590">
        <v>2025</v>
      </c>
      <c r="B590" s="3">
        <v>45658</v>
      </c>
      <c r="C590" s="3">
        <v>45747</v>
      </c>
      <c r="D590" t="s">
        <v>84</v>
      </c>
      <c r="E590">
        <v>179</v>
      </c>
      <c r="F590" t="s">
        <v>292</v>
      </c>
      <c r="G590" t="s">
        <v>292</v>
      </c>
      <c r="H590" t="s">
        <v>225</v>
      </c>
      <c r="I590" t="s">
        <v>654</v>
      </c>
      <c r="J590" t="s">
        <v>407</v>
      </c>
      <c r="K590" t="s">
        <v>963</v>
      </c>
      <c r="L590" t="s">
        <v>92</v>
      </c>
      <c r="M590">
        <v>13088</v>
      </c>
      <c r="N590" t="s">
        <v>212</v>
      </c>
      <c r="O590">
        <v>10672.66</v>
      </c>
      <c r="P590" t="s">
        <v>212</v>
      </c>
      <c r="Q590" s="5" t="str" cm="1">
        <f t="array" aca="1" ref="Q590" ca="1">HYPERLINK("#"&amp;CELL("direccion",Tabla_471065!A586),"583")</f>
        <v>583</v>
      </c>
      <c r="R590" s="5" t="str" cm="1">
        <f t="array" aca="1" ref="R590" ca="1">HYPERLINK("#"&amp;CELL("direccion",Tabla_471039!A586),"583")</f>
        <v>583</v>
      </c>
      <c r="S590" s="5" t="str" cm="1">
        <f t="array" aca="1" ref="S590" ca="1">HYPERLINK("#"&amp;CELL("direccion",Tabla_471067!A586),"583")</f>
        <v>583</v>
      </c>
      <c r="T590" s="5" t="str" cm="1">
        <f t="array" aca="1" ref="T590" ca="1">HYPERLINK("#"&amp;CELL("direccion",Tabla_471023!A586),"583")</f>
        <v>583</v>
      </c>
      <c r="U590" s="5" t="str" cm="1">
        <f t="array" aca="1" ref="U590" ca="1">HYPERLINK("#"&amp;CELL("direccion",Tabla_471047!A586),"583")</f>
        <v>583</v>
      </c>
      <c r="V590" s="5" t="str" cm="1">
        <f t="array" aca="1" ref="V590" ca="1">HYPERLINK("#"&amp;CELL("direccion",Tabla_471030!A586),"583")</f>
        <v>583</v>
      </c>
      <c r="W590" s="5" t="str" cm="1">
        <f t="array" aca="1" ref="W590" ca="1">HYPERLINK("#"&amp;CELL("direccion",Tabla_471041!A586),"583")</f>
        <v>583</v>
      </c>
      <c r="X590" s="5" t="str" cm="1">
        <f t="array" aca="1" ref="X590" ca="1">HYPERLINK("#"&amp;CELL("direccion",Tabla_471031!A586),"583")</f>
        <v>583</v>
      </c>
      <c r="Y590" s="5" t="str" cm="1">
        <f t="array" aca="1" ref="Y590" ca="1">HYPERLINK("#"&amp;CELL("direccion",Tabla_471032!A586),"583")</f>
        <v>583</v>
      </c>
      <c r="Z590" s="5" t="str" cm="1">
        <f t="array" aca="1" ref="Z590" ca="1">HYPERLINK("#"&amp;CELL("direccion",Tabla_471059!A586),"583")</f>
        <v>583</v>
      </c>
      <c r="AA590" s="5" t="str" cm="1">
        <f t="array" aca="1" ref="AA590" ca="1">HYPERLINK("#"&amp;CELL("direccion",Tabla_471071!A586),"583")</f>
        <v>583</v>
      </c>
      <c r="AB590" s="5" t="str" cm="1">
        <f t="array" aca="1" ref="AB590" ca="1">HYPERLINK("#"&amp;CELL("direccion",Tabla_471062!A586),"583")</f>
        <v>583</v>
      </c>
      <c r="AC590" s="5" t="str" cm="1">
        <f t="array" aca="1" ref="AC590" ca="1">HYPERLINK("#"&amp;CELL("direccion",Tabla_471074!A586),"583")</f>
        <v>583</v>
      </c>
      <c r="AD590" t="s">
        <v>213</v>
      </c>
      <c r="AE590" s="3">
        <v>45747</v>
      </c>
    </row>
    <row r="591" spans="1:31" x14ac:dyDescent="0.3">
      <c r="A591">
        <v>2025</v>
      </c>
      <c r="B591" s="3">
        <v>45658</v>
      </c>
      <c r="C591" s="3">
        <v>45747</v>
      </c>
      <c r="D591" t="s">
        <v>84</v>
      </c>
      <c r="E591">
        <v>179</v>
      </c>
      <c r="F591" t="s">
        <v>299</v>
      </c>
      <c r="G591" t="s">
        <v>299</v>
      </c>
      <c r="H591" t="s">
        <v>225</v>
      </c>
      <c r="I591" t="s">
        <v>1230</v>
      </c>
      <c r="J591" t="s">
        <v>405</v>
      </c>
      <c r="K591" t="s">
        <v>661</v>
      </c>
      <c r="L591" t="s">
        <v>91</v>
      </c>
      <c r="M591">
        <v>12053</v>
      </c>
      <c r="N591" t="s">
        <v>212</v>
      </c>
      <c r="O591">
        <v>9916.15</v>
      </c>
      <c r="P591" t="s">
        <v>212</v>
      </c>
      <c r="Q591" s="5" t="str" cm="1">
        <f t="array" aca="1" ref="Q591" ca="1">HYPERLINK("#"&amp;CELL("direccion",Tabla_471065!A587),"584")</f>
        <v>584</v>
      </c>
      <c r="R591" s="5" t="str" cm="1">
        <f t="array" aca="1" ref="R591" ca="1">HYPERLINK("#"&amp;CELL("direccion",Tabla_471039!A587),"584")</f>
        <v>584</v>
      </c>
      <c r="S591" s="5" t="str" cm="1">
        <f t="array" aca="1" ref="S591" ca="1">HYPERLINK("#"&amp;CELL("direccion",Tabla_471067!A587),"584")</f>
        <v>584</v>
      </c>
      <c r="T591" s="5" t="str" cm="1">
        <f t="array" aca="1" ref="T591" ca="1">HYPERLINK("#"&amp;CELL("direccion",Tabla_471023!A587),"584")</f>
        <v>584</v>
      </c>
      <c r="U591" s="5" t="str" cm="1">
        <f t="array" aca="1" ref="U591" ca="1">HYPERLINK("#"&amp;CELL("direccion",Tabla_471047!A587),"584")</f>
        <v>584</v>
      </c>
      <c r="V591" s="5" t="str" cm="1">
        <f t="array" aca="1" ref="V591" ca="1">HYPERLINK("#"&amp;CELL("direccion",Tabla_471030!A587),"584")</f>
        <v>584</v>
      </c>
      <c r="W591" s="5" t="str" cm="1">
        <f t="array" aca="1" ref="W591" ca="1">HYPERLINK("#"&amp;CELL("direccion",Tabla_471041!A587),"584")</f>
        <v>584</v>
      </c>
      <c r="X591" s="5" t="str" cm="1">
        <f t="array" aca="1" ref="X591" ca="1">HYPERLINK("#"&amp;CELL("direccion",Tabla_471031!A587),"584")</f>
        <v>584</v>
      </c>
      <c r="Y591" s="5" t="str" cm="1">
        <f t="array" aca="1" ref="Y591" ca="1">HYPERLINK("#"&amp;CELL("direccion",Tabla_471032!A587),"584")</f>
        <v>584</v>
      </c>
      <c r="Z591" s="5" t="str" cm="1">
        <f t="array" aca="1" ref="Z591" ca="1">HYPERLINK("#"&amp;CELL("direccion",Tabla_471059!A587),"584")</f>
        <v>584</v>
      </c>
      <c r="AA591" s="5" t="str" cm="1">
        <f t="array" aca="1" ref="AA591" ca="1">HYPERLINK("#"&amp;CELL("direccion",Tabla_471071!A587),"584")</f>
        <v>584</v>
      </c>
      <c r="AB591" s="5" t="str" cm="1">
        <f t="array" aca="1" ref="AB591" ca="1">HYPERLINK("#"&amp;CELL("direccion",Tabla_471062!A587),"584")</f>
        <v>584</v>
      </c>
      <c r="AC591" s="5" t="str" cm="1">
        <f t="array" aca="1" ref="AC591" ca="1">HYPERLINK("#"&amp;CELL("direccion",Tabla_471074!A587),"584")</f>
        <v>584</v>
      </c>
      <c r="AD591" t="s">
        <v>213</v>
      </c>
      <c r="AE591" s="3">
        <v>45747</v>
      </c>
    </row>
    <row r="592" spans="1:31" x14ac:dyDescent="0.3">
      <c r="A592">
        <v>2025</v>
      </c>
      <c r="B592" s="3">
        <v>45658</v>
      </c>
      <c r="C592" s="3">
        <v>45747</v>
      </c>
      <c r="D592" t="s">
        <v>84</v>
      </c>
      <c r="E592">
        <v>179</v>
      </c>
      <c r="F592" t="s">
        <v>276</v>
      </c>
      <c r="G592" t="s">
        <v>276</v>
      </c>
      <c r="H592" t="s">
        <v>225</v>
      </c>
      <c r="I592" t="s">
        <v>1231</v>
      </c>
      <c r="J592" t="s">
        <v>485</v>
      </c>
      <c r="K592" t="s">
        <v>1138</v>
      </c>
      <c r="L592" t="s">
        <v>92</v>
      </c>
      <c r="M592">
        <v>13088</v>
      </c>
      <c r="N592" t="s">
        <v>212</v>
      </c>
      <c r="O592">
        <v>10672.66</v>
      </c>
      <c r="P592" t="s">
        <v>212</v>
      </c>
      <c r="Q592" s="5" t="str" cm="1">
        <f t="array" aca="1" ref="Q592" ca="1">HYPERLINK("#"&amp;CELL("direccion",Tabla_471065!A588),"585")</f>
        <v>585</v>
      </c>
      <c r="R592" s="5" t="str" cm="1">
        <f t="array" aca="1" ref="R592" ca="1">HYPERLINK("#"&amp;CELL("direccion",Tabla_471039!A588),"585")</f>
        <v>585</v>
      </c>
      <c r="S592" s="5" t="str" cm="1">
        <f t="array" aca="1" ref="S592" ca="1">HYPERLINK("#"&amp;CELL("direccion",Tabla_471067!A588),"585")</f>
        <v>585</v>
      </c>
      <c r="T592" s="5" t="str" cm="1">
        <f t="array" aca="1" ref="T592" ca="1">HYPERLINK("#"&amp;CELL("direccion",Tabla_471023!A588),"585")</f>
        <v>585</v>
      </c>
      <c r="U592" s="5" t="str" cm="1">
        <f t="array" aca="1" ref="U592" ca="1">HYPERLINK("#"&amp;CELL("direccion",Tabla_471047!A588),"585")</f>
        <v>585</v>
      </c>
      <c r="V592" s="5" t="str" cm="1">
        <f t="array" aca="1" ref="V592" ca="1">HYPERLINK("#"&amp;CELL("direccion",Tabla_471030!A588),"585")</f>
        <v>585</v>
      </c>
      <c r="W592" s="5" t="str" cm="1">
        <f t="array" aca="1" ref="W592" ca="1">HYPERLINK("#"&amp;CELL("direccion",Tabla_471041!A588),"585")</f>
        <v>585</v>
      </c>
      <c r="X592" s="5" t="str" cm="1">
        <f t="array" aca="1" ref="X592" ca="1">HYPERLINK("#"&amp;CELL("direccion",Tabla_471031!A588),"585")</f>
        <v>585</v>
      </c>
      <c r="Y592" s="5" t="str" cm="1">
        <f t="array" aca="1" ref="Y592" ca="1">HYPERLINK("#"&amp;CELL("direccion",Tabla_471032!A588),"585")</f>
        <v>585</v>
      </c>
      <c r="Z592" s="5" t="str" cm="1">
        <f t="array" aca="1" ref="Z592" ca="1">HYPERLINK("#"&amp;CELL("direccion",Tabla_471059!A588),"585")</f>
        <v>585</v>
      </c>
      <c r="AA592" s="5" t="str" cm="1">
        <f t="array" aca="1" ref="AA592" ca="1">HYPERLINK("#"&amp;CELL("direccion",Tabla_471071!A588),"585")</f>
        <v>585</v>
      </c>
      <c r="AB592" s="5" t="str" cm="1">
        <f t="array" aca="1" ref="AB592" ca="1">HYPERLINK("#"&amp;CELL("direccion",Tabla_471062!A588),"585")</f>
        <v>585</v>
      </c>
      <c r="AC592" s="5" t="str" cm="1">
        <f t="array" aca="1" ref="AC592" ca="1">HYPERLINK("#"&amp;CELL("direccion",Tabla_471074!A588),"585")</f>
        <v>585</v>
      </c>
      <c r="AD592" t="s">
        <v>213</v>
      </c>
      <c r="AE592" s="3">
        <v>45747</v>
      </c>
    </row>
    <row r="593" spans="1:31" x14ac:dyDescent="0.3">
      <c r="A593">
        <v>2025</v>
      </c>
      <c r="B593" s="3">
        <v>45658</v>
      </c>
      <c r="C593" s="3">
        <v>45747</v>
      </c>
      <c r="D593" t="s">
        <v>84</v>
      </c>
      <c r="E593">
        <v>179</v>
      </c>
      <c r="F593" t="s">
        <v>289</v>
      </c>
      <c r="G593" t="s">
        <v>289</v>
      </c>
      <c r="H593" t="s">
        <v>225</v>
      </c>
      <c r="I593" t="s">
        <v>1232</v>
      </c>
      <c r="J593" t="s">
        <v>485</v>
      </c>
      <c r="K593" t="s">
        <v>1233</v>
      </c>
      <c r="L593" t="s">
        <v>91</v>
      </c>
      <c r="M593">
        <v>13088</v>
      </c>
      <c r="N593" t="s">
        <v>212</v>
      </c>
      <c r="O593">
        <v>10672.66</v>
      </c>
      <c r="P593" t="s">
        <v>212</v>
      </c>
      <c r="Q593" s="5" t="str" cm="1">
        <f t="array" aca="1" ref="Q593" ca="1">HYPERLINK("#"&amp;CELL("direccion",Tabla_471065!A589),"586")</f>
        <v>586</v>
      </c>
      <c r="R593" s="5" t="str" cm="1">
        <f t="array" aca="1" ref="R593" ca="1">HYPERLINK("#"&amp;CELL("direccion",Tabla_471039!A589),"586")</f>
        <v>586</v>
      </c>
      <c r="S593" s="5" t="str" cm="1">
        <f t="array" aca="1" ref="S593" ca="1">HYPERLINK("#"&amp;CELL("direccion",Tabla_471067!A589),"586")</f>
        <v>586</v>
      </c>
      <c r="T593" s="5" t="str" cm="1">
        <f t="array" aca="1" ref="T593" ca="1">HYPERLINK("#"&amp;CELL("direccion",Tabla_471023!A589),"586")</f>
        <v>586</v>
      </c>
      <c r="U593" s="5" t="str" cm="1">
        <f t="array" aca="1" ref="U593" ca="1">HYPERLINK("#"&amp;CELL("direccion",Tabla_471047!A589),"586")</f>
        <v>586</v>
      </c>
      <c r="V593" s="5" t="str" cm="1">
        <f t="array" aca="1" ref="V593" ca="1">HYPERLINK("#"&amp;CELL("direccion",Tabla_471030!A589),"586")</f>
        <v>586</v>
      </c>
      <c r="W593" s="5" t="str" cm="1">
        <f t="array" aca="1" ref="W593" ca="1">HYPERLINK("#"&amp;CELL("direccion",Tabla_471041!A589),"586")</f>
        <v>586</v>
      </c>
      <c r="X593" s="5" t="str" cm="1">
        <f t="array" aca="1" ref="X593" ca="1">HYPERLINK("#"&amp;CELL("direccion",Tabla_471031!A589),"586")</f>
        <v>586</v>
      </c>
      <c r="Y593" s="5" t="str" cm="1">
        <f t="array" aca="1" ref="Y593" ca="1">HYPERLINK("#"&amp;CELL("direccion",Tabla_471032!A589),"586")</f>
        <v>586</v>
      </c>
      <c r="Z593" s="5" t="str" cm="1">
        <f t="array" aca="1" ref="Z593" ca="1">HYPERLINK("#"&amp;CELL("direccion",Tabla_471059!A589),"586")</f>
        <v>586</v>
      </c>
      <c r="AA593" s="5" t="str" cm="1">
        <f t="array" aca="1" ref="AA593" ca="1">HYPERLINK("#"&amp;CELL("direccion",Tabla_471071!A589),"586")</f>
        <v>586</v>
      </c>
      <c r="AB593" s="5" t="str" cm="1">
        <f t="array" aca="1" ref="AB593" ca="1">HYPERLINK("#"&amp;CELL("direccion",Tabla_471062!A589),"586")</f>
        <v>586</v>
      </c>
      <c r="AC593" s="5" t="str" cm="1">
        <f t="array" aca="1" ref="AC593" ca="1">HYPERLINK("#"&amp;CELL("direccion",Tabla_471074!A589),"586")</f>
        <v>586</v>
      </c>
      <c r="AD593" t="s">
        <v>213</v>
      </c>
      <c r="AE593" s="3">
        <v>45747</v>
      </c>
    </row>
    <row r="594" spans="1:31" x14ac:dyDescent="0.3">
      <c r="A594">
        <v>2025</v>
      </c>
      <c r="B594" s="3">
        <v>45658</v>
      </c>
      <c r="C594" s="3">
        <v>45747</v>
      </c>
      <c r="D594" t="s">
        <v>84</v>
      </c>
      <c r="E594">
        <v>179</v>
      </c>
      <c r="F594" t="s">
        <v>290</v>
      </c>
      <c r="G594" t="s">
        <v>290</v>
      </c>
      <c r="H594" t="s">
        <v>225</v>
      </c>
      <c r="I594" t="s">
        <v>1234</v>
      </c>
      <c r="J594" t="s">
        <v>485</v>
      </c>
      <c r="K594" t="s">
        <v>444</v>
      </c>
      <c r="L594" t="s">
        <v>91</v>
      </c>
      <c r="M594">
        <v>13088</v>
      </c>
      <c r="N594" t="s">
        <v>212</v>
      </c>
      <c r="O594">
        <v>10672.66</v>
      </c>
      <c r="P594" t="s">
        <v>212</v>
      </c>
      <c r="Q594" s="5" t="str" cm="1">
        <f t="array" aca="1" ref="Q594" ca="1">HYPERLINK("#"&amp;CELL("direccion",Tabla_471065!A590),"587")</f>
        <v>587</v>
      </c>
      <c r="R594" s="5" t="str" cm="1">
        <f t="array" aca="1" ref="R594" ca="1">HYPERLINK("#"&amp;CELL("direccion",Tabla_471039!A590),"587")</f>
        <v>587</v>
      </c>
      <c r="S594" s="5" t="str" cm="1">
        <f t="array" aca="1" ref="S594" ca="1">HYPERLINK("#"&amp;CELL("direccion",Tabla_471067!A590),"587")</f>
        <v>587</v>
      </c>
      <c r="T594" s="5" t="str" cm="1">
        <f t="array" aca="1" ref="T594" ca="1">HYPERLINK("#"&amp;CELL("direccion",Tabla_471023!A590),"587")</f>
        <v>587</v>
      </c>
      <c r="U594" s="5" t="str" cm="1">
        <f t="array" aca="1" ref="U594" ca="1">HYPERLINK("#"&amp;CELL("direccion",Tabla_471047!A590),"587")</f>
        <v>587</v>
      </c>
      <c r="V594" s="5" t="str" cm="1">
        <f t="array" aca="1" ref="V594" ca="1">HYPERLINK("#"&amp;CELL("direccion",Tabla_471030!A590),"587")</f>
        <v>587</v>
      </c>
      <c r="W594" s="5" t="str" cm="1">
        <f t="array" aca="1" ref="W594" ca="1">HYPERLINK("#"&amp;CELL("direccion",Tabla_471041!A590),"587")</f>
        <v>587</v>
      </c>
      <c r="X594" s="5" t="str" cm="1">
        <f t="array" aca="1" ref="X594" ca="1">HYPERLINK("#"&amp;CELL("direccion",Tabla_471031!A590),"587")</f>
        <v>587</v>
      </c>
      <c r="Y594" s="5" t="str" cm="1">
        <f t="array" aca="1" ref="Y594" ca="1">HYPERLINK("#"&amp;CELL("direccion",Tabla_471032!A590),"587")</f>
        <v>587</v>
      </c>
      <c r="Z594" s="5" t="str" cm="1">
        <f t="array" aca="1" ref="Z594" ca="1">HYPERLINK("#"&amp;CELL("direccion",Tabla_471059!A590),"587")</f>
        <v>587</v>
      </c>
      <c r="AA594" s="5" t="str" cm="1">
        <f t="array" aca="1" ref="AA594" ca="1">HYPERLINK("#"&amp;CELL("direccion",Tabla_471071!A590),"587")</f>
        <v>587</v>
      </c>
      <c r="AB594" s="5" t="str" cm="1">
        <f t="array" aca="1" ref="AB594" ca="1">HYPERLINK("#"&amp;CELL("direccion",Tabla_471062!A590),"587")</f>
        <v>587</v>
      </c>
      <c r="AC594" s="5" t="str" cm="1">
        <f t="array" aca="1" ref="AC594" ca="1">HYPERLINK("#"&amp;CELL("direccion",Tabla_471074!A590),"587")</f>
        <v>587</v>
      </c>
      <c r="AD594" t="s">
        <v>213</v>
      </c>
      <c r="AE594" s="3">
        <v>45747</v>
      </c>
    </row>
    <row r="595" spans="1:31" x14ac:dyDescent="0.3">
      <c r="A595">
        <v>2025</v>
      </c>
      <c r="B595" s="3">
        <v>45658</v>
      </c>
      <c r="C595" s="3">
        <v>45747</v>
      </c>
      <c r="D595" t="s">
        <v>84</v>
      </c>
      <c r="E595">
        <v>179</v>
      </c>
      <c r="F595" t="s">
        <v>291</v>
      </c>
      <c r="G595" t="s">
        <v>291</v>
      </c>
      <c r="H595" t="s">
        <v>225</v>
      </c>
      <c r="I595" t="s">
        <v>939</v>
      </c>
      <c r="J595" t="s">
        <v>485</v>
      </c>
      <c r="K595" t="s">
        <v>348</v>
      </c>
      <c r="L595" t="s">
        <v>92</v>
      </c>
      <c r="M595">
        <v>13088</v>
      </c>
      <c r="N595" t="s">
        <v>212</v>
      </c>
      <c r="O595">
        <v>10672.66</v>
      </c>
      <c r="P595" t="s">
        <v>212</v>
      </c>
      <c r="Q595" s="5" t="str" cm="1">
        <f t="array" aca="1" ref="Q595" ca="1">HYPERLINK("#"&amp;CELL("direccion",Tabla_471065!A591),"588")</f>
        <v>588</v>
      </c>
      <c r="R595" s="5" t="str" cm="1">
        <f t="array" aca="1" ref="R595" ca="1">HYPERLINK("#"&amp;CELL("direccion",Tabla_471039!A591),"588")</f>
        <v>588</v>
      </c>
      <c r="S595" s="5" t="str" cm="1">
        <f t="array" aca="1" ref="S595" ca="1">HYPERLINK("#"&amp;CELL("direccion",Tabla_471067!A591),"588")</f>
        <v>588</v>
      </c>
      <c r="T595" s="5" t="str" cm="1">
        <f t="array" aca="1" ref="T595" ca="1">HYPERLINK("#"&amp;CELL("direccion",Tabla_471023!A591),"588")</f>
        <v>588</v>
      </c>
      <c r="U595" s="5" t="str" cm="1">
        <f t="array" aca="1" ref="U595" ca="1">HYPERLINK("#"&amp;CELL("direccion",Tabla_471047!A591),"588")</f>
        <v>588</v>
      </c>
      <c r="V595" s="5" t="str" cm="1">
        <f t="array" aca="1" ref="V595" ca="1">HYPERLINK("#"&amp;CELL("direccion",Tabla_471030!A591),"588")</f>
        <v>588</v>
      </c>
      <c r="W595" s="5" t="str" cm="1">
        <f t="array" aca="1" ref="W595" ca="1">HYPERLINK("#"&amp;CELL("direccion",Tabla_471041!A591),"588")</f>
        <v>588</v>
      </c>
      <c r="X595" s="5" t="str" cm="1">
        <f t="array" aca="1" ref="X595" ca="1">HYPERLINK("#"&amp;CELL("direccion",Tabla_471031!A591),"588")</f>
        <v>588</v>
      </c>
      <c r="Y595" s="5" t="str" cm="1">
        <f t="array" aca="1" ref="Y595" ca="1">HYPERLINK("#"&amp;CELL("direccion",Tabla_471032!A591),"588")</f>
        <v>588</v>
      </c>
      <c r="Z595" s="5" t="str" cm="1">
        <f t="array" aca="1" ref="Z595" ca="1">HYPERLINK("#"&amp;CELL("direccion",Tabla_471059!A591),"588")</f>
        <v>588</v>
      </c>
      <c r="AA595" s="5" t="str" cm="1">
        <f t="array" aca="1" ref="AA595" ca="1">HYPERLINK("#"&amp;CELL("direccion",Tabla_471071!A591),"588")</f>
        <v>588</v>
      </c>
      <c r="AB595" s="5" t="str" cm="1">
        <f t="array" aca="1" ref="AB595" ca="1">HYPERLINK("#"&amp;CELL("direccion",Tabla_471062!A591),"588")</f>
        <v>588</v>
      </c>
      <c r="AC595" s="5" t="str" cm="1">
        <f t="array" aca="1" ref="AC595" ca="1">HYPERLINK("#"&amp;CELL("direccion",Tabla_471074!A591),"588")</f>
        <v>588</v>
      </c>
      <c r="AD595" t="s">
        <v>213</v>
      </c>
      <c r="AE595" s="3">
        <v>45747</v>
      </c>
    </row>
    <row r="596" spans="1:31" x14ac:dyDescent="0.3">
      <c r="A596">
        <v>2025</v>
      </c>
      <c r="B596" s="3">
        <v>45658</v>
      </c>
      <c r="C596" s="3">
        <v>45747</v>
      </c>
      <c r="D596" t="s">
        <v>84</v>
      </c>
      <c r="E596">
        <v>179</v>
      </c>
      <c r="F596" t="s">
        <v>292</v>
      </c>
      <c r="G596" t="s">
        <v>292</v>
      </c>
      <c r="H596" t="s">
        <v>225</v>
      </c>
      <c r="I596" t="s">
        <v>600</v>
      </c>
      <c r="J596" t="s">
        <v>485</v>
      </c>
      <c r="K596" t="s">
        <v>719</v>
      </c>
      <c r="L596" t="s">
        <v>91</v>
      </c>
      <c r="M596">
        <v>13088</v>
      </c>
      <c r="N596" t="s">
        <v>212</v>
      </c>
      <c r="O596">
        <v>10672.66</v>
      </c>
      <c r="P596" t="s">
        <v>212</v>
      </c>
      <c r="Q596" s="5" t="str" cm="1">
        <f t="array" aca="1" ref="Q596" ca="1">HYPERLINK("#"&amp;CELL("direccion",Tabla_471065!A592),"589")</f>
        <v>589</v>
      </c>
      <c r="R596" s="5" t="str" cm="1">
        <f t="array" aca="1" ref="R596" ca="1">HYPERLINK("#"&amp;CELL("direccion",Tabla_471039!A592),"589")</f>
        <v>589</v>
      </c>
      <c r="S596" s="5" t="str" cm="1">
        <f t="array" aca="1" ref="S596" ca="1">HYPERLINK("#"&amp;CELL("direccion",Tabla_471067!A592),"589")</f>
        <v>589</v>
      </c>
      <c r="T596" s="5" t="str" cm="1">
        <f t="array" aca="1" ref="T596" ca="1">HYPERLINK("#"&amp;CELL("direccion",Tabla_471023!A592),"589")</f>
        <v>589</v>
      </c>
      <c r="U596" s="5" t="str" cm="1">
        <f t="array" aca="1" ref="U596" ca="1">HYPERLINK("#"&amp;CELL("direccion",Tabla_471047!A592),"589")</f>
        <v>589</v>
      </c>
      <c r="V596" s="5" t="str" cm="1">
        <f t="array" aca="1" ref="V596" ca="1">HYPERLINK("#"&amp;CELL("direccion",Tabla_471030!A592),"589")</f>
        <v>589</v>
      </c>
      <c r="W596" s="5" t="str" cm="1">
        <f t="array" aca="1" ref="W596" ca="1">HYPERLINK("#"&amp;CELL("direccion",Tabla_471041!A592),"589")</f>
        <v>589</v>
      </c>
      <c r="X596" s="5" t="str" cm="1">
        <f t="array" aca="1" ref="X596" ca="1">HYPERLINK("#"&amp;CELL("direccion",Tabla_471031!A592),"589")</f>
        <v>589</v>
      </c>
      <c r="Y596" s="5" t="str" cm="1">
        <f t="array" aca="1" ref="Y596" ca="1">HYPERLINK("#"&amp;CELL("direccion",Tabla_471032!A592),"589")</f>
        <v>589</v>
      </c>
      <c r="Z596" s="5" t="str" cm="1">
        <f t="array" aca="1" ref="Z596" ca="1">HYPERLINK("#"&amp;CELL("direccion",Tabla_471059!A592),"589")</f>
        <v>589</v>
      </c>
      <c r="AA596" s="5" t="str" cm="1">
        <f t="array" aca="1" ref="AA596" ca="1">HYPERLINK("#"&amp;CELL("direccion",Tabla_471071!A592),"589")</f>
        <v>589</v>
      </c>
      <c r="AB596" s="5" t="str" cm="1">
        <f t="array" aca="1" ref="AB596" ca="1">HYPERLINK("#"&amp;CELL("direccion",Tabla_471062!A592),"589")</f>
        <v>589</v>
      </c>
      <c r="AC596" s="5" t="str" cm="1">
        <f t="array" aca="1" ref="AC596" ca="1">HYPERLINK("#"&amp;CELL("direccion",Tabla_471074!A592),"589")</f>
        <v>589</v>
      </c>
      <c r="AD596" t="s">
        <v>213</v>
      </c>
      <c r="AE596" s="3">
        <v>45747</v>
      </c>
    </row>
    <row r="597" spans="1:31" x14ac:dyDescent="0.3">
      <c r="A597">
        <v>2025</v>
      </c>
      <c r="B597" s="3">
        <v>45658</v>
      </c>
      <c r="C597" s="3">
        <v>45747</v>
      </c>
      <c r="D597" t="s">
        <v>84</v>
      </c>
      <c r="E597">
        <v>179</v>
      </c>
      <c r="F597" t="s">
        <v>292</v>
      </c>
      <c r="G597" t="s">
        <v>292</v>
      </c>
      <c r="H597" t="s">
        <v>225</v>
      </c>
      <c r="I597" t="s">
        <v>1235</v>
      </c>
      <c r="J597" t="s">
        <v>485</v>
      </c>
      <c r="K597" t="s">
        <v>1005</v>
      </c>
      <c r="L597" t="s">
        <v>91</v>
      </c>
      <c r="M597">
        <v>13088</v>
      </c>
      <c r="N597" t="s">
        <v>212</v>
      </c>
      <c r="O597">
        <v>10672.66</v>
      </c>
      <c r="P597" t="s">
        <v>212</v>
      </c>
      <c r="Q597" s="5" t="str" cm="1">
        <f t="array" aca="1" ref="Q597" ca="1">HYPERLINK("#"&amp;CELL("direccion",Tabla_471065!A593),"590")</f>
        <v>590</v>
      </c>
      <c r="R597" s="5" t="str" cm="1">
        <f t="array" aca="1" ref="R597" ca="1">HYPERLINK("#"&amp;CELL("direccion",Tabla_471039!A593),"590")</f>
        <v>590</v>
      </c>
      <c r="S597" s="5" t="str" cm="1">
        <f t="array" aca="1" ref="S597" ca="1">HYPERLINK("#"&amp;CELL("direccion",Tabla_471067!A593),"590")</f>
        <v>590</v>
      </c>
      <c r="T597" s="5" t="str" cm="1">
        <f t="array" aca="1" ref="T597" ca="1">HYPERLINK("#"&amp;CELL("direccion",Tabla_471023!A593),"590")</f>
        <v>590</v>
      </c>
      <c r="U597" s="5" t="str" cm="1">
        <f t="array" aca="1" ref="U597" ca="1">HYPERLINK("#"&amp;CELL("direccion",Tabla_471047!A593),"590")</f>
        <v>590</v>
      </c>
      <c r="V597" s="5" t="str" cm="1">
        <f t="array" aca="1" ref="V597" ca="1">HYPERLINK("#"&amp;CELL("direccion",Tabla_471030!A593),"590")</f>
        <v>590</v>
      </c>
      <c r="W597" s="5" t="str" cm="1">
        <f t="array" aca="1" ref="W597" ca="1">HYPERLINK("#"&amp;CELL("direccion",Tabla_471041!A593),"590")</f>
        <v>590</v>
      </c>
      <c r="X597" s="5" t="str" cm="1">
        <f t="array" aca="1" ref="X597" ca="1">HYPERLINK("#"&amp;CELL("direccion",Tabla_471031!A593),"590")</f>
        <v>590</v>
      </c>
      <c r="Y597" s="5" t="str" cm="1">
        <f t="array" aca="1" ref="Y597" ca="1">HYPERLINK("#"&amp;CELL("direccion",Tabla_471032!A593),"590")</f>
        <v>590</v>
      </c>
      <c r="Z597" s="5" t="str" cm="1">
        <f t="array" aca="1" ref="Z597" ca="1">HYPERLINK("#"&amp;CELL("direccion",Tabla_471059!A593),"590")</f>
        <v>590</v>
      </c>
      <c r="AA597" s="5" t="str" cm="1">
        <f t="array" aca="1" ref="AA597" ca="1">HYPERLINK("#"&amp;CELL("direccion",Tabla_471071!A593),"590")</f>
        <v>590</v>
      </c>
      <c r="AB597" s="5" t="str" cm="1">
        <f t="array" aca="1" ref="AB597" ca="1">HYPERLINK("#"&amp;CELL("direccion",Tabla_471062!A593),"590")</f>
        <v>590</v>
      </c>
      <c r="AC597" s="5" t="str" cm="1">
        <f t="array" aca="1" ref="AC597" ca="1">HYPERLINK("#"&amp;CELL("direccion",Tabla_471074!A593),"590")</f>
        <v>590</v>
      </c>
      <c r="AD597" t="s">
        <v>213</v>
      </c>
      <c r="AE597" s="3">
        <v>45747</v>
      </c>
    </row>
    <row r="598" spans="1:31" x14ac:dyDescent="0.3">
      <c r="A598">
        <v>2025</v>
      </c>
      <c r="B598" s="3">
        <v>45658</v>
      </c>
      <c r="C598" s="3">
        <v>45747</v>
      </c>
      <c r="D598" t="s">
        <v>84</v>
      </c>
      <c r="E598">
        <v>179</v>
      </c>
      <c r="F598" t="s">
        <v>276</v>
      </c>
      <c r="G598" t="s">
        <v>276</v>
      </c>
      <c r="H598" t="s">
        <v>225</v>
      </c>
      <c r="I598" t="s">
        <v>1236</v>
      </c>
      <c r="J598" t="s">
        <v>709</v>
      </c>
      <c r="K598" t="s">
        <v>1237</v>
      </c>
      <c r="L598" t="s">
        <v>92</v>
      </c>
      <c r="M598">
        <v>13088</v>
      </c>
      <c r="N598" t="s">
        <v>212</v>
      </c>
      <c r="O598">
        <v>10672.66</v>
      </c>
      <c r="P598" t="s">
        <v>212</v>
      </c>
      <c r="Q598" s="5" t="str" cm="1">
        <f t="array" aca="1" ref="Q598" ca="1">HYPERLINK("#"&amp;CELL("direccion",Tabla_471065!A594),"591")</f>
        <v>591</v>
      </c>
      <c r="R598" s="5" t="str" cm="1">
        <f t="array" aca="1" ref="R598" ca="1">HYPERLINK("#"&amp;CELL("direccion",Tabla_471039!A594),"591")</f>
        <v>591</v>
      </c>
      <c r="S598" s="5" t="str" cm="1">
        <f t="array" aca="1" ref="S598" ca="1">HYPERLINK("#"&amp;CELL("direccion",Tabla_471067!A594),"591")</f>
        <v>591</v>
      </c>
      <c r="T598" s="5" t="str" cm="1">
        <f t="array" aca="1" ref="T598" ca="1">HYPERLINK("#"&amp;CELL("direccion",Tabla_471023!A594),"591")</f>
        <v>591</v>
      </c>
      <c r="U598" s="5" t="str" cm="1">
        <f t="array" aca="1" ref="U598" ca="1">HYPERLINK("#"&amp;CELL("direccion",Tabla_471047!A594),"591")</f>
        <v>591</v>
      </c>
      <c r="V598" s="5" t="str" cm="1">
        <f t="array" aca="1" ref="V598" ca="1">HYPERLINK("#"&amp;CELL("direccion",Tabla_471030!A594),"591")</f>
        <v>591</v>
      </c>
      <c r="W598" s="5" t="str" cm="1">
        <f t="array" aca="1" ref="W598" ca="1">HYPERLINK("#"&amp;CELL("direccion",Tabla_471041!A594),"591")</f>
        <v>591</v>
      </c>
      <c r="X598" s="5" t="str" cm="1">
        <f t="array" aca="1" ref="X598" ca="1">HYPERLINK("#"&amp;CELL("direccion",Tabla_471031!A594),"591")</f>
        <v>591</v>
      </c>
      <c r="Y598" s="5" t="str" cm="1">
        <f t="array" aca="1" ref="Y598" ca="1">HYPERLINK("#"&amp;CELL("direccion",Tabla_471032!A594),"591")</f>
        <v>591</v>
      </c>
      <c r="Z598" s="5" t="str" cm="1">
        <f t="array" aca="1" ref="Z598" ca="1">HYPERLINK("#"&amp;CELL("direccion",Tabla_471059!A594),"591")</f>
        <v>591</v>
      </c>
      <c r="AA598" s="5" t="str" cm="1">
        <f t="array" aca="1" ref="AA598" ca="1">HYPERLINK("#"&amp;CELL("direccion",Tabla_471071!A594),"591")</f>
        <v>591</v>
      </c>
      <c r="AB598" s="5" t="str" cm="1">
        <f t="array" aca="1" ref="AB598" ca="1">HYPERLINK("#"&amp;CELL("direccion",Tabla_471062!A594),"591")</f>
        <v>591</v>
      </c>
      <c r="AC598" s="5" t="str" cm="1">
        <f t="array" aca="1" ref="AC598" ca="1">HYPERLINK("#"&amp;CELL("direccion",Tabla_471074!A594),"591")</f>
        <v>591</v>
      </c>
      <c r="AD598" t="s">
        <v>213</v>
      </c>
      <c r="AE598" s="3">
        <v>45747</v>
      </c>
    </row>
    <row r="599" spans="1:31" x14ac:dyDescent="0.3">
      <c r="A599">
        <v>2025</v>
      </c>
      <c r="B599" s="3">
        <v>45658</v>
      </c>
      <c r="C599" s="3">
        <v>45747</v>
      </c>
      <c r="D599" t="s">
        <v>84</v>
      </c>
      <c r="E599">
        <v>179</v>
      </c>
      <c r="F599" t="s">
        <v>292</v>
      </c>
      <c r="G599" t="s">
        <v>292</v>
      </c>
      <c r="H599" t="s">
        <v>225</v>
      </c>
      <c r="I599" t="s">
        <v>1238</v>
      </c>
      <c r="J599" t="s">
        <v>1239</v>
      </c>
      <c r="K599" t="s">
        <v>358</v>
      </c>
      <c r="L599" t="s">
        <v>91</v>
      </c>
      <c r="M599">
        <v>13088</v>
      </c>
      <c r="N599" t="s">
        <v>212</v>
      </c>
      <c r="O599">
        <v>10672.66</v>
      </c>
      <c r="P599" t="s">
        <v>212</v>
      </c>
      <c r="Q599" s="5" t="str" cm="1">
        <f t="array" aca="1" ref="Q599" ca="1">HYPERLINK("#"&amp;CELL("direccion",Tabla_471065!A595),"592")</f>
        <v>592</v>
      </c>
      <c r="R599" s="5" t="str" cm="1">
        <f t="array" aca="1" ref="R599" ca="1">HYPERLINK("#"&amp;CELL("direccion",Tabla_471039!A595),"592")</f>
        <v>592</v>
      </c>
      <c r="S599" s="5" t="str" cm="1">
        <f t="array" aca="1" ref="S599" ca="1">HYPERLINK("#"&amp;CELL("direccion",Tabla_471067!A595),"592")</f>
        <v>592</v>
      </c>
      <c r="T599" s="5" t="str" cm="1">
        <f t="array" aca="1" ref="T599" ca="1">HYPERLINK("#"&amp;CELL("direccion",Tabla_471023!A595),"592")</f>
        <v>592</v>
      </c>
      <c r="U599" s="5" t="str" cm="1">
        <f t="array" aca="1" ref="U599" ca="1">HYPERLINK("#"&amp;CELL("direccion",Tabla_471047!A595),"592")</f>
        <v>592</v>
      </c>
      <c r="V599" s="5" t="str" cm="1">
        <f t="array" aca="1" ref="V599" ca="1">HYPERLINK("#"&amp;CELL("direccion",Tabla_471030!A595),"592")</f>
        <v>592</v>
      </c>
      <c r="W599" s="5" t="str" cm="1">
        <f t="array" aca="1" ref="W599" ca="1">HYPERLINK("#"&amp;CELL("direccion",Tabla_471041!A595),"592")</f>
        <v>592</v>
      </c>
      <c r="X599" s="5" t="str" cm="1">
        <f t="array" aca="1" ref="X599" ca="1">HYPERLINK("#"&amp;CELL("direccion",Tabla_471031!A595),"592")</f>
        <v>592</v>
      </c>
      <c r="Y599" s="5" t="str" cm="1">
        <f t="array" aca="1" ref="Y599" ca="1">HYPERLINK("#"&amp;CELL("direccion",Tabla_471032!A595),"592")</f>
        <v>592</v>
      </c>
      <c r="Z599" s="5" t="str" cm="1">
        <f t="array" aca="1" ref="Z599" ca="1">HYPERLINK("#"&amp;CELL("direccion",Tabla_471059!A595),"592")</f>
        <v>592</v>
      </c>
      <c r="AA599" s="5" t="str" cm="1">
        <f t="array" aca="1" ref="AA599" ca="1">HYPERLINK("#"&amp;CELL("direccion",Tabla_471071!A595),"592")</f>
        <v>592</v>
      </c>
      <c r="AB599" s="5" t="str" cm="1">
        <f t="array" aca="1" ref="AB599" ca="1">HYPERLINK("#"&amp;CELL("direccion",Tabla_471062!A595),"592")</f>
        <v>592</v>
      </c>
      <c r="AC599" s="5" t="str" cm="1">
        <f t="array" aca="1" ref="AC599" ca="1">HYPERLINK("#"&amp;CELL("direccion",Tabla_471074!A595),"592")</f>
        <v>592</v>
      </c>
      <c r="AD599" t="s">
        <v>213</v>
      </c>
      <c r="AE599" s="3">
        <v>45747</v>
      </c>
    </row>
    <row r="600" spans="1:31" x14ac:dyDescent="0.3">
      <c r="A600">
        <v>2025</v>
      </c>
      <c r="B600" s="3">
        <v>45658</v>
      </c>
      <c r="C600" s="3">
        <v>45747</v>
      </c>
      <c r="D600" t="s">
        <v>84</v>
      </c>
      <c r="E600">
        <v>179</v>
      </c>
      <c r="F600" t="s">
        <v>292</v>
      </c>
      <c r="G600" t="s">
        <v>292</v>
      </c>
      <c r="H600" t="s">
        <v>225</v>
      </c>
      <c r="I600" t="s">
        <v>1240</v>
      </c>
      <c r="J600" t="s">
        <v>1241</v>
      </c>
      <c r="K600" t="s">
        <v>509</v>
      </c>
      <c r="L600" t="s">
        <v>91</v>
      </c>
      <c r="M600">
        <v>13088</v>
      </c>
      <c r="N600" t="s">
        <v>212</v>
      </c>
      <c r="O600">
        <v>10672.66</v>
      </c>
      <c r="P600" t="s">
        <v>212</v>
      </c>
      <c r="Q600" s="5" t="str" cm="1">
        <f t="array" aca="1" ref="Q600" ca="1">HYPERLINK("#"&amp;CELL("direccion",Tabla_471065!A596),"593")</f>
        <v>593</v>
      </c>
      <c r="R600" s="5" t="str" cm="1">
        <f t="array" aca="1" ref="R600" ca="1">HYPERLINK("#"&amp;CELL("direccion",Tabla_471039!A596),"593")</f>
        <v>593</v>
      </c>
      <c r="S600" s="5" t="str" cm="1">
        <f t="array" aca="1" ref="S600" ca="1">HYPERLINK("#"&amp;CELL("direccion",Tabla_471067!A596),"593")</f>
        <v>593</v>
      </c>
      <c r="T600" s="5" t="str" cm="1">
        <f t="array" aca="1" ref="T600" ca="1">HYPERLINK("#"&amp;CELL("direccion",Tabla_471023!A596),"593")</f>
        <v>593</v>
      </c>
      <c r="U600" s="5" t="str" cm="1">
        <f t="array" aca="1" ref="U600" ca="1">HYPERLINK("#"&amp;CELL("direccion",Tabla_471047!A596),"593")</f>
        <v>593</v>
      </c>
      <c r="V600" s="5" t="str" cm="1">
        <f t="array" aca="1" ref="V600" ca="1">HYPERLINK("#"&amp;CELL("direccion",Tabla_471030!A596),"593")</f>
        <v>593</v>
      </c>
      <c r="W600" s="5" t="str" cm="1">
        <f t="array" aca="1" ref="W600" ca="1">HYPERLINK("#"&amp;CELL("direccion",Tabla_471041!A596),"593")</f>
        <v>593</v>
      </c>
      <c r="X600" s="5" t="str" cm="1">
        <f t="array" aca="1" ref="X600" ca="1">HYPERLINK("#"&amp;CELL("direccion",Tabla_471031!A596),"593")</f>
        <v>593</v>
      </c>
      <c r="Y600" s="5" t="str" cm="1">
        <f t="array" aca="1" ref="Y600" ca="1">HYPERLINK("#"&amp;CELL("direccion",Tabla_471032!A596),"593")</f>
        <v>593</v>
      </c>
      <c r="Z600" s="5" t="str" cm="1">
        <f t="array" aca="1" ref="Z600" ca="1">HYPERLINK("#"&amp;CELL("direccion",Tabla_471059!A596),"593")</f>
        <v>593</v>
      </c>
      <c r="AA600" s="5" t="str" cm="1">
        <f t="array" aca="1" ref="AA600" ca="1">HYPERLINK("#"&amp;CELL("direccion",Tabla_471071!A596),"593")</f>
        <v>593</v>
      </c>
      <c r="AB600" s="5" t="str" cm="1">
        <f t="array" aca="1" ref="AB600" ca="1">HYPERLINK("#"&amp;CELL("direccion",Tabla_471062!A596),"593")</f>
        <v>593</v>
      </c>
      <c r="AC600" s="5" t="str" cm="1">
        <f t="array" aca="1" ref="AC600" ca="1">HYPERLINK("#"&amp;CELL("direccion",Tabla_471074!A596),"593")</f>
        <v>593</v>
      </c>
      <c r="AD600" t="s">
        <v>213</v>
      </c>
      <c r="AE600" s="3">
        <v>45747</v>
      </c>
    </row>
    <row r="601" spans="1:31" x14ac:dyDescent="0.3">
      <c r="A601">
        <v>2025</v>
      </c>
      <c r="B601" s="3">
        <v>45658</v>
      </c>
      <c r="C601" s="3">
        <v>45747</v>
      </c>
      <c r="D601" t="s">
        <v>84</v>
      </c>
      <c r="E601">
        <v>179</v>
      </c>
      <c r="F601" t="s">
        <v>289</v>
      </c>
      <c r="G601" t="s">
        <v>289</v>
      </c>
      <c r="H601" t="s">
        <v>225</v>
      </c>
      <c r="I601" t="s">
        <v>1242</v>
      </c>
      <c r="J601" t="s">
        <v>555</v>
      </c>
      <c r="K601" t="s">
        <v>723</v>
      </c>
      <c r="L601" t="s">
        <v>91</v>
      </c>
      <c r="M601">
        <v>13088</v>
      </c>
      <c r="N601" t="s">
        <v>212</v>
      </c>
      <c r="O601">
        <v>10672.66</v>
      </c>
      <c r="P601" t="s">
        <v>212</v>
      </c>
      <c r="Q601" s="5" t="str" cm="1">
        <f t="array" aca="1" ref="Q601" ca="1">HYPERLINK("#"&amp;CELL("direccion",Tabla_471065!A597),"594")</f>
        <v>594</v>
      </c>
      <c r="R601" s="5" t="str" cm="1">
        <f t="array" aca="1" ref="R601" ca="1">HYPERLINK("#"&amp;CELL("direccion",Tabla_471039!A597),"594")</f>
        <v>594</v>
      </c>
      <c r="S601" s="5" t="str" cm="1">
        <f t="array" aca="1" ref="S601" ca="1">HYPERLINK("#"&amp;CELL("direccion",Tabla_471067!A597),"594")</f>
        <v>594</v>
      </c>
      <c r="T601" s="5" t="str" cm="1">
        <f t="array" aca="1" ref="T601" ca="1">HYPERLINK("#"&amp;CELL("direccion",Tabla_471023!A597),"594")</f>
        <v>594</v>
      </c>
      <c r="U601" s="5" t="str" cm="1">
        <f t="array" aca="1" ref="U601" ca="1">HYPERLINK("#"&amp;CELL("direccion",Tabla_471047!A597),"594")</f>
        <v>594</v>
      </c>
      <c r="V601" s="5" t="str" cm="1">
        <f t="array" aca="1" ref="V601" ca="1">HYPERLINK("#"&amp;CELL("direccion",Tabla_471030!A597),"594")</f>
        <v>594</v>
      </c>
      <c r="W601" s="5" t="str" cm="1">
        <f t="array" aca="1" ref="W601" ca="1">HYPERLINK("#"&amp;CELL("direccion",Tabla_471041!A597),"594")</f>
        <v>594</v>
      </c>
      <c r="X601" s="5" t="str" cm="1">
        <f t="array" aca="1" ref="X601" ca="1">HYPERLINK("#"&amp;CELL("direccion",Tabla_471031!A597),"594")</f>
        <v>594</v>
      </c>
      <c r="Y601" s="5" t="str" cm="1">
        <f t="array" aca="1" ref="Y601" ca="1">HYPERLINK("#"&amp;CELL("direccion",Tabla_471032!A597),"594")</f>
        <v>594</v>
      </c>
      <c r="Z601" s="5" t="str" cm="1">
        <f t="array" aca="1" ref="Z601" ca="1">HYPERLINK("#"&amp;CELL("direccion",Tabla_471059!A597),"594")</f>
        <v>594</v>
      </c>
      <c r="AA601" s="5" t="str" cm="1">
        <f t="array" aca="1" ref="AA601" ca="1">HYPERLINK("#"&amp;CELL("direccion",Tabla_471071!A597),"594")</f>
        <v>594</v>
      </c>
      <c r="AB601" s="5" t="str" cm="1">
        <f t="array" aca="1" ref="AB601" ca="1">HYPERLINK("#"&amp;CELL("direccion",Tabla_471062!A597),"594")</f>
        <v>594</v>
      </c>
      <c r="AC601" s="5" t="str" cm="1">
        <f t="array" aca="1" ref="AC601" ca="1">HYPERLINK("#"&amp;CELL("direccion",Tabla_471074!A597),"594")</f>
        <v>594</v>
      </c>
      <c r="AD601" t="s">
        <v>213</v>
      </c>
      <c r="AE601" s="3">
        <v>45747</v>
      </c>
    </row>
    <row r="602" spans="1:31" x14ac:dyDescent="0.3">
      <c r="A602">
        <v>2025</v>
      </c>
      <c r="B602" s="3">
        <v>45658</v>
      </c>
      <c r="C602" s="3">
        <v>45747</v>
      </c>
      <c r="D602" t="s">
        <v>84</v>
      </c>
      <c r="E602">
        <v>179</v>
      </c>
      <c r="F602" t="s">
        <v>291</v>
      </c>
      <c r="G602" t="s">
        <v>291</v>
      </c>
      <c r="H602" t="s">
        <v>225</v>
      </c>
      <c r="I602" t="s">
        <v>1243</v>
      </c>
      <c r="J602" t="s">
        <v>1244</v>
      </c>
      <c r="K602" t="s">
        <v>732</v>
      </c>
      <c r="L602" t="s">
        <v>91</v>
      </c>
      <c r="M602">
        <v>13088</v>
      </c>
      <c r="N602" t="s">
        <v>212</v>
      </c>
      <c r="O602">
        <v>10672.66</v>
      </c>
      <c r="P602" t="s">
        <v>212</v>
      </c>
      <c r="Q602" s="5" t="str" cm="1">
        <f t="array" aca="1" ref="Q602" ca="1">HYPERLINK("#"&amp;CELL("direccion",Tabla_471065!A598),"595")</f>
        <v>595</v>
      </c>
      <c r="R602" s="5" t="str" cm="1">
        <f t="array" aca="1" ref="R602" ca="1">HYPERLINK("#"&amp;CELL("direccion",Tabla_471039!A598),"595")</f>
        <v>595</v>
      </c>
      <c r="S602" s="5" t="str" cm="1">
        <f t="array" aca="1" ref="S602" ca="1">HYPERLINK("#"&amp;CELL("direccion",Tabla_471067!A598),"595")</f>
        <v>595</v>
      </c>
      <c r="T602" s="5" t="str" cm="1">
        <f t="array" aca="1" ref="T602" ca="1">HYPERLINK("#"&amp;CELL("direccion",Tabla_471023!A598),"595")</f>
        <v>595</v>
      </c>
      <c r="U602" s="5" t="str" cm="1">
        <f t="array" aca="1" ref="U602" ca="1">HYPERLINK("#"&amp;CELL("direccion",Tabla_471047!A598),"595")</f>
        <v>595</v>
      </c>
      <c r="V602" s="5" t="str" cm="1">
        <f t="array" aca="1" ref="V602" ca="1">HYPERLINK("#"&amp;CELL("direccion",Tabla_471030!A598),"595")</f>
        <v>595</v>
      </c>
      <c r="W602" s="5" t="str" cm="1">
        <f t="array" aca="1" ref="W602" ca="1">HYPERLINK("#"&amp;CELL("direccion",Tabla_471041!A598),"595")</f>
        <v>595</v>
      </c>
      <c r="X602" s="5" t="str" cm="1">
        <f t="array" aca="1" ref="X602" ca="1">HYPERLINK("#"&amp;CELL("direccion",Tabla_471031!A598),"595")</f>
        <v>595</v>
      </c>
      <c r="Y602" s="5" t="str" cm="1">
        <f t="array" aca="1" ref="Y602" ca="1">HYPERLINK("#"&amp;CELL("direccion",Tabla_471032!A598),"595")</f>
        <v>595</v>
      </c>
      <c r="Z602" s="5" t="str" cm="1">
        <f t="array" aca="1" ref="Z602" ca="1">HYPERLINK("#"&amp;CELL("direccion",Tabla_471059!A598),"595")</f>
        <v>595</v>
      </c>
      <c r="AA602" s="5" t="str" cm="1">
        <f t="array" aca="1" ref="AA602" ca="1">HYPERLINK("#"&amp;CELL("direccion",Tabla_471071!A598),"595")</f>
        <v>595</v>
      </c>
      <c r="AB602" s="5" t="str" cm="1">
        <f t="array" aca="1" ref="AB602" ca="1">HYPERLINK("#"&amp;CELL("direccion",Tabla_471062!A598),"595")</f>
        <v>595</v>
      </c>
      <c r="AC602" s="5" t="str" cm="1">
        <f t="array" aca="1" ref="AC602" ca="1">HYPERLINK("#"&amp;CELL("direccion",Tabla_471074!A598),"595")</f>
        <v>595</v>
      </c>
      <c r="AD602" t="s">
        <v>213</v>
      </c>
      <c r="AE602" s="3">
        <v>45747</v>
      </c>
    </row>
    <row r="603" spans="1:31" x14ac:dyDescent="0.3">
      <c r="A603">
        <v>2025</v>
      </c>
      <c r="B603" s="3">
        <v>45658</v>
      </c>
      <c r="C603" s="3">
        <v>45747</v>
      </c>
      <c r="D603" t="s">
        <v>84</v>
      </c>
      <c r="E603">
        <v>179</v>
      </c>
      <c r="F603" t="s">
        <v>276</v>
      </c>
      <c r="G603" t="s">
        <v>276</v>
      </c>
      <c r="H603" t="s">
        <v>225</v>
      </c>
      <c r="I603" t="s">
        <v>1245</v>
      </c>
      <c r="J603" t="s">
        <v>1244</v>
      </c>
      <c r="K603" t="s">
        <v>544</v>
      </c>
      <c r="L603" t="s">
        <v>92</v>
      </c>
      <c r="M603">
        <v>13088</v>
      </c>
      <c r="N603" t="s">
        <v>212</v>
      </c>
      <c r="O603">
        <v>10672.66</v>
      </c>
      <c r="P603" t="s">
        <v>212</v>
      </c>
      <c r="Q603" s="5" t="str" cm="1">
        <f t="array" aca="1" ref="Q603" ca="1">HYPERLINK("#"&amp;CELL("direccion",Tabla_471065!A599),"596")</f>
        <v>596</v>
      </c>
      <c r="R603" s="5" t="str" cm="1">
        <f t="array" aca="1" ref="R603" ca="1">HYPERLINK("#"&amp;CELL("direccion",Tabla_471039!A599),"596")</f>
        <v>596</v>
      </c>
      <c r="S603" s="5" t="str" cm="1">
        <f t="array" aca="1" ref="S603" ca="1">HYPERLINK("#"&amp;CELL("direccion",Tabla_471067!A599),"596")</f>
        <v>596</v>
      </c>
      <c r="T603" s="5" t="str" cm="1">
        <f t="array" aca="1" ref="T603" ca="1">HYPERLINK("#"&amp;CELL("direccion",Tabla_471023!A599),"596")</f>
        <v>596</v>
      </c>
      <c r="U603" s="5" t="str" cm="1">
        <f t="array" aca="1" ref="U603" ca="1">HYPERLINK("#"&amp;CELL("direccion",Tabla_471047!A599),"596")</f>
        <v>596</v>
      </c>
      <c r="V603" s="5" t="str" cm="1">
        <f t="array" aca="1" ref="V603" ca="1">HYPERLINK("#"&amp;CELL("direccion",Tabla_471030!A599),"596")</f>
        <v>596</v>
      </c>
      <c r="W603" s="5" t="str" cm="1">
        <f t="array" aca="1" ref="W603" ca="1">HYPERLINK("#"&amp;CELL("direccion",Tabla_471041!A599),"596")</f>
        <v>596</v>
      </c>
      <c r="X603" s="5" t="str" cm="1">
        <f t="array" aca="1" ref="X603" ca="1">HYPERLINK("#"&amp;CELL("direccion",Tabla_471031!A599),"596")</f>
        <v>596</v>
      </c>
      <c r="Y603" s="5" t="str" cm="1">
        <f t="array" aca="1" ref="Y603" ca="1">HYPERLINK("#"&amp;CELL("direccion",Tabla_471032!A599),"596")</f>
        <v>596</v>
      </c>
      <c r="Z603" s="5" t="str" cm="1">
        <f t="array" aca="1" ref="Z603" ca="1">HYPERLINK("#"&amp;CELL("direccion",Tabla_471059!A599),"596")</f>
        <v>596</v>
      </c>
      <c r="AA603" s="5" t="str" cm="1">
        <f t="array" aca="1" ref="AA603" ca="1">HYPERLINK("#"&amp;CELL("direccion",Tabla_471071!A599),"596")</f>
        <v>596</v>
      </c>
      <c r="AB603" s="5" t="str" cm="1">
        <f t="array" aca="1" ref="AB603" ca="1">HYPERLINK("#"&amp;CELL("direccion",Tabla_471062!A599),"596")</f>
        <v>596</v>
      </c>
      <c r="AC603" s="5" t="str" cm="1">
        <f t="array" aca="1" ref="AC603" ca="1">HYPERLINK("#"&amp;CELL("direccion",Tabla_471074!A599),"596")</f>
        <v>596</v>
      </c>
      <c r="AD603" t="s">
        <v>213</v>
      </c>
      <c r="AE603" s="3">
        <v>45747</v>
      </c>
    </row>
    <row r="604" spans="1:31" x14ac:dyDescent="0.3">
      <c r="A604">
        <v>2025</v>
      </c>
      <c r="B604" s="3">
        <v>45658</v>
      </c>
      <c r="C604" s="3">
        <v>45747</v>
      </c>
      <c r="D604" t="s">
        <v>84</v>
      </c>
      <c r="E604">
        <v>179</v>
      </c>
      <c r="F604" t="s">
        <v>291</v>
      </c>
      <c r="G604" t="s">
        <v>291</v>
      </c>
      <c r="H604" t="s">
        <v>225</v>
      </c>
      <c r="I604" t="s">
        <v>1246</v>
      </c>
      <c r="J604" t="s">
        <v>1247</v>
      </c>
      <c r="K604" t="s">
        <v>1248</v>
      </c>
      <c r="L604" t="s">
        <v>92</v>
      </c>
      <c r="M604">
        <v>13088</v>
      </c>
      <c r="N604" t="s">
        <v>212</v>
      </c>
      <c r="O604">
        <v>10672.66</v>
      </c>
      <c r="P604" t="s">
        <v>212</v>
      </c>
      <c r="Q604" s="5" t="str" cm="1">
        <f t="array" aca="1" ref="Q604" ca="1">HYPERLINK("#"&amp;CELL("direccion",Tabla_471065!A600),"597")</f>
        <v>597</v>
      </c>
      <c r="R604" s="5" t="str" cm="1">
        <f t="array" aca="1" ref="R604" ca="1">HYPERLINK("#"&amp;CELL("direccion",Tabla_471039!A600),"597")</f>
        <v>597</v>
      </c>
      <c r="S604" s="5" t="str" cm="1">
        <f t="array" aca="1" ref="S604" ca="1">HYPERLINK("#"&amp;CELL("direccion",Tabla_471067!A600),"597")</f>
        <v>597</v>
      </c>
      <c r="T604" s="5" t="str" cm="1">
        <f t="array" aca="1" ref="T604" ca="1">HYPERLINK("#"&amp;CELL("direccion",Tabla_471023!A600),"597")</f>
        <v>597</v>
      </c>
      <c r="U604" s="5" t="str" cm="1">
        <f t="array" aca="1" ref="U604" ca="1">HYPERLINK("#"&amp;CELL("direccion",Tabla_471047!A600),"597")</f>
        <v>597</v>
      </c>
      <c r="V604" s="5" t="str" cm="1">
        <f t="array" aca="1" ref="V604" ca="1">HYPERLINK("#"&amp;CELL("direccion",Tabla_471030!A600),"597")</f>
        <v>597</v>
      </c>
      <c r="W604" s="5" t="str" cm="1">
        <f t="array" aca="1" ref="W604" ca="1">HYPERLINK("#"&amp;CELL("direccion",Tabla_471041!A600),"597")</f>
        <v>597</v>
      </c>
      <c r="X604" s="5" t="str" cm="1">
        <f t="array" aca="1" ref="X604" ca="1">HYPERLINK("#"&amp;CELL("direccion",Tabla_471031!A600),"597")</f>
        <v>597</v>
      </c>
      <c r="Y604" s="5" t="str" cm="1">
        <f t="array" aca="1" ref="Y604" ca="1">HYPERLINK("#"&amp;CELL("direccion",Tabla_471032!A600),"597")</f>
        <v>597</v>
      </c>
      <c r="Z604" s="5" t="str" cm="1">
        <f t="array" aca="1" ref="Z604" ca="1">HYPERLINK("#"&amp;CELL("direccion",Tabla_471059!A600),"597")</f>
        <v>597</v>
      </c>
      <c r="AA604" s="5" t="str" cm="1">
        <f t="array" aca="1" ref="AA604" ca="1">HYPERLINK("#"&amp;CELL("direccion",Tabla_471071!A600),"597")</f>
        <v>597</v>
      </c>
      <c r="AB604" s="5" t="str" cm="1">
        <f t="array" aca="1" ref="AB604" ca="1">HYPERLINK("#"&amp;CELL("direccion",Tabla_471062!A600),"597")</f>
        <v>597</v>
      </c>
      <c r="AC604" s="5" t="str" cm="1">
        <f t="array" aca="1" ref="AC604" ca="1">HYPERLINK("#"&amp;CELL("direccion",Tabla_471074!A600),"597")</f>
        <v>597</v>
      </c>
      <c r="AD604" t="s">
        <v>213</v>
      </c>
      <c r="AE604" s="3">
        <v>45747</v>
      </c>
    </row>
    <row r="605" spans="1:31" x14ac:dyDescent="0.3">
      <c r="A605">
        <v>2025</v>
      </c>
      <c r="B605" s="3">
        <v>45658</v>
      </c>
      <c r="C605" s="3">
        <v>45747</v>
      </c>
      <c r="D605" t="s">
        <v>84</v>
      </c>
      <c r="E605">
        <v>179</v>
      </c>
      <c r="F605" t="s">
        <v>294</v>
      </c>
      <c r="G605" t="s">
        <v>294</v>
      </c>
      <c r="H605" t="s">
        <v>225</v>
      </c>
      <c r="I605" t="s">
        <v>1249</v>
      </c>
      <c r="J605" t="s">
        <v>358</v>
      </c>
      <c r="K605" t="s">
        <v>423</v>
      </c>
      <c r="L605" t="s">
        <v>92</v>
      </c>
      <c r="M605">
        <v>13088</v>
      </c>
      <c r="N605" t="s">
        <v>212</v>
      </c>
      <c r="O605">
        <v>10672.66</v>
      </c>
      <c r="P605" t="s">
        <v>212</v>
      </c>
      <c r="Q605" s="5" t="str" cm="1">
        <f t="array" aca="1" ref="Q605" ca="1">HYPERLINK("#"&amp;CELL("direccion",Tabla_471065!A601),"598")</f>
        <v>598</v>
      </c>
      <c r="R605" s="5" t="str" cm="1">
        <f t="array" aca="1" ref="R605" ca="1">HYPERLINK("#"&amp;CELL("direccion",Tabla_471039!A601),"598")</f>
        <v>598</v>
      </c>
      <c r="S605" s="5" t="str" cm="1">
        <f t="array" aca="1" ref="S605" ca="1">HYPERLINK("#"&amp;CELL("direccion",Tabla_471067!A601),"598")</f>
        <v>598</v>
      </c>
      <c r="T605" s="5" t="str" cm="1">
        <f t="array" aca="1" ref="T605" ca="1">HYPERLINK("#"&amp;CELL("direccion",Tabla_471023!A601),"598")</f>
        <v>598</v>
      </c>
      <c r="U605" s="5" t="str" cm="1">
        <f t="array" aca="1" ref="U605" ca="1">HYPERLINK("#"&amp;CELL("direccion",Tabla_471047!A601),"598")</f>
        <v>598</v>
      </c>
      <c r="V605" s="5" t="str" cm="1">
        <f t="array" aca="1" ref="V605" ca="1">HYPERLINK("#"&amp;CELL("direccion",Tabla_471030!A601),"598")</f>
        <v>598</v>
      </c>
      <c r="W605" s="5" t="str" cm="1">
        <f t="array" aca="1" ref="W605" ca="1">HYPERLINK("#"&amp;CELL("direccion",Tabla_471041!A601),"598")</f>
        <v>598</v>
      </c>
      <c r="X605" s="5" t="str" cm="1">
        <f t="array" aca="1" ref="X605" ca="1">HYPERLINK("#"&amp;CELL("direccion",Tabla_471031!A601),"598")</f>
        <v>598</v>
      </c>
      <c r="Y605" s="5" t="str" cm="1">
        <f t="array" aca="1" ref="Y605" ca="1">HYPERLINK("#"&amp;CELL("direccion",Tabla_471032!A601),"598")</f>
        <v>598</v>
      </c>
      <c r="Z605" s="5" t="str" cm="1">
        <f t="array" aca="1" ref="Z605" ca="1">HYPERLINK("#"&amp;CELL("direccion",Tabla_471059!A601),"598")</f>
        <v>598</v>
      </c>
      <c r="AA605" s="5" t="str" cm="1">
        <f t="array" aca="1" ref="AA605" ca="1">HYPERLINK("#"&amp;CELL("direccion",Tabla_471071!A601),"598")</f>
        <v>598</v>
      </c>
      <c r="AB605" s="5" t="str" cm="1">
        <f t="array" aca="1" ref="AB605" ca="1">HYPERLINK("#"&amp;CELL("direccion",Tabla_471062!A601),"598")</f>
        <v>598</v>
      </c>
      <c r="AC605" s="5" t="str" cm="1">
        <f t="array" aca="1" ref="AC605" ca="1">HYPERLINK("#"&amp;CELL("direccion",Tabla_471074!A601),"598")</f>
        <v>598</v>
      </c>
      <c r="AD605" t="s">
        <v>213</v>
      </c>
      <c r="AE605" s="3">
        <v>45747</v>
      </c>
    </row>
    <row r="606" spans="1:31" x14ac:dyDescent="0.3">
      <c r="A606">
        <v>2025</v>
      </c>
      <c r="B606" s="3">
        <v>45658</v>
      </c>
      <c r="C606" s="3">
        <v>45747</v>
      </c>
      <c r="D606" t="s">
        <v>84</v>
      </c>
      <c r="E606">
        <v>179</v>
      </c>
      <c r="F606" t="s">
        <v>290</v>
      </c>
      <c r="G606" t="s">
        <v>290</v>
      </c>
      <c r="H606" t="s">
        <v>225</v>
      </c>
      <c r="I606" t="s">
        <v>905</v>
      </c>
      <c r="J606" t="s">
        <v>358</v>
      </c>
      <c r="K606" t="s">
        <v>649</v>
      </c>
      <c r="L606" t="s">
        <v>92</v>
      </c>
      <c r="M606">
        <v>13088</v>
      </c>
      <c r="N606" t="s">
        <v>212</v>
      </c>
      <c r="O606">
        <v>10672.66</v>
      </c>
      <c r="P606" t="s">
        <v>212</v>
      </c>
      <c r="Q606" s="5" t="str" cm="1">
        <f t="array" aca="1" ref="Q606" ca="1">HYPERLINK("#"&amp;CELL("direccion",Tabla_471065!A602),"599")</f>
        <v>599</v>
      </c>
      <c r="R606" s="5" t="str" cm="1">
        <f t="array" aca="1" ref="R606" ca="1">HYPERLINK("#"&amp;CELL("direccion",Tabla_471039!A602),"599")</f>
        <v>599</v>
      </c>
      <c r="S606" s="5" t="str" cm="1">
        <f t="array" aca="1" ref="S606" ca="1">HYPERLINK("#"&amp;CELL("direccion",Tabla_471067!A602),"599")</f>
        <v>599</v>
      </c>
      <c r="T606" s="5" t="str" cm="1">
        <f t="array" aca="1" ref="T606" ca="1">HYPERLINK("#"&amp;CELL("direccion",Tabla_471023!A602),"599")</f>
        <v>599</v>
      </c>
      <c r="U606" s="5" t="str" cm="1">
        <f t="array" aca="1" ref="U606" ca="1">HYPERLINK("#"&amp;CELL("direccion",Tabla_471047!A602),"599")</f>
        <v>599</v>
      </c>
      <c r="V606" s="5" t="str" cm="1">
        <f t="array" aca="1" ref="V606" ca="1">HYPERLINK("#"&amp;CELL("direccion",Tabla_471030!A602),"599")</f>
        <v>599</v>
      </c>
      <c r="W606" s="5" t="str" cm="1">
        <f t="array" aca="1" ref="W606" ca="1">HYPERLINK("#"&amp;CELL("direccion",Tabla_471041!A602),"599")</f>
        <v>599</v>
      </c>
      <c r="X606" s="5" t="str" cm="1">
        <f t="array" aca="1" ref="X606" ca="1">HYPERLINK("#"&amp;CELL("direccion",Tabla_471031!A602),"599")</f>
        <v>599</v>
      </c>
      <c r="Y606" s="5" t="str" cm="1">
        <f t="array" aca="1" ref="Y606" ca="1">HYPERLINK("#"&amp;CELL("direccion",Tabla_471032!A602),"599")</f>
        <v>599</v>
      </c>
      <c r="Z606" s="5" t="str" cm="1">
        <f t="array" aca="1" ref="Z606" ca="1">HYPERLINK("#"&amp;CELL("direccion",Tabla_471059!A602),"599")</f>
        <v>599</v>
      </c>
      <c r="AA606" s="5" t="str" cm="1">
        <f t="array" aca="1" ref="AA606" ca="1">HYPERLINK("#"&amp;CELL("direccion",Tabla_471071!A602),"599")</f>
        <v>599</v>
      </c>
      <c r="AB606" s="5" t="str" cm="1">
        <f t="array" aca="1" ref="AB606" ca="1">HYPERLINK("#"&amp;CELL("direccion",Tabla_471062!A602),"599")</f>
        <v>599</v>
      </c>
      <c r="AC606" s="5" t="str" cm="1">
        <f t="array" aca="1" ref="AC606" ca="1">HYPERLINK("#"&amp;CELL("direccion",Tabla_471074!A602),"599")</f>
        <v>599</v>
      </c>
      <c r="AD606" t="s">
        <v>213</v>
      </c>
      <c r="AE606" s="3">
        <v>45747</v>
      </c>
    </row>
    <row r="607" spans="1:31" x14ac:dyDescent="0.3">
      <c r="A607">
        <v>2025</v>
      </c>
      <c r="B607" s="3">
        <v>45658</v>
      </c>
      <c r="C607" s="3">
        <v>45747</v>
      </c>
      <c r="D607" t="s">
        <v>84</v>
      </c>
      <c r="E607">
        <v>179</v>
      </c>
      <c r="F607" t="s">
        <v>301</v>
      </c>
      <c r="G607" t="s">
        <v>301</v>
      </c>
      <c r="H607" t="s">
        <v>225</v>
      </c>
      <c r="I607" t="s">
        <v>1250</v>
      </c>
      <c r="J607" t="s">
        <v>358</v>
      </c>
      <c r="K607" t="s">
        <v>798</v>
      </c>
      <c r="L607" t="s">
        <v>91</v>
      </c>
      <c r="M607">
        <v>12053</v>
      </c>
      <c r="N607" t="s">
        <v>212</v>
      </c>
      <c r="O607">
        <v>9916.15</v>
      </c>
      <c r="P607" t="s">
        <v>212</v>
      </c>
      <c r="Q607" s="5" t="str" cm="1">
        <f t="array" aca="1" ref="Q607" ca="1">HYPERLINK("#"&amp;CELL("direccion",Tabla_471065!A603),"600")</f>
        <v>600</v>
      </c>
      <c r="R607" s="5" t="str" cm="1">
        <f t="array" aca="1" ref="R607" ca="1">HYPERLINK("#"&amp;CELL("direccion",Tabla_471039!A603),"600")</f>
        <v>600</v>
      </c>
      <c r="S607" s="5" t="str" cm="1">
        <f t="array" aca="1" ref="S607" ca="1">HYPERLINK("#"&amp;CELL("direccion",Tabla_471067!A603),"600")</f>
        <v>600</v>
      </c>
      <c r="T607" s="5" t="str" cm="1">
        <f t="array" aca="1" ref="T607" ca="1">HYPERLINK("#"&amp;CELL("direccion",Tabla_471023!A603),"600")</f>
        <v>600</v>
      </c>
      <c r="U607" s="5" t="str" cm="1">
        <f t="array" aca="1" ref="U607" ca="1">HYPERLINK("#"&amp;CELL("direccion",Tabla_471047!A603),"600")</f>
        <v>600</v>
      </c>
      <c r="V607" s="5" t="str" cm="1">
        <f t="array" aca="1" ref="V607" ca="1">HYPERLINK("#"&amp;CELL("direccion",Tabla_471030!A603),"600")</f>
        <v>600</v>
      </c>
      <c r="W607" s="5" t="str" cm="1">
        <f t="array" aca="1" ref="W607" ca="1">HYPERLINK("#"&amp;CELL("direccion",Tabla_471041!A603),"600")</f>
        <v>600</v>
      </c>
      <c r="X607" s="5" t="str" cm="1">
        <f t="array" aca="1" ref="X607" ca="1">HYPERLINK("#"&amp;CELL("direccion",Tabla_471031!A603),"600")</f>
        <v>600</v>
      </c>
      <c r="Y607" s="5" t="str" cm="1">
        <f t="array" aca="1" ref="Y607" ca="1">HYPERLINK("#"&amp;CELL("direccion",Tabla_471032!A603),"600")</f>
        <v>600</v>
      </c>
      <c r="Z607" s="5" t="str" cm="1">
        <f t="array" aca="1" ref="Z607" ca="1">HYPERLINK("#"&amp;CELL("direccion",Tabla_471059!A603),"600")</f>
        <v>600</v>
      </c>
      <c r="AA607" s="5" t="str" cm="1">
        <f t="array" aca="1" ref="AA607" ca="1">HYPERLINK("#"&amp;CELL("direccion",Tabla_471071!A603),"600")</f>
        <v>600</v>
      </c>
      <c r="AB607" s="5" t="str" cm="1">
        <f t="array" aca="1" ref="AB607" ca="1">HYPERLINK("#"&amp;CELL("direccion",Tabla_471062!A603),"600")</f>
        <v>600</v>
      </c>
      <c r="AC607" s="5" t="str" cm="1">
        <f t="array" aca="1" ref="AC607" ca="1">HYPERLINK("#"&amp;CELL("direccion",Tabla_471074!A603),"600")</f>
        <v>600</v>
      </c>
      <c r="AD607" t="s">
        <v>213</v>
      </c>
      <c r="AE607" s="3">
        <v>45747</v>
      </c>
    </row>
    <row r="608" spans="1:31" x14ac:dyDescent="0.3">
      <c r="A608">
        <v>2025</v>
      </c>
      <c r="B608" s="3">
        <v>45658</v>
      </c>
      <c r="C608" s="3">
        <v>45747</v>
      </c>
      <c r="D608" t="s">
        <v>84</v>
      </c>
      <c r="E608">
        <v>179</v>
      </c>
      <c r="F608" t="s">
        <v>290</v>
      </c>
      <c r="G608" t="s">
        <v>290</v>
      </c>
      <c r="H608" t="s">
        <v>225</v>
      </c>
      <c r="I608" t="s">
        <v>534</v>
      </c>
      <c r="J608" t="s">
        <v>358</v>
      </c>
      <c r="K608" t="s">
        <v>658</v>
      </c>
      <c r="L608" t="s">
        <v>92</v>
      </c>
      <c r="M608">
        <v>13088</v>
      </c>
      <c r="N608" t="s">
        <v>212</v>
      </c>
      <c r="O608">
        <v>10672.66</v>
      </c>
      <c r="P608" t="s">
        <v>212</v>
      </c>
      <c r="Q608" s="5" t="str" cm="1">
        <f t="array" aca="1" ref="Q608" ca="1">HYPERLINK("#"&amp;CELL("direccion",Tabla_471065!A604),"601")</f>
        <v>601</v>
      </c>
      <c r="R608" s="5" t="str" cm="1">
        <f t="array" aca="1" ref="R608" ca="1">HYPERLINK("#"&amp;CELL("direccion",Tabla_471039!A604),"601")</f>
        <v>601</v>
      </c>
      <c r="S608" s="5" t="str" cm="1">
        <f t="array" aca="1" ref="S608" ca="1">HYPERLINK("#"&amp;CELL("direccion",Tabla_471067!A604),"601")</f>
        <v>601</v>
      </c>
      <c r="T608" s="5" t="str" cm="1">
        <f t="array" aca="1" ref="T608" ca="1">HYPERLINK("#"&amp;CELL("direccion",Tabla_471023!A604),"601")</f>
        <v>601</v>
      </c>
      <c r="U608" s="5" t="str" cm="1">
        <f t="array" aca="1" ref="U608" ca="1">HYPERLINK("#"&amp;CELL("direccion",Tabla_471047!A604),"601")</f>
        <v>601</v>
      </c>
      <c r="V608" s="5" t="str" cm="1">
        <f t="array" aca="1" ref="V608" ca="1">HYPERLINK("#"&amp;CELL("direccion",Tabla_471030!A604),"601")</f>
        <v>601</v>
      </c>
      <c r="W608" s="5" t="str" cm="1">
        <f t="array" aca="1" ref="W608" ca="1">HYPERLINK("#"&amp;CELL("direccion",Tabla_471041!A604),"601")</f>
        <v>601</v>
      </c>
      <c r="X608" s="5" t="str" cm="1">
        <f t="array" aca="1" ref="X608" ca="1">HYPERLINK("#"&amp;CELL("direccion",Tabla_471031!A604),"601")</f>
        <v>601</v>
      </c>
      <c r="Y608" s="5" t="str" cm="1">
        <f t="array" aca="1" ref="Y608" ca="1">HYPERLINK("#"&amp;CELL("direccion",Tabla_471032!A604),"601")</f>
        <v>601</v>
      </c>
      <c r="Z608" s="5" t="str" cm="1">
        <f t="array" aca="1" ref="Z608" ca="1">HYPERLINK("#"&amp;CELL("direccion",Tabla_471059!A604),"601")</f>
        <v>601</v>
      </c>
      <c r="AA608" s="5" t="str" cm="1">
        <f t="array" aca="1" ref="AA608" ca="1">HYPERLINK("#"&amp;CELL("direccion",Tabla_471071!A604),"601")</f>
        <v>601</v>
      </c>
      <c r="AB608" s="5" t="str" cm="1">
        <f t="array" aca="1" ref="AB608" ca="1">HYPERLINK("#"&amp;CELL("direccion",Tabla_471062!A604),"601")</f>
        <v>601</v>
      </c>
      <c r="AC608" s="5" t="str" cm="1">
        <f t="array" aca="1" ref="AC608" ca="1">HYPERLINK("#"&amp;CELL("direccion",Tabla_471074!A604),"601")</f>
        <v>601</v>
      </c>
      <c r="AD608" t="s">
        <v>213</v>
      </c>
      <c r="AE608" s="3">
        <v>45747</v>
      </c>
    </row>
    <row r="609" spans="1:31" x14ac:dyDescent="0.3">
      <c r="A609">
        <v>2025</v>
      </c>
      <c r="B609" s="3">
        <v>45658</v>
      </c>
      <c r="C609" s="3">
        <v>45747</v>
      </c>
      <c r="D609" t="s">
        <v>84</v>
      </c>
      <c r="E609">
        <v>179</v>
      </c>
      <c r="F609" t="s">
        <v>289</v>
      </c>
      <c r="G609" t="s">
        <v>289</v>
      </c>
      <c r="H609" t="s">
        <v>225</v>
      </c>
      <c r="I609" t="s">
        <v>1251</v>
      </c>
      <c r="J609" t="s">
        <v>358</v>
      </c>
      <c r="K609" t="s">
        <v>598</v>
      </c>
      <c r="L609" t="s">
        <v>91</v>
      </c>
      <c r="M609">
        <v>13088</v>
      </c>
      <c r="N609" t="s">
        <v>212</v>
      </c>
      <c r="O609">
        <v>10672.66</v>
      </c>
      <c r="P609" t="s">
        <v>212</v>
      </c>
      <c r="Q609" s="5" t="str" cm="1">
        <f t="array" aca="1" ref="Q609" ca="1">HYPERLINK("#"&amp;CELL("direccion",Tabla_471065!A605),"602")</f>
        <v>602</v>
      </c>
      <c r="R609" s="5" t="str" cm="1">
        <f t="array" aca="1" ref="R609" ca="1">HYPERLINK("#"&amp;CELL("direccion",Tabla_471039!A605),"602")</f>
        <v>602</v>
      </c>
      <c r="S609" s="5" t="str" cm="1">
        <f t="array" aca="1" ref="S609" ca="1">HYPERLINK("#"&amp;CELL("direccion",Tabla_471067!A605),"602")</f>
        <v>602</v>
      </c>
      <c r="T609" s="5" t="str" cm="1">
        <f t="array" aca="1" ref="T609" ca="1">HYPERLINK("#"&amp;CELL("direccion",Tabla_471023!A605),"602")</f>
        <v>602</v>
      </c>
      <c r="U609" s="5" t="str" cm="1">
        <f t="array" aca="1" ref="U609" ca="1">HYPERLINK("#"&amp;CELL("direccion",Tabla_471047!A605),"602")</f>
        <v>602</v>
      </c>
      <c r="V609" s="5" t="str" cm="1">
        <f t="array" aca="1" ref="V609" ca="1">HYPERLINK("#"&amp;CELL("direccion",Tabla_471030!A605),"602")</f>
        <v>602</v>
      </c>
      <c r="W609" s="5" t="str" cm="1">
        <f t="array" aca="1" ref="W609" ca="1">HYPERLINK("#"&amp;CELL("direccion",Tabla_471041!A605),"602")</f>
        <v>602</v>
      </c>
      <c r="X609" s="5" t="str" cm="1">
        <f t="array" aca="1" ref="X609" ca="1">HYPERLINK("#"&amp;CELL("direccion",Tabla_471031!A605),"602")</f>
        <v>602</v>
      </c>
      <c r="Y609" s="5" t="str" cm="1">
        <f t="array" aca="1" ref="Y609" ca="1">HYPERLINK("#"&amp;CELL("direccion",Tabla_471032!A605),"602")</f>
        <v>602</v>
      </c>
      <c r="Z609" s="5" t="str" cm="1">
        <f t="array" aca="1" ref="Z609" ca="1">HYPERLINK("#"&amp;CELL("direccion",Tabla_471059!A605),"602")</f>
        <v>602</v>
      </c>
      <c r="AA609" s="5" t="str" cm="1">
        <f t="array" aca="1" ref="AA609" ca="1">HYPERLINK("#"&amp;CELL("direccion",Tabla_471071!A605),"602")</f>
        <v>602</v>
      </c>
      <c r="AB609" s="5" t="str" cm="1">
        <f t="array" aca="1" ref="AB609" ca="1">HYPERLINK("#"&amp;CELL("direccion",Tabla_471062!A605),"602")</f>
        <v>602</v>
      </c>
      <c r="AC609" s="5" t="str" cm="1">
        <f t="array" aca="1" ref="AC609" ca="1">HYPERLINK("#"&amp;CELL("direccion",Tabla_471074!A605),"602")</f>
        <v>602</v>
      </c>
      <c r="AD609" t="s">
        <v>213</v>
      </c>
      <c r="AE609" s="3">
        <v>45747</v>
      </c>
    </row>
    <row r="610" spans="1:31" x14ac:dyDescent="0.3">
      <c r="A610">
        <v>2025</v>
      </c>
      <c r="B610" s="3">
        <v>45658</v>
      </c>
      <c r="C610" s="3">
        <v>45747</v>
      </c>
      <c r="D610" t="s">
        <v>84</v>
      </c>
      <c r="E610">
        <v>179</v>
      </c>
      <c r="F610" t="s">
        <v>289</v>
      </c>
      <c r="G610" t="s">
        <v>289</v>
      </c>
      <c r="H610" t="s">
        <v>225</v>
      </c>
      <c r="I610" t="s">
        <v>1252</v>
      </c>
      <c r="J610" t="s">
        <v>1253</v>
      </c>
      <c r="K610" t="s">
        <v>402</v>
      </c>
      <c r="L610" t="s">
        <v>92</v>
      </c>
      <c r="M610">
        <v>12053</v>
      </c>
      <c r="N610" t="s">
        <v>212</v>
      </c>
      <c r="O610">
        <v>9916.15</v>
      </c>
      <c r="P610" t="s">
        <v>212</v>
      </c>
      <c r="Q610" s="5" t="str" cm="1">
        <f t="array" aca="1" ref="Q610" ca="1">HYPERLINK("#"&amp;CELL("direccion",Tabla_471065!A606),"603")</f>
        <v>603</v>
      </c>
      <c r="R610" s="5" t="str" cm="1">
        <f t="array" aca="1" ref="R610" ca="1">HYPERLINK("#"&amp;CELL("direccion",Tabla_471039!A606),"603")</f>
        <v>603</v>
      </c>
      <c r="S610" s="5" t="str" cm="1">
        <f t="array" aca="1" ref="S610" ca="1">HYPERLINK("#"&amp;CELL("direccion",Tabla_471067!A606),"603")</f>
        <v>603</v>
      </c>
      <c r="T610" s="5" t="str" cm="1">
        <f t="array" aca="1" ref="T610" ca="1">HYPERLINK("#"&amp;CELL("direccion",Tabla_471023!A606),"603")</f>
        <v>603</v>
      </c>
      <c r="U610" s="5" t="str" cm="1">
        <f t="array" aca="1" ref="U610" ca="1">HYPERLINK("#"&amp;CELL("direccion",Tabla_471047!A606),"603")</f>
        <v>603</v>
      </c>
      <c r="V610" s="5" t="str" cm="1">
        <f t="array" aca="1" ref="V610" ca="1">HYPERLINK("#"&amp;CELL("direccion",Tabla_471030!A606),"603")</f>
        <v>603</v>
      </c>
      <c r="W610" s="5" t="str" cm="1">
        <f t="array" aca="1" ref="W610" ca="1">HYPERLINK("#"&amp;CELL("direccion",Tabla_471041!A606),"603")</f>
        <v>603</v>
      </c>
      <c r="X610" s="5" t="str" cm="1">
        <f t="array" aca="1" ref="X610" ca="1">HYPERLINK("#"&amp;CELL("direccion",Tabla_471031!A606),"603")</f>
        <v>603</v>
      </c>
      <c r="Y610" s="5" t="str" cm="1">
        <f t="array" aca="1" ref="Y610" ca="1">HYPERLINK("#"&amp;CELL("direccion",Tabla_471032!A606),"603")</f>
        <v>603</v>
      </c>
      <c r="Z610" s="5" t="str" cm="1">
        <f t="array" aca="1" ref="Z610" ca="1">HYPERLINK("#"&amp;CELL("direccion",Tabla_471059!A606),"603")</f>
        <v>603</v>
      </c>
      <c r="AA610" s="5" t="str" cm="1">
        <f t="array" aca="1" ref="AA610" ca="1">HYPERLINK("#"&amp;CELL("direccion",Tabla_471071!A606),"603")</f>
        <v>603</v>
      </c>
      <c r="AB610" s="5" t="str" cm="1">
        <f t="array" aca="1" ref="AB610" ca="1">HYPERLINK("#"&amp;CELL("direccion",Tabla_471062!A606),"603")</f>
        <v>603</v>
      </c>
      <c r="AC610" s="5" t="str" cm="1">
        <f t="array" aca="1" ref="AC610" ca="1">HYPERLINK("#"&amp;CELL("direccion",Tabla_471074!A606),"603")</f>
        <v>603</v>
      </c>
      <c r="AD610" t="s">
        <v>213</v>
      </c>
      <c r="AE610" s="3">
        <v>45747</v>
      </c>
    </row>
    <row r="611" spans="1:31" x14ac:dyDescent="0.3">
      <c r="A611">
        <v>2025</v>
      </c>
      <c r="B611" s="3">
        <v>45658</v>
      </c>
      <c r="C611" s="3">
        <v>45747</v>
      </c>
      <c r="D611" t="s">
        <v>84</v>
      </c>
      <c r="E611">
        <v>179</v>
      </c>
      <c r="F611" t="s">
        <v>290</v>
      </c>
      <c r="G611" t="s">
        <v>290</v>
      </c>
      <c r="H611" t="s">
        <v>225</v>
      </c>
      <c r="I611" t="s">
        <v>1254</v>
      </c>
      <c r="J611" t="s">
        <v>971</v>
      </c>
      <c r="K611" t="s">
        <v>423</v>
      </c>
      <c r="L611" t="s">
        <v>91</v>
      </c>
      <c r="M611">
        <v>13088</v>
      </c>
      <c r="N611" t="s">
        <v>212</v>
      </c>
      <c r="O611">
        <v>10672.66</v>
      </c>
      <c r="P611" t="s">
        <v>212</v>
      </c>
      <c r="Q611" s="5" t="str" cm="1">
        <f t="array" aca="1" ref="Q611" ca="1">HYPERLINK("#"&amp;CELL("direccion",Tabla_471065!A607),"604")</f>
        <v>604</v>
      </c>
      <c r="R611" s="5" t="str" cm="1">
        <f t="array" aca="1" ref="R611" ca="1">HYPERLINK("#"&amp;CELL("direccion",Tabla_471039!A607),"604")</f>
        <v>604</v>
      </c>
      <c r="S611" s="5" t="str" cm="1">
        <f t="array" aca="1" ref="S611" ca="1">HYPERLINK("#"&amp;CELL("direccion",Tabla_471067!A607),"604")</f>
        <v>604</v>
      </c>
      <c r="T611" s="5" t="str" cm="1">
        <f t="array" aca="1" ref="T611" ca="1">HYPERLINK("#"&amp;CELL("direccion",Tabla_471023!A607),"604")</f>
        <v>604</v>
      </c>
      <c r="U611" s="5" t="str" cm="1">
        <f t="array" aca="1" ref="U611" ca="1">HYPERLINK("#"&amp;CELL("direccion",Tabla_471047!A607),"604")</f>
        <v>604</v>
      </c>
      <c r="V611" s="5" t="str" cm="1">
        <f t="array" aca="1" ref="V611" ca="1">HYPERLINK("#"&amp;CELL("direccion",Tabla_471030!A607),"604")</f>
        <v>604</v>
      </c>
      <c r="W611" s="5" t="str" cm="1">
        <f t="array" aca="1" ref="W611" ca="1">HYPERLINK("#"&amp;CELL("direccion",Tabla_471041!A607),"604")</f>
        <v>604</v>
      </c>
      <c r="X611" s="5" t="str" cm="1">
        <f t="array" aca="1" ref="X611" ca="1">HYPERLINK("#"&amp;CELL("direccion",Tabla_471031!A607),"604")</f>
        <v>604</v>
      </c>
      <c r="Y611" s="5" t="str" cm="1">
        <f t="array" aca="1" ref="Y611" ca="1">HYPERLINK("#"&amp;CELL("direccion",Tabla_471032!A607),"604")</f>
        <v>604</v>
      </c>
      <c r="Z611" s="5" t="str" cm="1">
        <f t="array" aca="1" ref="Z611" ca="1">HYPERLINK("#"&amp;CELL("direccion",Tabla_471059!A607),"604")</f>
        <v>604</v>
      </c>
      <c r="AA611" s="5" t="str" cm="1">
        <f t="array" aca="1" ref="AA611" ca="1">HYPERLINK("#"&amp;CELL("direccion",Tabla_471071!A607),"604")</f>
        <v>604</v>
      </c>
      <c r="AB611" s="5" t="str" cm="1">
        <f t="array" aca="1" ref="AB611" ca="1">HYPERLINK("#"&amp;CELL("direccion",Tabla_471062!A607),"604")</f>
        <v>604</v>
      </c>
      <c r="AC611" s="5" t="str" cm="1">
        <f t="array" aca="1" ref="AC611" ca="1">HYPERLINK("#"&amp;CELL("direccion",Tabla_471074!A607),"604")</f>
        <v>604</v>
      </c>
      <c r="AD611" t="s">
        <v>213</v>
      </c>
      <c r="AE611" s="3">
        <v>45747</v>
      </c>
    </row>
    <row r="612" spans="1:31" x14ac:dyDescent="0.3">
      <c r="A612">
        <v>2025</v>
      </c>
      <c r="B612" s="3">
        <v>45658</v>
      </c>
      <c r="C612" s="3">
        <v>45747</v>
      </c>
      <c r="D612" t="s">
        <v>84</v>
      </c>
      <c r="E612">
        <v>179</v>
      </c>
      <c r="F612" t="s">
        <v>301</v>
      </c>
      <c r="G612" t="s">
        <v>301</v>
      </c>
      <c r="H612" t="s">
        <v>225</v>
      </c>
      <c r="I612" t="s">
        <v>1255</v>
      </c>
      <c r="J612" t="s">
        <v>412</v>
      </c>
      <c r="K612" t="s">
        <v>1256</v>
      </c>
      <c r="L612" t="s">
        <v>92</v>
      </c>
      <c r="M612">
        <v>13088</v>
      </c>
      <c r="N612" t="s">
        <v>212</v>
      </c>
      <c r="O612">
        <v>10672.66</v>
      </c>
      <c r="P612" t="s">
        <v>212</v>
      </c>
      <c r="Q612" s="5" t="str" cm="1">
        <f t="array" aca="1" ref="Q612" ca="1">HYPERLINK("#"&amp;CELL("direccion",Tabla_471065!A608),"605")</f>
        <v>605</v>
      </c>
      <c r="R612" s="5" t="str" cm="1">
        <f t="array" aca="1" ref="R612" ca="1">HYPERLINK("#"&amp;CELL("direccion",Tabla_471039!A608),"605")</f>
        <v>605</v>
      </c>
      <c r="S612" s="5" t="str" cm="1">
        <f t="array" aca="1" ref="S612" ca="1">HYPERLINK("#"&amp;CELL("direccion",Tabla_471067!A608),"605")</f>
        <v>605</v>
      </c>
      <c r="T612" s="5" t="str" cm="1">
        <f t="array" aca="1" ref="T612" ca="1">HYPERLINK("#"&amp;CELL("direccion",Tabla_471023!A608),"605")</f>
        <v>605</v>
      </c>
      <c r="U612" s="5" t="str" cm="1">
        <f t="array" aca="1" ref="U612" ca="1">HYPERLINK("#"&amp;CELL("direccion",Tabla_471047!A608),"605")</f>
        <v>605</v>
      </c>
      <c r="V612" s="5" t="str" cm="1">
        <f t="array" aca="1" ref="V612" ca="1">HYPERLINK("#"&amp;CELL("direccion",Tabla_471030!A608),"605")</f>
        <v>605</v>
      </c>
      <c r="W612" s="5" t="str" cm="1">
        <f t="array" aca="1" ref="W612" ca="1">HYPERLINK("#"&amp;CELL("direccion",Tabla_471041!A608),"605")</f>
        <v>605</v>
      </c>
      <c r="X612" s="5" t="str" cm="1">
        <f t="array" aca="1" ref="X612" ca="1">HYPERLINK("#"&amp;CELL("direccion",Tabla_471031!A608),"605")</f>
        <v>605</v>
      </c>
      <c r="Y612" s="5" t="str" cm="1">
        <f t="array" aca="1" ref="Y612" ca="1">HYPERLINK("#"&amp;CELL("direccion",Tabla_471032!A608),"605")</f>
        <v>605</v>
      </c>
      <c r="Z612" s="5" t="str" cm="1">
        <f t="array" aca="1" ref="Z612" ca="1">HYPERLINK("#"&amp;CELL("direccion",Tabla_471059!A608),"605")</f>
        <v>605</v>
      </c>
      <c r="AA612" s="5" t="str" cm="1">
        <f t="array" aca="1" ref="AA612" ca="1">HYPERLINK("#"&amp;CELL("direccion",Tabla_471071!A608),"605")</f>
        <v>605</v>
      </c>
      <c r="AB612" s="5" t="str" cm="1">
        <f t="array" aca="1" ref="AB612" ca="1">HYPERLINK("#"&amp;CELL("direccion",Tabla_471062!A608),"605")</f>
        <v>605</v>
      </c>
      <c r="AC612" s="5" t="str" cm="1">
        <f t="array" aca="1" ref="AC612" ca="1">HYPERLINK("#"&amp;CELL("direccion",Tabla_471074!A608),"605")</f>
        <v>605</v>
      </c>
      <c r="AD612" t="s">
        <v>213</v>
      </c>
      <c r="AE612" s="3">
        <v>45747</v>
      </c>
    </row>
    <row r="613" spans="1:31" x14ac:dyDescent="0.3">
      <c r="A613">
        <v>2025</v>
      </c>
      <c r="B613" s="3">
        <v>45658</v>
      </c>
      <c r="C613" s="3">
        <v>45747</v>
      </c>
      <c r="D613" t="s">
        <v>84</v>
      </c>
      <c r="E613">
        <v>179</v>
      </c>
      <c r="F613" t="s">
        <v>292</v>
      </c>
      <c r="G613" t="s">
        <v>292</v>
      </c>
      <c r="H613" t="s">
        <v>225</v>
      </c>
      <c r="I613" t="s">
        <v>939</v>
      </c>
      <c r="J613" t="s">
        <v>1257</v>
      </c>
      <c r="K613" t="s">
        <v>685</v>
      </c>
      <c r="L613" t="s">
        <v>92</v>
      </c>
      <c r="M613">
        <v>13088</v>
      </c>
      <c r="N613" t="s">
        <v>212</v>
      </c>
      <c r="O613">
        <v>10672.66</v>
      </c>
      <c r="P613" t="s">
        <v>212</v>
      </c>
      <c r="Q613" s="5" t="str" cm="1">
        <f t="array" aca="1" ref="Q613" ca="1">HYPERLINK("#"&amp;CELL("direccion",Tabla_471065!A609),"606")</f>
        <v>606</v>
      </c>
      <c r="R613" s="5" t="str" cm="1">
        <f t="array" aca="1" ref="R613" ca="1">HYPERLINK("#"&amp;CELL("direccion",Tabla_471039!A609),"606")</f>
        <v>606</v>
      </c>
      <c r="S613" s="5" t="str" cm="1">
        <f t="array" aca="1" ref="S613" ca="1">HYPERLINK("#"&amp;CELL("direccion",Tabla_471067!A609),"606")</f>
        <v>606</v>
      </c>
      <c r="T613" s="5" t="str" cm="1">
        <f t="array" aca="1" ref="T613" ca="1">HYPERLINK("#"&amp;CELL("direccion",Tabla_471023!A609),"606")</f>
        <v>606</v>
      </c>
      <c r="U613" s="5" t="str" cm="1">
        <f t="array" aca="1" ref="U613" ca="1">HYPERLINK("#"&amp;CELL("direccion",Tabla_471047!A609),"606")</f>
        <v>606</v>
      </c>
      <c r="V613" s="5" t="str" cm="1">
        <f t="array" aca="1" ref="V613" ca="1">HYPERLINK("#"&amp;CELL("direccion",Tabla_471030!A609),"606")</f>
        <v>606</v>
      </c>
      <c r="W613" s="5" t="str" cm="1">
        <f t="array" aca="1" ref="W613" ca="1">HYPERLINK("#"&amp;CELL("direccion",Tabla_471041!A609),"606")</f>
        <v>606</v>
      </c>
      <c r="X613" s="5" t="str" cm="1">
        <f t="array" aca="1" ref="X613" ca="1">HYPERLINK("#"&amp;CELL("direccion",Tabla_471031!A609),"606")</f>
        <v>606</v>
      </c>
      <c r="Y613" s="5" t="str" cm="1">
        <f t="array" aca="1" ref="Y613" ca="1">HYPERLINK("#"&amp;CELL("direccion",Tabla_471032!A609),"606")</f>
        <v>606</v>
      </c>
      <c r="Z613" s="5" t="str" cm="1">
        <f t="array" aca="1" ref="Z613" ca="1">HYPERLINK("#"&amp;CELL("direccion",Tabla_471059!A609),"606")</f>
        <v>606</v>
      </c>
      <c r="AA613" s="5" t="str" cm="1">
        <f t="array" aca="1" ref="AA613" ca="1">HYPERLINK("#"&amp;CELL("direccion",Tabla_471071!A609),"606")</f>
        <v>606</v>
      </c>
      <c r="AB613" s="5" t="str" cm="1">
        <f t="array" aca="1" ref="AB613" ca="1">HYPERLINK("#"&amp;CELL("direccion",Tabla_471062!A609),"606")</f>
        <v>606</v>
      </c>
      <c r="AC613" s="5" t="str" cm="1">
        <f t="array" aca="1" ref="AC613" ca="1">HYPERLINK("#"&amp;CELL("direccion",Tabla_471074!A609),"606")</f>
        <v>606</v>
      </c>
      <c r="AD613" t="s">
        <v>213</v>
      </c>
      <c r="AE613" s="3">
        <v>45747</v>
      </c>
    </row>
    <row r="614" spans="1:31" x14ac:dyDescent="0.3">
      <c r="A614">
        <v>2025</v>
      </c>
      <c r="B614" s="3">
        <v>45658</v>
      </c>
      <c r="C614" s="3">
        <v>45747</v>
      </c>
      <c r="D614" t="s">
        <v>84</v>
      </c>
      <c r="E614">
        <v>179</v>
      </c>
      <c r="F614" t="s">
        <v>291</v>
      </c>
      <c r="G614" t="s">
        <v>291</v>
      </c>
      <c r="H614" t="s">
        <v>225</v>
      </c>
      <c r="I614" t="s">
        <v>1258</v>
      </c>
      <c r="J614" t="s">
        <v>454</v>
      </c>
      <c r="K614" t="s">
        <v>732</v>
      </c>
      <c r="L614" t="s">
        <v>92</v>
      </c>
      <c r="M614">
        <v>13088</v>
      </c>
      <c r="N614" t="s">
        <v>212</v>
      </c>
      <c r="O614">
        <v>10672.66</v>
      </c>
      <c r="P614" t="s">
        <v>212</v>
      </c>
      <c r="Q614" s="5" t="str" cm="1">
        <f t="array" aca="1" ref="Q614" ca="1">HYPERLINK("#"&amp;CELL("direccion",Tabla_471065!A610),"607")</f>
        <v>607</v>
      </c>
      <c r="R614" s="5" t="str" cm="1">
        <f t="array" aca="1" ref="R614" ca="1">HYPERLINK("#"&amp;CELL("direccion",Tabla_471039!A610),"607")</f>
        <v>607</v>
      </c>
      <c r="S614" s="5" t="str" cm="1">
        <f t="array" aca="1" ref="S614" ca="1">HYPERLINK("#"&amp;CELL("direccion",Tabla_471067!A610),"607")</f>
        <v>607</v>
      </c>
      <c r="T614" s="5" t="str" cm="1">
        <f t="array" aca="1" ref="T614" ca="1">HYPERLINK("#"&amp;CELL("direccion",Tabla_471023!A610),"607")</f>
        <v>607</v>
      </c>
      <c r="U614" s="5" t="str" cm="1">
        <f t="array" aca="1" ref="U614" ca="1">HYPERLINK("#"&amp;CELL("direccion",Tabla_471047!A610),"607")</f>
        <v>607</v>
      </c>
      <c r="V614" s="5" t="str" cm="1">
        <f t="array" aca="1" ref="V614" ca="1">HYPERLINK("#"&amp;CELL("direccion",Tabla_471030!A610),"607")</f>
        <v>607</v>
      </c>
      <c r="W614" s="5" t="str" cm="1">
        <f t="array" aca="1" ref="W614" ca="1">HYPERLINK("#"&amp;CELL("direccion",Tabla_471041!A610),"607")</f>
        <v>607</v>
      </c>
      <c r="X614" s="5" t="str" cm="1">
        <f t="array" aca="1" ref="X614" ca="1">HYPERLINK("#"&amp;CELL("direccion",Tabla_471031!A610),"607")</f>
        <v>607</v>
      </c>
      <c r="Y614" s="5" t="str" cm="1">
        <f t="array" aca="1" ref="Y614" ca="1">HYPERLINK("#"&amp;CELL("direccion",Tabla_471032!A610),"607")</f>
        <v>607</v>
      </c>
      <c r="Z614" s="5" t="str" cm="1">
        <f t="array" aca="1" ref="Z614" ca="1">HYPERLINK("#"&amp;CELL("direccion",Tabla_471059!A610),"607")</f>
        <v>607</v>
      </c>
      <c r="AA614" s="5" t="str" cm="1">
        <f t="array" aca="1" ref="AA614" ca="1">HYPERLINK("#"&amp;CELL("direccion",Tabla_471071!A610),"607")</f>
        <v>607</v>
      </c>
      <c r="AB614" s="5" t="str" cm="1">
        <f t="array" aca="1" ref="AB614" ca="1">HYPERLINK("#"&amp;CELL("direccion",Tabla_471062!A610),"607")</f>
        <v>607</v>
      </c>
      <c r="AC614" s="5" t="str" cm="1">
        <f t="array" aca="1" ref="AC614" ca="1">HYPERLINK("#"&amp;CELL("direccion",Tabla_471074!A610),"607")</f>
        <v>607</v>
      </c>
      <c r="AD614" t="s">
        <v>213</v>
      </c>
      <c r="AE614" s="3">
        <v>45747</v>
      </c>
    </row>
    <row r="615" spans="1:31" x14ac:dyDescent="0.3">
      <c r="A615">
        <v>2025</v>
      </c>
      <c r="B615" s="3">
        <v>45658</v>
      </c>
      <c r="C615" s="3">
        <v>45747</v>
      </c>
      <c r="D615" t="s">
        <v>84</v>
      </c>
      <c r="E615">
        <v>179</v>
      </c>
      <c r="F615" t="s">
        <v>290</v>
      </c>
      <c r="G615" t="s">
        <v>290</v>
      </c>
      <c r="H615" t="s">
        <v>225</v>
      </c>
      <c r="I615" t="s">
        <v>1259</v>
      </c>
      <c r="J615" t="s">
        <v>454</v>
      </c>
      <c r="K615" t="s">
        <v>1260</v>
      </c>
      <c r="L615" t="s">
        <v>92</v>
      </c>
      <c r="M615">
        <v>12053</v>
      </c>
      <c r="N615" t="s">
        <v>212</v>
      </c>
      <c r="O615">
        <v>9916.15</v>
      </c>
      <c r="P615" t="s">
        <v>212</v>
      </c>
      <c r="Q615" s="5" t="str" cm="1">
        <f t="array" aca="1" ref="Q615" ca="1">HYPERLINK("#"&amp;CELL("direccion",Tabla_471065!A611),"608")</f>
        <v>608</v>
      </c>
      <c r="R615" s="5" t="str" cm="1">
        <f t="array" aca="1" ref="R615" ca="1">HYPERLINK("#"&amp;CELL("direccion",Tabla_471039!A611),"608")</f>
        <v>608</v>
      </c>
      <c r="S615" s="5" t="str" cm="1">
        <f t="array" aca="1" ref="S615" ca="1">HYPERLINK("#"&amp;CELL("direccion",Tabla_471067!A611),"608")</f>
        <v>608</v>
      </c>
      <c r="T615" s="5" t="str" cm="1">
        <f t="array" aca="1" ref="T615" ca="1">HYPERLINK("#"&amp;CELL("direccion",Tabla_471023!A611),"608")</f>
        <v>608</v>
      </c>
      <c r="U615" s="5" t="str" cm="1">
        <f t="array" aca="1" ref="U615" ca="1">HYPERLINK("#"&amp;CELL("direccion",Tabla_471047!A611),"608")</f>
        <v>608</v>
      </c>
      <c r="V615" s="5" t="str" cm="1">
        <f t="array" aca="1" ref="V615" ca="1">HYPERLINK("#"&amp;CELL("direccion",Tabla_471030!A611),"608")</f>
        <v>608</v>
      </c>
      <c r="W615" s="5" t="str" cm="1">
        <f t="array" aca="1" ref="W615" ca="1">HYPERLINK("#"&amp;CELL("direccion",Tabla_471041!A611),"608")</f>
        <v>608</v>
      </c>
      <c r="X615" s="5" t="str" cm="1">
        <f t="array" aca="1" ref="X615" ca="1">HYPERLINK("#"&amp;CELL("direccion",Tabla_471031!A611),"608")</f>
        <v>608</v>
      </c>
      <c r="Y615" s="5" t="str" cm="1">
        <f t="array" aca="1" ref="Y615" ca="1">HYPERLINK("#"&amp;CELL("direccion",Tabla_471032!A611),"608")</f>
        <v>608</v>
      </c>
      <c r="Z615" s="5" t="str" cm="1">
        <f t="array" aca="1" ref="Z615" ca="1">HYPERLINK("#"&amp;CELL("direccion",Tabla_471059!A611),"608")</f>
        <v>608</v>
      </c>
      <c r="AA615" s="5" t="str" cm="1">
        <f t="array" aca="1" ref="AA615" ca="1">HYPERLINK("#"&amp;CELL("direccion",Tabla_471071!A611),"608")</f>
        <v>608</v>
      </c>
      <c r="AB615" s="5" t="str" cm="1">
        <f t="array" aca="1" ref="AB615" ca="1">HYPERLINK("#"&amp;CELL("direccion",Tabla_471062!A611),"608")</f>
        <v>608</v>
      </c>
      <c r="AC615" s="5" t="str" cm="1">
        <f t="array" aca="1" ref="AC615" ca="1">HYPERLINK("#"&amp;CELL("direccion",Tabla_471074!A611),"608")</f>
        <v>608</v>
      </c>
      <c r="AD615" t="s">
        <v>213</v>
      </c>
      <c r="AE615" s="3">
        <v>45747</v>
      </c>
    </row>
    <row r="616" spans="1:31" x14ac:dyDescent="0.3">
      <c r="A616">
        <v>2025</v>
      </c>
      <c r="B616" s="3">
        <v>45658</v>
      </c>
      <c r="C616" s="3">
        <v>45747</v>
      </c>
      <c r="D616" t="s">
        <v>84</v>
      </c>
      <c r="E616">
        <v>179</v>
      </c>
      <c r="F616" t="s">
        <v>290</v>
      </c>
      <c r="G616" t="s">
        <v>290</v>
      </c>
      <c r="H616" t="s">
        <v>225</v>
      </c>
      <c r="I616" t="s">
        <v>1261</v>
      </c>
      <c r="J616" t="s">
        <v>454</v>
      </c>
      <c r="K616" t="s">
        <v>465</v>
      </c>
      <c r="L616" t="s">
        <v>92</v>
      </c>
      <c r="M616">
        <v>13088</v>
      </c>
      <c r="N616" t="s">
        <v>212</v>
      </c>
      <c r="O616">
        <v>10672.66</v>
      </c>
      <c r="P616" t="s">
        <v>212</v>
      </c>
      <c r="Q616" s="5" t="str" cm="1">
        <f t="array" aca="1" ref="Q616" ca="1">HYPERLINK("#"&amp;CELL("direccion",Tabla_471065!A612),"609")</f>
        <v>609</v>
      </c>
      <c r="R616" s="5" t="str" cm="1">
        <f t="array" aca="1" ref="R616" ca="1">HYPERLINK("#"&amp;CELL("direccion",Tabla_471039!A612),"609")</f>
        <v>609</v>
      </c>
      <c r="S616" s="5" t="str" cm="1">
        <f t="array" aca="1" ref="S616" ca="1">HYPERLINK("#"&amp;CELL("direccion",Tabla_471067!A612),"609")</f>
        <v>609</v>
      </c>
      <c r="T616" s="5" t="str" cm="1">
        <f t="array" aca="1" ref="T616" ca="1">HYPERLINK("#"&amp;CELL("direccion",Tabla_471023!A612),"609")</f>
        <v>609</v>
      </c>
      <c r="U616" s="5" t="str" cm="1">
        <f t="array" aca="1" ref="U616" ca="1">HYPERLINK("#"&amp;CELL("direccion",Tabla_471047!A612),"609")</f>
        <v>609</v>
      </c>
      <c r="V616" s="5" t="str" cm="1">
        <f t="array" aca="1" ref="V616" ca="1">HYPERLINK("#"&amp;CELL("direccion",Tabla_471030!A612),"609")</f>
        <v>609</v>
      </c>
      <c r="W616" s="5" t="str" cm="1">
        <f t="array" aca="1" ref="W616" ca="1">HYPERLINK("#"&amp;CELL("direccion",Tabla_471041!A612),"609")</f>
        <v>609</v>
      </c>
      <c r="X616" s="5" t="str" cm="1">
        <f t="array" aca="1" ref="X616" ca="1">HYPERLINK("#"&amp;CELL("direccion",Tabla_471031!A612),"609")</f>
        <v>609</v>
      </c>
      <c r="Y616" s="5" t="str" cm="1">
        <f t="array" aca="1" ref="Y616" ca="1">HYPERLINK("#"&amp;CELL("direccion",Tabla_471032!A612),"609")</f>
        <v>609</v>
      </c>
      <c r="Z616" s="5" t="str" cm="1">
        <f t="array" aca="1" ref="Z616" ca="1">HYPERLINK("#"&amp;CELL("direccion",Tabla_471059!A612),"609")</f>
        <v>609</v>
      </c>
      <c r="AA616" s="5" t="str" cm="1">
        <f t="array" aca="1" ref="AA616" ca="1">HYPERLINK("#"&amp;CELL("direccion",Tabla_471071!A612),"609")</f>
        <v>609</v>
      </c>
      <c r="AB616" s="5" t="str" cm="1">
        <f t="array" aca="1" ref="AB616" ca="1">HYPERLINK("#"&amp;CELL("direccion",Tabla_471062!A612),"609")</f>
        <v>609</v>
      </c>
      <c r="AC616" s="5" t="str" cm="1">
        <f t="array" aca="1" ref="AC616" ca="1">HYPERLINK("#"&amp;CELL("direccion",Tabla_471074!A612),"609")</f>
        <v>609</v>
      </c>
      <c r="AD616" t="s">
        <v>213</v>
      </c>
      <c r="AE616" s="3">
        <v>45747</v>
      </c>
    </row>
    <row r="617" spans="1:31" x14ac:dyDescent="0.3">
      <c r="A617">
        <v>2025</v>
      </c>
      <c r="B617" s="3">
        <v>45658</v>
      </c>
      <c r="C617" s="3">
        <v>45747</v>
      </c>
      <c r="D617" t="s">
        <v>84</v>
      </c>
      <c r="E617">
        <v>179</v>
      </c>
      <c r="F617" t="s">
        <v>303</v>
      </c>
      <c r="G617" t="s">
        <v>303</v>
      </c>
      <c r="H617" t="s">
        <v>225</v>
      </c>
      <c r="I617" t="s">
        <v>1262</v>
      </c>
      <c r="J617" t="s">
        <v>414</v>
      </c>
      <c r="K617" t="s">
        <v>544</v>
      </c>
      <c r="L617" t="s">
        <v>92</v>
      </c>
      <c r="M617">
        <v>13088</v>
      </c>
      <c r="N617" t="s">
        <v>212</v>
      </c>
      <c r="O617">
        <v>10672.66</v>
      </c>
      <c r="P617" t="s">
        <v>212</v>
      </c>
      <c r="Q617" s="5" t="str" cm="1">
        <f t="array" aca="1" ref="Q617" ca="1">HYPERLINK("#"&amp;CELL("direccion",Tabla_471065!A613),"610")</f>
        <v>610</v>
      </c>
      <c r="R617" s="5" t="str" cm="1">
        <f t="array" aca="1" ref="R617" ca="1">HYPERLINK("#"&amp;CELL("direccion",Tabla_471039!A613),"610")</f>
        <v>610</v>
      </c>
      <c r="S617" s="5" t="str" cm="1">
        <f t="array" aca="1" ref="S617" ca="1">HYPERLINK("#"&amp;CELL("direccion",Tabla_471067!A613),"610")</f>
        <v>610</v>
      </c>
      <c r="T617" s="5" t="str" cm="1">
        <f t="array" aca="1" ref="T617" ca="1">HYPERLINK("#"&amp;CELL("direccion",Tabla_471023!A613),"610")</f>
        <v>610</v>
      </c>
      <c r="U617" s="5" t="str" cm="1">
        <f t="array" aca="1" ref="U617" ca="1">HYPERLINK("#"&amp;CELL("direccion",Tabla_471047!A613),"610")</f>
        <v>610</v>
      </c>
      <c r="V617" s="5" t="str" cm="1">
        <f t="array" aca="1" ref="V617" ca="1">HYPERLINK("#"&amp;CELL("direccion",Tabla_471030!A613),"610")</f>
        <v>610</v>
      </c>
      <c r="W617" s="5" t="str" cm="1">
        <f t="array" aca="1" ref="W617" ca="1">HYPERLINK("#"&amp;CELL("direccion",Tabla_471041!A613),"610")</f>
        <v>610</v>
      </c>
      <c r="X617" s="5" t="str" cm="1">
        <f t="array" aca="1" ref="X617" ca="1">HYPERLINK("#"&amp;CELL("direccion",Tabla_471031!A613),"610")</f>
        <v>610</v>
      </c>
      <c r="Y617" s="5" t="str" cm="1">
        <f t="array" aca="1" ref="Y617" ca="1">HYPERLINK("#"&amp;CELL("direccion",Tabla_471032!A613),"610")</f>
        <v>610</v>
      </c>
      <c r="Z617" s="5" t="str" cm="1">
        <f t="array" aca="1" ref="Z617" ca="1">HYPERLINK("#"&amp;CELL("direccion",Tabla_471059!A613),"610")</f>
        <v>610</v>
      </c>
      <c r="AA617" s="5" t="str" cm="1">
        <f t="array" aca="1" ref="AA617" ca="1">HYPERLINK("#"&amp;CELL("direccion",Tabla_471071!A613),"610")</f>
        <v>610</v>
      </c>
      <c r="AB617" s="5" t="str" cm="1">
        <f t="array" aca="1" ref="AB617" ca="1">HYPERLINK("#"&amp;CELL("direccion",Tabla_471062!A613),"610")</f>
        <v>610</v>
      </c>
      <c r="AC617" s="5" t="str" cm="1">
        <f t="array" aca="1" ref="AC617" ca="1">HYPERLINK("#"&amp;CELL("direccion",Tabla_471074!A613),"610")</f>
        <v>610</v>
      </c>
      <c r="AD617" t="s">
        <v>213</v>
      </c>
      <c r="AE617" s="3">
        <v>45747</v>
      </c>
    </row>
    <row r="618" spans="1:31" x14ac:dyDescent="0.3">
      <c r="A618">
        <v>2025</v>
      </c>
      <c r="B618" s="3">
        <v>45658</v>
      </c>
      <c r="C618" s="3">
        <v>45747</v>
      </c>
      <c r="D618" t="s">
        <v>84</v>
      </c>
      <c r="E618">
        <v>179</v>
      </c>
      <c r="F618" t="s">
        <v>290</v>
      </c>
      <c r="G618" t="s">
        <v>290</v>
      </c>
      <c r="H618" t="s">
        <v>225</v>
      </c>
      <c r="I618" t="s">
        <v>1263</v>
      </c>
      <c r="J618" t="s">
        <v>1264</v>
      </c>
      <c r="K618" t="s">
        <v>485</v>
      </c>
      <c r="L618" t="s">
        <v>92</v>
      </c>
      <c r="M618">
        <v>13088</v>
      </c>
      <c r="N618" t="s">
        <v>212</v>
      </c>
      <c r="O618">
        <v>10672.66</v>
      </c>
      <c r="P618" t="s">
        <v>212</v>
      </c>
      <c r="Q618" s="5" t="str" cm="1">
        <f t="array" aca="1" ref="Q618" ca="1">HYPERLINK("#"&amp;CELL("direccion",Tabla_471065!A614),"611")</f>
        <v>611</v>
      </c>
      <c r="R618" s="5" t="str" cm="1">
        <f t="array" aca="1" ref="R618" ca="1">HYPERLINK("#"&amp;CELL("direccion",Tabla_471039!A614),"611")</f>
        <v>611</v>
      </c>
      <c r="S618" s="5" t="str" cm="1">
        <f t="array" aca="1" ref="S618" ca="1">HYPERLINK("#"&amp;CELL("direccion",Tabla_471067!A614),"611")</f>
        <v>611</v>
      </c>
      <c r="T618" s="5" t="str" cm="1">
        <f t="array" aca="1" ref="T618" ca="1">HYPERLINK("#"&amp;CELL("direccion",Tabla_471023!A614),"611")</f>
        <v>611</v>
      </c>
      <c r="U618" s="5" t="str" cm="1">
        <f t="array" aca="1" ref="U618" ca="1">HYPERLINK("#"&amp;CELL("direccion",Tabla_471047!A614),"611")</f>
        <v>611</v>
      </c>
      <c r="V618" s="5" t="str" cm="1">
        <f t="array" aca="1" ref="V618" ca="1">HYPERLINK("#"&amp;CELL("direccion",Tabla_471030!A614),"611")</f>
        <v>611</v>
      </c>
      <c r="W618" s="5" t="str" cm="1">
        <f t="array" aca="1" ref="W618" ca="1">HYPERLINK("#"&amp;CELL("direccion",Tabla_471041!A614),"611")</f>
        <v>611</v>
      </c>
      <c r="X618" s="5" t="str" cm="1">
        <f t="array" aca="1" ref="X618" ca="1">HYPERLINK("#"&amp;CELL("direccion",Tabla_471031!A614),"611")</f>
        <v>611</v>
      </c>
      <c r="Y618" s="5" t="str" cm="1">
        <f t="array" aca="1" ref="Y618" ca="1">HYPERLINK("#"&amp;CELL("direccion",Tabla_471032!A614),"611")</f>
        <v>611</v>
      </c>
      <c r="Z618" s="5" t="str" cm="1">
        <f t="array" aca="1" ref="Z618" ca="1">HYPERLINK("#"&amp;CELL("direccion",Tabla_471059!A614),"611")</f>
        <v>611</v>
      </c>
      <c r="AA618" s="5" t="str" cm="1">
        <f t="array" aca="1" ref="AA618" ca="1">HYPERLINK("#"&amp;CELL("direccion",Tabla_471071!A614),"611")</f>
        <v>611</v>
      </c>
      <c r="AB618" s="5" t="str" cm="1">
        <f t="array" aca="1" ref="AB618" ca="1">HYPERLINK("#"&amp;CELL("direccion",Tabla_471062!A614),"611")</f>
        <v>611</v>
      </c>
      <c r="AC618" s="5" t="str" cm="1">
        <f t="array" aca="1" ref="AC618" ca="1">HYPERLINK("#"&amp;CELL("direccion",Tabla_471074!A614),"611")</f>
        <v>611</v>
      </c>
      <c r="AD618" t="s">
        <v>213</v>
      </c>
      <c r="AE618" s="3">
        <v>45747</v>
      </c>
    </row>
    <row r="619" spans="1:31" x14ac:dyDescent="0.3">
      <c r="A619">
        <v>2025</v>
      </c>
      <c r="B619" s="3">
        <v>45658</v>
      </c>
      <c r="C619" s="3">
        <v>45747</v>
      </c>
      <c r="D619" t="s">
        <v>84</v>
      </c>
      <c r="E619">
        <v>179</v>
      </c>
      <c r="F619" t="s">
        <v>290</v>
      </c>
      <c r="G619" t="s">
        <v>290</v>
      </c>
      <c r="H619" t="s">
        <v>225</v>
      </c>
      <c r="I619" t="s">
        <v>1265</v>
      </c>
      <c r="J619" t="s">
        <v>1266</v>
      </c>
      <c r="K619" t="s">
        <v>344</v>
      </c>
      <c r="L619" t="s">
        <v>91</v>
      </c>
      <c r="M619">
        <v>13088</v>
      </c>
      <c r="N619" t="s">
        <v>212</v>
      </c>
      <c r="O619">
        <v>10672.66</v>
      </c>
      <c r="P619" t="s">
        <v>212</v>
      </c>
      <c r="Q619" s="5" t="str" cm="1">
        <f t="array" aca="1" ref="Q619" ca="1">HYPERLINK("#"&amp;CELL("direccion",Tabla_471065!A615),"612")</f>
        <v>612</v>
      </c>
      <c r="R619" s="5" t="str" cm="1">
        <f t="array" aca="1" ref="R619" ca="1">HYPERLINK("#"&amp;CELL("direccion",Tabla_471039!A615),"612")</f>
        <v>612</v>
      </c>
      <c r="S619" s="5" t="str" cm="1">
        <f t="array" aca="1" ref="S619" ca="1">HYPERLINK("#"&amp;CELL("direccion",Tabla_471067!A615),"612")</f>
        <v>612</v>
      </c>
      <c r="T619" s="5" t="str" cm="1">
        <f t="array" aca="1" ref="T619" ca="1">HYPERLINK("#"&amp;CELL("direccion",Tabla_471023!A615),"612")</f>
        <v>612</v>
      </c>
      <c r="U619" s="5" t="str" cm="1">
        <f t="array" aca="1" ref="U619" ca="1">HYPERLINK("#"&amp;CELL("direccion",Tabla_471047!A615),"612")</f>
        <v>612</v>
      </c>
      <c r="V619" s="5" t="str" cm="1">
        <f t="array" aca="1" ref="V619" ca="1">HYPERLINK("#"&amp;CELL("direccion",Tabla_471030!A615),"612")</f>
        <v>612</v>
      </c>
      <c r="W619" s="5" t="str" cm="1">
        <f t="array" aca="1" ref="W619" ca="1">HYPERLINK("#"&amp;CELL("direccion",Tabla_471041!A615),"612")</f>
        <v>612</v>
      </c>
      <c r="X619" s="5" t="str" cm="1">
        <f t="array" aca="1" ref="X619" ca="1">HYPERLINK("#"&amp;CELL("direccion",Tabla_471031!A615),"612")</f>
        <v>612</v>
      </c>
      <c r="Y619" s="5" t="str" cm="1">
        <f t="array" aca="1" ref="Y619" ca="1">HYPERLINK("#"&amp;CELL("direccion",Tabla_471032!A615),"612")</f>
        <v>612</v>
      </c>
      <c r="Z619" s="5" t="str" cm="1">
        <f t="array" aca="1" ref="Z619" ca="1">HYPERLINK("#"&amp;CELL("direccion",Tabla_471059!A615),"612")</f>
        <v>612</v>
      </c>
      <c r="AA619" s="5" t="str" cm="1">
        <f t="array" aca="1" ref="AA619" ca="1">HYPERLINK("#"&amp;CELL("direccion",Tabla_471071!A615),"612")</f>
        <v>612</v>
      </c>
      <c r="AB619" s="5" t="str" cm="1">
        <f t="array" aca="1" ref="AB619" ca="1">HYPERLINK("#"&amp;CELL("direccion",Tabla_471062!A615),"612")</f>
        <v>612</v>
      </c>
      <c r="AC619" s="5" t="str" cm="1">
        <f t="array" aca="1" ref="AC619" ca="1">HYPERLINK("#"&amp;CELL("direccion",Tabla_471074!A615),"612")</f>
        <v>612</v>
      </c>
      <c r="AD619" t="s">
        <v>213</v>
      </c>
      <c r="AE619" s="3">
        <v>45747</v>
      </c>
    </row>
    <row r="620" spans="1:31" x14ac:dyDescent="0.3">
      <c r="A620">
        <v>2025</v>
      </c>
      <c r="B620" s="3">
        <v>45658</v>
      </c>
      <c r="C620" s="3">
        <v>45747</v>
      </c>
      <c r="D620" t="s">
        <v>84</v>
      </c>
      <c r="E620">
        <v>179</v>
      </c>
      <c r="F620" t="s">
        <v>292</v>
      </c>
      <c r="G620" t="s">
        <v>292</v>
      </c>
      <c r="H620" t="s">
        <v>225</v>
      </c>
      <c r="I620" t="s">
        <v>1267</v>
      </c>
      <c r="J620" t="s">
        <v>1268</v>
      </c>
      <c r="K620" t="s">
        <v>1269</v>
      </c>
      <c r="L620" t="s">
        <v>92</v>
      </c>
      <c r="M620">
        <v>13088</v>
      </c>
      <c r="N620" t="s">
        <v>212</v>
      </c>
      <c r="O620">
        <v>10672.66</v>
      </c>
      <c r="P620" t="s">
        <v>212</v>
      </c>
      <c r="Q620" s="5" t="str" cm="1">
        <f t="array" aca="1" ref="Q620" ca="1">HYPERLINK("#"&amp;CELL("direccion",Tabla_471065!A616),"613")</f>
        <v>613</v>
      </c>
      <c r="R620" s="5" t="str" cm="1">
        <f t="array" aca="1" ref="R620" ca="1">HYPERLINK("#"&amp;CELL("direccion",Tabla_471039!A616),"613")</f>
        <v>613</v>
      </c>
      <c r="S620" s="5" t="str" cm="1">
        <f t="array" aca="1" ref="S620" ca="1">HYPERLINK("#"&amp;CELL("direccion",Tabla_471067!A616),"613")</f>
        <v>613</v>
      </c>
      <c r="T620" s="5" t="str" cm="1">
        <f t="array" aca="1" ref="T620" ca="1">HYPERLINK("#"&amp;CELL("direccion",Tabla_471023!A616),"613")</f>
        <v>613</v>
      </c>
      <c r="U620" s="5" t="str" cm="1">
        <f t="array" aca="1" ref="U620" ca="1">HYPERLINK("#"&amp;CELL("direccion",Tabla_471047!A616),"613")</f>
        <v>613</v>
      </c>
      <c r="V620" s="5" t="str" cm="1">
        <f t="array" aca="1" ref="V620" ca="1">HYPERLINK("#"&amp;CELL("direccion",Tabla_471030!A616),"613")</f>
        <v>613</v>
      </c>
      <c r="W620" s="5" t="str" cm="1">
        <f t="array" aca="1" ref="W620" ca="1">HYPERLINK("#"&amp;CELL("direccion",Tabla_471041!A616),"613")</f>
        <v>613</v>
      </c>
      <c r="X620" s="5" t="str" cm="1">
        <f t="array" aca="1" ref="X620" ca="1">HYPERLINK("#"&amp;CELL("direccion",Tabla_471031!A616),"613")</f>
        <v>613</v>
      </c>
      <c r="Y620" s="5" t="str" cm="1">
        <f t="array" aca="1" ref="Y620" ca="1">HYPERLINK("#"&amp;CELL("direccion",Tabla_471032!A616),"613")</f>
        <v>613</v>
      </c>
      <c r="Z620" s="5" t="str" cm="1">
        <f t="array" aca="1" ref="Z620" ca="1">HYPERLINK("#"&amp;CELL("direccion",Tabla_471059!A616),"613")</f>
        <v>613</v>
      </c>
      <c r="AA620" s="5" t="str" cm="1">
        <f t="array" aca="1" ref="AA620" ca="1">HYPERLINK("#"&amp;CELL("direccion",Tabla_471071!A616),"613")</f>
        <v>613</v>
      </c>
      <c r="AB620" s="5" t="str" cm="1">
        <f t="array" aca="1" ref="AB620" ca="1">HYPERLINK("#"&amp;CELL("direccion",Tabla_471062!A616),"613")</f>
        <v>613</v>
      </c>
      <c r="AC620" s="5" t="str" cm="1">
        <f t="array" aca="1" ref="AC620" ca="1">HYPERLINK("#"&amp;CELL("direccion",Tabla_471074!A616),"613")</f>
        <v>613</v>
      </c>
      <c r="AD620" t="s">
        <v>213</v>
      </c>
      <c r="AE620" s="3">
        <v>45747</v>
      </c>
    </row>
    <row r="621" spans="1:31" x14ac:dyDescent="0.3">
      <c r="A621">
        <v>2025</v>
      </c>
      <c r="B621" s="3">
        <v>45658</v>
      </c>
      <c r="C621" s="3">
        <v>45747</v>
      </c>
      <c r="D621" t="s">
        <v>84</v>
      </c>
      <c r="E621">
        <v>179</v>
      </c>
      <c r="F621" t="s">
        <v>301</v>
      </c>
      <c r="G621" t="s">
        <v>301</v>
      </c>
      <c r="H621" t="s">
        <v>225</v>
      </c>
      <c r="I621" t="s">
        <v>933</v>
      </c>
      <c r="J621" t="s">
        <v>1270</v>
      </c>
      <c r="K621" t="s">
        <v>1271</v>
      </c>
      <c r="L621" t="s">
        <v>92</v>
      </c>
      <c r="M621">
        <v>13088</v>
      </c>
      <c r="N621" t="s">
        <v>212</v>
      </c>
      <c r="O621">
        <v>10672.66</v>
      </c>
      <c r="P621" t="s">
        <v>212</v>
      </c>
      <c r="Q621" s="5" t="str" cm="1">
        <f t="array" aca="1" ref="Q621" ca="1">HYPERLINK("#"&amp;CELL("direccion",Tabla_471065!A617),"614")</f>
        <v>614</v>
      </c>
      <c r="R621" s="5" t="str" cm="1">
        <f t="array" aca="1" ref="R621" ca="1">HYPERLINK("#"&amp;CELL("direccion",Tabla_471039!A617),"614")</f>
        <v>614</v>
      </c>
      <c r="S621" s="5" t="str" cm="1">
        <f t="array" aca="1" ref="S621" ca="1">HYPERLINK("#"&amp;CELL("direccion",Tabla_471067!A617),"614")</f>
        <v>614</v>
      </c>
      <c r="T621" s="5" t="str" cm="1">
        <f t="array" aca="1" ref="T621" ca="1">HYPERLINK("#"&amp;CELL("direccion",Tabla_471023!A617),"614")</f>
        <v>614</v>
      </c>
      <c r="U621" s="5" t="str" cm="1">
        <f t="array" aca="1" ref="U621" ca="1">HYPERLINK("#"&amp;CELL("direccion",Tabla_471047!A617),"614")</f>
        <v>614</v>
      </c>
      <c r="V621" s="5" t="str" cm="1">
        <f t="array" aca="1" ref="V621" ca="1">HYPERLINK("#"&amp;CELL("direccion",Tabla_471030!A617),"614")</f>
        <v>614</v>
      </c>
      <c r="W621" s="5" t="str" cm="1">
        <f t="array" aca="1" ref="W621" ca="1">HYPERLINK("#"&amp;CELL("direccion",Tabla_471041!A617),"614")</f>
        <v>614</v>
      </c>
      <c r="X621" s="5" t="str" cm="1">
        <f t="array" aca="1" ref="X621" ca="1">HYPERLINK("#"&amp;CELL("direccion",Tabla_471031!A617),"614")</f>
        <v>614</v>
      </c>
      <c r="Y621" s="5" t="str" cm="1">
        <f t="array" aca="1" ref="Y621" ca="1">HYPERLINK("#"&amp;CELL("direccion",Tabla_471032!A617),"614")</f>
        <v>614</v>
      </c>
      <c r="Z621" s="5" t="str" cm="1">
        <f t="array" aca="1" ref="Z621" ca="1">HYPERLINK("#"&amp;CELL("direccion",Tabla_471059!A617),"614")</f>
        <v>614</v>
      </c>
      <c r="AA621" s="5" t="str" cm="1">
        <f t="array" aca="1" ref="AA621" ca="1">HYPERLINK("#"&amp;CELL("direccion",Tabla_471071!A617),"614")</f>
        <v>614</v>
      </c>
      <c r="AB621" s="5" t="str" cm="1">
        <f t="array" aca="1" ref="AB621" ca="1">HYPERLINK("#"&amp;CELL("direccion",Tabla_471062!A617),"614")</f>
        <v>614</v>
      </c>
      <c r="AC621" s="5" t="str" cm="1">
        <f t="array" aca="1" ref="AC621" ca="1">HYPERLINK("#"&amp;CELL("direccion",Tabla_471074!A617),"614")</f>
        <v>614</v>
      </c>
      <c r="AD621" t="s">
        <v>213</v>
      </c>
      <c r="AE621" s="3">
        <v>45747</v>
      </c>
    </row>
    <row r="622" spans="1:31" x14ac:dyDescent="0.3">
      <c r="A622">
        <v>2025</v>
      </c>
      <c r="B622" s="3">
        <v>45658</v>
      </c>
      <c r="C622" s="3">
        <v>45747</v>
      </c>
      <c r="D622" t="s">
        <v>84</v>
      </c>
      <c r="E622">
        <v>179</v>
      </c>
      <c r="F622" t="s">
        <v>296</v>
      </c>
      <c r="G622" t="s">
        <v>296</v>
      </c>
      <c r="H622" t="s">
        <v>225</v>
      </c>
      <c r="I622" t="s">
        <v>1272</v>
      </c>
      <c r="J622" t="s">
        <v>746</v>
      </c>
      <c r="K622" t="s">
        <v>569</v>
      </c>
      <c r="L622" t="s">
        <v>91</v>
      </c>
      <c r="M622">
        <v>13088</v>
      </c>
      <c r="N622" t="s">
        <v>212</v>
      </c>
      <c r="O622">
        <v>10672.66</v>
      </c>
      <c r="P622" t="s">
        <v>212</v>
      </c>
      <c r="Q622" s="5" t="str" cm="1">
        <f t="array" aca="1" ref="Q622" ca="1">HYPERLINK("#"&amp;CELL("direccion",Tabla_471065!A618),"615")</f>
        <v>615</v>
      </c>
      <c r="R622" s="5" t="str" cm="1">
        <f t="array" aca="1" ref="R622" ca="1">HYPERLINK("#"&amp;CELL("direccion",Tabla_471039!A618),"615")</f>
        <v>615</v>
      </c>
      <c r="S622" s="5" t="str" cm="1">
        <f t="array" aca="1" ref="S622" ca="1">HYPERLINK("#"&amp;CELL("direccion",Tabla_471067!A618),"615")</f>
        <v>615</v>
      </c>
      <c r="T622" s="5" t="str" cm="1">
        <f t="array" aca="1" ref="T622" ca="1">HYPERLINK("#"&amp;CELL("direccion",Tabla_471023!A618),"615")</f>
        <v>615</v>
      </c>
      <c r="U622" s="5" t="str" cm="1">
        <f t="array" aca="1" ref="U622" ca="1">HYPERLINK("#"&amp;CELL("direccion",Tabla_471047!A618),"615")</f>
        <v>615</v>
      </c>
      <c r="V622" s="5" t="str" cm="1">
        <f t="array" aca="1" ref="V622" ca="1">HYPERLINK("#"&amp;CELL("direccion",Tabla_471030!A618),"615")</f>
        <v>615</v>
      </c>
      <c r="W622" s="5" t="str" cm="1">
        <f t="array" aca="1" ref="W622" ca="1">HYPERLINK("#"&amp;CELL("direccion",Tabla_471041!A618),"615")</f>
        <v>615</v>
      </c>
      <c r="X622" s="5" t="str" cm="1">
        <f t="array" aca="1" ref="X622" ca="1">HYPERLINK("#"&amp;CELL("direccion",Tabla_471031!A618),"615")</f>
        <v>615</v>
      </c>
      <c r="Y622" s="5" t="str" cm="1">
        <f t="array" aca="1" ref="Y622" ca="1">HYPERLINK("#"&amp;CELL("direccion",Tabla_471032!A618),"615")</f>
        <v>615</v>
      </c>
      <c r="Z622" s="5" t="str" cm="1">
        <f t="array" aca="1" ref="Z622" ca="1">HYPERLINK("#"&amp;CELL("direccion",Tabla_471059!A618),"615")</f>
        <v>615</v>
      </c>
      <c r="AA622" s="5" t="str" cm="1">
        <f t="array" aca="1" ref="AA622" ca="1">HYPERLINK("#"&amp;CELL("direccion",Tabla_471071!A618),"615")</f>
        <v>615</v>
      </c>
      <c r="AB622" s="5" t="str" cm="1">
        <f t="array" aca="1" ref="AB622" ca="1">HYPERLINK("#"&amp;CELL("direccion",Tabla_471062!A618),"615")</f>
        <v>615</v>
      </c>
      <c r="AC622" s="5" t="str" cm="1">
        <f t="array" aca="1" ref="AC622" ca="1">HYPERLINK("#"&amp;CELL("direccion",Tabla_471074!A618),"615")</f>
        <v>615</v>
      </c>
      <c r="AD622" t="s">
        <v>213</v>
      </c>
      <c r="AE622" s="3">
        <v>45747</v>
      </c>
    </row>
    <row r="623" spans="1:31" x14ac:dyDescent="0.3">
      <c r="A623">
        <v>2025</v>
      </c>
      <c r="B623" s="3">
        <v>45658</v>
      </c>
      <c r="C623" s="3">
        <v>45747</v>
      </c>
      <c r="D623" t="s">
        <v>84</v>
      </c>
      <c r="E623">
        <v>179</v>
      </c>
      <c r="F623" t="s">
        <v>290</v>
      </c>
      <c r="G623" t="s">
        <v>290</v>
      </c>
      <c r="H623" t="s">
        <v>225</v>
      </c>
      <c r="I623" t="s">
        <v>346</v>
      </c>
      <c r="J623" t="s">
        <v>721</v>
      </c>
      <c r="K623" t="s">
        <v>538</v>
      </c>
      <c r="L623" t="s">
        <v>91</v>
      </c>
      <c r="M623">
        <v>12053</v>
      </c>
      <c r="N623" t="s">
        <v>212</v>
      </c>
      <c r="O623">
        <v>9916.15</v>
      </c>
      <c r="P623" t="s">
        <v>212</v>
      </c>
      <c r="Q623" s="5" t="str" cm="1">
        <f t="array" aca="1" ref="Q623" ca="1">HYPERLINK("#"&amp;CELL("direccion",Tabla_471065!A619),"616")</f>
        <v>616</v>
      </c>
      <c r="R623" s="5" t="str" cm="1">
        <f t="array" aca="1" ref="R623" ca="1">HYPERLINK("#"&amp;CELL("direccion",Tabla_471039!A619),"616")</f>
        <v>616</v>
      </c>
      <c r="S623" s="5" t="str" cm="1">
        <f t="array" aca="1" ref="S623" ca="1">HYPERLINK("#"&amp;CELL("direccion",Tabla_471067!A619),"616")</f>
        <v>616</v>
      </c>
      <c r="T623" s="5" t="str" cm="1">
        <f t="array" aca="1" ref="T623" ca="1">HYPERLINK("#"&amp;CELL("direccion",Tabla_471023!A619),"616")</f>
        <v>616</v>
      </c>
      <c r="U623" s="5" t="str" cm="1">
        <f t="array" aca="1" ref="U623" ca="1">HYPERLINK("#"&amp;CELL("direccion",Tabla_471047!A619),"616")</f>
        <v>616</v>
      </c>
      <c r="V623" s="5" t="str" cm="1">
        <f t="array" aca="1" ref="V623" ca="1">HYPERLINK("#"&amp;CELL("direccion",Tabla_471030!A619),"616")</f>
        <v>616</v>
      </c>
      <c r="W623" s="5" t="str" cm="1">
        <f t="array" aca="1" ref="W623" ca="1">HYPERLINK("#"&amp;CELL("direccion",Tabla_471041!A619),"616")</f>
        <v>616</v>
      </c>
      <c r="X623" s="5" t="str" cm="1">
        <f t="array" aca="1" ref="X623" ca="1">HYPERLINK("#"&amp;CELL("direccion",Tabla_471031!A619),"616")</f>
        <v>616</v>
      </c>
      <c r="Y623" s="5" t="str" cm="1">
        <f t="array" aca="1" ref="Y623" ca="1">HYPERLINK("#"&amp;CELL("direccion",Tabla_471032!A619),"616")</f>
        <v>616</v>
      </c>
      <c r="Z623" s="5" t="str" cm="1">
        <f t="array" aca="1" ref="Z623" ca="1">HYPERLINK("#"&amp;CELL("direccion",Tabla_471059!A619),"616")</f>
        <v>616</v>
      </c>
      <c r="AA623" s="5" t="str" cm="1">
        <f t="array" aca="1" ref="AA623" ca="1">HYPERLINK("#"&amp;CELL("direccion",Tabla_471071!A619),"616")</f>
        <v>616</v>
      </c>
      <c r="AB623" s="5" t="str" cm="1">
        <f t="array" aca="1" ref="AB623" ca="1">HYPERLINK("#"&amp;CELL("direccion",Tabla_471062!A619),"616")</f>
        <v>616</v>
      </c>
      <c r="AC623" s="5" t="str" cm="1">
        <f t="array" aca="1" ref="AC623" ca="1">HYPERLINK("#"&amp;CELL("direccion",Tabla_471074!A619),"616")</f>
        <v>616</v>
      </c>
      <c r="AD623" t="s">
        <v>213</v>
      </c>
      <c r="AE623" s="3">
        <v>45747</v>
      </c>
    </row>
    <row r="624" spans="1:31" x14ac:dyDescent="0.3">
      <c r="A624">
        <v>2025</v>
      </c>
      <c r="B624" s="3">
        <v>45658</v>
      </c>
      <c r="C624" s="3">
        <v>45747</v>
      </c>
      <c r="D624" t="s">
        <v>84</v>
      </c>
      <c r="E624">
        <v>179</v>
      </c>
      <c r="F624" t="s">
        <v>289</v>
      </c>
      <c r="G624" t="s">
        <v>289</v>
      </c>
      <c r="H624" t="s">
        <v>225</v>
      </c>
      <c r="I624" t="s">
        <v>1273</v>
      </c>
      <c r="J624" t="s">
        <v>395</v>
      </c>
      <c r="K624" t="s">
        <v>1274</v>
      </c>
      <c r="L624" t="s">
        <v>91</v>
      </c>
      <c r="M624">
        <v>12053</v>
      </c>
      <c r="N624" t="s">
        <v>212</v>
      </c>
      <c r="O624">
        <v>9916.15</v>
      </c>
      <c r="P624" t="s">
        <v>212</v>
      </c>
      <c r="Q624" s="5" t="str" cm="1">
        <f t="array" aca="1" ref="Q624" ca="1">HYPERLINK("#"&amp;CELL("direccion",Tabla_471065!A620),"617")</f>
        <v>617</v>
      </c>
      <c r="R624" s="5" t="str" cm="1">
        <f t="array" aca="1" ref="R624" ca="1">HYPERLINK("#"&amp;CELL("direccion",Tabla_471039!A620),"617")</f>
        <v>617</v>
      </c>
      <c r="S624" s="5" t="str" cm="1">
        <f t="array" aca="1" ref="S624" ca="1">HYPERLINK("#"&amp;CELL("direccion",Tabla_471067!A620),"617")</f>
        <v>617</v>
      </c>
      <c r="T624" s="5" t="str" cm="1">
        <f t="array" aca="1" ref="T624" ca="1">HYPERLINK("#"&amp;CELL("direccion",Tabla_471023!A620),"617")</f>
        <v>617</v>
      </c>
      <c r="U624" s="5" t="str" cm="1">
        <f t="array" aca="1" ref="U624" ca="1">HYPERLINK("#"&amp;CELL("direccion",Tabla_471047!A620),"617")</f>
        <v>617</v>
      </c>
      <c r="V624" s="5" t="str" cm="1">
        <f t="array" aca="1" ref="V624" ca="1">HYPERLINK("#"&amp;CELL("direccion",Tabla_471030!A620),"617")</f>
        <v>617</v>
      </c>
      <c r="W624" s="5" t="str" cm="1">
        <f t="array" aca="1" ref="W624" ca="1">HYPERLINK("#"&amp;CELL("direccion",Tabla_471041!A620),"617")</f>
        <v>617</v>
      </c>
      <c r="X624" s="5" t="str" cm="1">
        <f t="array" aca="1" ref="X624" ca="1">HYPERLINK("#"&amp;CELL("direccion",Tabla_471031!A620),"617")</f>
        <v>617</v>
      </c>
      <c r="Y624" s="5" t="str" cm="1">
        <f t="array" aca="1" ref="Y624" ca="1">HYPERLINK("#"&amp;CELL("direccion",Tabla_471032!A620),"617")</f>
        <v>617</v>
      </c>
      <c r="Z624" s="5" t="str" cm="1">
        <f t="array" aca="1" ref="Z624" ca="1">HYPERLINK("#"&amp;CELL("direccion",Tabla_471059!A620),"617")</f>
        <v>617</v>
      </c>
      <c r="AA624" s="5" t="str" cm="1">
        <f t="array" aca="1" ref="AA624" ca="1">HYPERLINK("#"&amp;CELL("direccion",Tabla_471071!A620),"617")</f>
        <v>617</v>
      </c>
      <c r="AB624" s="5" t="str" cm="1">
        <f t="array" aca="1" ref="AB624" ca="1">HYPERLINK("#"&amp;CELL("direccion",Tabla_471062!A620),"617")</f>
        <v>617</v>
      </c>
      <c r="AC624" s="5" t="str" cm="1">
        <f t="array" aca="1" ref="AC624" ca="1">HYPERLINK("#"&amp;CELL("direccion",Tabla_471074!A620),"617")</f>
        <v>617</v>
      </c>
      <c r="AD624" t="s">
        <v>213</v>
      </c>
      <c r="AE624" s="3">
        <v>45747</v>
      </c>
    </row>
    <row r="625" spans="1:31" x14ac:dyDescent="0.3">
      <c r="A625">
        <v>2025</v>
      </c>
      <c r="B625" s="3">
        <v>45658</v>
      </c>
      <c r="C625" s="3">
        <v>45747</v>
      </c>
      <c r="D625" t="s">
        <v>84</v>
      </c>
      <c r="E625">
        <v>179</v>
      </c>
      <c r="F625" t="s">
        <v>296</v>
      </c>
      <c r="G625" t="s">
        <v>296</v>
      </c>
      <c r="H625" t="s">
        <v>225</v>
      </c>
      <c r="I625" t="s">
        <v>1275</v>
      </c>
      <c r="J625" t="s">
        <v>395</v>
      </c>
      <c r="K625" t="s">
        <v>485</v>
      </c>
      <c r="L625" t="s">
        <v>91</v>
      </c>
      <c r="M625">
        <v>13088</v>
      </c>
      <c r="N625" t="s">
        <v>212</v>
      </c>
      <c r="O625">
        <v>10672.66</v>
      </c>
      <c r="P625" t="s">
        <v>212</v>
      </c>
      <c r="Q625" s="5" t="str" cm="1">
        <f t="array" aca="1" ref="Q625" ca="1">HYPERLINK("#"&amp;CELL("direccion",Tabla_471065!A621),"618")</f>
        <v>618</v>
      </c>
      <c r="R625" s="5" t="str" cm="1">
        <f t="array" aca="1" ref="R625" ca="1">HYPERLINK("#"&amp;CELL("direccion",Tabla_471039!A621),"618")</f>
        <v>618</v>
      </c>
      <c r="S625" s="5" t="str" cm="1">
        <f t="array" aca="1" ref="S625" ca="1">HYPERLINK("#"&amp;CELL("direccion",Tabla_471067!A621),"618")</f>
        <v>618</v>
      </c>
      <c r="T625" s="5" t="str" cm="1">
        <f t="array" aca="1" ref="T625" ca="1">HYPERLINK("#"&amp;CELL("direccion",Tabla_471023!A621),"618")</f>
        <v>618</v>
      </c>
      <c r="U625" s="5" t="str" cm="1">
        <f t="array" aca="1" ref="U625" ca="1">HYPERLINK("#"&amp;CELL("direccion",Tabla_471047!A621),"618")</f>
        <v>618</v>
      </c>
      <c r="V625" s="5" t="str" cm="1">
        <f t="array" aca="1" ref="V625" ca="1">HYPERLINK("#"&amp;CELL("direccion",Tabla_471030!A621),"618")</f>
        <v>618</v>
      </c>
      <c r="W625" s="5" t="str" cm="1">
        <f t="array" aca="1" ref="W625" ca="1">HYPERLINK("#"&amp;CELL("direccion",Tabla_471041!A621),"618")</f>
        <v>618</v>
      </c>
      <c r="X625" s="5" t="str" cm="1">
        <f t="array" aca="1" ref="X625" ca="1">HYPERLINK("#"&amp;CELL("direccion",Tabla_471031!A621),"618")</f>
        <v>618</v>
      </c>
      <c r="Y625" s="5" t="str" cm="1">
        <f t="array" aca="1" ref="Y625" ca="1">HYPERLINK("#"&amp;CELL("direccion",Tabla_471032!A621),"618")</f>
        <v>618</v>
      </c>
      <c r="Z625" s="5" t="str" cm="1">
        <f t="array" aca="1" ref="Z625" ca="1">HYPERLINK("#"&amp;CELL("direccion",Tabla_471059!A621),"618")</f>
        <v>618</v>
      </c>
      <c r="AA625" s="5" t="str" cm="1">
        <f t="array" aca="1" ref="AA625" ca="1">HYPERLINK("#"&amp;CELL("direccion",Tabla_471071!A621),"618")</f>
        <v>618</v>
      </c>
      <c r="AB625" s="5" t="str" cm="1">
        <f t="array" aca="1" ref="AB625" ca="1">HYPERLINK("#"&amp;CELL("direccion",Tabla_471062!A621),"618")</f>
        <v>618</v>
      </c>
      <c r="AC625" s="5" t="str" cm="1">
        <f t="array" aca="1" ref="AC625" ca="1">HYPERLINK("#"&amp;CELL("direccion",Tabla_471074!A621),"618")</f>
        <v>618</v>
      </c>
      <c r="AD625" t="s">
        <v>213</v>
      </c>
      <c r="AE625" s="3">
        <v>45747</v>
      </c>
    </row>
    <row r="626" spans="1:31" x14ac:dyDescent="0.3">
      <c r="A626">
        <v>2025</v>
      </c>
      <c r="B626" s="3">
        <v>45658</v>
      </c>
      <c r="C626" s="3">
        <v>45747</v>
      </c>
      <c r="D626" t="s">
        <v>84</v>
      </c>
      <c r="E626">
        <v>179</v>
      </c>
      <c r="F626" t="s">
        <v>292</v>
      </c>
      <c r="G626" t="s">
        <v>292</v>
      </c>
      <c r="H626" t="s">
        <v>225</v>
      </c>
      <c r="I626" t="s">
        <v>1276</v>
      </c>
      <c r="J626" t="s">
        <v>431</v>
      </c>
      <c r="K626" t="s">
        <v>719</v>
      </c>
      <c r="L626" t="s">
        <v>92</v>
      </c>
      <c r="M626">
        <v>13088</v>
      </c>
      <c r="N626" t="s">
        <v>212</v>
      </c>
      <c r="O626">
        <v>10672.66</v>
      </c>
      <c r="P626" t="s">
        <v>212</v>
      </c>
      <c r="Q626" s="5" t="str" cm="1">
        <f t="array" aca="1" ref="Q626" ca="1">HYPERLINK("#"&amp;CELL("direccion",Tabla_471065!A622),"619")</f>
        <v>619</v>
      </c>
      <c r="R626" s="5" t="str" cm="1">
        <f t="array" aca="1" ref="R626" ca="1">HYPERLINK("#"&amp;CELL("direccion",Tabla_471039!A622),"619")</f>
        <v>619</v>
      </c>
      <c r="S626" s="5" t="str" cm="1">
        <f t="array" aca="1" ref="S626" ca="1">HYPERLINK("#"&amp;CELL("direccion",Tabla_471067!A622),"619")</f>
        <v>619</v>
      </c>
      <c r="T626" s="5" t="str" cm="1">
        <f t="array" aca="1" ref="T626" ca="1">HYPERLINK("#"&amp;CELL("direccion",Tabla_471023!A622),"619")</f>
        <v>619</v>
      </c>
      <c r="U626" s="5" t="str" cm="1">
        <f t="array" aca="1" ref="U626" ca="1">HYPERLINK("#"&amp;CELL("direccion",Tabla_471047!A622),"619")</f>
        <v>619</v>
      </c>
      <c r="V626" s="5" t="str" cm="1">
        <f t="array" aca="1" ref="V626" ca="1">HYPERLINK("#"&amp;CELL("direccion",Tabla_471030!A622),"619")</f>
        <v>619</v>
      </c>
      <c r="W626" s="5" t="str" cm="1">
        <f t="array" aca="1" ref="W626" ca="1">HYPERLINK("#"&amp;CELL("direccion",Tabla_471041!A622),"619")</f>
        <v>619</v>
      </c>
      <c r="X626" s="5" t="str" cm="1">
        <f t="array" aca="1" ref="X626" ca="1">HYPERLINK("#"&amp;CELL("direccion",Tabla_471031!A622),"619")</f>
        <v>619</v>
      </c>
      <c r="Y626" s="5" t="str" cm="1">
        <f t="array" aca="1" ref="Y626" ca="1">HYPERLINK("#"&amp;CELL("direccion",Tabla_471032!A622),"619")</f>
        <v>619</v>
      </c>
      <c r="Z626" s="5" t="str" cm="1">
        <f t="array" aca="1" ref="Z626" ca="1">HYPERLINK("#"&amp;CELL("direccion",Tabla_471059!A622),"619")</f>
        <v>619</v>
      </c>
      <c r="AA626" s="5" t="str" cm="1">
        <f t="array" aca="1" ref="AA626" ca="1">HYPERLINK("#"&amp;CELL("direccion",Tabla_471071!A622),"619")</f>
        <v>619</v>
      </c>
      <c r="AB626" s="5" t="str" cm="1">
        <f t="array" aca="1" ref="AB626" ca="1">HYPERLINK("#"&amp;CELL("direccion",Tabla_471062!A622),"619")</f>
        <v>619</v>
      </c>
      <c r="AC626" s="5" t="str" cm="1">
        <f t="array" aca="1" ref="AC626" ca="1">HYPERLINK("#"&amp;CELL("direccion",Tabla_471074!A622),"619")</f>
        <v>619</v>
      </c>
      <c r="AD626" t="s">
        <v>213</v>
      </c>
      <c r="AE626" s="3">
        <v>45747</v>
      </c>
    </row>
    <row r="627" spans="1:31" x14ac:dyDescent="0.3">
      <c r="A627">
        <v>2025</v>
      </c>
      <c r="B627" s="3">
        <v>45658</v>
      </c>
      <c r="C627" s="3">
        <v>45747</v>
      </c>
      <c r="D627" t="s">
        <v>84</v>
      </c>
      <c r="E627">
        <v>179</v>
      </c>
      <c r="F627" t="s">
        <v>296</v>
      </c>
      <c r="G627" t="s">
        <v>296</v>
      </c>
      <c r="H627" t="s">
        <v>225</v>
      </c>
      <c r="I627" t="s">
        <v>1277</v>
      </c>
      <c r="J627" t="s">
        <v>457</v>
      </c>
      <c r="K627" t="s">
        <v>1094</v>
      </c>
      <c r="L627" t="s">
        <v>92</v>
      </c>
      <c r="M627">
        <v>13088</v>
      </c>
      <c r="N627" t="s">
        <v>212</v>
      </c>
      <c r="O627">
        <v>10672.66</v>
      </c>
      <c r="P627" t="s">
        <v>212</v>
      </c>
      <c r="Q627" s="5" t="str" cm="1">
        <f t="array" aca="1" ref="Q627" ca="1">HYPERLINK("#"&amp;CELL("direccion",Tabla_471065!A623),"620")</f>
        <v>620</v>
      </c>
      <c r="R627" s="5" t="str" cm="1">
        <f t="array" aca="1" ref="R627" ca="1">HYPERLINK("#"&amp;CELL("direccion",Tabla_471039!A623),"620")</f>
        <v>620</v>
      </c>
      <c r="S627" s="5" t="str" cm="1">
        <f t="array" aca="1" ref="S627" ca="1">HYPERLINK("#"&amp;CELL("direccion",Tabla_471067!A623),"620")</f>
        <v>620</v>
      </c>
      <c r="T627" s="5" t="str" cm="1">
        <f t="array" aca="1" ref="T627" ca="1">HYPERLINK("#"&amp;CELL("direccion",Tabla_471023!A623),"620")</f>
        <v>620</v>
      </c>
      <c r="U627" s="5" t="str" cm="1">
        <f t="array" aca="1" ref="U627" ca="1">HYPERLINK("#"&amp;CELL("direccion",Tabla_471047!A623),"620")</f>
        <v>620</v>
      </c>
      <c r="V627" s="5" t="str" cm="1">
        <f t="array" aca="1" ref="V627" ca="1">HYPERLINK("#"&amp;CELL("direccion",Tabla_471030!A623),"620")</f>
        <v>620</v>
      </c>
      <c r="W627" s="5" t="str" cm="1">
        <f t="array" aca="1" ref="W627" ca="1">HYPERLINK("#"&amp;CELL("direccion",Tabla_471041!A623),"620")</f>
        <v>620</v>
      </c>
      <c r="X627" s="5" t="str" cm="1">
        <f t="array" aca="1" ref="X627" ca="1">HYPERLINK("#"&amp;CELL("direccion",Tabla_471031!A623),"620")</f>
        <v>620</v>
      </c>
      <c r="Y627" s="5" t="str" cm="1">
        <f t="array" aca="1" ref="Y627" ca="1">HYPERLINK("#"&amp;CELL("direccion",Tabla_471032!A623),"620")</f>
        <v>620</v>
      </c>
      <c r="Z627" s="5" t="str" cm="1">
        <f t="array" aca="1" ref="Z627" ca="1">HYPERLINK("#"&amp;CELL("direccion",Tabla_471059!A623),"620")</f>
        <v>620</v>
      </c>
      <c r="AA627" s="5" t="str" cm="1">
        <f t="array" aca="1" ref="AA627" ca="1">HYPERLINK("#"&amp;CELL("direccion",Tabla_471071!A623),"620")</f>
        <v>620</v>
      </c>
      <c r="AB627" s="5" t="str" cm="1">
        <f t="array" aca="1" ref="AB627" ca="1">HYPERLINK("#"&amp;CELL("direccion",Tabla_471062!A623),"620")</f>
        <v>620</v>
      </c>
      <c r="AC627" s="5" t="str" cm="1">
        <f t="array" aca="1" ref="AC627" ca="1">HYPERLINK("#"&amp;CELL("direccion",Tabla_471074!A623),"620")</f>
        <v>620</v>
      </c>
      <c r="AD627" t="s">
        <v>213</v>
      </c>
      <c r="AE627" s="3">
        <v>45747</v>
      </c>
    </row>
    <row r="628" spans="1:31" x14ac:dyDescent="0.3">
      <c r="A628">
        <v>2025</v>
      </c>
      <c r="B628" s="3">
        <v>45658</v>
      </c>
      <c r="C628" s="3">
        <v>45747</v>
      </c>
      <c r="D628" t="s">
        <v>84</v>
      </c>
      <c r="E628">
        <v>179</v>
      </c>
      <c r="F628" t="s">
        <v>290</v>
      </c>
      <c r="G628" t="s">
        <v>290</v>
      </c>
      <c r="H628" t="s">
        <v>225</v>
      </c>
      <c r="I628" t="s">
        <v>1278</v>
      </c>
      <c r="J628" t="s">
        <v>1279</v>
      </c>
      <c r="K628" t="s">
        <v>1215</v>
      </c>
      <c r="L628" t="s">
        <v>92</v>
      </c>
      <c r="M628">
        <v>12053</v>
      </c>
      <c r="N628" t="s">
        <v>212</v>
      </c>
      <c r="O628">
        <v>9916.15</v>
      </c>
      <c r="P628" t="s">
        <v>212</v>
      </c>
      <c r="Q628" s="5" t="str" cm="1">
        <f t="array" aca="1" ref="Q628" ca="1">HYPERLINK("#"&amp;CELL("direccion",Tabla_471065!A624),"621")</f>
        <v>621</v>
      </c>
      <c r="R628" s="5" t="str" cm="1">
        <f t="array" aca="1" ref="R628" ca="1">HYPERLINK("#"&amp;CELL("direccion",Tabla_471039!A624),"621")</f>
        <v>621</v>
      </c>
      <c r="S628" s="5" t="str" cm="1">
        <f t="array" aca="1" ref="S628" ca="1">HYPERLINK("#"&amp;CELL("direccion",Tabla_471067!A624),"621")</f>
        <v>621</v>
      </c>
      <c r="T628" s="5" t="str" cm="1">
        <f t="array" aca="1" ref="T628" ca="1">HYPERLINK("#"&amp;CELL("direccion",Tabla_471023!A624),"621")</f>
        <v>621</v>
      </c>
      <c r="U628" s="5" t="str" cm="1">
        <f t="array" aca="1" ref="U628" ca="1">HYPERLINK("#"&amp;CELL("direccion",Tabla_471047!A624),"621")</f>
        <v>621</v>
      </c>
      <c r="V628" s="5" t="str" cm="1">
        <f t="array" aca="1" ref="V628" ca="1">HYPERLINK("#"&amp;CELL("direccion",Tabla_471030!A624),"621")</f>
        <v>621</v>
      </c>
      <c r="W628" s="5" t="str" cm="1">
        <f t="array" aca="1" ref="W628" ca="1">HYPERLINK("#"&amp;CELL("direccion",Tabla_471041!A624),"621")</f>
        <v>621</v>
      </c>
      <c r="X628" s="5" t="str" cm="1">
        <f t="array" aca="1" ref="X628" ca="1">HYPERLINK("#"&amp;CELL("direccion",Tabla_471031!A624),"621")</f>
        <v>621</v>
      </c>
      <c r="Y628" s="5" t="str" cm="1">
        <f t="array" aca="1" ref="Y628" ca="1">HYPERLINK("#"&amp;CELL("direccion",Tabla_471032!A624),"621")</f>
        <v>621</v>
      </c>
      <c r="Z628" s="5" t="str" cm="1">
        <f t="array" aca="1" ref="Z628" ca="1">HYPERLINK("#"&amp;CELL("direccion",Tabla_471059!A624),"621")</f>
        <v>621</v>
      </c>
      <c r="AA628" s="5" t="str" cm="1">
        <f t="array" aca="1" ref="AA628" ca="1">HYPERLINK("#"&amp;CELL("direccion",Tabla_471071!A624),"621")</f>
        <v>621</v>
      </c>
      <c r="AB628" s="5" t="str" cm="1">
        <f t="array" aca="1" ref="AB628" ca="1">HYPERLINK("#"&amp;CELL("direccion",Tabla_471062!A624),"621")</f>
        <v>621</v>
      </c>
      <c r="AC628" s="5" t="str" cm="1">
        <f t="array" aca="1" ref="AC628" ca="1">HYPERLINK("#"&amp;CELL("direccion",Tabla_471074!A624),"621")</f>
        <v>621</v>
      </c>
      <c r="AD628" t="s">
        <v>213</v>
      </c>
      <c r="AE628" s="3">
        <v>45747</v>
      </c>
    </row>
    <row r="629" spans="1:31" x14ac:dyDescent="0.3">
      <c r="A629">
        <v>2025</v>
      </c>
      <c r="B629" s="3">
        <v>45658</v>
      </c>
      <c r="C629" s="3">
        <v>45747</v>
      </c>
      <c r="D629" t="s">
        <v>84</v>
      </c>
      <c r="E629">
        <v>179</v>
      </c>
      <c r="F629" t="s">
        <v>290</v>
      </c>
      <c r="G629" t="s">
        <v>290</v>
      </c>
      <c r="H629" t="s">
        <v>225</v>
      </c>
      <c r="I629" t="s">
        <v>927</v>
      </c>
      <c r="J629" t="s">
        <v>753</v>
      </c>
      <c r="K629" t="s">
        <v>423</v>
      </c>
      <c r="L629" t="s">
        <v>91</v>
      </c>
      <c r="M629">
        <v>13088</v>
      </c>
      <c r="N629" t="s">
        <v>212</v>
      </c>
      <c r="O629">
        <v>10672.66</v>
      </c>
      <c r="P629" t="s">
        <v>212</v>
      </c>
      <c r="Q629" s="5" t="str" cm="1">
        <f t="array" aca="1" ref="Q629" ca="1">HYPERLINK("#"&amp;CELL("direccion",Tabla_471065!A625),"622")</f>
        <v>622</v>
      </c>
      <c r="R629" s="5" t="str" cm="1">
        <f t="array" aca="1" ref="R629" ca="1">HYPERLINK("#"&amp;CELL("direccion",Tabla_471039!A625),"622")</f>
        <v>622</v>
      </c>
      <c r="S629" s="5" t="str" cm="1">
        <f t="array" aca="1" ref="S629" ca="1">HYPERLINK("#"&amp;CELL("direccion",Tabla_471067!A625),"622")</f>
        <v>622</v>
      </c>
      <c r="T629" s="5" t="str" cm="1">
        <f t="array" aca="1" ref="T629" ca="1">HYPERLINK("#"&amp;CELL("direccion",Tabla_471023!A625),"622")</f>
        <v>622</v>
      </c>
      <c r="U629" s="5" t="str" cm="1">
        <f t="array" aca="1" ref="U629" ca="1">HYPERLINK("#"&amp;CELL("direccion",Tabla_471047!A625),"622")</f>
        <v>622</v>
      </c>
      <c r="V629" s="5" t="str" cm="1">
        <f t="array" aca="1" ref="V629" ca="1">HYPERLINK("#"&amp;CELL("direccion",Tabla_471030!A625),"622")</f>
        <v>622</v>
      </c>
      <c r="W629" s="5" t="str" cm="1">
        <f t="array" aca="1" ref="W629" ca="1">HYPERLINK("#"&amp;CELL("direccion",Tabla_471041!A625),"622")</f>
        <v>622</v>
      </c>
      <c r="X629" s="5" t="str" cm="1">
        <f t="array" aca="1" ref="X629" ca="1">HYPERLINK("#"&amp;CELL("direccion",Tabla_471031!A625),"622")</f>
        <v>622</v>
      </c>
      <c r="Y629" s="5" t="str" cm="1">
        <f t="array" aca="1" ref="Y629" ca="1">HYPERLINK("#"&amp;CELL("direccion",Tabla_471032!A625),"622")</f>
        <v>622</v>
      </c>
      <c r="Z629" s="5" t="str" cm="1">
        <f t="array" aca="1" ref="Z629" ca="1">HYPERLINK("#"&amp;CELL("direccion",Tabla_471059!A625),"622")</f>
        <v>622</v>
      </c>
      <c r="AA629" s="5" t="str" cm="1">
        <f t="array" aca="1" ref="AA629" ca="1">HYPERLINK("#"&amp;CELL("direccion",Tabla_471071!A625),"622")</f>
        <v>622</v>
      </c>
      <c r="AB629" s="5" t="str" cm="1">
        <f t="array" aca="1" ref="AB629" ca="1">HYPERLINK("#"&amp;CELL("direccion",Tabla_471062!A625),"622")</f>
        <v>622</v>
      </c>
      <c r="AC629" s="5" t="str" cm="1">
        <f t="array" aca="1" ref="AC629" ca="1">HYPERLINK("#"&amp;CELL("direccion",Tabla_471074!A625),"622")</f>
        <v>622</v>
      </c>
      <c r="AD629" t="s">
        <v>213</v>
      </c>
      <c r="AE629" s="3">
        <v>45747</v>
      </c>
    </row>
    <row r="630" spans="1:31" x14ac:dyDescent="0.3">
      <c r="A630">
        <v>2025</v>
      </c>
      <c r="B630" s="3">
        <v>45658</v>
      </c>
      <c r="C630" s="3">
        <v>45747</v>
      </c>
      <c r="D630" t="s">
        <v>84</v>
      </c>
      <c r="E630">
        <v>179</v>
      </c>
      <c r="F630" t="s">
        <v>290</v>
      </c>
      <c r="G630" t="s">
        <v>290</v>
      </c>
      <c r="H630" t="s">
        <v>225</v>
      </c>
      <c r="I630" t="s">
        <v>1280</v>
      </c>
      <c r="J630" t="s">
        <v>877</v>
      </c>
      <c r="K630" t="s">
        <v>553</v>
      </c>
      <c r="L630" t="s">
        <v>92</v>
      </c>
      <c r="M630">
        <v>13088</v>
      </c>
      <c r="N630" t="s">
        <v>212</v>
      </c>
      <c r="O630">
        <v>10672.66</v>
      </c>
      <c r="P630" t="s">
        <v>212</v>
      </c>
      <c r="Q630" s="5" t="str" cm="1">
        <f t="array" aca="1" ref="Q630" ca="1">HYPERLINK("#"&amp;CELL("direccion",Tabla_471065!A626),"623")</f>
        <v>623</v>
      </c>
      <c r="R630" s="5" t="str" cm="1">
        <f t="array" aca="1" ref="R630" ca="1">HYPERLINK("#"&amp;CELL("direccion",Tabla_471039!A626),"623")</f>
        <v>623</v>
      </c>
      <c r="S630" s="5" t="str" cm="1">
        <f t="array" aca="1" ref="S630" ca="1">HYPERLINK("#"&amp;CELL("direccion",Tabla_471067!A626),"623")</f>
        <v>623</v>
      </c>
      <c r="T630" s="5" t="str" cm="1">
        <f t="array" aca="1" ref="T630" ca="1">HYPERLINK("#"&amp;CELL("direccion",Tabla_471023!A626),"623")</f>
        <v>623</v>
      </c>
      <c r="U630" s="5" t="str" cm="1">
        <f t="array" aca="1" ref="U630" ca="1">HYPERLINK("#"&amp;CELL("direccion",Tabla_471047!A626),"623")</f>
        <v>623</v>
      </c>
      <c r="V630" s="5" t="str" cm="1">
        <f t="array" aca="1" ref="V630" ca="1">HYPERLINK("#"&amp;CELL("direccion",Tabla_471030!A626),"623")</f>
        <v>623</v>
      </c>
      <c r="W630" s="5" t="str" cm="1">
        <f t="array" aca="1" ref="W630" ca="1">HYPERLINK("#"&amp;CELL("direccion",Tabla_471041!A626),"623")</f>
        <v>623</v>
      </c>
      <c r="X630" s="5" t="str" cm="1">
        <f t="array" aca="1" ref="X630" ca="1">HYPERLINK("#"&amp;CELL("direccion",Tabla_471031!A626),"623")</f>
        <v>623</v>
      </c>
      <c r="Y630" s="5" t="str" cm="1">
        <f t="array" aca="1" ref="Y630" ca="1">HYPERLINK("#"&amp;CELL("direccion",Tabla_471032!A626),"623")</f>
        <v>623</v>
      </c>
      <c r="Z630" s="5" t="str" cm="1">
        <f t="array" aca="1" ref="Z630" ca="1">HYPERLINK("#"&amp;CELL("direccion",Tabla_471059!A626),"623")</f>
        <v>623</v>
      </c>
      <c r="AA630" s="5" t="str" cm="1">
        <f t="array" aca="1" ref="AA630" ca="1">HYPERLINK("#"&amp;CELL("direccion",Tabla_471071!A626),"623")</f>
        <v>623</v>
      </c>
      <c r="AB630" s="5" t="str" cm="1">
        <f t="array" aca="1" ref="AB630" ca="1">HYPERLINK("#"&amp;CELL("direccion",Tabla_471062!A626),"623")</f>
        <v>623</v>
      </c>
      <c r="AC630" s="5" t="str" cm="1">
        <f t="array" aca="1" ref="AC630" ca="1">HYPERLINK("#"&amp;CELL("direccion",Tabla_471074!A626),"623")</f>
        <v>623</v>
      </c>
      <c r="AD630" t="s">
        <v>213</v>
      </c>
      <c r="AE630" s="3">
        <v>45747</v>
      </c>
    </row>
    <row r="631" spans="1:31" x14ac:dyDescent="0.3">
      <c r="A631">
        <v>2025</v>
      </c>
      <c r="B631" s="3">
        <v>45658</v>
      </c>
      <c r="C631" s="3">
        <v>45747</v>
      </c>
      <c r="D631" t="s">
        <v>84</v>
      </c>
      <c r="E631">
        <v>179</v>
      </c>
      <c r="F631" t="s">
        <v>292</v>
      </c>
      <c r="G631" t="s">
        <v>292</v>
      </c>
      <c r="H631" t="s">
        <v>225</v>
      </c>
      <c r="I631" t="s">
        <v>614</v>
      </c>
      <c r="J631" t="s">
        <v>877</v>
      </c>
      <c r="K631" t="s">
        <v>569</v>
      </c>
      <c r="L631" t="s">
        <v>92</v>
      </c>
      <c r="M631">
        <v>13088</v>
      </c>
      <c r="N631" t="s">
        <v>212</v>
      </c>
      <c r="O631">
        <v>10672.66</v>
      </c>
      <c r="P631" t="s">
        <v>212</v>
      </c>
      <c r="Q631" s="5" t="str" cm="1">
        <f t="array" aca="1" ref="Q631" ca="1">HYPERLINK("#"&amp;CELL("direccion",Tabla_471065!A627),"624")</f>
        <v>624</v>
      </c>
      <c r="R631" s="5" t="str" cm="1">
        <f t="array" aca="1" ref="R631" ca="1">HYPERLINK("#"&amp;CELL("direccion",Tabla_471039!A627),"624")</f>
        <v>624</v>
      </c>
      <c r="S631" s="5" t="str" cm="1">
        <f t="array" aca="1" ref="S631" ca="1">HYPERLINK("#"&amp;CELL("direccion",Tabla_471067!A627),"624")</f>
        <v>624</v>
      </c>
      <c r="T631" s="5" t="str" cm="1">
        <f t="array" aca="1" ref="T631" ca="1">HYPERLINK("#"&amp;CELL("direccion",Tabla_471023!A627),"624")</f>
        <v>624</v>
      </c>
      <c r="U631" s="5" t="str" cm="1">
        <f t="array" aca="1" ref="U631" ca="1">HYPERLINK("#"&amp;CELL("direccion",Tabla_471047!A627),"624")</f>
        <v>624</v>
      </c>
      <c r="V631" s="5" t="str" cm="1">
        <f t="array" aca="1" ref="V631" ca="1">HYPERLINK("#"&amp;CELL("direccion",Tabla_471030!A627),"624")</f>
        <v>624</v>
      </c>
      <c r="W631" s="5" t="str" cm="1">
        <f t="array" aca="1" ref="W631" ca="1">HYPERLINK("#"&amp;CELL("direccion",Tabla_471041!A627),"624")</f>
        <v>624</v>
      </c>
      <c r="X631" s="5" t="str" cm="1">
        <f t="array" aca="1" ref="X631" ca="1">HYPERLINK("#"&amp;CELL("direccion",Tabla_471031!A627),"624")</f>
        <v>624</v>
      </c>
      <c r="Y631" s="5" t="str" cm="1">
        <f t="array" aca="1" ref="Y631" ca="1">HYPERLINK("#"&amp;CELL("direccion",Tabla_471032!A627),"624")</f>
        <v>624</v>
      </c>
      <c r="Z631" s="5" t="str" cm="1">
        <f t="array" aca="1" ref="Z631" ca="1">HYPERLINK("#"&amp;CELL("direccion",Tabla_471059!A627),"624")</f>
        <v>624</v>
      </c>
      <c r="AA631" s="5" t="str" cm="1">
        <f t="array" aca="1" ref="AA631" ca="1">HYPERLINK("#"&amp;CELL("direccion",Tabla_471071!A627),"624")</f>
        <v>624</v>
      </c>
      <c r="AB631" s="5" t="str" cm="1">
        <f t="array" aca="1" ref="AB631" ca="1">HYPERLINK("#"&amp;CELL("direccion",Tabla_471062!A627),"624")</f>
        <v>624</v>
      </c>
      <c r="AC631" s="5" t="str" cm="1">
        <f t="array" aca="1" ref="AC631" ca="1">HYPERLINK("#"&amp;CELL("direccion",Tabla_471074!A627),"624")</f>
        <v>624</v>
      </c>
      <c r="AD631" t="s">
        <v>213</v>
      </c>
      <c r="AE631" s="3">
        <v>45747</v>
      </c>
    </row>
    <row r="632" spans="1:31" x14ac:dyDescent="0.3">
      <c r="A632">
        <v>2025</v>
      </c>
      <c r="B632" s="3">
        <v>45658</v>
      </c>
      <c r="C632" s="3">
        <v>45747</v>
      </c>
      <c r="D632" t="s">
        <v>84</v>
      </c>
      <c r="E632">
        <v>179</v>
      </c>
      <c r="F632" t="s">
        <v>290</v>
      </c>
      <c r="G632" t="s">
        <v>290</v>
      </c>
      <c r="H632" t="s">
        <v>225</v>
      </c>
      <c r="I632" t="s">
        <v>523</v>
      </c>
      <c r="J632" t="s">
        <v>1281</v>
      </c>
      <c r="K632" t="s">
        <v>1282</v>
      </c>
      <c r="L632" t="s">
        <v>91</v>
      </c>
      <c r="M632">
        <v>13088</v>
      </c>
      <c r="N632" t="s">
        <v>212</v>
      </c>
      <c r="O632">
        <v>10672.66</v>
      </c>
      <c r="P632" t="s">
        <v>212</v>
      </c>
      <c r="Q632" s="5" t="str" cm="1">
        <f t="array" aca="1" ref="Q632" ca="1">HYPERLINK("#"&amp;CELL("direccion",Tabla_471065!A628),"625")</f>
        <v>625</v>
      </c>
      <c r="R632" s="5" t="str" cm="1">
        <f t="array" aca="1" ref="R632" ca="1">HYPERLINK("#"&amp;CELL("direccion",Tabla_471039!A628),"625")</f>
        <v>625</v>
      </c>
      <c r="S632" s="5" t="str" cm="1">
        <f t="array" aca="1" ref="S632" ca="1">HYPERLINK("#"&amp;CELL("direccion",Tabla_471067!A628),"625")</f>
        <v>625</v>
      </c>
      <c r="T632" s="5" t="str" cm="1">
        <f t="array" aca="1" ref="T632" ca="1">HYPERLINK("#"&amp;CELL("direccion",Tabla_471023!A628),"625")</f>
        <v>625</v>
      </c>
      <c r="U632" s="5" t="str" cm="1">
        <f t="array" aca="1" ref="U632" ca="1">HYPERLINK("#"&amp;CELL("direccion",Tabla_471047!A628),"625")</f>
        <v>625</v>
      </c>
      <c r="V632" s="5" t="str" cm="1">
        <f t="array" aca="1" ref="V632" ca="1">HYPERLINK("#"&amp;CELL("direccion",Tabla_471030!A628),"625")</f>
        <v>625</v>
      </c>
      <c r="W632" s="5" t="str" cm="1">
        <f t="array" aca="1" ref="W632" ca="1">HYPERLINK("#"&amp;CELL("direccion",Tabla_471041!A628),"625")</f>
        <v>625</v>
      </c>
      <c r="X632" s="5" t="str" cm="1">
        <f t="array" aca="1" ref="X632" ca="1">HYPERLINK("#"&amp;CELL("direccion",Tabla_471031!A628),"625")</f>
        <v>625</v>
      </c>
      <c r="Y632" s="5" t="str" cm="1">
        <f t="array" aca="1" ref="Y632" ca="1">HYPERLINK("#"&amp;CELL("direccion",Tabla_471032!A628),"625")</f>
        <v>625</v>
      </c>
      <c r="Z632" s="5" t="str" cm="1">
        <f t="array" aca="1" ref="Z632" ca="1">HYPERLINK("#"&amp;CELL("direccion",Tabla_471059!A628),"625")</f>
        <v>625</v>
      </c>
      <c r="AA632" s="5" t="str" cm="1">
        <f t="array" aca="1" ref="AA632" ca="1">HYPERLINK("#"&amp;CELL("direccion",Tabla_471071!A628),"625")</f>
        <v>625</v>
      </c>
      <c r="AB632" s="5" t="str" cm="1">
        <f t="array" aca="1" ref="AB632" ca="1">HYPERLINK("#"&amp;CELL("direccion",Tabla_471062!A628),"625")</f>
        <v>625</v>
      </c>
      <c r="AC632" s="5" t="str" cm="1">
        <f t="array" aca="1" ref="AC632" ca="1">HYPERLINK("#"&amp;CELL("direccion",Tabla_471074!A628),"625")</f>
        <v>625</v>
      </c>
      <c r="AD632" t="s">
        <v>213</v>
      </c>
      <c r="AE632" s="3">
        <v>45747</v>
      </c>
    </row>
    <row r="633" spans="1:31" x14ac:dyDescent="0.3">
      <c r="A633">
        <v>2025</v>
      </c>
      <c r="B633" s="3">
        <v>45658</v>
      </c>
      <c r="C633" s="3">
        <v>45747</v>
      </c>
      <c r="D633" t="s">
        <v>84</v>
      </c>
      <c r="E633">
        <v>179</v>
      </c>
      <c r="F633" t="s">
        <v>290</v>
      </c>
      <c r="G633" t="s">
        <v>290</v>
      </c>
      <c r="H633" t="s">
        <v>225</v>
      </c>
      <c r="I633" t="s">
        <v>518</v>
      </c>
      <c r="J633" t="s">
        <v>1283</v>
      </c>
      <c r="K633" t="s">
        <v>423</v>
      </c>
      <c r="L633" t="s">
        <v>92</v>
      </c>
      <c r="M633">
        <v>12053</v>
      </c>
      <c r="N633" t="s">
        <v>212</v>
      </c>
      <c r="O633">
        <v>9916.15</v>
      </c>
      <c r="P633" t="s">
        <v>212</v>
      </c>
      <c r="Q633" s="5" t="str" cm="1">
        <f t="array" aca="1" ref="Q633" ca="1">HYPERLINK("#"&amp;CELL("direccion",Tabla_471065!A629),"626")</f>
        <v>626</v>
      </c>
      <c r="R633" s="5" t="str" cm="1">
        <f t="array" aca="1" ref="R633" ca="1">HYPERLINK("#"&amp;CELL("direccion",Tabla_471039!A629),"626")</f>
        <v>626</v>
      </c>
      <c r="S633" s="5" t="str" cm="1">
        <f t="array" aca="1" ref="S633" ca="1">HYPERLINK("#"&amp;CELL("direccion",Tabla_471067!A629),"626")</f>
        <v>626</v>
      </c>
      <c r="T633" s="5" t="str" cm="1">
        <f t="array" aca="1" ref="T633" ca="1">HYPERLINK("#"&amp;CELL("direccion",Tabla_471023!A629),"626")</f>
        <v>626</v>
      </c>
      <c r="U633" s="5" t="str" cm="1">
        <f t="array" aca="1" ref="U633" ca="1">HYPERLINK("#"&amp;CELL("direccion",Tabla_471047!A629),"626")</f>
        <v>626</v>
      </c>
      <c r="V633" s="5" t="str" cm="1">
        <f t="array" aca="1" ref="V633" ca="1">HYPERLINK("#"&amp;CELL("direccion",Tabla_471030!A629),"626")</f>
        <v>626</v>
      </c>
      <c r="W633" s="5" t="str" cm="1">
        <f t="array" aca="1" ref="W633" ca="1">HYPERLINK("#"&amp;CELL("direccion",Tabla_471041!A629),"626")</f>
        <v>626</v>
      </c>
      <c r="X633" s="5" t="str" cm="1">
        <f t="array" aca="1" ref="X633" ca="1">HYPERLINK("#"&amp;CELL("direccion",Tabla_471031!A629),"626")</f>
        <v>626</v>
      </c>
      <c r="Y633" s="5" t="str" cm="1">
        <f t="array" aca="1" ref="Y633" ca="1">HYPERLINK("#"&amp;CELL("direccion",Tabla_471032!A629),"626")</f>
        <v>626</v>
      </c>
      <c r="Z633" s="5" t="str" cm="1">
        <f t="array" aca="1" ref="Z633" ca="1">HYPERLINK("#"&amp;CELL("direccion",Tabla_471059!A629),"626")</f>
        <v>626</v>
      </c>
      <c r="AA633" s="5" t="str" cm="1">
        <f t="array" aca="1" ref="AA633" ca="1">HYPERLINK("#"&amp;CELL("direccion",Tabla_471071!A629),"626")</f>
        <v>626</v>
      </c>
      <c r="AB633" s="5" t="str" cm="1">
        <f t="array" aca="1" ref="AB633" ca="1">HYPERLINK("#"&amp;CELL("direccion",Tabla_471062!A629),"626")</f>
        <v>626</v>
      </c>
      <c r="AC633" s="5" t="str" cm="1">
        <f t="array" aca="1" ref="AC633" ca="1">HYPERLINK("#"&amp;CELL("direccion",Tabla_471074!A629),"626")</f>
        <v>626</v>
      </c>
      <c r="AD633" t="s">
        <v>213</v>
      </c>
      <c r="AE633" s="3">
        <v>45747</v>
      </c>
    </row>
    <row r="634" spans="1:31" x14ac:dyDescent="0.3">
      <c r="A634">
        <v>2025</v>
      </c>
      <c r="B634" s="3">
        <v>45658</v>
      </c>
      <c r="C634" s="3">
        <v>45747</v>
      </c>
      <c r="D634" t="s">
        <v>84</v>
      </c>
      <c r="E634">
        <v>179</v>
      </c>
      <c r="F634" t="s">
        <v>292</v>
      </c>
      <c r="G634" t="s">
        <v>292</v>
      </c>
      <c r="H634" t="s">
        <v>225</v>
      </c>
      <c r="I634" t="s">
        <v>1284</v>
      </c>
      <c r="J634" t="s">
        <v>757</v>
      </c>
      <c r="K634" t="s">
        <v>485</v>
      </c>
      <c r="L634" t="s">
        <v>91</v>
      </c>
      <c r="M634">
        <v>12053</v>
      </c>
      <c r="N634" t="s">
        <v>212</v>
      </c>
      <c r="O634">
        <v>9916.15</v>
      </c>
      <c r="P634" t="s">
        <v>212</v>
      </c>
      <c r="Q634" s="5" t="str" cm="1">
        <f t="array" aca="1" ref="Q634" ca="1">HYPERLINK("#"&amp;CELL("direccion",Tabla_471065!A630),"627")</f>
        <v>627</v>
      </c>
      <c r="R634" s="5" t="str" cm="1">
        <f t="array" aca="1" ref="R634" ca="1">HYPERLINK("#"&amp;CELL("direccion",Tabla_471039!A630),"627")</f>
        <v>627</v>
      </c>
      <c r="S634" s="5" t="str" cm="1">
        <f t="array" aca="1" ref="S634" ca="1">HYPERLINK("#"&amp;CELL("direccion",Tabla_471067!A630),"627")</f>
        <v>627</v>
      </c>
      <c r="T634" s="5" t="str" cm="1">
        <f t="array" aca="1" ref="T634" ca="1">HYPERLINK("#"&amp;CELL("direccion",Tabla_471023!A630),"627")</f>
        <v>627</v>
      </c>
      <c r="U634" s="5" t="str" cm="1">
        <f t="array" aca="1" ref="U634" ca="1">HYPERLINK("#"&amp;CELL("direccion",Tabla_471047!A630),"627")</f>
        <v>627</v>
      </c>
      <c r="V634" s="5" t="str" cm="1">
        <f t="array" aca="1" ref="V634" ca="1">HYPERLINK("#"&amp;CELL("direccion",Tabla_471030!A630),"627")</f>
        <v>627</v>
      </c>
      <c r="W634" s="5" t="str" cm="1">
        <f t="array" aca="1" ref="W634" ca="1">HYPERLINK("#"&amp;CELL("direccion",Tabla_471041!A630),"627")</f>
        <v>627</v>
      </c>
      <c r="X634" s="5" t="str" cm="1">
        <f t="array" aca="1" ref="X634" ca="1">HYPERLINK("#"&amp;CELL("direccion",Tabla_471031!A630),"627")</f>
        <v>627</v>
      </c>
      <c r="Y634" s="5" t="str" cm="1">
        <f t="array" aca="1" ref="Y634" ca="1">HYPERLINK("#"&amp;CELL("direccion",Tabla_471032!A630),"627")</f>
        <v>627</v>
      </c>
      <c r="Z634" s="5" t="str" cm="1">
        <f t="array" aca="1" ref="Z634" ca="1">HYPERLINK("#"&amp;CELL("direccion",Tabla_471059!A630),"627")</f>
        <v>627</v>
      </c>
      <c r="AA634" s="5" t="str" cm="1">
        <f t="array" aca="1" ref="AA634" ca="1">HYPERLINK("#"&amp;CELL("direccion",Tabla_471071!A630),"627")</f>
        <v>627</v>
      </c>
      <c r="AB634" s="5" t="str" cm="1">
        <f t="array" aca="1" ref="AB634" ca="1">HYPERLINK("#"&amp;CELL("direccion",Tabla_471062!A630),"627")</f>
        <v>627</v>
      </c>
      <c r="AC634" s="5" t="str" cm="1">
        <f t="array" aca="1" ref="AC634" ca="1">HYPERLINK("#"&amp;CELL("direccion",Tabla_471074!A630),"627")</f>
        <v>627</v>
      </c>
      <c r="AD634" t="s">
        <v>213</v>
      </c>
      <c r="AE634" s="3">
        <v>45747</v>
      </c>
    </row>
    <row r="635" spans="1:31" x14ac:dyDescent="0.3">
      <c r="A635">
        <v>2025</v>
      </c>
      <c r="B635" s="3">
        <v>45658</v>
      </c>
      <c r="C635" s="3">
        <v>45747</v>
      </c>
      <c r="D635" t="s">
        <v>84</v>
      </c>
      <c r="E635">
        <v>179</v>
      </c>
      <c r="F635" t="s">
        <v>304</v>
      </c>
      <c r="G635" t="s">
        <v>304</v>
      </c>
      <c r="H635" t="s">
        <v>225</v>
      </c>
      <c r="I635" t="s">
        <v>584</v>
      </c>
      <c r="J635" t="s">
        <v>1285</v>
      </c>
      <c r="K635" t="s">
        <v>1286</v>
      </c>
      <c r="L635" t="s">
        <v>92</v>
      </c>
      <c r="M635">
        <v>13088</v>
      </c>
      <c r="N635" t="s">
        <v>212</v>
      </c>
      <c r="O635">
        <v>10672.66</v>
      </c>
      <c r="P635" t="s">
        <v>212</v>
      </c>
      <c r="Q635" s="5" t="str" cm="1">
        <f t="array" aca="1" ref="Q635" ca="1">HYPERLINK("#"&amp;CELL("direccion",Tabla_471065!A631),"628")</f>
        <v>628</v>
      </c>
      <c r="R635" s="5" t="str" cm="1">
        <f t="array" aca="1" ref="R635" ca="1">HYPERLINK("#"&amp;CELL("direccion",Tabla_471039!A631),"628")</f>
        <v>628</v>
      </c>
      <c r="S635" s="5" t="str" cm="1">
        <f t="array" aca="1" ref="S635" ca="1">HYPERLINK("#"&amp;CELL("direccion",Tabla_471067!A631),"628")</f>
        <v>628</v>
      </c>
      <c r="T635" s="5" t="str" cm="1">
        <f t="array" aca="1" ref="T635" ca="1">HYPERLINK("#"&amp;CELL("direccion",Tabla_471023!A631),"628")</f>
        <v>628</v>
      </c>
      <c r="U635" s="5" t="str" cm="1">
        <f t="array" aca="1" ref="U635" ca="1">HYPERLINK("#"&amp;CELL("direccion",Tabla_471047!A631),"628")</f>
        <v>628</v>
      </c>
      <c r="V635" s="5" t="str" cm="1">
        <f t="array" aca="1" ref="V635" ca="1">HYPERLINK("#"&amp;CELL("direccion",Tabla_471030!A631),"628")</f>
        <v>628</v>
      </c>
      <c r="W635" s="5" t="str" cm="1">
        <f t="array" aca="1" ref="W635" ca="1">HYPERLINK("#"&amp;CELL("direccion",Tabla_471041!A631),"628")</f>
        <v>628</v>
      </c>
      <c r="X635" s="5" t="str" cm="1">
        <f t="array" aca="1" ref="X635" ca="1">HYPERLINK("#"&amp;CELL("direccion",Tabla_471031!A631),"628")</f>
        <v>628</v>
      </c>
      <c r="Y635" s="5" t="str" cm="1">
        <f t="array" aca="1" ref="Y635" ca="1">HYPERLINK("#"&amp;CELL("direccion",Tabla_471032!A631),"628")</f>
        <v>628</v>
      </c>
      <c r="Z635" s="5" t="str" cm="1">
        <f t="array" aca="1" ref="Z635" ca="1">HYPERLINK("#"&amp;CELL("direccion",Tabla_471059!A631),"628")</f>
        <v>628</v>
      </c>
      <c r="AA635" s="5" t="str" cm="1">
        <f t="array" aca="1" ref="AA635" ca="1">HYPERLINK("#"&amp;CELL("direccion",Tabla_471071!A631),"628")</f>
        <v>628</v>
      </c>
      <c r="AB635" s="5" t="str" cm="1">
        <f t="array" aca="1" ref="AB635" ca="1">HYPERLINK("#"&amp;CELL("direccion",Tabla_471062!A631),"628")</f>
        <v>628</v>
      </c>
      <c r="AC635" s="5" t="str" cm="1">
        <f t="array" aca="1" ref="AC635" ca="1">HYPERLINK("#"&amp;CELL("direccion",Tabla_471074!A631),"628")</f>
        <v>628</v>
      </c>
      <c r="AD635" t="s">
        <v>213</v>
      </c>
      <c r="AE635" s="3">
        <v>45747</v>
      </c>
    </row>
    <row r="636" spans="1:31" x14ac:dyDescent="0.3">
      <c r="A636">
        <v>2025</v>
      </c>
      <c r="B636" s="3">
        <v>45658</v>
      </c>
      <c r="C636" s="3">
        <v>45747</v>
      </c>
      <c r="D636" t="s">
        <v>84</v>
      </c>
      <c r="E636">
        <v>179</v>
      </c>
      <c r="F636" t="s">
        <v>290</v>
      </c>
      <c r="G636" t="s">
        <v>290</v>
      </c>
      <c r="H636" t="s">
        <v>225</v>
      </c>
      <c r="I636" t="s">
        <v>772</v>
      </c>
      <c r="J636" t="s">
        <v>520</v>
      </c>
      <c r="K636" t="s">
        <v>624</v>
      </c>
      <c r="L636" t="s">
        <v>91</v>
      </c>
      <c r="M636">
        <v>12053</v>
      </c>
      <c r="N636" t="s">
        <v>212</v>
      </c>
      <c r="O636">
        <v>9916.15</v>
      </c>
      <c r="P636" t="s">
        <v>212</v>
      </c>
      <c r="Q636" s="5" t="str" cm="1">
        <f t="array" aca="1" ref="Q636" ca="1">HYPERLINK("#"&amp;CELL("direccion",Tabla_471065!A632),"629")</f>
        <v>629</v>
      </c>
      <c r="R636" s="5" t="str" cm="1">
        <f t="array" aca="1" ref="R636" ca="1">HYPERLINK("#"&amp;CELL("direccion",Tabla_471039!A632),"629")</f>
        <v>629</v>
      </c>
      <c r="S636" s="5" t="str" cm="1">
        <f t="array" aca="1" ref="S636" ca="1">HYPERLINK("#"&amp;CELL("direccion",Tabla_471067!A632),"629")</f>
        <v>629</v>
      </c>
      <c r="T636" s="5" t="str" cm="1">
        <f t="array" aca="1" ref="T636" ca="1">HYPERLINK("#"&amp;CELL("direccion",Tabla_471023!A632),"629")</f>
        <v>629</v>
      </c>
      <c r="U636" s="5" t="str" cm="1">
        <f t="array" aca="1" ref="U636" ca="1">HYPERLINK("#"&amp;CELL("direccion",Tabla_471047!A632),"629")</f>
        <v>629</v>
      </c>
      <c r="V636" s="5" t="str" cm="1">
        <f t="array" aca="1" ref="V636" ca="1">HYPERLINK("#"&amp;CELL("direccion",Tabla_471030!A632),"629")</f>
        <v>629</v>
      </c>
      <c r="W636" s="5" t="str" cm="1">
        <f t="array" aca="1" ref="W636" ca="1">HYPERLINK("#"&amp;CELL("direccion",Tabla_471041!A632),"629")</f>
        <v>629</v>
      </c>
      <c r="X636" s="5" t="str" cm="1">
        <f t="array" aca="1" ref="X636" ca="1">HYPERLINK("#"&amp;CELL("direccion",Tabla_471031!A632),"629")</f>
        <v>629</v>
      </c>
      <c r="Y636" s="5" t="str" cm="1">
        <f t="array" aca="1" ref="Y636" ca="1">HYPERLINK("#"&amp;CELL("direccion",Tabla_471032!A632),"629")</f>
        <v>629</v>
      </c>
      <c r="Z636" s="5" t="str" cm="1">
        <f t="array" aca="1" ref="Z636" ca="1">HYPERLINK("#"&amp;CELL("direccion",Tabla_471059!A632),"629")</f>
        <v>629</v>
      </c>
      <c r="AA636" s="5" t="str" cm="1">
        <f t="array" aca="1" ref="AA636" ca="1">HYPERLINK("#"&amp;CELL("direccion",Tabla_471071!A632),"629")</f>
        <v>629</v>
      </c>
      <c r="AB636" s="5" t="str" cm="1">
        <f t="array" aca="1" ref="AB636" ca="1">HYPERLINK("#"&amp;CELL("direccion",Tabla_471062!A632),"629")</f>
        <v>629</v>
      </c>
      <c r="AC636" s="5" t="str" cm="1">
        <f t="array" aca="1" ref="AC636" ca="1">HYPERLINK("#"&amp;CELL("direccion",Tabla_471074!A632),"629")</f>
        <v>629</v>
      </c>
      <c r="AD636" t="s">
        <v>213</v>
      </c>
      <c r="AE636" s="3">
        <v>45747</v>
      </c>
    </row>
    <row r="637" spans="1:31" x14ac:dyDescent="0.3">
      <c r="A637">
        <v>2025</v>
      </c>
      <c r="B637" s="3">
        <v>45658</v>
      </c>
      <c r="C637" s="3">
        <v>45747</v>
      </c>
      <c r="D637" t="s">
        <v>84</v>
      </c>
      <c r="E637">
        <v>179</v>
      </c>
      <c r="F637" t="s">
        <v>290</v>
      </c>
      <c r="G637" t="s">
        <v>290</v>
      </c>
      <c r="H637" t="s">
        <v>225</v>
      </c>
      <c r="I637" t="s">
        <v>354</v>
      </c>
      <c r="J637" t="s">
        <v>763</v>
      </c>
      <c r="K637" t="s">
        <v>764</v>
      </c>
      <c r="L637" t="s">
        <v>92</v>
      </c>
      <c r="M637">
        <v>13088</v>
      </c>
      <c r="N637" t="s">
        <v>212</v>
      </c>
      <c r="O637">
        <v>10672.66</v>
      </c>
      <c r="P637" t="s">
        <v>212</v>
      </c>
      <c r="Q637" s="5" t="str" cm="1">
        <f t="array" aca="1" ref="Q637" ca="1">HYPERLINK("#"&amp;CELL("direccion",Tabla_471065!A633),"630")</f>
        <v>630</v>
      </c>
      <c r="R637" s="5" t="str" cm="1">
        <f t="array" aca="1" ref="R637" ca="1">HYPERLINK("#"&amp;CELL("direccion",Tabla_471039!A633),"630")</f>
        <v>630</v>
      </c>
      <c r="S637" s="5" t="str" cm="1">
        <f t="array" aca="1" ref="S637" ca="1">HYPERLINK("#"&amp;CELL("direccion",Tabla_471067!A633),"630")</f>
        <v>630</v>
      </c>
      <c r="T637" s="5" t="str" cm="1">
        <f t="array" aca="1" ref="T637" ca="1">HYPERLINK("#"&amp;CELL("direccion",Tabla_471023!A633),"630")</f>
        <v>630</v>
      </c>
      <c r="U637" s="5" t="str" cm="1">
        <f t="array" aca="1" ref="U637" ca="1">HYPERLINK("#"&amp;CELL("direccion",Tabla_471047!A633),"630")</f>
        <v>630</v>
      </c>
      <c r="V637" s="5" t="str" cm="1">
        <f t="array" aca="1" ref="V637" ca="1">HYPERLINK("#"&amp;CELL("direccion",Tabla_471030!A633),"630")</f>
        <v>630</v>
      </c>
      <c r="W637" s="5" t="str" cm="1">
        <f t="array" aca="1" ref="W637" ca="1">HYPERLINK("#"&amp;CELL("direccion",Tabla_471041!A633),"630")</f>
        <v>630</v>
      </c>
      <c r="X637" s="5" t="str" cm="1">
        <f t="array" aca="1" ref="X637" ca="1">HYPERLINK("#"&amp;CELL("direccion",Tabla_471031!A633),"630")</f>
        <v>630</v>
      </c>
      <c r="Y637" s="5" t="str" cm="1">
        <f t="array" aca="1" ref="Y637" ca="1">HYPERLINK("#"&amp;CELL("direccion",Tabla_471032!A633),"630")</f>
        <v>630</v>
      </c>
      <c r="Z637" s="5" t="str" cm="1">
        <f t="array" aca="1" ref="Z637" ca="1">HYPERLINK("#"&amp;CELL("direccion",Tabla_471059!A633),"630")</f>
        <v>630</v>
      </c>
      <c r="AA637" s="5" t="str" cm="1">
        <f t="array" aca="1" ref="AA637" ca="1">HYPERLINK("#"&amp;CELL("direccion",Tabla_471071!A633),"630")</f>
        <v>630</v>
      </c>
      <c r="AB637" s="5" t="str" cm="1">
        <f t="array" aca="1" ref="AB637" ca="1">HYPERLINK("#"&amp;CELL("direccion",Tabla_471062!A633),"630")</f>
        <v>630</v>
      </c>
      <c r="AC637" s="5" t="str" cm="1">
        <f t="array" aca="1" ref="AC637" ca="1">HYPERLINK("#"&amp;CELL("direccion",Tabla_471074!A633),"630")</f>
        <v>630</v>
      </c>
      <c r="AD637" t="s">
        <v>213</v>
      </c>
      <c r="AE637" s="3">
        <v>45747</v>
      </c>
    </row>
    <row r="638" spans="1:31" x14ac:dyDescent="0.3">
      <c r="A638">
        <v>2025</v>
      </c>
      <c r="B638" s="3">
        <v>45658</v>
      </c>
      <c r="C638" s="3">
        <v>45747</v>
      </c>
      <c r="D638" t="s">
        <v>84</v>
      </c>
      <c r="E638">
        <v>179</v>
      </c>
      <c r="F638" t="s">
        <v>290</v>
      </c>
      <c r="G638" t="s">
        <v>290</v>
      </c>
      <c r="H638" t="s">
        <v>225</v>
      </c>
      <c r="I638" t="s">
        <v>1287</v>
      </c>
      <c r="J638" t="s">
        <v>767</v>
      </c>
      <c r="K638" t="s">
        <v>709</v>
      </c>
      <c r="L638" t="s">
        <v>91</v>
      </c>
      <c r="M638">
        <v>13088</v>
      </c>
      <c r="N638" t="s">
        <v>212</v>
      </c>
      <c r="O638">
        <v>10672.66</v>
      </c>
      <c r="P638" t="s">
        <v>212</v>
      </c>
      <c r="Q638" s="5" t="str" cm="1">
        <f t="array" aca="1" ref="Q638" ca="1">HYPERLINK("#"&amp;CELL("direccion",Tabla_471065!A634),"631")</f>
        <v>631</v>
      </c>
      <c r="R638" s="5" t="str" cm="1">
        <f t="array" aca="1" ref="R638" ca="1">HYPERLINK("#"&amp;CELL("direccion",Tabla_471039!A634),"631")</f>
        <v>631</v>
      </c>
      <c r="S638" s="5" t="str" cm="1">
        <f t="array" aca="1" ref="S638" ca="1">HYPERLINK("#"&amp;CELL("direccion",Tabla_471067!A634),"631")</f>
        <v>631</v>
      </c>
      <c r="T638" s="5" t="str" cm="1">
        <f t="array" aca="1" ref="T638" ca="1">HYPERLINK("#"&amp;CELL("direccion",Tabla_471023!A634),"631")</f>
        <v>631</v>
      </c>
      <c r="U638" s="5" t="str" cm="1">
        <f t="array" aca="1" ref="U638" ca="1">HYPERLINK("#"&amp;CELL("direccion",Tabla_471047!A634),"631")</f>
        <v>631</v>
      </c>
      <c r="V638" s="5" t="str" cm="1">
        <f t="array" aca="1" ref="V638" ca="1">HYPERLINK("#"&amp;CELL("direccion",Tabla_471030!A634),"631")</f>
        <v>631</v>
      </c>
      <c r="W638" s="5" t="str" cm="1">
        <f t="array" aca="1" ref="W638" ca="1">HYPERLINK("#"&amp;CELL("direccion",Tabla_471041!A634),"631")</f>
        <v>631</v>
      </c>
      <c r="X638" s="5" t="str" cm="1">
        <f t="array" aca="1" ref="X638" ca="1">HYPERLINK("#"&amp;CELL("direccion",Tabla_471031!A634),"631")</f>
        <v>631</v>
      </c>
      <c r="Y638" s="5" t="str" cm="1">
        <f t="array" aca="1" ref="Y638" ca="1">HYPERLINK("#"&amp;CELL("direccion",Tabla_471032!A634),"631")</f>
        <v>631</v>
      </c>
      <c r="Z638" s="5" t="str" cm="1">
        <f t="array" aca="1" ref="Z638" ca="1">HYPERLINK("#"&amp;CELL("direccion",Tabla_471059!A634),"631")</f>
        <v>631</v>
      </c>
      <c r="AA638" s="5" t="str" cm="1">
        <f t="array" aca="1" ref="AA638" ca="1">HYPERLINK("#"&amp;CELL("direccion",Tabla_471071!A634),"631")</f>
        <v>631</v>
      </c>
      <c r="AB638" s="5" t="str" cm="1">
        <f t="array" aca="1" ref="AB638" ca="1">HYPERLINK("#"&amp;CELL("direccion",Tabla_471062!A634),"631")</f>
        <v>631</v>
      </c>
      <c r="AC638" s="5" t="str" cm="1">
        <f t="array" aca="1" ref="AC638" ca="1">HYPERLINK("#"&amp;CELL("direccion",Tabla_471074!A634),"631")</f>
        <v>631</v>
      </c>
      <c r="AD638" t="s">
        <v>213</v>
      </c>
      <c r="AE638" s="3">
        <v>45747</v>
      </c>
    </row>
    <row r="639" spans="1:31" x14ac:dyDescent="0.3">
      <c r="A639">
        <v>2025</v>
      </c>
      <c r="B639" s="3">
        <v>45658</v>
      </c>
      <c r="C639" s="3">
        <v>45747</v>
      </c>
      <c r="D639" t="s">
        <v>84</v>
      </c>
      <c r="E639">
        <v>170</v>
      </c>
      <c r="F639" t="s">
        <v>294</v>
      </c>
      <c r="G639" t="s">
        <v>294</v>
      </c>
      <c r="H639" t="s">
        <v>225</v>
      </c>
      <c r="I639" t="s">
        <v>1116</v>
      </c>
      <c r="J639" t="s">
        <v>999</v>
      </c>
      <c r="K639" t="s">
        <v>345</v>
      </c>
      <c r="L639" t="s">
        <v>91</v>
      </c>
      <c r="M639">
        <v>12053</v>
      </c>
      <c r="N639" t="s">
        <v>212</v>
      </c>
      <c r="O639">
        <v>9916.15</v>
      </c>
      <c r="P639" t="s">
        <v>212</v>
      </c>
      <c r="Q639" s="5" t="str" cm="1">
        <f t="array" aca="1" ref="Q639" ca="1">HYPERLINK("#"&amp;CELL("direccion",Tabla_471065!A635),"632")</f>
        <v>632</v>
      </c>
      <c r="R639" s="5" t="str" cm="1">
        <f t="array" aca="1" ref="R639" ca="1">HYPERLINK("#"&amp;CELL("direccion",Tabla_471039!A635),"632")</f>
        <v>632</v>
      </c>
      <c r="S639" s="5" t="str" cm="1">
        <f t="array" aca="1" ref="S639" ca="1">HYPERLINK("#"&amp;CELL("direccion",Tabla_471067!A635),"632")</f>
        <v>632</v>
      </c>
      <c r="T639" s="5" t="str" cm="1">
        <f t="array" aca="1" ref="T639" ca="1">HYPERLINK("#"&amp;CELL("direccion",Tabla_471023!A635),"632")</f>
        <v>632</v>
      </c>
      <c r="U639" s="5" t="str" cm="1">
        <f t="array" aca="1" ref="U639" ca="1">HYPERLINK("#"&amp;CELL("direccion",Tabla_471047!A635),"632")</f>
        <v>632</v>
      </c>
      <c r="V639" s="5" t="str" cm="1">
        <f t="array" aca="1" ref="V639" ca="1">HYPERLINK("#"&amp;CELL("direccion",Tabla_471030!A635),"632")</f>
        <v>632</v>
      </c>
      <c r="W639" s="5" t="str" cm="1">
        <f t="array" aca="1" ref="W639" ca="1">HYPERLINK("#"&amp;CELL("direccion",Tabla_471041!A635),"632")</f>
        <v>632</v>
      </c>
      <c r="X639" s="5" t="str" cm="1">
        <f t="array" aca="1" ref="X639" ca="1">HYPERLINK("#"&amp;CELL("direccion",Tabla_471031!A635),"632")</f>
        <v>632</v>
      </c>
      <c r="Y639" s="5" t="str" cm="1">
        <f t="array" aca="1" ref="Y639" ca="1">HYPERLINK("#"&amp;CELL("direccion",Tabla_471032!A635),"632")</f>
        <v>632</v>
      </c>
      <c r="Z639" s="5" t="str" cm="1">
        <f t="array" aca="1" ref="Z639" ca="1">HYPERLINK("#"&amp;CELL("direccion",Tabla_471059!A635),"632")</f>
        <v>632</v>
      </c>
      <c r="AA639" s="5" t="str" cm="1">
        <f t="array" aca="1" ref="AA639" ca="1">HYPERLINK("#"&amp;CELL("direccion",Tabla_471071!A635),"632")</f>
        <v>632</v>
      </c>
      <c r="AB639" s="5" t="str" cm="1">
        <f t="array" aca="1" ref="AB639" ca="1">HYPERLINK("#"&amp;CELL("direccion",Tabla_471062!A635),"632")</f>
        <v>632</v>
      </c>
      <c r="AC639" s="5" t="str" cm="1">
        <f t="array" aca="1" ref="AC639" ca="1">HYPERLINK("#"&amp;CELL("direccion",Tabla_471074!A635),"632")</f>
        <v>632</v>
      </c>
      <c r="AD639" t="s">
        <v>213</v>
      </c>
      <c r="AE639" s="3">
        <v>45747</v>
      </c>
    </row>
    <row r="640" spans="1:31" x14ac:dyDescent="0.3">
      <c r="A640">
        <v>2025</v>
      </c>
      <c r="B640" s="3">
        <v>45658</v>
      </c>
      <c r="C640" s="3">
        <v>45747</v>
      </c>
      <c r="D640" t="s">
        <v>84</v>
      </c>
      <c r="E640">
        <v>170</v>
      </c>
      <c r="F640" t="s">
        <v>294</v>
      </c>
      <c r="G640" t="s">
        <v>294</v>
      </c>
      <c r="H640" t="s">
        <v>225</v>
      </c>
      <c r="I640" t="s">
        <v>1288</v>
      </c>
      <c r="J640" t="s">
        <v>353</v>
      </c>
      <c r="K640" t="s">
        <v>1289</v>
      </c>
      <c r="L640" t="s">
        <v>92</v>
      </c>
      <c r="M640">
        <v>12053</v>
      </c>
      <c r="N640" t="s">
        <v>212</v>
      </c>
      <c r="O640">
        <v>9916.15</v>
      </c>
      <c r="P640" t="s">
        <v>212</v>
      </c>
      <c r="Q640" s="5" t="str" cm="1">
        <f t="array" aca="1" ref="Q640" ca="1">HYPERLINK("#"&amp;CELL("direccion",Tabla_471065!A636),"633")</f>
        <v>633</v>
      </c>
      <c r="R640" s="5" t="str" cm="1">
        <f t="array" aca="1" ref="R640" ca="1">HYPERLINK("#"&amp;CELL("direccion",Tabla_471039!A636),"633")</f>
        <v>633</v>
      </c>
      <c r="S640" s="5" t="str" cm="1">
        <f t="array" aca="1" ref="S640" ca="1">HYPERLINK("#"&amp;CELL("direccion",Tabla_471067!A636),"633")</f>
        <v>633</v>
      </c>
      <c r="T640" s="5" t="str" cm="1">
        <f t="array" aca="1" ref="T640" ca="1">HYPERLINK("#"&amp;CELL("direccion",Tabla_471023!A636),"633")</f>
        <v>633</v>
      </c>
      <c r="U640" s="5" t="str" cm="1">
        <f t="array" aca="1" ref="U640" ca="1">HYPERLINK("#"&amp;CELL("direccion",Tabla_471047!A636),"633")</f>
        <v>633</v>
      </c>
      <c r="V640" s="5" t="str" cm="1">
        <f t="array" aca="1" ref="V640" ca="1">HYPERLINK("#"&amp;CELL("direccion",Tabla_471030!A636),"633")</f>
        <v>633</v>
      </c>
      <c r="W640" s="5" t="str" cm="1">
        <f t="array" aca="1" ref="W640" ca="1">HYPERLINK("#"&amp;CELL("direccion",Tabla_471041!A636),"633")</f>
        <v>633</v>
      </c>
      <c r="X640" s="5" t="str" cm="1">
        <f t="array" aca="1" ref="X640" ca="1">HYPERLINK("#"&amp;CELL("direccion",Tabla_471031!A636),"633")</f>
        <v>633</v>
      </c>
      <c r="Y640" s="5" t="str" cm="1">
        <f t="array" aca="1" ref="Y640" ca="1">HYPERLINK("#"&amp;CELL("direccion",Tabla_471032!A636),"633")</f>
        <v>633</v>
      </c>
      <c r="Z640" s="5" t="str" cm="1">
        <f t="array" aca="1" ref="Z640" ca="1">HYPERLINK("#"&amp;CELL("direccion",Tabla_471059!A636),"633")</f>
        <v>633</v>
      </c>
      <c r="AA640" s="5" t="str" cm="1">
        <f t="array" aca="1" ref="AA640" ca="1">HYPERLINK("#"&amp;CELL("direccion",Tabla_471071!A636),"633")</f>
        <v>633</v>
      </c>
      <c r="AB640" s="5" t="str" cm="1">
        <f t="array" aca="1" ref="AB640" ca="1">HYPERLINK("#"&amp;CELL("direccion",Tabla_471062!A636),"633")</f>
        <v>633</v>
      </c>
      <c r="AC640" s="5" t="str" cm="1">
        <f t="array" aca="1" ref="AC640" ca="1">HYPERLINK("#"&amp;CELL("direccion",Tabla_471074!A636),"633")</f>
        <v>633</v>
      </c>
      <c r="AD640" t="s">
        <v>213</v>
      </c>
      <c r="AE640" s="3">
        <v>45747</v>
      </c>
    </row>
    <row r="641" spans="1:31" x14ac:dyDescent="0.3">
      <c r="A641">
        <v>2025</v>
      </c>
      <c r="B641" s="3">
        <v>45658</v>
      </c>
      <c r="C641" s="3">
        <v>45747</v>
      </c>
      <c r="D641" t="s">
        <v>84</v>
      </c>
      <c r="E641">
        <v>170</v>
      </c>
      <c r="F641" t="s">
        <v>294</v>
      </c>
      <c r="G641" t="s">
        <v>294</v>
      </c>
      <c r="H641" t="s">
        <v>225</v>
      </c>
      <c r="I641" t="s">
        <v>1290</v>
      </c>
      <c r="J641" t="s">
        <v>473</v>
      </c>
      <c r="K641" t="s">
        <v>402</v>
      </c>
      <c r="L641" t="s">
        <v>91</v>
      </c>
      <c r="M641">
        <v>12053</v>
      </c>
      <c r="N641" t="s">
        <v>212</v>
      </c>
      <c r="O641">
        <v>9916.15</v>
      </c>
      <c r="P641" t="s">
        <v>212</v>
      </c>
      <c r="Q641" s="5" t="str" cm="1">
        <f t="array" aca="1" ref="Q641" ca="1">HYPERLINK("#"&amp;CELL("direccion",Tabla_471065!A637),"634")</f>
        <v>634</v>
      </c>
      <c r="R641" s="5" t="str" cm="1">
        <f t="array" aca="1" ref="R641" ca="1">HYPERLINK("#"&amp;CELL("direccion",Tabla_471039!A637),"634")</f>
        <v>634</v>
      </c>
      <c r="S641" s="5" t="str" cm="1">
        <f t="array" aca="1" ref="S641" ca="1">HYPERLINK("#"&amp;CELL("direccion",Tabla_471067!A637),"634")</f>
        <v>634</v>
      </c>
      <c r="T641" s="5" t="str" cm="1">
        <f t="array" aca="1" ref="T641" ca="1">HYPERLINK("#"&amp;CELL("direccion",Tabla_471023!A637),"634")</f>
        <v>634</v>
      </c>
      <c r="U641" s="5" t="str" cm="1">
        <f t="array" aca="1" ref="U641" ca="1">HYPERLINK("#"&amp;CELL("direccion",Tabla_471047!A637),"634")</f>
        <v>634</v>
      </c>
      <c r="V641" s="5" t="str" cm="1">
        <f t="array" aca="1" ref="V641" ca="1">HYPERLINK("#"&amp;CELL("direccion",Tabla_471030!A637),"634")</f>
        <v>634</v>
      </c>
      <c r="W641" s="5" t="str" cm="1">
        <f t="array" aca="1" ref="W641" ca="1">HYPERLINK("#"&amp;CELL("direccion",Tabla_471041!A637),"634")</f>
        <v>634</v>
      </c>
      <c r="X641" s="5" t="str" cm="1">
        <f t="array" aca="1" ref="X641" ca="1">HYPERLINK("#"&amp;CELL("direccion",Tabla_471031!A637),"634")</f>
        <v>634</v>
      </c>
      <c r="Y641" s="5" t="str" cm="1">
        <f t="array" aca="1" ref="Y641" ca="1">HYPERLINK("#"&amp;CELL("direccion",Tabla_471032!A637),"634")</f>
        <v>634</v>
      </c>
      <c r="Z641" s="5" t="str" cm="1">
        <f t="array" aca="1" ref="Z641" ca="1">HYPERLINK("#"&amp;CELL("direccion",Tabla_471059!A637),"634")</f>
        <v>634</v>
      </c>
      <c r="AA641" s="5" t="str" cm="1">
        <f t="array" aca="1" ref="AA641" ca="1">HYPERLINK("#"&amp;CELL("direccion",Tabla_471071!A637),"634")</f>
        <v>634</v>
      </c>
      <c r="AB641" s="5" t="str" cm="1">
        <f t="array" aca="1" ref="AB641" ca="1">HYPERLINK("#"&amp;CELL("direccion",Tabla_471062!A637),"634")</f>
        <v>634</v>
      </c>
      <c r="AC641" s="5" t="str" cm="1">
        <f t="array" aca="1" ref="AC641" ca="1">HYPERLINK("#"&amp;CELL("direccion",Tabla_471074!A637),"634")</f>
        <v>634</v>
      </c>
      <c r="AD641" t="s">
        <v>213</v>
      </c>
      <c r="AE641" s="3">
        <v>45747</v>
      </c>
    </row>
    <row r="642" spans="1:31" x14ac:dyDescent="0.3">
      <c r="A642">
        <v>2025</v>
      </c>
      <c r="B642" s="3">
        <v>45658</v>
      </c>
      <c r="C642" s="3">
        <v>45747</v>
      </c>
      <c r="D642" t="s">
        <v>84</v>
      </c>
      <c r="E642">
        <v>170</v>
      </c>
      <c r="F642" t="s">
        <v>294</v>
      </c>
      <c r="G642" t="s">
        <v>294</v>
      </c>
      <c r="H642" t="s">
        <v>225</v>
      </c>
      <c r="I642" t="s">
        <v>1291</v>
      </c>
      <c r="J642" t="s">
        <v>516</v>
      </c>
      <c r="K642" t="s">
        <v>538</v>
      </c>
      <c r="L642" t="s">
        <v>91</v>
      </c>
      <c r="M642">
        <v>12053</v>
      </c>
      <c r="N642" t="s">
        <v>212</v>
      </c>
      <c r="O642">
        <v>9916.15</v>
      </c>
      <c r="P642" t="s">
        <v>212</v>
      </c>
      <c r="Q642" s="5" t="str" cm="1">
        <f t="array" aca="1" ref="Q642" ca="1">HYPERLINK("#"&amp;CELL("direccion",Tabla_471065!A638),"635")</f>
        <v>635</v>
      </c>
      <c r="R642" s="5" t="str" cm="1">
        <f t="array" aca="1" ref="R642" ca="1">HYPERLINK("#"&amp;CELL("direccion",Tabla_471039!A638),"635")</f>
        <v>635</v>
      </c>
      <c r="S642" s="5" t="str" cm="1">
        <f t="array" aca="1" ref="S642" ca="1">HYPERLINK("#"&amp;CELL("direccion",Tabla_471067!A638),"635")</f>
        <v>635</v>
      </c>
      <c r="T642" s="5" t="str" cm="1">
        <f t="array" aca="1" ref="T642" ca="1">HYPERLINK("#"&amp;CELL("direccion",Tabla_471023!A638),"635")</f>
        <v>635</v>
      </c>
      <c r="U642" s="5" t="str" cm="1">
        <f t="array" aca="1" ref="U642" ca="1">HYPERLINK("#"&amp;CELL("direccion",Tabla_471047!A638),"635")</f>
        <v>635</v>
      </c>
      <c r="V642" s="5" t="str" cm="1">
        <f t="array" aca="1" ref="V642" ca="1">HYPERLINK("#"&amp;CELL("direccion",Tabla_471030!A638),"635")</f>
        <v>635</v>
      </c>
      <c r="W642" s="5" t="str" cm="1">
        <f t="array" aca="1" ref="W642" ca="1">HYPERLINK("#"&amp;CELL("direccion",Tabla_471041!A638),"635")</f>
        <v>635</v>
      </c>
      <c r="X642" s="5" t="str" cm="1">
        <f t="array" aca="1" ref="X642" ca="1">HYPERLINK("#"&amp;CELL("direccion",Tabla_471031!A638),"635")</f>
        <v>635</v>
      </c>
      <c r="Y642" s="5" t="str" cm="1">
        <f t="array" aca="1" ref="Y642" ca="1">HYPERLINK("#"&amp;CELL("direccion",Tabla_471032!A638),"635")</f>
        <v>635</v>
      </c>
      <c r="Z642" s="5" t="str" cm="1">
        <f t="array" aca="1" ref="Z642" ca="1">HYPERLINK("#"&amp;CELL("direccion",Tabla_471059!A638),"635")</f>
        <v>635</v>
      </c>
      <c r="AA642" s="5" t="str" cm="1">
        <f t="array" aca="1" ref="AA642" ca="1">HYPERLINK("#"&amp;CELL("direccion",Tabla_471071!A638),"635")</f>
        <v>635</v>
      </c>
      <c r="AB642" s="5" t="str" cm="1">
        <f t="array" aca="1" ref="AB642" ca="1">HYPERLINK("#"&amp;CELL("direccion",Tabla_471062!A638),"635")</f>
        <v>635</v>
      </c>
      <c r="AC642" s="5" t="str" cm="1">
        <f t="array" aca="1" ref="AC642" ca="1">HYPERLINK("#"&amp;CELL("direccion",Tabla_471074!A638),"635")</f>
        <v>635</v>
      </c>
      <c r="AD642" t="s">
        <v>213</v>
      </c>
      <c r="AE642" s="3">
        <v>45747</v>
      </c>
    </row>
    <row r="643" spans="1:31" x14ac:dyDescent="0.3">
      <c r="A643">
        <v>2025</v>
      </c>
      <c r="B643" s="3">
        <v>45658</v>
      </c>
      <c r="C643" s="3">
        <v>45747</v>
      </c>
      <c r="D643" t="s">
        <v>84</v>
      </c>
      <c r="E643">
        <v>170</v>
      </c>
      <c r="F643" t="s">
        <v>294</v>
      </c>
      <c r="G643" t="s">
        <v>294</v>
      </c>
      <c r="H643" t="s">
        <v>225</v>
      </c>
      <c r="I643" t="s">
        <v>679</v>
      </c>
      <c r="J643" t="s">
        <v>1081</v>
      </c>
      <c r="K643" t="s">
        <v>423</v>
      </c>
      <c r="L643" t="s">
        <v>91</v>
      </c>
      <c r="M643">
        <v>12053</v>
      </c>
      <c r="N643" t="s">
        <v>212</v>
      </c>
      <c r="O643">
        <v>9916.15</v>
      </c>
      <c r="P643" t="s">
        <v>212</v>
      </c>
      <c r="Q643" s="5" t="str" cm="1">
        <f t="array" aca="1" ref="Q643" ca="1">HYPERLINK("#"&amp;CELL("direccion",Tabla_471065!A639),"636")</f>
        <v>636</v>
      </c>
      <c r="R643" s="5" t="str" cm="1">
        <f t="array" aca="1" ref="R643" ca="1">HYPERLINK("#"&amp;CELL("direccion",Tabla_471039!A639),"636")</f>
        <v>636</v>
      </c>
      <c r="S643" s="5" t="str" cm="1">
        <f t="array" aca="1" ref="S643" ca="1">HYPERLINK("#"&amp;CELL("direccion",Tabla_471067!A639),"636")</f>
        <v>636</v>
      </c>
      <c r="T643" s="5" t="str" cm="1">
        <f t="array" aca="1" ref="T643" ca="1">HYPERLINK("#"&amp;CELL("direccion",Tabla_471023!A639),"636")</f>
        <v>636</v>
      </c>
      <c r="U643" s="5" t="str" cm="1">
        <f t="array" aca="1" ref="U643" ca="1">HYPERLINK("#"&amp;CELL("direccion",Tabla_471047!A639),"636")</f>
        <v>636</v>
      </c>
      <c r="V643" s="5" t="str" cm="1">
        <f t="array" aca="1" ref="V643" ca="1">HYPERLINK("#"&amp;CELL("direccion",Tabla_471030!A639),"636")</f>
        <v>636</v>
      </c>
      <c r="W643" s="5" t="str" cm="1">
        <f t="array" aca="1" ref="W643" ca="1">HYPERLINK("#"&amp;CELL("direccion",Tabla_471041!A639),"636")</f>
        <v>636</v>
      </c>
      <c r="X643" s="5" t="str" cm="1">
        <f t="array" aca="1" ref="X643" ca="1">HYPERLINK("#"&amp;CELL("direccion",Tabla_471031!A639),"636")</f>
        <v>636</v>
      </c>
      <c r="Y643" s="5" t="str" cm="1">
        <f t="array" aca="1" ref="Y643" ca="1">HYPERLINK("#"&amp;CELL("direccion",Tabla_471032!A639),"636")</f>
        <v>636</v>
      </c>
      <c r="Z643" s="5" t="str" cm="1">
        <f t="array" aca="1" ref="Z643" ca="1">HYPERLINK("#"&amp;CELL("direccion",Tabla_471059!A639),"636")</f>
        <v>636</v>
      </c>
      <c r="AA643" s="5" t="str" cm="1">
        <f t="array" aca="1" ref="AA643" ca="1">HYPERLINK("#"&amp;CELL("direccion",Tabla_471071!A639),"636")</f>
        <v>636</v>
      </c>
      <c r="AB643" s="5" t="str" cm="1">
        <f t="array" aca="1" ref="AB643" ca="1">HYPERLINK("#"&amp;CELL("direccion",Tabla_471062!A639),"636")</f>
        <v>636</v>
      </c>
      <c r="AC643" s="5" t="str" cm="1">
        <f t="array" aca="1" ref="AC643" ca="1">HYPERLINK("#"&amp;CELL("direccion",Tabla_471074!A639),"636")</f>
        <v>636</v>
      </c>
      <c r="AD643" t="s">
        <v>213</v>
      </c>
      <c r="AE643" s="3">
        <v>45747</v>
      </c>
    </row>
    <row r="644" spans="1:31" x14ac:dyDescent="0.3">
      <c r="A644">
        <v>2025</v>
      </c>
      <c r="B644" s="3">
        <v>45658</v>
      </c>
      <c r="C644" s="3">
        <v>45747</v>
      </c>
      <c r="D644" t="s">
        <v>84</v>
      </c>
      <c r="E644">
        <v>170</v>
      </c>
      <c r="F644" t="s">
        <v>294</v>
      </c>
      <c r="G644" t="s">
        <v>294</v>
      </c>
      <c r="H644" t="s">
        <v>225</v>
      </c>
      <c r="I644" t="s">
        <v>346</v>
      </c>
      <c r="J644" t="s">
        <v>1292</v>
      </c>
      <c r="K644" t="s">
        <v>485</v>
      </c>
      <c r="L644" t="s">
        <v>91</v>
      </c>
      <c r="M644">
        <v>12053</v>
      </c>
      <c r="N644" t="s">
        <v>212</v>
      </c>
      <c r="O644">
        <v>9916.15</v>
      </c>
      <c r="P644" t="s">
        <v>212</v>
      </c>
      <c r="Q644" s="5" t="str" cm="1">
        <f t="array" aca="1" ref="Q644" ca="1">HYPERLINK("#"&amp;CELL("direccion",Tabla_471065!A640),"637")</f>
        <v>637</v>
      </c>
      <c r="R644" s="5" t="str" cm="1">
        <f t="array" aca="1" ref="R644" ca="1">HYPERLINK("#"&amp;CELL("direccion",Tabla_471039!A640),"637")</f>
        <v>637</v>
      </c>
      <c r="S644" s="5" t="str" cm="1">
        <f t="array" aca="1" ref="S644" ca="1">HYPERLINK("#"&amp;CELL("direccion",Tabla_471067!A640),"637")</f>
        <v>637</v>
      </c>
      <c r="T644" s="5" t="str" cm="1">
        <f t="array" aca="1" ref="T644" ca="1">HYPERLINK("#"&amp;CELL("direccion",Tabla_471023!A640),"637")</f>
        <v>637</v>
      </c>
      <c r="U644" s="5" t="str" cm="1">
        <f t="array" aca="1" ref="U644" ca="1">HYPERLINK("#"&amp;CELL("direccion",Tabla_471047!A640),"637")</f>
        <v>637</v>
      </c>
      <c r="V644" s="5" t="str" cm="1">
        <f t="array" aca="1" ref="V644" ca="1">HYPERLINK("#"&amp;CELL("direccion",Tabla_471030!A640),"637")</f>
        <v>637</v>
      </c>
      <c r="W644" s="5" t="str" cm="1">
        <f t="array" aca="1" ref="W644" ca="1">HYPERLINK("#"&amp;CELL("direccion",Tabla_471041!A640),"637")</f>
        <v>637</v>
      </c>
      <c r="X644" s="5" t="str" cm="1">
        <f t="array" aca="1" ref="X644" ca="1">HYPERLINK("#"&amp;CELL("direccion",Tabla_471031!A640),"637")</f>
        <v>637</v>
      </c>
      <c r="Y644" s="5" t="str" cm="1">
        <f t="array" aca="1" ref="Y644" ca="1">HYPERLINK("#"&amp;CELL("direccion",Tabla_471032!A640),"637")</f>
        <v>637</v>
      </c>
      <c r="Z644" s="5" t="str" cm="1">
        <f t="array" aca="1" ref="Z644" ca="1">HYPERLINK("#"&amp;CELL("direccion",Tabla_471059!A640),"637")</f>
        <v>637</v>
      </c>
      <c r="AA644" s="5" t="str" cm="1">
        <f t="array" aca="1" ref="AA644" ca="1">HYPERLINK("#"&amp;CELL("direccion",Tabla_471071!A640),"637")</f>
        <v>637</v>
      </c>
      <c r="AB644" s="5" t="str" cm="1">
        <f t="array" aca="1" ref="AB644" ca="1">HYPERLINK("#"&amp;CELL("direccion",Tabla_471062!A640),"637")</f>
        <v>637</v>
      </c>
      <c r="AC644" s="5" t="str" cm="1">
        <f t="array" aca="1" ref="AC644" ca="1">HYPERLINK("#"&amp;CELL("direccion",Tabla_471074!A640),"637")</f>
        <v>637</v>
      </c>
      <c r="AD644" t="s">
        <v>213</v>
      </c>
      <c r="AE644" s="3">
        <v>45747</v>
      </c>
    </row>
    <row r="645" spans="1:31" x14ac:dyDescent="0.3">
      <c r="A645">
        <v>2025</v>
      </c>
      <c r="B645" s="3">
        <v>45658</v>
      </c>
      <c r="C645" s="3">
        <v>45747</v>
      </c>
      <c r="D645" t="s">
        <v>84</v>
      </c>
      <c r="E645">
        <v>170</v>
      </c>
      <c r="F645" t="s">
        <v>294</v>
      </c>
      <c r="G645" t="s">
        <v>294</v>
      </c>
      <c r="H645" t="s">
        <v>225</v>
      </c>
      <c r="I645" t="s">
        <v>1293</v>
      </c>
      <c r="J645" t="s">
        <v>347</v>
      </c>
      <c r="K645" t="s">
        <v>444</v>
      </c>
      <c r="L645" t="s">
        <v>91</v>
      </c>
      <c r="M645">
        <v>12053</v>
      </c>
      <c r="N645" t="s">
        <v>212</v>
      </c>
      <c r="O645">
        <v>9916.15</v>
      </c>
      <c r="P645" t="s">
        <v>212</v>
      </c>
      <c r="Q645" s="5" t="str" cm="1">
        <f t="array" aca="1" ref="Q645" ca="1">HYPERLINK("#"&amp;CELL("direccion",Tabla_471065!A641),"638")</f>
        <v>638</v>
      </c>
      <c r="R645" s="5" t="str" cm="1">
        <f t="array" aca="1" ref="R645" ca="1">HYPERLINK("#"&amp;CELL("direccion",Tabla_471039!A641),"638")</f>
        <v>638</v>
      </c>
      <c r="S645" s="5" t="str" cm="1">
        <f t="array" aca="1" ref="S645" ca="1">HYPERLINK("#"&amp;CELL("direccion",Tabla_471067!A641),"638")</f>
        <v>638</v>
      </c>
      <c r="T645" s="5" t="str" cm="1">
        <f t="array" aca="1" ref="T645" ca="1">HYPERLINK("#"&amp;CELL("direccion",Tabla_471023!A641),"638")</f>
        <v>638</v>
      </c>
      <c r="U645" s="5" t="str" cm="1">
        <f t="array" aca="1" ref="U645" ca="1">HYPERLINK("#"&amp;CELL("direccion",Tabla_471047!A641),"638")</f>
        <v>638</v>
      </c>
      <c r="V645" s="5" t="str" cm="1">
        <f t="array" aca="1" ref="V645" ca="1">HYPERLINK("#"&amp;CELL("direccion",Tabla_471030!A641),"638")</f>
        <v>638</v>
      </c>
      <c r="W645" s="5" t="str" cm="1">
        <f t="array" aca="1" ref="W645" ca="1">HYPERLINK("#"&amp;CELL("direccion",Tabla_471041!A641),"638")</f>
        <v>638</v>
      </c>
      <c r="X645" s="5" t="str" cm="1">
        <f t="array" aca="1" ref="X645" ca="1">HYPERLINK("#"&amp;CELL("direccion",Tabla_471031!A641),"638")</f>
        <v>638</v>
      </c>
      <c r="Y645" s="5" t="str" cm="1">
        <f t="array" aca="1" ref="Y645" ca="1">HYPERLINK("#"&amp;CELL("direccion",Tabla_471032!A641),"638")</f>
        <v>638</v>
      </c>
      <c r="Z645" s="5" t="str" cm="1">
        <f t="array" aca="1" ref="Z645" ca="1">HYPERLINK("#"&amp;CELL("direccion",Tabla_471059!A641),"638")</f>
        <v>638</v>
      </c>
      <c r="AA645" s="5" t="str" cm="1">
        <f t="array" aca="1" ref="AA645" ca="1">HYPERLINK("#"&amp;CELL("direccion",Tabla_471071!A641),"638")</f>
        <v>638</v>
      </c>
      <c r="AB645" s="5" t="str" cm="1">
        <f t="array" aca="1" ref="AB645" ca="1">HYPERLINK("#"&amp;CELL("direccion",Tabla_471062!A641),"638")</f>
        <v>638</v>
      </c>
      <c r="AC645" s="5" t="str" cm="1">
        <f t="array" aca="1" ref="AC645" ca="1">HYPERLINK("#"&amp;CELL("direccion",Tabla_471074!A641),"638")</f>
        <v>638</v>
      </c>
      <c r="AD645" t="s">
        <v>213</v>
      </c>
      <c r="AE645" s="3">
        <v>45747</v>
      </c>
    </row>
    <row r="646" spans="1:31" x14ac:dyDescent="0.3">
      <c r="A646">
        <v>2025</v>
      </c>
      <c r="B646" s="3">
        <v>45658</v>
      </c>
      <c r="C646" s="3">
        <v>45747</v>
      </c>
      <c r="D646" t="s">
        <v>84</v>
      </c>
      <c r="E646">
        <v>170</v>
      </c>
      <c r="F646" t="s">
        <v>294</v>
      </c>
      <c r="G646" t="s">
        <v>294</v>
      </c>
      <c r="H646" t="s">
        <v>225</v>
      </c>
      <c r="I646" t="s">
        <v>1294</v>
      </c>
      <c r="J646" t="s">
        <v>994</v>
      </c>
      <c r="K646" t="s">
        <v>730</v>
      </c>
      <c r="L646" t="s">
        <v>91</v>
      </c>
      <c r="M646">
        <v>12053</v>
      </c>
      <c r="N646" t="s">
        <v>212</v>
      </c>
      <c r="O646">
        <v>9916.15</v>
      </c>
      <c r="P646" t="s">
        <v>212</v>
      </c>
      <c r="Q646" s="5" t="str" cm="1">
        <f t="array" aca="1" ref="Q646" ca="1">HYPERLINK("#"&amp;CELL("direccion",Tabla_471065!A642),"639")</f>
        <v>639</v>
      </c>
      <c r="R646" s="5" t="str" cm="1">
        <f t="array" aca="1" ref="R646" ca="1">HYPERLINK("#"&amp;CELL("direccion",Tabla_471039!A642),"639")</f>
        <v>639</v>
      </c>
      <c r="S646" s="5" t="str" cm="1">
        <f t="array" aca="1" ref="S646" ca="1">HYPERLINK("#"&amp;CELL("direccion",Tabla_471067!A642),"639")</f>
        <v>639</v>
      </c>
      <c r="T646" s="5" t="str" cm="1">
        <f t="array" aca="1" ref="T646" ca="1">HYPERLINK("#"&amp;CELL("direccion",Tabla_471023!A642),"639")</f>
        <v>639</v>
      </c>
      <c r="U646" s="5" t="str" cm="1">
        <f t="array" aca="1" ref="U646" ca="1">HYPERLINK("#"&amp;CELL("direccion",Tabla_471047!A642),"639")</f>
        <v>639</v>
      </c>
      <c r="V646" s="5" t="str" cm="1">
        <f t="array" aca="1" ref="V646" ca="1">HYPERLINK("#"&amp;CELL("direccion",Tabla_471030!A642),"639")</f>
        <v>639</v>
      </c>
      <c r="W646" s="5" t="str" cm="1">
        <f t="array" aca="1" ref="W646" ca="1">HYPERLINK("#"&amp;CELL("direccion",Tabla_471041!A642),"639")</f>
        <v>639</v>
      </c>
      <c r="X646" s="5" t="str" cm="1">
        <f t="array" aca="1" ref="X646" ca="1">HYPERLINK("#"&amp;CELL("direccion",Tabla_471031!A642),"639")</f>
        <v>639</v>
      </c>
      <c r="Y646" s="5" t="str" cm="1">
        <f t="array" aca="1" ref="Y646" ca="1">HYPERLINK("#"&amp;CELL("direccion",Tabla_471032!A642),"639")</f>
        <v>639</v>
      </c>
      <c r="Z646" s="5" t="str" cm="1">
        <f t="array" aca="1" ref="Z646" ca="1">HYPERLINK("#"&amp;CELL("direccion",Tabla_471059!A642),"639")</f>
        <v>639</v>
      </c>
      <c r="AA646" s="5" t="str" cm="1">
        <f t="array" aca="1" ref="AA646" ca="1">HYPERLINK("#"&amp;CELL("direccion",Tabla_471071!A642),"639")</f>
        <v>639</v>
      </c>
      <c r="AB646" s="5" t="str" cm="1">
        <f t="array" aca="1" ref="AB646" ca="1">HYPERLINK("#"&amp;CELL("direccion",Tabla_471062!A642),"639")</f>
        <v>639</v>
      </c>
      <c r="AC646" s="5" t="str" cm="1">
        <f t="array" aca="1" ref="AC646" ca="1">HYPERLINK("#"&amp;CELL("direccion",Tabla_471074!A642),"639")</f>
        <v>639</v>
      </c>
      <c r="AD646" t="s">
        <v>213</v>
      </c>
      <c r="AE646" s="3">
        <v>45747</v>
      </c>
    </row>
    <row r="647" spans="1:31" x14ac:dyDescent="0.3">
      <c r="A647">
        <v>2025</v>
      </c>
      <c r="B647" s="3">
        <v>45658</v>
      </c>
      <c r="C647" s="3">
        <v>45747</v>
      </c>
      <c r="D647" t="s">
        <v>84</v>
      </c>
      <c r="E647">
        <v>170</v>
      </c>
      <c r="F647" t="s">
        <v>294</v>
      </c>
      <c r="G647" t="s">
        <v>294</v>
      </c>
      <c r="H647" t="s">
        <v>225</v>
      </c>
      <c r="I647" t="s">
        <v>1295</v>
      </c>
      <c r="J647" t="s">
        <v>344</v>
      </c>
      <c r="K647" t="s">
        <v>1296</v>
      </c>
      <c r="L647" t="s">
        <v>92</v>
      </c>
      <c r="M647">
        <v>12053</v>
      </c>
      <c r="N647" t="s">
        <v>212</v>
      </c>
      <c r="O647">
        <v>9916.15</v>
      </c>
      <c r="P647" t="s">
        <v>212</v>
      </c>
      <c r="Q647" s="5" t="str" cm="1">
        <f t="array" aca="1" ref="Q647" ca="1">HYPERLINK("#"&amp;CELL("direccion",Tabla_471065!A643),"640")</f>
        <v>640</v>
      </c>
      <c r="R647" s="5" t="str" cm="1">
        <f t="array" aca="1" ref="R647" ca="1">HYPERLINK("#"&amp;CELL("direccion",Tabla_471039!A643),"640")</f>
        <v>640</v>
      </c>
      <c r="S647" s="5" t="str" cm="1">
        <f t="array" aca="1" ref="S647" ca="1">HYPERLINK("#"&amp;CELL("direccion",Tabla_471067!A643),"640")</f>
        <v>640</v>
      </c>
      <c r="T647" s="5" t="str" cm="1">
        <f t="array" aca="1" ref="T647" ca="1">HYPERLINK("#"&amp;CELL("direccion",Tabla_471023!A643),"640")</f>
        <v>640</v>
      </c>
      <c r="U647" s="5" t="str" cm="1">
        <f t="array" aca="1" ref="U647" ca="1">HYPERLINK("#"&amp;CELL("direccion",Tabla_471047!A643),"640")</f>
        <v>640</v>
      </c>
      <c r="V647" s="5" t="str" cm="1">
        <f t="array" aca="1" ref="V647" ca="1">HYPERLINK("#"&amp;CELL("direccion",Tabla_471030!A643),"640")</f>
        <v>640</v>
      </c>
      <c r="W647" s="5" t="str" cm="1">
        <f t="array" aca="1" ref="W647" ca="1">HYPERLINK("#"&amp;CELL("direccion",Tabla_471041!A643),"640")</f>
        <v>640</v>
      </c>
      <c r="X647" s="5" t="str" cm="1">
        <f t="array" aca="1" ref="X647" ca="1">HYPERLINK("#"&amp;CELL("direccion",Tabla_471031!A643),"640")</f>
        <v>640</v>
      </c>
      <c r="Y647" s="5" t="str" cm="1">
        <f t="array" aca="1" ref="Y647" ca="1">HYPERLINK("#"&amp;CELL("direccion",Tabla_471032!A643),"640")</f>
        <v>640</v>
      </c>
      <c r="Z647" s="5" t="str" cm="1">
        <f t="array" aca="1" ref="Z647" ca="1">HYPERLINK("#"&amp;CELL("direccion",Tabla_471059!A643),"640")</f>
        <v>640</v>
      </c>
      <c r="AA647" s="5" t="str" cm="1">
        <f t="array" aca="1" ref="AA647" ca="1">HYPERLINK("#"&amp;CELL("direccion",Tabla_471071!A643),"640")</f>
        <v>640</v>
      </c>
      <c r="AB647" s="5" t="str" cm="1">
        <f t="array" aca="1" ref="AB647" ca="1">HYPERLINK("#"&amp;CELL("direccion",Tabla_471062!A643),"640")</f>
        <v>640</v>
      </c>
      <c r="AC647" s="5" t="str" cm="1">
        <f t="array" aca="1" ref="AC647" ca="1">HYPERLINK("#"&amp;CELL("direccion",Tabla_471074!A643),"640")</f>
        <v>640</v>
      </c>
      <c r="AD647" t="s">
        <v>213</v>
      </c>
      <c r="AE647" s="3">
        <v>45747</v>
      </c>
    </row>
    <row r="648" spans="1:31" x14ac:dyDescent="0.3">
      <c r="A648">
        <v>2025</v>
      </c>
      <c r="B648" s="3">
        <v>45658</v>
      </c>
      <c r="C648" s="3">
        <v>45747</v>
      </c>
      <c r="D648" t="s">
        <v>84</v>
      </c>
      <c r="E648">
        <v>170</v>
      </c>
      <c r="F648" t="s">
        <v>294</v>
      </c>
      <c r="G648" t="s">
        <v>294</v>
      </c>
      <c r="H648" t="s">
        <v>225</v>
      </c>
      <c r="I648" t="s">
        <v>1297</v>
      </c>
      <c r="J648" t="s">
        <v>344</v>
      </c>
      <c r="K648" t="s">
        <v>476</v>
      </c>
      <c r="L648" t="s">
        <v>92</v>
      </c>
      <c r="M648">
        <v>12053</v>
      </c>
      <c r="N648" t="s">
        <v>212</v>
      </c>
      <c r="O648">
        <v>9916.15</v>
      </c>
      <c r="P648" t="s">
        <v>212</v>
      </c>
      <c r="Q648" s="5" t="str" cm="1">
        <f t="array" aca="1" ref="Q648" ca="1">HYPERLINK("#"&amp;CELL("direccion",Tabla_471065!A644),"641")</f>
        <v>641</v>
      </c>
      <c r="R648" s="5" t="str" cm="1">
        <f t="array" aca="1" ref="R648" ca="1">HYPERLINK("#"&amp;CELL("direccion",Tabla_471039!A644),"641")</f>
        <v>641</v>
      </c>
      <c r="S648" s="5" t="str" cm="1">
        <f t="array" aca="1" ref="S648" ca="1">HYPERLINK("#"&amp;CELL("direccion",Tabla_471067!A644),"641")</f>
        <v>641</v>
      </c>
      <c r="T648" s="5" t="str" cm="1">
        <f t="array" aca="1" ref="T648" ca="1">HYPERLINK("#"&amp;CELL("direccion",Tabla_471023!A644),"641")</f>
        <v>641</v>
      </c>
      <c r="U648" s="5" t="str" cm="1">
        <f t="array" aca="1" ref="U648" ca="1">HYPERLINK("#"&amp;CELL("direccion",Tabla_471047!A644),"641")</f>
        <v>641</v>
      </c>
      <c r="V648" s="5" t="str" cm="1">
        <f t="array" aca="1" ref="V648" ca="1">HYPERLINK("#"&amp;CELL("direccion",Tabla_471030!A644),"641")</f>
        <v>641</v>
      </c>
      <c r="W648" s="5" t="str" cm="1">
        <f t="array" aca="1" ref="W648" ca="1">HYPERLINK("#"&amp;CELL("direccion",Tabla_471041!A644),"641")</f>
        <v>641</v>
      </c>
      <c r="X648" s="5" t="str" cm="1">
        <f t="array" aca="1" ref="X648" ca="1">HYPERLINK("#"&amp;CELL("direccion",Tabla_471031!A644),"641")</f>
        <v>641</v>
      </c>
      <c r="Y648" s="5" t="str" cm="1">
        <f t="array" aca="1" ref="Y648" ca="1">HYPERLINK("#"&amp;CELL("direccion",Tabla_471032!A644),"641")</f>
        <v>641</v>
      </c>
      <c r="Z648" s="5" t="str" cm="1">
        <f t="array" aca="1" ref="Z648" ca="1">HYPERLINK("#"&amp;CELL("direccion",Tabla_471059!A644),"641")</f>
        <v>641</v>
      </c>
      <c r="AA648" s="5" t="str" cm="1">
        <f t="array" aca="1" ref="AA648" ca="1">HYPERLINK("#"&amp;CELL("direccion",Tabla_471071!A644),"641")</f>
        <v>641</v>
      </c>
      <c r="AB648" s="5" t="str" cm="1">
        <f t="array" aca="1" ref="AB648" ca="1">HYPERLINK("#"&amp;CELL("direccion",Tabla_471062!A644),"641")</f>
        <v>641</v>
      </c>
      <c r="AC648" s="5" t="str" cm="1">
        <f t="array" aca="1" ref="AC648" ca="1">HYPERLINK("#"&amp;CELL("direccion",Tabla_471074!A644),"641")</f>
        <v>641</v>
      </c>
      <c r="AD648" t="s">
        <v>213</v>
      </c>
      <c r="AE648" s="3">
        <v>45747</v>
      </c>
    </row>
    <row r="649" spans="1:31" x14ac:dyDescent="0.3">
      <c r="A649">
        <v>2025</v>
      </c>
      <c r="B649" s="3">
        <v>45658</v>
      </c>
      <c r="C649" s="3">
        <v>45747</v>
      </c>
      <c r="D649" t="s">
        <v>84</v>
      </c>
      <c r="E649">
        <v>170</v>
      </c>
      <c r="F649" t="s">
        <v>294</v>
      </c>
      <c r="G649" t="s">
        <v>294</v>
      </c>
      <c r="H649" t="s">
        <v>225</v>
      </c>
      <c r="I649" t="s">
        <v>974</v>
      </c>
      <c r="J649" t="s">
        <v>344</v>
      </c>
      <c r="K649" t="s">
        <v>454</v>
      </c>
      <c r="L649" t="s">
        <v>92</v>
      </c>
      <c r="M649">
        <v>12053</v>
      </c>
      <c r="N649" t="s">
        <v>212</v>
      </c>
      <c r="O649">
        <v>9916.15</v>
      </c>
      <c r="P649" t="s">
        <v>212</v>
      </c>
      <c r="Q649" s="5" t="str" cm="1">
        <f t="array" aca="1" ref="Q649" ca="1">HYPERLINK("#"&amp;CELL("direccion",Tabla_471065!A645),"642")</f>
        <v>642</v>
      </c>
      <c r="R649" s="5" t="str" cm="1">
        <f t="array" aca="1" ref="R649" ca="1">HYPERLINK("#"&amp;CELL("direccion",Tabla_471039!A645),"642")</f>
        <v>642</v>
      </c>
      <c r="S649" s="5" t="str" cm="1">
        <f t="array" aca="1" ref="S649" ca="1">HYPERLINK("#"&amp;CELL("direccion",Tabla_471067!A645),"642")</f>
        <v>642</v>
      </c>
      <c r="T649" s="5" t="str" cm="1">
        <f t="array" aca="1" ref="T649" ca="1">HYPERLINK("#"&amp;CELL("direccion",Tabla_471023!A645),"642")</f>
        <v>642</v>
      </c>
      <c r="U649" s="5" t="str" cm="1">
        <f t="array" aca="1" ref="U649" ca="1">HYPERLINK("#"&amp;CELL("direccion",Tabla_471047!A645),"642")</f>
        <v>642</v>
      </c>
      <c r="V649" s="5" t="str" cm="1">
        <f t="array" aca="1" ref="V649" ca="1">HYPERLINK("#"&amp;CELL("direccion",Tabla_471030!A645),"642")</f>
        <v>642</v>
      </c>
      <c r="W649" s="5" t="str" cm="1">
        <f t="array" aca="1" ref="W649" ca="1">HYPERLINK("#"&amp;CELL("direccion",Tabla_471041!A645),"642")</f>
        <v>642</v>
      </c>
      <c r="X649" s="5" t="str" cm="1">
        <f t="array" aca="1" ref="X649" ca="1">HYPERLINK("#"&amp;CELL("direccion",Tabla_471031!A645),"642")</f>
        <v>642</v>
      </c>
      <c r="Y649" s="5" t="str" cm="1">
        <f t="array" aca="1" ref="Y649" ca="1">HYPERLINK("#"&amp;CELL("direccion",Tabla_471032!A645),"642")</f>
        <v>642</v>
      </c>
      <c r="Z649" s="5" t="str" cm="1">
        <f t="array" aca="1" ref="Z649" ca="1">HYPERLINK("#"&amp;CELL("direccion",Tabla_471059!A645),"642")</f>
        <v>642</v>
      </c>
      <c r="AA649" s="5" t="str" cm="1">
        <f t="array" aca="1" ref="AA649" ca="1">HYPERLINK("#"&amp;CELL("direccion",Tabla_471071!A645),"642")</f>
        <v>642</v>
      </c>
      <c r="AB649" s="5" t="str" cm="1">
        <f t="array" aca="1" ref="AB649" ca="1">HYPERLINK("#"&amp;CELL("direccion",Tabla_471062!A645),"642")</f>
        <v>642</v>
      </c>
      <c r="AC649" s="5" t="str" cm="1">
        <f t="array" aca="1" ref="AC649" ca="1">HYPERLINK("#"&amp;CELL("direccion",Tabla_471074!A645),"642")</f>
        <v>642</v>
      </c>
      <c r="AD649" t="s">
        <v>213</v>
      </c>
      <c r="AE649" s="3">
        <v>45747</v>
      </c>
    </row>
    <row r="650" spans="1:31" x14ac:dyDescent="0.3">
      <c r="A650">
        <v>2025</v>
      </c>
      <c r="B650" s="3">
        <v>45658</v>
      </c>
      <c r="C650" s="3">
        <v>45747</v>
      </c>
      <c r="D650" t="s">
        <v>84</v>
      </c>
      <c r="E650">
        <v>170</v>
      </c>
      <c r="F650" t="s">
        <v>294</v>
      </c>
      <c r="G650" t="s">
        <v>294</v>
      </c>
      <c r="H650" t="s">
        <v>225</v>
      </c>
      <c r="I650" t="s">
        <v>637</v>
      </c>
      <c r="J650" t="s">
        <v>1298</v>
      </c>
      <c r="K650" t="s">
        <v>363</v>
      </c>
      <c r="L650" t="s">
        <v>91</v>
      </c>
      <c r="M650">
        <v>12053</v>
      </c>
      <c r="N650" t="s">
        <v>212</v>
      </c>
      <c r="O650">
        <v>9916.15</v>
      </c>
      <c r="P650" t="s">
        <v>212</v>
      </c>
      <c r="Q650" s="5" t="str" cm="1">
        <f t="array" aca="1" ref="Q650" ca="1">HYPERLINK("#"&amp;CELL("direccion",Tabla_471065!A646),"643")</f>
        <v>643</v>
      </c>
      <c r="R650" s="5" t="str" cm="1">
        <f t="array" aca="1" ref="R650" ca="1">HYPERLINK("#"&amp;CELL("direccion",Tabla_471039!A646),"643")</f>
        <v>643</v>
      </c>
      <c r="S650" s="5" t="str" cm="1">
        <f t="array" aca="1" ref="S650" ca="1">HYPERLINK("#"&amp;CELL("direccion",Tabla_471067!A646),"643")</f>
        <v>643</v>
      </c>
      <c r="T650" s="5" t="str" cm="1">
        <f t="array" aca="1" ref="T650" ca="1">HYPERLINK("#"&amp;CELL("direccion",Tabla_471023!A646),"643")</f>
        <v>643</v>
      </c>
      <c r="U650" s="5" t="str" cm="1">
        <f t="array" aca="1" ref="U650" ca="1">HYPERLINK("#"&amp;CELL("direccion",Tabla_471047!A646),"643")</f>
        <v>643</v>
      </c>
      <c r="V650" s="5" t="str" cm="1">
        <f t="array" aca="1" ref="V650" ca="1">HYPERLINK("#"&amp;CELL("direccion",Tabla_471030!A646),"643")</f>
        <v>643</v>
      </c>
      <c r="W650" s="5" t="str" cm="1">
        <f t="array" aca="1" ref="W650" ca="1">HYPERLINK("#"&amp;CELL("direccion",Tabla_471041!A646),"643")</f>
        <v>643</v>
      </c>
      <c r="X650" s="5" t="str" cm="1">
        <f t="array" aca="1" ref="X650" ca="1">HYPERLINK("#"&amp;CELL("direccion",Tabla_471031!A646),"643")</f>
        <v>643</v>
      </c>
      <c r="Y650" s="5" t="str" cm="1">
        <f t="array" aca="1" ref="Y650" ca="1">HYPERLINK("#"&amp;CELL("direccion",Tabla_471032!A646),"643")</f>
        <v>643</v>
      </c>
      <c r="Z650" s="5" t="str" cm="1">
        <f t="array" aca="1" ref="Z650" ca="1">HYPERLINK("#"&amp;CELL("direccion",Tabla_471059!A646),"643")</f>
        <v>643</v>
      </c>
      <c r="AA650" s="5" t="str" cm="1">
        <f t="array" aca="1" ref="AA650" ca="1">HYPERLINK("#"&amp;CELL("direccion",Tabla_471071!A646),"643")</f>
        <v>643</v>
      </c>
      <c r="AB650" s="5" t="str" cm="1">
        <f t="array" aca="1" ref="AB650" ca="1">HYPERLINK("#"&amp;CELL("direccion",Tabla_471062!A646),"643")</f>
        <v>643</v>
      </c>
      <c r="AC650" s="5" t="str" cm="1">
        <f t="array" aca="1" ref="AC650" ca="1">HYPERLINK("#"&amp;CELL("direccion",Tabla_471074!A646),"643")</f>
        <v>643</v>
      </c>
      <c r="AD650" t="s">
        <v>213</v>
      </c>
      <c r="AE650" s="3">
        <v>45747</v>
      </c>
    </row>
    <row r="651" spans="1:31" x14ac:dyDescent="0.3">
      <c r="A651">
        <v>2025</v>
      </c>
      <c r="B651" s="3">
        <v>45658</v>
      </c>
      <c r="C651" s="3">
        <v>45747</v>
      </c>
      <c r="D651" t="s">
        <v>84</v>
      </c>
      <c r="E651">
        <v>170</v>
      </c>
      <c r="F651" t="s">
        <v>305</v>
      </c>
      <c r="G651" t="s">
        <v>305</v>
      </c>
      <c r="H651" t="s">
        <v>225</v>
      </c>
      <c r="I651" t="s">
        <v>458</v>
      </c>
      <c r="J651" t="s">
        <v>426</v>
      </c>
      <c r="K651" t="s">
        <v>410</v>
      </c>
      <c r="L651" t="s">
        <v>92</v>
      </c>
      <c r="M651">
        <v>12053</v>
      </c>
      <c r="N651" t="s">
        <v>212</v>
      </c>
      <c r="O651">
        <v>9916.15</v>
      </c>
      <c r="P651" t="s">
        <v>212</v>
      </c>
      <c r="Q651" s="5" t="str" cm="1">
        <f t="array" aca="1" ref="Q651" ca="1">HYPERLINK("#"&amp;CELL("direccion",Tabla_471065!A647),"644")</f>
        <v>644</v>
      </c>
      <c r="R651" s="5" t="str" cm="1">
        <f t="array" aca="1" ref="R651" ca="1">HYPERLINK("#"&amp;CELL("direccion",Tabla_471039!A647),"644")</f>
        <v>644</v>
      </c>
      <c r="S651" s="5" t="str" cm="1">
        <f t="array" aca="1" ref="S651" ca="1">HYPERLINK("#"&amp;CELL("direccion",Tabla_471067!A647),"644")</f>
        <v>644</v>
      </c>
      <c r="T651" s="5" t="str" cm="1">
        <f t="array" aca="1" ref="T651" ca="1">HYPERLINK("#"&amp;CELL("direccion",Tabla_471023!A647),"644")</f>
        <v>644</v>
      </c>
      <c r="U651" s="5" t="str" cm="1">
        <f t="array" aca="1" ref="U651" ca="1">HYPERLINK("#"&amp;CELL("direccion",Tabla_471047!A647),"644")</f>
        <v>644</v>
      </c>
      <c r="V651" s="5" t="str" cm="1">
        <f t="array" aca="1" ref="V651" ca="1">HYPERLINK("#"&amp;CELL("direccion",Tabla_471030!A647),"644")</f>
        <v>644</v>
      </c>
      <c r="W651" s="5" t="str" cm="1">
        <f t="array" aca="1" ref="W651" ca="1">HYPERLINK("#"&amp;CELL("direccion",Tabla_471041!A647),"644")</f>
        <v>644</v>
      </c>
      <c r="X651" s="5" t="str" cm="1">
        <f t="array" aca="1" ref="X651" ca="1">HYPERLINK("#"&amp;CELL("direccion",Tabla_471031!A647),"644")</f>
        <v>644</v>
      </c>
      <c r="Y651" s="5" t="str" cm="1">
        <f t="array" aca="1" ref="Y651" ca="1">HYPERLINK("#"&amp;CELL("direccion",Tabla_471032!A647),"644")</f>
        <v>644</v>
      </c>
      <c r="Z651" s="5" t="str" cm="1">
        <f t="array" aca="1" ref="Z651" ca="1">HYPERLINK("#"&amp;CELL("direccion",Tabla_471059!A647),"644")</f>
        <v>644</v>
      </c>
      <c r="AA651" s="5" t="str" cm="1">
        <f t="array" aca="1" ref="AA651" ca="1">HYPERLINK("#"&amp;CELL("direccion",Tabla_471071!A647),"644")</f>
        <v>644</v>
      </c>
      <c r="AB651" s="5" t="str" cm="1">
        <f t="array" aca="1" ref="AB651" ca="1">HYPERLINK("#"&amp;CELL("direccion",Tabla_471062!A647),"644")</f>
        <v>644</v>
      </c>
      <c r="AC651" s="5" t="str" cm="1">
        <f t="array" aca="1" ref="AC651" ca="1">HYPERLINK("#"&amp;CELL("direccion",Tabla_471074!A647),"644")</f>
        <v>644</v>
      </c>
      <c r="AD651" t="s">
        <v>213</v>
      </c>
      <c r="AE651" s="3">
        <v>45747</v>
      </c>
    </row>
    <row r="652" spans="1:31" x14ac:dyDescent="0.3">
      <c r="A652">
        <v>2025</v>
      </c>
      <c r="B652" s="3">
        <v>45658</v>
      </c>
      <c r="C652" s="3">
        <v>45747</v>
      </c>
      <c r="D652" t="s">
        <v>84</v>
      </c>
      <c r="E652">
        <v>170</v>
      </c>
      <c r="F652" t="s">
        <v>294</v>
      </c>
      <c r="G652" t="s">
        <v>294</v>
      </c>
      <c r="H652" t="s">
        <v>225</v>
      </c>
      <c r="I652" t="s">
        <v>1299</v>
      </c>
      <c r="J652" t="s">
        <v>355</v>
      </c>
      <c r="K652" t="s">
        <v>422</v>
      </c>
      <c r="L652" t="s">
        <v>92</v>
      </c>
      <c r="M652">
        <v>12053</v>
      </c>
      <c r="N652" t="s">
        <v>212</v>
      </c>
      <c r="O652">
        <v>9916.15</v>
      </c>
      <c r="P652" t="s">
        <v>212</v>
      </c>
      <c r="Q652" s="5" t="str" cm="1">
        <f t="array" aca="1" ref="Q652" ca="1">HYPERLINK("#"&amp;CELL("direccion",Tabla_471065!A648),"645")</f>
        <v>645</v>
      </c>
      <c r="R652" s="5" t="str" cm="1">
        <f t="array" aca="1" ref="R652" ca="1">HYPERLINK("#"&amp;CELL("direccion",Tabla_471039!A648),"645")</f>
        <v>645</v>
      </c>
      <c r="S652" s="5" t="str" cm="1">
        <f t="array" aca="1" ref="S652" ca="1">HYPERLINK("#"&amp;CELL("direccion",Tabla_471067!A648),"645")</f>
        <v>645</v>
      </c>
      <c r="T652" s="5" t="str" cm="1">
        <f t="array" aca="1" ref="T652" ca="1">HYPERLINK("#"&amp;CELL("direccion",Tabla_471023!A648),"645")</f>
        <v>645</v>
      </c>
      <c r="U652" s="5" t="str" cm="1">
        <f t="array" aca="1" ref="U652" ca="1">HYPERLINK("#"&amp;CELL("direccion",Tabla_471047!A648),"645")</f>
        <v>645</v>
      </c>
      <c r="V652" s="5" t="str" cm="1">
        <f t="array" aca="1" ref="V652" ca="1">HYPERLINK("#"&amp;CELL("direccion",Tabla_471030!A648),"645")</f>
        <v>645</v>
      </c>
      <c r="W652" s="5" t="str" cm="1">
        <f t="array" aca="1" ref="W652" ca="1">HYPERLINK("#"&amp;CELL("direccion",Tabla_471041!A648),"645")</f>
        <v>645</v>
      </c>
      <c r="X652" s="5" t="str" cm="1">
        <f t="array" aca="1" ref="X652" ca="1">HYPERLINK("#"&amp;CELL("direccion",Tabla_471031!A648),"645")</f>
        <v>645</v>
      </c>
      <c r="Y652" s="5" t="str" cm="1">
        <f t="array" aca="1" ref="Y652" ca="1">HYPERLINK("#"&amp;CELL("direccion",Tabla_471032!A648),"645")</f>
        <v>645</v>
      </c>
      <c r="Z652" s="5" t="str" cm="1">
        <f t="array" aca="1" ref="Z652" ca="1">HYPERLINK("#"&amp;CELL("direccion",Tabla_471059!A648),"645")</f>
        <v>645</v>
      </c>
      <c r="AA652" s="5" t="str" cm="1">
        <f t="array" aca="1" ref="AA652" ca="1">HYPERLINK("#"&amp;CELL("direccion",Tabla_471071!A648),"645")</f>
        <v>645</v>
      </c>
      <c r="AB652" s="5" t="str" cm="1">
        <f t="array" aca="1" ref="AB652" ca="1">HYPERLINK("#"&amp;CELL("direccion",Tabla_471062!A648),"645")</f>
        <v>645</v>
      </c>
      <c r="AC652" s="5" t="str" cm="1">
        <f t="array" aca="1" ref="AC652" ca="1">HYPERLINK("#"&amp;CELL("direccion",Tabla_471074!A648),"645")</f>
        <v>645</v>
      </c>
      <c r="AD652" t="s">
        <v>213</v>
      </c>
      <c r="AE652" s="3">
        <v>45747</v>
      </c>
    </row>
    <row r="653" spans="1:31" x14ac:dyDescent="0.3">
      <c r="A653">
        <v>2025</v>
      </c>
      <c r="B653" s="3">
        <v>45658</v>
      </c>
      <c r="C653" s="3">
        <v>45747</v>
      </c>
      <c r="D653" t="s">
        <v>84</v>
      </c>
      <c r="E653">
        <v>170</v>
      </c>
      <c r="F653" t="s">
        <v>294</v>
      </c>
      <c r="G653" t="s">
        <v>294</v>
      </c>
      <c r="H653" t="s">
        <v>225</v>
      </c>
      <c r="I653" t="s">
        <v>1300</v>
      </c>
      <c r="J653" t="s">
        <v>355</v>
      </c>
      <c r="K653" t="s">
        <v>705</v>
      </c>
      <c r="L653" t="s">
        <v>92</v>
      </c>
      <c r="M653">
        <v>12053</v>
      </c>
      <c r="N653" t="s">
        <v>212</v>
      </c>
      <c r="O653">
        <v>9916.15</v>
      </c>
      <c r="P653" t="s">
        <v>212</v>
      </c>
      <c r="Q653" s="5" t="str" cm="1">
        <f t="array" aca="1" ref="Q653" ca="1">HYPERLINK("#"&amp;CELL("direccion",Tabla_471065!A649),"646")</f>
        <v>646</v>
      </c>
      <c r="R653" s="5" t="str" cm="1">
        <f t="array" aca="1" ref="R653" ca="1">HYPERLINK("#"&amp;CELL("direccion",Tabla_471039!A649),"646")</f>
        <v>646</v>
      </c>
      <c r="S653" s="5" t="str" cm="1">
        <f t="array" aca="1" ref="S653" ca="1">HYPERLINK("#"&amp;CELL("direccion",Tabla_471067!A649),"646")</f>
        <v>646</v>
      </c>
      <c r="T653" s="5" t="str" cm="1">
        <f t="array" aca="1" ref="T653" ca="1">HYPERLINK("#"&amp;CELL("direccion",Tabla_471023!A649),"646")</f>
        <v>646</v>
      </c>
      <c r="U653" s="5" t="str" cm="1">
        <f t="array" aca="1" ref="U653" ca="1">HYPERLINK("#"&amp;CELL("direccion",Tabla_471047!A649),"646")</f>
        <v>646</v>
      </c>
      <c r="V653" s="5" t="str" cm="1">
        <f t="array" aca="1" ref="V653" ca="1">HYPERLINK("#"&amp;CELL("direccion",Tabla_471030!A649),"646")</f>
        <v>646</v>
      </c>
      <c r="W653" s="5" t="str" cm="1">
        <f t="array" aca="1" ref="W653" ca="1">HYPERLINK("#"&amp;CELL("direccion",Tabla_471041!A649),"646")</f>
        <v>646</v>
      </c>
      <c r="X653" s="5" t="str" cm="1">
        <f t="array" aca="1" ref="X653" ca="1">HYPERLINK("#"&amp;CELL("direccion",Tabla_471031!A649),"646")</f>
        <v>646</v>
      </c>
      <c r="Y653" s="5" t="str" cm="1">
        <f t="array" aca="1" ref="Y653" ca="1">HYPERLINK("#"&amp;CELL("direccion",Tabla_471032!A649),"646")</f>
        <v>646</v>
      </c>
      <c r="Z653" s="5" t="str" cm="1">
        <f t="array" aca="1" ref="Z653" ca="1">HYPERLINK("#"&amp;CELL("direccion",Tabla_471059!A649),"646")</f>
        <v>646</v>
      </c>
      <c r="AA653" s="5" t="str" cm="1">
        <f t="array" aca="1" ref="AA653" ca="1">HYPERLINK("#"&amp;CELL("direccion",Tabla_471071!A649),"646")</f>
        <v>646</v>
      </c>
      <c r="AB653" s="5" t="str" cm="1">
        <f t="array" aca="1" ref="AB653" ca="1">HYPERLINK("#"&amp;CELL("direccion",Tabla_471062!A649),"646")</f>
        <v>646</v>
      </c>
      <c r="AC653" s="5" t="str" cm="1">
        <f t="array" aca="1" ref="AC653" ca="1">HYPERLINK("#"&amp;CELL("direccion",Tabla_471074!A649),"646")</f>
        <v>646</v>
      </c>
      <c r="AD653" t="s">
        <v>213</v>
      </c>
      <c r="AE653" s="3">
        <v>45747</v>
      </c>
    </row>
    <row r="654" spans="1:31" x14ac:dyDescent="0.3">
      <c r="A654">
        <v>2025</v>
      </c>
      <c r="B654" s="3">
        <v>45658</v>
      </c>
      <c r="C654" s="3">
        <v>45747</v>
      </c>
      <c r="D654" t="s">
        <v>84</v>
      </c>
      <c r="E654">
        <v>170</v>
      </c>
      <c r="F654" t="s">
        <v>294</v>
      </c>
      <c r="G654" t="s">
        <v>294</v>
      </c>
      <c r="H654" t="s">
        <v>225</v>
      </c>
      <c r="I654" t="s">
        <v>1301</v>
      </c>
      <c r="J654" t="s">
        <v>705</v>
      </c>
      <c r="K654" t="s">
        <v>737</v>
      </c>
      <c r="L654" t="s">
        <v>91</v>
      </c>
      <c r="M654">
        <v>12053</v>
      </c>
      <c r="N654" t="s">
        <v>212</v>
      </c>
      <c r="O654">
        <v>9916.15</v>
      </c>
      <c r="P654" t="s">
        <v>212</v>
      </c>
      <c r="Q654" s="5" t="str" cm="1">
        <f t="array" aca="1" ref="Q654" ca="1">HYPERLINK("#"&amp;CELL("direccion",Tabla_471065!A650),"647")</f>
        <v>647</v>
      </c>
      <c r="R654" s="5" t="str" cm="1">
        <f t="array" aca="1" ref="R654" ca="1">HYPERLINK("#"&amp;CELL("direccion",Tabla_471039!A650),"647")</f>
        <v>647</v>
      </c>
      <c r="S654" s="5" t="str" cm="1">
        <f t="array" aca="1" ref="S654" ca="1">HYPERLINK("#"&amp;CELL("direccion",Tabla_471067!A650),"647")</f>
        <v>647</v>
      </c>
      <c r="T654" s="5" t="str" cm="1">
        <f t="array" aca="1" ref="T654" ca="1">HYPERLINK("#"&amp;CELL("direccion",Tabla_471023!A650),"647")</f>
        <v>647</v>
      </c>
      <c r="U654" s="5" t="str" cm="1">
        <f t="array" aca="1" ref="U654" ca="1">HYPERLINK("#"&amp;CELL("direccion",Tabla_471047!A650),"647")</f>
        <v>647</v>
      </c>
      <c r="V654" s="5" t="str" cm="1">
        <f t="array" aca="1" ref="V654" ca="1">HYPERLINK("#"&amp;CELL("direccion",Tabla_471030!A650),"647")</f>
        <v>647</v>
      </c>
      <c r="W654" s="5" t="str" cm="1">
        <f t="array" aca="1" ref="W654" ca="1">HYPERLINK("#"&amp;CELL("direccion",Tabla_471041!A650),"647")</f>
        <v>647</v>
      </c>
      <c r="X654" s="5" t="str" cm="1">
        <f t="array" aca="1" ref="X654" ca="1">HYPERLINK("#"&amp;CELL("direccion",Tabla_471031!A650),"647")</f>
        <v>647</v>
      </c>
      <c r="Y654" s="5" t="str" cm="1">
        <f t="array" aca="1" ref="Y654" ca="1">HYPERLINK("#"&amp;CELL("direccion",Tabla_471032!A650),"647")</f>
        <v>647</v>
      </c>
      <c r="Z654" s="5" t="str" cm="1">
        <f t="array" aca="1" ref="Z654" ca="1">HYPERLINK("#"&amp;CELL("direccion",Tabla_471059!A650),"647")</f>
        <v>647</v>
      </c>
      <c r="AA654" s="5" t="str" cm="1">
        <f t="array" aca="1" ref="AA654" ca="1">HYPERLINK("#"&amp;CELL("direccion",Tabla_471071!A650),"647")</f>
        <v>647</v>
      </c>
      <c r="AB654" s="5" t="str" cm="1">
        <f t="array" aca="1" ref="AB654" ca="1">HYPERLINK("#"&amp;CELL("direccion",Tabla_471062!A650),"647")</f>
        <v>647</v>
      </c>
      <c r="AC654" s="5" t="str" cm="1">
        <f t="array" aca="1" ref="AC654" ca="1">HYPERLINK("#"&amp;CELL("direccion",Tabla_471074!A650),"647")</f>
        <v>647</v>
      </c>
      <c r="AD654" t="s">
        <v>213</v>
      </c>
      <c r="AE654" s="3">
        <v>45747</v>
      </c>
    </row>
    <row r="655" spans="1:31" x14ac:dyDescent="0.3">
      <c r="A655">
        <v>2025</v>
      </c>
      <c r="B655" s="3">
        <v>45658</v>
      </c>
      <c r="C655" s="3">
        <v>45747</v>
      </c>
      <c r="D655" t="s">
        <v>84</v>
      </c>
      <c r="E655">
        <v>170</v>
      </c>
      <c r="F655" t="s">
        <v>294</v>
      </c>
      <c r="G655" t="s">
        <v>294</v>
      </c>
      <c r="H655" t="s">
        <v>225</v>
      </c>
      <c r="I655" t="s">
        <v>740</v>
      </c>
      <c r="J655" t="s">
        <v>667</v>
      </c>
      <c r="K655" t="s">
        <v>423</v>
      </c>
      <c r="L655" t="s">
        <v>91</v>
      </c>
      <c r="M655">
        <v>12053</v>
      </c>
      <c r="N655" t="s">
        <v>212</v>
      </c>
      <c r="O655">
        <v>9916.15</v>
      </c>
      <c r="P655" t="s">
        <v>212</v>
      </c>
      <c r="Q655" s="5" t="str" cm="1">
        <f t="array" aca="1" ref="Q655" ca="1">HYPERLINK("#"&amp;CELL("direccion",Tabla_471065!A651),"648")</f>
        <v>648</v>
      </c>
      <c r="R655" s="5" t="str" cm="1">
        <f t="array" aca="1" ref="R655" ca="1">HYPERLINK("#"&amp;CELL("direccion",Tabla_471039!A651),"648")</f>
        <v>648</v>
      </c>
      <c r="S655" s="5" t="str" cm="1">
        <f t="array" aca="1" ref="S655" ca="1">HYPERLINK("#"&amp;CELL("direccion",Tabla_471067!A651),"648")</f>
        <v>648</v>
      </c>
      <c r="T655" s="5" t="str" cm="1">
        <f t="array" aca="1" ref="T655" ca="1">HYPERLINK("#"&amp;CELL("direccion",Tabla_471023!A651),"648")</f>
        <v>648</v>
      </c>
      <c r="U655" s="5" t="str" cm="1">
        <f t="array" aca="1" ref="U655" ca="1">HYPERLINK("#"&amp;CELL("direccion",Tabla_471047!A651),"648")</f>
        <v>648</v>
      </c>
      <c r="V655" s="5" t="str" cm="1">
        <f t="array" aca="1" ref="V655" ca="1">HYPERLINK("#"&amp;CELL("direccion",Tabla_471030!A651),"648")</f>
        <v>648</v>
      </c>
      <c r="W655" s="5" t="str" cm="1">
        <f t="array" aca="1" ref="W655" ca="1">HYPERLINK("#"&amp;CELL("direccion",Tabla_471041!A651),"648")</f>
        <v>648</v>
      </c>
      <c r="X655" s="5" t="str" cm="1">
        <f t="array" aca="1" ref="X655" ca="1">HYPERLINK("#"&amp;CELL("direccion",Tabla_471031!A651),"648")</f>
        <v>648</v>
      </c>
      <c r="Y655" s="5" t="str" cm="1">
        <f t="array" aca="1" ref="Y655" ca="1">HYPERLINK("#"&amp;CELL("direccion",Tabla_471032!A651),"648")</f>
        <v>648</v>
      </c>
      <c r="Z655" s="5" t="str" cm="1">
        <f t="array" aca="1" ref="Z655" ca="1">HYPERLINK("#"&amp;CELL("direccion",Tabla_471059!A651),"648")</f>
        <v>648</v>
      </c>
      <c r="AA655" s="5" t="str" cm="1">
        <f t="array" aca="1" ref="AA655" ca="1">HYPERLINK("#"&amp;CELL("direccion",Tabla_471071!A651),"648")</f>
        <v>648</v>
      </c>
      <c r="AB655" s="5" t="str" cm="1">
        <f t="array" aca="1" ref="AB655" ca="1">HYPERLINK("#"&amp;CELL("direccion",Tabla_471062!A651),"648")</f>
        <v>648</v>
      </c>
      <c r="AC655" s="5" t="str" cm="1">
        <f t="array" aca="1" ref="AC655" ca="1">HYPERLINK("#"&amp;CELL("direccion",Tabla_471074!A651),"648")</f>
        <v>648</v>
      </c>
      <c r="AD655" t="s">
        <v>213</v>
      </c>
      <c r="AE655" s="3">
        <v>45747</v>
      </c>
    </row>
    <row r="656" spans="1:31" x14ac:dyDescent="0.3">
      <c r="A656">
        <v>2025</v>
      </c>
      <c r="B656" s="3">
        <v>45658</v>
      </c>
      <c r="C656" s="3">
        <v>45747</v>
      </c>
      <c r="D656" t="s">
        <v>84</v>
      </c>
      <c r="E656">
        <v>170</v>
      </c>
      <c r="F656" t="s">
        <v>294</v>
      </c>
      <c r="G656" t="s">
        <v>294</v>
      </c>
      <c r="H656" t="s">
        <v>225</v>
      </c>
      <c r="I656" t="s">
        <v>1302</v>
      </c>
      <c r="J656" t="s">
        <v>1303</v>
      </c>
      <c r="K656" t="s">
        <v>835</v>
      </c>
      <c r="L656" t="s">
        <v>91</v>
      </c>
      <c r="M656">
        <v>12053</v>
      </c>
      <c r="N656" t="s">
        <v>212</v>
      </c>
      <c r="O656">
        <v>9916.15</v>
      </c>
      <c r="P656" t="s">
        <v>212</v>
      </c>
      <c r="Q656" s="5" t="str" cm="1">
        <f t="array" aca="1" ref="Q656" ca="1">HYPERLINK("#"&amp;CELL("direccion",Tabla_471065!A652),"649")</f>
        <v>649</v>
      </c>
      <c r="R656" s="5" t="str" cm="1">
        <f t="array" aca="1" ref="R656" ca="1">HYPERLINK("#"&amp;CELL("direccion",Tabla_471039!A652),"649")</f>
        <v>649</v>
      </c>
      <c r="S656" s="5" t="str" cm="1">
        <f t="array" aca="1" ref="S656" ca="1">HYPERLINK("#"&amp;CELL("direccion",Tabla_471067!A652),"649")</f>
        <v>649</v>
      </c>
      <c r="T656" s="5" t="str" cm="1">
        <f t="array" aca="1" ref="T656" ca="1">HYPERLINK("#"&amp;CELL("direccion",Tabla_471023!A652),"649")</f>
        <v>649</v>
      </c>
      <c r="U656" s="5" t="str" cm="1">
        <f t="array" aca="1" ref="U656" ca="1">HYPERLINK("#"&amp;CELL("direccion",Tabla_471047!A652),"649")</f>
        <v>649</v>
      </c>
      <c r="V656" s="5" t="str" cm="1">
        <f t="array" aca="1" ref="V656" ca="1">HYPERLINK("#"&amp;CELL("direccion",Tabla_471030!A652),"649")</f>
        <v>649</v>
      </c>
      <c r="W656" s="5" t="str" cm="1">
        <f t="array" aca="1" ref="W656" ca="1">HYPERLINK("#"&amp;CELL("direccion",Tabla_471041!A652),"649")</f>
        <v>649</v>
      </c>
      <c r="X656" s="5" t="str" cm="1">
        <f t="array" aca="1" ref="X656" ca="1">HYPERLINK("#"&amp;CELL("direccion",Tabla_471031!A652),"649")</f>
        <v>649</v>
      </c>
      <c r="Y656" s="5" t="str" cm="1">
        <f t="array" aca="1" ref="Y656" ca="1">HYPERLINK("#"&amp;CELL("direccion",Tabla_471032!A652),"649")</f>
        <v>649</v>
      </c>
      <c r="Z656" s="5" t="str" cm="1">
        <f t="array" aca="1" ref="Z656" ca="1">HYPERLINK("#"&amp;CELL("direccion",Tabla_471059!A652),"649")</f>
        <v>649</v>
      </c>
      <c r="AA656" s="5" t="str" cm="1">
        <f t="array" aca="1" ref="AA656" ca="1">HYPERLINK("#"&amp;CELL("direccion",Tabla_471071!A652),"649")</f>
        <v>649</v>
      </c>
      <c r="AB656" s="5" t="str" cm="1">
        <f t="array" aca="1" ref="AB656" ca="1">HYPERLINK("#"&amp;CELL("direccion",Tabla_471062!A652),"649")</f>
        <v>649</v>
      </c>
      <c r="AC656" s="5" t="str" cm="1">
        <f t="array" aca="1" ref="AC656" ca="1">HYPERLINK("#"&amp;CELL("direccion",Tabla_471074!A652),"649")</f>
        <v>649</v>
      </c>
      <c r="AD656" t="s">
        <v>213</v>
      </c>
      <c r="AE656" s="3">
        <v>45747</v>
      </c>
    </row>
    <row r="657" spans="1:31" x14ac:dyDescent="0.3">
      <c r="A657">
        <v>2025</v>
      </c>
      <c r="B657" s="3">
        <v>45658</v>
      </c>
      <c r="C657" s="3">
        <v>45747</v>
      </c>
      <c r="D657" t="s">
        <v>84</v>
      </c>
      <c r="E657">
        <v>170</v>
      </c>
      <c r="F657" t="s">
        <v>294</v>
      </c>
      <c r="G657" t="s">
        <v>294</v>
      </c>
      <c r="H657" t="s">
        <v>225</v>
      </c>
      <c r="I657" t="s">
        <v>754</v>
      </c>
      <c r="J657" t="s">
        <v>952</v>
      </c>
      <c r="K657" t="s">
        <v>553</v>
      </c>
      <c r="L657" t="s">
        <v>92</v>
      </c>
      <c r="M657">
        <v>12053</v>
      </c>
      <c r="N657" t="s">
        <v>212</v>
      </c>
      <c r="O657">
        <v>9916.15</v>
      </c>
      <c r="P657" t="s">
        <v>212</v>
      </c>
      <c r="Q657" s="5" t="str" cm="1">
        <f t="array" aca="1" ref="Q657" ca="1">HYPERLINK("#"&amp;CELL("direccion",Tabla_471065!A653),"650")</f>
        <v>650</v>
      </c>
      <c r="R657" s="5" t="str" cm="1">
        <f t="array" aca="1" ref="R657" ca="1">HYPERLINK("#"&amp;CELL("direccion",Tabla_471039!A653),"650")</f>
        <v>650</v>
      </c>
      <c r="S657" s="5" t="str" cm="1">
        <f t="array" aca="1" ref="S657" ca="1">HYPERLINK("#"&amp;CELL("direccion",Tabla_471067!A653),"650")</f>
        <v>650</v>
      </c>
      <c r="T657" s="5" t="str" cm="1">
        <f t="array" aca="1" ref="T657" ca="1">HYPERLINK("#"&amp;CELL("direccion",Tabla_471023!A653),"650")</f>
        <v>650</v>
      </c>
      <c r="U657" s="5" t="str" cm="1">
        <f t="array" aca="1" ref="U657" ca="1">HYPERLINK("#"&amp;CELL("direccion",Tabla_471047!A653),"650")</f>
        <v>650</v>
      </c>
      <c r="V657" s="5" t="str" cm="1">
        <f t="array" aca="1" ref="V657" ca="1">HYPERLINK("#"&amp;CELL("direccion",Tabla_471030!A653),"650")</f>
        <v>650</v>
      </c>
      <c r="W657" s="5" t="str" cm="1">
        <f t="array" aca="1" ref="W657" ca="1">HYPERLINK("#"&amp;CELL("direccion",Tabla_471041!A653),"650")</f>
        <v>650</v>
      </c>
      <c r="X657" s="5" t="str" cm="1">
        <f t="array" aca="1" ref="X657" ca="1">HYPERLINK("#"&amp;CELL("direccion",Tabla_471031!A653),"650")</f>
        <v>650</v>
      </c>
      <c r="Y657" s="5" t="str" cm="1">
        <f t="array" aca="1" ref="Y657" ca="1">HYPERLINK("#"&amp;CELL("direccion",Tabla_471032!A653),"650")</f>
        <v>650</v>
      </c>
      <c r="Z657" s="5" t="str" cm="1">
        <f t="array" aca="1" ref="Z657" ca="1">HYPERLINK("#"&amp;CELL("direccion",Tabla_471059!A653),"650")</f>
        <v>650</v>
      </c>
      <c r="AA657" s="5" t="str" cm="1">
        <f t="array" aca="1" ref="AA657" ca="1">HYPERLINK("#"&amp;CELL("direccion",Tabla_471071!A653),"650")</f>
        <v>650</v>
      </c>
      <c r="AB657" s="5" t="str" cm="1">
        <f t="array" aca="1" ref="AB657" ca="1">HYPERLINK("#"&amp;CELL("direccion",Tabla_471062!A653),"650")</f>
        <v>650</v>
      </c>
      <c r="AC657" s="5" t="str" cm="1">
        <f t="array" aca="1" ref="AC657" ca="1">HYPERLINK("#"&amp;CELL("direccion",Tabla_471074!A653),"650")</f>
        <v>650</v>
      </c>
      <c r="AD657" t="s">
        <v>213</v>
      </c>
      <c r="AE657" s="3">
        <v>45747</v>
      </c>
    </row>
    <row r="658" spans="1:31" x14ac:dyDescent="0.3">
      <c r="A658">
        <v>2025</v>
      </c>
      <c r="B658" s="3">
        <v>45658</v>
      </c>
      <c r="C658" s="3">
        <v>45747</v>
      </c>
      <c r="D658" t="s">
        <v>84</v>
      </c>
      <c r="E658">
        <v>170</v>
      </c>
      <c r="F658" t="s">
        <v>294</v>
      </c>
      <c r="G658" t="s">
        <v>294</v>
      </c>
      <c r="H658" t="s">
        <v>225</v>
      </c>
      <c r="I658" t="s">
        <v>1304</v>
      </c>
      <c r="J658" t="s">
        <v>402</v>
      </c>
      <c r="K658" t="s">
        <v>1305</v>
      </c>
      <c r="L658" t="s">
        <v>91</v>
      </c>
      <c r="M658">
        <v>12053</v>
      </c>
      <c r="N658" t="s">
        <v>212</v>
      </c>
      <c r="O658">
        <v>9916.15</v>
      </c>
      <c r="P658" t="s">
        <v>212</v>
      </c>
      <c r="Q658" s="5" t="str" cm="1">
        <f t="array" aca="1" ref="Q658" ca="1">HYPERLINK("#"&amp;CELL("direccion",Tabla_471065!A654),"651")</f>
        <v>651</v>
      </c>
      <c r="R658" s="5" t="str" cm="1">
        <f t="array" aca="1" ref="R658" ca="1">HYPERLINK("#"&amp;CELL("direccion",Tabla_471039!A654),"651")</f>
        <v>651</v>
      </c>
      <c r="S658" s="5" t="str" cm="1">
        <f t="array" aca="1" ref="S658" ca="1">HYPERLINK("#"&amp;CELL("direccion",Tabla_471067!A654),"651")</f>
        <v>651</v>
      </c>
      <c r="T658" s="5" t="str" cm="1">
        <f t="array" aca="1" ref="T658" ca="1">HYPERLINK("#"&amp;CELL("direccion",Tabla_471023!A654),"651")</f>
        <v>651</v>
      </c>
      <c r="U658" s="5" t="str" cm="1">
        <f t="array" aca="1" ref="U658" ca="1">HYPERLINK("#"&amp;CELL("direccion",Tabla_471047!A654),"651")</f>
        <v>651</v>
      </c>
      <c r="V658" s="5" t="str" cm="1">
        <f t="array" aca="1" ref="V658" ca="1">HYPERLINK("#"&amp;CELL("direccion",Tabla_471030!A654),"651")</f>
        <v>651</v>
      </c>
      <c r="W658" s="5" t="str" cm="1">
        <f t="array" aca="1" ref="W658" ca="1">HYPERLINK("#"&amp;CELL("direccion",Tabla_471041!A654),"651")</f>
        <v>651</v>
      </c>
      <c r="X658" s="5" t="str" cm="1">
        <f t="array" aca="1" ref="X658" ca="1">HYPERLINK("#"&amp;CELL("direccion",Tabla_471031!A654),"651")</f>
        <v>651</v>
      </c>
      <c r="Y658" s="5" t="str" cm="1">
        <f t="array" aca="1" ref="Y658" ca="1">HYPERLINK("#"&amp;CELL("direccion",Tabla_471032!A654),"651")</f>
        <v>651</v>
      </c>
      <c r="Z658" s="5" t="str" cm="1">
        <f t="array" aca="1" ref="Z658" ca="1">HYPERLINK("#"&amp;CELL("direccion",Tabla_471059!A654),"651")</f>
        <v>651</v>
      </c>
      <c r="AA658" s="5" t="str" cm="1">
        <f t="array" aca="1" ref="AA658" ca="1">HYPERLINK("#"&amp;CELL("direccion",Tabla_471071!A654),"651")</f>
        <v>651</v>
      </c>
      <c r="AB658" s="5" t="str" cm="1">
        <f t="array" aca="1" ref="AB658" ca="1">HYPERLINK("#"&amp;CELL("direccion",Tabla_471062!A654),"651")</f>
        <v>651</v>
      </c>
      <c r="AC658" s="5" t="str" cm="1">
        <f t="array" aca="1" ref="AC658" ca="1">HYPERLINK("#"&amp;CELL("direccion",Tabla_471074!A654),"651")</f>
        <v>651</v>
      </c>
      <c r="AD658" t="s">
        <v>213</v>
      </c>
      <c r="AE658" s="3">
        <v>45747</v>
      </c>
    </row>
    <row r="659" spans="1:31" x14ac:dyDescent="0.3">
      <c r="A659">
        <v>2025</v>
      </c>
      <c r="B659" s="3">
        <v>45658</v>
      </c>
      <c r="C659" s="3">
        <v>45747</v>
      </c>
      <c r="D659" t="s">
        <v>84</v>
      </c>
      <c r="E659">
        <v>170</v>
      </c>
      <c r="F659" t="s">
        <v>294</v>
      </c>
      <c r="G659" t="s">
        <v>294</v>
      </c>
      <c r="H659" t="s">
        <v>225</v>
      </c>
      <c r="I659" t="s">
        <v>1306</v>
      </c>
      <c r="J659" t="s">
        <v>598</v>
      </c>
      <c r="K659" t="s">
        <v>967</v>
      </c>
      <c r="L659" t="s">
        <v>92</v>
      </c>
      <c r="M659">
        <v>12053</v>
      </c>
      <c r="N659" t="s">
        <v>212</v>
      </c>
      <c r="O659">
        <v>9916.15</v>
      </c>
      <c r="P659" t="s">
        <v>212</v>
      </c>
      <c r="Q659" s="5" t="str" cm="1">
        <f t="array" aca="1" ref="Q659" ca="1">HYPERLINK("#"&amp;CELL("direccion",Tabla_471065!A655),"652")</f>
        <v>652</v>
      </c>
      <c r="R659" s="5" t="str" cm="1">
        <f t="array" aca="1" ref="R659" ca="1">HYPERLINK("#"&amp;CELL("direccion",Tabla_471039!A655),"652")</f>
        <v>652</v>
      </c>
      <c r="S659" s="5" t="str" cm="1">
        <f t="array" aca="1" ref="S659" ca="1">HYPERLINK("#"&amp;CELL("direccion",Tabla_471067!A655),"652")</f>
        <v>652</v>
      </c>
      <c r="T659" s="5" t="str" cm="1">
        <f t="array" aca="1" ref="T659" ca="1">HYPERLINK("#"&amp;CELL("direccion",Tabla_471023!A655),"652")</f>
        <v>652</v>
      </c>
      <c r="U659" s="5" t="str" cm="1">
        <f t="array" aca="1" ref="U659" ca="1">HYPERLINK("#"&amp;CELL("direccion",Tabla_471047!A655),"652")</f>
        <v>652</v>
      </c>
      <c r="V659" s="5" t="str" cm="1">
        <f t="array" aca="1" ref="V659" ca="1">HYPERLINK("#"&amp;CELL("direccion",Tabla_471030!A655),"652")</f>
        <v>652</v>
      </c>
      <c r="W659" s="5" t="str" cm="1">
        <f t="array" aca="1" ref="W659" ca="1">HYPERLINK("#"&amp;CELL("direccion",Tabla_471041!A655),"652")</f>
        <v>652</v>
      </c>
      <c r="X659" s="5" t="str" cm="1">
        <f t="array" aca="1" ref="X659" ca="1">HYPERLINK("#"&amp;CELL("direccion",Tabla_471031!A655),"652")</f>
        <v>652</v>
      </c>
      <c r="Y659" s="5" t="str" cm="1">
        <f t="array" aca="1" ref="Y659" ca="1">HYPERLINK("#"&amp;CELL("direccion",Tabla_471032!A655),"652")</f>
        <v>652</v>
      </c>
      <c r="Z659" s="5" t="str" cm="1">
        <f t="array" aca="1" ref="Z659" ca="1">HYPERLINK("#"&amp;CELL("direccion",Tabla_471059!A655),"652")</f>
        <v>652</v>
      </c>
      <c r="AA659" s="5" t="str" cm="1">
        <f t="array" aca="1" ref="AA659" ca="1">HYPERLINK("#"&amp;CELL("direccion",Tabla_471071!A655),"652")</f>
        <v>652</v>
      </c>
      <c r="AB659" s="5" t="str" cm="1">
        <f t="array" aca="1" ref="AB659" ca="1">HYPERLINK("#"&amp;CELL("direccion",Tabla_471062!A655),"652")</f>
        <v>652</v>
      </c>
      <c r="AC659" s="5" t="str" cm="1">
        <f t="array" aca="1" ref="AC659" ca="1">HYPERLINK("#"&amp;CELL("direccion",Tabla_471074!A655),"652")</f>
        <v>652</v>
      </c>
      <c r="AD659" t="s">
        <v>213</v>
      </c>
      <c r="AE659" s="3">
        <v>45747</v>
      </c>
    </row>
    <row r="660" spans="1:31" x14ac:dyDescent="0.3">
      <c r="A660">
        <v>2025</v>
      </c>
      <c r="B660" s="3">
        <v>45658</v>
      </c>
      <c r="C660" s="3">
        <v>45747</v>
      </c>
      <c r="D660" t="s">
        <v>84</v>
      </c>
      <c r="E660">
        <v>170</v>
      </c>
      <c r="F660" t="s">
        <v>294</v>
      </c>
      <c r="G660" t="s">
        <v>294</v>
      </c>
      <c r="H660" t="s">
        <v>225</v>
      </c>
      <c r="I660" t="s">
        <v>421</v>
      </c>
      <c r="J660" t="s">
        <v>877</v>
      </c>
      <c r="K660" t="s">
        <v>358</v>
      </c>
      <c r="L660" t="s">
        <v>92</v>
      </c>
      <c r="M660">
        <v>12053</v>
      </c>
      <c r="N660" t="s">
        <v>212</v>
      </c>
      <c r="O660">
        <v>9916.15</v>
      </c>
      <c r="P660" t="s">
        <v>212</v>
      </c>
      <c r="Q660" s="5" t="str" cm="1">
        <f t="array" aca="1" ref="Q660" ca="1">HYPERLINK("#"&amp;CELL("direccion",Tabla_471065!A656),"653")</f>
        <v>653</v>
      </c>
      <c r="R660" s="5" t="str" cm="1">
        <f t="array" aca="1" ref="R660" ca="1">HYPERLINK("#"&amp;CELL("direccion",Tabla_471039!A656),"653")</f>
        <v>653</v>
      </c>
      <c r="S660" s="5" t="str" cm="1">
        <f t="array" aca="1" ref="S660" ca="1">HYPERLINK("#"&amp;CELL("direccion",Tabla_471067!A656),"653")</f>
        <v>653</v>
      </c>
      <c r="T660" s="5" t="str" cm="1">
        <f t="array" aca="1" ref="T660" ca="1">HYPERLINK("#"&amp;CELL("direccion",Tabla_471023!A656),"653")</f>
        <v>653</v>
      </c>
      <c r="U660" s="5" t="str" cm="1">
        <f t="array" aca="1" ref="U660" ca="1">HYPERLINK("#"&amp;CELL("direccion",Tabla_471047!A656),"653")</f>
        <v>653</v>
      </c>
      <c r="V660" s="5" t="str" cm="1">
        <f t="array" aca="1" ref="V660" ca="1">HYPERLINK("#"&amp;CELL("direccion",Tabla_471030!A656),"653")</f>
        <v>653</v>
      </c>
      <c r="W660" s="5" t="str" cm="1">
        <f t="array" aca="1" ref="W660" ca="1">HYPERLINK("#"&amp;CELL("direccion",Tabla_471041!A656),"653")</f>
        <v>653</v>
      </c>
      <c r="X660" s="5" t="str" cm="1">
        <f t="array" aca="1" ref="X660" ca="1">HYPERLINK("#"&amp;CELL("direccion",Tabla_471031!A656),"653")</f>
        <v>653</v>
      </c>
      <c r="Y660" s="5" t="str" cm="1">
        <f t="array" aca="1" ref="Y660" ca="1">HYPERLINK("#"&amp;CELL("direccion",Tabla_471032!A656),"653")</f>
        <v>653</v>
      </c>
      <c r="Z660" s="5" t="str" cm="1">
        <f t="array" aca="1" ref="Z660" ca="1">HYPERLINK("#"&amp;CELL("direccion",Tabla_471059!A656),"653")</f>
        <v>653</v>
      </c>
      <c r="AA660" s="5" t="str" cm="1">
        <f t="array" aca="1" ref="AA660" ca="1">HYPERLINK("#"&amp;CELL("direccion",Tabla_471071!A656),"653")</f>
        <v>653</v>
      </c>
      <c r="AB660" s="5" t="str" cm="1">
        <f t="array" aca="1" ref="AB660" ca="1">HYPERLINK("#"&amp;CELL("direccion",Tabla_471062!A656),"653")</f>
        <v>653</v>
      </c>
      <c r="AC660" s="5" t="str" cm="1">
        <f t="array" aca="1" ref="AC660" ca="1">HYPERLINK("#"&amp;CELL("direccion",Tabla_471074!A656),"653")</f>
        <v>653</v>
      </c>
      <c r="AD660" t="s">
        <v>213</v>
      </c>
      <c r="AE660" s="3">
        <v>45747</v>
      </c>
    </row>
    <row r="661" spans="1:31" x14ac:dyDescent="0.3">
      <c r="A661">
        <v>2025</v>
      </c>
      <c r="B661" s="3">
        <v>45658</v>
      </c>
      <c r="C661" s="3">
        <v>45747</v>
      </c>
      <c r="D661" t="s">
        <v>84</v>
      </c>
      <c r="E661">
        <v>170</v>
      </c>
      <c r="F661" t="s">
        <v>294</v>
      </c>
      <c r="G661" t="s">
        <v>294</v>
      </c>
      <c r="H661" t="s">
        <v>225</v>
      </c>
      <c r="I661" t="s">
        <v>1307</v>
      </c>
      <c r="J661" t="s">
        <v>1308</v>
      </c>
      <c r="K661" t="s">
        <v>538</v>
      </c>
      <c r="L661" t="s">
        <v>92</v>
      </c>
      <c r="M661">
        <v>12053</v>
      </c>
      <c r="N661" t="s">
        <v>212</v>
      </c>
      <c r="O661">
        <v>9916.15</v>
      </c>
      <c r="P661" t="s">
        <v>212</v>
      </c>
      <c r="Q661" s="5" t="str" cm="1">
        <f t="array" aca="1" ref="Q661" ca="1">HYPERLINK("#"&amp;CELL("direccion",Tabla_471065!A657),"654")</f>
        <v>654</v>
      </c>
      <c r="R661" s="5" t="str" cm="1">
        <f t="array" aca="1" ref="R661" ca="1">HYPERLINK("#"&amp;CELL("direccion",Tabla_471039!A657),"654")</f>
        <v>654</v>
      </c>
      <c r="S661" s="5" t="str" cm="1">
        <f t="array" aca="1" ref="S661" ca="1">HYPERLINK("#"&amp;CELL("direccion",Tabla_471067!A657),"654")</f>
        <v>654</v>
      </c>
      <c r="T661" s="5" t="str" cm="1">
        <f t="array" aca="1" ref="T661" ca="1">HYPERLINK("#"&amp;CELL("direccion",Tabla_471023!A657),"654")</f>
        <v>654</v>
      </c>
      <c r="U661" s="5" t="str" cm="1">
        <f t="array" aca="1" ref="U661" ca="1">HYPERLINK("#"&amp;CELL("direccion",Tabla_471047!A657),"654")</f>
        <v>654</v>
      </c>
      <c r="V661" s="5" t="str" cm="1">
        <f t="array" aca="1" ref="V661" ca="1">HYPERLINK("#"&amp;CELL("direccion",Tabla_471030!A657),"654")</f>
        <v>654</v>
      </c>
      <c r="W661" s="5" t="str" cm="1">
        <f t="array" aca="1" ref="W661" ca="1">HYPERLINK("#"&amp;CELL("direccion",Tabla_471041!A657),"654")</f>
        <v>654</v>
      </c>
      <c r="X661" s="5" t="str" cm="1">
        <f t="array" aca="1" ref="X661" ca="1">HYPERLINK("#"&amp;CELL("direccion",Tabla_471031!A657),"654")</f>
        <v>654</v>
      </c>
      <c r="Y661" s="5" t="str" cm="1">
        <f t="array" aca="1" ref="Y661" ca="1">HYPERLINK("#"&amp;CELL("direccion",Tabla_471032!A657),"654")</f>
        <v>654</v>
      </c>
      <c r="Z661" s="5" t="str" cm="1">
        <f t="array" aca="1" ref="Z661" ca="1">HYPERLINK("#"&amp;CELL("direccion",Tabla_471059!A657),"654")</f>
        <v>654</v>
      </c>
      <c r="AA661" s="5" t="str" cm="1">
        <f t="array" aca="1" ref="AA661" ca="1">HYPERLINK("#"&amp;CELL("direccion",Tabla_471071!A657),"654")</f>
        <v>654</v>
      </c>
      <c r="AB661" s="5" t="str" cm="1">
        <f t="array" aca="1" ref="AB661" ca="1">HYPERLINK("#"&amp;CELL("direccion",Tabla_471062!A657),"654")</f>
        <v>654</v>
      </c>
      <c r="AC661" s="5" t="str" cm="1">
        <f t="array" aca="1" ref="AC661" ca="1">HYPERLINK("#"&amp;CELL("direccion",Tabla_471074!A657),"654")</f>
        <v>654</v>
      </c>
      <c r="AD661" t="s">
        <v>213</v>
      </c>
      <c r="AE661" s="3">
        <v>45747</v>
      </c>
    </row>
    <row r="662" spans="1:31" x14ac:dyDescent="0.3">
      <c r="A662">
        <v>2025</v>
      </c>
      <c r="B662" s="3">
        <v>45658</v>
      </c>
      <c r="C662" s="3">
        <v>45747</v>
      </c>
      <c r="D662" t="s">
        <v>84</v>
      </c>
      <c r="E662">
        <v>169</v>
      </c>
      <c r="F662" t="s">
        <v>306</v>
      </c>
      <c r="G662" t="s">
        <v>306</v>
      </c>
      <c r="H662" t="s">
        <v>225</v>
      </c>
      <c r="I662" t="s">
        <v>1078</v>
      </c>
      <c r="J662" t="s">
        <v>2004</v>
      </c>
      <c r="K662" t="s">
        <v>1309</v>
      </c>
      <c r="L662" t="s">
        <v>91</v>
      </c>
      <c r="M662">
        <v>11537</v>
      </c>
      <c r="N662" t="s">
        <v>212</v>
      </c>
      <c r="O662">
        <v>9402.81</v>
      </c>
      <c r="P662" t="s">
        <v>212</v>
      </c>
      <c r="Q662" s="5" t="str" cm="1">
        <f t="array" aca="1" ref="Q662" ca="1">HYPERLINK("#"&amp;CELL("direccion",Tabla_471065!A658),"655")</f>
        <v>655</v>
      </c>
      <c r="R662" s="5" t="str" cm="1">
        <f t="array" aca="1" ref="R662" ca="1">HYPERLINK("#"&amp;CELL("direccion",Tabla_471039!A658),"655")</f>
        <v>655</v>
      </c>
      <c r="S662" s="5" t="str" cm="1">
        <f t="array" aca="1" ref="S662" ca="1">HYPERLINK("#"&amp;CELL("direccion",Tabla_471067!A658),"655")</f>
        <v>655</v>
      </c>
      <c r="T662" s="5" t="str" cm="1">
        <f t="array" aca="1" ref="T662" ca="1">HYPERLINK("#"&amp;CELL("direccion",Tabla_471023!A658),"655")</f>
        <v>655</v>
      </c>
      <c r="U662" s="5" t="str" cm="1">
        <f t="array" aca="1" ref="U662" ca="1">HYPERLINK("#"&amp;CELL("direccion",Tabla_471047!A658),"655")</f>
        <v>655</v>
      </c>
      <c r="V662" s="5" t="str" cm="1">
        <f t="array" aca="1" ref="V662" ca="1">HYPERLINK("#"&amp;CELL("direccion",Tabla_471030!A658),"655")</f>
        <v>655</v>
      </c>
      <c r="W662" s="5" t="str" cm="1">
        <f t="array" aca="1" ref="W662" ca="1">HYPERLINK("#"&amp;CELL("direccion",Tabla_471041!A658),"655")</f>
        <v>655</v>
      </c>
      <c r="X662" s="5" t="str" cm="1">
        <f t="array" aca="1" ref="X662" ca="1">HYPERLINK("#"&amp;CELL("direccion",Tabla_471031!A658),"655")</f>
        <v>655</v>
      </c>
      <c r="Y662" s="5" t="str" cm="1">
        <f t="array" aca="1" ref="Y662" ca="1">HYPERLINK("#"&amp;CELL("direccion",Tabla_471032!A658),"655")</f>
        <v>655</v>
      </c>
      <c r="Z662" s="5" t="str" cm="1">
        <f t="array" aca="1" ref="Z662" ca="1">HYPERLINK("#"&amp;CELL("direccion",Tabla_471059!A658),"655")</f>
        <v>655</v>
      </c>
      <c r="AA662" s="5" t="str" cm="1">
        <f t="array" aca="1" ref="AA662" ca="1">HYPERLINK("#"&amp;CELL("direccion",Tabla_471071!A658),"655")</f>
        <v>655</v>
      </c>
      <c r="AB662" s="5" t="str" cm="1">
        <f t="array" aca="1" ref="AB662" ca="1">HYPERLINK("#"&amp;CELL("direccion",Tabla_471062!A658),"655")</f>
        <v>655</v>
      </c>
      <c r="AC662" s="5" t="str" cm="1">
        <f t="array" aca="1" ref="AC662" ca="1">HYPERLINK("#"&amp;CELL("direccion",Tabla_471074!A658),"655")</f>
        <v>655</v>
      </c>
      <c r="AD662" t="s">
        <v>213</v>
      </c>
      <c r="AE662" s="3">
        <v>45747</v>
      </c>
    </row>
    <row r="663" spans="1:31" x14ac:dyDescent="0.3">
      <c r="A663">
        <v>2025</v>
      </c>
      <c r="B663" s="3">
        <v>45658</v>
      </c>
      <c r="C663" s="3">
        <v>45747</v>
      </c>
      <c r="D663" t="s">
        <v>84</v>
      </c>
      <c r="E663">
        <v>169</v>
      </c>
      <c r="F663" t="s">
        <v>307</v>
      </c>
      <c r="G663" t="s">
        <v>307</v>
      </c>
      <c r="H663" t="s">
        <v>225</v>
      </c>
      <c r="I663" t="s">
        <v>1310</v>
      </c>
      <c r="J663" t="s">
        <v>353</v>
      </c>
      <c r="K663" t="s">
        <v>353</v>
      </c>
      <c r="L663" t="s">
        <v>91</v>
      </c>
      <c r="M663">
        <v>11537</v>
      </c>
      <c r="N663" t="s">
        <v>212</v>
      </c>
      <c r="O663">
        <v>9402.81</v>
      </c>
      <c r="P663" t="s">
        <v>212</v>
      </c>
      <c r="Q663" s="5" t="str" cm="1">
        <f t="array" aca="1" ref="Q663" ca="1">HYPERLINK("#"&amp;CELL("direccion",Tabla_471065!A659),"656")</f>
        <v>656</v>
      </c>
      <c r="R663" s="5" t="str" cm="1">
        <f t="array" aca="1" ref="R663" ca="1">HYPERLINK("#"&amp;CELL("direccion",Tabla_471039!A659),"656")</f>
        <v>656</v>
      </c>
      <c r="S663" s="5" t="str" cm="1">
        <f t="array" aca="1" ref="S663" ca="1">HYPERLINK("#"&amp;CELL("direccion",Tabla_471067!A659),"656")</f>
        <v>656</v>
      </c>
      <c r="T663" s="5" t="str" cm="1">
        <f t="array" aca="1" ref="T663" ca="1">HYPERLINK("#"&amp;CELL("direccion",Tabla_471023!A659),"656")</f>
        <v>656</v>
      </c>
      <c r="U663" s="5" t="str" cm="1">
        <f t="array" aca="1" ref="U663" ca="1">HYPERLINK("#"&amp;CELL("direccion",Tabla_471047!A659),"656")</f>
        <v>656</v>
      </c>
      <c r="V663" s="5" t="str" cm="1">
        <f t="array" aca="1" ref="V663" ca="1">HYPERLINK("#"&amp;CELL("direccion",Tabla_471030!A659),"656")</f>
        <v>656</v>
      </c>
      <c r="W663" s="5" t="str" cm="1">
        <f t="array" aca="1" ref="W663" ca="1">HYPERLINK("#"&amp;CELL("direccion",Tabla_471041!A659),"656")</f>
        <v>656</v>
      </c>
      <c r="X663" s="5" t="str" cm="1">
        <f t="array" aca="1" ref="X663" ca="1">HYPERLINK("#"&amp;CELL("direccion",Tabla_471031!A659),"656")</f>
        <v>656</v>
      </c>
      <c r="Y663" s="5" t="str" cm="1">
        <f t="array" aca="1" ref="Y663" ca="1">HYPERLINK("#"&amp;CELL("direccion",Tabla_471032!A659),"656")</f>
        <v>656</v>
      </c>
      <c r="Z663" s="5" t="str" cm="1">
        <f t="array" aca="1" ref="Z663" ca="1">HYPERLINK("#"&amp;CELL("direccion",Tabla_471059!A659),"656")</f>
        <v>656</v>
      </c>
      <c r="AA663" s="5" t="str" cm="1">
        <f t="array" aca="1" ref="AA663" ca="1">HYPERLINK("#"&amp;CELL("direccion",Tabla_471071!A659),"656")</f>
        <v>656</v>
      </c>
      <c r="AB663" s="5" t="str" cm="1">
        <f t="array" aca="1" ref="AB663" ca="1">HYPERLINK("#"&amp;CELL("direccion",Tabla_471062!A659),"656")</f>
        <v>656</v>
      </c>
      <c r="AC663" s="5" t="str" cm="1">
        <f t="array" aca="1" ref="AC663" ca="1">HYPERLINK("#"&amp;CELL("direccion",Tabla_471074!A659),"656")</f>
        <v>656</v>
      </c>
      <c r="AD663" t="s">
        <v>213</v>
      </c>
      <c r="AE663" s="3">
        <v>45747</v>
      </c>
    </row>
    <row r="664" spans="1:31" x14ac:dyDescent="0.3">
      <c r="A664">
        <v>2025</v>
      </c>
      <c r="B664" s="3">
        <v>45658</v>
      </c>
      <c r="C664" s="3">
        <v>45747</v>
      </c>
      <c r="D664" t="s">
        <v>84</v>
      </c>
      <c r="E664">
        <v>169</v>
      </c>
      <c r="F664" t="s">
        <v>297</v>
      </c>
      <c r="G664" t="s">
        <v>297</v>
      </c>
      <c r="H664" t="s">
        <v>225</v>
      </c>
      <c r="I664" t="s">
        <v>1311</v>
      </c>
      <c r="J664" t="s">
        <v>353</v>
      </c>
      <c r="K664" t="s">
        <v>1312</v>
      </c>
      <c r="L664" t="s">
        <v>92</v>
      </c>
      <c r="M664">
        <v>10500</v>
      </c>
      <c r="N664" t="s">
        <v>212</v>
      </c>
      <c r="O664">
        <v>8609.76</v>
      </c>
      <c r="P664" t="s">
        <v>212</v>
      </c>
      <c r="Q664" s="5" t="str" cm="1">
        <f t="array" aca="1" ref="Q664" ca="1">HYPERLINK("#"&amp;CELL("direccion",Tabla_471065!A660),"657")</f>
        <v>657</v>
      </c>
      <c r="R664" s="5" t="str" cm="1">
        <f t="array" aca="1" ref="R664" ca="1">HYPERLINK("#"&amp;CELL("direccion",Tabla_471039!A660),"657")</f>
        <v>657</v>
      </c>
      <c r="S664" s="5" t="str" cm="1">
        <f t="array" aca="1" ref="S664" ca="1">HYPERLINK("#"&amp;CELL("direccion",Tabla_471067!A660),"657")</f>
        <v>657</v>
      </c>
      <c r="T664" s="5" t="str" cm="1">
        <f t="array" aca="1" ref="T664" ca="1">HYPERLINK("#"&amp;CELL("direccion",Tabla_471023!A660),"657")</f>
        <v>657</v>
      </c>
      <c r="U664" s="5" t="str" cm="1">
        <f t="array" aca="1" ref="U664" ca="1">HYPERLINK("#"&amp;CELL("direccion",Tabla_471047!A660),"657")</f>
        <v>657</v>
      </c>
      <c r="V664" s="5" t="str" cm="1">
        <f t="array" aca="1" ref="V664" ca="1">HYPERLINK("#"&amp;CELL("direccion",Tabla_471030!A660),"657")</f>
        <v>657</v>
      </c>
      <c r="W664" s="5" t="str" cm="1">
        <f t="array" aca="1" ref="W664" ca="1">HYPERLINK("#"&amp;CELL("direccion",Tabla_471041!A660),"657")</f>
        <v>657</v>
      </c>
      <c r="X664" s="5" t="str" cm="1">
        <f t="array" aca="1" ref="X664" ca="1">HYPERLINK("#"&amp;CELL("direccion",Tabla_471031!A660),"657")</f>
        <v>657</v>
      </c>
      <c r="Y664" s="5" t="str" cm="1">
        <f t="array" aca="1" ref="Y664" ca="1">HYPERLINK("#"&amp;CELL("direccion",Tabla_471032!A660),"657")</f>
        <v>657</v>
      </c>
      <c r="Z664" s="5" t="str" cm="1">
        <f t="array" aca="1" ref="Z664" ca="1">HYPERLINK("#"&amp;CELL("direccion",Tabla_471059!A660),"657")</f>
        <v>657</v>
      </c>
      <c r="AA664" s="5" t="str" cm="1">
        <f t="array" aca="1" ref="AA664" ca="1">HYPERLINK("#"&amp;CELL("direccion",Tabla_471071!A660),"657")</f>
        <v>657</v>
      </c>
      <c r="AB664" s="5" t="str" cm="1">
        <f t="array" aca="1" ref="AB664" ca="1">HYPERLINK("#"&amp;CELL("direccion",Tabla_471062!A660),"657")</f>
        <v>657</v>
      </c>
      <c r="AC664" s="5" t="str" cm="1">
        <f t="array" aca="1" ref="AC664" ca="1">HYPERLINK("#"&amp;CELL("direccion",Tabla_471074!A660),"657")</f>
        <v>657</v>
      </c>
      <c r="AD664" t="s">
        <v>213</v>
      </c>
      <c r="AE664" s="3">
        <v>45747</v>
      </c>
    </row>
    <row r="665" spans="1:31" x14ac:dyDescent="0.3">
      <c r="A665">
        <v>2025</v>
      </c>
      <c r="B665" s="3">
        <v>45658</v>
      </c>
      <c r="C665" s="3">
        <v>45747</v>
      </c>
      <c r="D665" t="s">
        <v>84</v>
      </c>
      <c r="E665">
        <v>169</v>
      </c>
      <c r="F665" t="s">
        <v>297</v>
      </c>
      <c r="G665" t="s">
        <v>297</v>
      </c>
      <c r="H665" t="s">
        <v>225</v>
      </c>
      <c r="I665" t="s">
        <v>1313</v>
      </c>
      <c r="J665" t="s">
        <v>353</v>
      </c>
      <c r="K665" t="s">
        <v>843</v>
      </c>
      <c r="L665" t="s">
        <v>92</v>
      </c>
      <c r="M665">
        <v>11537</v>
      </c>
      <c r="N665" t="s">
        <v>212</v>
      </c>
      <c r="O665">
        <v>9402.81</v>
      </c>
      <c r="P665" t="s">
        <v>212</v>
      </c>
      <c r="Q665" s="5" t="str" cm="1">
        <f t="array" aca="1" ref="Q665" ca="1">HYPERLINK("#"&amp;CELL("direccion",Tabla_471065!A661),"658")</f>
        <v>658</v>
      </c>
      <c r="R665" s="5" t="str" cm="1">
        <f t="array" aca="1" ref="R665" ca="1">HYPERLINK("#"&amp;CELL("direccion",Tabla_471039!A661),"658")</f>
        <v>658</v>
      </c>
      <c r="S665" s="5" t="str" cm="1">
        <f t="array" aca="1" ref="S665" ca="1">HYPERLINK("#"&amp;CELL("direccion",Tabla_471067!A661),"658")</f>
        <v>658</v>
      </c>
      <c r="T665" s="5" t="str" cm="1">
        <f t="array" aca="1" ref="T665" ca="1">HYPERLINK("#"&amp;CELL("direccion",Tabla_471023!A661),"658")</f>
        <v>658</v>
      </c>
      <c r="U665" s="5" t="str" cm="1">
        <f t="array" aca="1" ref="U665" ca="1">HYPERLINK("#"&amp;CELL("direccion",Tabla_471047!A661),"658")</f>
        <v>658</v>
      </c>
      <c r="V665" s="5" t="str" cm="1">
        <f t="array" aca="1" ref="V665" ca="1">HYPERLINK("#"&amp;CELL("direccion",Tabla_471030!A661),"658")</f>
        <v>658</v>
      </c>
      <c r="W665" s="5" t="str" cm="1">
        <f t="array" aca="1" ref="W665" ca="1">HYPERLINK("#"&amp;CELL("direccion",Tabla_471041!A661),"658")</f>
        <v>658</v>
      </c>
      <c r="X665" s="5" t="str" cm="1">
        <f t="array" aca="1" ref="X665" ca="1">HYPERLINK("#"&amp;CELL("direccion",Tabla_471031!A661),"658")</f>
        <v>658</v>
      </c>
      <c r="Y665" s="5" t="str" cm="1">
        <f t="array" aca="1" ref="Y665" ca="1">HYPERLINK("#"&amp;CELL("direccion",Tabla_471032!A661),"658")</f>
        <v>658</v>
      </c>
      <c r="Z665" s="5" t="str" cm="1">
        <f t="array" aca="1" ref="Z665" ca="1">HYPERLINK("#"&amp;CELL("direccion",Tabla_471059!A661),"658")</f>
        <v>658</v>
      </c>
      <c r="AA665" s="5" t="str" cm="1">
        <f t="array" aca="1" ref="AA665" ca="1">HYPERLINK("#"&amp;CELL("direccion",Tabla_471071!A661),"658")</f>
        <v>658</v>
      </c>
      <c r="AB665" s="5" t="str" cm="1">
        <f t="array" aca="1" ref="AB665" ca="1">HYPERLINK("#"&amp;CELL("direccion",Tabla_471062!A661),"658")</f>
        <v>658</v>
      </c>
      <c r="AC665" s="5" t="str" cm="1">
        <f t="array" aca="1" ref="AC665" ca="1">HYPERLINK("#"&amp;CELL("direccion",Tabla_471074!A661),"658")</f>
        <v>658</v>
      </c>
      <c r="AD665" t="s">
        <v>213</v>
      </c>
      <c r="AE665" s="3">
        <v>45747</v>
      </c>
    </row>
    <row r="666" spans="1:31" x14ac:dyDescent="0.3">
      <c r="A666">
        <v>2025</v>
      </c>
      <c r="B666" s="3">
        <v>45658</v>
      </c>
      <c r="C666" s="3">
        <v>45747</v>
      </c>
      <c r="D666" t="s">
        <v>84</v>
      </c>
      <c r="E666">
        <v>169</v>
      </c>
      <c r="F666" t="s">
        <v>306</v>
      </c>
      <c r="G666" t="s">
        <v>306</v>
      </c>
      <c r="H666" t="s">
        <v>225</v>
      </c>
      <c r="I666" t="s">
        <v>1314</v>
      </c>
      <c r="J666" t="s">
        <v>353</v>
      </c>
      <c r="K666" t="s">
        <v>485</v>
      </c>
      <c r="L666" t="s">
        <v>91</v>
      </c>
      <c r="M666">
        <v>11537</v>
      </c>
      <c r="N666" t="s">
        <v>212</v>
      </c>
      <c r="O666">
        <v>9402.81</v>
      </c>
      <c r="P666" t="s">
        <v>212</v>
      </c>
      <c r="Q666" s="5" t="str" cm="1">
        <f t="array" aca="1" ref="Q666" ca="1">HYPERLINK("#"&amp;CELL("direccion",Tabla_471065!A662),"659")</f>
        <v>659</v>
      </c>
      <c r="R666" s="5" t="str" cm="1">
        <f t="array" aca="1" ref="R666" ca="1">HYPERLINK("#"&amp;CELL("direccion",Tabla_471039!A662),"659")</f>
        <v>659</v>
      </c>
      <c r="S666" s="5" t="str" cm="1">
        <f t="array" aca="1" ref="S666" ca="1">HYPERLINK("#"&amp;CELL("direccion",Tabla_471067!A662),"659")</f>
        <v>659</v>
      </c>
      <c r="T666" s="5" t="str" cm="1">
        <f t="array" aca="1" ref="T666" ca="1">HYPERLINK("#"&amp;CELL("direccion",Tabla_471023!A662),"659")</f>
        <v>659</v>
      </c>
      <c r="U666" s="5" t="str" cm="1">
        <f t="array" aca="1" ref="U666" ca="1">HYPERLINK("#"&amp;CELL("direccion",Tabla_471047!A662),"659")</f>
        <v>659</v>
      </c>
      <c r="V666" s="5" t="str" cm="1">
        <f t="array" aca="1" ref="V666" ca="1">HYPERLINK("#"&amp;CELL("direccion",Tabla_471030!A662),"659")</f>
        <v>659</v>
      </c>
      <c r="W666" s="5" t="str" cm="1">
        <f t="array" aca="1" ref="W666" ca="1">HYPERLINK("#"&amp;CELL("direccion",Tabla_471041!A662),"659")</f>
        <v>659</v>
      </c>
      <c r="X666" s="5" t="str" cm="1">
        <f t="array" aca="1" ref="X666" ca="1">HYPERLINK("#"&amp;CELL("direccion",Tabla_471031!A662),"659")</f>
        <v>659</v>
      </c>
      <c r="Y666" s="5" t="str" cm="1">
        <f t="array" aca="1" ref="Y666" ca="1">HYPERLINK("#"&amp;CELL("direccion",Tabla_471032!A662),"659")</f>
        <v>659</v>
      </c>
      <c r="Z666" s="5" t="str" cm="1">
        <f t="array" aca="1" ref="Z666" ca="1">HYPERLINK("#"&amp;CELL("direccion",Tabla_471059!A662),"659")</f>
        <v>659</v>
      </c>
      <c r="AA666" s="5" t="str" cm="1">
        <f t="array" aca="1" ref="AA666" ca="1">HYPERLINK("#"&amp;CELL("direccion",Tabla_471071!A662),"659")</f>
        <v>659</v>
      </c>
      <c r="AB666" s="5" t="str" cm="1">
        <f t="array" aca="1" ref="AB666" ca="1">HYPERLINK("#"&amp;CELL("direccion",Tabla_471062!A662),"659")</f>
        <v>659</v>
      </c>
      <c r="AC666" s="5" t="str" cm="1">
        <f t="array" aca="1" ref="AC666" ca="1">HYPERLINK("#"&amp;CELL("direccion",Tabla_471074!A662),"659")</f>
        <v>659</v>
      </c>
      <c r="AD666" t="s">
        <v>213</v>
      </c>
      <c r="AE666" s="3">
        <v>45747</v>
      </c>
    </row>
    <row r="667" spans="1:31" x14ac:dyDescent="0.3">
      <c r="A667">
        <v>2025</v>
      </c>
      <c r="B667" s="3">
        <v>45658</v>
      </c>
      <c r="C667" s="3">
        <v>45747</v>
      </c>
      <c r="D667" t="s">
        <v>84</v>
      </c>
      <c r="E667">
        <v>169</v>
      </c>
      <c r="F667" t="s">
        <v>308</v>
      </c>
      <c r="G667" t="s">
        <v>308</v>
      </c>
      <c r="H667" t="s">
        <v>225</v>
      </c>
      <c r="I667" t="s">
        <v>1315</v>
      </c>
      <c r="J667" t="s">
        <v>353</v>
      </c>
      <c r="K667" t="s">
        <v>358</v>
      </c>
      <c r="L667" t="s">
        <v>92</v>
      </c>
      <c r="M667">
        <v>11537</v>
      </c>
      <c r="N667" t="s">
        <v>212</v>
      </c>
      <c r="O667">
        <v>9402.81</v>
      </c>
      <c r="P667" t="s">
        <v>212</v>
      </c>
      <c r="Q667" s="5" t="str" cm="1">
        <f t="array" aca="1" ref="Q667" ca="1">HYPERLINK("#"&amp;CELL("direccion",Tabla_471065!A663),"660")</f>
        <v>660</v>
      </c>
      <c r="R667" s="5" t="str" cm="1">
        <f t="array" aca="1" ref="R667" ca="1">HYPERLINK("#"&amp;CELL("direccion",Tabla_471039!A663),"660")</f>
        <v>660</v>
      </c>
      <c r="S667" s="5" t="str" cm="1">
        <f t="array" aca="1" ref="S667" ca="1">HYPERLINK("#"&amp;CELL("direccion",Tabla_471067!A663),"660")</f>
        <v>660</v>
      </c>
      <c r="T667" s="5" t="str" cm="1">
        <f t="array" aca="1" ref="T667" ca="1">HYPERLINK("#"&amp;CELL("direccion",Tabla_471023!A663),"660")</f>
        <v>660</v>
      </c>
      <c r="U667" s="5" t="str" cm="1">
        <f t="array" aca="1" ref="U667" ca="1">HYPERLINK("#"&amp;CELL("direccion",Tabla_471047!A663),"660")</f>
        <v>660</v>
      </c>
      <c r="V667" s="5" t="str" cm="1">
        <f t="array" aca="1" ref="V667" ca="1">HYPERLINK("#"&amp;CELL("direccion",Tabla_471030!A663),"660")</f>
        <v>660</v>
      </c>
      <c r="W667" s="5" t="str" cm="1">
        <f t="array" aca="1" ref="W667" ca="1">HYPERLINK("#"&amp;CELL("direccion",Tabla_471041!A663),"660")</f>
        <v>660</v>
      </c>
      <c r="X667" s="5" t="str" cm="1">
        <f t="array" aca="1" ref="X667" ca="1">HYPERLINK("#"&amp;CELL("direccion",Tabla_471031!A663),"660")</f>
        <v>660</v>
      </c>
      <c r="Y667" s="5" t="str" cm="1">
        <f t="array" aca="1" ref="Y667" ca="1">HYPERLINK("#"&amp;CELL("direccion",Tabla_471032!A663),"660")</f>
        <v>660</v>
      </c>
      <c r="Z667" s="5" t="str" cm="1">
        <f t="array" aca="1" ref="Z667" ca="1">HYPERLINK("#"&amp;CELL("direccion",Tabla_471059!A663),"660")</f>
        <v>660</v>
      </c>
      <c r="AA667" s="5" t="str" cm="1">
        <f t="array" aca="1" ref="AA667" ca="1">HYPERLINK("#"&amp;CELL("direccion",Tabla_471071!A663),"660")</f>
        <v>660</v>
      </c>
      <c r="AB667" s="5" t="str" cm="1">
        <f t="array" aca="1" ref="AB667" ca="1">HYPERLINK("#"&amp;CELL("direccion",Tabla_471062!A663),"660")</f>
        <v>660</v>
      </c>
      <c r="AC667" s="5" t="str" cm="1">
        <f t="array" aca="1" ref="AC667" ca="1">HYPERLINK("#"&amp;CELL("direccion",Tabla_471074!A663),"660")</f>
        <v>660</v>
      </c>
      <c r="AD667" t="s">
        <v>213</v>
      </c>
      <c r="AE667" s="3">
        <v>45747</v>
      </c>
    </row>
    <row r="668" spans="1:31" x14ac:dyDescent="0.3">
      <c r="A668">
        <v>2025</v>
      </c>
      <c r="B668" s="3">
        <v>45658</v>
      </c>
      <c r="C668" s="3">
        <v>45747</v>
      </c>
      <c r="D668" t="s">
        <v>84</v>
      </c>
      <c r="E668">
        <v>169</v>
      </c>
      <c r="F668" t="s">
        <v>309</v>
      </c>
      <c r="G668" t="s">
        <v>309</v>
      </c>
      <c r="H668" t="s">
        <v>225</v>
      </c>
      <c r="I668" t="s">
        <v>537</v>
      </c>
      <c r="J668" t="s">
        <v>1316</v>
      </c>
      <c r="K668" t="s">
        <v>406</v>
      </c>
      <c r="L668" t="s">
        <v>92</v>
      </c>
      <c r="M668">
        <v>11537</v>
      </c>
      <c r="N668" t="s">
        <v>212</v>
      </c>
      <c r="O668">
        <v>9402.81</v>
      </c>
      <c r="P668" t="s">
        <v>212</v>
      </c>
      <c r="Q668" s="5" t="str" cm="1">
        <f t="array" aca="1" ref="Q668" ca="1">HYPERLINK("#"&amp;CELL("direccion",Tabla_471065!A664),"661")</f>
        <v>661</v>
      </c>
      <c r="R668" s="5" t="str" cm="1">
        <f t="array" aca="1" ref="R668" ca="1">HYPERLINK("#"&amp;CELL("direccion",Tabla_471039!A664),"661")</f>
        <v>661</v>
      </c>
      <c r="S668" s="5" t="str" cm="1">
        <f t="array" aca="1" ref="S668" ca="1">HYPERLINK("#"&amp;CELL("direccion",Tabla_471067!A664),"661")</f>
        <v>661</v>
      </c>
      <c r="T668" s="5" t="str" cm="1">
        <f t="array" aca="1" ref="T668" ca="1">HYPERLINK("#"&amp;CELL("direccion",Tabla_471023!A664),"661")</f>
        <v>661</v>
      </c>
      <c r="U668" s="5" t="str" cm="1">
        <f t="array" aca="1" ref="U668" ca="1">HYPERLINK("#"&amp;CELL("direccion",Tabla_471047!A664),"661")</f>
        <v>661</v>
      </c>
      <c r="V668" s="5" t="str" cm="1">
        <f t="array" aca="1" ref="V668" ca="1">HYPERLINK("#"&amp;CELL("direccion",Tabla_471030!A664),"661")</f>
        <v>661</v>
      </c>
      <c r="W668" s="5" t="str" cm="1">
        <f t="array" aca="1" ref="W668" ca="1">HYPERLINK("#"&amp;CELL("direccion",Tabla_471041!A664),"661")</f>
        <v>661</v>
      </c>
      <c r="X668" s="5" t="str" cm="1">
        <f t="array" aca="1" ref="X668" ca="1">HYPERLINK("#"&amp;CELL("direccion",Tabla_471031!A664),"661")</f>
        <v>661</v>
      </c>
      <c r="Y668" s="5" t="str" cm="1">
        <f t="array" aca="1" ref="Y668" ca="1">HYPERLINK("#"&amp;CELL("direccion",Tabla_471032!A664),"661")</f>
        <v>661</v>
      </c>
      <c r="Z668" s="5" t="str" cm="1">
        <f t="array" aca="1" ref="Z668" ca="1">HYPERLINK("#"&amp;CELL("direccion",Tabla_471059!A664),"661")</f>
        <v>661</v>
      </c>
      <c r="AA668" s="5" t="str" cm="1">
        <f t="array" aca="1" ref="AA668" ca="1">HYPERLINK("#"&amp;CELL("direccion",Tabla_471071!A664),"661")</f>
        <v>661</v>
      </c>
      <c r="AB668" s="5" t="str" cm="1">
        <f t="array" aca="1" ref="AB668" ca="1">HYPERLINK("#"&amp;CELL("direccion",Tabla_471062!A664),"661")</f>
        <v>661</v>
      </c>
      <c r="AC668" s="5" t="str" cm="1">
        <f t="array" aca="1" ref="AC668" ca="1">HYPERLINK("#"&amp;CELL("direccion",Tabla_471074!A664),"661")</f>
        <v>661</v>
      </c>
      <c r="AD668" t="s">
        <v>213</v>
      </c>
      <c r="AE668" s="3">
        <v>45747</v>
      </c>
    </row>
    <row r="669" spans="1:31" x14ac:dyDescent="0.3">
      <c r="A669">
        <v>2025</v>
      </c>
      <c r="B669" s="3">
        <v>45658</v>
      </c>
      <c r="C669" s="3">
        <v>45747</v>
      </c>
      <c r="D669" t="s">
        <v>84</v>
      </c>
      <c r="E669">
        <v>169</v>
      </c>
      <c r="F669" t="s">
        <v>309</v>
      </c>
      <c r="G669" t="s">
        <v>309</v>
      </c>
      <c r="H669" t="s">
        <v>225</v>
      </c>
      <c r="I669" t="s">
        <v>1317</v>
      </c>
      <c r="J669" t="s">
        <v>547</v>
      </c>
      <c r="K669" t="s">
        <v>353</v>
      </c>
      <c r="L669" t="s">
        <v>92</v>
      </c>
      <c r="M669">
        <v>11537</v>
      </c>
      <c r="N669" t="s">
        <v>212</v>
      </c>
      <c r="O669">
        <v>9402.81</v>
      </c>
      <c r="P669" t="s">
        <v>212</v>
      </c>
      <c r="Q669" s="5" t="str" cm="1">
        <f t="array" aca="1" ref="Q669" ca="1">HYPERLINK("#"&amp;CELL("direccion",Tabla_471065!A665),"662")</f>
        <v>662</v>
      </c>
      <c r="R669" s="5" t="str" cm="1">
        <f t="array" aca="1" ref="R669" ca="1">HYPERLINK("#"&amp;CELL("direccion",Tabla_471039!A665),"662")</f>
        <v>662</v>
      </c>
      <c r="S669" s="5" t="str" cm="1">
        <f t="array" aca="1" ref="S669" ca="1">HYPERLINK("#"&amp;CELL("direccion",Tabla_471067!A665),"662")</f>
        <v>662</v>
      </c>
      <c r="T669" s="5" t="str" cm="1">
        <f t="array" aca="1" ref="T669" ca="1">HYPERLINK("#"&amp;CELL("direccion",Tabla_471023!A665),"662")</f>
        <v>662</v>
      </c>
      <c r="U669" s="5" t="str" cm="1">
        <f t="array" aca="1" ref="U669" ca="1">HYPERLINK("#"&amp;CELL("direccion",Tabla_471047!A665),"662")</f>
        <v>662</v>
      </c>
      <c r="V669" s="5" t="str" cm="1">
        <f t="array" aca="1" ref="V669" ca="1">HYPERLINK("#"&amp;CELL("direccion",Tabla_471030!A665),"662")</f>
        <v>662</v>
      </c>
      <c r="W669" s="5" t="str" cm="1">
        <f t="array" aca="1" ref="W669" ca="1">HYPERLINK("#"&amp;CELL("direccion",Tabla_471041!A665),"662")</f>
        <v>662</v>
      </c>
      <c r="X669" s="5" t="str" cm="1">
        <f t="array" aca="1" ref="X669" ca="1">HYPERLINK("#"&amp;CELL("direccion",Tabla_471031!A665),"662")</f>
        <v>662</v>
      </c>
      <c r="Y669" s="5" t="str" cm="1">
        <f t="array" aca="1" ref="Y669" ca="1">HYPERLINK("#"&amp;CELL("direccion",Tabla_471032!A665),"662")</f>
        <v>662</v>
      </c>
      <c r="Z669" s="5" t="str" cm="1">
        <f t="array" aca="1" ref="Z669" ca="1">HYPERLINK("#"&amp;CELL("direccion",Tabla_471059!A665),"662")</f>
        <v>662</v>
      </c>
      <c r="AA669" s="5" t="str" cm="1">
        <f t="array" aca="1" ref="AA669" ca="1">HYPERLINK("#"&amp;CELL("direccion",Tabla_471071!A665),"662")</f>
        <v>662</v>
      </c>
      <c r="AB669" s="5" t="str" cm="1">
        <f t="array" aca="1" ref="AB669" ca="1">HYPERLINK("#"&amp;CELL("direccion",Tabla_471062!A665),"662")</f>
        <v>662</v>
      </c>
      <c r="AC669" s="5" t="str" cm="1">
        <f t="array" aca="1" ref="AC669" ca="1">HYPERLINK("#"&amp;CELL("direccion",Tabla_471074!A665),"662")</f>
        <v>662</v>
      </c>
      <c r="AD669" t="s">
        <v>213</v>
      </c>
      <c r="AE669" s="3">
        <v>45747</v>
      </c>
    </row>
    <row r="670" spans="1:31" x14ac:dyDescent="0.3">
      <c r="A670">
        <v>2025</v>
      </c>
      <c r="B670" s="3">
        <v>45658</v>
      </c>
      <c r="C670" s="3">
        <v>45747</v>
      </c>
      <c r="D670" t="s">
        <v>84</v>
      </c>
      <c r="E670">
        <v>169</v>
      </c>
      <c r="F670" t="s">
        <v>306</v>
      </c>
      <c r="G670" t="s">
        <v>306</v>
      </c>
      <c r="H670" t="s">
        <v>225</v>
      </c>
      <c r="I670" t="s">
        <v>1318</v>
      </c>
      <c r="J670" t="s">
        <v>1319</v>
      </c>
      <c r="K670" t="s">
        <v>1320</v>
      </c>
      <c r="L670" t="s">
        <v>92</v>
      </c>
      <c r="M670">
        <v>11537</v>
      </c>
      <c r="N670" t="s">
        <v>212</v>
      </c>
      <c r="O670">
        <v>9402.81</v>
      </c>
      <c r="P670" t="s">
        <v>212</v>
      </c>
      <c r="Q670" s="5" t="str" cm="1">
        <f t="array" aca="1" ref="Q670" ca="1">HYPERLINK("#"&amp;CELL("direccion",Tabla_471065!A666),"663")</f>
        <v>663</v>
      </c>
      <c r="R670" s="5" t="str" cm="1">
        <f t="array" aca="1" ref="R670" ca="1">HYPERLINK("#"&amp;CELL("direccion",Tabla_471039!A666),"663")</f>
        <v>663</v>
      </c>
      <c r="S670" s="5" t="str" cm="1">
        <f t="array" aca="1" ref="S670" ca="1">HYPERLINK("#"&amp;CELL("direccion",Tabla_471067!A666),"663")</f>
        <v>663</v>
      </c>
      <c r="T670" s="5" t="str" cm="1">
        <f t="array" aca="1" ref="T670" ca="1">HYPERLINK("#"&amp;CELL("direccion",Tabla_471023!A666),"663")</f>
        <v>663</v>
      </c>
      <c r="U670" s="5" t="str" cm="1">
        <f t="array" aca="1" ref="U670" ca="1">HYPERLINK("#"&amp;CELL("direccion",Tabla_471047!A666),"663")</f>
        <v>663</v>
      </c>
      <c r="V670" s="5" t="str" cm="1">
        <f t="array" aca="1" ref="V670" ca="1">HYPERLINK("#"&amp;CELL("direccion",Tabla_471030!A666),"663")</f>
        <v>663</v>
      </c>
      <c r="W670" s="5" t="str" cm="1">
        <f t="array" aca="1" ref="W670" ca="1">HYPERLINK("#"&amp;CELL("direccion",Tabla_471041!A666),"663")</f>
        <v>663</v>
      </c>
      <c r="X670" s="5" t="str" cm="1">
        <f t="array" aca="1" ref="X670" ca="1">HYPERLINK("#"&amp;CELL("direccion",Tabla_471031!A666),"663")</f>
        <v>663</v>
      </c>
      <c r="Y670" s="5" t="str" cm="1">
        <f t="array" aca="1" ref="Y670" ca="1">HYPERLINK("#"&amp;CELL("direccion",Tabla_471032!A666),"663")</f>
        <v>663</v>
      </c>
      <c r="Z670" s="5" t="str" cm="1">
        <f t="array" aca="1" ref="Z670" ca="1">HYPERLINK("#"&amp;CELL("direccion",Tabla_471059!A666),"663")</f>
        <v>663</v>
      </c>
      <c r="AA670" s="5" t="str" cm="1">
        <f t="array" aca="1" ref="AA670" ca="1">HYPERLINK("#"&amp;CELL("direccion",Tabla_471071!A666),"663")</f>
        <v>663</v>
      </c>
      <c r="AB670" s="5" t="str" cm="1">
        <f t="array" aca="1" ref="AB670" ca="1">HYPERLINK("#"&amp;CELL("direccion",Tabla_471062!A666),"663")</f>
        <v>663</v>
      </c>
      <c r="AC670" s="5" t="str" cm="1">
        <f t="array" aca="1" ref="AC670" ca="1">HYPERLINK("#"&amp;CELL("direccion",Tabla_471074!A666),"663")</f>
        <v>663</v>
      </c>
      <c r="AD670" t="s">
        <v>213</v>
      </c>
      <c r="AE670" s="3">
        <v>45747</v>
      </c>
    </row>
    <row r="671" spans="1:31" x14ac:dyDescent="0.3">
      <c r="A671">
        <v>2025</v>
      </c>
      <c r="B671" s="3">
        <v>45658</v>
      </c>
      <c r="C671" s="3">
        <v>45747</v>
      </c>
      <c r="D671" t="s">
        <v>84</v>
      </c>
      <c r="E671">
        <v>169</v>
      </c>
      <c r="F671" t="s">
        <v>297</v>
      </c>
      <c r="G671" t="s">
        <v>297</v>
      </c>
      <c r="H671" t="s">
        <v>225</v>
      </c>
      <c r="I671" t="s">
        <v>1321</v>
      </c>
      <c r="J671" t="s">
        <v>1322</v>
      </c>
      <c r="K671" t="s">
        <v>1323</v>
      </c>
      <c r="L671" t="s">
        <v>92</v>
      </c>
      <c r="M671">
        <v>10500</v>
      </c>
      <c r="N671" t="s">
        <v>212</v>
      </c>
      <c r="O671">
        <v>8609.76</v>
      </c>
      <c r="P671" t="s">
        <v>212</v>
      </c>
      <c r="Q671" s="5" t="str" cm="1">
        <f t="array" aca="1" ref="Q671" ca="1">HYPERLINK("#"&amp;CELL("direccion",Tabla_471065!A667),"664")</f>
        <v>664</v>
      </c>
      <c r="R671" s="5" t="str" cm="1">
        <f t="array" aca="1" ref="R671" ca="1">HYPERLINK("#"&amp;CELL("direccion",Tabla_471039!A667),"664")</f>
        <v>664</v>
      </c>
      <c r="S671" s="5" t="str" cm="1">
        <f t="array" aca="1" ref="S671" ca="1">HYPERLINK("#"&amp;CELL("direccion",Tabla_471067!A667),"664")</f>
        <v>664</v>
      </c>
      <c r="T671" s="5" t="str" cm="1">
        <f t="array" aca="1" ref="T671" ca="1">HYPERLINK("#"&amp;CELL("direccion",Tabla_471023!A667),"664")</f>
        <v>664</v>
      </c>
      <c r="U671" s="5" t="str" cm="1">
        <f t="array" aca="1" ref="U671" ca="1">HYPERLINK("#"&amp;CELL("direccion",Tabla_471047!A667),"664")</f>
        <v>664</v>
      </c>
      <c r="V671" s="5" t="str" cm="1">
        <f t="array" aca="1" ref="V671" ca="1">HYPERLINK("#"&amp;CELL("direccion",Tabla_471030!A667),"664")</f>
        <v>664</v>
      </c>
      <c r="W671" s="5" t="str" cm="1">
        <f t="array" aca="1" ref="W671" ca="1">HYPERLINK("#"&amp;CELL("direccion",Tabla_471041!A667),"664")</f>
        <v>664</v>
      </c>
      <c r="X671" s="5" t="str" cm="1">
        <f t="array" aca="1" ref="X671" ca="1">HYPERLINK("#"&amp;CELL("direccion",Tabla_471031!A667),"664")</f>
        <v>664</v>
      </c>
      <c r="Y671" s="5" t="str" cm="1">
        <f t="array" aca="1" ref="Y671" ca="1">HYPERLINK("#"&amp;CELL("direccion",Tabla_471032!A667),"664")</f>
        <v>664</v>
      </c>
      <c r="Z671" s="5" t="str" cm="1">
        <f t="array" aca="1" ref="Z671" ca="1">HYPERLINK("#"&amp;CELL("direccion",Tabla_471059!A667),"664")</f>
        <v>664</v>
      </c>
      <c r="AA671" s="5" t="str" cm="1">
        <f t="array" aca="1" ref="AA671" ca="1">HYPERLINK("#"&amp;CELL("direccion",Tabla_471071!A667),"664")</f>
        <v>664</v>
      </c>
      <c r="AB671" s="5" t="str" cm="1">
        <f t="array" aca="1" ref="AB671" ca="1">HYPERLINK("#"&amp;CELL("direccion",Tabla_471062!A667),"664")</f>
        <v>664</v>
      </c>
      <c r="AC671" s="5" t="str" cm="1">
        <f t="array" aca="1" ref="AC671" ca="1">HYPERLINK("#"&amp;CELL("direccion",Tabla_471074!A667),"664")</f>
        <v>664</v>
      </c>
      <c r="AD671" t="s">
        <v>213</v>
      </c>
      <c r="AE671" s="3">
        <v>45747</v>
      </c>
    </row>
    <row r="672" spans="1:31" x14ac:dyDescent="0.3">
      <c r="A672">
        <v>2025</v>
      </c>
      <c r="B672" s="3">
        <v>45658</v>
      </c>
      <c r="C672" s="3">
        <v>45747</v>
      </c>
      <c r="D672" t="s">
        <v>84</v>
      </c>
      <c r="E672">
        <v>169</v>
      </c>
      <c r="F672" t="s">
        <v>309</v>
      </c>
      <c r="G672" t="s">
        <v>309</v>
      </c>
      <c r="H672" t="s">
        <v>225</v>
      </c>
      <c r="I672" t="s">
        <v>1324</v>
      </c>
      <c r="J672" t="s">
        <v>673</v>
      </c>
      <c r="K672" t="s">
        <v>1325</v>
      </c>
      <c r="L672" t="s">
        <v>91</v>
      </c>
      <c r="M672">
        <v>10500</v>
      </c>
      <c r="N672" t="s">
        <v>212</v>
      </c>
      <c r="O672">
        <v>8609.76</v>
      </c>
      <c r="P672" t="s">
        <v>212</v>
      </c>
      <c r="Q672" s="5" t="str" cm="1">
        <f t="array" aca="1" ref="Q672" ca="1">HYPERLINK("#"&amp;CELL("direccion",Tabla_471065!A668),"665")</f>
        <v>665</v>
      </c>
      <c r="R672" s="5" t="str" cm="1">
        <f t="array" aca="1" ref="R672" ca="1">HYPERLINK("#"&amp;CELL("direccion",Tabla_471039!A668),"665")</f>
        <v>665</v>
      </c>
      <c r="S672" s="5" t="str" cm="1">
        <f t="array" aca="1" ref="S672" ca="1">HYPERLINK("#"&amp;CELL("direccion",Tabla_471067!A668),"665")</f>
        <v>665</v>
      </c>
      <c r="T672" s="5" t="str" cm="1">
        <f t="array" aca="1" ref="T672" ca="1">HYPERLINK("#"&amp;CELL("direccion",Tabla_471023!A668),"665")</f>
        <v>665</v>
      </c>
      <c r="U672" s="5" t="str" cm="1">
        <f t="array" aca="1" ref="U672" ca="1">HYPERLINK("#"&amp;CELL("direccion",Tabla_471047!A668),"665")</f>
        <v>665</v>
      </c>
      <c r="V672" s="5" t="str" cm="1">
        <f t="array" aca="1" ref="V672" ca="1">HYPERLINK("#"&amp;CELL("direccion",Tabla_471030!A668),"665")</f>
        <v>665</v>
      </c>
      <c r="W672" s="5" t="str" cm="1">
        <f t="array" aca="1" ref="W672" ca="1">HYPERLINK("#"&amp;CELL("direccion",Tabla_471041!A668),"665")</f>
        <v>665</v>
      </c>
      <c r="X672" s="5" t="str" cm="1">
        <f t="array" aca="1" ref="X672" ca="1">HYPERLINK("#"&amp;CELL("direccion",Tabla_471031!A668),"665")</f>
        <v>665</v>
      </c>
      <c r="Y672" s="5" t="str" cm="1">
        <f t="array" aca="1" ref="Y672" ca="1">HYPERLINK("#"&amp;CELL("direccion",Tabla_471032!A668),"665")</f>
        <v>665</v>
      </c>
      <c r="Z672" s="5" t="str" cm="1">
        <f t="array" aca="1" ref="Z672" ca="1">HYPERLINK("#"&amp;CELL("direccion",Tabla_471059!A668),"665")</f>
        <v>665</v>
      </c>
      <c r="AA672" s="5" t="str" cm="1">
        <f t="array" aca="1" ref="AA672" ca="1">HYPERLINK("#"&amp;CELL("direccion",Tabla_471071!A668),"665")</f>
        <v>665</v>
      </c>
      <c r="AB672" s="5" t="str" cm="1">
        <f t="array" aca="1" ref="AB672" ca="1">HYPERLINK("#"&amp;CELL("direccion",Tabla_471062!A668),"665")</f>
        <v>665</v>
      </c>
      <c r="AC672" s="5" t="str" cm="1">
        <f t="array" aca="1" ref="AC672" ca="1">HYPERLINK("#"&amp;CELL("direccion",Tabla_471074!A668),"665")</f>
        <v>665</v>
      </c>
      <c r="AD672" t="s">
        <v>213</v>
      </c>
      <c r="AE672" s="3">
        <v>45747</v>
      </c>
    </row>
    <row r="673" spans="1:31" x14ac:dyDescent="0.3">
      <c r="A673">
        <v>2025</v>
      </c>
      <c r="B673" s="3">
        <v>45658</v>
      </c>
      <c r="C673" s="3">
        <v>45747</v>
      </c>
      <c r="D673" t="s">
        <v>84</v>
      </c>
      <c r="E673">
        <v>169</v>
      </c>
      <c r="F673" t="s">
        <v>310</v>
      </c>
      <c r="G673" t="s">
        <v>310</v>
      </c>
      <c r="H673" t="s">
        <v>225</v>
      </c>
      <c r="I673" t="s">
        <v>391</v>
      </c>
      <c r="J673" t="s">
        <v>1326</v>
      </c>
      <c r="K673" t="s">
        <v>553</v>
      </c>
      <c r="L673" t="s">
        <v>91</v>
      </c>
      <c r="M673">
        <v>11537</v>
      </c>
      <c r="N673" t="s">
        <v>212</v>
      </c>
      <c r="O673">
        <v>9402.81</v>
      </c>
      <c r="P673" t="s">
        <v>212</v>
      </c>
      <c r="Q673" s="5" t="str" cm="1">
        <f t="array" aca="1" ref="Q673" ca="1">HYPERLINK("#"&amp;CELL("direccion",Tabla_471065!A669),"666")</f>
        <v>666</v>
      </c>
      <c r="R673" s="5" t="str" cm="1">
        <f t="array" aca="1" ref="R673" ca="1">HYPERLINK("#"&amp;CELL("direccion",Tabla_471039!A669),"666")</f>
        <v>666</v>
      </c>
      <c r="S673" s="5" t="str" cm="1">
        <f t="array" aca="1" ref="S673" ca="1">HYPERLINK("#"&amp;CELL("direccion",Tabla_471067!A669),"666")</f>
        <v>666</v>
      </c>
      <c r="T673" s="5" t="str" cm="1">
        <f t="array" aca="1" ref="T673" ca="1">HYPERLINK("#"&amp;CELL("direccion",Tabla_471023!A669),"666")</f>
        <v>666</v>
      </c>
      <c r="U673" s="5" t="str" cm="1">
        <f t="array" aca="1" ref="U673" ca="1">HYPERLINK("#"&amp;CELL("direccion",Tabla_471047!A669),"666")</f>
        <v>666</v>
      </c>
      <c r="V673" s="5" t="str" cm="1">
        <f t="array" aca="1" ref="V673" ca="1">HYPERLINK("#"&amp;CELL("direccion",Tabla_471030!A669),"666")</f>
        <v>666</v>
      </c>
      <c r="W673" s="5" t="str" cm="1">
        <f t="array" aca="1" ref="W673" ca="1">HYPERLINK("#"&amp;CELL("direccion",Tabla_471041!A669),"666")</f>
        <v>666</v>
      </c>
      <c r="X673" s="5" t="str" cm="1">
        <f t="array" aca="1" ref="X673" ca="1">HYPERLINK("#"&amp;CELL("direccion",Tabla_471031!A669),"666")</f>
        <v>666</v>
      </c>
      <c r="Y673" s="5" t="str" cm="1">
        <f t="array" aca="1" ref="Y673" ca="1">HYPERLINK("#"&amp;CELL("direccion",Tabla_471032!A669),"666")</f>
        <v>666</v>
      </c>
      <c r="Z673" s="5" t="str" cm="1">
        <f t="array" aca="1" ref="Z673" ca="1">HYPERLINK("#"&amp;CELL("direccion",Tabla_471059!A669),"666")</f>
        <v>666</v>
      </c>
      <c r="AA673" s="5" t="str" cm="1">
        <f t="array" aca="1" ref="AA673" ca="1">HYPERLINK("#"&amp;CELL("direccion",Tabla_471071!A669),"666")</f>
        <v>666</v>
      </c>
      <c r="AB673" s="5" t="str" cm="1">
        <f t="array" aca="1" ref="AB673" ca="1">HYPERLINK("#"&amp;CELL("direccion",Tabla_471062!A669),"666")</f>
        <v>666</v>
      </c>
      <c r="AC673" s="5" t="str" cm="1">
        <f t="array" aca="1" ref="AC673" ca="1">HYPERLINK("#"&amp;CELL("direccion",Tabla_471074!A669),"666")</f>
        <v>666</v>
      </c>
      <c r="AD673" t="s">
        <v>213</v>
      </c>
      <c r="AE673" s="3">
        <v>45747</v>
      </c>
    </row>
    <row r="674" spans="1:31" x14ac:dyDescent="0.3">
      <c r="A674">
        <v>2025</v>
      </c>
      <c r="B674" s="3">
        <v>45658</v>
      </c>
      <c r="C674" s="3">
        <v>45747</v>
      </c>
      <c r="D674" t="s">
        <v>84</v>
      </c>
      <c r="E674">
        <v>169</v>
      </c>
      <c r="F674" t="s">
        <v>297</v>
      </c>
      <c r="G674" t="s">
        <v>297</v>
      </c>
      <c r="H674" t="s">
        <v>225</v>
      </c>
      <c r="I674" t="s">
        <v>641</v>
      </c>
      <c r="J674" t="s">
        <v>775</v>
      </c>
      <c r="K674" t="s">
        <v>794</v>
      </c>
      <c r="L674" t="s">
        <v>92</v>
      </c>
      <c r="M674">
        <v>10500</v>
      </c>
      <c r="N674" t="s">
        <v>212</v>
      </c>
      <c r="O674">
        <v>8609.76</v>
      </c>
      <c r="P674" t="s">
        <v>212</v>
      </c>
      <c r="Q674" s="5" t="str" cm="1">
        <f t="array" aca="1" ref="Q674" ca="1">HYPERLINK("#"&amp;CELL("direccion",Tabla_471065!A670),"667")</f>
        <v>667</v>
      </c>
      <c r="R674" s="5" t="str" cm="1">
        <f t="array" aca="1" ref="R674" ca="1">HYPERLINK("#"&amp;CELL("direccion",Tabla_471039!A670),"667")</f>
        <v>667</v>
      </c>
      <c r="S674" s="5" t="str" cm="1">
        <f t="array" aca="1" ref="S674" ca="1">HYPERLINK("#"&amp;CELL("direccion",Tabla_471067!A670),"667")</f>
        <v>667</v>
      </c>
      <c r="T674" s="5" t="str" cm="1">
        <f t="array" aca="1" ref="T674" ca="1">HYPERLINK("#"&amp;CELL("direccion",Tabla_471023!A670),"667")</f>
        <v>667</v>
      </c>
      <c r="U674" s="5" t="str" cm="1">
        <f t="array" aca="1" ref="U674" ca="1">HYPERLINK("#"&amp;CELL("direccion",Tabla_471047!A670),"667")</f>
        <v>667</v>
      </c>
      <c r="V674" s="5" t="str" cm="1">
        <f t="array" aca="1" ref="V674" ca="1">HYPERLINK("#"&amp;CELL("direccion",Tabla_471030!A670),"667")</f>
        <v>667</v>
      </c>
      <c r="W674" s="5" t="str" cm="1">
        <f t="array" aca="1" ref="W674" ca="1">HYPERLINK("#"&amp;CELL("direccion",Tabla_471041!A670),"667")</f>
        <v>667</v>
      </c>
      <c r="X674" s="5" t="str" cm="1">
        <f t="array" aca="1" ref="X674" ca="1">HYPERLINK("#"&amp;CELL("direccion",Tabla_471031!A670),"667")</f>
        <v>667</v>
      </c>
      <c r="Y674" s="5" t="str" cm="1">
        <f t="array" aca="1" ref="Y674" ca="1">HYPERLINK("#"&amp;CELL("direccion",Tabla_471032!A670),"667")</f>
        <v>667</v>
      </c>
      <c r="Z674" s="5" t="str" cm="1">
        <f t="array" aca="1" ref="Z674" ca="1">HYPERLINK("#"&amp;CELL("direccion",Tabla_471059!A670),"667")</f>
        <v>667</v>
      </c>
      <c r="AA674" s="5" t="str" cm="1">
        <f t="array" aca="1" ref="AA674" ca="1">HYPERLINK("#"&amp;CELL("direccion",Tabla_471071!A670),"667")</f>
        <v>667</v>
      </c>
      <c r="AB674" s="5" t="str" cm="1">
        <f t="array" aca="1" ref="AB674" ca="1">HYPERLINK("#"&amp;CELL("direccion",Tabla_471062!A670),"667")</f>
        <v>667</v>
      </c>
      <c r="AC674" s="5" t="str" cm="1">
        <f t="array" aca="1" ref="AC674" ca="1">HYPERLINK("#"&amp;CELL("direccion",Tabla_471074!A670),"667")</f>
        <v>667</v>
      </c>
      <c r="AD674" t="s">
        <v>213</v>
      </c>
      <c r="AE674" s="3">
        <v>45747</v>
      </c>
    </row>
    <row r="675" spans="1:31" x14ac:dyDescent="0.3">
      <c r="A675">
        <v>2025</v>
      </c>
      <c r="B675" s="3">
        <v>45658</v>
      </c>
      <c r="C675" s="3">
        <v>45747</v>
      </c>
      <c r="D675" t="s">
        <v>84</v>
      </c>
      <c r="E675">
        <v>169</v>
      </c>
      <c r="F675" t="s">
        <v>297</v>
      </c>
      <c r="G675" t="s">
        <v>297</v>
      </c>
      <c r="H675" t="s">
        <v>225</v>
      </c>
      <c r="I675" t="s">
        <v>1327</v>
      </c>
      <c r="J675" t="s">
        <v>775</v>
      </c>
      <c r="K675" t="s">
        <v>372</v>
      </c>
      <c r="L675" t="s">
        <v>91</v>
      </c>
      <c r="M675">
        <v>10500</v>
      </c>
      <c r="N675" t="s">
        <v>212</v>
      </c>
      <c r="O675">
        <v>8609.76</v>
      </c>
      <c r="P675" t="s">
        <v>212</v>
      </c>
      <c r="Q675" s="5" t="str" cm="1">
        <f t="array" aca="1" ref="Q675" ca="1">HYPERLINK("#"&amp;CELL("direccion",Tabla_471065!A671),"668")</f>
        <v>668</v>
      </c>
      <c r="R675" s="5" t="str" cm="1">
        <f t="array" aca="1" ref="R675" ca="1">HYPERLINK("#"&amp;CELL("direccion",Tabla_471039!A671),"668")</f>
        <v>668</v>
      </c>
      <c r="S675" s="5" t="str" cm="1">
        <f t="array" aca="1" ref="S675" ca="1">HYPERLINK("#"&amp;CELL("direccion",Tabla_471067!A671),"668")</f>
        <v>668</v>
      </c>
      <c r="T675" s="5" t="str" cm="1">
        <f t="array" aca="1" ref="T675" ca="1">HYPERLINK("#"&amp;CELL("direccion",Tabla_471023!A671),"668")</f>
        <v>668</v>
      </c>
      <c r="U675" s="5" t="str" cm="1">
        <f t="array" aca="1" ref="U675" ca="1">HYPERLINK("#"&amp;CELL("direccion",Tabla_471047!A671),"668")</f>
        <v>668</v>
      </c>
      <c r="V675" s="5" t="str" cm="1">
        <f t="array" aca="1" ref="V675" ca="1">HYPERLINK("#"&amp;CELL("direccion",Tabla_471030!A671),"668")</f>
        <v>668</v>
      </c>
      <c r="W675" s="5" t="str" cm="1">
        <f t="array" aca="1" ref="W675" ca="1">HYPERLINK("#"&amp;CELL("direccion",Tabla_471041!A671),"668")</f>
        <v>668</v>
      </c>
      <c r="X675" s="5" t="str" cm="1">
        <f t="array" aca="1" ref="X675" ca="1">HYPERLINK("#"&amp;CELL("direccion",Tabla_471031!A671),"668")</f>
        <v>668</v>
      </c>
      <c r="Y675" s="5" t="str" cm="1">
        <f t="array" aca="1" ref="Y675" ca="1">HYPERLINK("#"&amp;CELL("direccion",Tabla_471032!A671),"668")</f>
        <v>668</v>
      </c>
      <c r="Z675" s="5" t="str" cm="1">
        <f t="array" aca="1" ref="Z675" ca="1">HYPERLINK("#"&amp;CELL("direccion",Tabla_471059!A671),"668")</f>
        <v>668</v>
      </c>
      <c r="AA675" s="5" t="str" cm="1">
        <f t="array" aca="1" ref="AA675" ca="1">HYPERLINK("#"&amp;CELL("direccion",Tabla_471071!A671),"668")</f>
        <v>668</v>
      </c>
      <c r="AB675" s="5" t="str" cm="1">
        <f t="array" aca="1" ref="AB675" ca="1">HYPERLINK("#"&amp;CELL("direccion",Tabla_471062!A671),"668")</f>
        <v>668</v>
      </c>
      <c r="AC675" s="5" t="str" cm="1">
        <f t="array" aca="1" ref="AC675" ca="1">HYPERLINK("#"&amp;CELL("direccion",Tabla_471074!A671),"668")</f>
        <v>668</v>
      </c>
      <c r="AD675" t="s">
        <v>213</v>
      </c>
      <c r="AE675" s="3">
        <v>45747</v>
      </c>
    </row>
    <row r="676" spans="1:31" x14ac:dyDescent="0.3">
      <c r="A676">
        <v>2025</v>
      </c>
      <c r="B676" s="3">
        <v>45658</v>
      </c>
      <c r="C676" s="3">
        <v>45747</v>
      </c>
      <c r="D676" t="s">
        <v>84</v>
      </c>
      <c r="E676">
        <v>169</v>
      </c>
      <c r="F676" t="s">
        <v>309</v>
      </c>
      <c r="G676" t="s">
        <v>309</v>
      </c>
      <c r="H676" t="s">
        <v>225</v>
      </c>
      <c r="I676" t="s">
        <v>1328</v>
      </c>
      <c r="J676" t="s">
        <v>659</v>
      </c>
      <c r="K676" t="s">
        <v>553</v>
      </c>
      <c r="L676" t="s">
        <v>91</v>
      </c>
      <c r="M676">
        <v>11537</v>
      </c>
      <c r="N676" t="s">
        <v>212</v>
      </c>
      <c r="O676">
        <v>9402.81</v>
      </c>
      <c r="P676" t="s">
        <v>212</v>
      </c>
      <c r="Q676" s="5" t="str" cm="1">
        <f t="array" aca="1" ref="Q676" ca="1">HYPERLINK("#"&amp;CELL("direccion",Tabla_471065!A672),"669")</f>
        <v>669</v>
      </c>
      <c r="R676" s="5" t="str" cm="1">
        <f t="array" aca="1" ref="R676" ca="1">HYPERLINK("#"&amp;CELL("direccion",Tabla_471039!A672),"669")</f>
        <v>669</v>
      </c>
      <c r="S676" s="5" t="str" cm="1">
        <f t="array" aca="1" ref="S676" ca="1">HYPERLINK("#"&amp;CELL("direccion",Tabla_471067!A672),"669")</f>
        <v>669</v>
      </c>
      <c r="T676" s="5" t="str" cm="1">
        <f t="array" aca="1" ref="T676" ca="1">HYPERLINK("#"&amp;CELL("direccion",Tabla_471023!A672),"669")</f>
        <v>669</v>
      </c>
      <c r="U676" s="5" t="str" cm="1">
        <f t="array" aca="1" ref="U676" ca="1">HYPERLINK("#"&amp;CELL("direccion",Tabla_471047!A672),"669")</f>
        <v>669</v>
      </c>
      <c r="V676" s="5" t="str" cm="1">
        <f t="array" aca="1" ref="V676" ca="1">HYPERLINK("#"&amp;CELL("direccion",Tabla_471030!A672),"669")</f>
        <v>669</v>
      </c>
      <c r="W676" s="5" t="str" cm="1">
        <f t="array" aca="1" ref="W676" ca="1">HYPERLINK("#"&amp;CELL("direccion",Tabla_471041!A672),"669")</f>
        <v>669</v>
      </c>
      <c r="X676" s="5" t="str" cm="1">
        <f t="array" aca="1" ref="X676" ca="1">HYPERLINK("#"&amp;CELL("direccion",Tabla_471031!A672),"669")</f>
        <v>669</v>
      </c>
      <c r="Y676" s="5" t="str" cm="1">
        <f t="array" aca="1" ref="Y676" ca="1">HYPERLINK("#"&amp;CELL("direccion",Tabla_471032!A672),"669")</f>
        <v>669</v>
      </c>
      <c r="Z676" s="5" t="str" cm="1">
        <f t="array" aca="1" ref="Z676" ca="1">HYPERLINK("#"&amp;CELL("direccion",Tabla_471059!A672),"669")</f>
        <v>669</v>
      </c>
      <c r="AA676" s="5" t="str" cm="1">
        <f t="array" aca="1" ref="AA676" ca="1">HYPERLINK("#"&amp;CELL("direccion",Tabla_471071!A672),"669")</f>
        <v>669</v>
      </c>
      <c r="AB676" s="5" t="str" cm="1">
        <f t="array" aca="1" ref="AB676" ca="1">HYPERLINK("#"&amp;CELL("direccion",Tabla_471062!A672),"669")</f>
        <v>669</v>
      </c>
      <c r="AC676" s="5" t="str" cm="1">
        <f t="array" aca="1" ref="AC676" ca="1">HYPERLINK("#"&amp;CELL("direccion",Tabla_471074!A672),"669")</f>
        <v>669</v>
      </c>
      <c r="AD676" t="s">
        <v>213</v>
      </c>
      <c r="AE676" s="3">
        <v>45747</v>
      </c>
    </row>
    <row r="677" spans="1:31" x14ac:dyDescent="0.3">
      <c r="A677">
        <v>2025</v>
      </c>
      <c r="B677" s="3">
        <v>45658</v>
      </c>
      <c r="C677" s="3">
        <v>45747</v>
      </c>
      <c r="D677" t="s">
        <v>84</v>
      </c>
      <c r="E677">
        <v>169</v>
      </c>
      <c r="F677" t="s">
        <v>311</v>
      </c>
      <c r="G677" t="s">
        <v>311</v>
      </c>
      <c r="H677" t="s">
        <v>225</v>
      </c>
      <c r="I677" t="s">
        <v>1329</v>
      </c>
      <c r="J677" t="s">
        <v>659</v>
      </c>
      <c r="K677" t="s">
        <v>345</v>
      </c>
      <c r="L677" t="s">
        <v>91</v>
      </c>
      <c r="M677">
        <v>11537</v>
      </c>
      <c r="N677" t="s">
        <v>212</v>
      </c>
      <c r="O677">
        <v>9402.81</v>
      </c>
      <c r="P677" t="s">
        <v>212</v>
      </c>
      <c r="Q677" s="5" t="str" cm="1">
        <f t="array" aca="1" ref="Q677" ca="1">HYPERLINK("#"&amp;CELL("direccion",Tabla_471065!A673),"670")</f>
        <v>670</v>
      </c>
      <c r="R677" s="5" t="str" cm="1">
        <f t="array" aca="1" ref="R677" ca="1">HYPERLINK("#"&amp;CELL("direccion",Tabla_471039!A673),"670")</f>
        <v>670</v>
      </c>
      <c r="S677" s="5" t="str" cm="1">
        <f t="array" aca="1" ref="S677" ca="1">HYPERLINK("#"&amp;CELL("direccion",Tabla_471067!A673),"670")</f>
        <v>670</v>
      </c>
      <c r="T677" s="5" t="str" cm="1">
        <f t="array" aca="1" ref="T677" ca="1">HYPERLINK("#"&amp;CELL("direccion",Tabla_471023!A673),"670")</f>
        <v>670</v>
      </c>
      <c r="U677" s="5" t="str" cm="1">
        <f t="array" aca="1" ref="U677" ca="1">HYPERLINK("#"&amp;CELL("direccion",Tabla_471047!A673),"670")</f>
        <v>670</v>
      </c>
      <c r="V677" s="5" t="str" cm="1">
        <f t="array" aca="1" ref="V677" ca="1">HYPERLINK("#"&amp;CELL("direccion",Tabla_471030!A673),"670")</f>
        <v>670</v>
      </c>
      <c r="W677" s="5" t="str" cm="1">
        <f t="array" aca="1" ref="W677" ca="1">HYPERLINK("#"&amp;CELL("direccion",Tabla_471041!A673),"670")</f>
        <v>670</v>
      </c>
      <c r="X677" s="5" t="str" cm="1">
        <f t="array" aca="1" ref="X677" ca="1">HYPERLINK("#"&amp;CELL("direccion",Tabla_471031!A673),"670")</f>
        <v>670</v>
      </c>
      <c r="Y677" s="5" t="str" cm="1">
        <f t="array" aca="1" ref="Y677" ca="1">HYPERLINK("#"&amp;CELL("direccion",Tabla_471032!A673),"670")</f>
        <v>670</v>
      </c>
      <c r="Z677" s="5" t="str" cm="1">
        <f t="array" aca="1" ref="Z677" ca="1">HYPERLINK("#"&amp;CELL("direccion",Tabla_471059!A673),"670")</f>
        <v>670</v>
      </c>
      <c r="AA677" s="5" t="str" cm="1">
        <f t="array" aca="1" ref="AA677" ca="1">HYPERLINK("#"&amp;CELL("direccion",Tabla_471071!A673),"670")</f>
        <v>670</v>
      </c>
      <c r="AB677" s="5" t="str" cm="1">
        <f t="array" aca="1" ref="AB677" ca="1">HYPERLINK("#"&amp;CELL("direccion",Tabla_471062!A673),"670")</f>
        <v>670</v>
      </c>
      <c r="AC677" s="5" t="str" cm="1">
        <f t="array" aca="1" ref="AC677" ca="1">HYPERLINK("#"&amp;CELL("direccion",Tabla_471074!A673),"670")</f>
        <v>670</v>
      </c>
      <c r="AD677" t="s">
        <v>213</v>
      </c>
      <c r="AE677" s="3">
        <v>45747</v>
      </c>
    </row>
    <row r="678" spans="1:31" x14ac:dyDescent="0.3">
      <c r="A678">
        <v>2025</v>
      </c>
      <c r="B678" s="3">
        <v>45658</v>
      </c>
      <c r="C678" s="3">
        <v>45747</v>
      </c>
      <c r="D678" t="s">
        <v>84</v>
      </c>
      <c r="E678">
        <v>169</v>
      </c>
      <c r="F678" t="s">
        <v>297</v>
      </c>
      <c r="G678" t="s">
        <v>297</v>
      </c>
      <c r="H678" t="s">
        <v>225</v>
      </c>
      <c r="I678" t="s">
        <v>710</v>
      </c>
      <c r="J678" t="s">
        <v>659</v>
      </c>
      <c r="K678" t="s">
        <v>444</v>
      </c>
      <c r="L678" t="s">
        <v>91</v>
      </c>
      <c r="M678">
        <v>11537</v>
      </c>
      <c r="N678" t="s">
        <v>212</v>
      </c>
      <c r="O678">
        <v>9402.81</v>
      </c>
      <c r="P678" t="s">
        <v>212</v>
      </c>
      <c r="Q678" s="5" t="str" cm="1">
        <f t="array" aca="1" ref="Q678" ca="1">HYPERLINK("#"&amp;CELL("direccion",Tabla_471065!A674),"671")</f>
        <v>671</v>
      </c>
      <c r="R678" s="5" t="str" cm="1">
        <f t="array" aca="1" ref="R678" ca="1">HYPERLINK("#"&amp;CELL("direccion",Tabla_471039!A674),"671")</f>
        <v>671</v>
      </c>
      <c r="S678" s="5" t="str" cm="1">
        <f t="array" aca="1" ref="S678" ca="1">HYPERLINK("#"&amp;CELL("direccion",Tabla_471067!A674),"671")</f>
        <v>671</v>
      </c>
      <c r="T678" s="5" t="str" cm="1">
        <f t="array" aca="1" ref="T678" ca="1">HYPERLINK("#"&amp;CELL("direccion",Tabla_471023!A674),"671")</f>
        <v>671</v>
      </c>
      <c r="U678" s="5" t="str" cm="1">
        <f t="array" aca="1" ref="U678" ca="1">HYPERLINK("#"&amp;CELL("direccion",Tabla_471047!A674),"671")</f>
        <v>671</v>
      </c>
      <c r="V678" s="5" t="str" cm="1">
        <f t="array" aca="1" ref="V678" ca="1">HYPERLINK("#"&amp;CELL("direccion",Tabla_471030!A674),"671")</f>
        <v>671</v>
      </c>
      <c r="W678" s="5" t="str" cm="1">
        <f t="array" aca="1" ref="W678" ca="1">HYPERLINK("#"&amp;CELL("direccion",Tabla_471041!A674),"671")</f>
        <v>671</v>
      </c>
      <c r="X678" s="5" t="str" cm="1">
        <f t="array" aca="1" ref="X678" ca="1">HYPERLINK("#"&amp;CELL("direccion",Tabla_471031!A674),"671")</f>
        <v>671</v>
      </c>
      <c r="Y678" s="5" t="str" cm="1">
        <f t="array" aca="1" ref="Y678" ca="1">HYPERLINK("#"&amp;CELL("direccion",Tabla_471032!A674),"671")</f>
        <v>671</v>
      </c>
      <c r="Z678" s="5" t="str" cm="1">
        <f t="array" aca="1" ref="Z678" ca="1">HYPERLINK("#"&amp;CELL("direccion",Tabla_471059!A674),"671")</f>
        <v>671</v>
      </c>
      <c r="AA678" s="5" t="str" cm="1">
        <f t="array" aca="1" ref="AA678" ca="1">HYPERLINK("#"&amp;CELL("direccion",Tabla_471071!A674),"671")</f>
        <v>671</v>
      </c>
      <c r="AB678" s="5" t="str" cm="1">
        <f t="array" aca="1" ref="AB678" ca="1">HYPERLINK("#"&amp;CELL("direccion",Tabla_471062!A674),"671")</f>
        <v>671</v>
      </c>
      <c r="AC678" s="5" t="str" cm="1">
        <f t="array" aca="1" ref="AC678" ca="1">HYPERLINK("#"&amp;CELL("direccion",Tabla_471074!A674),"671")</f>
        <v>671</v>
      </c>
      <c r="AD678" t="s">
        <v>213</v>
      </c>
      <c r="AE678" s="3">
        <v>45747</v>
      </c>
    </row>
    <row r="679" spans="1:31" x14ac:dyDescent="0.3">
      <c r="A679">
        <v>2025</v>
      </c>
      <c r="B679" s="3">
        <v>45658</v>
      </c>
      <c r="C679" s="3">
        <v>45747</v>
      </c>
      <c r="D679" t="s">
        <v>84</v>
      </c>
      <c r="E679">
        <v>169</v>
      </c>
      <c r="F679" t="s">
        <v>297</v>
      </c>
      <c r="G679" t="s">
        <v>297</v>
      </c>
      <c r="H679" t="s">
        <v>225</v>
      </c>
      <c r="I679" t="s">
        <v>1328</v>
      </c>
      <c r="J679" t="s">
        <v>1330</v>
      </c>
      <c r="K679" t="s">
        <v>345</v>
      </c>
      <c r="L679" t="s">
        <v>91</v>
      </c>
      <c r="M679">
        <v>10500</v>
      </c>
      <c r="N679" t="s">
        <v>212</v>
      </c>
      <c r="O679">
        <v>8609.76</v>
      </c>
      <c r="P679" t="s">
        <v>212</v>
      </c>
      <c r="Q679" s="5" t="str" cm="1">
        <f t="array" aca="1" ref="Q679" ca="1">HYPERLINK("#"&amp;CELL("direccion",Tabla_471065!A675),"672")</f>
        <v>672</v>
      </c>
      <c r="R679" s="5" t="str" cm="1">
        <f t="array" aca="1" ref="R679" ca="1">HYPERLINK("#"&amp;CELL("direccion",Tabla_471039!A675),"672")</f>
        <v>672</v>
      </c>
      <c r="S679" s="5" t="str" cm="1">
        <f t="array" aca="1" ref="S679" ca="1">HYPERLINK("#"&amp;CELL("direccion",Tabla_471067!A675),"672")</f>
        <v>672</v>
      </c>
      <c r="T679" s="5" t="str" cm="1">
        <f t="array" aca="1" ref="T679" ca="1">HYPERLINK("#"&amp;CELL("direccion",Tabla_471023!A675),"672")</f>
        <v>672</v>
      </c>
      <c r="U679" s="5" t="str" cm="1">
        <f t="array" aca="1" ref="U679" ca="1">HYPERLINK("#"&amp;CELL("direccion",Tabla_471047!A675),"672")</f>
        <v>672</v>
      </c>
      <c r="V679" s="5" t="str" cm="1">
        <f t="array" aca="1" ref="V679" ca="1">HYPERLINK("#"&amp;CELL("direccion",Tabla_471030!A675),"672")</f>
        <v>672</v>
      </c>
      <c r="W679" s="5" t="str" cm="1">
        <f t="array" aca="1" ref="W679" ca="1">HYPERLINK("#"&amp;CELL("direccion",Tabla_471041!A675),"672")</f>
        <v>672</v>
      </c>
      <c r="X679" s="5" t="str" cm="1">
        <f t="array" aca="1" ref="X679" ca="1">HYPERLINK("#"&amp;CELL("direccion",Tabla_471031!A675),"672")</f>
        <v>672</v>
      </c>
      <c r="Y679" s="5" t="str" cm="1">
        <f t="array" aca="1" ref="Y679" ca="1">HYPERLINK("#"&amp;CELL("direccion",Tabla_471032!A675),"672")</f>
        <v>672</v>
      </c>
      <c r="Z679" s="5" t="str" cm="1">
        <f t="array" aca="1" ref="Z679" ca="1">HYPERLINK("#"&amp;CELL("direccion",Tabla_471059!A675),"672")</f>
        <v>672</v>
      </c>
      <c r="AA679" s="5" t="str" cm="1">
        <f t="array" aca="1" ref="AA679" ca="1">HYPERLINK("#"&amp;CELL("direccion",Tabla_471071!A675),"672")</f>
        <v>672</v>
      </c>
      <c r="AB679" s="5" t="str" cm="1">
        <f t="array" aca="1" ref="AB679" ca="1">HYPERLINK("#"&amp;CELL("direccion",Tabla_471062!A675),"672")</f>
        <v>672</v>
      </c>
      <c r="AC679" s="5" t="str" cm="1">
        <f t="array" aca="1" ref="AC679" ca="1">HYPERLINK("#"&amp;CELL("direccion",Tabla_471074!A675),"672")</f>
        <v>672</v>
      </c>
      <c r="AD679" t="s">
        <v>213</v>
      </c>
      <c r="AE679" s="3">
        <v>45747</v>
      </c>
    </row>
    <row r="680" spans="1:31" x14ac:dyDescent="0.3">
      <c r="A680">
        <v>2025</v>
      </c>
      <c r="B680" s="3">
        <v>45658</v>
      </c>
      <c r="C680" s="3">
        <v>45747</v>
      </c>
      <c r="D680" t="s">
        <v>84</v>
      </c>
      <c r="E680">
        <v>169</v>
      </c>
      <c r="F680" t="s">
        <v>297</v>
      </c>
      <c r="G680" t="s">
        <v>297</v>
      </c>
      <c r="H680" t="s">
        <v>225</v>
      </c>
      <c r="I680" t="s">
        <v>611</v>
      </c>
      <c r="J680" t="s">
        <v>1330</v>
      </c>
      <c r="K680" t="s">
        <v>345</v>
      </c>
      <c r="L680" t="s">
        <v>92</v>
      </c>
      <c r="M680">
        <v>10500</v>
      </c>
      <c r="N680" t="s">
        <v>212</v>
      </c>
      <c r="O680">
        <v>8609.76</v>
      </c>
      <c r="P680" t="s">
        <v>212</v>
      </c>
      <c r="Q680" s="5" t="str" cm="1">
        <f t="array" aca="1" ref="Q680" ca="1">HYPERLINK("#"&amp;CELL("direccion",Tabla_471065!A676),"673")</f>
        <v>673</v>
      </c>
      <c r="R680" s="5" t="str" cm="1">
        <f t="array" aca="1" ref="R680" ca="1">HYPERLINK("#"&amp;CELL("direccion",Tabla_471039!A676),"673")</f>
        <v>673</v>
      </c>
      <c r="S680" s="5" t="str" cm="1">
        <f t="array" aca="1" ref="S680" ca="1">HYPERLINK("#"&amp;CELL("direccion",Tabla_471067!A676),"673")</f>
        <v>673</v>
      </c>
      <c r="T680" s="5" t="str" cm="1">
        <f t="array" aca="1" ref="T680" ca="1">HYPERLINK("#"&amp;CELL("direccion",Tabla_471023!A676),"673")</f>
        <v>673</v>
      </c>
      <c r="U680" s="5" t="str" cm="1">
        <f t="array" aca="1" ref="U680" ca="1">HYPERLINK("#"&amp;CELL("direccion",Tabla_471047!A676),"673")</f>
        <v>673</v>
      </c>
      <c r="V680" s="5" t="str" cm="1">
        <f t="array" aca="1" ref="V680" ca="1">HYPERLINK("#"&amp;CELL("direccion",Tabla_471030!A676),"673")</f>
        <v>673</v>
      </c>
      <c r="W680" s="5" t="str" cm="1">
        <f t="array" aca="1" ref="W680" ca="1">HYPERLINK("#"&amp;CELL("direccion",Tabla_471041!A676),"673")</f>
        <v>673</v>
      </c>
      <c r="X680" s="5" t="str" cm="1">
        <f t="array" aca="1" ref="X680" ca="1">HYPERLINK("#"&amp;CELL("direccion",Tabla_471031!A676),"673")</f>
        <v>673</v>
      </c>
      <c r="Y680" s="5" t="str" cm="1">
        <f t="array" aca="1" ref="Y680" ca="1">HYPERLINK("#"&amp;CELL("direccion",Tabla_471032!A676),"673")</f>
        <v>673</v>
      </c>
      <c r="Z680" s="5" t="str" cm="1">
        <f t="array" aca="1" ref="Z680" ca="1">HYPERLINK("#"&amp;CELL("direccion",Tabla_471059!A676),"673")</f>
        <v>673</v>
      </c>
      <c r="AA680" s="5" t="str" cm="1">
        <f t="array" aca="1" ref="AA680" ca="1">HYPERLINK("#"&amp;CELL("direccion",Tabla_471071!A676),"673")</f>
        <v>673</v>
      </c>
      <c r="AB680" s="5" t="str" cm="1">
        <f t="array" aca="1" ref="AB680" ca="1">HYPERLINK("#"&amp;CELL("direccion",Tabla_471062!A676),"673")</f>
        <v>673</v>
      </c>
      <c r="AC680" s="5" t="str" cm="1">
        <f t="array" aca="1" ref="AC680" ca="1">HYPERLINK("#"&amp;CELL("direccion",Tabla_471074!A676),"673")</f>
        <v>673</v>
      </c>
      <c r="AD680" t="s">
        <v>213</v>
      </c>
      <c r="AE680" s="3">
        <v>45747</v>
      </c>
    </row>
    <row r="681" spans="1:31" x14ac:dyDescent="0.3">
      <c r="A681">
        <v>2025</v>
      </c>
      <c r="B681" s="3">
        <v>45658</v>
      </c>
      <c r="C681" s="3">
        <v>45747</v>
      </c>
      <c r="D681" t="s">
        <v>84</v>
      </c>
      <c r="E681">
        <v>169</v>
      </c>
      <c r="F681" t="s">
        <v>310</v>
      </c>
      <c r="G681" t="s">
        <v>310</v>
      </c>
      <c r="H681" t="s">
        <v>225</v>
      </c>
      <c r="I681" t="s">
        <v>679</v>
      </c>
      <c r="J681" t="s">
        <v>1331</v>
      </c>
      <c r="K681" t="s">
        <v>950</v>
      </c>
      <c r="L681" t="s">
        <v>91</v>
      </c>
      <c r="M681">
        <v>11537</v>
      </c>
      <c r="N681" t="s">
        <v>212</v>
      </c>
      <c r="O681">
        <v>9402.81</v>
      </c>
      <c r="P681" t="s">
        <v>212</v>
      </c>
      <c r="Q681" s="5" t="str" cm="1">
        <f t="array" aca="1" ref="Q681" ca="1">HYPERLINK("#"&amp;CELL("direccion",Tabla_471065!A677),"674")</f>
        <v>674</v>
      </c>
      <c r="R681" s="5" t="str" cm="1">
        <f t="array" aca="1" ref="R681" ca="1">HYPERLINK("#"&amp;CELL("direccion",Tabla_471039!A677),"674")</f>
        <v>674</v>
      </c>
      <c r="S681" s="5" t="str" cm="1">
        <f t="array" aca="1" ref="S681" ca="1">HYPERLINK("#"&amp;CELL("direccion",Tabla_471067!A677),"674")</f>
        <v>674</v>
      </c>
      <c r="T681" s="5" t="str" cm="1">
        <f t="array" aca="1" ref="T681" ca="1">HYPERLINK("#"&amp;CELL("direccion",Tabla_471023!A677),"674")</f>
        <v>674</v>
      </c>
      <c r="U681" s="5" t="str" cm="1">
        <f t="array" aca="1" ref="U681" ca="1">HYPERLINK("#"&amp;CELL("direccion",Tabla_471047!A677),"674")</f>
        <v>674</v>
      </c>
      <c r="V681" s="5" t="str" cm="1">
        <f t="array" aca="1" ref="V681" ca="1">HYPERLINK("#"&amp;CELL("direccion",Tabla_471030!A677),"674")</f>
        <v>674</v>
      </c>
      <c r="W681" s="5" t="str" cm="1">
        <f t="array" aca="1" ref="W681" ca="1">HYPERLINK("#"&amp;CELL("direccion",Tabla_471041!A677),"674")</f>
        <v>674</v>
      </c>
      <c r="X681" s="5" t="str" cm="1">
        <f t="array" aca="1" ref="X681" ca="1">HYPERLINK("#"&amp;CELL("direccion",Tabla_471031!A677),"674")</f>
        <v>674</v>
      </c>
      <c r="Y681" s="5" t="str" cm="1">
        <f t="array" aca="1" ref="Y681" ca="1">HYPERLINK("#"&amp;CELL("direccion",Tabla_471032!A677),"674")</f>
        <v>674</v>
      </c>
      <c r="Z681" s="5" t="str" cm="1">
        <f t="array" aca="1" ref="Z681" ca="1">HYPERLINK("#"&amp;CELL("direccion",Tabla_471059!A677),"674")</f>
        <v>674</v>
      </c>
      <c r="AA681" s="5" t="str" cm="1">
        <f t="array" aca="1" ref="AA681" ca="1">HYPERLINK("#"&amp;CELL("direccion",Tabla_471071!A677),"674")</f>
        <v>674</v>
      </c>
      <c r="AB681" s="5" t="str" cm="1">
        <f t="array" aca="1" ref="AB681" ca="1">HYPERLINK("#"&amp;CELL("direccion",Tabla_471062!A677),"674")</f>
        <v>674</v>
      </c>
      <c r="AC681" s="5" t="str" cm="1">
        <f t="array" aca="1" ref="AC681" ca="1">HYPERLINK("#"&amp;CELL("direccion",Tabla_471074!A677),"674")</f>
        <v>674</v>
      </c>
      <c r="AD681" t="s">
        <v>213</v>
      </c>
      <c r="AE681" s="3">
        <v>45747</v>
      </c>
    </row>
    <row r="682" spans="1:31" x14ac:dyDescent="0.3">
      <c r="A682">
        <v>2025</v>
      </c>
      <c r="B682" s="3">
        <v>45658</v>
      </c>
      <c r="C682" s="3">
        <v>45747</v>
      </c>
      <c r="D682" t="s">
        <v>84</v>
      </c>
      <c r="E682">
        <v>169</v>
      </c>
      <c r="F682" t="s">
        <v>310</v>
      </c>
      <c r="G682" t="s">
        <v>310</v>
      </c>
      <c r="H682" t="s">
        <v>225</v>
      </c>
      <c r="I682" t="s">
        <v>1332</v>
      </c>
      <c r="J682" t="s">
        <v>873</v>
      </c>
      <c r="K682" t="s">
        <v>1333</v>
      </c>
      <c r="L682" t="s">
        <v>91</v>
      </c>
      <c r="M682">
        <v>11537</v>
      </c>
      <c r="N682" t="s">
        <v>212</v>
      </c>
      <c r="O682">
        <v>9402.81</v>
      </c>
      <c r="P682" t="s">
        <v>212</v>
      </c>
      <c r="Q682" s="5" t="str" cm="1">
        <f t="array" aca="1" ref="Q682" ca="1">HYPERLINK("#"&amp;CELL("direccion",Tabla_471065!A678),"675")</f>
        <v>675</v>
      </c>
      <c r="R682" s="5" t="str" cm="1">
        <f t="array" aca="1" ref="R682" ca="1">HYPERLINK("#"&amp;CELL("direccion",Tabla_471039!A678),"675")</f>
        <v>675</v>
      </c>
      <c r="S682" s="5" t="str" cm="1">
        <f t="array" aca="1" ref="S682" ca="1">HYPERLINK("#"&amp;CELL("direccion",Tabla_471067!A678),"675")</f>
        <v>675</v>
      </c>
      <c r="T682" s="5" t="str" cm="1">
        <f t="array" aca="1" ref="T682" ca="1">HYPERLINK("#"&amp;CELL("direccion",Tabla_471023!A678),"675")</f>
        <v>675</v>
      </c>
      <c r="U682" s="5" t="str" cm="1">
        <f t="array" aca="1" ref="U682" ca="1">HYPERLINK("#"&amp;CELL("direccion",Tabla_471047!A678),"675")</f>
        <v>675</v>
      </c>
      <c r="V682" s="5" t="str" cm="1">
        <f t="array" aca="1" ref="V682" ca="1">HYPERLINK("#"&amp;CELL("direccion",Tabla_471030!A678),"675")</f>
        <v>675</v>
      </c>
      <c r="W682" s="5" t="str" cm="1">
        <f t="array" aca="1" ref="W682" ca="1">HYPERLINK("#"&amp;CELL("direccion",Tabla_471041!A678),"675")</f>
        <v>675</v>
      </c>
      <c r="X682" s="5" t="str" cm="1">
        <f t="array" aca="1" ref="X682" ca="1">HYPERLINK("#"&amp;CELL("direccion",Tabla_471031!A678),"675")</f>
        <v>675</v>
      </c>
      <c r="Y682" s="5" t="str" cm="1">
        <f t="array" aca="1" ref="Y682" ca="1">HYPERLINK("#"&amp;CELL("direccion",Tabla_471032!A678),"675")</f>
        <v>675</v>
      </c>
      <c r="Z682" s="5" t="str" cm="1">
        <f t="array" aca="1" ref="Z682" ca="1">HYPERLINK("#"&amp;CELL("direccion",Tabla_471059!A678),"675")</f>
        <v>675</v>
      </c>
      <c r="AA682" s="5" t="str" cm="1">
        <f t="array" aca="1" ref="AA682" ca="1">HYPERLINK("#"&amp;CELL("direccion",Tabla_471071!A678),"675")</f>
        <v>675</v>
      </c>
      <c r="AB682" s="5" t="str" cm="1">
        <f t="array" aca="1" ref="AB682" ca="1">HYPERLINK("#"&amp;CELL("direccion",Tabla_471062!A678),"675")</f>
        <v>675</v>
      </c>
      <c r="AC682" s="5" t="str" cm="1">
        <f t="array" aca="1" ref="AC682" ca="1">HYPERLINK("#"&amp;CELL("direccion",Tabla_471074!A678),"675")</f>
        <v>675</v>
      </c>
      <c r="AD682" t="s">
        <v>213</v>
      </c>
      <c r="AE682" s="3">
        <v>45747</v>
      </c>
    </row>
    <row r="683" spans="1:31" x14ac:dyDescent="0.3">
      <c r="A683">
        <v>2025</v>
      </c>
      <c r="B683" s="3">
        <v>45658</v>
      </c>
      <c r="C683" s="3">
        <v>45747</v>
      </c>
      <c r="D683" t="s">
        <v>84</v>
      </c>
      <c r="E683">
        <v>169</v>
      </c>
      <c r="F683" t="s">
        <v>309</v>
      </c>
      <c r="G683" t="s">
        <v>309</v>
      </c>
      <c r="H683" t="s">
        <v>225</v>
      </c>
      <c r="I683" t="s">
        <v>1334</v>
      </c>
      <c r="J683" t="s">
        <v>873</v>
      </c>
      <c r="K683" t="s">
        <v>1112</v>
      </c>
      <c r="L683" t="s">
        <v>92</v>
      </c>
      <c r="M683">
        <v>10500</v>
      </c>
      <c r="N683" t="s">
        <v>212</v>
      </c>
      <c r="O683">
        <v>8609.76</v>
      </c>
      <c r="P683" t="s">
        <v>212</v>
      </c>
      <c r="Q683" s="5" t="str" cm="1">
        <f t="array" aca="1" ref="Q683" ca="1">HYPERLINK("#"&amp;CELL("direccion",Tabla_471065!A679),"676")</f>
        <v>676</v>
      </c>
      <c r="R683" s="5" t="str" cm="1">
        <f t="array" aca="1" ref="R683" ca="1">HYPERLINK("#"&amp;CELL("direccion",Tabla_471039!A679),"676")</f>
        <v>676</v>
      </c>
      <c r="S683" s="5" t="str" cm="1">
        <f t="array" aca="1" ref="S683" ca="1">HYPERLINK("#"&amp;CELL("direccion",Tabla_471067!A679),"676")</f>
        <v>676</v>
      </c>
      <c r="T683" s="5" t="str" cm="1">
        <f t="array" aca="1" ref="T683" ca="1">HYPERLINK("#"&amp;CELL("direccion",Tabla_471023!A679),"676")</f>
        <v>676</v>
      </c>
      <c r="U683" s="5" t="str" cm="1">
        <f t="array" aca="1" ref="U683" ca="1">HYPERLINK("#"&amp;CELL("direccion",Tabla_471047!A679),"676")</f>
        <v>676</v>
      </c>
      <c r="V683" s="5" t="str" cm="1">
        <f t="array" aca="1" ref="V683" ca="1">HYPERLINK("#"&amp;CELL("direccion",Tabla_471030!A679),"676")</f>
        <v>676</v>
      </c>
      <c r="W683" s="5" t="str" cm="1">
        <f t="array" aca="1" ref="W683" ca="1">HYPERLINK("#"&amp;CELL("direccion",Tabla_471041!A679),"676")</f>
        <v>676</v>
      </c>
      <c r="X683" s="5" t="str" cm="1">
        <f t="array" aca="1" ref="X683" ca="1">HYPERLINK("#"&amp;CELL("direccion",Tabla_471031!A679),"676")</f>
        <v>676</v>
      </c>
      <c r="Y683" s="5" t="str" cm="1">
        <f t="array" aca="1" ref="Y683" ca="1">HYPERLINK("#"&amp;CELL("direccion",Tabla_471032!A679),"676")</f>
        <v>676</v>
      </c>
      <c r="Z683" s="5" t="str" cm="1">
        <f t="array" aca="1" ref="Z683" ca="1">HYPERLINK("#"&amp;CELL("direccion",Tabla_471059!A679),"676")</f>
        <v>676</v>
      </c>
      <c r="AA683" s="5" t="str" cm="1">
        <f t="array" aca="1" ref="AA683" ca="1">HYPERLINK("#"&amp;CELL("direccion",Tabla_471071!A679),"676")</f>
        <v>676</v>
      </c>
      <c r="AB683" s="5" t="str" cm="1">
        <f t="array" aca="1" ref="AB683" ca="1">HYPERLINK("#"&amp;CELL("direccion",Tabla_471062!A679),"676")</f>
        <v>676</v>
      </c>
      <c r="AC683" s="5" t="str" cm="1">
        <f t="array" aca="1" ref="AC683" ca="1">HYPERLINK("#"&amp;CELL("direccion",Tabla_471074!A679),"676")</f>
        <v>676</v>
      </c>
      <c r="AD683" t="s">
        <v>213</v>
      </c>
      <c r="AE683" s="3">
        <v>45747</v>
      </c>
    </row>
    <row r="684" spans="1:31" x14ac:dyDescent="0.3">
      <c r="A684">
        <v>2025</v>
      </c>
      <c r="B684" s="3">
        <v>45658</v>
      </c>
      <c r="C684" s="3">
        <v>45747</v>
      </c>
      <c r="D684" t="s">
        <v>84</v>
      </c>
      <c r="E684">
        <v>169</v>
      </c>
      <c r="F684" t="s">
        <v>306</v>
      </c>
      <c r="G684" t="s">
        <v>306</v>
      </c>
      <c r="H684" t="s">
        <v>225</v>
      </c>
      <c r="I684" t="s">
        <v>1335</v>
      </c>
      <c r="J684" t="s">
        <v>1020</v>
      </c>
      <c r="K684" t="s">
        <v>1336</v>
      </c>
      <c r="L684" t="s">
        <v>92</v>
      </c>
      <c r="M684">
        <v>11537</v>
      </c>
      <c r="N684" t="s">
        <v>212</v>
      </c>
      <c r="O684">
        <v>9402.81</v>
      </c>
      <c r="P684" t="s">
        <v>212</v>
      </c>
      <c r="Q684" s="5" t="str" cm="1">
        <f t="array" aca="1" ref="Q684" ca="1">HYPERLINK("#"&amp;CELL("direccion",Tabla_471065!A680),"677")</f>
        <v>677</v>
      </c>
      <c r="R684" s="5" t="str" cm="1">
        <f t="array" aca="1" ref="R684" ca="1">HYPERLINK("#"&amp;CELL("direccion",Tabla_471039!A680),"677")</f>
        <v>677</v>
      </c>
      <c r="S684" s="5" t="str" cm="1">
        <f t="array" aca="1" ref="S684" ca="1">HYPERLINK("#"&amp;CELL("direccion",Tabla_471067!A680),"677")</f>
        <v>677</v>
      </c>
      <c r="T684" s="5" t="str" cm="1">
        <f t="array" aca="1" ref="T684" ca="1">HYPERLINK("#"&amp;CELL("direccion",Tabla_471023!A680),"677")</f>
        <v>677</v>
      </c>
      <c r="U684" s="5" t="str" cm="1">
        <f t="array" aca="1" ref="U684" ca="1">HYPERLINK("#"&amp;CELL("direccion",Tabla_471047!A680),"677")</f>
        <v>677</v>
      </c>
      <c r="V684" s="5" t="str" cm="1">
        <f t="array" aca="1" ref="V684" ca="1">HYPERLINK("#"&amp;CELL("direccion",Tabla_471030!A680),"677")</f>
        <v>677</v>
      </c>
      <c r="W684" s="5" t="str" cm="1">
        <f t="array" aca="1" ref="W684" ca="1">HYPERLINK("#"&amp;CELL("direccion",Tabla_471041!A680),"677")</f>
        <v>677</v>
      </c>
      <c r="X684" s="5" t="str" cm="1">
        <f t="array" aca="1" ref="X684" ca="1">HYPERLINK("#"&amp;CELL("direccion",Tabla_471031!A680),"677")</f>
        <v>677</v>
      </c>
      <c r="Y684" s="5" t="str" cm="1">
        <f t="array" aca="1" ref="Y684" ca="1">HYPERLINK("#"&amp;CELL("direccion",Tabla_471032!A680),"677")</f>
        <v>677</v>
      </c>
      <c r="Z684" s="5" t="str" cm="1">
        <f t="array" aca="1" ref="Z684" ca="1">HYPERLINK("#"&amp;CELL("direccion",Tabla_471059!A680),"677")</f>
        <v>677</v>
      </c>
      <c r="AA684" s="5" t="str" cm="1">
        <f t="array" aca="1" ref="AA684" ca="1">HYPERLINK("#"&amp;CELL("direccion",Tabla_471071!A680),"677")</f>
        <v>677</v>
      </c>
      <c r="AB684" s="5" t="str" cm="1">
        <f t="array" aca="1" ref="AB684" ca="1">HYPERLINK("#"&amp;CELL("direccion",Tabla_471062!A680),"677")</f>
        <v>677</v>
      </c>
      <c r="AC684" s="5" t="str" cm="1">
        <f t="array" aca="1" ref="AC684" ca="1">HYPERLINK("#"&amp;CELL("direccion",Tabla_471074!A680),"677")</f>
        <v>677</v>
      </c>
      <c r="AD684" t="s">
        <v>213</v>
      </c>
      <c r="AE684" s="3">
        <v>45747</v>
      </c>
    </row>
    <row r="685" spans="1:31" x14ac:dyDescent="0.3">
      <c r="A685">
        <v>2025</v>
      </c>
      <c r="B685" s="3">
        <v>45658</v>
      </c>
      <c r="C685" s="3">
        <v>45747</v>
      </c>
      <c r="D685" t="s">
        <v>84</v>
      </c>
      <c r="E685">
        <v>169</v>
      </c>
      <c r="F685" t="s">
        <v>306</v>
      </c>
      <c r="G685" t="s">
        <v>306</v>
      </c>
      <c r="H685" t="s">
        <v>225</v>
      </c>
      <c r="I685" t="s">
        <v>1078</v>
      </c>
      <c r="J685" t="s">
        <v>1337</v>
      </c>
      <c r="K685" t="s">
        <v>347</v>
      </c>
      <c r="L685" t="s">
        <v>91</v>
      </c>
      <c r="M685">
        <v>10500</v>
      </c>
      <c r="N685" t="s">
        <v>212</v>
      </c>
      <c r="O685">
        <v>8609.76</v>
      </c>
      <c r="P685" t="s">
        <v>212</v>
      </c>
      <c r="Q685" s="5" t="str" cm="1">
        <f t="array" aca="1" ref="Q685" ca="1">HYPERLINK("#"&amp;CELL("direccion",Tabla_471065!A681),"678")</f>
        <v>678</v>
      </c>
      <c r="R685" s="5" t="str" cm="1">
        <f t="array" aca="1" ref="R685" ca="1">HYPERLINK("#"&amp;CELL("direccion",Tabla_471039!A681),"678")</f>
        <v>678</v>
      </c>
      <c r="S685" s="5" t="str" cm="1">
        <f t="array" aca="1" ref="S685" ca="1">HYPERLINK("#"&amp;CELL("direccion",Tabla_471067!A681),"678")</f>
        <v>678</v>
      </c>
      <c r="T685" s="5" t="str" cm="1">
        <f t="array" aca="1" ref="T685" ca="1">HYPERLINK("#"&amp;CELL("direccion",Tabla_471023!A681),"678")</f>
        <v>678</v>
      </c>
      <c r="U685" s="5" t="str" cm="1">
        <f t="array" aca="1" ref="U685" ca="1">HYPERLINK("#"&amp;CELL("direccion",Tabla_471047!A681),"678")</f>
        <v>678</v>
      </c>
      <c r="V685" s="5" t="str" cm="1">
        <f t="array" aca="1" ref="V685" ca="1">HYPERLINK("#"&amp;CELL("direccion",Tabla_471030!A681),"678")</f>
        <v>678</v>
      </c>
      <c r="W685" s="5" t="str" cm="1">
        <f t="array" aca="1" ref="W685" ca="1">HYPERLINK("#"&amp;CELL("direccion",Tabla_471041!A681),"678")</f>
        <v>678</v>
      </c>
      <c r="X685" s="5" t="str" cm="1">
        <f t="array" aca="1" ref="X685" ca="1">HYPERLINK("#"&amp;CELL("direccion",Tabla_471031!A681),"678")</f>
        <v>678</v>
      </c>
      <c r="Y685" s="5" t="str" cm="1">
        <f t="array" aca="1" ref="Y685" ca="1">HYPERLINK("#"&amp;CELL("direccion",Tabla_471032!A681),"678")</f>
        <v>678</v>
      </c>
      <c r="Z685" s="5" t="str" cm="1">
        <f t="array" aca="1" ref="Z685" ca="1">HYPERLINK("#"&amp;CELL("direccion",Tabla_471059!A681),"678")</f>
        <v>678</v>
      </c>
      <c r="AA685" s="5" t="str" cm="1">
        <f t="array" aca="1" ref="AA685" ca="1">HYPERLINK("#"&amp;CELL("direccion",Tabla_471071!A681),"678")</f>
        <v>678</v>
      </c>
      <c r="AB685" s="5" t="str" cm="1">
        <f t="array" aca="1" ref="AB685" ca="1">HYPERLINK("#"&amp;CELL("direccion",Tabla_471062!A681),"678")</f>
        <v>678</v>
      </c>
      <c r="AC685" s="5" t="str" cm="1">
        <f t="array" aca="1" ref="AC685" ca="1">HYPERLINK("#"&amp;CELL("direccion",Tabla_471074!A681),"678")</f>
        <v>678</v>
      </c>
      <c r="AD685" t="s">
        <v>213</v>
      </c>
      <c r="AE685" s="3">
        <v>45747</v>
      </c>
    </row>
    <row r="686" spans="1:31" x14ac:dyDescent="0.3">
      <c r="A686">
        <v>2025</v>
      </c>
      <c r="B686" s="3">
        <v>45658</v>
      </c>
      <c r="C686" s="3">
        <v>45747</v>
      </c>
      <c r="D686" t="s">
        <v>84</v>
      </c>
      <c r="E686">
        <v>169</v>
      </c>
      <c r="F686" t="s">
        <v>297</v>
      </c>
      <c r="G686" t="s">
        <v>297</v>
      </c>
      <c r="H686" t="s">
        <v>225</v>
      </c>
      <c r="I686" t="s">
        <v>1338</v>
      </c>
      <c r="J686" t="s">
        <v>1339</v>
      </c>
      <c r="K686" t="s">
        <v>763</v>
      </c>
      <c r="L686" t="s">
        <v>92</v>
      </c>
      <c r="M686">
        <v>10500</v>
      </c>
      <c r="N686" t="s">
        <v>212</v>
      </c>
      <c r="O686">
        <v>8609.76</v>
      </c>
      <c r="P686" t="s">
        <v>212</v>
      </c>
      <c r="Q686" s="5" t="str" cm="1">
        <f t="array" aca="1" ref="Q686" ca="1">HYPERLINK("#"&amp;CELL("direccion",Tabla_471065!A682),"679")</f>
        <v>679</v>
      </c>
      <c r="R686" s="5" t="str" cm="1">
        <f t="array" aca="1" ref="R686" ca="1">HYPERLINK("#"&amp;CELL("direccion",Tabla_471039!A682),"679")</f>
        <v>679</v>
      </c>
      <c r="S686" s="5" t="str" cm="1">
        <f t="array" aca="1" ref="S686" ca="1">HYPERLINK("#"&amp;CELL("direccion",Tabla_471067!A682),"679")</f>
        <v>679</v>
      </c>
      <c r="T686" s="5" t="str" cm="1">
        <f t="array" aca="1" ref="T686" ca="1">HYPERLINK("#"&amp;CELL("direccion",Tabla_471023!A682),"679")</f>
        <v>679</v>
      </c>
      <c r="U686" s="5" t="str" cm="1">
        <f t="array" aca="1" ref="U686" ca="1">HYPERLINK("#"&amp;CELL("direccion",Tabla_471047!A682),"679")</f>
        <v>679</v>
      </c>
      <c r="V686" s="5" t="str" cm="1">
        <f t="array" aca="1" ref="V686" ca="1">HYPERLINK("#"&amp;CELL("direccion",Tabla_471030!A682),"679")</f>
        <v>679</v>
      </c>
      <c r="W686" s="5" t="str" cm="1">
        <f t="array" aca="1" ref="W686" ca="1">HYPERLINK("#"&amp;CELL("direccion",Tabla_471041!A682),"679")</f>
        <v>679</v>
      </c>
      <c r="X686" s="5" t="str" cm="1">
        <f t="array" aca="1" ref="X686" ca="1">HYPERLINK("#"&amp;CELL("direccion",Tabla_471031!A682),"679")</f>
        <v>679</v>
      </c>
      <c r="Y686" s="5" t="str" cm="1">
        <f t="array" aca="1" ref="Y686" ca="1">HYPERLINK("#"&amp;CELL("direccion",Tabla_471032!A682),"679")</f>
        <v>679</v>
      </c>
      <c r="Z686" s="5" t="str" cm="1">
        <f t="array" aca="1" ref="Z686" ca="1">HYPERLINK("#"&amp;CELL("direccion",Tabla_471059!A682),"679")</f>
        <v>679</v>
      </c>
      <c r="AA686" s="5" t="str" cm="1">
        <f t="array" aca="1" ref="AA686" ca="1">HYPERLINK("#"&amp;CELL("direccion",Tabla_471071!A682),"679")</f>
        <v>679</v>
      </c>
      <c r="AB686" s="5" t="str" cm="1">
        <f t="array" aca="1" ref="AB686" ca="1">HYPERLINK("#"&amp;CELL("direccion",Tabla_471062!A682),"679")</f>
        <v>679</v>
      </c>
      <c r="AC686" s="5" t="str" cm="1">
        <f t="array" aca="1" ref="AC686" ca="1">HYPERLINK("#"&amp;CELL("direccion",Tabla_471074!A682),"679")</f>
        <v>679</v>
      </c>
      <c r="AD686" t="s">
        <v>213</v>
      </c>
      <c r="AE686" s="3">
        <v>45747</v>
      </c>
    </row>
    <row r="687" spans="1:31" x14ac:dyDescent="0.3">
      <c r="A687">
        <v>2025</v>
      </c>
      <c r="B687" s="3">
        <v>45658</v>
      </c>
      <c r="C687" s="3">
        <v>45747</v>
      </c>
      <c r="D687" t="s">
        <v>84</v>
      </c>
      <c r="E687">
        <v>169</v>
      </c>
      <c r="F687" t="s">
        <v>307</v>
      </c>
      <c r="G687" t="s">
        <v>307</v>
      </c>
      <c r="H687" t="s">
        <v>225</v>
      </c>
      <c r="I687" t="s">
        <v>1340</v>
      </c>
      <c r="J687" t="s">
        <v>1341</v>
      </c>
      <c r="K687" t="s">
        <v>402</v>
      </c>
      <c r="L687" t="s">
        <v>92</v>
      </c>
      <c r="M687">
        <v>11537</v>
      </c>
      <c r="N687" t="s">
        <v>212</v>
      </c>
      <c r="O687">
        <v>9402.81</v>
      </c>
      <c r="P687" t="s">
        <v>212</v>
      </c>
      <c r="Q687" s="5" t="str" cm="1">
        <f t="array" aca="1" ref="Q687" ca="1">HYPERLINK("#"&amp;CELL("direccion",Tabla_471065!A683),"680")</f>
        <v>680</v>
      </c>
      <c r="R687" s="5" t="str" cm="1">
        <f t="array" aca="1" ref="R687" ca="1">HYPERLINK("#"&amp;CELL("direccion",Tabla_471039!A683),"680")</f>
        <v>680</v>
      </c>
      <c r="S687" s="5" t="str" cm="1">
        <f t="array" aca="1" ref="S687" ca="1">HYPERLINK("#"&amp;CELL("direccion",Tabla_471067!A683),"680")</f>
        <v>680</v>
      </c>
      <c r="T687" s="5" t="str" cm="1">
        <f t="array" aca="1" ref="T687" ca="1">HYPERLINK("#"&amp;CELL("direccion",Tabla_471023!A683),"680")</f>
        <v>680</v>
      </c>
      <c r="U687" s="5" t="str" cm="1">
        <f t="array" aca="1" ref="U687" ca="1">HYPERLINK("#"&amp;CELL("direccion",Tabla_471047!A683),"680")</f>
        <v>680</v>
      </c>
      <c r="V687" s="5" t="str" cm="1">
        <f t="array" aca="1" ref="V687" ca="1">HYPERLINK("#"&amp;CELL("direccion",Tabla_471030!A683),"680")</f>
        <v>680</v>
      </c>
      <c r="W687" s="5" t="str" cm="1">
        <f t="array" aca="1" ref="W687" ca="1">HYPERLINK("#"&amp;CELL("direccion",Tabla_471041!A683),"680")</f>
        <v>680</v>
      </c>
      <c r="X687" s="5" t="str" cm="1">
        <f t="array" aca="1" ref="X687" ca="1">HYPERLINK("#"&amp;CELL("direccion",Tabla_471031!A683),"680")</f>
        <v>680</v>
      </c>
      <c r="Y687" s="5" t="str" cm="1">
        <f t="array" aca="1" ref="Y687" ca="1">HYPERLINK("#"&amp;CELL("direccion",Tabla_471032!A683),"680")</f>
        <v>680</v>
      </c>
      <c r="Z687" s="5" t="str" cm="1">
        <f t="array" aca="1" ref="Z687" ca="1">HYPERLINK("#"&amp;CELL("direccion",Tabla_471059!A683),"680")</f>
        <v>680</v>
      </c>
      <c r="AA687" s="5" t="str" cm="1">
        <f t="array" aca="1" ref="AA687" ca="1">HYPERLINK("#"&amp;CELL("direccion",Tabla_471071!A683),"680")</f>
        <v>680</v>
      </c>
      <c r="AB687" s="5" t="str" cm="1">
        <f t="array" aca="1" ref="AB687" ca="1">HYPERLINK("#"&amp;CELL("direccion",Tabla_471062!A683),"680")</f>
        <v>680</v>
      </c>
      <c r="AC687" s="5" t="str" cm="1">
        <f t="array" aca="1" ref="AC687" ca="1">HYPERLINK("#"&amp;CELL("direccion",Tabla_471074!A683),"680")</f>
        <v>680</v>
      </c>
      <c r="AD687" t="s">
        <v>213</v>
      </c>
      <c r="AE687" s="3">
        <v>45747</v>
      </c>
    </row>
    <row r="688" spans="1:31" x14ac:dyDescent="0.3">
      <c r="A688">
        <v>2025</v>
      </c>
      <c r="B688" s="3">
        <v>45658</v>
      </c>
      <c r="C688" s="3">
        <v>45747</v>
      </c>
      <c r="D688" t="s">
        <v>84</v>
      </c>
      <c r="E688">
        <v>169</v>
      </c>
      <c r="F688" t="s">
        <v>297</v>
      </c>
      <c r="G688" t="s">
        <v>297</v>
      </c>
      <c r="H688" t="s">
        <v>225</v>
      </c>
      <c r="I688" t="s">
        <v>1342</v>
      </c>
      <c r="J688" t="s">
        <v>1343</v>
      </c>
      <c r="K688" t="s">
        <v>579</v>
      </c>
      <c r="L688" t="s">
        <v>92</v>
      </c>
      <c r="M688">
        <v>10500</v>
      </c>
      <c r="N688" t="s">
        <v>212</v>
      </c>
      <c r="O688">
        <v>8609.76</v>
      </c>
      <c r="P688" t="s">
        <v>212</v>
      </c>
      <c r="Q688" s="5" t="str" cm="1">
        <f t="array" aca="1" ref="Q688" ca="1">HYPERLINK("#"&amp;CELL("direccion",Tabla_471065!A684),"681")</f>
        <v>681</v>
      </c>
      <c r="R688" s="5" t="str" cm="1">
        <f t="array" aca="1" ref="R688" ca="1">HYPERLINK("#"&amp;CELL("direccion",Tabla_471039!A684),"681")</f>
        <v>681</v>
      </c>
      <c r="S688" s="5" t="str" cm="1">
        <f t="array" aca="1" ref="S688" ca="1">HYPERLINK("#"&amp;CELL("direccion",Tabla_471067!A684),"681")</f>
        <v>681</v>
      </c>
      <c r="T688" s="5" t="str" cm="1">
        <f t="array" aca="1" ref="T688" ca="1">HYPERLINK("#"&amp;CELL("direccion",Tabla_471023!A684),"681")</f>
        <v>681</v>
      </c>
      <c r="U688" s="5" t="str" cm="1">
        <f t="array" aca="1" ref="U688" ca="1">HYPERLINK("#"&amp;CELL("direccion",Tabla_471047!A684),"681")</f>
        <v>681</v>
      </c>
      <c r="V688" s="5" t="str" cm="1">
        <f t="array" aca="1" ref="V688" ca="1">HYPERLINK("#"&amp;CELL("direccion",Tabla_471030!A684),"681")</f>
        <v>681</v>
      </c>
      <c r="W688" s="5" t="str" cm="1">
        <f t="array" aca="1" ref="W688" ca="1">HYPERLINK("#"&amp;CELL("direccion",Tabla_471041!A684),"681")</f>
        <v>681</v>
      </c>
      <c r="X688" s="5" t="str" cm="1">
        <f t="array" aca="1" ref="X688" ca="1">HYPERLINK("#"&amp;CELL("direccion",Tabla_471031!A684),"681")</f>
        <v>681</v>
      </c>
      <c r="Y688" s="5" t="str" cm="1">
        <f t="array" aca="1" ref="Y688" ca="1">HYPERLINK("#"&amp;CELL("direccion",Tabla_471032!A684),"681")</f>
        <v>681</v>
      </c>
      <c r="Z688" s="5" t="str" cm="1">
        <f t="array" aca="1" ref="Z688" ca="1">HYPERLINK("#"&amp;CELL("direccion",Tabla_471059!A684),"681")</f>
        <v>681</v>
      </c>
      <c r="AA688" s="5" t="str" cm="1">
        <f t="array" aca="1" ref="AA688" ca="1">HYPERLINK("#"&amp;CELL("direccion",Tabla_471071!A684),"681")</f>
        <v>681</v>
      </c>
      <c r="AB688" s="5" t="str" cm="1">
        <f t="array" aca="1" ref="AB688" ca="1">HYPERLINK("#"&amp;CELL("direccion",Tabla_471062!A684),"681")</f>
        <v>681</v>
      </c>
      <c r="AC688" s="5" t="str" cm="1">
        <f t="array" aca="1" ref="AC688" ca="1">HYPERLINK("#"&amp;CELL("direccion",Tabla_471074!A684),"681")</f>
        <v>681</v>
      </c>
      <c r="AD688" t="s">
        <v>213</v>
      </c>
      <c r="AE688" s="3">
        <v>45747</v>
      </c>
    </row>
    <row r="689" spans="1:31" x14ac:dyDescent="0.3">
      <c r="A689">
        <v>2025</v>
      </c>
      <c r="B689" s="3">
        <v>45658</v>
      </c>
      <c r="C689" s="3">
        <v>45747</v>
      </c>
      <c r="D689" t="s">
        <v>84</v>
      </c>
      <c r="E689">
        <v>169</v>
      </c>
      <c r="F689" t="s">
        <v>309</v>
      </c>
      <c r="G689" t="s">
        <v>309</v>
      </c>
      <c r="H689" t="s">
        <v>225</v>
      </c>
      <c r="I689" t="s">
        <v>1344</v>
      </c>
      <c r="J689" t="s">
        <v>1343</v>
      </c>
      <c r="K689" t="s">
        <v>1345</v>
      </c>
      <c r="L689" t="s">
        <v>92</v>
      </c>
      <c r="M689">
        <v>10500</v>
      </c>
      <c r="N689" t="s">
        <v>212</v>
      </c>
      <c r="O689">
        <v>8609.76</v>
      </c>
      <c r="P689" t="s">
        <v>212</v>
      </c>
      <c r="Q689" s="5" t="str" cm="1">
        <f t="array" aca="1" ref="Q689" ca="1">HYPERLINK("#"&amp;CELL("direccion",Tabla_471065!A685),"682")</f>
        <v>682</v>
      </c>
      <c r="R689" s="5" t="str" cm="1">
        <f t="array" aca="1" ref="R689" ca="1">HYPERLINK("#"&amp;CELL("direccion",Tabla_471039!A685),"682")</f>
        <v>682</v>
      </c>
      <c r="S689" s="5" t="str" cm="1">
        <f t="array" aca="1" ref="S689" ca="1">HYPERLINK("#"&amp;CELL("direccion",Tabla_471067!A685),"682")</f>
        <v>682</v>
      </c>
      <c r="T689" s="5" t="str" cm="1">
        <f t="array" aca="1" ref="T689" ca="1">HYPERLINK("#"&amp;CELL("direccion",Tabla_471023!A685),"682")</f>
        <v>682</v>
      </c>
      <c r="U689" s="5" t="str" cm="1">
        <f t="array" aca="1" ref="U689" ca="1">HYPERLINK("#"&amp;CELL("direccion",Tabla_471047!A685),"682")</f>
        <v>682</v>
      </c>
      <c r="V689" s="5" t="str" cm="1">
        <f t="array" aca="1" ref="V689" ca="1">HYPERLINK("#"&amp;CELL("direccion",Tabla_471030!A685),"682")</f>
        <v>682</v>
      </c>
      <c r="W689" s="5" t="str" cm="1">
        <f t="array" aca="1" ref="W689" ca="1">HYPERLINK("#"&amp;CELL("direccion",Tabla_471041!A685),"682")</f>
        <v>682</v>
      </c>
      <c r="X689" s="5" t="str" cm="1">
        <f t="array" aca="1" ref="X689" ca="1">HYPERLINK("#"&amp;CELL("direccion",Tabla_471031!A685),"682")</f>
        <v>682</v>
      </c>
      <c r="Y689" s="5" t="str" cm="1">
        <f t="array" aca="1" ref="Y689" ca="1">HYPERLINK("#"&amp;CELL("direccion",Tabla_471032!A685),"682")</f>
        <v>682</v>
      </c>
      <c r="Z689" s="5" t="str" cm="1">
        <f t="array" aca="1" ref="Z689" ca="1">HYPERLINK("#"&amp;CELL("direccion",Tabla_471059!A685),"682")</f>
        <v>682</v>
      </c>
      <c r="AA689" s="5" t="str" cm="1">
        <f t="array" aca="1" ref="AA689" ca="1">HYPERLINK("#"&amp;CELL("direccion",Tabla_471071!A685),"682")</f>
        <v>682</v>
      </c>
      <c r="AB689" s="5" t="str" cm="1">
        <f t="array" aca="1" ref="AB689" ca="1">HYPERLINK("#"&amp;CELL("direccion",Tabla_471062!A685),"682")</f>
        <v>682</v>
      </c>
      <c r="AC689" s="5" t="str" cm="1">
        <f t="array" aca="1" ref="AC689" ca="1">HYPERLINK("#"&amp;CELL("direccion",Tabla_471074!A685),"682")</f>
        <v>682</v>
      </c>
      <c r="AD689" t="s">
        <v>213</v>
      </c>
      <c r="AE689" s="3">
        <v>45747</v>
      </c>
    </row>
    <row r="690" spans="1:31" x14ac:dyDescent="0.3">
      <c r="A690">
        <v>2025</v>
      </c>
      <c r="B690" s="3">
        <v>45658</v>
      </c>
      <c r="C690" s="3">
        <v>45747</v>
      </c>
      <c r="D690" t="s">
        <v>84</v>
      </c>
      <c r="E690">
        <v>169</v>
      </c>
      <c r="F690" t="s">
        <v>297</v>
      </c>
      <c r="G690" t="s">
        <v>297</v>
      </c>
      <c r="H690" t="s">
        <v>225</v>
      </c>
      <c r="I690" t="s">
        <v>1346</v>
      </c>
      <c r="J690" t="s">
        <v>1023</v>
      </c>
      <c r="K690" t="s">
        <v>553</v>
      </c>
      <c r="L690" t="s">
        <v>91</v>
      </c>
      <c r="M690">
        <v>10500</v>
      </c>
      <c r="N690" t="s">
        <v>212</v>
      </c>
      <c r="O690">
        <v>8609.76</v>
      </c>
      <c r="P690" t="s">
        <v>212</v>
      </c>
      <c r="Q690" s="5" t="str" cm="1">
        <f t="array" aca="1" ref="Q690" ca="1">HYPERLINK("#"&amp;CELL("direccion",Tabla_471065!A686),"683")</f>
        <v>683</v>
      </c>
      <c r="R690" s="5" t="str" cm="1">
        <f t="array" aca="1" ref="R690" ca="1">HYPERLINK("#"&amp;CELL("direccion",Tabla_471039!A686),"683")</f>
        <v>683</v>
      </c>
      <c r="S690" s="5" t="str" cm="1">
        <f t="array" aca="1" ref="S690" ca="1">HYPERLINK("#"&amp;CELL("direccion",Tabla_471067!A686),"683")</f>
        <v>683</v>
      </c>
      <c r="T690" s="5" t="str" cm="1">
        <f t="array" aca="1" ref="T690" ca="1">HYPERLINK("#"&amp;CELL("direccion",Tabla_471023!A686),"683")</f>
        <v>683</v>
      </c>
      <c r="U690" s="5" t="str" cm="1">
        <f t="array" aca="1" ref="U690" ca="1">HYPERLINK("#"&amp;CELL("direccion",Tabla_471047!A686),"683")</f>
        <v>683</v>
      </c>
      <c r="V690" s="5" t="str" cm="1">
        <f t="array" aca="1" ref="V690" ca="1">HYPERLINK("#"&amp;CELL("direccion",Tabla_471030!A686),"683")</f>
        <v>683</v>
      </c>
      <c r="W690" s="5" t="str" cm="1">
        <f t="array" aca="1" ref="W690" ca="1">HYPERLINK("#"&amp;CELL("direccion",Tabla_471041!A686),"683")</f>
        <v>683</v>
      </c>
      <c r="X690" s="5" t="str" cm="1">
        <f t="array" aca="1" ref="X690" ca="1">HYPERLINK("#"&amp;CELL("direccion",Tabla_471031!A686),"683")</f>
        <v>683</v>
      </c>
      <c r="Y690" s="5" t="str" cm="1">
        <f t="array" aca="1" ref="Y690" ca="1">HYPERLINK("#"&amp;CELL("direccion",Tabla_471032!A686),"683")</f>
        <v>683</v>
      </c>
      <c r="Z690" s="5" t="str" cm="1">
        <f t="array" aca="1" ref="Z690" ca="1">HYPERLINK("#"&amp;CELL("direccion",Tabla_471059!A686),"683")</f>
        <v>683</v>
      </c>
      <c r="AA690" s="5" t="str" cm="1">
        <f t="array" aca="1" ref="AA690" ca="1">HYPERLINK("#"&amp;CELL("direccion",Tabla_471071!A686),"683")</f>
        <v>683</v>
      </c>
      <c r="AB690" s="5" t="str" cm="1">
        <f t="array" aca="1" ref="AB690" ca="1">HYPERLINK("#"&amp;CELL("direccion",Tabla_471062!A686),"683")</f>
        <v>683</v>
      </c>
      <c r="AC690" s="5" t="str" cm="1">
        <f t="array" aca="1" ref="AC690" ca="1">HYPERLINK("#"&amp;CELL("direccion",Tabla_471074!A686),"683")</f>
        <v>683</v>
      </c>
      <c r="AD690" t="s">
        <v>213</v>
      </c>
      <c r="AE690" s="3">
        <v>45747</v>
      </c>
    </row>
    <row r="691" spans="1:31" x14ac:dyDescent="0.3">
      <c r="A691">
        <v>2025</v>
      </c>
      <c r="B691" s="3">
        <v>45658</v>
      </c>
      <c r="C691" s="3">
        <v>45747</v>
      </c>
      <c r="D691" t="s">
        <v>84</v>
      </c>
      <c r="E691">
        <v>169</v>
      </c>
      <c r="F691" t="s">
        <v>306</v>
      </c>
      <c r="G691" t="s">
        <v>306</v>
      </c>
      <c r="H691" t="s">
        <v>225</v>
      </c>
      <c r="I691" t="s">
        <v>1347</v>
      </c>
      <c r="J691" t="s">
        <v>777</v>
      </c>
      <c r="K691" t="s">
        <v>345</v>
      </c>
      <c r="L691" t="s">
        <v>91</v>
      </c>
      <c r="M691">
        <v>11537</v>
      </c>
      <c r="N691" t="s">
        <v>212</v>
      </c>
      <c r="O691">
        <v>9402.81</v>
      </c>
      <c r="P691" t="s">
        <v>212</v>
      </c>
      <c r="Q691" s="5" t="str" cm="1">
        <f t="array" aca="1" ref="Q691" ca="1">HYPERLINK("#"&amp;CELL("direccion",Tabla_471065!A687),"684")</f>
        <v>684</v>
      </c>
      <c r="R691" s="5" t="str" cm="1">
        <f t="array" aca="1" ref="R691" ca="1">HYPERLINK("#"&amp;CELL("direccion",Tabla_471039!A687),"684")</f>
        <v>684</v>
      </c>
      <c r="S691" s="5" t="str" cm="1">
        <f t="array" aca="1" ref="S691" ca="1">HYPERLINK("#"&amp;CELL("direccion",Tabla_471067!A687),"684")</f>
        <v>684</v>
      </c>
      <c r="T691" s="5" t="str" cm="1">
        <f t="array" aca="1" ref="T691" ca="1">HYPERLINK("#"&amp;CELL("direccion",Tabla_471023!A687),"684")</f>
        <v>684</v>
      </c>
      <c r="U691" s="5" t="str" cm="1">
        <f t="array" aca="1" ref="U691" ca="1">HYPERLINK("#"&amp;CELL("direccion",Tabla_471047!A687),"684")</f>
        <v>684</v>
      </c>
      <c r="V691" s="5" t="str" cm="1">
        <f t="array" aca="1" ref="V691" ca="1">HYPERLINK("#"&amp;CELL("direccion",Tabla_471030!A687),"684")</f>
        <v>684</v>
      </c>
      <c r="W691" s="5" t="str" cm="1">
        <f t="array" aca="1" ref="W691" ca="1">HYPERLINK("#"&amp;CELL("direccion",Tabla_471041!A687),"684")</f>
        <v>684</v>
      </c>
      <c r="X691" s="5" t="str" cm="1">
        <f t="array" aca="1" ref="X691" ca="1">HYPERLINK("#"&amp;CELL("direccion",Tabla_471031!A687),"684")</f>
        <v>684</v>
      </c>
      <c r="Y691" s="5" t="str" cm="1">
        <f t="array" aca="1" ref="Y691" ca="1">HYPERLINK("#"&amp;CELL("direccion",Tabla_471032!A687),"684")</f>
        <v>684</v>
      </c>
      <c r="Z691" s="5" t="str" cm="1">
        <f t="array" aca="1" ref="Z691" ca="1">HYPERLINK("#"&amp;CELL("direccion",Tabla_471059!A687),"684")</f>
        <v>684</v>
      </c>
      <c r="AA691" s="5" t="str" cm="1">
        <f t="array" aca="1" ref="AA691" ca="1">HYPERLINK("#"&amp;CELL("direccion",Tabla_471071!A687),"684")</f>
        <v>684</v>
      </c>
      <c r="AB691" s="5" t="str" cm="1">
        <f t="array" aca="1" ref="AB691" ca="1">HYPERLINK("#"&amp;CELL("direccion",Tabla_471062!A687),"684")</f>
        <v>684</v>
      </c>
      <c r="AC691" s="5" t="str" cm="1">
        <f t="array" aca="1" ref="AC691" ca="1">HYPERLINK("#"&amp;CELL("direccion",Tabla_471074!A687),"684")</f>
        <v>684</v>
      </c>
      <c r="AD691" t="s">
        <v>213</v>
      </c>
      <c r="AE691" s="3">
        <v>45747</v>
      </c>
    </row>
    <row r="692" spans="1:31" x14ac:dyDescent="0.3">
      <c r="A692">
        <v>2025</v>
      </c>
      <c r="B692" s="3">
        <v>45658</v>
      </c>
      <c r="C692" s="3">
        <v>45747</v>
      </c>
      <c r="D692" t="s">
        <v>84</v>
      </c>
      <c r="E692">
        <v>169</v>
      </c>
      <c r="F692" t="s">
        <v>312</v>
      </c>
      <c r="G692" t="s">
        <v>312</v>
      </c>
      <c r="H692" t="s">
        <v>225</v>
      </c>
      <c r="I692" t="s">
        <v>1348</v>
      </c>
      <c r="J692" t="s">
        <v>777</v>
      </c>
      <c r="K692" t="s">
        <v>598</v>
      </c>
      <c r="L692" t="s">
        <v>92</v>
      </c>
      <c r="M692">
        <v>11537</v>
      </c>
      <c r="N692" t="s">
        <v>212</v>
      </c>
      <c r="O692">
        <v>9402.81</v>
      </c>
      <c r="P692" t="s">
        <v>212</v>
      </c>
      <c r="Q692" s="5" t="str" cm="1">
        <f t="array" aca="1" ref="Q692" ca="1">HYPERLINK("#"&amp;CELL("direccion",Tabla_471065!A688),"685")</f>
        <v>685</v>
      </c>
      <c r="R692" s="5" t="str" cm="1">
        <f t="array" aca="1" ref="R692" ca="1">HYPERLINK("#"&amp;CELL("direccion",Tabla_471039!A688),"685")</f>
        <v>685</v>
      </c>
      <c r="S692" s="5" t="str" cm="1">
        <f t="array" aca="1" ref="S692" ca="1">HYPERLINK("#"&amp;CELL("direccion",Tabla_471067!A688),"685")</f>
        <v>685</v>
      </c>
      <c r="T692" s="5" t="str" cm="1">
        <f t="array" aca="1" ref="T692" ca="1">HYPERLINK("#"&amp;CELL("direccion",Tabla_471023!A688),"685")</f>
        <v>685</v>
      </c>
      <c r="U692" s="5" t="str" cm="1">
        <f t="array" aca="1" ref="U692" ca="1">HYPERLINK("#"&amp;CELL("direccion",Tabla_471047!A688),"685")</f>
        <v>685</v>
      </c>
      <c r="V692" s="5" t="str" cm="1">
        <f t="array" aca="1" ref="V692" ca="1">HYPERLINK("#"&amp;CELL("direccion",Tabla_471030!A688),"685")</f>
        <v>685</v>
      </c>
      <c r="W692" s="5" t="str" cm="1">
        <f t="array" aca="1" ref="W692" ca="1">HYPERLINK("#"&amp;CELL("direccion",Tabla_471041!A688),"685")</f>
        <v>685</v>
      </c>
      <c r="X692" s="5" t="str" cm="1">
        <f t="array" aca="1" ref="X692" ca="1">HYPERLINK("#"&amp;CELL("direccion",Tabla_471031!A688),"685")</f>
        <v>685</v>
      </c>
      <c r="Y692" s="5" t="str" cm="1">
        <f t="array" aca="1" ref="Y692" ca="1">HYPERLINK("#"&amp;CELL("direccion",Tabla_471032!A688),"685")</f>
        <v>685</v>
      </c>
      <c r="Z692" s="5" t="str" cm="1">
        <f t="array" aca="1" ref="Z692" ca="1">HYPERLINK("#"&amp;CELL("direccion",Tabla_471059!A688),"685")</f>
        <v>685</v>
      </c>
      <c r="AA692" s="5" t="str" cm="1">
        <f t="array" aca="1" ref="AA692" ca="1">HYPERLINK("#"&amp;CELL("direccion",Tabla_471071!A688),"685")</f>
        <v>685</v>
      </c>
      <c r="AB692" s="5" t="str" cm="1">
        <f t="array" aca="1" ref="AB692" ca="1">HYPERLINK("#"&amp;CELL("direccion",Tabla_471062!A688),"685")</f>
        <v>685</v>
      </c>
      <c r="AC692" s="5" t="str" cm="1">
        <f t="array" aca="1" ref="AC692" ca="1">HYPERLINK("#"&amp;CELL("direccion",Tabla_471074!A688),"685")</f>
        <v>685</v>
      </c>
      <c r="AD692" t="s">
        <v>213</v>
      </c>
      <c r="AE692" s="3">
        <v>45747</v>
      </c>
    </row>
    <row r="693" spans="1:31" x14ac:dyDescent="0.3">
      <c r="A693">
        <v>2025</v>
      </c>
      <c r="B693" s="3">
        <v>45658</v>
      </c>
      <c r="C693" s="3">
        <v>45747</v>
      </c>
      <c r="D693" t="s">
        <v>84</v>
      </c>
      <c r="E693">
        <v>169</v>
      </c>
      <c r="F693" t="s">
        <v>309</v>
      </c>
      <c r="G693" t="s">
        <v>309</v>
      </c>
      <c r="H693" t="s">
        <v>225</v>
      </c>
      <c r="I693" t="s">
        <v>603</v>
      </c>
      <c r="J693" t="s">
        <v>1349</v>
      </c>
      <c r="K693" t="s">
        <v>675</v>
      </c>
      <c r="L693" t="s">
        <v>92</v>
      </c>
      <c r="M693">
        <v>11537</v>
      </c>
      <c r="N693" t="s">
        <v>212</v>
      </c>
      <c r="O693">
        <v>9402.81</v>
      </c>
      <c r="P693" t="s">
        <v>212</v>
      </c>
      <c r="Q693" s="5" t="str" cm="1">
        <f t="array" aca="1" ref="Q693" ca="1">HYPERLINK("#"&amp;CELL("direccion",Tabla_471065!A689),"686")</f>
        <v>686</v>
      </c>
      <c r="R693" s="5" t="str" cm="1">
        <f t="array" aca="1" ref="R693" ca="1">HYPERLINK("#"&amp;CELL("direccion",Tabla_471039!A689),"686")</f>
        <v>686</v>
      </c>
      <c r="S693" s="5" t="str" cm="1">
        <f t="array" aca="1" ref="S693" ca="1">HYPERLINK("#"&amp;CELL("direccion",Tabla_471067!A689),"686")</f>
        <v>686</v>
      </c>
      <c r="T693" s="5" t="str" cm="1">
        <f t="array" aca="1" ref="T693" ca="1">HYPERLINK("#"&amp;CELL("direccion",Tabla_471023!A689),"686")</f>
        <v>686</v>
      </c>
      <c r="U693" s="5" t="str" cm="1">
        <f t="array" aca="1" ref="U693" ca="1">HYPERLINK("#"&amp;CELL("direccion",Tabla_471047!A689),"686")</f>
        <v>686</v>
      </c>
      <c r="V693" s="5" t="str" cm="1">
        <f t="array" aca="1" ref="V693" ca="1">HYPERLINK("#"&amp;CELL("direccion",Tabla_471030!A689),"686")</f>
        <v>686</v>
      </c>
      <c r="W693" s="5" t="str" cm="1">
        <f t="array" aca="1" ref="W693" ca="1">HYPERLINK("#"&amp;CELL("direccion",Tabla_471041!A689),"686")</f>
        <v>686</v>
      </c>
      <c r="X693" s="5" t="str" cm="1">
        <f t="array" aca="1" ref="X693" ca="1">HYPERLINK("#"&amp;CELL("direccion",Tabla_471031!A689),"686")</f>
        <v>686</v>
      </c>
      <c r="Y693" s="5" t="str" cm="1">
        <f t="array" aca="1" ref="Y693" ca="1">HYPERLINK("#"&amp;CELL("direccion",Tabla_471032!A689),"686")</f>
        <v>686</v>
      </c>
      <c r="Z693" s="5" t="str" cm="1">
        <f t="array" aca="1" ref="Z693" ca="1">HYPERLINK("#"&amp;CELL("direccion",Tabla_471059!A689),"686")</f>
        <v>686</v>
      </c>
      <c r="AA693" s="5" t="str" cm="1">
        <f t="array" aca="1" ref="AA693" ca="1">HYPERLINK("#"&amp;CELL("direccion",Tabla_471071!A689),"686")</f>
        <v>686</v>
      </c>
      <c r="AB693" s="5" t="str" cm="1">
        <f t="array" aca="1" ref="AB693" ca="1">HYPERLINK("#"&amp;CELL("direccion",Tabla_471062!A689),"686")</f>
        <v>686</v>
      </c>
      <c r="AC693" s="5" t="str" cm="1">
        <f t="array" aca="1" ref="AC693" ca="1">HYPERLINK("#"&amp;CELL("direccion",Tabla_471074!A689),"686")</f>
        <v>686</v>
      </c>
      <c r="AD693" t="s">
        <v>213</v>
      </c>
      <c r="AE693" s="3">
        <v>45747</v>
      </c>
    </row>
    <row r="694" spans="1:31" x14ac:dyDescent="0.3">
      <c r="A694">
        <v>2025</v>
      </c>
      <c r="B694" s="3">
        <v>45658</v>
      </c>
      <c r="C694" s="3">
        <v>45747</v>
      </c>
      <c r="D694" t="s">
        <v>84</v>
      </c>
      <c r="E694">
        <v>169</v>
      </c>
      <c r="F694" t="s">
        <v>297</v>
      </c>
      <c r="G694" t="s">
        <v>297</v>
      </c>
      <c r="H694" t="s">
        <v>225</v>
      </c>
      <c r="I694" t="s">
        <v>1350</v>
      </c>
      <c r="J694" t="s">
        <v>1351</v>
      </c>
      <c r="K694" t="s">
        <v>1352</v>
      </c>
      <c r="L694" t="s">
        <v>92</v>
      </c>
      <c r="M694">
        <v>11537</v>
      </c>
      <c r="N694" t="s">
        <v>212</v>
      </c>
      <c r="O694">
        <v>9402.81</v>
      </c>
      <c r="P694" t="s">
        <v>212</v>
      </c>
      <c r="Q694" s="5" t="str" cm="1">
        <f t="array" aca="1" ref="Q694" ca="1">HYPERLINK("#"&amp;CELL("direccion",Tabla_471065!A690),"687")</f>
        <v>687</v>
      </c>
      <c r="R694" s="5" t="str" cm="1">
        <f t="array" aca="1" ref="R694" ca="1">HYPERLINK("#"&amp;CELL("direccion",Tabla_471039!A690),"687")</f>
        <v>687</v>
      </c>
      <c r="S694" s="5" t="str" cm="1">
        <f t="array" aca="1" ref="S694" ca="1">HYPERLINK("#"&amp;CELL("direccion",Tabla_471067!A690),"687")</f>
        <v>687</v>
      </c>
      <c r="T694" s="5" t="str" cm="1">
        <f t="array" aca="1" ref="T694" ca="1">HYPERLINK("#"&amp;CELL("direccion",Tabla_471023!A690),"687")</f>
        <v>687</v>
      </c>
      <c r="U694" s="5" t="str" cm="1">
        <f t="array" aca="1" ref="U694" ca="1">HYPERLINK("#"&amp;CELL("direccion",Tabla_471047!A690),"687")</f>
        <v>687</v>
      </c>
      <c r="V694" s="5" t="str" cm="1">
        <f t="array" aca="1" ref="V694" ca="1">HYPERLINK("#"&amp;CELL("direccion",Tabla_471030!A690),"687")</f>
        <v>687</v>
      </c>
      <c r="W694" s="5" t="str" cm="1">
        <f t="array" aca="1" ref="W694" ca="1">HYPERLINK("#"&amp;CELL("direccion",Tabla_471041!A690),"687")</f>
        <v>687</v>
      </c>
      <c r="X694" s="5" t="str" cm="1">
        <f t="array" aca="1" ref="X694" ca="1">HYPERLINK("#"&amp;CELL("direccion",Tabla_471031!A690),"687")</f>
        <v>687</v>
      </c>
      <c r="Y694" s="5" t="str" cm="1">
        <f t="array" aca="1" ref="Y694" ca="1">HYPERLINK("#"&amp;CELL("direccion",Tabla_471032!A690),"687")</f>
        <v>687</v>
      </c>
      <c r="Z694" s="5" t="str" cm="1">
        <f t="array" aca="1" ref="Z694" ca="1">HYPERLINK("#"&amp;CELL("direccion",Tabla_471059!A690),"687")</f>
        <v>687</v>
      </c>
      <c r="AA694" s="5" t="str" cm="1">
        <f t="array" aca="1" ref="AA694" ca="1">HYPERLINK("#"&amp;CELL("direccion",Tabla_471071!A690),"687")</f>
        <v>687</v>
      </c>
      <c r="AB694" s="5" t="str" cm="1">
        <f t="array" aca="1" ref="AB694" ca="1">HYPERLINK("#"&amp;CELL("direccion",Tabla_471062!A690),"687")</f>
        <v>687</v>
      </c>
      <c r="AC694" s="5" t="str" cm="1">
        <f t="array" aca="1" ref="AC694" ca="1">HYPERLINK("#"&amp;CELL("direccion",Tabla_471074!A690),"687")</f>
        <v>687</v>
      </c>
      <c r="AD694" t="s">
        <v>213</v>
      </c>
      <c r="AE694" s="3">
        <v>45747</v>
      </c>
    </row>
    <row r="695" spans="1:31" x14ac:dyDescent="0.3">
      <c r="A695">
        <v>2025</v>
      </c>
      <c r="B695" s="3">
        <v>45658</v>
      </c>
      <c r="C695" s="3">
        <v>45747</v>
      </c>
      <c r="D695" t="s">
        <v>84</v>
      </c>
      <c r="E695">
        <v>169</v>
      </c>
      <c r="F695" t="s">
        <v>297</v>
      </c>
      <c r="G695" t="s">
        <v>297</v>
      </c>
      <c r="H695" t="s">
        <v>225</v>
      </c>
      <c r="I695" t="s">
        <v>608</v>
      </c>
      <c r="J695" t="s">
        <v>1351</v>
      </c>
      <c r="K695" t="s">
        <v>1353</v>
      </c>
      <c r="L695" t="s">
        <v>91</v>
      </c>
      <c r="M695">
        <v>11537</v>
      </c>
      <c r="N695" t="s">
        <v>212</v>
      </c>
      <c r="O695">
        <v>9402.81</v>
      </c>
      <c r="P695" t="s">
        <v>212</v>
      </c>
      <c r="Q695" s="5" t="str" cm="1">
        <f t="array" aca="1" ref="Q695" ca="1">HYPERLINK("#"&amp;CELL("direccion",Tabla_471065!A691),"688")</f>
        <v>688</v>
      </c>
      <c r="R695" s="5" t="str" cm="1">
        <f t="array" aca="1" ref="R695" ca="1">HYPERLINK("#"&amp;CELL("direccion",Tabla_471039!A691),"688")</f>
        <v>688</v>
      </c>
      <c r="S695" s="5" t="str" cm="1">
        <f t="array" aca="1" ref="S695" ca="1">HYPERLINK("#"&amp;CELL("direccion",Tabla_471067!A691),"688")</f>
        <v>688</v>
      </c>
      <c r="T695" s="5" t="str" cm="1">
        <f t="array" aca="1" ref="T695" ca="1">HYPERLINK("#"&amp;CELL("direccion",Tabla_471023!A691),"688")</f>
        <v>688</v>
      </c>
      <c r="U695" s="5" t="str" cm="1">
        <f t="array" aca="1" ref="U695" ca="1">HYPERLINK("#"&amp;CELL("direccion",Tabla_471047!A691),"688")</f>
        <v>688</v>
      </c>
      <c r="V695" s="5" t="str" cm="1">
        <f t="array" aca="1" ref="V695" ca="1">HYPERLINK("#"&amp;CELL("direccion",Tabla_471030!A691),"688")</f>
        <v>688</v>
      </c>
      <c r="W695" s="5" t="str" cm="1">
        <f t="array" aca="1" ref="W695" ca="1">HYPERLINK("#"&amp;CELL("direccion",Tabla_471041!A691),"688")</f>
        <v>688</v>
      </c>
      <c r="X695" s="5" t="str" cm="1">
        <f t="array" aca="1" ref="X695" ca="1">HYPERLINK("#"&amp;CELL("direccion",Tabla_471031!A691),"688")</f>
        <v>688</v>
      </c>
      <c r="Y695" s="5" t="str" cm="1">
        <f t="array" aca="1" ref="Y695" ca="1">HYPERLINK("#"&amp;CELL("direccion",Tabla_471032!A691),"688")</f>
        <v>688</v>
      </c>
      <c r="Z695" s="5" t="str" cm="1">
        <f t="array" aca="1" ref="Z695" ca="1">HYPERLINK("#"&amp;CELL("direccion",Tabla_471059!A691),"688")</f>
        <v>688</v>
      </c>
      <c r="AA695" s="5" t="str" cm="1">
        <f t="array" aca="1" ref="AA695" ca="1">HYPERLINK("#"&amp;CELL("direccion",Tabla_471071!A691),"688")</f>
        <v>688</v>
      </c>
      <c r="AB695" s="5" t="str" cm="1">
        <f t="array" aca="1" ref="AB695" ca="1">HYPERLINK("#"&amp;CELL("direccion",Tabla_471062!A691),"688")</f>
        <v>688</v>
      </c>
      <c r="AC695" s="5" t="str" cm="1">
        <f t="array" aca="1" ref="AC695" ca="1">HYPERLINK("#"&amp;CELL("direccion",Tabla_471074!A691),"688")</f>
        <v>688</v>
      </c>
      <c r="AD695" t="s">
        <v>213</v>
      </c>
      <c r="AE695" s="3">
        <v>45747</v>
      </c>
    </row>
    <row r="696" spans="1:31" x14ac:dyDescent="0.3">
      <c r="A696">
        <v>2025</v>
      </c>
      <c r="B696" s="3">
        <v>45658</v>
      </c>
      <c r="C696" s="3">
        <v>45747</v>
      </c>
      <c r="D696" t="s">
        <v>84</v>
      </c>
      <c r="E696">
        <v>169</v>
      </c>
      <c r="F696" t="s">
        <v>297</v>
      </c>
      <c r="G696" t="s">
        <v>297</v>
      </c>
      <c r="H696" t="s">
        <v>225</v>
      </c>
      <c r="I696" t="s">
        <v>1086</v>
      </c>
      <c r="J696" t="s">
        <v>1354</v>
      </c>
      <c r="K696" t="s">
        <v>700</v>
      </c>
      <c r="L696" t="s">
        <v>91</v>
      </c>
      <c r="M696">
        <v>10500</v>
      </c>
      <c r="N696" t="s">
        <v>212</v>
      </c>
      <c r="O696">
        <v>8609.76</v>
      </c>
      <c r="P696" t="s">
        <v>212</v>
      </c>
      <c r="Q696" s="5" t="str" cm="1">
        <f t="array" aca="1" ref="Q696" ca="1">HYPERLINK("#"&amp;CELL("direccion",Tabla_471065!A692),"689")</f>
        <v>689</v>
      </c>
      <c r="R696" s="5" t="str" cm="1">
        <f t="array" aca="1" ref="R696" ca="1">HYPERLINK("#"&amp;CELL("direccion",Tabla_471039!A692),"689")</f>
        <v>689</v>
      </c>
      <c r="S696" s="5" t="str" cm="1">
        <f t="array" aca="1" ref="S696" ca="1">HYPERLINK("#"&amp;CELL("direccion",Tabla_471067!A692),"689")</f>
        <v>689</v>
      </c>
      <c r="T696" s="5" t="str" cm="1">
        <f t="array" aca="1" ref="T696" ca="1">HYPERLINK("#"&amp;CELL("direccion",Tabla_471023!A692),"689")</f>
        <v>689</v>
      </c>
      <c r="U696" s="5" t="str" cm="1">
        <f t="array" aca="1" ref="U696" ca="1">HYPERLINK("#"&amp;CELL("direccion",Tabla_471047!A692),"689")</f>
        <v>689</v>
      </c>
      <c r="V696" s="5" t="str" cm="1">
        <f t="array" aca="1" ref="V696" ca="1">HYPERLINK("#"&amp;CELL("direccion",Tabla_471030!A692),"689")</f>
        <v>689</v>
      </c>
      <c r="W696" s="5" t="str" cm="1">
        <f t="array" aca="1" ref="W696" ca="1">HYPERLINK("#"&amp;CELL("direccion",Tabla_471041!A692),"689")</f>
        <v>689</v>
      </c>
      <c r="X696" s="5" t="str" cm="1">
        <f t="array" aca="1" ref="X696" ca="1">HYPERLINK("#"&amp;CELL("direccion",Tabla_471031!A692),"689")</f>
        <v>689</v>
      </c>
      <c r="Y696" s="5" t="str" cm="1">
        <f t="array" aca="1" ref="Y696" ca="1">HYPERLINK("#"&amp;CELL("direccion",Tabla_471032!A692),"689")</f>
        <v>689</v>
      </c>
      <c r="Z696" s="5" t="str" cm="1">
        <f t="array" aca="1" ref="Z696" ca="1">HYPERLINK("#"&amp;CELL("direccion",Tabla_471059!A692),"689")</f>
        <v>689</v>
      </c>
      <c r="AA696" s="5" t="str" cm="1">
        <f t="array" aca="1" ref="AA696" ca="1">HYPERLINK("#"&amp;CELL("direccion",Tabla_471071!A692),"689")</f>
        <v>689</v>
      </c>
      <c r="AB696" s="5" t="str" cm="1">
        <f t="array" aca="1" ref="AB696" ca="1">HYPERLINK("#"&amp;CELL("direccion",Tabla_471062!A692),"689")</f>
        <v>689</v>
      </c>
      <c r="AC696" s="5" t="str" cm="1">
        <f t="array" aca="1" ref="AC696" ca="1">HYPERLINK("#"&amp;CELL("direccion",Tabla_471074!A692),"689")</f>
        <v>689</v>
      </c>
      <c r="AD696" t="s">
        <v>213</v>
      </c>
      <c r="AE696" s="3">
        <v>45747</v>
      </c>
    </row>
    <row r="697" spans="1:31" x14ac:dyDescent="0.3">
      <c r="A697">
        <v>2025</v>
      </c>
      <c r="B697" s="3">
        <v>45658</v>
      </c>
      <c r="C697" s="3">
        <v>45747</v>
      </c>
      <c r="D697" t="s">
        <v>84</v>
      </c>
      <c r="E697">
        <v>169</v>
      </c>
      <c r="F697" t="s">
        <v>310</v>
      </c>
      <c r="G697" t="s">
        <v>310</v>
      </c>
      <c r="H697" t="s">
        <v>225</v>
      </c>
      <c r="I697" t="s">
        <v>1355</v>
      </c>
      <c r="J697" t="s">
        <v>1356</v>
      </c>
      <c r="K697" t="s">
        <v>347</v>
      </c>
      <c r="L697" t="s">
        <v>92</v>
      </c>
      <c r="M697">
        <v>11537</v>
      </c>
      <c r="N697" t="s">
        <v>212</v>
      </c>
      <c r="O697">
        <v>9402.81</v>
      </c>
      <c r="P697" t="s">
        <v>212</v>
      </c>
      <c r="Q697" s="5" t="str" cm="1">
        <f t="array" aca="1" ref="Q697" ca="1">HYPERLINK("#"&amp;CELL("direccion",Tabla_471065!A693),"690")</f>
        <v>690</v>
      </c>
      <c r="R697" s="5" t="str" cm="1">
        <f t="array" aca="1" ref="R697" ca="1">HYPERLINK("#"&amp;CELL("direccion",Tabla_471039!A693),"690")</f>
        <v>690</v>
      </c>
      <c r="S697" s="5" t="str" cm="1">
        <f t="array" aca="1" ref="S697" ca="1">HYPERLINK("#"&amp;CELL("direccion",Tabla_471067!A693),"690")</f>
        <v>690</v>
      </c>
      <c r="T697" s="5" t="str" cm="1">
        <f t="array" aca="1" ref="T697" ca="1">HYPERLINK("#"&amp;CELL("direccion",Tabla_471023!A693),"690")</f>
        <v>690</v>
      </c>
      <c r="U697" s="5" t="str" cm="1">
        <f t="array" aca="1" ref="U697" ca="1">HYPERLINK("#"&amp;CELL("direccion",Tabla_471047!A693),"690")</f>
        <v>690</v>
      </c>
      <c r="V697" s="5" t="str" cm="1">
        <f t="array" aca="1" ref="V697" ca="1">HYPERLINK("#"&amp;CELL("direccion",Tabla_471030!A693),"690")</f>
        <v>690</v>
      </c>
      <c r="W697" s="5" t="str" cm="1">
        <f t="array" aca="1" ref="W697" ca="1">HYPERLINK("#"&amp;CELL("direccion",Tabla_471041!A693),"690")</f>
        <v>690</v>
      </c>
      <c r="X697" s="5" t="str" cm="1">
        <f t="array" aca="1" ref="X697" ca="1">HYPERLINK("#"&amp;CELL("direccion",Tabla_471031!A693),"690")</f>
        <v>690</v>
      </c>
      <c r="Y697" s="5" t="str" cm="1">
        <f t="array" aca="1" ref="Y697" ca="1">HYPERLINK("#"&amp;CELL("direccion",Tabla_471032!A693),"690")</f>
        <v>690</v>
      </c>
      <c r="Z697" s="5" t="str" cm="1">
        <f t="array" aca="1" ref="Z697" ca="1">HYPERLINK("#"&amp;CELL("direccion",Tabla_471059!A693),"690")</f>
        <v>690</v>
      </c>
      <c r="AA697" s="5" t="str" cm="1">
        <f t="array" aca="1" ref="AA697" ca="1">HYPERLINK("#"&amp;CELL("direccion",Tabla_471071!A693),"690")</f>
        <v>690</v>
      </c>
      <c r="AB697" s="5" t="str" cm="1">
        <f t="array" aca="1" ref="AB697" ca="1">HYPERLINK("#"&amp;CELL("direccion",Tabla_471062!A693),"690")</f>
        <v>690</v>
      </c>
      <c r="AC697" s="5" t="str" cm="1">
        <f t="array" aca="1" ref="AC697" ca="1">HYPERLINK("#"&amp;CELL("direccion",Tabla_471074!A693),"690")</f>
        <v>690</v>
      </c>
      <c r="AD697" t="s">
        <v>213</v>
      </c>
      <c r="AE697" s="3">
        <v>45747</v>
      </c>
    </row>
    <row r="698" spans="1:31" x14ac:dyDescent="0.3">
      <c r="A698">
        <v>2025</v>
      </c>
      <c r="B698" s="3">
        <v>45658</v>
      </c>
      <c r="C698" s="3">
        <v>45747</v>
      </c>
      <c r="D698" t="s">
        <v>84</v>
      </c>
      <c r="E698">
        <v>169</v>
      </c>
      <c r="F698" t="s">
        <v>309</v>
      </c>
      <c r="G698" t="s">
        <v>309</v>
      </c>
      <c r="H698" t="s">
        <v>225</v>
      </c>
      <c r="I698" t="s">
        <v>1357</v>
      </c>
      <c r="J698" t="s">
        <v>1358</v>
      </c>
      <c r="K698" t="s">
        <v>1109</v>
      </c>
      <c r="L698" t="s">
        <v>91</v>
      </c>
      <c r="M698">
        <v>11537</v>
      </c>
      <c r="N698" t="s">
        <v>212</v>
      </c>
      <c r="O698">
        <v>9402.81</v>
      </c>
      <c r="P698" t="s">
        <v>212</v>
      </c>
      <c r="Q698" s="5" t="str" cm="1">
        <f t="array" aca="1" ref="Q698" ca="1">HYPERLINK("#"&amp;CELL("direccion",Tabla_471065!A694),"691")</f>
        <v>691</v>
      </c>
      <c r="R698" s="5" t="str" cm="1">
        <f t="array" aca="1" ref="R698" ca="1">HYPERLINK("#"&amp;CELL("direccion",Tabla_471039!A694),"691")</f>
        <v>691</v>
      </c>
      <c r="S698" s="5" t="str" cm="1">
        <f t="array" aca="1" ref="S698" ca="1">HYPERLINK("#"&amp;CELL("direccion",Tabla_471067!A694),"691")</f>
        <v>691</v>
      </c>
      <c r="T698" s="5" t="str" cm="1">
        <f t="array" aca="1" ref="T698" ca="1">HYPERLINK("#"&amp;CELL("direccion",Tabla_471023!A694),"691")</f>
        <v>691</v>
      </c>
      <c r="U698" s="5" t="str" cm="1">
        <f t="array" aca="1" ref="U698" ca="1">HYPERLINK("#"&amp;CELL("direccion",Tabla_471047!A694),"691")</f>
        <v>691</v>
      </c>
      <c r="V698" s="5" t="str" cm="1">
        <f t="array" aca="1" ref="V698" ca="1">HYPERLINK("#"&amp;CELL("direccion",Tabla_471030!A694),"691")</f>
        <v>691</v>
      </c>
      <c r="W698" s="5" t="str" cm="1">
        <f t="array" aca="1" ref="W698" ca="1">HYPERLINK("#"&amp;CELL("direccion",Tabla_471041!A694),"691")</f>
        <v>691</v>
      </c>
      <c r="X698" s="5" t="str" cm="1">
        <f t="array" aca="1" ref="X698" ca="1">HYPERLINK("#"&amp;CELL("direccion",Tabla_471031!A694),"691")</f>
        <v>691</v>
      </c>
      <c r="Y698" s="5" t="str" cm="1">
        <f t="array" aca="1" ref="Y698" ca="1">HYPERLINK("#"&amp;CELL("direccion",Tabla_471032!A694),"691")</f>
        <v>691</v>
      </c>
      <c r="Z698" s="5" t="str" cm="1">
        <f t="array" aca="1" ref="Z698" ca="1">HYPERLINK("#"&amp;CELL("direccion",Tabla_471059!A694),"691")</f>
        <v>691</v>
      </c>
      <c r="AA698" s="5" t="str" cm="1">
        <f t="array" aca="1" ref="AA698" ca="1">HYPERLINK("#"&amp;CELL("direccion",Tabla_471071!A694),"691")</f>
        <v>691</v>
      </c>
      <c r="AB698" s="5" t="str" cm="1">
        <f t="array" aca="1" ref="AB698" ca="1">HYPERLINK("#"&amp;CELL("direccion",Tabla_471062!A694),"691")</f>
        <v>691</v>
      </c>
      <c r="AC698" s="5" t="str" cm="1">
        <f t="array" aca="1" ref="AC698" ca="1">HYPERLINK("#"&amp;CELL("direccion",Tabla_471074!A694),"691")</f>
        <v>691</v>
      </c>
      <c r="AD698" t="s">
        <v>213</v>
      </c>
      <c r="AE698" s="3">
        <v>45747</v>
      </c>
    </row>
    <row r="699" spans="1:31" x14ac:dyDescent="0.3">
      <c r="A699">
        <v>2025</v>
      </c>
      <c r="B699" s="3">
        <v>45658</v>
      </c>
      <c r="C699" s="3">
        <v>45747</v>
      </c>
      <c r="D699" t="s">
        <v>84</v>
      </c>
      <c r="E699">
        <v>169</v>
      </c>
      <c r="F699" t="s">
        <v>307</v>
      </c>
      <c r="G699" t="s">
        <v>307</v>
      </c>
      <c r="H699" t="s">
        <v>225</v>
      </c>
      <c r="I699" t="s">
        <v>1276</v>
      </c>
      <c r="J699" t="s">
        <v>997</v>
      </c>
      <c r="K699" t="s">
        <v>610</v>
      </c>
      <c r="L699" t="s">
        <v>92</v>
      </c>
      <c r="M699">
        <v>11537</v>
      </c>
      <c r="N699" t="s">
        <v>212</v>
      </c>
      <c r="O699">
        <v>9402.81</v>
      </c>
      <c r="P699" t="s">
        <v>212</v>
      </c>
      <c r="Q699" s="5" t="str" cm="1">
        <f t="array" aca="1" ref="Q699" ca="1">HYPERLINK("#"&amp;CELL("direccion",Tabla_471065!A695),"692")</f>
        <v>692</v>
      </c>
      <c r="R699" s="5" t="str" cm="1">
        <f t="array" aca="1" ref="R699" ca="1">HYPERLINK("#"&amp;CELL("direccion",Tabla_471039!A695),"692")</f>
        <v>692</v>
      </c>
      <c r="S699" s="5" t="str" cm="1">
        <f t="array" aca="1" ref="S699" ca="1">HYPERLINK("#"&amp;CELL("direccion",Tabla_471067!A695),"692")</f>
        <v>692</v>
      </c>
      <c r="T699" s="5" t="str" cm="1">
        <f t="array" aca="1" ref="T699" ca="1">HYPERLINK("#"&amp;CELL("direccion",Tabla_471023!A695),"692")</f>
        <v>692</v>
      </c>
      <c r="U699" s="5" t="str" cm="1">
        <f t="array" aca="1" ref="U699" ca="1">HYPERLINK("#"&amp;CELL("direccion",Tabla_471047!A695),"692")</f>
        <v>692</v>
      </c>
      <c r="V699" s="5" t="str" cm="1">
        <f t="array" aca="1" ref="V699" ca="1">HYPERLINK("#"&amp;CELL("direccion",Tabla_471030!A695),"692")</f>
        <v>692</v>
      </c>
      <c r="W699" s="5" t="str" cm="1">
        <f t="array" aca="1" ref="W699" ca="1">HYPERLINK("#"&amp;CELL("direccion",Tabla_471041!A695),"692")</f>
        <v>692</v>
      </c>
      <c r="X699" s="5" t="str" cm="1">
        <f t="array" aca="1" ref="X699" ca="1">HYPERLINK("#"&amp;CELL("direccion",Tabla_471031!A695),"692")</f>
        <v>692</v>
      </c>
      <c r="Y699" s="5" t="str" cm="1">
        <f t="array" aca="1" ref="Y699" ca="1">HYPERLINK("#"&amp;CELL("direccion",Tabla_471032!A695),"692")</f>
        <v>692</v>
      </c>
      <c r="Z699" s="5" t="str" cm="1">
        <f t="array" aca="1" ref="Z699" ca="1">HYPERLINK("#"&amp;CELL("direccion",Tabla_471059!A695),"692")</f>
        <v>692</v>
      </c>
      <c r="AA699" s="5" t="str" cm="1">
        <f t="array" aca="1" ref="AA699" ca="1">HYPERLINK("#"&amp;CELL("direccion",Tabla_471071!A695),"692")</f>
        <v>692</v>
      </c>
      <c r="AB699" s="5" t="str" cm="1">
        <f t="array" aca="1" ref="AB699" ca="1">HYPERLINK("#"&amp;CELL("direccion",Tabla_471062!A695),"692")</f>
        <v>692</v>
      </c>
      <c r="AC699" s="5" t="str" cm="1">
        <f t="array" aca="1" ref="AC699" ca="1">HYPERLINK("#"&amp;CELL("direccion",Tabla_471074!A695),"692")</f>
        <v>692</v>
      </c>
      <c r="AD699" t="s">
        <v>213</v>
      </c>
      <c r="AE699" s="3">
        <v>45747</v>
      </c>
    </row>
    <row r="700" spans="1:31" x14ac:dyDescent="0.3">
      <c r="A700">
        <v>2025</v>
      </c>
      <c r="B700" s="3">
        <v>45658</v>
      </c>
      <c r="C700" s="3">
        <v>45747</v>
      </c>
      <c r="D700" t="s">
        <v>84</v>
      </c>
      <c r="E700">
        <v>169</v>
      </c>
      <c r="F700" t="s">
        <v>313</v>
      </c>
      <c r="G700" t="s">
        <v>313</v>
      </c>
      <c r="H700" t="s">
        <v>225</v>
      </c>
      <c r="I700" t="s">
        <v>458</v>
      </c>
      <c r="J700" t="s">
        <v>510</v>
      </c>
      <c r="K700" t="s">
        <v>381</v>
      </c>
      <c r="L700" t="s">
        <v>92</v>
      </c>
      <c r="M700">
        <v>11537</v>
      </c>
      <c r="N700" t="s">
        <v>212</v>
      </c>
      <c r="O700">
        <v>9402.81</v>
      </c>
      <c r="P700" t="s">
        <v>212</v>
      </c>
      <c r="Q700" s="5" t="str" cm="1">
        <f t="array" aca="1" ref="Q700" ca="1">HYPERLINK("#"&amp;CELL("direccion",Tabla_471065!A696),"693")</f>
        <v>693</v>
      </c>
      <c r="R700" s="5" t="str" cm="1">
        <f t="array" aca="1" ref="R700" ca="1">HYPERLINK("#"&amp;CELL("direccion",Tabla_471039!A696),"693")</f>
        <v>693</v>
      </c>
      <c r="S700" s="5" t="str" cm="1">
        <f t="array" aca="1" ref="S700" ca="1">HYPERLINK("#"&amp;CELL("direccion",Tabla_471067!A696),"693")</f>
        <v>693</v>
      </c>
      <c r="T700" s="5" t="str" cm="1">
        <f t="array" aca="1" ref="T700" ca="1">HYPERLINK("#"&amp;CELL("direccion",Tabla_471023!A696),"693")</f>
        <v>693</v>
      </c>
      <c r="U700" s="5" t="str" cm="1">
        <f t="array" aca="1" ref="U700" ca="1">HYPERLINK("#"&amp;CELL("direccion",Tabla_471047!A696),"693")</f>
        <v>693</v>
      </c>
      <c r="V700" s="5" t="str" cm="1">
        <f t="array" aca="1" ref="V700" ca="1">HYPERLINK("#"&amp;CELL("direccion",Tabla_471030!A696),"693")</f>
        <v>693</v>
      </c>
      <c r="W700" s="5" t="str" cm="1">
        <f t="array" aca="1" ref="W700" ca="1">HYPERLINK("#"&amp;CELL("direccion",Tabla_471041!A696),"693")</f>
        <v>693</v>
      </c>
      <c r="X700" s="5" t="str" cm="1">
        <f t="array" aca="1" ref="X700" ca="1">HYPERLINK("#"&amp;CELL("direccion",Tabla_471031!A696),"693")</f>
        <v>693</v>
      </c>
      <c r="Y700" s="5" t="str" cm="1">
        <f t="array" aca="1" ref="Y700" ca="1">HYPERLINK("#"&amp;CELL("direccion",Tabla_471032!A696),"693")</f>
        <v>693</v>
      </c>
      <c r="Z700" s="5" t="str" cm="1">
        <f t="array" aca="1" ref="Z700" ca="1">HYPERLINK("#"&amp;CELL("direccion",Tabla_471059!A696),"693")</f>
        <v>693</v>
      </c>
      <c r="AA700" s="5" t="str" cm="1">
        <f t="array" aca="1" ref="AA700" ca="1">HYPERLINK("#"&amp;CELL("direccion",Tabla_471071!A696),"693")</f>
        <v>693</v>
      </c>
      <c r="AB700" s="5" t="str" cm="1">
        <f t="array" aca="1" ref="AB700" ca="1">HYPERLINK("#"&amp;CELL("direccion",Tabla_471062!A696),"693")</f>
        <v>693</v>
      </c>
      <c r="AC700" s="5" t="str" cm="1">
        <f t="array" aca="1" ref="AC700" ca="1">HYPERLINK("#"&amp;CELL("direccion",Tabla_471074!A696),"693")</f>
        <v>693</v>
      </c>
      <c r="AD700" t="s">
        <v>213</v>
      </c>
      <c r="AE700" s="3">
        <v>45747</v>
      </c>
    </row>
    <row r="701" spans="1:31" x14ac:dyDescent="0.3">
      <c r="A701">
        <v>2025</v>
      </c>
      <c r="B701" s="3">
        <v>45658</v>
      </c>
      <c r="C701" s="3">
        <v>45747</v>
      </c>
      <c r="D701" t="s">
        <v>84</v>
      </c>
      <c r="E701">
        <v>169</v>
      </c>
      <c r="F701" t="s">
        <v>306</v>
      </c>
      <c r="G701" t="s">
        <v>306</v>
      </c>
      <c r="H701" t="s">
        <v>225</v>
      </c>
      <c r="I701" t="s">
        <v>905</v>
      </c>
      <c r="J701" t="s">
        <v>510</v>
      </c>
      <c r="K701" t="s">
        <v>1359</v>
      </c>
      <c r="L701" t="s">
        <v>92</v>
      </c>
      <c r="M701">
        <v>11537</v>
      </c>
      <c r="N701" t="s">
        <v>212</v>
      </c>
      <c r="O701">
        <v>9402.81</v>
      </c>
      <c r="P701" t="s">
        <v>212</v>
      </c>
      <c r="Q701" s="5" t="str" cm="1">
        <f t="array" aca="1" ref="Q701" ca="1">HYPERLINK("#"&amp;CELL("direccion",Tabla_471065!A697),"694")</f>
        <v>694</v>
      </c>
      <c r="R701" s="5" t="str" cm="1">
        <f t="array" aca="1" ref="R701" ca="1">HYPERLINK("#"&amp;CELL("direccion",Tabla_471039!A697),"694")</f>
        <v>694</v>
      </c>
      <c r="S701" s="5" t="str" cm="1">
        <f t="array" aca="1" ref="S701" ca="1">HYPERLINK("#"&amp;CELL("direccion",Tabla_471067!A697),"694")</f>
        <v>694</v>
      </c>
      <c r="T701" s="5" t="str" cm="1">
        <f t="array" aca="1" ref="T701" ca="1">HYPERLINK("#"&amp;CELL("direccion",Tabla_471023!A697),"694")</f>
        <v>694</v>
      </c>
      <c r="U701" s="5" t="str" cm="1">
        <f t="array" aca="1" ref="U701" ca="1">HYPERLINK("#"&amp;CELL("direccion",Tabla_471047!A697),"694")</f>
        <v>694</v>
      </c>
      <c r="V701" s="5" t="str" cm="1">
        <f t="array" aca="1" ref="V701" ca="1">HYPERLINK("#"&amp;CELL("direccion",Tabla_471030!A697),"694")</f>
        <v>694</v>
      </c>
      <c r="W701" s="5" t="str" cm="1">
        <f t="array" aca="1" ref="W701" ca="1">HYPERLINK("#"&amp;CELL("direccion",Tabla_471041!A697),"694")</f>
        <v>694</v>
      </c>
      <c r="X701" s="5" t="str" cm="1">
        <f t="array" aca="1" ref="X701" ca="1">HYPERLINK("#"&amp;CELL("direccion",Tabla_471031!A697),"694")</f>
        <v>694</v>
      </c>
      <c r="Y701" s="5" t="str" cm="1">
        <f t="array" aca="1" ref="Y701" ca="1">HYPERLINK("#"&amp;CELL("direccion",Tabla_471032!A697),"694")</f>
        <v>694</v>
      </c>
      <c r="Z701" s="5" t="str" cm="1">
        <f t="array" aca="1" ref="Z701" ca="1">HYPERLINK("#"&amp;CELL("direccion",Tabla_471059!A697),"694")</f>
        <v>694</v>
      </c>
      <c r="AA701" s="5" t="str" cm="1">
        <f t="array" aca="1" ref="AA701" ca="1">HYPERLINK("#"&amp;CELL("direccion",Tabla_471071!A697),"694")</f>
        <v>694</v>
      </c>
      <c r="AB701" s="5" t="str" cm="1">
        <f t="array" aca="1" ref="AB701" ca="1">HYPERLINK("#"&amp;CELL("direccion",Tabla_471062!A697),"694")</f>
        <v>694</v>
      </c>
      <c r="AC701" s="5" t="str" cm="1">
        <f t="array" aca="1" ref="AC701" ca="1">HYPERLINK("#"&amp;CELL("direccion",Tabla_471074!A697),"694")</f>
        <v>694</v>
      </c>
      <c r="AD701" t="s">
        <v>213</v>
      </c>
      <c r="AE701" s="3">
        <v>45747</v>
      </c>
    </row>
    <row r="702" spans="1:31" x14ac:dyDescent="0.3">
      <c r="A702">
        <v>2025</v>
      </c>
      <c r="B702" s="3">
        <v>45658</v>
      </c>
      <c r="C702" s="3">
        <v>45747</v>
      </c>
      <c r="D702" t="s">
        <v>84</v>
      </c>
      <c r="E702">
        <v>169</v>
      </c>
      <c r="F702" t="s">
        <v>310</v>
      </c>
      <c r="G702" t="s">
        <v>310</v>
      </c>
      <c r="H702" t="s">
        <v>225</v>
      </c>
      <c r="I702" t="s">
        <v>573</v>
      </c>
      <c r="J702" t="s">
        <v>470</v>
      </c>
      <c r="K702" t="s">
        <v>997</v>
      </c>
      <c r="L702" t="s">
        <v>92</v>
      </c>
      <c r="M702">
        <v>11537</v>
      </c>
      <c r="N702" t="s">
        <v>212</v>
      </c>
      <c r="O702">
        <v>9402.81</v>
      </c>
      <c r="P702" t="s">
        <v>212</v>
      </c>
      <c r="Q702" s="5" t="str" cm="1">
        <f t="array" aca="1" ref="Q702" ca="1">HYPERLINK("#"&amp;CELL("direccion",Tabla_471065!A698),"695")</f>
        <v>695</v>
      </c>
      <c r="R702" s="5" t="str" cm="1">
        <f t="array" aca="1" ref="R702" ca="1">HYPERLINK("#"&amp;CELL("direccion",Tabla_471039!A698),"695")</f>
        <v>695</v>
      </c>
      <c r="S702" s="5" t="str" cm="1">
        <f t="array" aca="1" ref="S702" ca="1">HYPERLINK("#"&amp;CELL("direccion",Tabla_471067!A698),"695")</f>
        <v>695</v>
      </c>
      <c r="T702" s="5" t="str" cm="1">
        <f t="array" aca="1" ref="T702" ca="1">HYPERLINK("#"&amp;CELL("direccion",Tabla_471023!A698),"695")</f>
        <v>695</v>
      </c>
      <c r="U702" s="5" t="str" cm="1">
        <f t="array" aca="1" ref="U702" ca="1">HYPERLINK("#"&amp;CELL("direccion",Tabla_471047!A698),"695")</f>
        <v>695</v>
      </c>
      <c r="V702" s="5" t="str" cm="1">
        <f t="array" aca="1" ref="V702" ca="1">HYPERLINK("#"&amp;CELL("direccion",Tabla_471030!A698),"695")</f>
        <v>695</v>
      </c>
      <c r="W702" s="5" t="str" cm="1">
        <f t="array" aca="1" ref="W702" ca="1">HYPERLINK("#"&amp;CELL("direccion",Tabla_471041!A698),"695")</f>
        <v>695</v>
      </c>
      <c r="X702" s="5" t="str" cm="1">
        <f t="array" aca="1" ref="X702" ca="1">HYPERLINK("#"&amp;CELL("direccion",Tabla_471031!A698),"695")</f>
        <v>695</v>
      </c>
      <c r="Y702" s="5" t="str" cm="1">
        <f t="array" aca="1" ref="Y702" ca="1">HYPERLINK("#"&amp;CELL("direccion",Tabla_471032!A698),"695")</f>
        <v>695</v>
      </c>
      <c r="Z702" s="5" t="str" cm="1">
        <f t="array" aca="1" ref="Z702" ca="1">HYPERLINK("#"&amp;CELL("direccion",Tabla_471059!A698),"695")</f>
        <v>695</v>
      </c>
      <c r="AA702" s="5" t="str" cm="1">
        <f t="array" aca="1" ref="AA702" ca="1">HYPERLINK("#"&amp;CELL("direccion",Tabla_471071!A698),"695")</f>
        <v>695</v>
      </c>
      <c r="AB702" s="5" t="str" cm="1">
        <f t="array" aca="1" ref="AB702" ca="1">HYPERLINK("#"&amp;CELL("direccion",Tabla_471062!A698),"695")</f>
        <v>695</v>
      </c>
      <c r="AC702" s="5" t="str" cm="1">
        <f t="array" aca="1" ref="AC702" ca="1">HYPERLINK("#"&amp;CELL("direccion",Tabla_471074!A698),"695")</f>
        <v>695</v>
      </c>
      <c r="AD702" t="s">
        <v>213</v>
      </c>
      <c r="AE702" s="3">
        <v>45747</v>
      </c>
    </row>
    <row r="703" spans="1:31" x14ac:dyDescent="0.3">
      <c r="A703">
        <v>2025</v>
      </c>
      <c r="B703" s="3">
        <v>45658</v>
      </c>
      <c r="C703" s="3">
        <v>45747</v>
      </c>
      <c r="D703" t="s">
        <v>84</v>
      </c>
      <c r="E703">
        <v>169</v>
      </c>
      <c r="F703" t="s">
        <v>309</v>
      </c>
      <c r="G703" t="s">
        <v>309</v>
      </c>
      <c r="H703" t="s">
        <v>225</v>
      </c>
      <c r="I703" t="s">
        <v>1360</v>
      </c>
      <c r="J703" t="s">
        <v>1361</v>
      </c>
      <c r="K703" t="s">
        <v>538</v>
      </c>
      <c r="L703" t="s">
        <v>92</v>
      </c>
      <c r="M703">
        <v>11537</v>
      </c>
      <c r="N703" t="s">
        <v>212</v>
      </c>
      <c r="O703">
        <v>9402.81</v>
      </c>
      <c r="P703" t="s">
        <v>212</v>
      </c>
      <c r="Q703" s="5" t="str" cm="1">
        <f t="array" aca="1" ref="Q703" ca="1">HYPERLINK("#"&amp;CELL("direccion",Tabla_471065!A699),"696")</f>
        <v>696</v>
      </c>
      <c r="R703" s="5" t="str" cm="1">
        <f t="array" aca="1" ref="R703" ca="1">HYPERLINK("#"&amp;CELL("direccion",Tabla_471039!A699),"696")</f>
        <v>696</v>
      </c>
      <c r="S703" s="5" t="str" cm="1">
        <f t="array" aca="1" ref="S703" ca="1">HYPERLINK("#"&amp;CELL("direccion",Tabla_471067!A699),"696")</f>
        <v>696</v>
      </c>
      <c r="T703" s="5" t="str" cm="1">
        <f t="array" aca="1" ref="T703" ca="1">HYPERLINK("#"&amp;CELL("direccion",Tabla_471023!A699),"696")</f>
        <v>696</v>
      </c>
      <c r="U703" s="5" t="str" cm="1">
        <f t="array" aca="1" ref="U703" ca="1">HYPERLINK("#"&amp;CELL("direccion",Tabla_471047!A699),"696")</f>
        <v>696</v>
      </c>
      <c r="V703" s="5" t="str" cm="1">
        <f t="array" aca="1" ref="V703" ca="1">HYPERLINK("#"&amp;CELL("direccion",Tabla_471030!A699),"696")</f>
        <v>696</v>
      </c>
      <c r="W703" s="5" t="str" cm="1">
        <f t="array" aca="1" ref="W703" ca="1">HYPERLINK("#"&amp;CELL("direccion",Tabla_471041!A699),"696")</f>
        <v>696</v>
      </c>
      <c r="X703" s="5" t="str" cm="1">
        <f t="array" aca="1" ref="X703" ca="1">HYPERLINK("#"&amp;CELL("direccion",Tabla_471031!A699),"696")</f>
        <v>696</v>
      </c>
      <c r="Y703" s="5" t="str" cm="1">
        <f t="array" aca="1" ref="Y703" ca="1">HYPERLINK("#"&amp;CELL("direccion",Tabla_471032!A699),"696")</f>
        <v>696</v>
      </c>
      <c r="Z703" s="5" t="str" cm="1">
        <f t="array" aca="1" ref="Z703" ca="1">HYPERLINK("#"&amp;CELL("direccion",Tabla_471059!A699),"696")</f>
        <v>696</v>
      </c>
      <c r="AA703" s="5" t="str" cm="1">
        <f t="array" aca="1" ref="AA703" ca="1">HYPERLINK("#"&amp;CELL("direccion",Tabla_471071!A699),"696")</f>
        <v>696</v>
      </c>
      <c r="AB703" s="5" t="str" cm="1">
        <f t="array" aca="1" ref="AB703" ca="1">HYPERLINK("#"&amp;CELL("direccion",Tabla_471062!A699),"696")</f>
        <v>696</v>
      </c>
      <c r="AC703" s="5" t="str" cm="1">
        <f t="array" aca="1" ref="AC703" ca="1">HYPERLINK("#"&amp;CELL("direccion",Tabla_471074!A699),"696")</f>
        <v>696</v>
      </c>
      <c r="AD703" t="s">
        <v>213</v>
      </c>
      <c r="AE703" s="3">
        <v>45747</v>
      </c>
    </row>
    <row r="704" spans="1:31" x14ac:dyDescent="0.3">
      <c r="A704">
        <v>2025</v>
      </c>
      <c r="B704" s="3">
        <v>45658</v>
      </c>
      <c r="C704" s="3">
        <v>45747</v>
      </c>
      <c r="D704" t="s">
        <v>84</v>
      </c>
      <c r="E704">
        <v>169</v>
      </c>
      <c r="F704" t="s">
        <v>307</v>
      </c>
      <c r="G704" t="s">
        <v>307</v>
      </c>
      <c r="H704" t="s">
        <v>225</v>
      </c>
      <c r="I704" t="s">
        <v>1362</v>
      </c>
      <c r="J704" t="s">
        <v>1363</v>
      </c>
      <c r="K704" t="s">
        <v>1364</v>
      </c>
      <c r="L704" t="s">
        <v>92</v>
      </c>
      <c r="M704">
        <v>11537</v>
      </c>
      <c r="N704" t="s">
        <v>212</v>
      </c>
      <c r="O704">
        <v>9402.81</v>
      </c>
      <c r="P704" t="s">
        <v>212</v>
      </c>
      <c r="Q704" s="5" t="str" cm="1">
        <f t="array" aca="1" ref="Q704" ca="1">HYPERLINK("#"&amp;CELL("direccion",Tabla_471065!A700),"697")</f>
        <v>697</v>
      </c>
      <c r="R704" s="5" t="str" cm="1">
        <f t="array" aca="1" ref="R704" ca="1">HYPERLINK("#"&amp;CELL("direccion",Tabla_471039!A700),"697")</f>
        <v>697</v>
      </c>
      <c r="S704" s="5" t="str" cm="1">
        <f t="array" aca="1" ref="S704" ca="1">HYPERLINK("#"&amp;CELL("direccion",Tabla_471067!A700),"697")</f>
        <v>697</v>
      </c>
      <c r="T704" s="5" t="str" cm="1">
        <f t="array" aca="1" ref="T704" ca="1">HYPERLINK("#"&amp;CELL("direccion",Tabla_471023!A700),"697")</f>
        <v>697</v>
      </c>
      <c r="U704" s="5" t="str" cm="1">
        <f t="array" aca="1" ref="U704" ca="1">HYPERLINK("#"&amp;CELL("direccion",Tabla_471047!A700),"697")</f>
        <v>697</v>
      </c>
      <c r="V704" s="5" t="str" cm="1">
        <f t="array" aca="1" ref="V704" ca="1">HYPERLINK("#"&amp;CELL("direccion",Tabla_471030!A700),"697")</f>
        <v>697</v>
      </c>
      <c r="W704" s="5" t="str" cm="1">
        <f t="array" aca="1" ref="W704" ca="1">HYPERLINK("#"&amp;CELL("direccion",Tabla_471041!A700),"697")</f>
        <v>697</v>
      </c>
      <c r="X704" s="5" t="str" cm="1">
        <f t="array" aca="1" ref="X704" ca="1">HYPERLINK("#"&amp;CELL("direccion",Tabla_471031!A700),"697")</f>
        <v>697</v>
      </c>
      <c r="Y704" s="5" t="str" cm="1">
        <f t="array" aca="1" ref="Y704" ca="1">HYPERLINK("#"&amp;CELL("direccion",Tabla_471032!A700),"697")</f>
        <v>697</v>
      </c>
      <c r="Z704" s="5" t="str" cm="1">
        <f t="array" aca="1" ref="Z704" ca="1">HYPERLINK("#"&amp;CELL("direccion",Tabla_471059!A700),"697")</f>
        <v>697</v>
      </c>
      <c r="AA704" s="5" t="str" cm="1">
        <f t="array" aca="1" ref="AA704" ca="1">HYPERLINK("#"&amp;CELL("direccion",Tabla_471071!A700),"697")</f>
        <v>697</v>
      </c>
      <c r="AB704" s="5" t="str" cm="1">
        <f t="array" aca="1" ref="AB704" ca="1">HYPERLINK("#"&amp;CELL("direccion",Tabla_471062!A700),"697")</f>
        <v>697</v>
      </c>
      <c r="AC704" s="5" t="str" cm="1">
        <f t="array" aca="1" ref="AC704" ca="1">HYPERLINK("#"&amp;CELL("direccion",Tabla_471074!A700),"697")</f>
        <v>697</v>
      </c>
      <c r="AD704" t="s">
        <v>213</v>
      </c>
      <c r="AE704" s="3">
        <v>45747</v>
      </c>
    </row>
    <row r="705" spans="1:31" x14ac:dyDescent="0.3">
      <c r="A705">
        <v>2025</v>
      </c>
      <c r="B705" s="3">
        <v>45658</v>
      </c>
      <c r="C705" s="3">
        <v>45747</v>
      </c>
      <c r="D705" t="s">
        <v>84</v>
      </c>
      <c r="E705">
        <v>169</v>
      </c>
      <c r="F705" t="s">
        <v>297</v>
      </c>
      <c r="G705" t="s">
        <v>297</v>
      </c>
      <c r="H705" t="s">
        <v>225</v>
      </c>
      <c r="I705" t="s">
        <v>1365</v>
      </c>
      <c r="J705" t="s">
        <v>1366</v>
      </c>
      <c r="K705" t="s">
        <v>422</v>
      </c>
      <c r="L705" t="s">
        <v>92</v>
      </c>
      <c r="M705">
        <v>10500</v>
      </c>
      <c r="N705" t="s">
        <v>212</v>
      </c>
      <c r="O705">
        <v>8609.76</v>
      </c>
      <c r="P705" t="s">
        <v>212</v>
      </c>
      <c r="Q705" s="5" t="str" cm="1">
        <f t="array" aca="1" ref="Q705" ca="1">HYPERLINK("#"&amp;CELL("direccion",Tabla_471065!A701),"698")</f>
        <v>698</v>
      </c>
      <c r="R705" s="5" t="str" cm="1">
        <f t="array" aca="1" ref="R705" ca="1">HYPERLINK("#"&amp;CELL("direccion",Tabla_471039!A701),"698")</f>
        <v>698</v>
      </c>
      <c r="S705" s="5" t="str" cm="1">
        <f t="array" aca="1" ref="S705" ca="1">HYPERLINK("#"&amp;CELL("direccion",Tabla_471067!A701),"698")</f>
        <v>698</v>
      </c>
      <c r="T705" s="5" t="str" cm="1">
        <f t="array" aca="1" ref="T705" ca="1">HYPERLINK("#"&amp;CELL("direccion",Tabla_471023!A701),"698")</f>
        <v>698</v>
      </c>
      <c r="U705" s="5" t="str" cm="1">
        <f t="array" aca="1" ref="U705" ca="1">HYPERLINK("#"&amp;CELL("direccion",Tabla_471047!A701),"698")</f>
        <v>698</v>
      </c>
      <c r="V705" s="5" t="str" cm="1">
        <f t="array" aca="1" ref="V705" ca="1">HYPERLINK("#"&amp;CELL("direccion",Tabla_471030!A701),"698")</f>
        <v>698</v>
      </c>
      <c r="W705" s="5" t="str" cm="1">
        <f t="array" aca="1" ref="W705" ca="1">HYPERLINK("#"&amp;CELL("direccion",Tabla_471041!A701),"698")</f>
        <v>698</v>
      </c>
      <c r="X705" s="5" t="str" cm="1">
        <f t="array" aca="1" ref="X705" ca="1">HYPERLINK("#"&amp;CELL("direccion",Tabla_471031!A701),"698")</f>
        <v>698</v>
      </c>
      <c r="Y705" s="5" t="str" cm="1">
        <f t="array" aca="1" ref="Y705" ca="1">HYPERLINK("#"&amp;CELL("direccion",Tabla_471032!A701),"698")</f>
        <v>698</v>
      </c>
      <c r="Z705" s="5" t="str" cm="1">
        <f t="array" aca="1" ref="Z705" ca="1">HYPERLINK("#"&amp;CELL("direccion",Tabla_471059!A701),"698")</f>
        <v>698</v>
      </c>
      <c r="AA705" s="5" t="str" cm="1">
        <f t="array" aca="1" ref="AA705" ca="1">HYPERLINK("#"&amp;CELL("direccion",Tabla_471071!A701),"698")</f>
        <v>698</v>
      </c>
      <c r="AB705" s="5" t="str" cm="1">
        <f t="array" aca="1" ref="AB705" ca="1">HYPERLINK("#"&amp;CELL("direccion",Tabla_471062!A701),"698")</f>
        <v>698</v>
      </c>
      <c r="AC705" s="5" t="str" cm="1">
        <f t="array" aca="1" ref="AC705" ca="1">HYPERLINK("#"&amp;CELL("direccion",Tabla_471074!A701),"698")</f>
        <v>698</v>
      </c>
      <c r="AD705" t="s">
        <v>213</v>
      </c>
      <c r="AE705" s="3">
        <v>45747</v>
      </c>
    </row>
    <row r="706" spans="1:31" x14ac:dyDescent="0.3">
      <c r="A706">
        <v>2025</v>
      </c>
      <c r="B706" s="3">
        <v>45658</v>
      </c>
      <c r="C706" s="3">
        <v>45747</v>
      </c>
      <c r="D706" t="s">
        <v>84</v>
      </c>
      <c r="E706">
        <v>169</v>
      </c>
      <c r="F706" t="s">
        <v>297</v>
      </c>
      <c r="G706" t="s">
        <v>297</v>
      </c>
      <c r="H706" t="s">
        <v>225</v>
      </c>
      <c r="I706" t="s">
        <v>453</v>
      </c>
      <c r="J706" t="s">
        <v>811</v>
      </c>
      <c r="K706" t="s">
        <v>876</v>
      </c>
      <c r="L706" t="s">
        <v>91</v>
      </c>
      <c r="M706">
        <v>10500</v>
      </c>
      <c r="N706" t="s">
        <v>212</v>
      </c>
      <c r="O706">
        <v>8609.76</v>
      </c>
      <c r="P706" t="s">
        <v>212</v>
      </c>
      <c r="Q706" s="5" t="str" cm="1">
        <f t="array" aca="1" ref="Q706" ca="1">HYPERLINK("#"&amp;CELL("direccion",Tabla_471065!A702),"699")</f>
        <v>699</v>
      </c>
      <c r="R706" s="5" t="str" cm="1">
        <f t="array" aca="1" ref="R706" ca="1">HYPERLINK("#"&amp;CELL("direccion",Tabla_471039!A702),"699")</f>
        <v>699</v>
      </c>
      <c r="S706" s="5" t="str" cm="1">
        <f t="array" aca="1" ref="S706" ca="1">HYPERLINK("#"&amp;CELL("direccion",Tabla_471067!A702),"699")</f>
        <v>699</v>
      </c>
      <c r="T706" s="5" t="str" cm="1">
        <f t="array" aca="1" ref="T706" ca="1">HYPERLINK("#"&amp;CELL("direccion",Tabla_471023!A702),"699")</f>
        <v>699</v>
      </c>
      <c r="U706" s="5" t="str" cm="1">
        <f t="array" aca="1" ref="U706" ca="1">HYPERLINK("#"&amp;CELL("direccion",Tabla_471047!A702),"699")</f>
        <v>699</v>
      </c>
      <c r="V706" s="5" t="str" cm="1">
        <f t="array" aca="1" ref="V706" ca="1">HYPERLINK("#"&amp;CELL("direccion",Tabla_471030!A702),"699")</f>
        <v>699</v>
      </c>
      <c r="W706" s="5" t="str" cm="1">
        <f t="array" aca="1" ref="W706" ca="1">HYPERLINK("#"&amp;CELL("direccion",Tabla_471041!A702),"699")</f>
        <v>699</v>
      </c>
      <c r="X706" s="5" t="str" cm="1">
        <f t="array" aca="1" ref="X706" ca="1">HYPERLINK("#"&amp;CELL("direccion",Tabla_471031!A702),"699")</f>
        <v>699</v>
      </c>
      <c r="Y706" s="5" t="str" cm="1">
        <f t="array" aca="1" ref="Y706" ca="1">HYPERLINK("#"&amp;CELL("direccion",Tabla_471032!A702),"699")</f>
        <v>699</v>
      </c>
      <c r="Z706" s="5" t="str" cm="1">
        <f t="array" aca="1" ref="Z706" ca="1">HYPERLINK("#"&amp;CELL("direccion",Tabla_471059!A702),"699")</f>
        <v>699</v>
      </c>
      <c r="AA706" s="5" t="str" cm="1">
        <f t="array" aca="1" ref="AA706" ca="1">HYPERLINK("#"&amp;CELL("direccion",Tabla_471071!A702),"699")</f>
        <v>699</v>
      </c>
      <c r="AB706" s="5" t="str" cm="1">
        <f t="array" aca="1" ref="AB706" ca="1">HYPERLINK("#"&amp;CELL("direccion",Tabla_471062!A702),"699")</f>
        <v>699</v>
      </c>
      <c r="AC706" s="5" t="str" cm="1">
        <f t="array" aca="1" ref="AC706" ca="1">HYPERLINK("#"&amp;CELL("direccion",Tabla_471074!A702),"699")</f>
        <v>699</v>
      </c>
      <c r="AD706" t="s">
        <v>213</v>
      </c>
      <c r="AE706" s="3">
        <v>45747</v>
      </c>
    </row>
    <row r="707" spans="1:31" x14ac:dyDescent="0.3">
      <c r="A707">
        <v>2025</v>
      </c>
      <c r="B707" s="3">
        <v>45658</v>
      </c>
      <c r="C707" s="3">
        <v>45747</v>
      </c>
      <c r="D707" t="s">
        <v>84</v>
      </c>
      <c r="E707">
        <v>169</v>
      </c>
      <c r="F707" t="s">
        <v>297</v>
      </c>
      <c r="G707" t="s">
        <v>297</v>
      </c>
      <c r="H707" t="s">
        <v>225</v>
      </c>
      <c r="I707" t="s">
        <v>1304</v>
      </c>
      <c r="J707" t="s">
        <v>811</v>
      </c>
      <c r="K707" t="s">
        <v>1367</v>
      </c>
      <c r="L707" t="s">
        <v>91</v>
      </c>
      <c r="M707">
        <v>10500</v>
      </c>
      <c r="N707" t="s">
        <v>212</v>
      </c>
      <c r="O707">
        <v>8609.76</v>
      </c>
      <c r="P707" t="s">
        <v>212</v>
      </c>
      <c r="Q707" s="5" t="str" cm="1">
        <f t="array" aca="1" ref="Q707" ca="1">HYPERLINK("#"&amp;CELL("direccion",Tabla_471065!A703),"700")</f>
        <v>700</v>
      </c>
      <c r="R707" s="5" t="str" cm="1">
        <f t="array" aca="1" ref="R707" ca="1">HYPERLINK("#"&amp;CELL("direccion",Tabla_471039!A703),"700")</f>
        <v>700</v>
      </c>
      <c r="S707" s="5" t="str" cm="1">
        <f t="array" aca="1" ref="S707" ca="1">HYPERLINK("#"&amp;CELL("direccion",Tabla_471067!A703),"700")</f>
        <v>700</v>
      </c>
      <c r="T707" s="5" t="str" cm="1">
        <f t="array" aca="1" ref="T707" ca="1">HYPERLINK("#"&amp;CELL("direccion",Tabla_471023!A703),"700")</f>
        <v>700</v>
      </c>
      <c r="U707" s="5" t="str" cm="1">
        <f t="array" aca="1" ref="U707" ca="1">HYPERLINK("#"&amp;CELL("direccion",Tabla_471047!A703),"700")</f>
        <v>700</v>
      </c>
      <c r="V707" s="5" t="str" cm="1">
        <f t="array" aca="1" ref="V707" ca="1">HYPERLINK("#"&amp;CELL("direccion",Tabla_471030!A703),"700")</f>
        <v>700</v>
      </c>
      <c r="W707" s="5" t="str" cm="1">
        <f t="array" aca="1" ref="W707" ca="1">HYPERLINK("#"&amp;CELL("direccion",Tabla_471041!A703),"700")</f>
        <v>700</v>
      </c>
      <c r="X707" s="5" t="str" cm="1">
        <f t="array" aca="1" ref="X707" ca="1">HYPERLINK("#"&amp;CELL("direccion",Tabla_471031!A703),"700")</f>
        <v>700</v>
      </c>
      <c r="Y707" s="5" t="str" cm="1">
        <f t="array" aca="1" ref="Y707" ca="1">HYPERLINK("#"&amp;CELL("direccion",Tabla_471032!A703),"700")</f>
        <v>700</v>
      </c>
      <c r="Z707" s="5" t="str" cm="1">
        <f t="array" aca="1" ref="Z707" ca="1">HYPERLINK("#"&amp;CELL("direccion",Tabla_471059!A703),"700")</f>
        <v>700</v>
      </c>
      <c r="AA707" s="5" t="str" cm="1">
        <f t="array" aca="1" ref="AA707" ca="1">HYPERLINK("#"&amp;CELL("direccion",Tabla_471071!A703),"700")</f>
        <v>700</v>
      </c>
      <c r="AB707" s="5" t="str" cm="1">
        <f t="array" aca="1" ref="AB707" ca="1">HYPERLINK("#"&amp;CELL("direccion",Tabla_471062!A703),"700")</f>
        <v>700</v>
      </c>
      <c r="AC707" s="5" t="str" cm="1">
        <f t="array" aca="1" ref="AC707" ca="1">HYPERLINK("#"&amp;CELL("direccion",Tabla_471074!A703),"700")</f>
        <v>700</v>
      </c>
      <c r="AD707" t="s">
        <v>213</v>
      </c>
      <c r="AE707" s="3">
        <v>45747</v>
      </c>
    </row>
    <row r="708" spans="1:31" x14ac:dyDescent="0.3">
      <c r="A708">
        <v>2025</v>
      </c>
      <c r="B708" s="3">
        <v>45658</v>
      </c>
      <c r="C708" s="3">
        <v>45747</v>
      </c>
      <c r="D708" t="s">
        <v>84</v>
      </c>
      <c r="E708">
        <v>169</v>
      </c>
      <c r="F708" t="s">
        <v>309</v>
      </c>
      <c r="G708" t="s">
        <v>309</v>
      </c>
      <c r="H708" t="s">
        <v>225</v>
      </c>
      <c r="I708" t="s">
        <v>1368</v>
      </c>
      <c r="J708" t="s">
        <v>811</v>
      </c>
      <c r="K708" t="s">
        <v>443</v>
      </c>
      <c r="L708" t="s">
        <v>91</v>
      </c>
      <c r="M708">
        <v>11537</v>
      </c>
      <c r="N708" t="s">
        <v>212</v>
      </c>
      <c r="O708">
        <v>9402.81</v>
      </c>
      <c r="P708" t="s">
        <v>212</v>
      </c>
      <c r="Q708" s="5" t="str" cm="1">
        <f t="array" aca="1" ref="Q708" ca="1">HYPERLINK("#"&amp;CELL("direccion",Tabla_471065!A704),"701")</f>
        <v>701</v>
      </c>
      <c r="R708" s="5" t="str" cm="1">
        <f t="array" aca="1" ref="R708" ca="1">HYPERLINK("#"&amp;CELL("direccion",Tabla_471039!A704),"701")</f>
        <v>701</v>
      </c>
      <c r="S708" s="5" t="str" cm="1">
        <f t="array" aca="1" ref="S708" ca="1">HYPERLINK("#"&amp;CELL("direccion",Tabla_471067!A704),"701")</f>
        <v>701</v>
      </c>
      <c r="T708" s="5" t="str" cm="1">
        <f t="array" aca="1" ref="T708" ca="1">HYPERLINK("#"&amp;CELL("direccion",Tabla_471023!A704),"701")</f>
        <v>701</v>
      </c>
      <c r="U708" s="5" t="str" cm="1">
        <f t="array" aca="1" ref="U708" ca="1">HYPERLINK("#"&amp;CELL("direccion",Tabla_471047!A704),"701")</f>
        <v>701</v>
      </c>
      <c r="V708" s="5" t="str" cm="1">
        <f t="array" aca="1" ref="V708" ca="1">HYPERLINK("#"&amp;CELL("direccion",Tabla_471030!A704),"701")</f>
        <v>701</v>
      </c>
      <c r="W708" s="5" t="str" cm="1">
        <f t="array" aca="1" ref="W708" ca="1">HYPERLINK("#"&amp;CELL("direccion",Tabla_471041!A704),"701")</f>
        <v>701</v>
      </c>
      <c r="X708" s="5" t="str" cm="1">
        <f t="array" aca="1" ref="X708" ca="1">HYPERLINK("#"&amp;CELL("direccion",Tabla_471031!A704),"701")</f>
        <v>701</v>
      </c>
      <c r="Y708" s="5" t="str" cm="1">
        <f t="array" aca="1" ref="Y708" ca="1">HYPERLINK("#"&amp;CELL("direccion",Tabla_471032!A704),"701")</f>
        <v>701</v>
      </c>
      <c r="Z708" s="5" t="str" cm="1">
        <f t="array" aca="1" ref="Z708" ca="1">HYPERLINK("#"&amp;CELL("direccion",Tabla_471059!A704),"701")</f>
        <v>701</v>
      </c>
      <c r="AA708" s="5" t="str" cm="1">
        <f t="array" aca="1" ref="AA708" ca="1">HYPERLINK("#"&amp;CELL("direccion",Tabla_471071!A704),"701")</f>
        <v>701</v>
      </c>
      <c r="AB708" s="5" t="str" cm="1">
        <f t="array" aca="1" ref="AB708" ca="1">HYPERLINK("#"&amp;CELL("direccion",Tabla_471062!A704),"701")</f>
        <v>701</v>
      </c>
      <c r="AC708" s="5" t="str" cm="1">
        <f t="array" aca="1" ref="AC708" ca="1">HYPERLINK("#"&amp;CELL("direccion",Tabla_471074!A704),"701")</f>
        <v>701</v>
      </c>
      <c r="AD708" t="s">
        <v>213</v>
      </c>
      <c r="AE708" s="3">
        <v>45747</v>
      </c>
    </row>
    <row r="709" spans="1:31" x14ac:dyDescent="0.3">
      <c r="A709">
        <v>2025</v>
      </c>
      <c r="B709" s="3">
        <v>45658</v>
      </c>
      <c r="C709" s="3">
        <v>45747</v>
      </c>
      <c r="D709" t="s">
        <v>84</v>
      </c>
      <c r="E709">
        <v>169</v>
      </c>
      <c r="F709" t="s">
        <v>309</v>
      </c>
      <c r="G709" t="s">
        <v>309</v>
      </c>
      <c r="H709" t="s">
        <v>225</v>
      </c>
      <c r="I709" t="s">
        <v>1369</v>
      </c>
      <c r="J709" t="s">
        <v>1370</v>
      </c>
      <c r="K709" t="s">
        <v>344</v>
      </c>
      <c r="L709" t="s">
        <v>91</v>
      </c>
      <c r="M709">
        <v>11537</v>
      </c>
      <c r="N709" t="s">
        <v>212</v>
      </c>
      <c r="O709">
        <v>9402.81</v>
      </c>
      <c r="P709" t="s">
        <v>212</v>
      </c>
      <c r="Q709" s="5" t="str" cm="1">
        <f t="array" aca="1" ref="Q709" ca="1">HYPERLINK("#"&amp;CELL("direccion",Tabla_471065!A705),"702")</f>
        <v>702</v>
      </c>
      <c r="R709" s="5" t="str" cm="1">
        <f t="array" aca="1" ref="R709" ca="1">HYPERLINK("#"&amp;CELL("direccion",Tabla_471039!A705),"702")</f>
        <v>702</v>
      </c>
      <c r="S709" s="5" t="str" cm="1">
        <f t="array" aca="1" ref="S709" ca="1">HYPERLINK("#"&amp;CELL("direccion",Tabla_471067!A705),"702")</f>
        <v>702</v>
      </c>
      <c r="T709" s="5" t="str" cm="1">
        <f t="array" aca="1" ref="T709" ca="1">HYPERLINK("#"&amp;CELL("direccion",Tabla_471023!A705),"702")</f>
        <v>702</v>
      </c>
      <c r="U709" s="5" t="str" cm="1">
        <f t="array" aca="1" ref="U709" ca="1">HYPERLINK("#"&amp;CELL("direccion",Tabla_471047!A705),"702")</f>
        <v>702</v>
      </c>
      <c r="V709" s="5" t="str" cm="1">
        <f t="array" aca="1" ref="V709" ca="1">HYPERLINK("#"&amp;CELL("direccion",Tabla_471030!A705),"702")</f>
        <v>702</v>
      </c>
      <c r="W709" s="5" t="str" cm="1">
        <f t="array" aca="1" ref="W709" ca="1">HYPERLINK("#"&amp;CELL("direccion",Tabla_471041!A705),"702")</f>
        <v>702</v>
      </c>
      <c r="X709" s="5" t="str" cm="1">
        <f t="array" aca="1" ref="X709" ca="1">HYPERLINK("#"&amp;CELL("direccion",Tabla_471031!A705),"702")</f>
        <v>702</v>
      </c>
      <c r="Y709" s="5" t="str" cm="1">
        <f t="array" aca="1" ref="Y709" ca="1">HYPERLINK("#"&amp;CELL("direccion",Tabla_471032!A705),"702")</f>
        <v>702</v>
      </c>
      <c r="Z709" s="5" t="str" cm="1">
        <f t="array" aca="1" ref="Z709" ca="1">HYPERLINK("#"&amp;CELL("direccion",Tabla_471059!A705),"702")</f>
        <v>702</v>
      </c>
      <c r="AA709" s="5" t="str" cm="1">
        <f t="array" aca="1" ref="AA709" ca="1">HYPERLINK("#"&amp;CELL("direccion",Tabla_471071!A705),"702")</f>
        <v>702</v>
      </c>
      <c r="AB709" s="5" t="str" cm="1">
        <f t="array" aca="1" ref="AB709" ca="1">HYPERLINK("#"&amp;CELL("direccion",Tabla_471062!A705),"702")</f>
        <v>702</v>
      </c>
      <c r="AC709" s="5" t="str" cm="1">
        <f t="array" aca="1" ref="AC709" ca="1">HYPERLINK("#"&amp;CELL("direccion",Tabla_471074!A705),"702")</f>
        <v>702</v>
      </c>
      <c r="AD709" t="s">
        <v>213</v>
      </c>
      <c r="AE709" s="3">
        <v>45747</v>
      </c>
    </row>
    <row r="710" spans="1:31" x14ac:dyDescent="0.3">
      <c r="A710">
        <v>2025</v>
      </c>
      <c r="B710" s="3">
        <v>45658</v>
      </c>
      <c r="C710" s="3">
        <v>45747</v>
      </c>
      <c r="D710" t="s">
        <v>84</v>
      </c>
      <c r="E710">
        <v>169</v>
      </c>
      <c r="F710" t="s">
        <v>307</v>
      </c>
      <c r="G710" t="s">
        <v>307</v>
      </c>
      <c r="H710" t="s">
        <v>225</v>
      </c>
      <c r="I710" t="s">
        <v>1371</v>
      </c>
      <c r="J710" t="s">
        <v>732</v>
      </c>
      <c r="K710" t="s">
        <v>423</v>
      </c>
      <c r="L710" t="s">
        <v>92</v>
      </c>
      <c r="M710">
        <v>11537</v>
      </c>
      <c r="N710" t="s">
        <v>212</v>
      </c>
      <c r="O710">
        <v>9402.81</v>
      </c>
      <c r="P710" t="s">
        <v>212</v>
      </c>
      <c r="Q710" s="5" t="str" cm="1">
        <f t="array" aca="1" ref="Q710" ca="1">HYPERLINK("#"&amp;CELL("direccion",Tabla_471065!A706),"703")</f>
        <v>703</v>
      </c>
      <c r="R710" s="5" t="str" cm="1">
        <f t="array" aca="1" ref="R710" ca="1">HYPERLINK("#"&amp;CELL("direccion",Tabla_471039!A706),"703")</f>
        <v>703</v>
      </c>
      <c r="S710" s="5" t="str" cm="1">
        <f t="array" aca="1" ref="S710" ca="1">HYPERLINK("#"&amp;CELL("direccion",Tabla_471067!A706),"703")</f>
        <v>703</v>
      </c>
      <c r="T710" s="5" t="str" cm="1">
        <f t="array" aca="1" ref="T710" ca="1">HYPERLINK("#"&amp;CELL("direccion",Tabla_471023!A706),"703")</f>
        <v>703</v>
      </c>
      <c r="U710" s="5" t="str" cm="1">
        <f t="array" aca="1" ref="U710" ca="1">HYPERLINK("#"&amp;CELL("direccion",Tabla_471047!A706),"703")</f>
        <v>703</v>
      </c>
      <c r="V710" s="5" t="str" cm="1">
        <f t="array" aca="1" ref="V710" ca="1">HYPERLINK("#"&amp;CELL("direccion",Tabla_471030!A706),"703")</f>
        <v>703</v>
      </c>
      <c r="W710" s="5" t="str" cm="1">
        <f t="array" aca="1" ref="W710" ca="1">HYPERLINK("#"&amp;CELL("direccion",Tabla_471041!A706),"703")</f>
        <v>703</v>
      </c>
      <c r="X710" s="5" t="str" cm="1">
        <f t="array" aca="1" ref="X710" ca="1">HYPERLINK("#"&amp;CELL("direccion",Tabla_471031!A706),"703")</f>
        <v>703</v>
      </c>
      <c r="Y710" s="5" t="str" cm="1">
        <f t="array" aca="1" ref="Y710" ca="1">HYPERLINK("#"&amp;CELL("direccion",Tabla_471032!A706),"703")</f>
        <v>703</v>
      </c>
      <c r="Z710" s="5" t="str" cm="1">
        <f t="array" aca="1" ref="Z710" ca="1">HYPERLINK("#"&amp;CELL("direccion",Tabla_471059!A706),"703")</f>
        <v>703</v>
      </c>
      <c r="AA710" s="5" t="str" cm="1">
        <f t="array" aca="1" ref="AA710" ca="1">HYPERLINK("#"&amp;CELL("direccion",Tabla_471071!A706),"703")</f>
        <v>703</v>
      </c>
      <c r="AB710" s="5" t="str" cm="1">
        <f t="array" aca="1" ref="AB710" ca="1">HYPERLINK("#"&amp;CELL("direccion",Tabla_471062!A706),"703")</f>
        <v>703</v>
      </c>
      <c r="AC710" s="5" t="str" cm="1">
        <f t="array" aca="1" ref="AC710" ca="1">HYPERLINK("#"&amp;CELL("direccion",Tabla_471074!A706),"703")</f>
        <v>703</v>
      </c>
      <c r="AD710" t="s">
        <v>213</v>
      </c>
      <c r="AE710" s="3">
        <v>45747</v>
      </c>
    </row>
    <row r="711" spans="1:31" x14ac:dyDescent="0.3">
      <c r="A711">
        <v>2025</v>
      </c>
      <c r="B711" s="3">
        <v>45658</v>
      </c>
      <c r="C711" s="3">
        <v>45747</v>
      </c>
      <c r="D711" t="s">
        <v>84</v>
      </c>
      <c r="E711">
        <v>169</v>
      </c>
      <c r="F711" t="s">
        <v>307</v>
      </c>
      <c r="G711" t="s">
        <v>307</v>
      </c>
      <c r="H711" t="s">
        <v>225</v>
      </c>
      <c r="I711" t="s">
        <v>1372</v>
      </c>
      <c r="J711" t="s">
        <v>1033</v>
      </c>
      <c r="K711" t="s">
        <v>347</v>
      </c>
      <c r="L711" t="s">
        <v>92</v>
      </c>
      <c r="M711">
        <v>11537</v>
      </c>
      <c r="N711" t="s">
        <v>212</v>
      </c>
      <c r="O711">
        <v>9402.81</v>
      </c>
      <c r="P711" t="s">
        <v>212</v>
      </c>
      <c r="Q711" s="5" t="str" cm="1">
        <f t="array" aca="1" ref="Q711" ca="1">HYPERLINK("#"&amp;CELL("direccion",Tabla_471065!A707),"704")</f>
        <v>704</v>
      </c>
      <c r="R711" s="5" t="str" cm="1">
        <f t="array" aca="1" ref="R711" ca="1">HYPERLINK("#"&amp;CELL("direccion",Tabla_471039!A707),"704")</f>
        <v>704</v>
      </c>
      <c r="S711" s="5" t="str" cm="1">
        <f t="array" aca="1" ref="S711" ca="1">HYPERLINK("#"&amp;CELL("direccion",Tabla_471067!A707),"704")</f>
        <v>704</v>
      </c>
      <c r="T711" s="5" t="str" cm="1">
        <f t="array" aca="1" ref="T711" ca="1">HYPERLINK("#"&amp;CELL("direccion",Tabla_471023!A707),"704")</f>
        <v>704</v>
      </c>
      <c r="U711" s="5" t="str" cm="1">
        <f t="array" aca="1" ref="U711" ca="1">HYPERLINK("#"&amp;CELL("direccion",Tabla_471047!A707),"704")</f>
        <v>704</v>
      </c>
      <c r="V711" s="5" t="str" cm="1">
        <f t="array" aca="1" ref="V711" ca="1">HYPERLINK("#"&amp;CELL("direccion",Tabla_471030!A707),"704")</f>
        <v>704</v>
      </c>
      <c r="W711" s="5" t="str" cm="1">
        <f t="array" aca="1" ref="W711" ca="1">HYPERLINK("#"&amp;CELL("direccion",Tabla_471041!A707),"704")</f>
        <v>704</v>
      </c>
      <c r="X711" s="5" t="str" cm="1">
        <f t="array" aca="1" ref="X711" ca="1">HYPERLINK("#"&amp;CELL("direccion",Tabla_471031!A707),"704")</f>
        <v>704</v>
      </c>
      <c r="Y711" s="5" t="str" cm="1">
        <f t="array" aca="1" ref="Y711" ca="1">HYPERLINK("#"&amp;CELL("direccion",Tabla_471032!A707),"704")</f>
        <v>704</v>
      </c>
      <c r="Z711" s="5" t="str" cm="1">
        <f t="array" aca="1" ref="Z711" ca="1">HYPERLINK("#"&amp;CELL("direccion",Tabla_471059!A707),"704")</f>
        <v>704</v>
      </c>
      <c r="AA711" s="5" t="str" cm="1">
        <f t="array" aca="1" ref="AA711" ca="1">HYPERLINK("#"&amp;CELL("direccion",Tabla_471071!A707),"704")</f>
        <v>704</v>
      </c>
      <c r="AB711" s="5" t="str" cm="1">
        <f t="array" aca="1" ref="AB711" ca="1">HYPERLINK("#"&amp;CELL("direccion",Tabla_471062!A707),"704")</f>
        <v>704</v>
      </c>
      <c r="AC711" s="5" t="str" cm="1">
        <f t="array" aca="1" ref="AC711" ca="1">HYPERLINK("#"&amp;CELL("direccion",Tabla_471074!A707),"704")</f>
        <v>704</v>
      </c>
      <c r="AD711" t="s">
        <v>213</v>
      </c>
      <c r="AE711" s="3">
        <v>45747</v>
      </c>
    </row>
    <row r="712" spans="1:31" x14ac:dyDescent="0.3">
      <c r="A712">
        <v>2025</v>
      </c>
      <c r="B712" s="3">
        <v>45658</v>
      </c>
      <c r="C712" s="3">
        <v>45747</v>
      </c>
      <c r="D712" t="s">
        <v>84</v>
      </c>
      <c r="E712">
        <v>169</v>
      </c>
      <c r="F712" t="s">
        <v>297</v>
      </c>
      <c r="G712" t="s">
        <v>297</v>
      </c>
      <c r="H712" t="s">
        <v>225</v>
      </c>
      <c r="I712" t="s">
        <v>1021</v>
      </c>
      <c r="J712" t="s">
        <v>1373</v>
      </c>
      <c r="K712" t="s">
        <v>1374</v>
      </c>
      <c r="L712" t="s">
        <v>91</v>
      </c>
      <c r="M712">
        <v>10500</v>
      </c>
      <c r="N712" t="s">
        <v>212</v>
      </c>
      <c r="O712">
        <v>8609.76</v>
      </c>
      <c r="P712" t="s">
        <v>212</v>
      </c>
      <c r="Q712" s="5" t="str" cm="1">
        <f t="array" aca="1" ref="Q712" ca="1">HYPERLINK("#"&amp;CELL("direccion",Tabla_471065!A708),"705")</f>
        <v>705</v>
      </c>
      <c r="R712" s="5" t="str" cm="1">
        <f t="array" aca="1" ref="R712" ca="1">HYPERLINK("#"&amp;CELL("direccion",Tabla_471039!A708),"705")</f>
        <v>705</v>
      </c>
      <c r="S712" s="5" t="str" cm="1">
        <f t="array" aca="1" ref="S712" ca="1">HYPERLINK("#"&amp;CELL("direccion",Tabla_471067!A708),"705")</f>
        <v>705</v>
      </c>
      <c r="T712" s="5" t="str" cm="1">
        <f t="array" aca="1" ref="T712" ca="1">HYPERLINK("#"&amp;CELL("direccion",Tabla_471023!A708),"705")</f>
        <v>705</v>
      </c>
      <c r="U712" s="5" t="str" cm="1">
        <f t="array" aca="1" ref="U712" ca="1">HYPERLINK("#"&amp;CELL("direccion",Tabla_471047!A708),"705")</f>
        <v>705</v>
      </c>
      <c r="V712" s="5" t="str" cm="1">
        <f t="array" aca="1" ref="V712" ca="1">HYPERLINK("#"&amp;CELL("direccion",Tabla_471030!A708),"705")</f>
        <v>705</v>
      </c>
      <c r="W712" s="5" t="str" cm="1">
        <f t="array" aca="1" ref="W712" ca="1">HYPERLINK("#"&amp;CELL("direccion",Tabla_471041!A708),"705")</f>
        <v>705</v>
      </c>
      <c r="X712" s="5" t="str" cm="1">
        <f t="array" aca="1" ref="X712" ca="1">HYPERLINK("#"&amp;CELL("direccion",Tabla_471031!A708),"705")</f>
        <v>705</v>
      </c>
      <c r="Y712" s="5" t="str" cm="1">
        <f t="array" aca="1" ref="Y712" ca="1">HYPERLINK("#"&amp;CELL("direccion",Tabla_471032!A708),"705")</f>
        <v>705</v>
      </c>
      <c r="Z712" s="5" t="str" cm="1">
        <f t="array" aca="1" ref="Z712" ca="1">HYPERLINK("#"&amp;CELL("direccion",Tabla_471059!A708),"705")</f>
        <v>705</v>
      </c>
      <c r="AA712" s="5" t="str" cm="1">
        <f t="array" aca="1" ref="AA712" ca="1">HYPERLINK("#"&amp;CELL("direccion",Tabla_471071!A708),"705")</f>
        <v>705</v>
      </c>
      <c r="AB712" s="5" t="str" cm="1">
        <f t="array" aca="1" ref="AB712" ca="1">HYPERLINK("#"&amp;CELL("direccion",Tabla_471062!A708),"705")</f>
        <v>705</v>
      </c>
      <c r="AC712" s="5" t="str" cm="1">
        <f t="array" aca="1" ref="AC712" ca="1">HYPERLINK("#"&amp;CELL("direccion",Tabla_471074!A708),"705")</f>
        <v>705</v>
      </c>
      <c r="AD712" t="s">
        <v>213</v>
      </c>
      <c r="AE712" s="3">
        <v>45747</v>
      </c>
    </row>
    <row r="713" spans="1:31" x14ac:dyDescent="0.3">
      <c r="A713">
        <v>2025</v>
      </c>
      <c r="B713" s="3">
        <v>45658</v>
      </c>
      <c r="C713" s="3">
        <v>45747</v>
      </c>
      <c r="D713" t="s">
        <v>84</v>
      </c>
      <c r="E713">
        <v>169</v>
      </c>
      <c r="F713" t="s">
        <v>307</v>
      </c>
      <c r="G713" t="s">
        <v>307</v>
      </c>
      <c r="H713" t="s">
        <v>225</v>
      </c>
      <c r="I713" t="s">
        <v>518</v>
      </c>
      <c r="J713" t="s">
        <v>481</v>
      </c>
      <c r="K713" t="s">
        <v>344</v>
      </c>
      <c r="L713" t="s">
        <v>92</v>
      </c>
      <c r="M713">
        <v>11537</v>
      </c>
      <c r="N713" t="s">
        <v>212</v>
      </c>
      <c r="O713">
        <v>9402.81</v>
      </c>
      <c r="P713" t="s">
        <v>212</v>
      </c>
      <c r="Q713" s="5" t="str" cm="1">
        <f t="array" aca="1" ref="Q713" ca="1">HYPERLINK("#"&amp;CELL("direccion",Tabla_471065!A709),"706")</f>
        <v>706</v>
      </c>
      <c r="R713" s="5" t="str" cm="1">
        <f t="array" aca="1" ref="R713" ca="1">HYPERLINK("#"&amp;CELL("direccion",Tabla_471039!A709),"706")</f>
        <v>706</v>
      </c>
      <c r="S713" s="5" t="str" cm="1">
        <f t="array" aca="1" ref="S713" ca="1">HYPERLINK("#"&amp;CELL("direccion",Tabla_471067!A709),"706")</f>
        <v>706</v>
      </c>
      <c r="T713" s="5" t="str" cm="1">
        <f t="array" aca="1" ref="T713" ca="1">HYPERLINK("#"&amp;CELL("direccion",Tabla_471023!A709),"706")</f>
        <v>706</v>
      </c>
      <c r="U713" s="5" t="str" cm="1">
        <f t="array" aca="1" ref="U713" ca="1">HYPERLINK("#"&amp;CELL("direccion",Tabla_471047!A709),"706")</f>
        <v>706</v>
      </c>
      <c r="V713" s="5" t="str" cm="1">
        <f t="array" aca="1" ref="V713" ca="1">HYPERLINK("#"&amp;CELL("direccion",Tabla_471030!A709),"706")</f>
        <v>706</v>
      </c>
      <c r="W713" s="5" t="str" cm="1">
        <f t="array" aca="1" ref="W713" ca="1">HYPERLINK("#"&amp;CELL("direccion",Tabla_471041!A709),"706")</f>
        <v>706</v>
      </c>
      <c r="X713" s="5" t="str" cm="1">
        <f t="array" aca="1" ref="X713" ca="1">HYPERLINK("#"&amp;CELL("direccion",Tabla_471031!A709),"706")</f>
        <v>706</v>
      </c>
      <c r="Y713" s="5" t="str" cm="1">
        <f t="array" aca="1" ref="Y713" ca="1">HYPERLINK("#"&amp;CELL("direccion",Tabla_471032!A709),"706")</f>
        <v>706</v>
      </c>
      <c r="Z713" s="5" t="str" cm="1">
        <f t="array" aca="1" ref="Z713" ca="1">HYPERLINK("#"&amp;CELL("direccion",Tabla_471059!A709),"706")</f>
        <v>706</v>
      </c>
      <c r="AA713" s="5" t="str" cm="1">
        <f t="array" aca="1" ref="AA713" ca="1">HYPERLINK("#"&amp;CELL("direccion",Tabla_471071!A709),"706")</f>
        <v>706</v>
      </c>
      <c r="AB713" s="5" t="str" cm="1">
        <f t="array" aca="1" ref="AB713" ca="1">HYPERLINK("#"&amp;CELL("direccion",Tabla_471062!A709),"706")</f>
        <v>706</v>
      </c>
      <c r="AC713" s="5" t="str" cm="1">
        <f t="array" aca="1" ref="AC713" ca="1">HYPERLINK("#"&amp;CELL("direccion",Tabla_471074!A709),"706")</f>
        <v>706</v>
      </c>
      <c r="AD713" t="s">
        <v>213</v>
      </c>
      <c r="AE713" s="3">
        <v>45747</v>
      </c>
    </row>
    <row r="714" spans="1:31" x14ac:dyDescent="0.3">
      <c r="A714">
        <v>2025</v>
      </c>
      <c r="B714" s="3">
        <v>45658</v>
      </c>
      <c r="C714" s="3">
        <v>45747</v>
      </c>
      <c r="D714" t="s">
        <v>84</v>
      </c>
      <c r="E714">
        <v>169</v>
      </c>
      <c r="F714" t="s">
        <v>310</v>
      </c>
      <c r="G714" t="s">
        <v>310</v>
      </c>
      <c r="H714" t="s">
        <v>225</v>
      </c>
      <c r="I714" t="s">
        <v>707</v>
      </c>
      <c r="J714" t="s">
        <v>481</v>
      </c>
      <c r="K714" t="s">
        <v>1375</v>
      </c>
      <c r="L714" t="s">
        <v>91</v>
      </c>
      <c r="M714">
        <v>11537</v>
      </c>
      <c r="N714" t="s">
        <v>212</v>
      </c>
      <c r="O714">
        <v>9402.81</v>
      </c>
      <c r="P714" t="s">
        <v>212</v>
      </c>
      <c r="Q714" s="5" t="str" cm="1">
        <f t="array" aca="1" ref="Q714" ca="1">HYPERLINK("#"&amp;CELL("direccion",Tabla_471065!A710),"707")</f>
        <v>707</v>
      </c>
      <c r="R714" s="5" t="str" cm="1">
        <f t="array" aca="1" ref="R714" ca="1">HYPERLINK("#"&amp;CELL("direccion",Tabla_471039!A710),"707")</f>
        <v>707</v>
      </c>
      <c r="S714" s="5" t="str" cm="1">
        <f t="array" aca="1" ref="S714" ca="1">HYPERLINK("#"&amp;CELL("direccion",Tabla_471067!A710),"707")</f>
        <v>707</v>
      </c>
      <c r="T714" s="5" t="str" cm="1">
        <f t="array" aca="1" ref="T714" ca="1">HYPERLINK("#"&amp;CELL("direccion",Tabla_471023!A710),"707")</f>
        <v>707</v>
      </c>
      <c r="U714" s="5" t="str" cm="1">
        <f t="array" aca="1" ref="U714" ca="1">HYPERLINK("#"&amp;CELL("direccion",Tabla_471047!A710),"707")</f>
        <v>707</v>
      </c>
      <c r="V714" s="5" t="str" cm="1">
        <f t="array" aca="1" ref="V714" ca="1">HYPERLINK("#"&amp;CELL("direccion",Tabla_471030!A710),"707")</f>
        <v>707</v>
      </c>
      <c r="W714" s="5" t="str" cm="1">
        <f t="array" aca="1" ref="W714" ca="1">HYPERLINK("#"&amp;CELL("direccion",Tabla_471041!A710),"707")</f>
        <v>707</v>
      </c>
      <c r="X714" s="5" t="str" cm="1">
        <f t="array" aca="1" ref="X714" ca="1">HYPERLINK("#"&amp;CELL("direccion",Tabla_471031!A710),"707")</f>
        <v>707</v>
      </c>
      <c r="Y714" s="5" t="str" cm="1">
        <f t="array" aca="1" ref="Y714" ca="1">HYPERLINK("#"&amp;CELL("direccion",Tabla_471032!A710),"707")</f>
        <v>707</v>
      </c>
      <c r="Z714" s="5" t="str" cm="1">
        <f t="array" aca="1" ref="Z714" ca="1">HYPERLINK("#"&amp;CELL("direccion",Tabla_471059!A710),"707")</f>
        <v>707</v>
      </c>
      <c r="AA714" s="5" t="str" cm="1">
        <f t="array" aca="1" ref="AA714" ca="1">HYPERLINK("#"&amp;CELL("direccion",Tabla_471071!A710),"707")</f>
        <v>707</v>
      </c>
      <c r="AB714" s="5" t="str" cm="1">
        <f t="array" aca="1" ref="AB714" ca="1">HYPERLINK("#"&amp;CELL("direccion",Tabla_471062!A710),"707")</f>
        <v>707</v>
      </c>
      <c r="AC714" s="5" t="str" cm="1">
        <f t="array" aca="1" ref="AC714" ca="1">HYPERLINK("#"&amp;CELL("direccion",Tabla_471074!A710),"707")</f>
        <v>707</v>
      </c>
      <c r="AD714" t="s">
        <v>213</v>
      </c>
      <c r="AE714" s="3">
        <v>45747</v>
      </c>
    </row>
    <row r="715" spans="1:31" x14ac:dyDescent="0.3">
      <c r="A715">
        <v>2025</v>
      </c>
      <c r="B715" s="3">
        <v>45658</v>
      </c>
      <c r="C715" s="3">
        <v>45747</v>
      </c>
      <c r="D715" t="s">
        <v>84</v>
      </c>
      <c r="E715">
        <v>169</v>
      </c>
      <c r="F715" t="s">
        <v>297</v>
      </c>
      <c r="G715" t="s">
        <v>297</v>
      </c>
      <c r="H715" t="s">
        <v>225</v>
      </c>
      <c r="I715" t="s">
        <v>590</v>
      </c>
      <c r="J715" t="s">
        <v>1042</v>
      </c>
      <c r="K715" t="s">
        <v>865</v>
      </c>
      <c r="L715" t="s">
        <v>92</v>
      </c>
      <c r="M715">
        <v>10500</v>
      </c>
      <c r="N715" t="s">
        <v>212</v>
      </c>
      <c r="O715">
        <v>8609.76</v>
      </c>
      <c r="P715" t="s">
        <v>212</v>
      </c>
      <c r="Q715" s="5" t="str" cm="1">
        <f t="array" aca="1" ref="Q715" ca="1">HYPERLINK("#"&amp;CELL("direccion",Tabla_471065!A711),"708")</f>
        <v>708</v>
      </c>
      <c r="R715" s="5" t="str" cm="1">
        <f t="array" aca="1" ref="R715" ca="1">HYPERLINK("#"&amp;CELL("direccion",Tabla_471039!A711),"708")</f>
        <v>708</v>
      </c>
      <c r="S715" s="5" t="str" cm="1">
        <f t="array" aca="1" ref="S715" ca="1">HYPERLINK("#"&amp;CELL("direccion",Tabla_471067!A711),"708")</f>
        <v>708</v>
      </c>
      <c r="T715" s="5" t="str" cm="1">
        <f t="array" aca="1" ref="T715" ca="1">HYPERLINK("#"&amp;CELL("direccion",Tabla_471023!A711),"708")</f>
        <v>708</v>
      </c>
      <c r="U715" s="5" t="str" cm="1">
        <f t="array" aca="1" ref="U715" ca="1">HYPERLINK("#"&amp;CELL("direccion",Tabla_471047!A711),"708")</f>
        <v>708</v>
      </c>
      <c r="V715" s="5" t="str" cm="1">
        <f t="array" aca="1" ref="V715" ca="1">HYPERLINK("#"&amp;CELL("direccion",Tabla_471030!A711),"708")</f>
        <v>708</v>
      </c>
      <c r="W715" s="5" t="str" cm="1">
        <f t="array" aca="1" ref="W715" ca="1">HYPERLINK("#"&amp;CELL("direccion",Tabla_471041!A711),"708")</f>
        <v>708</v>
      </c>
      <c r="X715" s="5" t="str" cm="1">
        <f t="array" aca="1" ref="X715" ca="1">HYPERLINK("#"&amp;CELL("direccion",Tabla_471031!A711),"708")</f>
        <v>708</v>
      </c>
      <c r="Y715" s="5" t="str" cm="1">
        <f t="array" aca="1" ref="Y715" ca="1">HYPERLINK("#"&amp;CELL("direccion",Tabla_471032!A711),"708")</f>
        <v>708</v>
      </c>
      <c r="Z715" s="5" t="str" cm="1">
        <f t="array" aca="1" ref="Z715" ca="1">HYPERLINK("#"&amp;CELL("direccion",Tabla_471059!A711),"708")</f>
        <v>708</v>
      </c>
      <c r="AA715" s="5" t="str" cm="1">
        <f t="array" aca="1" ref="AA715" ca="1">HYPERLINK("#"&amp;CELL("direccion",Tabla_471071!A711),"708")</f>
        <v>708</v>
      </c>
      <c r="AB715" s="5" t="str" cm="1">
        <f t="array" aca="1" ref="AB715" ca="1">HYPERLINK("#"&amp;CELL("direccion",Tabla_471062!A711),"708")</f>
        <v>708</v>
      </c>
      <c r="AC715" s="5" t="str" cm="1">
        <f t="array" aca="1" ref="AC715" ca="1">HYPERLINK("#"&amp;CELL("direccion",Tabla_471074!A711),"708")</f>
        <v>708</v>
      </c>
      <c r="AD715" t="s">
        <v>213</v>
      </c>
      <c r="AE715" s="3">
        <v>45747</v>
      </c>
    </row>
    <row r="716" spans="1:31" x14ac:dyDescent="0.3">
      <c r="A716">
        <v>2025</v>
      </c>
      <c r="B716" s="3">
        <v>45658</v>
      </c>
      <c r="C716" s="3">
        <v>45747</v>
      </c>
      <c r="D716" t="s">
        <v>84</v>
      </c>
      <c r="E716">
        <v>169</v>
      </c>
      <c r="F716" t="s">
        <v>310</v>
      </c>
      <c r="G716" t="s">
        <v>310</v>
      </c>
      <c r="H716" t="s">
        <v>225</v>
      </c>
      <c r="I716" t="s">
        <v>461</v>
      </c>
      <c r="J716" t="s">
        <v>1045</v>
      </c>
      <c r="K716" t="s">
        <v>569</v>
      </c>
      <c r="L716" t="s">
        <v>92</v>
      </c>
      <c r="M716">
        <v>11537</v>
      </c>
      <c r="N716" t="s">
        <v>212</v>
      </c>
      <c r="O716">
        <v>9402.81</v>
      </c>
      <c r="P716" t="s">
        <v>212</v>
      </c>
      <c r="Q716" s="5" t="str" cm="1">
        <f t="array" aca="1" ref="Q716" ca="1">HYPERLINK("#"&amp;CELL("direccion",Tabla_471065!A712),"709")</f>
        <v>709</v>
      </c>
      <c r="R716" s="5" t="str" cm="1">
        <f t="array" aca="1" ref="R716" ca="1">HYPERLINK("#"&amp;CELL("direccion",Tabla_471039!A712),"709")</f>
        <v>709</v>
      </c>
      <c r="S716" s="5" t="str" cm="1">
        <f t="array" aca="1" ref="S716" ca="1">HYPERLINK("#"&amp;CELL("direccion",Tabla_471067!A712),"709")</f>
        <v>709</v>
      </c>
      <c r="T716" s="5" t="str" cm="1">
        <f t="array" aca="1" ref="T716" ca="1">HYPERLINK("#"&amp;CELL("direccion",Tabla_471023!A712),"709")</f>
        <v>709</v>
      </c>
      <c r="U716" s="5" t="str" cm="1">
        <f t="array" aca="1" ref="U716" ca="1">HYPERLINK("#"&amp;CELL("direccion",Tabla_471047!A712),"709")</f>
        <v>709</v>
      </c>
      <c r="V716" s="5" t="str" cm="1">
        <f t="array" aca="1" ref="V716" ca="1">HYPERLINK("#"&amp;CELL("direccion",Tabla_471030!A712),"709")</f>
        <v>709</v>
      </c>
      <c r="W716" s="5" t="str" cm="1">
        <f t="array" aca="1" ref="W716" ca="1">HYPERLINK("#"&amp;CELL("direccion",Tabla_471041!A712),"709")</f>
        <v>709</v>
      </c>
      <c r="X716" s="5" t="str" cm="1">
        <f t="array" aca="1" ref="X716" ca="1">HYPERLINK("#"&amp;CELL("direccion",Tabla_471031!A712),"709")</f>
        <v>709</v>
      </c>
      <c r="Y716" s="5" t="str" cm="1">
        <f t="array" aca="1" ref="Y716" ca="1">HYPERLINK("#"&amp;CELL("direccion",Tabla_471032!A712),"709")</f>
        <v>709</v>
      </c>
      <c r="Z716" s="5" t="str" cm="1">
        <f t="array" aca="1" ref="Z716" ca="1">HYPERLINK("#"&amp;CELL("direccion",Tabla_471059!A712),"709")</f>
        <v>709</v>
      </c>
      <c r="AA716" s="5" t="str" cm="1">
        <f t="array" aca="1" ref="AA716" ca="1">HYPERLINK("#"&amp;CELL("direccion",Tabla_471071!A712),"709")</f>
        <v>709</v>
      </c>
      <c r="AB716" s="5" t="str" cm="1">
        <f t="array" aca="1" ref="AB716" ca="1">HYPERLINK("#"&amp;CELL("direccion",Tabla_471062!A712),"709")</f>
        <v>709</v>
      </c>
      <c r="AC716" s="5" t="str" cm="1">
        <f t="array" aca="1" ref="AC716" ca="1">HYPERLINK("#"&amp;CELL("direccion",Tabla_471074!A712),"709")</f>
        <v>709</v>
      </c>
      <c r="AD716" t="s">
        <v>213</v>
      </c>
      <c r="AE716" s="3">
        <v>45747</v>
      </c>
    </row>
    <row r="717" spans="1:31" x14ac:dyDescent="0.3">
      <c r="A717">
        <v>2025</v>
      </c>
      <c r="B717" s="3">
        <v>45658</v>
      </c>
      <c r="C717" s="3">
        <v>45747</v>
      </c>
      <c r="D717" t="s">
        <v>84</v>
      </c>
      <c r="E717">
        <v>169</v>
      </c>
      <c r="F717" t="s">
        <v>311</v>
      </c>
      <c r="G717" t="s">
        <v>311</v>
      </c>
      <c r="H717" t="s">
        <v>225</v>
      </c>
      <c r="I717" t="s">
        <v>670</v>
      </c>
      <c r="J717" t="s">
        <v>1376</v>
      </c>
      <c r="K717" t="s">
        <v>864</v>
      </c>
      <c r="L717" t="s">
        <v>91</v>
      </c>
      <c r="M717">
        <v>11537</v>
      </c>
      <c r="N717" t="s">
        <v>212</v>
      </c>
      <c r="O717">
        <v>9402.81</v>
      </c>
      <c r="P717" t="s">
        <v>212</v>
      </c>
      <c r="Q717" s="5" t="str" cm="1">
        <f t="array" aca="1" ref="Q717" ca="1">HYPERLINK("#"&amp;CELL("direccion",Tabla_471065!A713),"710")</f>
        <v>710</v>
      </c>
      <c r="R717" s="5" t="str" cm="1">
        <f t="array" aca="1" ref="R717" ca="1">HYPERLINK("#"&amp;CELL("direccion",Tabla_471039!A713),"710")</f>
        <v>710</v>
      </c>
      <c r="S717" s="5" t="str" cm="1">
        <f t="array" aca="1" ref="S717" ca="1">HYPERLINK("#"&amp;CELL("direccion",Tabla_471067!A713),"710")</f>
        <v>710</v>
      </c>
      <c r="T717" s="5" t="str" cm="1">
        <f t="array" aca="1" ref="T717" ca="1">HYPERLINK("#"&amp;CELL("direccion",Tabla_471023!A713),"710")</f>
        <v>710</v>
      </c>
      <c r="U717" s="5" t="str" cm="1">
        <f t="array" aca="1" ref="U717" ca="1">HYPERLINK("#"&amp;CELL("direccion",Tabla_471047!A713),"710")</f>
        <v>710</v>
      </c>
      <c r="V717" s="5" t="str" cm="1">
        <f t="array" aca="1" ref="V717" ca="1">HYPERLINK("#"&amp;CELL("direccion",Tabla_471030!A713),"710")</f>
        <v>710</v>
      </c>
      <c r="W717" s="5" t="str" cm="1">
        <f t="array" aca="1" ref="W717" ca="1">HYPERLINK("#"&amp;CELL("direccion",Tabla_471041!A713),"710")</f>
        <v>710</v>
      </c>
      <c r="X717" s="5" t="str" cm="1">
        <f t="array" aca="1" ref="X717" ca="1">HYPERLINK("#"&amp;CELL("direccion",Tabla_471031!A713),"710")</f>
        <v>710</v>
      </c>
      <c r="Y717" s="5" t="str" cm="1">
        <f t="array" aca="1" ref="Y717" ca="1">HYPERLINK("#"&amp;CELL("direccion",Tabla_471032!A713),"710")</f>
        <v>710</v>
      </c>
      <c r="Z717" s="5" t="str" cm="1">
        <f t="array" aca="1" ref="Z717" ca="1">HYPERLINK("#"&amp;CELL("direccion",Tabla_471059!A713),"710")</f>
        <v>710</v>
      </c>
      <c r="AA717" s="5" t="str" cm="1">
        <f t="array" aca="1" ref="AA717" ca="1">HYPERLINK("#"&amp;CELL("direccion",Tabla_471071!A713),"710")</f>
        <v>710</v>
      </c>
      <c r="AB717" s="5" t="str" cm="1">
        <f t="array" aca="1" ref="AB717" ca="1">HYPERLINK("#"&amp;CELL("direccion",Tabla_471062!A713),"710")</f>
        <v>710</v>
      </c>
      <c r="AC717" s="5" t="str" cm="1">
        <f t="array" aca="1" ref="AC717" ca="1">HYPERLINK("#"&amp;CELL("direccion",Tabla_471074!A713),"710")</f>
        <v>710</v>
      </c>
      <c r="AD717" t="s">
        <v>213</v>
      </c>
      <c r="AE717" s="3">
        <v>45747</v>
      </c>
    </row>
    <row r="718" spans="1:31" x14ac:dyDescent="0.3">
      <c r="A718">
        <v>2025</v>
      </c>
      <c r="B718" s="3">
        <v>45658</v>
      </c>
      <c r="C718" s="3">
        <v>45747</v>
      </c>
      <c r="D718" t="s">
        <v>84</v>
      </c>
      <c r="E718">
        <v>169</v>
      </c>
      <c r="F718" t="s">
        <v>310</v>
      </c>
      <c r="G718" t="s">
        <v>310</v>
      </c>
      <c r="H718" t="s">
        <v>225</v>
      </c>
      <c r="I718" t="s">
        <v>1377</v>
      </c>
      <c r="J718" t="s">
        <v>497</v>
      </c>
      <c r="K718" t="s">
        <v>1112</v>
      </c>
      <c r="L718" t="s">
        <v>91</v>
      </c>
      <c r="M718">
        <v>11537</v>
      </c>
      <c r="N718" t="s">
        <v>212</v>
      </c>
      <c r="O718">
        <v>9402.81</v>
      </c>
      <c r="P718" t="s">
        <v>212</v>
      </c>
      <c r="Q718" s="5" t="str" cm="1">
        <f t="array" aca="1" ref="Q718" ca="1">HYPERLINK("#"&amp;CELL("direccion",Tabla_471065!A714),"711")</f>
        <v>711</v>
      </c>
      <c r="R718" s="5" t="str" cm="1">
        <f t="array" aca="1" ref="R718" ca="1">HYPERLINK("#"&amp;CELL("direccion",Tabla_471039!A714),"711")</f>
        <v>711</v>
      </c>
      <c r="S718" s="5" t="str" cm="1">
        <f t="array" aca="1" ref="S718" ca="1">HYPERLINK("#"&amp;CELL("direccion",Tabla_471067!A714),"711")</f>
        <v>711</v>
      </c>
      <c r="T718" s="5" t="str" cm="1">
        <f t="array" aca="1" ref="T718" ca="1">HYPERLINK("#"&amp;CELL("direccion",Tabla_471023!A714),"711")</f>
        <v>711</v>
      </c>
      <c r="U718" s="5" t="str" cm="1">
        <f t="array" aca="1" ref="U718" ca="1">HYPERLINK("#"&amp;CELL("direccion",Tabla_471047!A714),"711")</f>
        <v>711</v>
      </c>
      <c r="V718" s="5" t="str" cm="1">
        <f t="array" aca="1" ref="V718" ca="1">HYPERLINK("#"&amp;CELL("direccion",Tabla_471030!A714),"711")</f>
        <v>711</v>
      </c>
      <c r="W718" s="5" t="str" cm="1">
        <f t="array" aca="1" ref="W718" ca="1">HYPERLINK("#"&amp;CELL("direccion",Tabla_471041!A714),"711")</f>
        <v>711</v>
      </c>
      <c r="X718" s="5" t="str" cm="1">
        <f t="array" aca="1" ref="X718" ca="1">HYPERLINK("#"&amp;CELL("direccion",Tabla_471031!A714),"711")</f>
        <v>711</v>
      </c>
      <c r="Y718" s="5" t="str" cm="1">
        <f t="array" aca="1" ref="Y718" ca="1">HYPERLINK("#"&amp;CELL("direccion",Tabla_471032!A714),"711")</f>
        <v>711</v>
      </c>
      <c r="Z718" s="5" t="str" cm="1">
        <f t="array" aca="1" ref="Z718" ca="1">HYPERLINK("#"&amp;CELL("direccion",Tabla_471059!A714),"711")</f>
        <v>711</v>
      </c>
      <c r="AA718" s="5" t="str" cm="1">
        <f t="array" aca="1" ref="AA718" ca="1">HYPERLINK("#"&amp;CELL("direccion",Tabla_471071!A714),"711")</f>
        <v>711</v>
      </c>
      <c r="AB718" s="5" t="str" cm="1">
        <f t="array" aca="1" ref="AB718" ca="1">HYPERLINK("#"&amp;CELL("direccion",Tabla_471062!A714),"711")</f>
        <v>711</v>
      </c>
      <c r="AC718" s="5" t="str" cm="1">
        <f t="array" aca="1" ref="AC718" ca="1">HYPERLINK("#"&amp;CELL("direccion",Tabla_471074!A714),"711")</f>
        <v>711</v>
      </c>
      <c r="AD718" t="s">
        <v>213</v>
      </c>
      <c r="AE718" s="3">
        <v>45747</v>
      </c>
    </row>
    <row r="719" spans="1:31" x14ac:dyDescent="0.3">
      <c r="A719">
        <v>2025</v>
      </c>
      <c r="B719" s="3">
        <v>45658</v>
      </c>
      <c r="C719" s="3">
        <v>45747</v>
      </c>
      <c r="D719" t="s">
        <v>84</v>
      </c>
      <c r="E719">
        <v>169</v>
      </c>
      <c r="F719" t="s">
        <v>310</v>
      </c>
      <c r="G719" t="s">
        <v>310</v>
      </c>
      <c r="H719" t="s">
        <v>225</v>
      </c>
      <c r="I719" t="s">
        <v>424</v>
      </c>
      <c r="J719" t="s">
        <v>715</v>
      </c>
      <c r="K719" t="s">
        <v>999</v>
      </c>
      <c r="L719" t="s">
        <v>91</v>
      </c>
      <c r="M719">
        <v>11537</v>
      </c>
      <c r="N719" t="s">
        <v>212</v>
      </c>
      <c r="O719">
        <v>9402.81</v>
      </c>
      <c r="P719" t="s">
        <v>212</v>
      </c>
      <c r="Q719" s="5" t="str" cm="1">
        <f t="array" aca="1" ref="Q719" ca="1">HYPERLINK("#"&amp;CELL("direccion",Tabla_471065!A715),"712")</f>
        <v>712</v>
      </c>
      <c r="R719" s="5" t="str" cm="1">
        <f t="array" aca="1" ref="R719" ca="1">HYPERLINK("#"&amp;CELL("direccion",Tabla_471039!A715),"712")</f>
        <v>712</v>
      </c>
      <c r="S719" s="5" t="str" cm="1">
        <f t="array" aca="1" ref="S719" ca="1">HYPERLINK("#"&amp;CELL("direccion",Tabla_471067!A715),"712")</f>
        <v>712</v>
      </c>
      <c r="T719" s="5" t="str" cm="1">
        <f t="array" aca="1" ref="T719" ca="1">HYPERLINK("#"&amp;CELL("direccion",Tabla_471023!A715),"712")</f>
        <v>712</v>
      </c>
      <c r="U719" s="5" t="str" cm="1">
        <f t="array" aca="1" ref="U719" ca="1">HYPERLINK("#"&amp;CELL("direccion",Tabla_471047!A715),"712")</f>
        <v>712</v>
      </c>
      <c r="V719" s="5" t="str" cm="1">
        <f t="array" aca="1" ref="V719" ca="1">HYPERLINK("#"&amp;CELL("direccion",Tabla_471030!A715),"712")</f>
        <v>712</v>
      </c>
      <c r="W719" s="5" t="str" cm="1">
        <f t="array" aca="1" ref="W719" ca="1">HYPERLINK("#"&amp;CELL("direccion",Tabla_471041!A715),"712")</f>
        <v>712</v>
      </c>
      <c r="X719" s="5" t="str" cm="1">
        <f t="array" aca="1" ref="X719" ca="1">HYPERLINK("#"&amp;CELL("direccion",Tabla_471031!A715),"712")</f>
        <v>712</v>
      </c>
      <c r="Y719" s="5" t="str" cm="1">
        <f t="array" aca="1" ref="Y719" ca="1">HYPERLINK("#"&amp;CELL("direccion",Tabla_471032!A715),"712")</f>
        <v>712</v>
      </c>
      <c r="Z719" s="5" t="str" cm="1">
        <f t="array" aca="1" ref="Z719" ca="1">HYPERLINK("#"&amp;CELL("direccion",Tabla_471059!A715),"712")</f>
        <v>712</v>
      </c>
      <c r="AA719" s="5" t="str" cm="1">
        <f t="array" aca="1" ref="AA719" ca="1">HYPERLINK("#"&amp;CELL("direccion",Tabla_471071!A715),"712")</f>
        <v>712</v>
      </c>
      <c r="AB719" s="5" t="str" cm="1">
        <f t="array" aca="1" ref="AB719" ca="1">HYPERLINK("#"&amp;CELL("direccion",Tabla_471062!A715),"712")</f>
        <v>712</v>
      </c>
      <c r="AC719" s="5" t="str" cm="1">
        <f t="array" aca="1" ref="AC719" ca="1">HYPERLINK("#"&amp;CELL("direccion",Tabla_471074!A715),"712")</f>
        <v>712</v>
      </c>
      <c r="AD719" t="s">
        <v>213</v>
      </c>
      <c r="AE719" s="3">
        <v>45747</v>
      </c>
    </row>
    <row r="720" spans="1:31" x14ac:dyDescent="0.3">
      <c r="A720">
        <v>2025</v>
      </c>
      <c r="B720" s="3">
        <v>45658</v>
      </c>
      <c r="C720" s="3">
        <v>45747</v>
      </c>
      <c r="D720" t="s">
        <v>84</v>
      </c>
      <c r="E720">
        <v>169</v>
      </c>
      <c r="F720" t="s">
        <v>306</v>
      </c>
      <c r="G720" t="s">
        <v>306</v>
      </c>
      <c r="H720" t="s">
        <v>225</v>
      </c>
      <c r="I720" t="s">
        <v>1378</v>
      </c>
      <c r="J720" t="s">
        <v>360</v>
      </c>
      <c r="K720" t="s">
        <v>1379</v>
      </c>
      <c r="L720" t="s">
        <v>92</v>
      </c>
      <c r="M720">
        <v>10500</v>
      </c>
      <c r="N720" t="s">
        <v>212</v>
      </c>
      <c r="O720">
        <v>8609.76</v>
      </c>
      <c r="P720" t="s">
        <v>212</v>
      </c>
      <c r="Q720" s="5" t="str" cm="1">
        <f t="array" aca="1" ref="Q720" ca="1">HYPERLINK("#"&amp;CELL("direccion",Tabla_471065!A716),"713")</f>
        <v>713</v>
      </c>
      <c r="R720" s="5" t="str" cm="1">
        <f t="array" aca="1" ref="R720" ca="1">HYPERLINK("#"&amp;CELL("direccion",Tabla_471039!A716),"713")</f>
        <v>713</v>
      </c>
      <c r="S720" s="5" t="str" cm="1">
        <f t="array" aca="1" ref="S720" ca="1">HYPERLINK("#"&amp;CELL("direccion",Tabla_471067!A716),"713")</f>
        <v>713</v>
      </c>
      <c r="T720" s="5" t="str" cm="1">
        <f t="array" aca="1" ref="T720" ca="1">HYPERLINK("#"&amp;CELL("direccion",Tabla_471023!A716),"713")</f>
        <v>713</v>
      </c>
      <c r="U720" s="5" t="str" cm="1">
        <f t="array" aca="1" ref="U720" ca="1">HYPERLINK("#"&amp;CELL("direccion",Tabla_471047!A716),"713")</f>
        <v>713</v>
      </c>
      <c r="V720" s="5" t="str" cm="1">
        <f t="array" aca="1" ref="V720" ca="1">HYPERLINK("#"&amp;CELL("direccion",Tabla_471030!A716),"713")</f>
        <v>713</v>
      </c>
      <c r="W720" s="5" t="str" cm="1">
        <f t="array" aca="1" ref="W720" ca="1">HYPERLINK("#"&amp;CELL("direccion",Tabla_471041!A716),"713")</f>
        <v>713</v>
      </c>
      <c r="X720" s="5" t="str" cm="1">
        <f t="array" aca="1" ref="X720" ca="1">HYPERLINK("#"&amp;CELL("direccion",Tabla_471031!A716),"713")</f>
        <v>713</v>
      </c>
      <c r="Y720" s="5" t="str" cm="1">
        <f t="array" aca="1" ref="Y720" ca="1">HYPERLINK("#"&amp;CELL("direccion",Tabla_471032!A716),"713")</f>
        <v>713</v>
      </c>
      <c r="Z720" s="5" t="str" cm="1">
        <f t="array" aca="1" ref="Z720" ca="1">HYPERLINK("#"&amp;CELL("direccion",Tabla_471059!A716),"713")</f>
        <v>713</v>
      </c>
      <c r="AA720" s="5" t="str" cm="1">
        <f t="array" aca="1" ref="AA720" ca="1">HYPERLINK("#"&amp;CELL("direccion",Tabla_471071!A716),"713")</f>
        <v>713</v>
      </c>
      <c r="AB720" s="5" t="str" cm="1">
        <f t="array" aca="1" ref="AB720" ca="1">HYPERLINK("#"&amp;CELL("direccion",Tabla_471062!A716),"713")</f>
        <v>713</v>
      </c>
      <c r="AC720" s="5" t="str" cm="1">
        <f t="array" aca="1" ref="AC720" ca="1">HYPERLINK("#"&amp;CELL("direccion",Tabla_471074!A716),"713")</f>
        <v>713</v>
      </c>
      <c r="AD720" t="s">
        <v>213</v>
      </c>
      <c r="AE720" s="3">
        <v>45747</v>
      </c>
    </row>
    <row r="721" spans="1:31" x14ac:dyDescent="0.3">
      <c r="A721">
        <v>2025</v>
      </c>
      <c r="B721" s="3">
        <v>45658</v>
      </c>
      <c r="C721" s="3">
        <v>45747</v>
      </c>
      <c r="D721" t="s">
        <v>84</v>
      </c>
      <c r="E721">
        <v>169</v>
      </c>
      <c r="F721" t="s">
        <v>306</v>
      </c>
      <c r="G721" t="s">
        <v>306</v>
      </c>
      <c r="H721" t="s">
        <v>225</v>
      </c>
      <c r="I721" t="s">
        <v>1380</v>
      </c>
      <c r="J721" t="s">
        <v>446</v>
      </c>
      <c r="K721" t="s">
        <v>1381</v>
      </c>
      <c r="L721" t="s">
        <v>91</v>
      </c>
      <c r="M721">
        <v>11537</v>
      </c>
      <c r="N721" t="s">
        <v>212</v>
      </c>
      <c r="O721">
        <v>9402.81</v>
      </c>
      <c r="P721" t="s">
        <v>212</v>
      </c>
      <c r="Q721" s="5" t="str" cm="1">
        <f t="array" aca="1" ref="Q721" ca="1">HYPERLINK("#"&amp;CELL("direccion",Tabla_471065!A717),"714")</f>
        <v>714</v>
      </c>
      <c r="R721" s="5" t="str" cm="1">
        <f t="array" aca="1" ref="R721" ca="1">HYPERLINK("#"&amp;CELL("direccion",Tabla_471039!A717),"714")</f>
        <v>714</v>
      </c>
      <c r="S721" s="5" t="str" cm="1">
        <f t="array" aca="1" ref="S721" ca="1">HYPERLINK("#"&amp;CELL("direccion",Tabla_471067!A717),"714")</f>
        <v>714</v>
      </c>
      <c r="T721" s="5" t="str" cm="1">
        <f t="array" aca="1" ref="T721" ca="1">HYPERLINK("#"&amp;CELL("direccion",Tabla_471023!A717),"714")</f>
        <v>714</v>
      </c>
      <c r="U721" s="5" t="str" cm="1">
        <f t="array" aca="1" ref="U721" ca="1">HYPERLINK("#"&amp;CELL("direccion",Tabla_471047!A717),"714")</f>
        <v>714</v>
      </c>
      <c r="V721" s="5" t="str" cm="1">
        <f t="array" aca="1" ref="V721" ca="1">HYPERLINK("#"&amp;CELL("direccion",Tabla_471030!A717),"714")</f>
        <v>714</v>
      </c>
      <c r="W721" s="5" t="str" cm="1">
        <f t="array" aca="1" ref="W721" ca="1">HYPERLINK("#"&amp;CELL("direccion",Tabla_471041!A717),"714")</f>
        <v>714</v>
      </c>
      <c r="X721" s="5" t="str" cm="1">
        <f t="array" aca="1" ref="X721" ca="1">HYPERLINK("#"&amp;CELL("direccion",Tabla_471031!A717),"714")</f>
        <v>714</v>
      </c>
      <c r="Y721" s="5" t="str" cm="1">
        <f t="array" aca="1" ref="Y721" ca="1">HYPERLINK("#"&amp;CELL("direccion",Tabla_471032!A717),"714")</f>
        <v>714</v>
      </c>
      <c r="Z721" s="5" t="str" cm="1">
        <f t="array" aca="1" ref="Z721" ca="1">HYPERLINK("#"&amp;CELL("direccion",Tabla_471059!A717),"714")</f>
        <v>714</v>
      </c>
      <c r="AA721" s="5" t="str" cm="1">
        <f t="array" aca="1" ref="AA721" ca="1">HYPERLINK("#"&amp;CELL("direccion",Tabla_471071!A717),"714")</f>
        <v>714</v>
      </c>
      <c r="AB721" s="5" t="str" cm="1">
        <f t="array" aca="1" ref="AB721" ca="1">HYPERLINK("#"&amp;CELL("direccion",Tabla_471062!A717),"714")</f>
        <v>714</v>
      </c>
      <c r="AC721" s="5" t="str" cm="1">
        <f t="array" aca="1" ref="AC721" ca="1">HYPERLINK("#"&amp;CELL("direccion",Tabla_471074!A717),"714")</f>
        <v>714</v>
      </c>
      <c r="AD721" t="s">
        <v>213</v>
      </c>
      <c r="AE721" s="3">
        <v>45747</v>
      </c>
    </row>
    <row r="722" spans="1:31" x14ac:dyDescent="0.3">
      <c r="A722">
        <v>2025</v>
      </c>
      <c r="B722" s="3">
        <v>45658</v>
      </c>
      <c r="C722" s="3">
        <v>45747</v>
      </c>
      <c r="D722" t="s">
        <v>84</v>
      </c>
      <c r="E722">
        <v>169</v>
      </c>
      <c r="F722" t="s">
        <v>297</v>
      </c>
      <c r="G722" t="s">
        <v>297</v>
      </c>
      <c r="H722" t="s">
        <v>225</v>
      </c>
      <c r="I722" t="s">
        <v>1382</v>
      </c>
      <c r="J722" t="s">
        <v>1383</v>
      </c>
      <c r="K722" t="s">
        <v>423</v>
      </c>
      <c r="L722" t="s">
        <v>91</v>
      </c>
      <c r="M722">
        <v>10500</v>
      </c>
      <c r="N722" t="s">
        <v>212</v>
      </c>
      <c r="O722">
        <v>8609.76</v>
      </c>
      <c r="P722" t="s">
        <v>212</v>
      </c>
      <c r="Q722" s="5" t="str" cm="1">
        <f t="array" aca="1" ref="Q722" ca="1">HYPERLINK("#"&amp;CELL("direccion",Tabla_471065!A718),"715")</f>
        <v>715</v>
      </c>
      <c r="R722" s="5" t="str" cm="1">
        <f t="array" aca="1" ref="R722" ca="1">HYPERLINK("#"&amp;CELL("direccion",Tabla_471039!A718),"715")</f>
        <v>715</v>
      </c>
      <c r="S722" s="5" t="str" cm="1">
        <f t="array" aca="1" ref="S722" ca="1">HYPERLINK("#"&amp;CELL("direccion",Tabla_471067!A718),"715")</f>
        <v>715</v>
      </c>
      <c r="T722" s="5" t="str" cm="1">
        <f t="array" aca="1" ref="T722" ca="1">HYPERLINK("#"&amp;CELL("direccion",Tabla_471023!A718),"715")</f>
        <v>715</v>
      </c>
      <c r="U722" s="5" t="str" cm="1">
        <f t="array" aca="1" ref="U722" ca="1">HYPERLINK("#"&amp;CELL("direccion",Tabla_471047!A718),"715")</f>
        <v>715</v>
      </c>
      <c r="V722" s="5" t="str" cm="1">
        <f t="array" aca="1" ref="V722" ca="1">HYPERLINK("#"&amp;CELL("direccion",Tabla_471030!A718),"715")</f>
        <v>715</v>
      </c>
      <c r="W722" s="5" t="str" cm="1">
        <f t="array" aca="1" ref="W722" ca="1">HYPERLINK("#"&amp;CELL("direccion",Tabla_471041!A718),"715")</f>
        <v>715</v>
      </c>
      <c r="X722" s="5" t="str" cm="1">
        <f t="array" aca="1" ref="X722" ca="1">HYPERLINK("#"&amp;CELL("direccion",Tabla_471031!A718),"715")</f>
        <v>715</v>
      </c>
      <c r="Y722" s="5" t="str" cm="1">
        <f t="array" aca="1" ref="Y722" ca="1">HYPERLINK("#"&amp;CELL("direccion",Tabla_471032!A718),"715")</f>
        <v>715</v>
      </c>
      <c r="Z722" s="5" t="str" cm="1">
        <f t="array" aca="1" ref="Z722" ca="1">HYPERLINK("#"&amp;CELL("direccion",Tabla_471059!A718),"715")</f>
        <v>715</v>
      </c>
      <c r="AA722" s="5" t="str" cm="1">
        <f t="array" aca="1" ref="AA722" ca="1">HYPERLINK("#"&amp;CELL("direccion",Tabla_471071!A718),"715")</f>
        <v>715</v>
      </c>
      <c r="AB722" s="5" t="str" cm="1">
        <f t="array" aca="1" ref="AB722" ca="1">HYPERLINK("#"&amp;CELL("direccion",Tabla_471062!A718),"715")</f>
        <v>715</v>
      </c>
      <c r="AC722" s="5" t="str" cm="1">
        <f t="array" aca="1" ref="AC722" ca="1">HYPERLINK("#"&amp;CELL("direccion",Tabla_471074!A718),"715")</f>
        <v>715</v>
      </c>
      <c r="AD722" t="s">
        <v>213</v>
      </c>
      <c r="AE722" s="3">
        <v>45747</v>
      </c>
    </row>
    <row r="723" spans="1:31" x14ac:dyDescent="0.3">
      <c r="A723">
        <v>2025</v>
      </c>
      <c r="B723" s="3">
        <v>45658</v>
      </c>
      <c r="C723" s="3">
        <v>45747</v>
      </c>
      <c r="D723" t="s">
        <v>84</v>
      </c>
      <c r="E723">
        <v>169</v>
      </c>
      <c r="F723" t="s">
        <v>309</v>
      </c>
      <c r="G723" t="s">
        <v>309</v>
      </c>
      <c r="H723" t="s">
        <v>225</v>
      </c>
      <c r="I723" t="s">
        <v>654</v>
      </c>
      <c r="J723" t="s">
        <v>1384</v>
      </c>
      <c r="K723" t="s">
        <v>404</v>
      </c>
      <c r="L723" t="s">
        <v>92</v>
      </c>
      <c r="M723">
        <v>10500</v>
      </c>
      <c r="N723" t="s">
        <v>212</v>
      </c>
      <c r="O723">
        <v>8609.76</v>
      </c>
      <c r="P723" t="s">
        <v>212</v>
      </c>
      <c r="Q723" s="5" t="str" cm="1">
        <f t="array" aca="1" ref="Q723" ca="1">HYPERLINK("#"&amp;CELL("direccion",Tabla_471065!A719),"716")</f>
        <v>716</v>
      </c>
      <c r="R723" s="5" t="str" cm="1">
        <f t="array" aca="1" ref="R723" ca="1">HYPERLINK("#"&amp;CELL("direccion",Tabla_471039!A719),"716")</f>
        <v>716</v>
      </c>
      <c r="S723" s="5" t="str" cm="1">
        <f t="array" aca="1" ref="S723" ca="1">HYPERLINK("#"&amp;CELL("direccion",Tabla_471067!A719),"716")</f>
        <v>716</v>
      </c>
      <c r="T723" s="5" t="str" cm="1">
        <f t="array" aca="1" ref="T723" ca="1">HYPERLINK("#"&amp;CELL("direccion",Tabla_471023!A719),"716")</f>
        <v>716</v>
      </c>
      <c r="U723" s="5" t="str" cm="1">
        <f t="array" aca="1" ref="U723" ca="1">HYPERLINK("#"&amp;CELL("direccion",Tabla_471047!A719),"716")</f>
        <v>716</v>
      </c>
      <c r="V723" s="5" t="str" cm="1">
        <f t="array" aca="1" ref="V723" ca="1">HYPERLINK("#"&amp;CELL("direccion",Tabla_471030!A719),"716")</f>
        <v>716</v>
      </c>
      <c r="W723" s="5" t="str" cm="1">
        <f t="array" aca="1" ref="W723" ca="1">HYPERLINK("#"&amp;CELL("direccion",Tabla_471041!A719),"716")</f>
        <v>716</v>
      </c>
      <c r="X723" s="5" t="str" cm="1">
        <f t="array" aca="1" ref="X723" ca="1">HYPERLINK("#"&amp;CELL("direccion",Tabla_471031!A719),"716")</f>
        <v>716</v>
      </c>
      <c r="Y723" s="5" t="str" cm="1">
        <f t="array" aca="1" ref="Y723" ca="1">HYPERLINK("#"&amp;CELL("direccion",Tabla_471032!A719),"716")</f>
        <v>716</v>
      </c>
      <c r="Z723" s="5" t="str" cm="1">
        <f t="array" aca="1" ref="Z723" ca="1">HYPERLINK("#"&amp;CELL("direccion",Tabla_471059!A719),"716")</f>
        <v>716</v>
      </c>
      <c r="AA723" s="5" t="str" cm="1">
        <f t="array" aca="1" ref="AA723" ca="1">HYPERLINK("#"&amp;CELL("direccion",Tabla_471071!A719),"716")</f>
        <v>716</v>
      </c>
      <c r="AB723" s="5" t="str" cm="1">
        <f t="array" aca="1" ref="AB723" ca="1">HYPERLINK("#"&amp;CELL("direccion",Tabla_471062!A719),"716")</f>
        <v>716</v>
      </c>
      <c r="AC723" s="5" t="str" cm="1">
        <f t="array" aca="1" ref="AC723" ca="1">HYPERLINK("#"&amp;CELL("direccion",Tabla_471074!A719),"716")</f>
        <v>716</v>
      </c>
      <c r="AD723" t="s">
        <v>213</v>
      </c>
      <c r="AE723" s="3">
        <v>45747</v>
      </c>
    </row>
    <row r="724" spans="1:31" x14ac:dyDescent="0.3">
      <c r="A724">
        <v>2025</v>
      </c>
      <c r="B724" s="3">
        <v>45658</v>
      </c>
      <c r="C724" s="3">
        <v>45747</v>
      </c>
      <c r="D724" t="s">
        <v>84</v>
      </c>
      <c r="E724">
        <v>169</v>
      </c>
      <c r="F724" t="s">
        <v>306</v>
      </c>
      <c r="G724" t="s">
        <v>306</v>
      </c>
      <c r="H724" t="s">
        <v>225</v>
      </c>
      <c r="I724" t="s">
        <v>1385</v>
      </c>
      <c r="J724" t="s">
        <v>1055</v>
      </c>
      <c r="K724" t="s">
        <v>348</v>
      </c>
      <c r="L724" t="s">
        <v>91</v>
      </c>
      <c r="M724">
        <v>11537</v>
      </c>
      <c r="N724" t="s">
        <v>212</v>
      </c>
      <c r="O724">
        <v>9402.81</v>
      </c>
      <c r="P724" t="s">
        <v>212</v>
      </c>
      <c r="Q724" s="5" t="str" cm="1">
        <f t="array" aca="1" ref="Q724" ca="1">HYPERLINK("#"&amp;CELL("direccion",Tabla_471065!A720),"717")</f>
        <v>717</v>
      </c>
      <c r="R724" s="5" t="str" cm="1">
        <f t="array" aca="1" ref="R724" ca="1">HYPERLINK("#"&amp;CELL("direccion",Tabla_471039!A720),"717")</f>
        <v>717</v>
      </c>
      <c r="S724" s="5" t="str" cm="1">
        <f t="array" aca="1" ref="S724" ca="1">HYPERLINK("#"&amp;CELL("direccion",Tabla_471067!A720),"717")</f>
        <v>717</v>
      </c>
      <c r="T724" s="5" t="str" cm="1">
        <f t="array" aca="1" ref="T724" ca="1">HYPERLINK("#"&amp;CELL("direccion",Tabla_471023!A720),"717")</f>
        <v>717</v>
      </c>
      <c r="U724" s="5" t="str" cm="1">
        <f t="array" aca="1" ref="U724" ca="1">HYPERLINK("#"&amp;CELL("direccion",Tabla_471047!A720),"717")</f>
        <v>717</v>
      </c>
      <c r="V724" s="5" t="str" cm="1">
        <f t="array" aca="1" ref="V724" ca="1">HYPERLINK("#"&amp;CELL("direccion",Tabla_471030!A720),"717")</f>
        <v>717</v>
      </c>
      <c r="W724" s="5" t="str" cm="1">
        <f t="array" aca="1" ref="W724" ca="1">HYPERLINK("#"&amp;CELL("direccion",Tabla_471041!A720),"717")</f>
        <v>717</v>
      </c>
      <c r="X724" s="5" t="str" cm="1">
        <f t="array" aca="1" ref="X724" ca="1">HYPERLINK("#"&amp;CELL("direccion",Tabla_471031!A720),"717")</f>
        <v>717</v>
      </c>
      <c r="Y724" s="5" t="str" cm="1">
        <f t="array" aca="1" ref="Y724" ca="1">HYPERLINK("#"&amp;CELL("direccion",Tabla_471032!A720),"717")</f>
        <v>717</v>
      </c>
      <c r="Z724" s="5" t="str" cm="1">
        <f t="array" aca="1" ref="Z724" ca="1">HYPERLINK("#"&amp;CELL("direccion",Tabla_471059!A720),"717")</f>
        <v>717</v>
      </c>
      <c r="AA724" s="5" t="str" cm="1">
        <f t="array" aca="1" ref="AA724" ca="1">HYPERLINK("#"&amp;CELL("direccion",Tabla_471071!A720),"717")</f>
        <v>717</v>
      </c>
      <c r="AB724" s="5" t="str" cm="1">
        <f t="array" aca="1" ref="AB724" ca="1">HYPERLINK("#"&amp;CELL("direccion",Tabla_471062!A720),"717")</f>
        <v>717</v>
      </c>
      <c r="AC724" s="5" t="str" cm="1">
        <f t="array" aca="1" ref="AC724" ca="1">HYPERLINK("#"&amp;CELL("direccion",Tabla_471074!A720),"717")</f>
        <v>717</v>
      </c>
      <c r="AD724" t="s">
        <v>213</v>
      </c>
      <c r="AE724" s="3">
        <v>45747</v>
      </c>
    </row>
    <row r="725" spans="1:31" x14ac:dyDescent="0.3">
      <c r="A725">
        <v>2025</v>
      </c>
      <c r="B725" s="3">
        <v>45658</v>
      </c>
      <c r="C725" s="3">
        <v>45747</v>
      </c>
      <c r="D725" t="s">
        <v>84</v>
      </c>
      <c r="E725">
        <v>169</v>
      </c>
      <c r="F725" t="s">
        <v>310</v>
      </c>
      <c r="G725" t="s">
        <v>310</v>
      </c>
      <c r="H725" t="s">
        <v>225</v>
      </c>
      <c r="I725" t="s">
        <v>1386</v>
      </c>
      <c r="J725" t="s">
        <v>1387</v>
      </c>
      <c r="K725" t="s">
        <v>423</v>
      </c>
      <c r="L725" t="s">
        <v>91</v>
      </c>
      <c r="M725">
        <v>11537</v>
      </c>
      <c r="N725" t="s">
        <v>212</v>
      </c>
      <c r="O725">
        <v>9402.81</v>
      </c>
      <c r="P725" t="s">
        <v>212</v>
      </c>
      <c r="Q725" s="5" t="str" cm="1">
        <f t="array" aca="1" ref="Q725" ca="1">HYPERLINK("#"&amp;CELL("direccion",Tabla_471065!A721),"718")</f>
        <v>718</v>
      </c>
      <c r="R725" s="5" t="str" cm="1">
        <f t="array" aca="1" ref="R725" ca="1">HYPERLINK("#"&amp;CELL("direccion",Tabla_471039!A721),"718")</f>
        <v>718</v>
      </c>
      <c r="S725" s="5" t="str" cm="1">
        <f t="array" aca="1" ref="S725" ca="1">HYPERLINK("#"&amp;CELL("direccion",Tabla_471067!A721),"718")</f>
        <v>718</v>
      </c>
      <c r="T725" s="5" t="str" cm="1">
        <f t="array" aca="1" ref="T725" ca="1">HYPERLINK("#"&amp;CELL("direccion",Tabla_471023!A721),"718")</f>
        <v>718</v>
      </c>
      <c r="U725" s="5" t="str" cm="1">
        <f t="array" aca="1" ref="U725" ca="1">HYPERLINK("#"&amp;CELL("direccion",Tabla_471047!A721),"718")</f>
        <v>718</v>
      </c>
      <c r="V725" s="5" t="str" cm="1">
        <f t="array" aca="1" ref="V725" ca="1">HYPERLINK("#"&amp;CELL("direccion",Tabla_471030!A721),"718")</f>
        <v>718</v>
      </c>
      <c r="W725" s="5" t="str" cm="1">
        <f t="array" aca="1" ref="W725" ca="1">HYPERLINK("#"&amp;CELL("direccion",Tabla_471041!A721),"718")</f>
        <v>718</v>
      </c>
      <c r="X725" s="5" t="str" cm="1">
        <f t="array" aca="1" ref="X725" ca="1">HYPERLINK("#"&amp;CELL("direccion",Tabla_471031!A721),"718")</f>
        <v>718</v>
      </c>
      <c r="Y725" s="5" t="str" cm="1">
        <f t="array" aca="1" ref="Y725" ca="1">HYPERLINK("#"&amp;CELL("direccion",Tabla_471032!A721),"718")</f>
        <v>718</v>
      </c>
      <c r="Z725" s="5" t="str" cm="1">
        <f t="array" aca="1" ref="Z725" ca="1">HYPERLINK("#"&amp;CELL("direccion",Tabla_471059!A721),"718")</f>
        <v>718</v>
      </c>
      <c r="AA725" s="5" t="str" cm="1">
        <f t="array" aca="1" ref="AA725" ca="1">HYPERLINK("#"&amp;CELL("direccion",Tabla_471071!A721),"718")</f>
        <v>718</v>
      </c>
      <c r="AB725" s="5" t="str" cm="1">
        <f t="array" aca="1" ref="AB725" ca="1">HYPERLINK("#"&amp;CELL("direccion",Tabla_471062!A721),"718")</f>
        <v>718</v>
      </c>
      <c r="AC725" s="5" t="str" cm="1">
        <f t="array" aca="1" ref="AC725" ca="1">HYPERLINK("#"&amp;CELL("direccion",Tabla_471074!A721),"718")</f>
        <v>718</v>
      </c>
      <c r="AD725" t="s">
        <v>213</v>
      </c>
      <c r="AE725" s="3">
        <v>45747</v>
      </c>
    </row>
    <row r="726" spans="1:31" x14ac:dyDescent="0.3">
      <c r="A726">
        <v>2025</v>
      </c>
      <c r="B726" s="3">
        <v>45658</v>
      </c>
      <c r="C726" s="3">
        <v>45747</v>
      </c>
      <c r="D726" t="s">
        <v>84</v>
      </c>
      <c r="E726">
        <v>169</v>
      </c>
      <c r="F726" t="s">
        <v>309</v>
      </c>
      <c r="G726" t="s">
        <v>309</v>
      </c>
      <c r="H726" t="s">
        <v>225</v>
      </c>
      <c r="I726" t="s">
        <v>929</v>
      </c>
      <c r="J726" t="s">
        <v>1388</v>
      </c>
      <c r="K726" t="s">
        <v>426</v>
      </c>
      <c r="L726" t="s">
        <v>91</v>
      </c>
      <c r="M726">
        <v>11537</v>
      </c>
      <c r="N726" t="s">
        <v>212</v>
      </c>
      <c r="O726">
        <v>9402.81</v>
      </c>
      <c r="P726" t="s">
        <v>212</v>
      </c>
      <c r="Q726" s="5" t="str" cm="1">
        <f t="array" aca="1" ref="Q726" ca="1">HYPERLINK("#"&amp;CELL("direccion",Tabla_471065!A722),"719")</f>
        <v>719</v>
      </c>
      <c r="R726" s="5" t="str" cm="1">
        <f t="array" aca="1" ref="R726" ca="1">HYPERLINK("#"&amp;CELL("direccion",Tabla_471039!A722),"719")</f>
        <v>719</v>
      </c>
      <c r="S726" s="5" t="str" cm="1">
        <f t="array" aca="1" ref="S726" ca="1">HYPERLINK("#"&amp;CELL("direccion",Tabla_471067!A722),"719")</f>
        <v>719</v>
      </c>
      <c r="T726" s="5" t="str" cm="1">
        <f t="array" aca="1" ref="T726" ca="1">HYPERLINK("#"&amp;CELL("direccion",Tabla_471023!A722),"719")</f>
        <v>719</v>
      </c>
      <c r="U726" s="5" t="str" cm="1">
        <f t="array" aca="1" ref="U726" ca="1">HYPERLINK("#"&amp;CELL("direccion",Tabla_471047!A722),"719")</f>
        <v>719</v>
      </c>
      <c r="V726" s="5" t="str" cm="1">
        <f t="array" aca="1" ref="V726" ca="1">HYPERLINK("#"&amp;CELL("direccion",Tabla_471030!A722),"719")</f>
        <v>719</v>
      </c>
      <c r="W726" s="5" t="str" cm="1">
        <f t="array" aca="1" ref="W726" ca="1">HYPERLINK("#"&amp;CELL("direccion",Tabla_471041!A722),"719")</f>
        <v>719</v>
      </c>
      <c r="X726" s="5" t="str" cm="1">
        <f t="array" aca="1" ref="X726" ca="1">HYPERLINK("#"&amp;CELL("direccion",Tabla_471031!A722),"719")</f>
        <v>719</v>
      </c>
      <c r="Y726" s="5" t="str" cm="1">
        <f t="array" aca="1" ref="Y726" ca="1">HYPERLINK("#"&amp;CELL("direccion",Tabla_471032!A722),"719")</f>
        <v>719</v>
      </c>
      <c r="Z726" s="5" t="str" cm="1">
        <f t="array" aca="1" ref="Z726" ca="1">HYPERLINK("#"&amp;CELL("direccion",Tabla_471059!A722),"719")</f>
        <v>719</v>
      </c>
      <c r="AA726" s="5" t="str" cm="1">
        <f t="array" aca="1" ref="AA726" ca="1">HYPERLINK("#"&amp;CELL("direccion",Tabla_471071!A722),"719")</f>
        <v>719</v>
      </c>
      <c r="AB726" s="5" t="str" cm="1">
        <f t="array" aca="1" ref="AB726" ca="1">HYPERLINK("#"&amp;CELL("direccion",Tabla_471062!A722),"719")</f>
        <v>719</v>
      </c>
      <c r="AC726" s="5" t="str" cm="1">
        <f t="array" aca="1" ref="AC726" ca="1">HYPERLINK("#"&amp;CELL("direccion",Tabla_471074!A722),"719")</f>
        <v>719</v>
      </c>
      <c r="AD726" t="s">
        <v>213</v>
      </c>
      <c r="AE726" s="3">
        <v>45747</v>
      </c>
    </row>
    <row r="727" spans="1:31" x14ac:dyDescent="0.3">
      <c r="A727">
        <v>2025</v>
      </c>
      <c r="B727" s="3">
        <v>45658</v>
      </c>
      <c r="C727" s="3">
        <v>45747</v>
      </c>
      <c r="D727" t="s">
        <v>84</v>
      </c>
      <c r="E727">
        <v>169</v>
      </c>
      <c r="F727" t="s">
        <v>307</v>
      </c>
      <c r="G727" t="s">
        <v>307</v>
      </c>
      <c r="H727" t="s">
        <v>225</v>
      </c>
      <c r="I727" t="s">
        <v>1389</v>
      </c>
      <c r="J727" t="s">
        <v>502</v>
      </c>
      <c r="K727" t="s">
        <v>426</v>
      </c>
      <c r="L727" t="s">
        <v>92</v>
      </c>
      <c r="M727">
        <v>11537</v>
      </c>
      <c r="N727" t="s">
        <v>212</v>
      </c>
      <c r="O727">
        <v>9402.81</v>
      </c>
      <c r="P727" t="s">
        <v>212</v>
      </c>
      <c r="Q727" s="5" t="str" cm="1">
        <f t="array" aca="1" ref="Q727" ca="1">HYPERLINK("#"&amp;CELL("direccion",Tabla_471065!A723),"720")</f>
        <v>720</v>
      </c>
      <c r="R727" s="5" t="str" cm="1">
        <f t="array" aca="1" ref="R727" ca="1">HYPERLINK("#"&amp;CELL("direccion",Tabla_471039!A723),"720")</f>
        <v>720</v>
      </c>
      <c r="S727" s="5" t="str" cm="1">
        <f t="array" aca="1" ref="S727" ca="1">HYPERLINK("#"&amp;CELL("direccion",Tabla_471067!A723),"720")</f>
        <v>720</v>
      </c>
      <c r="T727" s="5" t="str" cm="1">
        <f t="array" aca="1" ref="T727" ca="1">HYPERLINK("#"&amp;CELL("direccion",Tabla_471023!A723),"720")</f>
        <v>720</v>
      </c>
      <c r="U727" s="5" t="str" cm="1">
        <f t="array" aca="1" ref="U727" ca="1">HYPERLINK("#"&amp;CELL("direccion",Tabla_471047!A723),"720")</f>
        <v>720</v>
      </c>
      <c r="V727" s="5" t="str" cm="1">
        <f t="array" aca="1" ref="V727" ca="1">HYPERLINK("#"&amp;CELL("direccion",Tabla_471030!A723),"720")</f>
        <v>720</v>
      </c>
      <c r="W727" s="5" t="str" cm="1">
        <f t="array" aca="1" ref="W727" ca="1">HYPERLINK("#"&amp;CELL("direccion",Tabla_471041!A723),"720")</f>
        <v>720</v>
      </c>
      <c r="X727" s="5" t="str" cm="1">
        <f t="array" aca="1" ref="X727" ca="1">HYPERLINK("#"&amp;CELL("direccion",Tabla_471031!A723),"720")</f>
        <v>720</v>
      </c>
      <c r="Y727" s="5" t="str" cm="1">
        <f t="array" aca="1" ref="Y727" ca="1">HYPERLINK("#"&amp;CELL("direccion",Tabla_471032!A723),"720")</f>
        <v>720</v>
      </c>
      <c r="Z727" s="5" t="str" cm="1">
        <f t="array" aca="1" ref="Z727" ca="1">HYPERLINK("#"&amp;CELL("direccion",Tabla_471059!A723),"720")</f>
        <v>720</v>
      </c>
      <c r="AA727" s="5" t="str" cm="1">
        <f t="array" aca="1" ref="AA727" ca="1">HYPERLINK("#"&amp;CELL("direccion",Tabla_471071!A723),"720")</f>
        <v>720</v>
      </c>
      <c r="AB727" s="5" t="str" cm="1">
        <f t="array" aca="1" ref="AB727" ca="1">HYPERLINK("#"&amp;CELL("direccion",Tabla_471062!A723),"720")</f>
        <v>720</v>
      </c>
      <c r="AC727" s="5" t="str" cm="1">
        <f t="array" aca="1" ref="AC727" ca="1">HYPERLINK("#"&amp;CELL("direccion",Tabla_471074!A723),"720")</f>
        <v>720</v>
      </c>
      <c r="AD727" t="s">
        <v>213</v>
      </c>
      <c r="AE727" s="3">
        <v>45747</v>
      </c>
    </row>
    <row r="728" spans="1:31" x14ac:dyDescent="0.3">
      <c r="A728">
        <v>2025</v>
      </c>
      <c r="B728" s="3">
        <v>45658</v>
      </c>
      <c r="C728" s="3">
        <v>45747</v>
      </c>
      <c r="D728" t="s">
        <v>84</v>
      </c>
      <c r="E728">
        <v>169</v>
      </c>
      <c r="F728" t="s">
        <v>306</v>
      </c>
      <c r="G728" t="s">
        <v>306</v>
      </c>
      <c r="H728" t="s">
        <v>225</v>
      </c>
      <c r="I728" t="s">
        <v>1390</v>
      </c>
      <c r="J728" t="s">
        <v>1065</v>
      </c>
      <c r="K728" t="s">
        <v>843</v>
      </c>
      <c r="L728" t="s">
        <v>92</v>
      </c>
      <c r="M728">
        <v>11537</v>
      </c>
      <c r="N728" t="s">
        <v>212</v>
      </c>
      <c r="O728">
        <v>9402.81</v>
      </c>
      <c r="P728" t="s">
        <v>212</v>
      </c>
      <c r="Q728" s="5" t="str" cm="1">
        <f t="array" aca="1" ref="Q728" ca="1">HYPERLINK("#"&amp;CELL("direccion",Tabla_471065!A724),"721")</f>
        <v>721</v>
      </c>
      <c r="R728" s="5" t="str" cm="1">
        <f t="array" aca="1" ref="R728" ca="1">HYPERLINK("#"&amp;CELL("direccion",Tabla_471039!A724),"721")</f>
        <v>721</v>
      </c>
      <c r="S728" s="5" t="str" cm="1">
        <f t="array" aca="1" ref="S728" ca="1">HYPERLINK("#"&amp;CELL("direccion",Tabla_471067!A724),"721")</f>
        <v>721</v>
      </c>
      <c r="T728" s="5" t="str" cm="1">
        <f t="array" aca="1" ref="T728" ca="1">HYPERLINK("#"&amp;CELL("direccion",Tabla_471023!A724),"721")</f>
        <v>721</v>
      </c>
      <c r="U728" s="5" t="str" cm="1">
        <f t="array" aca="1" ref="U728" ca="1">HYPERLINK("#"&amp;CELL("direccion",Tabla_471047!A724),"721")</f>
        <v>721</v>
      </c>
      <c r="V728" s="5" t="str" cm="1">
        <f t="array" aca="1" ref="V728" ca="1">HYPERLINK("#"&amp;CELL("direccion",Tabla_471030!A724),"721")</f>
        <v>721</v>
      </c>
      <c r="W728" s="5" t="str" cm="1">
        <f t="array" aca="1" ref="W728" ca="1">HYPERLINK("#"&amp;CELL("direccion",Tabla_471041!A724),"721")</f>
        <v>721</v>
      </c>
      <c r="X728" s="5" t="str" cm="1">
        <f t="array" aca="1" ref="X728" ca="1">HYPERLINK("#"&amp;CELL("direccion",Tabla_471031!A724),"721")</f>
        <v>721</v>
      </c>
      <c r="Y728" s="5" t="str" cm="1">
        <f t="array" aca="1" ref="Y728" ca="1">HYPERLINK("#"&amp;CELL("direccion",Tabla_471032!A724),"721")</f>
        <v>721</v>
      </c>
      <c r="Z728" s="5" t="str" cm="1">
        <f t="array" aca="1" ref="Z728" ca="1">HYPERLINK("#"&amp;CELL("direccion",Tabla_471059!A724),"721")</f>
        <v>721</v>
      </c>
      <c r="AA728" s="5" t="str" cm="1">
        <f t="array" aca="1" ref="AA728" ca="1">HYPERLINK("#"&amp;CELL("direccion",Tabla_471071!A724),"721")</f>
        <v>721</v>
      </c>
      <c r="AB728" s="5" t="str" cm="1">
        <f t="array" aca="1" ref="AB728" ca="1">HYPERLINK("#"&amp;CELL("direccion",Tabla_471062!A724),"721")</f>
        <v>721</v>
      </c>
      <c r="AC728" s="5" t="str" cm="1">
        <f t="array" aca="1" ref="AC728" ca="1">HYPERLINK("#"&amp;CELL("direccion",Tabla_471074!A724),"721")</f>
        <v>721</v>
      </c>
      <c r="AD728" t="s">
        <v>213</v>
      </c>
      <c r="AE728" s="3">
        <v>45747</v>
      </c>
    </row>
    <row r="729" spans="1:31" x14ac:dyDescent="0.3">
      <c r="A729">
        <v>2025</v>
      </c>
      <c r="B729" s="3">
        <v>45658</v>
      </c>
      <c r="C729" s="3">
        <v>45747</v>
      </c>
      <c r="D729" t="s">
        <v>84</v>
      </c>
      <c r="E729">
        <v>169</v>
      </c>
      <c r="F729" t="s">
        <v>309</v>
      </c>
      <c r="G729" t="s">
        <v>309</v>
      </c>
      <c r="H729" t="s">
        <v>225</v>
      </c>
      <c r="I729" t="s">
        <v>394</v>
      </c>
      <c r="J729" t="s">
        <v>509</v>
      </c>
      <c r="K729" t="s">
        <v>914</v>
      </c>
      <c r="L729" t="s">
        <v>92</v>
      </c>
      <c r="M729">
        <v>10500</v>
      </c>
      <c r="N729" t="s">
        <v>212</v>
      </c>
      <c r="O729">
        <v>8609.76</v>
      </c>
      <c r="P729" t="s">
        <v>212</v>
      </c>
      <c r="Q729" s="5" t="str" cm="1">
        <f t="array" aca="1" ref="Q729" ca="1">HYPERLINK("#"&amp;CELL("direccion",Tabla_471065!A725),"722")</f>
        <v>722</v>
      </c>
      <c r="R729" s="5" t="str" cm="1">
        <f t="array" aca="1" ref="R729" ca="1">HYPERLINK("#"&amp;CELL("direccion",Tabla_471039!A725),"722")</f>
        <v>722</v>
      </c>
      <c r="S729" s="5" t="str" cm="1">
        <f t="array" aca="1" ref="S729" ca="1">HYPERLINK("#"&amp;CELL("direccion",Tabla_471067!A725),"722")</f>
        <v>722</v>
      </c>
      <c r="T729" s="5" t="str" cm="1">
        <f t="array" aca="1" ref="T729" ca="1">HYPERLINK("#"&amp;CELL("direccion",Tabla_471023!A725),"722")</f>
        <v>722</v>
      </c>
      <c r="U729" s="5" t="str" cm="1">
        <f t="array" aca="1" ref="U729" ca="1">HYPERLINK("#"&amp;CELL("direccion",Tabla_471047!A725),"722")</f>
        <v>722</v>
      </c>
      <c r="V729" s="5" t="str" cm="1">
        <f t="array" aca="1" ref="V729" ca="1">HYPERLINK("#"&amp;CELL("direccion",Tabla_471030!A725),"722")</f>
        <v>722</v>
      </c>
      <c r="W729" s="5" t="str" cm="1">
        <f t="array" aca="1" ref="W729" ca="1">HYPERLINK("#"&amp;CELL("direccion",Tabla_471041!A725),"722")</f>
        <v>722</v>
      </c>
      <c r="X729" s="5" t="str" cm="1">
        <f t="array" aca="1" ref="X729" ca="1">HYPERLINK("#"&amp;CELL("direccion",Tabla_471031!A725),"722")</f>
        <v>722</v>
      </c>
      <c r="Y729" s="5" t="str" cm="1">
        <f t="array" aca="1" ref="Y729" ca="1">HYPERLINK("#"&amp;CELL("direccion",Tabla_471032!A725),"722")</f>
        <v>722</v>
      </c>
      <c r="Z729" s="5" t="str" cm="1">
        <f t="array" aca="1" ref="Z729" ca="1">HYPERLINK("#"&amp;CELL("direccion",Tabla_471059!A725),"722")</f>
        <v>722</v>
      </c>
      <c r="AA729" s="5" t="str" cm="1">
        <f t="array" aca="1" ref="AA729" ca="1">HYPERLINK("#"&amp;CELL("direccion",Tabla_471071!A725),"722")</f>
        <v>722</v>
      </c>
      <c r="AB729" s="5" t="str" cm="1">
        <f t="array" aca="1" ref="AB729" ca="1">HYPERLINK("#"&amp;CELL("direccion",Tabla_471062!A725),"722")</f>
        <v>722</v>
      </c>
      <c r="AC729" s="5" t="str" cm="1">
        <f t="array" aca="1" ref="AC729" ca="1">HYPERLINK("#"&amp;CELL("direccion",Tabla_471074!A725),"722")</f>
        <v>722</v>
      </c>
      <c r="AD729" t="s">
        <v>213</v>
      </c>
      <c r="AE729" s="3">
        <v>45747</v>
      </c>
    </row>
    <row r="730" spans="1:31" x14ac:dyDescent="0.3">
      <c r="A730">
        <v>2025</v>
      </c>
      <c r="B730" s="3">
        <v>45658</v>
      </c>
      <c r="C730" s="3">
        <v>45747</v>
      </c>
      <c r="D730" t="s">
        <v>84</v>
      </c>
      <c r="E730">
        <v>169</v>
      </c>
      <c r="F730" t="s">
        <v>310</v>
      </c>
      <c r="G730" t="s">
        <v>310</v>
      </c>
      <c r="H730" t="s">
        <v>225</v>
      </c>
      <c r="I730" t="s">
        <v>648</v>
      </c>
      <c r="J730" t="s">
        <v>509</v>
      </c>
      <c r="K730" t="s">
        <v>709</v>
      </c>
      <c r="L730" t="s">
        <v>92</v>
      </c>
      <c r="M730">
        <v>11537</v>
      </c>
      <c r="N730" t="s">
        <v>212</v>
      </c>
      <c r="O730">
        <v>9402.81</v>
      </c>
      <c r="P730" t="s">
        <v>212</v>
      </c>
      <c r="Q730" s="5" t="str" cm="1">
        <f t="array" aca="1" ref="Q730" ca="1">HYPERLINK("#"&amp;CELL("direccion",Tabla_471065!A726),"723")</f>
        <v>723</v>
      </c>
      <c r="R730" s="5" t="str" cm="1">
        <f t="array" aca="1" ref="R730" ca="1">HYPERLINK("#"&amp;CELL("direccion",Tabla_471039!A726),"723")</f>
        <v>723</v>
      </c>
      <c r="S730" s="5" t="str" cm="1">
        <f t="array" aca="1" ref="S730" ca="1">HYPERLINK("#"&amp;CELL("direccion",Tabla_471067!A726),"723")</f>
        <v>723</v>
      </c>
      <c r="T730" s="5" t="str" cm="1">
        <f t="array" aca="1" ref="T730" ca="1">HYPERLINK("#"&amp;CELL("direccion",Tabla_471023!A726),"723")</f>
        <v>723</v>
      </c>
      <c r="U730" s="5" t="str" cm="1">
        <f t="array" aca="1" ref="U730" ca="1">HYPERLINK("#"&amp;CELL("direccion",Tabla_471047!A726),"723")</f>
        <v>723</v>
      </c>
      <c r="V730" s="5" t="str" cm="1">
        <f t="array" aca="1" ref="V730" ca="1">HYPERLINK("#"&amp;CELL("direccion",Tabla_471030!A726),"723")</f>
        <v>723</v>
      </c>
      <c r="W730" s="5" t="str" cm="1">
        <f t="array" aca="1" ref="W730" ca="1">HYPERLINK("#"&amp;CELL("direccion",Tabla_471041!A726),"723")</f>
        <v>723</v>
      </c>
      <c r="X730" s="5" t="str" cm="1">
        <f t="array" aca="1" ref="X730" ca="1">HYPERLINK("#"&amp;CELL("direccion",Tabla_471031!A726),"723")</f>
        <v>723</v>
      </c>
      <c r="Y730" s="5" t="str" cm="1">
        <f t="array" aca="1" ref="Y730" ca="1">HYPERLINK("#"&amp;CELL("direccion",Tabla_471032!A726),"723")</f>
        <v>723</v>
      </c>
      <c r="Z730" s="5" t="str" cm="1">
        <f t="array" aca="1" ref="Z730" ca="1">HYPERLINK("#"&amp;CELL("direccion",Tabla_471059!A726),"723")</f>
        <v>723</v>
      </c>
      <c r="AA730" s="5" t="str" cm="1">
        <f t="array" aca="1" ref="AA730" ca="1">HYPERLINK("#"&amp;CELL("direccion",Tabla_471071!A726),"723")</f>
        <v>723</v>
      </c>
      <c r="AB730" s="5" t="str" cm="1">
        <f t="array" aca="1" ref="AB730" ca="1">HYPERLINK("#"&amp;CELL("direccion",Tabla_471062!A726),"723")</f>
        <v>723</v>
      </c>
      <c r="AC730" s="5" t="str" cm="1">
        <f t="array" aca="1" ref="AC730" ca="1">HYPERLINK("#"&amp;CELL("direccion",Tabla_471074!A726),"723")</f>
        <v>723</v>
      </c>
      <c r="AD730" t="s">
        <v>213</v>
      </c>
      <c r="AE730" s="3">
        <v>45747</v>
      </c>
    </row>
    <row r="731" spans="1:31" x14ac:dyDescent="0.3">
      <c r="A731">
        <v>2025</v>
      </c>
      <c r="B731" s="3">
        <v>45658</v>
      </c>
      <c r="C731" s="3">
        <v>45747</v>
      </c>
      <c r="D731" t="s">
        <v>84</v>
      </c>
      <c r="E731">
        <v>169</v>
      </c>
      <c r="F731" t="s">
        <v>306</v>
      </c>
      <c r="G731" t="s">
        <v>306</v>
      </c>
      <c r="H731" t="s">
        <v>225</v>
      </c>
      <c r="I731" t="s">
        <v>597</v>
      </c>
      <c r="J731" t="s">
        <v>865</v>
      </c>
      <c r="K731" t="s">
        <v>1391</v>
      </c>
      <c r="L731" t="s">
        <v>91</v>
      </c>
      <c r="M731">
        <v>11537</v>
      </c>
      <c r="N731" t="s">
        <v>212</v>
      </c>
      <c r="O731">
        <v>9402.81</v>
      </c>
      <c r="P731" t="s">
        <v>212</v>
      </c>
      <c r="Q731" s="5" t="str" cm="1">
        <f t="array" aca="1" ref="Q731" ca="1">HYPERLINK("#"&amp;CELL("direccion",Tabla_471065!A727),"724")</f>
        <v>724</v>
      </c>
      <c r="R731" s="5" t="str" cm="1">
        <f t="array" aca="1" ref="R731" ca="1">HYPERLINK("#"&amp;CELL("direccion",Tabla_471039!A727),"724")</f>
        <v>724</v>
      </c>
      <c r="S731" s="5" t="str" cm="1">
        <f t="array" aca="1" ref="S731" ca="1">HYPERLINK("#"&amp;CELL("direccion",Tabla_471067!A727),"724")</f>
        <v>724</v>
      </c>
      <c r="T731" s="5" t="str" cm="1">
        <f t="array" aca="1" ref="T731" ca="1">HYPERLINK("#"&amp;CELL("direccion",Tabla_471023!A727),"724")</f>
        <v>724</v>
      </c>
      <c r="U731" s="5" t="str" cm="1">
        <f t="array" aca="1" ref="U731" ca="1">HYPERLINK("#"&amp;CELL("direccion",Tabla_471047!A727),"724")</f>
        <v>724</v>
      </c>
      <c r="V731" s="5" t="str" cm="1">
        <f t="array" aca="1" ref="V731" ca="1">HYPERLINK("#"&amp;CELL("direccion",Tabla_471030!A727),"724")</f>
        <v>724</v>
      </c>
      <c r="W731" s="5" t="str" cm="1">
        <f t="array" aca="1" ref="W731" ca="1">HYPERLINK("#"&amp;CELL("direccion",Tabla_471041!A727),"724")</f>
        <v>724</v>
      </c>
      <c r="X731" s="5" t="str" cm="1">
        <f t="array" aca="1" ref="X731" ca="1">HYPERLINK("#"&amp;CELL("direccion",Tabla_471031!A727),"724")</f>
        <v>724</v>
      </c>
      <c r="Y731" s="5" t="str" cm="1">
        <f t="array" aca="1" ref="Y731" ca="1">HYPERLINK("#"&amp;CELL("direccion",Tabla_471032!A727),"724")</f>
        <v>724</v>
      </c>
      <c r="Z731" s="5" t="str" cm="1">
        <f t="array" aca="1" ref="Z731" ca="1">HYPERLINK("#"&amp;CELL("direccion",Tabla_471059!A727),"724")</f>
        <v>724</v>
      </c>
      <c r="AA731" s="5" t="str" cm="1">
        <f t="array" aca="1" ref="AA731" ca="1">HYPERLINK("#"&amp;CELL("direccion",Tabla_471071!A727),"724")</f>
        <v>724</v>
      </c>
      <c r="AB731" s="5" t="str" cm="1">
        <f t="array" aca="1" ref="AB731" ca="1">HYPERLINK("#"&amp;CELL("direccion",Tabla_471062!A727),"724")</f>
        <v>724</v>
      </c>
      <c r="AC731" s="5" t="str" cm="1">
        <f t="array" aca="1" ref="AC731" ca="1">HYPERLINK("#"&amp;CELL("direccion",Tabla_471074!A727),"724")</f>
        <v>724</v>
      </c>
      <c r="AD731" t="s">
        <v>213</v>
      </c>
      <c r="AE731" s="3">
        <v>45747</v>
      </c>
    </row>
    <row r="732" spans="1:31" x14ac:dyDescent="0.3">
      <c r="A732">
        <v>2025</v>
      </c>
      <c r="B732" s="3">
        <v>45658</v>
      </c>
      <c r="C732" s="3">
        <v>45747</v>
      </c>
      <c r="D732" t="s">
        <v>84</v>
      </c>
      <c r="E732">
        <v>169</v>
      </c>
      <c r="F732" t="s">
        <v>306</v>
      </c>
      <c r="G732" t="s">
        <v>306</v>
      </c>
      <c r="H732" t="s">
        <v>225</v>
      </c>
      <c r="I732" t="s">
        <v>1392</v>
      </c>
      <c r="J732" t="s">
        <v>865</v>
      </c>
      <c r="K732" t="s">
        <v>347</v>
      </c>
      <c r="L732" t="s">
        <v>92</v>
      </c>
      <c r="M732">
        <v>11537</v>
      </c>
      <c r="N732" t="s">
        <v>212</v>
      </c>
      <c r="O732">
        <v>9402.81</v>
      </c>
      <c r="P732" t="s">
        <v>212</v>
      </c>
      <c r="Q732" s="5" t="str" cm="1">
        <f t="array" aca="1" ref="Q732" ca="1">HYPERLINK("#"&amp;CELL("direccion",Tabla_471065!A728),"725")</f>
        <v>725</v>
      </c>
      <c r="R732" s="5" t="str" cm="1">
        <f t="array" aca="1" ref="R732" ca="1">HYPERLINK("#"&amp;CELL("direccion",Tabla_471039!A728),"725")</f>
        <v>725</v>
      </c>
      <c r="S732" s="5" t="str" cm="1">
        <f t="array" aca="1" ref="S732" ca="1">HYPERLINK("#"&amp;CELL("direccion",Tabla_471067!A728),"725")</f>
        <v>725</v>
      </c>
      <c r="T732" s="5" t="str" cm="1">
        <f t="array" aca="1" ref="T732" ca="1">HYPERLINK("#"&amp;CELL("direccion",Tabla_471023!A728),"725")</f>
        <v>725</v>
      </c>
      <c r="U732" s="5" t="str" cm="1">
        <f t="array" aca="1" ref="U732" ca="1">HYPERLINK("#"&amp;CELL("direccion",Tabla_471047!A728),"725")</f>
        <v>725</v>
      </c>
      <c r="V732" s="5" t="str" cm="1">
        <f t="array" aca="1" ref="V732" ca="1">HYPERLINK("#"&amp;CELL("direccion",Tabla_471030!A728),"725")</f>
        <v>725</v>
      </c>
      <c r="W732" s="5" t="str" cm="1">
        <f t="array" aca="1" ref="W732" ca="1">HYPERLINK("#"&amp;CELL("direccion",Tabla_471041!A728),"725")</f>
        <v>725</v>
      </c>
      <c r="X732" s="5" t="str" cm="1">
        <f t="array" aca="1" ref="X732" ca="1">HYPERLINK("#"&amp;CELL("direccion",Tabla_471031!A728),"725")</f>
        <v>725</v>
      </c>
      <c r="Y732" s="5" t="str" cm="1">
        <f t="array" aca="1" ref="Y732" ca="1">HYPERLINK("#"&amp;CELL("direccion",Tabla_471032!A728),"725")</f>
        <v>725</v>
      </c>
      <c r="Z732" s="5" t="str" cm="1">
        <f t="array" aca="1" ref="Z732" ca="1">HYPERLINK("#"&amp;CELL("direccion",Tabla_471059!A728),"725")</f>
        <v>725</v>
      </c>
      <c r="AA732" s="5" t="str" cm="1">
        <f t="array" aca="1" ref="AA732" ca="1">HYPERLINK("#"&amp;CELL("direccion",Tabla_471071!A728),"725")</f>
        <v>725</v>
      </c>
      <c r="AB732" s="5" t="str" cm="1">
        <f t="array" aca="1" ref="AB732" ca="1">HYPERLINK("#"&amp;CELL("direccion",Tabla_471062!A728),"725")</f>
        <v>725</v>
      </c>
      <c r="AC732" s="5" t="str" cm="1">
        <f t="array" aca="1" ref="AC732" ca="1">HYPERLINK("#"&amp;CELL("direccion",Tabla_471074!A728),"725")</f>
        <v>725</v>
      </c>
      <c r="AD732" t="s">
        <v>213</v>
      </c>
      <c r="AE732" s="3">
        <v>45747</v>
      </c>
    </row>
    <row r="733" spans="1:31" x14ac:dyDescent="0.3">
      <c r="A733">
        <v>2025</v>
      </c>
      <c r="B733" s="3">
        <v>45658</v>
      </c>
      <c r="C733" s="3">
        <v>45747</v>
      </c>
      <c r="D733" t="s">
        <v>84</v>
      </c>
      <c r="E733">
        <v>169</v>
      </c>
      <c r="F733" t="s">
        <v>309</v>
      </c>
      <c r="G733" t="s">
        <v>309</v>
      </c>
      <c r="H733" t="s">
        <v>225</v>
      </c>
      <c r="I733" t="s">
        <v>1393</v>
      </c>
      <c r="J733" t="s">
        <v>1394</v>
      </c>
      <c r="K733" t="s">
        <v>1395</v>
      </c>
      <c r="L733" t="s">
        <v>92</v>
      </c>
      <c r="M733">
        <v>10500</v>
      </c>
      <c r="N733" t="s">
        <v>212</v>
      </c>
      <c r="O733">
        <v>8609.76</v>
      </c>
      <c r="P733" t="s">
        <v>212</v>
      </c>
      <c r="Q733" s="5" t="str" cm="1">
        <f t="array" aca="1" ref="Q733" ca="1">HYPERLINK("#"&amp;CELL("direccion",Tabla_471065!A729),"726")</f>
        <v>726</v>
      </c>
      <c r="R733" s="5" t="str" cm="1">
        <f t="array" aca="1" ref="R733" ca="1">HYPERLINK("#"&amp;CELL("direccion",Tabla_471039!A729),"726")</f>
        <v>726</v>
      </c>
      <c r="S733" s="5" t="str" cm="1">
        <f t="array" aca="1" ref="S733" ca="1">HYPERLINK("#"&amp;CELL("direccion",Tabla_471067!A729),"726")</f>
        <v>726</v>
      </c>
      <c r="T733" s="5" t="str" cm="1">
        <f t="array" aca="1" ref="T733" ca="1">HYPERLINK("#"&amp;CELL("direccion",Tabla_471023!A729),"726")</f>
        <v>726</v>
      </c>
      <c r="U733" s="5" t="str" cm="1">
        <f t="array" aca="1" ref="U733" ca="1">HYPERLINK("#"&amp;CELL("direccion",Tabla_471047!A729),"726")</f>
        <v>726</v>
      </c>
      <c r="V733" s="5" t="str" cm="1">
        <f t="array" aca="1" ref="V733" ca="1">HYPERLINK("#"&amp;CELL("direccion",Tabla_471030!A729),"726")</f>
        <v>726</v>
      </c>
      <c r="W733" s="5" t="str" cm="1">
        <f t="array" aca="1" ref="W733" ca="1">HYPERLINK("#"&amp;CELL("direccion",Tabla_471041!A729),"726")</f>
        <v>726</v>
      </c>
      <c r="X733" s="5" t="str" cm="1">
        <f t="array" aca="1" ref="X733" ca="1">HYPERLINK("#"&amp;CELL("direccion",Tabla_471031!A729),"726")</f>
        <v>726</v>
      </c>
      <c r="Y733" s="5" t="str" cm="1">
        <f t="array" aca="1" ref="Y733" ca="1">HYPERLINK("#"&amp;CELL("direccion",Tabla_471032!A729),"726")</f>
        <v>726</v>
      </c>
      <c r="Z733" s="5" t="str" cm="1">
        <f t="array" aca="1" ref="Z733" ca="1">HYPERLINK("#"&amp;CELL("direccion",Tabla_471059!A729),"726")</f>
        <v>726</v>
      </c>
      <c r="AA733" s="5" t="str" cm="1">
        <f t="array" aca="1" ref="AA733" ca="1">HYPERLINK("#"&amp;CELL("direccion",Tabla_471071!A729),"726")</f>
        <v>726</v>
      </c>
      <c r="AB733" s="5" t="str" cm="1">
        <f t="array" aca="1" ref="AB733" ca="1">HYPERLINK("#"&amp;CELL("direccion",Tabla_471062!A729),"726")</f>
        <v>726</v>
      </c>
      <c r="AC733" s="5" t="str" cm="1">
        <f t="array" aca="1" ref="AC733" ca="1">HYPERLINK("#"&amp;CELL("direccion",Tabla_471074!A729),"726")</f>
        <v>726</v>
      </c>
      <c r="AD733" t="s">
        <v>213</v>
      </c>
      <c r="AE733" s="3">
        <v>45747</v>
      </c>
    </row>
    <row r="734" spans="1:31" x14ac:dyDescent="0.3">
      <c r="A734">
        <v>2025</v>
      </c>
      <c r="B734" s="3">
        <v>45658</v>
      </c>
      <c r="C734" s="3">
        <v>45747</v>
      </c>
      <c r="D734" t="s">
        <v>84</v>
      </c>
      <c r="E734">
        <v>169</v>
      </c>
      <c r="F734" t="s">
        <v>309</v>
      </c>
      <c r="G734" t="s">
        <v>309</v>
      </c>
      <c r="H734" t="s">
        <v>225</v>
      </c>
      <c r="I734" t="s">
        <v>1396</v>
      </c>
      <c r="J734" t="s">
        <v>1397</v>
      </c>
      <c r="K734" t="s">
        <v>544</v>
      </c>
      <c r="L734" t="s">
        <v>91</v>
      </c>
      <c r="M734">
        <v>10500</v>
      </c>
      <c r="N734" t="s">
        <v>212</v>
      </c>
      <c r="O734">
        <v>8609.76</v>
      </c>
      <c r="P734" t="s">
        <v>212</v>
      </c>
      <c r="Q734" s="5" t="str" cm="1">
        <f t="array" aca="1" ref="Q734" ca="1">HYPERLINK("#"&amp;CELL("direccion",Tabla_471065!A730),"727")</f>
        <v>727</v>
      </c>
      <c r="R734" s="5" t="str" cm="1">
        <f t="array" aca="1" ref="R734" ca="1">HYPERLINK("#"&amp;CELL("direccion",Tabla_471039!A730),"727")</f>
        <v>727</v>
      </c>
      <c r="S734" s="5" t="str" cm="1">
        <f t="array" aca="1" ref="S734" ca="1">HYPERLINK("#"&amp;CELL("direccion",Tabla_471067!A730),"727")</f>
        <v>727</v>
      </c>
      <c r="T734" s="5" t="str" cm="1">
        <f t="array" aca="1" ref="T734" ca="1">HYPERLINK("#"&amp;CELL("direccion",Tabla_471023!A730),"727")</f>
        <v>727</v>
      </c>
      <c r="U734" s="5" t="str" cm="1">
        <f t="array" aca="1" ref="U734" ca="1">HYPERLINK("#"&amp;CELL("direccion",Tabla_471047!A730),"727")</f>
        <v>727</v>
      </c>
      <c r="V734" s="5" t="str" cm="1">
        <f t="array" aca="1" ref="V734" ca="1">HYPERLINK("#"&amp;CELL("direccion",Tabla_471030!A730),"727")</f>
        <v>727</v>
      </c>
      <c r="W734" s="5" t="str" cm="1">
        <f t="array" aca="1" ref="W734" ca="1">HYPERLINK("#"&amp;CELL("direccion",Tabla_471041!A730),"727")</f>
        <v>727</v>
      </c>
      <c r="X734" s="5" t="str" cm="1">
        <f t="array" aca="1" ref="X734" ca="1">HYPERLINK("#"&amp;CELL("direccion",Tabla_471031!A730),"727")</f>
        <v>727</v>
      </c>
      <c r="Y734" s="5" t="str" cm="1">
        <f t="array" aca="1" ref="Y734" ca="1">HYPERLINK("#"&amp;CELL("direccion",Tabla_471032!A730),"727")</f>
        <v>727</v>
      </c>
      <c r="Z734" s="5" t="str" cm="1">
        <f t="array" aca="1" ref="Z734" ca="1">HYPERLINK("#"&amp;CELL("direccion",Tabla_471059!A730),"727")</f>
        <v>727</v>
      </c>
      <c r="AA734" s="5" t="str" cm="1">
        <f t="array" aca="1" ref="AA734" ca="1">HYPERLINK("#"&amp;CELL("direccion",Tabla_471071!A730),"727")</f>
        <v>727</v>
      </c>
      <c r="AB734" s="5" t="str" cm="1">
        <f t="array" aca="1" ref="AB734" ca="1">HYPERLINK("#"&amp;CELL("direccion",Tabla_471062!A730),"727")</f>
        <v>727</v>
      </c>
      <c r="AC734" s="5" t="str" cm="1">
        <f t="array" aca="1" ref="AC734" ca="1">HYPERLINK("#"&amp;CELL("direccion",Tabla_471074!A730),"727")</f>
        <v>727</v>
      </c>
      <c r="AD734" t="s">
        <v>213</v>
      </c>
      <c r="AE734" s="3">
        <v>45747</v>
      </c>
    </row>
    <row r="735" spans="1:31" x14ac:dyDescent="0.3">
      <c r="A735">
        <v>2025</v>
      </c>
      <c r="B735" s="3">
        <v>45658</v>
      </c>
      <c r="C735" s="3">
        <v>45747</v>
      </c>
      <c r="D735" t="s">
        <v>84</v>
      </c>
      <c r="E735">
        <v>169</v>
      </c>
      <c r="F735" t="s">
        <v>310</v>
      </c>
      <c r="G735" t="s">
        <v>310</v>
      </c>
      <c r="H735" t="s">
        <v>225</v>
      </c>
      <c r="I735" t="s">
        <v>1398</v>
      </c>
      <c r="J735" t="s">
        <v>1399</v>
      </c>
      <c r="K735" t="s">
        <v>673</v>
      </c>
      <c r="L735" t="s">
        <v>91</v>
      </c>
      <c r="M735">
        <v>11537</v>
      </c>
      <c r="N735" t="s">
        <v>212</v>
      </c>
      <c r="O735">
        <v>9402.81</v>
      </c>
      <c r="P735" t="s">
        <v>212</v>
      </c>
      <c r="Q735" s="5" t="str" cm="1">
        <f t="array" aca="1" ref="Q735" ca="1">HYPERLINK("#"&amp;CELL("direccion",Tabla_471065!A731),"728")</f>
        <v>728</v>
      </c>
      <c r="R735" s="5" t="str" cm="1">
        <f t="array" aca="1" ref="R735" ca="1">HYPERLINK("#"&amp;CELL("direccion",Tabla_471039!A731),"728")</f>
        <v>728</v>
      </c>
      <c r="S735" s="5" t="str" cm="1">
        <f t="array" aca="1" ref="S735" ca="1">HYPERLINK("#"&amp;CELL("direccion",Tabla_471067!A731),"728")</f>
        <v>728</v>
      </c>
      <c r="T735" s="5" t="str" cm="1">
        <f t="array" aca="1" ref="T735" ca="1">HYPERLINK("#"&amp;CELL("direccion",Tabla_471023!A731),"728")</f>
        <v>728</v>
      </c>
      <c r="U735" s="5" t="str" cm="1">
        <f t="array" aca="1" ref="U735" ca="1">HYPERLINK("#"&amp;CELL("direccion",Tabla_471047!A731),"728")</f>
        <v>728</v>
      </c>
      <c r="V735" s="5" t="str" cm="1">
        <f t="array" aca="1" ref="V735" ca="1">HYPERLINK("#"&amp;CELL("direccion",Tabla_471030!A731),"728")</f>
        <v>728</v>
      </c>
      <c r="W735" s="5" t="str" cm="1">
        <f t="array" aca="1" ref="W735" ca="1">HYPERLINK("#"&amp;CELL("direccion",Tabla_471041!A731),"728")</f>
        <v>728</v>
      </c>
      <c r="X735" s="5" t="str" cm="1">
        <f t="array" aca="1" ref="X735" ca="1">HYPERLINK("#"&amp;CELL("direccion",Tabla_471031!A731),"728")</f>
        <v>728</v>
      </c>
      <c r="Y735" s="5" t="str" cm="1">
        <f t="array" aca="1" ref="Y735" ca="1">HYPERLINK("#"&amp;CELL("direccion",Tabla_471032!A731),"728")</f>
        <v>728</v>
      </c>
      <c r="Z735" s="5" t="str" cm="1">
        <f t="array" aca="1" ref="Z735" ca="1">HYPERLINK("#"&amp;CELL("direccion",Tabla_471059!A731),"728")</f>
        <v>728</v>
      </c>
      <c r="AA735" s="5" t="str" cm="1">
        <f t="array" aca="1" ref="AA735" ca="1">HYPERLINK("#"&amp;CELL("direccion",Tabla_471071!A731),"728")</f>
        <v>728</v>
      </c>
      <c r="AB735" s="5" t="str" cm="1">
        <f t="array" aca="1" ref="AB735" ca="1">HYPERLINK("#"&amp;CELL("direccion",Tabla_471062!A731),"728")</f>
        <v>728</v>
      </c>
      <c r="AC735" s="5" t="str" cm="1">
        <f t="array" aca="1" ref="AC735" ca="1">HYPERLINK("#"&amp;CELL("direccion",Tabla_471074!A731),"728")</f>
        <v>728</v>
      </c>
      <c r="AD735" t="s">
        <v>213</v>
      </c>
      <c r="AE735" s="3">
        <v>45747</v>
      </c>
    </row>
    <row r="736" spans="1:31" x14ac:dyDescent="0.3">
      <c r="A736">
        <v>2025</v>
      </c>
      <c r="B736" s="3">
        <v>45658</v>
      </c>
      <c r="C736" s="3">
        <v>45747</v>
      </c>
      <c r="D736" t="s">
        <v>84</v>
      </c>
      <c r="E736">
        <v>169</v>
      </c>
      <c r="F736" t="s">
        <v>309</v>
      </c>
      <c r="G736" t="s">
        <v>309</v>
      </c>
      <c r="H736" t="s">
        <v>225</v>
      </c>
      <c r="I736" t="s">
        <v>354</v>
      </c>
      <c r="J736" t="s">
        <v>1077</v>
      </c>
      <c r="K736" t="s">
        <v>610</v>
      </c>
      <c r="L736" t="s">
        <v>92</v>
      </c>
      <c r="M736">
        <v>10500</v>
      </c>
      <c r="N736" t="s">
        <v>212</v>
      </c>
      <c r="O736">
        <v>8609.76</v>
      </c>
      <c r="P736" t="s">
        <v>212</v>
      </c>
      <c r="Q736" s="5" t="str" cm="1">
        <f t="array" aca="1" ref="Q736" ca="1">HYPERLINK("#"&amp;CELL("direccion",Tabla_471065!A732),"729")</f>
        <v>729</v>
      </c>
      <c r="R736" s="5" t="str" cm="1">
        <f t="array" aca="1" ref="R736" ca="1">HYPERLINK("#"&amp;CELL("direccion",Tabla_471039!A732),"729")</f>
        <v>729</v>
      </c>
      <c r="S736" s="5" t="str" cm="1">
        <f t="array" aca="1" ref="S736" ca="1">HYPERLINK("#"&amp;CELL("direccion",Tabla_471067!A732),"729")</f>
        <v>729</v>
      </c>
      <c r="T736" s="5" t="str" cm="1">
        <f t="array" aca="1" ref="T736" ca="1">HYPERLINK("#"&amp;CELL("direccion",Tabla_471023!A732),"729")</f>
        <v>729</v>
      </c>
      <c r="U736" s="5" t="str" cm="1">
        <f t="array" aca="1" ref="U736" ca="1">HYPERLINK("#"&amp;CELL("direccion",Tabla_471047!A732),"729")</f>
        <v>729</v>
      </c>
      <c r="V736" s="5" t="str" cm="1">
        <f t="array" aca="1" ref="V736" ca="1">HYPERLINK("#"&amp;CELL("direccion",Tabla_471030!A732),"729")</f>
        <v>729</v>
      </c>
      <c r="W736" s="5" t="str" cm="1">
        <f t="array" aca="1" ref="W736" ca="1">HYPERLINK("#"&amp;CELL("direccion",Tabla_471041!A732),"729")</f>
        <v>729</v>
      </c>
      <c r="X736" s="5" t="str" cm="1">
        <f t="array" aca="1" ref="X736" ca="1">HYPERLINK("#"&amp;CELL("direccion",Tabla_471031!A732),"729")</f>
        <v>729</v>
      </c>
      <c r="Y736" s="5" t="str" cm="1">
        <f t="array" aca="1" ref="Y736" ca="1">HYPERLINK("#"&amp;CELL("direccion",Tabla_471032!A732),"729")</f>
        <v>729</v>
      </c>
      <c r="Z736" s="5" t="str" cm="1">
        <f t="array" aca="1" ref="Z736" ca="1">HYPERLINK("#"&amp;CELL("direccion",Tabla_471059!A732),"729")</f>
        <v>729</v>
      </c>
      <c r="AA736" s="5" t="str" cm="1">
        <f t="array" aca="1" ref="AA736" ca="1">HYPERLINK("#"&amp;CELL("direccion",Tabla_471071!A732),"729")</f>
        <v>729</v>
      </c>
      <c r="AB736" s="5" t="str" cm="1">
        <f t="array" aca="1" ref="AB736" ca="1">HYPERLINK("#"&amp;CELL("direccion",Tabla_471062!A732),"729")</f>
        <v>729</v>
      </c>
      <c r="AC736" s="5" t="str" cm="1">
        <f t="array" aca="1" ref="AC736" ca="1">HYPERLINK("#"&amp;CELL("direccion",Tabla_471074!A732),"729")</f>
        <v>729</v>
      </c>
      <c r="AD736" t="s">
        <v>213</v>
      </c>
      <c r="AE736" s="3">
        <v>45747</v>
      </c>
    </row>
    <row r="737" spans="1:31" x14ac:dyDescent="0.3">
      <c r="A737">
        <v>2025</v>
      </c>
      <c r="B737" s="3">
        <v>45658</v>
      </c>
      <c r="C737" s="3">
        <v>45747</v>
      </c>
      <c r="D737" t="s">
        <v>84</v>
      </c>
      <c r="E737">
        <v>169</v>
      </c>
      <c r="F737" t="s">
        <v>310</v>
      </c>
      <c r="G737" t="s">
        <v>310</v>
      </c>
      <c r="H737" t="s">
        <v>225</v>
      </c>
      <c r="I737" t="s">
        <v>518</v>
      </c>
      <c r="J737" t="s">
        <v>661</v>
      </c>
      <c r="K737" t="s">
        <v>1062</v>
      </c>
      <c r="L737" t="s">
        <v>92</v>
      </c>
      <c r="M737">
        <v>11537</v>
      </c>
      <c r="N737" t="s">
        <v>212</v>
      </c>
      <c r="O737">
        <v>9402.81</v>
      </c>
      <c r="P737" t="s">
        <v>212</v>
      </c>
      <c r="Q737" s="5" t="str" cm="1">
        <f t="array" aca="1" ref="Q737" ca="1">HYPERLINK("#"&amp;CELL("direccion",Tabla_471065!A733),"730")</f>
        <v>730</v>
      </c>
      <c r="R737" s="5" t="str" cm="1">
        <f t="array" aca="1" ref="R737" ca="1">HYPERLINK("#"&amp;CELL("direccion",Tabla_471039!A733),"730")</f>
        <v>730</v>
      </c>
      <c r="S737" s="5" t="str" cm="1">
        <f t="array" aca="1" ref="S737" ca="1">HYPERLINK("#"&amp;CELL("direccion",Tabla_471067!A733),"730")</f>
        <v>730</v>
      </c>
      <c r="T737" s="5" t="str" cm="1">
        <f t="array" aca="1" ref="T737" ca="1">HYPERLINK("#"&amp;CELL("direccion",Tabla_471023!A733),"730")</f>
        <v>730</v>
      </c>
      <c r="U737" s="5" t="str" cm="1">
        <f t="array" aca="1" ref="U737" ca="1">HYPERLINK("#"&amp;CELL("direccion",Tabla_471047!A733),"730")</f>
        <v>730</v>
      </c>
      <c r="V737" s="5" t="str" cm="1">
        <f t="array" aca="1" ref="V737" ca="1">HYPERLINK("#"&amp;CELL("direccion",Tabla_471030!A733),"730")</f>
        <v>730</v>
      </c>
      <c r="W737" s="5" t="str" cm="1">
        <f t="array" aca="1" ref="W737" ca="1">HYPERLINK("#"&amp;CELL("direccion",Tabla_471041!A733),"730")</f>
        <v>730</v>
      </c>
      <c r="X737" s="5" t="str" cm="1">
        <f t="array" aca="1" ref="X737" ca="1">HYPERLINK("#"&amp;CELL("direccion",Tabla_471031!A733),"730")</f>
        <v>730</v>
      </c>
      <c r="Y737" s="5" t="str" cm="1">
        <f t="array" aca="1" ref="Y737" ca="1">HYPERLINK("#"&amp;CELL("direccion",Tabla_471032!A733),"730")</f>
        <v>730</v>
      </c>
      <c r="Z737" s="5" t="str" cm="1">
        <f t="array" aca="1" ref="Z737" ca="1">HYPERLINK("#"&amp;CELL("direccion",Tabla_471059!A733),"730")</f>
        <v>730</v>
      </c>
      <c r="AA737" s="5" t="str" cm="1">
        <f t="array" aca="1" ref="AA737" ca="1">HYPERLINK("#"&amp;CELL("direccion",Tabla_471071!A733),"730")</f>
        <v>730</v>
      </c>
      <c r="AB737" s="5" t="str" cm="1">
        <f t="array" aca="1" ref="AB737" ca="1">HYPERLINK("#"&amp;CELL("direccion",Tabla_471062!A733),"730")</f>
        <v>730</v>
      </c>
      <c r="AC737" s="5" t="str" cm="1">
        <f t="array" aca="1" ref="AC737" ca="1">HYPERLINK("#"&amp;CELL("direccion",Tabla_471074!A733),"730")</f>
        <v>730</v>
      </c>
      <c r="AD737" t="s">
        <v>213</v>
      </c>
      <c r="AE737" s="3">
        <v>45747</v>
      </c>
    </row>
    <row r="738" spans="1:31" x14ac:dyDescent="0.3">
      <c r="A738">
        <v>2025</v>
      </c>
      <c r="B738" s="3">
        <v>45658</v>
      </c>
      <c r="C738" s="3">
        <v>45747</v>
      </c>
      <c r="D738" t="s">
        <v>84</v>
      </c>
      <c r="E738">
        <v>169</v>
      </c>
      <c r="F738" t="s">
        <v>306</v>
      </c>
      <c r="G738" t="s">
        <v>306</v>
      </c>
      <c r="H738" t="s">
        <v>225</v>
      </c>
      <c r="I738" t="s">
        <v>1400</v>
      </c>
      <c r="J738" t="s">
        <v>516</v>
      </c>
      <c r="K738" t="s">
        <v>1401</v>
      </c>
      <c r="L738" t="s">
        <v>92</v>
      </c>
      <c r="M738">
        <v>11537</v>
      </c>
      <c r="N738" t="s">
        <v>212</v>
      </c>
      <c r="O738">
        <v>9402.81</v>
      </c>
      <c r="P738" t="s">
        <v>212</v>
      </c>
      <c r="Q738" s="5" t="str" cm="1">
        <f t="array" aca="1" ref="Q738" ca="1">HYPERLINK("#"&amp;CELL("direccion",Tabla_471065!A734),"731")</f>
        <v>731</v>
      </c>
      <c r="R738" s="5" t="str" cm="1">
        <f t="array" aca="1" ref="R738" ca="1">HYPERLINK("#"&amp;CELL("direccion",Tabla_471039!A734),"731")</f>
        <v>731</v>
      </c>
      <c r="S738" s="5" t="str" cm="1">
        <f t="array" aca="1" ref="S738" ca="1">HYPERLINK("#"&amp;CELL("direccion",Tabla_471067!A734),"731")</f>
        <v>731</v>
      </c>
      <c r="T738" s="5" t="str" cm="1">
        <f t="array" aca="1" ref="T738" ca="1">HYPERLINK("#"&amp;CELL("direccion",Tabla_471023!A734),"731")</f>
        <v>731</v>
      </c>
      <c r="U738" s="5" t="str" cm="1">
        <f t="array" aca="1" ref="U738" ca="1">HYPERLINK("#"&amp;CELL("direccion",Tabla_471047!A734),"731")</f>
        <v>731</v>
      </c>
      <c r="V738" s="5" t="str" cm="1">
        <f t="array" aca="1" ref="V738" ca="1">HYPERLINK("#"&amp;CELL("direccion",Tabla_471030!A734),"731")</f>
        <v>731</v>
      </c>
      <c r="W738" s="5" t="str" cm="1">
        <f t="array" aca="1" ref="W738" ca="1">HYPERLINK("#"&amp;CELL("direccion",Tabla_471041!A734),"731")</f>
        <v>731</v>
      </c>
      <c r="X738" s="5" t="str" cm="1">
        <f t="array" aca="1" ref="X738" ca="1">HYPERLINK("#"&amp;CELL("direccion",Tabla_471031!A734),"731")</f>
        <v>731</v>
      </c>
      <c r="Y738" s="5" t="str" cm="1">
        <f t="array" aca="1" ref="Y738" ca="1">HYPERLINK("#"&amp;CELL("direccion",Tabla_471032!A734),"731")</f>
        <v>731</v>
      </c>
      <c r="Z738" s="5" t="str" cm="1">
        <f t="array" aca="1" ref="Z738" ca="1">HYPERLINK("#"&amp;CELL("direccion",Tabla_471059!A734),"731")</f>
        <v>731</v>
      </c>
      <c r="AA738" s="5" t="str" cm="1">
        <f t="array" aca="1" ref="AA738" ca="1">HYPERLINK("#"&amp;CELL("direccion",Tabla_471071!A734),"731")</f>
        <v>731</v>
      </c>
      <c r="AB738" s="5" t="str" cm="1">
        <f t="array" aca="1" ref="AB738" ca="1">HYPERLINK("#"&amp;CELL("direccion",Tabla_471062!A734),"731")</f>
        <v>731</v>
      </c>
      <c r="AC738" s="5" t="str" cm="1">
        <f t="array" aca="1" ref="AC738" ca="1">HYPERLINK("#"&amp;CELL("direccion",Tabla_471074!A734),"731")</f>
        <v>731</v>
      </c>
      <c r="AD738" t="s">
        <v>213</v>
      </c>
      <c r="AE738" s="3">
        <v>45747</v>
      </c>
    </row>
    <row r="739" spans="1:31" x14ac:dyDescent="0.3">
      <c r="A739">
        <v>2025</v>
      </c>
      <c r="B739" s="3">
        <v>45658</v>
      </c>
      <c r="C739" s="3">
        <v>45747</v>
      </c>
      <c r="D739" t="s">
        <v>84</v>
      </c>
      <c r="E739">
        <v>169</v>
      </c>
      <c r="F739" t="s">
        <v>309</v>
      </c>
      <c r="G739" t="s">
        <v>309</v>
      </c>
      <c r="H739" t="s">
        <v>225</v>
      </c>
      <c r="I739" t="s">
        <v>1402</v>
      </c>
      <c r="J739" t="s">
        <v>516</v>
      </c>
      <c r="K739" t="s">
        <v>1403</v>
      </c>
      <c r="L739" t="s">
        <v>91</v>
      </c>
      <c r="M739">
        <v>11537</v>
      </c>
      <c r="N739" t="s">
        <v>212</v>
      </c>
      <c r="O739">
        <v>9402.81</v>
      </c>
      <c r="P739" t="s">
        <v>212</v>
      </c>
      <c r="Q739" s="5" t="str" cm="1">
        <f t="array" aca="1" ref="Q739" ca="1">HYPERLINK("#"&amp;CELL("direccion",Tabla_471065!A735),"732")</f>
        <v>732</v>
      </c>
      <c r="R739" s="5" t="str" cm="1">
        <f t="array" aca="1" ref="R739" ca="1">HYPERLINK("#"&amp;CELL("direccion",Tabla_471039!A735),"732")</f>
        <v>732</v>
      </c>
      <c r="S739" s="5" t="str" cm="1">
        <f t="array" aca="1" ref="S739" ca="1">HYPERLINK("#"&amp;CELL("direccion",Tabla_471067!A735),"732")</f>
        <v>732</v>
      </c>
      <c r="T739" s="5" t="str" cm="1">
        <f t="array" aca="1" ref="T739" ca="1">HYPERLINK("#"&amp;CELL("direccion",Tabla_471023!A735),"732")</f>
        <v>732</v>
      </c>
      <c r="U739" s="5" t="str" cm="1">
        <f t="array" aca="1" ref="U739" ca="1">HYPERLINK("#"&amp;CELL("direccion",Tabla_471047!A735),"732")</f>
        <v>732</v>
      </c>
      <c r="V739" s="5" t="str" cm="1">
        <f t="array" aca="1" ref="V739" ca="1">HYPERLINK("#"&amp;CELL("direccion",Tabla_471030!A735),"732")</f>
        <v>732</v>
      </c>
      <c r="W739" s="5" t="str" cm="1">
        <f t="array" aca="1" ref="W739" ca="1">HYPERLINK("#"&amp;CELL("direccion",Tabla_471041!A735),"732")</f>
        <v>732</v>
      </c>
      <c r="X739" s="5" t="str" cm="1">
        <f t="array" aca="1" ref="X739" ca="1">HYPERLINK("#"&amp;CELL("direccion",Tabla_471031!A735),"732")</f>
        <v>732</v>
      </c>
      <c r="Y739" s="5" t="str" cm="1">
        <f t="array" aca="1" ref="Y739" ca="1">HYPERLINK("#"&amp;CELL("direccion",Tabla_471032!A735),"732")</f>
        <v>732</v>
      </c>
      <c r="Z739" s="5" t="str" cm="1">
        <f t="array" aca="1" ref="Z739" ca="1">HYPERLINK("#"&amp;CELL("direccion",Tabla_471059!A735),"732")</f>
        <v>732</v>
      </c>
      <c r="AA739" s="5" t="str" cm="1">
        <f t="array" aca="1" ref="AA739" ca="1">HYPERLINK("#"&amp;CELL("direccion",Tabla_471071!A735),"732")</f>
        <v>732</v>
      </c>
      <c r="AB739" s="5" t="str" cm="1">
        <f t="array" aca="1" ref="AB739" ca="1">HYPERLINK("#"&amp;CELL("direccion",Tabla_471062!A735),"732")</f>
        <v>732</v>
      </c>
      <c r="AC739" s="5" t="str" cm="1">
        <f t="array" aca="1" ref="AC739" ca="1">HYPERLINK("#"&amp;CELL("direccion",Tabla_471074!A735),"732")</f>
        <v>732</v>
      </c>
      <c r="AD739" t="s">
        <v>213</v>
      </c>
      <c r="AE739" s="3">
        <v>45747</v>
      </c>
    </row>
    <row r="740" spans="1:31" x14ac:dyDescent="0.3">
      <c r="A740">
        <v>2025</v>
      </c>
      <c r="B740" s="3">
        <v>45658</v>
      </c>
      <c r="C740" s="3">
        <v>45747</v>
      </c>
      <c r="D740" t="s">
        <v>84</v>
      </c>
      <c r="E740">
        <v>169</v>
      </c>
      <c r="F740" t="s">
        <v>310</v>
      </c>
      <c r="G740" t="s">
        <v>310</v>
      </c>
      <c r="H740" t="s">
        <v>225</v>
      </c>
      <c r="I740" t="s">
        <v>1404</v>
      </c>
      <c r="J740" t="s">
        <v>1405</v>
      </c>
      <c r="K740" t="s">
        <v>426</v>
      </c>
      <c r="L740" t="s">
        <v>92</v>
      </c>
      <c r="M740">
        <v>11537</v>
      </c>
      <c r="N740" t="s">
        <v>212</v>
      </c>
      <c r="O740">
        <v>9402.81</v>
      </c>
      <c r="P740" t="s">
        <v>212</v>
      </c>
      <c r="Q740" s="5" t="str" cm="1">
        <f t="array" aca="1" ref="Q740" ca="1">HYPERLINK("#"&amp;CELL("direccion",Tabla_471065!A736),"733")</f>
        <v>733</v>
      </c>
      <c r="R740" s="5" t="str" cm="1">
        <f t="array" aca="1" ref="R740" ca="1">HYPERLINK("#"&amp;CELL("direccion",Tabla_471039!A736),"733")</f>
        <v>733</v>
      </c>
      <c r="S740" s="5" t="str" cm="1">
        <f t="array" aca="1" ref="S740" ca="1">HYPERLINK("#"&amp;CELL("direccion",Tabla_471067!A736),"733")</f>
        <v>733</v>
      </c>
      <c r="T740" s="5" t="str" cm="1">
        <f t="array" aca="1" ref="T740" ca="1">HYPERLINK("#"&amp;CELL("direccion",Tabla_471023!A736),"733")</f>
        <v>733</v>
      </c>
      <c r="U740" s="5" t="str" cm="1">
        <f t="array" aca="1" ref="U740" ca="1">HYPERLINK("#"&amp;CELL("direccion",Tabla_471047!A736),"733")</f>
        <v>733</v>
      </c>
      <c r="V740" s="5" t="str" cm="1">
        <f t="array" aca="1" ref="V740" ca="1">HYPERLINK("#"&amp;CELL("direccion",Tabla_471030!A736),"733")</f>
        <v>733</v>
      </c>
      <c r="W740" s="5" t="str" cm="1">
        <f t="array" aca="1" ref="W740" ca="1">HYPERLINK("#"&amp;CELL("direccion",Tabla_471041!A736),"733")</f>
        <v>733</v>
      </c>
      <c r="X740" s="5" t="str" cm="1">
        <f t="array" aca="1" ref="X740" ca="1">HYPERLINK("#"&amp;CELL("direccion",Tabla_471031!A736),"733")</f>
        <v>733</v>
      </c>
      <c r="Y740" s="5" t="str" cm="1">
        <f t="array" aca="1" ref="Y740" ca="1">HYPERLINK("#"&amp;CELL("direccion",Tabla_471032!A736),"733")</f>
        <v>733</v>
      </c>
      <c r="Z740" s="5" t="str" cm="1">
        <f t="array" aca="1" ref="Z740" ca="1">HYPERLINK("#"&amp;CELL("direccion",Tabla_471059!A736),"733")</f>
        <v>733</v>
      </c>
      <c r="AA740" s="5" t="str" cm="1">
        <f t="array" aca="1" ref="AA740" ca="1">HYPERLINK("#"&amp;CELL("direccion",Tabla_471071!A736),"733")</f>
        <v>733</v>
      </c>
      <c r="AB740" s="5" t="str" cm="1">
        <f t="array" aca="1" ref="AB740" ca="1">HYPERLINK("#"&amp;CELL("direccion",Tabla_471062!A736),"733")</f>
        <v>733</v>
      </c>
      <c r="AC740" s="5" t="str" cm="1">
        <f t="array" aca="1" ref="AC740" ca="1">HYPERLINK("#"&amp;CELL("direccion",Tabla_471074!A736),"733")</f>
        <v>733</v>
      </c>
      <c r="AD740" t="s">
        <v>213</v>
      </c>
      <c r="AE740" s="3">
        <v>45747</v>
      </c>
    </row>
    <row r="741" spans="1:31" x14ac:dyDescent="0.3">
      <c r="A741">
        <v>2025</v>
      </c>
      <c r="B741" s="3">
        <v>45658</v>
      </c>
      <c r="C741" s="3">
        <v>45747</v>
      </c>
      <c r="D741" t="s">
        <v>84</v>
      </c>
      <c r="E741">
        <v>169</v>
      </c>
      <c r="F741" t="s">
        <v>306</v>
      </c>
      <c r="G741" t="s">
        <v>306</v>
      </c>
      <c r="H741" t="s">
        <v>225</v>
      </c>
      <c r="I741" t="s">
        <v>1114</v>
      </c>
      <c r="J741" t="s">
        <v>1379</v>
      </c>
      <c r="K741" t="s">
        <v>344</v>
      </c>
      <c r="L741" t="s">
        <v>92</v>
      </c>
      <c r="M741">
        <v>11537</v>
      </c>
      <c r="N741" t="s">
        <v>212</v>
      </c>
      <c r="O741">
        <v>9402.81</v>
      </c>
      <c r="P741" t="s">
        <v>212</v>
      </c>
      <c r="Q741" s="5" t="str" cm="1">
        <f t="array" aca="1" ref="Q741" ca="1">HYPERLINK("#"&amp;CELL("direccion",Tabla_471065!A737),"734")</f>
        <v>734</v>
      </c>
      <c r="R741" s="5" t="str" cm="1">
        <f t="array" aca="1" ref="R741" ca="1">HYPERLINK("#"&amp;CELL("direccion",Tabla_471039!A737),"734")</f>
        <v>734</v>
      </c>
      <c r="S741" s="5" t="str" cm="1">
        <f t="array" aca="1" ref="S741" ca="1">HYPERLINK("#"&amp;CELL("direccion",Tabla_471067!A737),"734")</f>
        <v>734</v>
      </c>
      <c r="T741" s="5" t="str" cm="1">
        <f t="array" aca="1" ref="T741" ca="1">HYPERLINK("#"&amp;CELL("direccion",Tabla_471023!A737),"734")</f>
        <v>734</v>
      </c>
      <c r="U741" s="5" t="str" cm="1">
        <f t="array" aca="1" ref="U741" ca="1">HYPERLINK("#"&amp;CELL("direccion",Tabla_471047!A737),"734")</f>
        <v>734</v>
      </c>
      <c r="V741" s="5" t="str" cm="1">
        <f t="array" aca="1" ref="V741" ca="1">HYPERLINK("#"&amp;CELL("direccion",Tabla_471030!A737),"734")</f>
        <v>734</v>
      </c>
      <c r="W741" s="5" t="str" cm="1">
        <f t="array" aca="1" ref="W741" ca="1">HYPERLINK("#"&amp;CELL("direccion",Tabla_471041!A737),"734")</f>
        <v>734</v>
      </c>
      <c r="X741" s="5" t="str" cm="1">
        <f t="array" aca="1" ref="X741" ca="1">HYPERLINK("#"&amp;CELL("direccion",Tabla_471031!A737),"734")</f>
        <v>734</v>
      </c>
      <c r="Y741" s="5" t="str" cm="1">
        <f t="array" aca="1" ref="Y741" ca="1">HYPERLINK("#"&amp;CELL("direccion",Tabla_471032!A737),"734")</f>
        <v>734</v>
      </c>
      <c r="Z741" s="5" t="str" cm="1">
        <f t="array" aca="1" ref="Z741" ca="1">HYPERLINK("#"&amp;CELL("direccion",Tabla_471059!A737),"734")</f>
        <v>734</v>
      </c>
      <c r="AA741" s="5" t="str" cm="1">
        <f t="array" aca="1" ref="AA741" ca="1">HYPERLINK("#"&amp;CELL("direccion",Tabla_471071!A737),"734")</f>
        <v>734</v>
      </c>
      <c r="AB741" s="5" t="str" cm="1">
        <f t="array" aca="1" ref="AB741" ca="1">HYPERLINK("#"&amp;CELL("direccion",Tabla_471062!A737),"734")</f>
        <v>734</v>
      </c>
      <c r="AC741" s="5" t="str" cm="1">
        <f t="array" aca="1" ref="AC741" ca="1">HYPERLINK("#"&amp;CELL("direccion",Tabla_471074!A737),"734")</f>
        <v>734</v>
      </c>
      <c r="AD741" t="s">
        <v>213</v>
      </c>
      <c r="AE741" s="3">
        <v>45747</v>
      </c>
    </row>
    <row r="742" spans="1:31" x14ac:dyDescent="0.3">
      <c r="A742">
        <v>2025</v>
      </c>
      <c r="B742" s="3">
        <v>45658</v>
      </c>
      <c r="C742" s="3">
        <v>45747</v>
      </c>
      <c r="D742" t="s">
        <v>84</v>
      </c>
      <c r="E742">
        <v>169</v>
      </c>
      <c r="F742" t="s">
        <v>311</v>
      </c>
      <c r="G742" t="s">
        <v>311</v>
      </c>
      <c r="H742" t="s">
        <v>225</v>
      </c>
      <c r="I742" t="s">
        <v>1406</v>
      </c>
      <c r="J742" t="s">
        <v>1407</v>
      </c>
      <c r="K742" t="s">
        <v>485</v>
      </c>
      <c r="L742" t="s">
        <v>92</v>
      </c>
      <c r="M742">
        <v>11537</v>
      </c>
      <c r="N742" t="s">
        <v>212</v>
      </c>
      <c r="O742">
        <v>9402.81</v>
      </c>
      <c r="P742" t="s">
        <v>212</v>
      </c>
      <c r="Q742" s="5" t="str" cm="1">
        <f t="array" aca="1" ref="Q742" ca="1">HYPERLINK("#"&amp;CELL("direccion",Tabla_471065!A738),"735")</f>
        <v>735</v>
      </c>
      <c r="R742" s="5" t="str" cm="1">
        <f t="array" aca="1" ref="R742" ca="1">HYPERLINK("#"&amp;CELL("direccion",Tabla_471039!A738),"735")</f>
        <v>735</v>
      </c>
      <c r="S742" s="5" t="str" cm="1">
        <f t="array" aca="1" ref="S742" ca="1">HYPERLINK("#"&amp;CELL("direccion",Tabla_471067!A738),"735")</f>
        <v>735</v>
      </c>
      <c r="T742" s="5" t="str" cm="1">
        <f t="array" aca="1" ref="T742" ca="1">HYPERLINK("#"&amp;CELL("direccion",Tabla_471023!A738),"735")</f>
        <v>735</v>
      </c>
      <c r="U742" s="5" t="str" cm="1">
        <f t="array" aca="1" ref="U742" ca="1">HYPERLINK("#"&amp;CELL("direccion",Tabla_471047!A738),"735")</f>
        <v>735</v>
      </c>
      <c r="V742" s="5" t="str" cm="1">
        <f t="array" aca="1" ref="V742" ca="1">HYPERLINK("#"&amp;CELL("direccion",Tabla_471030!A738),"735")</f>
        <v>735</v>
      </c>
      <c r="W742" s="5" t="str" cm="1">
        <f t="array" aca="1" ref="W742" ca="1">HYPERLINK("#"&amp;CELL("direccion",Tabla_471041!A738),"735")</f>
        <v>735</v>
      </c>
      <c r="X742" s="5" t="str" cm="1">
        <f t="array" aca="1" ref="X742" ca="1">HYPERLINK("#"&amp;CELL("direccion",Tabla_471031!A738),"735")</f>
        <v>735</v>
      </c>
      <c r="Y742" s="5" t="str" cm="1">
        <f t="array" aca="1" ref="Y742" ca="1">HYPERLINK("#"&amp;CELL("direccion",Tabla_471032!A738),"735")</f>
        <v>735</v>
      </c>
      <c r="Z742" s="5" t="str" cm="1">
        <f t="array" aca="1" ref="Z742" ca="1">HYPERLINK("#"&amp;CELL("direccion",Tabla_471059!A738),"735")</f>
        <v>735</v>
      </c>
      <c r="AA742" s="5" t="str" cm="1">
        <f t="array" aca="1" ref="AA742" ca="1">HYPERLINK("#"&amp;CELL("direccion",Tabla_471071!A738),"735")</f>
        <v>735</v>
      </c>
      <c r="AB742" s="5" t="str" cm="1">
        <f t="array" aca="1" ref="AB742" ca="1">HYPERLINK("#"&amp;CELL("direccion",Tabla_471062!A738),"735")</f>
        <v>735</v>
      </c>
      <c r="AC742" s="5" t="str" cm="1">
        <f t="array" aca="1" ref="AC742" ca="1">HYPERLINK("#"&amp;CELL("direccion",Tabla_471074!A738),"735")</f>
        <v>735</v>
      </c>
      <c r="AD742" t="s">
        <v>213</v>
      </c>
      <c r="AE742" s="3">
        <v>45747</v>
      </c>
    </row>
    <row r="743" spans="1:31" x14ac:dyDescent="0.3">
      <c r="A743">
        <v>2025</v>
      </c>
      <c r="B743" s="3">
        <v>45658</v>
      </c>
      <c r="C743" s="3">
        <v>45747</v>
      </c>
      <c r="D743" t="s">
        <v>84</v>
      </c>
      <c r="E743">
        <v>169</v>
      </c>
      <c r="F743" t="s">
        <v>306</v>
      </c>
      <c r="G743" t="s">
        <v>306</v>
      </c>
      <c r="H743" t="s">
        <v>225</v>
      </c>
      <c r="I743" t="s">
        <v>614</v>
      </c>
      <c r="J743" t="s">
        <v>894</v>
      </c>
      <c r="K743" t="s">
        <v>598</v>
      </c>
      <c r="L743" t="s">
        <v>92</v>
      </c>
      <c r="M743">
        <v>11537</v>
      </c>
      <c r="N743" t="s">
        <v>212</v>
      </c>
      <c r="O743">
        <v>9402.81</v>
      </c>
      <c r="P743" t="s">
        <v>212</v>
      </c>
      <c r="Q743" s="5" t="str" cm="1">
        <f t="array" aca="1" ref="Q743" ca="1">HYPERLINK("#"&amp;CELL("direccion",Tabla_471065!A739),"736")</f>
        <v>736</v>
      </c>
      <c r="R743" s="5" t="str" cm="1">
        <f t="array" aca="1" ref="R743" ca="1">HYPERLINK("#"&amp;CELL("direccion",Tabla_471039!A739),"736")</f>
        <v>736</v>
      </c>
      <c r="S743" s="5" t="str" cm="1">
        <f t="array" aca="1" ref="S743" ca="1">HYPERLINK("#"&amp;CELL("direccion",Tabla_471067!A739),"736")</f>
        <v>736</v>
      </c>
      <c r="T743" s="5" t="str" cm="1">
        <f t="array" aca="1" ref="T743" ca="1">HYPERLINK("#"&amp;CELL("direccion",Tabla_471023!A739),"736")</f>
        <v>736</v>
      </c>
      <c r="U743" s="5" t="str" cm="1">
        <f t="array" aca="1" ref="U743" ca="1">HYPERLINK("#"&amp;CELL("direccion",Tabla_471047!A739),"736")</f>
        <v>736</v>
      </c>
      <c r="V743" s="5" t="str" cm="1">
        <f t="array" aca="1" ref="V743" ca="1">HYPERLINK("#"&amp;CELL("direccion",Tabla_471030!A739),"736")</f>
        <v>736</v>
      </c>
      <c r="W743" s="5" t="str" cm="1">
        <f t="array" aca="1" ref="W743" ca="1">HYPERLINK("#"&amp;CELL("direccion",Tabla_471041!A739),"736")</f>
        <v>736</v>
      </c>
      <c r="X743" s="5" t="str" cm="1">
        <f t="array" aca="1" ref="X743" ca="1">HYPERLINK("#"&amp;CELL("direccion",Tabla_471031!A739),"736")</f>
        <v>736</v>
      </c>
      <c r="Y743" s="5" t="str" cm="1">
        <f t="array" aca="1" ref="Y743" ca="1">HYPERLINK("#"&amp;CELL("direccion",Tabla_471032!A739),"736")</f>
        <v>736</v>
      </c>
      <c r="Z743" s="5" t="str" cm="1">
        <f t="array" aca="1" ref="Z743" ca="1">HYPERLINK("#"&amp;CELL("direccion",Tabla_471059!A739),"736")</f>
        <v>736</v>
      </c>
      <c r="AA743" s="5" t="str" cm="1">
        <f t="array" aca="1" ref="AA743" ca="1">HYPERLINK("#"&amp;CELL("direccion",Tabla_471071!A739),"736")</f>
        <v>736</v>
      </c>
      <c r="AB743" s="5" t="str" cm="1">
        <f t="array" aca="1" ref="AB743" ca="1">HYPERLINK("#"&amp;CELL("direccion",Tabla_471062!A739),"736")</f>
        <v>736</v>
      </c>
      <c r="AC743" s="5" t="str" cm="1">
        <f t="array" aca="1" ref="AC743" ca="1">HYPERLINK("#"&amp;CELL("direccion",Tabla_471074!A739),"736")</f>
        <v>736</v>
      </c>
      <c r="AD743" t="s">
        <v>213</v>
      </c>
      <c r="AE743" s="3">
        <v>45747</v>
      </c>
    </row>
    <row r="744" spans="1:31" x14ac:dyDescent="0.3">
      <c r="A744">
        <v>2025</v>
      </c>
      <c r="B744" s="3">
        <v>45658</v>
      </c>
      <c r="C744" s="3">
        <v>45747</v>
      </c>
      <c r="D744" t="s">
        <v>84</v>
      </c>
      <c r="E744">
        <v>169</v>
      </c>
      <c r="F744" t="s">
        <v>307</v>
      </c>
      <c r="G744" t="s">
        <v>307</v>
      </c>
      <c r="H744" t="s">
        <v>225</v>
      </c>
      <c r="I744" t="s">
        <v>654</v>
      </c>
      <c r="J744" t="s">
        <v>1408</v>
      </c>
      <c r="K744" t="s">
        <v>553</v>
      </c>
      <c r="L744" t="s">
        <v>92</v>
      </c>
      <c r="M744">
        <v>11537</v>
      </c>
      <c r="N744" t="s">
        <v>212</v>
      </c>
      <c r="O744">
        <v>9402.81</v>
      </c>
      <c r="P744" t="s">
        <v>212</v>
      </c>
      <c r="Q744" s="5" t="str" cm="1">
        <f t="array" aca="1" ref="Q744" ca="1">HYPERLINK("#"&amp;CELL("direccion",Tabla_471065!A740),"737")</f>
        <v>737</v>
      </c>
      <c r="R744" s="5" t="str" cm="1">
        <f t="array" aca="1" ref="R744" ca="1">HYPERLINK("#"&amp;CELL("direccion",Tabla_471039!A740),"737")</f>
        <v>737</v>
      </c>
      <c r="S744" s="5" t="str" cm="1">
        <f t="array" aca="1" ref="S744" ca="1">HYPERLINK("#"&amp;CELL("direccion",Tabla_471067!A740),"737")</f>
        <v>737</v>
      </c>
      <c r="T744" s="5" t="str" cm="1">
        <f t="array" aca="1" ref="T744" ca="1">HYPERLINK("#"&amp;CELL("direccion",Tabla_471023!A740),"737")</f>
        <v>737</v>
      </c>
      <c r="U744" s="5" t="str" cm="1">
        <f t="array" aca="1" ref="U744" ca="1">HYPERLINK("#"&amp;CELL("direccion",Tabla_471047!A740),"737")</f>
        <v>737</v>
      </c>
      <c r="V744" s="5" t="str" cm="1">
        <f t="array" aca="1" ref="V744" ca="1">HYPERLINK("#"&amp;CELL("direccion",Tabla_471030!A740),"737")</f>
        <v>737</v>
      </c>
      <c r="W744" s="5" t="str" cm="1">
        <f t="array" aca="1" ref="W744" ca="1">HYPERLINK("#"&amp;CELL("direccion",Tabla_471041!A740),"737")</f>
        <v>737</v>
      </c>
      <c r="X744" s="5" t="str" cm="1">
        <f t="array" aca="1" ref="X744" ca="1">HYPERLINK("#"&amp;CELL("direccion",Tabla_471031!A740),"737")</f>
        <v>737</v>
      </c>
      <c r="Y744" s="5" t="str" cm="1">
        <f t="array" aca="1" ref="Y744" ca="1">HYPERLINK("#"&amp;CELL("direccion",Tabla_471032!A740),"737")</f>
        <v>737</v>
      </c>
      <c r="Z744" s="5" t="str" cm="1">
        <f t="array" aca="1" ref="Z744" ca="1">HYPERLINK("#"&amp;CELL("direccion",Tabla_471059!A740),"737")</f>
        <v>737</v>
      </c>
      <c r="AA744" s="5" t="str" cm="1">
        <f t="array" aca="1" ref="AA744" ca="1">HYPERLINK("#"&amp;CELL("direccion",Tabla_471071!A740),"737")</f>
        <v>737</v>
      </c>
      <c r="AB744" s="5" t="str" cm="1">
        <f t="array" aca="1" ref="AB744" ca="1">HYPERLINK("#"&amp;CELL("direccion",Tabla_471062!A740),"737")</f>
        <v>737</v>
      </c>
      <c r="AC744" s="5" t="str" cm="1">
        <f t="array" aca="1" ref="AC744" ca="1">HYPERLINK("#"&amp;CELL("direccion",Tabla_471074!A740),"737")</f>
        <v>737</v>
      </c>
      <c r="AD744" t="s">
        <v>213</v>
      </c>
      <c r="AE744" s="3">
        <v>45747</v>
      </c>
    </row>
    <row r="745" spans="1:31" x14ac:dyDescent="0.3">
      <c r="A745">
        <v>2025</v>
      </c>
      <c r="B745" s="3">
        <v>45658</v>
      </c>
      <c r="C745" s="3">
        <v>45747</v>
      </c>
      <c r="D745" t="s">
        <v>84</v>
      </c>
      <c r="E745">
        <v>169</v>
      </c>
      <c r="F745" t="s">
        <v>306</v>
      </c>
      <c r="G745" t="s">
        <v>306</v>
      </c>
      <c r="H745" t="s">
        <v>225</v>
      </c>
      <c r="I745" t="s">
        <v>1409</v>
      </c>
      <c r="J745" t="s">
        <v>420</v>
      </c>
      <c r="K745" t="s">
        <v>996</v>
      </c>
      <c r="L745" t="s">
        <v>92</v>
      </c>
      <c r="M745">
        <v>11537</v>
      </c>
      <c r="N745" t="s">
        <v>212</v>
      </c>
      <c r="O745">
        <v>9402.81</v>
      </c>
      <c r="P745" t="s">
        <v>212</v>
      </c>
      <c r="Q745" s="5" t="str" cm="1">
        <f t="array" aca="1" ref="Q745" ca="1">HYPERLINK("#"&amp;CELL("direccion",Tabla_471065!A741),"738")</f>
        <v>738</v>
      </c>
      <c r="R745" s="5" t="str" cm="1">
        <f t="array" aca="1" ref="R745" ca="1">HYPERLINK("#"&amp;CELL("direccion",Tabla_471039!A741),"738")</f>
        <v>738</v>
      </c>
      <c r="S745" s="5" t="str" cm="1">
        <f t="array" aca="1" ref="S745" ca="1">HYPERLINK("#"&amp;CELL("direccion",Tabla_471067!A741),"738")</f>
        <v>738</v>
      </c>
      <c r="T745" s="5" t="str" cm="1">
        <f t="array" aca="1" ref="T745" ca="1">HYPERLINK("#"&amp;CELL("direccion",Tabla_471023!A741),"738")</f>
        <v>738</v>
      </c>
      <c r="U745" s="5" t="str" cm="1">
        <f t="array" aca="1" ref="U745" ca="1">HYPERLINK("#"&amp;CELL("direccion",Tabla_471047!A741),"738")</f>
        <v>738</v>
      </c>
      <c r="V745" s="5" t="str" cm="1">
        <f t="array" aca="1" ref="V745" ca="1">HYPERLINK("#"&amp;CELL("direccion",Tabla_471030!A741),"738")</f>
        <v>738</v>
      </c>
      <c r="W745" s="5" t="str" cm="1">
        <f t="array" aca="1" ref="W745" ca="1">HYPERLINK("#"&amp;CELL("direccion",Tabla_471041!A741),"738")</f>
        <v>738</v>
      </c>
      <c r="X745" s="5" t="str" cm="1">
        <f t="array" aca="1" ref="X745" ca="1">HYPERLINK("#"&amp;CELL("direccion",Tabla_471031!A741),"738")</f>
        <v>738</v>
      </c>
      <c r="Y745" s="5" t="str" cm="1">
        <f t="array" aca="1" ref="Y745" ca="1">HYPERLINK("#"&amp;CELL("direccion",Tabla_471032!A741),"738")</f>
        <v>738</v>
      </c>
      <c r="Z745" s="5" t="str" cm="1">
        <f t="array" aca="1" ref="Z745" ca="1">HYPERLINK("#"&amp;CELL("direccion",Tabla_471059!A741),"738")</f>
        <v>738</v>
      </c>
      <c r="AA745" s="5" t="str" cm="1">
        <f t="array" aca="1" ref="AA745" ca="1">HYPERLINK("#"&amp;CELL("direccion",Tabla_471071!A741),"738")</f>
        <v>738</v>
      </c>
      <c r="AB745" s="5" t="str" cm="1">
        <f t="array" aca="1" ref="AB745" ca="1">HYPERLINK("#"&amp;CELL("direccion",Tabla_471062!A741),"738")</f>
        <v>738</v>
      </c>
      <c r="AC745" s="5" t="str" cm="1">
        <f t="array" aca="1" ref="AC745" ca="1">HYPERLINK("#"&amp;CELL("direccion",Tabla_471074!A741),"738")</f>
        <v>738</v>
      </c>
      <c r="AD745" t="s">
        <v>213</v>
      </c>
      <c r="AE745" s="3">
        <v>45747</v>
      </c>
    </row>
    <row r="746" spans="1:31" x14ac:dyDescent="0.3">
      <c r="A746">
        <v>2025</v>
      </c>
      <c r="B746" s="3">
        <v>45658</v>
      </c>
      <c r="C746" s="3">
        <v>45747</v>
      </c>
      <c r="D746" t="s">
        <v>84</v>
      </c>
      <c r="E746">
        <v>169</v>
      </c>
      <c r="F746" t="s">
        <v>297</v>
      </c>
      <c r="G746" t="s">
        <v>297</v>
      </c>
      <c r="H746" t="s">
        <v>225</v>
      </c>
      <c r="I746" t="s">
        <v>1410</v>
      </c>
      <c r="J746" t="s">
        <v>420</v>
      </c>
      <c r="K746" t="s">
        <v>1361</v>
      </c>
      <c r="L746" t="s">
        <v>92</v>
      </c>
      <c r="M746">
        <v>10500</v>
      </c>
      <c r="N746" t="s">
        <v>212</v>
      </c>
      <c r="O746">
        <v>8609.76</v>
      </c>
      <c r="P746" t="s">
        <v>212</v>
      </c>
      <c r="Q746" s="5" t="str" cm="1">
        <f t="array" aca="1" ref="Q746" ca="1">HYPERLINK("#"&amp;CELL("direccion",Tabla_471065!A742),"739")</f>
        <v>739</v>
      </c>
      <c r="R746" s="5" t="str" cm="1">
        <f t="array" aca="1" ref="R746" ca="1">HYPERLINK("#"&amp;CELL("direccion",Tabla_471039!A742),"739")</f>
        <v>739</v>
      </c>
      <c r="S746" s="5" t="str" cm="1">
        <f t="array" aca="1" ref="S746" ca="1">HYPERLINK("#"&amp;CELL("direccion",Tabla_471067!A742),"739")</f>
        <v>739</v>
      </c>
      <c r="T746" s="5" t="str" cm="1">
        <f t="array" aca="1" ref="T746" ca="1">HYPERLINK("#"&amp;CELL("direccion",Tabla_471023!A742),"739")</f>
        <v>739</v>
      </c>
      <c r="U746" s="5" t="str" cm="1">
        <f t="array" aca="1" ref="U746" ca="1">HYPERLINK("#"&amp;CELL("direccion",Tabla_471047!A742),"739")</f>
        <v>739</v>
      </c>
      <c r="V746" s="5" t="str" cm="1">
        <f t="array" aca="1" ref="V746" ca="1">HYPERLINK("#"&amp;CELL("direccion",Tabla_471030!A742),"739")</f>
        <v>739</v>
      </c>
      <c r="W746" s="5" t="str" cm="1">
        <f t="array" aca="1" ref="W746" ca="1">HYPERLINK("#"&amp;CELL("direccion",Tabla_471041!A742),"739")</f>
        <v>739</v>
      </c>
      <c r="X746" s="5" t="str" cm="1">
        <f t="array" aca="1" ref="X746" ca="1">HYPERLINK("#"&amp;CELL("direccion",Tabla_471031!A742),"739")</f>
        <v>739</v>
      </c>
      <c r="Y746" s="5" t="str" cm="1">
        <f t="array" aca="1" ref="Y746" ca="1">HYPERLINK("#"&amp;CELL("direccion",Tabla_471032!A742),"739")</f>
        <v>739</v>
      </c>
      <c r="Z746" s="5" t="str" cm="1">
        <f t="array" aca="1" ref="Z746" ca="1">HYPERLINK("#"&amp;CELL("direccion",Tabla_471059!A742),"739")</f>
        <v>739</v>
      </c>
      <c r="AA746" s="5" t="str" cm="1">
        <f t="array" aca="1" ref="AA746" ca="1">HYPERLINK("#"&amp;CELL("direccion",Tabla_471071!A742),"739")</f>
        <v>739</v>
      </c>
      <c r="AB746" s="5" t="str" cm="1">
        <f t="array" aca="1" ref="AB746" ca="1">HYPERLINK("#"&amp;CELL("direccion",Tabla_471062!A742),"739")</f>
        <v>739</v>
      </c>
      <c r="AC746" s="5" t="str" cm="1">
        <f t="array" aca="1" ref="AC746" ca="1">HYPERLINK("#"&amp;CELL("direccion",Tabla_471074!A742),"739")</f>
        <v>739</v>
      </c>
      <c r="AD746" t="s">
        <v>213</v>
      </c>
      <c r="AE746" s="3">
        <v>45747</v>
      </c>
    </row>
    <row r="747" spans="1:31" x14ac:dyDescent="0.3">
      <c r="A747">
        <v>2025</v>
      </c>
      <c r="B747" s="3">
        <v>45658</v>
      </c>
      <c r="C747" s="3">
        <v>45747</v>
      </c>
      <c r="D747" t="s">
        <v>84</v>
      </c>
      <c r="E747">
        <v>169</v>
      </c>
      <c r="F747" t="s">
        <v>310</v>
      </c>
      <c r="G747" t="s">
        <v>310</v>
      </c>
      <c r="H747" t="s">
        <v>225</v>
      </c>
      <c r="I747" t="s">
        <v>458</v>
      </c>
      <c r="J747" t="s">
        <v>420</v>
      </c>
      <c r="K747" t="s">
        <v>1411</v>
      </c>
      <c r="L747" t="s">
        <v>92</v>
      </c>
      <c r="M747">
        <v>11537</v>
      </c>
      <c r="N747" t="s">
        <v>212</v>
      </c>
      <c r="O747">
        <v>9402.81</v>
      </c>
      <c r="P747" t="s">
        <v>212</v>
      </c>
      <c r="Q747" s="5" t="str" cm="1">
        <f t="array" aca="1" ref="Q747" ca="1">HYPERLINK("#"&amp;CELL("direccion",Tabla_471065!A743),"740")</f>
        <v>740</v>
      </c>
      <c r="R747" s="5" t="str" cm="1">
        <f t="array" aca="1" ref="R747" ca="1">HYPERLINK("#"&amp;CELL("direccion",Tabla_471039!A743),"740")</f>
        <v>740</v>
      </c>
      <c r="S747" s="5" t="str" cm="1">
        <f t="array" aca="1" ref="S747" ca="1">HYPERLINK("#"&amp;CELL("direccion",Tabla_471067!A743),"740")</f>
        <v>740</v>
      </c>
      <c r="T747" s="5" t="str" cm="1">
        <f t="array" aca="1" ref="T747" ca="1">HYPERLINK("#"&amp;CELL("direccion",Tabla_471023!A743),"740")</f>
        <v>740</v>
      </c>
      <c r="U747" s="5" t="str" cm="1">
        <f t="array" aca="1" ref="U747" ca="1">HYPERLINK("#"&amp;CELL("direccion",Tabla_471047!A743),"740")</f>
        <v>740</v>
      </c>
      <c r="V747" s="5" t="str" cm="1">
        <f t="array" aca="1" ref="V747" ca="1">HYPERLINK("#"&amp;CELL("direccion",Tabla_471030!A743),"740")</f>
        <v>740</v>
      </c>
      <c r="W747" s="5" t="str" cm="1">
        <f t="array" aca="1" ref="W747" ca="1">HYPERLINK("#"&amp;CELL("direccion",Tabla_471041!A743),"740")</f>
        <v>740</v>
      </c>
      <c r="X747" s="5" t="str" cm="1">
        <f t="array" aca="1" ref="X747" ca="1">HYPERLINK("#"&amp;CELL("direccion",Tabla_471031!A743),"740")</f>
        <v>740</v>
      </c>
      <c r="Y747" s="5" t="str" cm="1">
        <f t="array" aca="1" ref="Y747" ca="1">HYPERLINK("#"&amp;CELL("direccion",Tabla_471032!A743),"740")</f>
        <v>740</v>
      </c>
      <c r="Z747" s="5" t="str" cm="1">
        <f t="array" aca="1" ref="Z747" ca="1">HYPERLINK("#"&amp;CELL("direccion",Tabla_471059!A743),"740")</f>
        <v>740</v>
      </c>
      <c r="AA747" s="5" t="str" cm="1">
        <f t="array" aca="1" ref="AA747" ca="1">HYPERLINK("#"&amp;CELL("direccion",Tabla_471071!A743),"740")</f>
        <v>740</v>
      </c>
      <c r="AB747" s="5" t="str" cm="1">
        <f t="array" aca="1" ref="AB747" ca="1">HYPERLINK("#"&amp;CELL("direccion",Tabla_471062!A743),"740")</f>
        <v>740</v>
      </c>
      <c r="AC747" s="5" t="str" cm="1">
        <f t="array" aca="1" ref="AC747" ca="1">HYPERLINK("#"&amp;CELL("direccion",Tabla_471074!A743),"740")</f>
        <v>740</v>
      </c>
      <c r="AD747" t="s">
        <v>213</v>
      </c>
      <c r="AE747" s="3">
        <v>45747</v>
      </c>
    </row>
    <row r="748" spans="1:31" x14ac:dyDescent="0.3">
      <c r="A748">
        <v>2025</v>
      </c>
      <c r="B748" s="3">
        <v>45658</v>
      </c>
      <c r="C748" s="3">
        <v>45747</v>
      </c>
      <c r="D748" t="s">
        <v>84</v>
      </c>
      <c r="E748">
        <v>169</v>
      </c>
      <c r="F748" t="s">
        <v>309</v>
      </c>
      <c r="G748" t="s">
        <v>309</v>
      </c>
      <c r="H748" t="s">
        <v>225</v>
      </c>
      <c r="I748" t="s">
        <v>786</v>
      </c>
      <c r="J748" t="s">
        <v>420</v>
      </c>
      <c r="K748" t="s">
        <v>598</v>
      </c>
      <c r="L748" t="s">
        <v>91</v>
      </c>
      <c r="M748">
        <v>11537</v>
      </c>
      <c r="N748" t="s">
        <v>212</v>
      </c>
      <c r="O748">
        <v>9402.81</v>
      </c>
      <c r="P748" t="s">
        <v>212</v>
      </c>
      <c r="Q748" s="5" t="str" cm="1">
        <f t="array" aca="1" ref="Q748" ca="1">HYPERLINK("#"&amp;CELL("direccion",Tabla_471065!A744),"741")</f>
        <v>741</v>
      </c>
      <c r="R748" s="5" t="str" cm="1">
        <f t="array" aca="1" ref="R748" ca="1">HYPERLINK("#"&amp;CELL("direccion",Tabla_471039!A744),"741")</f>
        <v>741</v>
      </c>
      <c r="S748" s="5" t="str" cm="1">
        <f t="array" aca="1" ref="S748" ca="1">HYPERLINK("#"&amp;CELL("direccion",Tabla_471067!A744),"741")</f>
        <v>741</v>
      </c>
      <c r="T748" s="5" t="str" cm="1">
        <f t="array" aca="1" ref="T748" ca="1">HYPERLINK("#"&amp;CELL("direccion",Tabla_471023!A744),"741")</f>
        <v>741</v>
      </c>
      <c r="U748" s="5" t="str" cm="1">
        <f t="array" aca="1" ref="U748" ca="1">HYPERLINK("#"&amp;CELL("direccion",Tabla_471047!A744),"741")</f>
        <v>741</v>
      </c>
      <c r="V748" s="5" t="str" cm="1">
        <f t="array" aca="1" ref="V748" ca="1">HYPERLINK("#"&amp;CELL("direccion",Tabla_471030!A744),"741")</f>
        <v>741</v>
      </c>
      <c r="W748" s="5" t="str" cm="1">
        <f t="array" aca="1" ref="W748" ca="1">HYPERLINK("#"&amp;CELL("direccion",Tabla_471041!A744),"741")</f>
        <v>741</v>
      </c>
      <c r="X748" s="5" t="str" cm="1">
        <f t="array" aca="1" ref="X748" ca="1">HYPERLINK("#"&amp;CELL("direccion",Tabla_471031!A744),"741")</f>
        <v>741</v>
      </c>
      <c r="Y748" s="5" t="str" cm="1">
        <f t="array" aca="1" ref="Y748" ca="1">HYPERLINK("#"&amp;CELL("direccion",Tabla_471032!A744),"741")</f>
        <v>741</v>
      </c>
      <c r="Z748" s="5" t="str" cm="1">
        <f t="array" aca="1" ref="Z748" ca="1">HYPERLINK("#"&amp;CELL("direccion",Tabla_471059!A744),"741")</f>
        <v>741</v>
      </c>
      <c r="AA748" s="5" t="str" cm="1">
        <f t="array" aca="1" ref="AA748" ca="1">HYPERLINK("#"&amp;CELL("direccion",Tabla_471071!A744),"741")</f>
        <v>741</v>
      </c>
      <c r="AB748" s="5" t="str" cm="1">
        <f t="array" aca="1" ref="AB748" ca="1">HYPERLINK("#"&amp;CELL("direccion",Tabla_471062!A744),"741")</f>
        <v>741</v>
      </c>
      <c r="AC748" s="5" t="str" cm="1">
        <f t="array" aca="1" ref="AC748" ca="1">HYPERLINK("#"&amp;CELL("direccion",Tabla_471074!A744),"741")</f>
        <v>741</v>
      </c>
      <c r="AD748" t="s">
        <v>213</v>
      </c>
      <c r="AE748" s="3">
        <v>45747</v>
      </c>
    </row>
    <row r="749" spans="1:31" x14ac:dyDescent="0.3">
      <c r="A749">
        <v>2025</v>
      </c>
      <c r="B749" s="3">
        <v>45658</v>
      </c>
      <c r="C749" s="3">
        <v>45747</v>
      </c>
      <c r="D749" t="s">
        <v>84</v>
      </c>
      <c r="E749">
        <v>169</v>
      </c>
      <c r="F749" t="s">
        <v>313</v>
      </c>
      <c r="G749" t="s">
        <v>313</v>
      </c>
      <c r="H749" t="s">
        <v>225</v>
      </c>
      <c r="I749" t="s">
        <v>629</v>
      </c>
      <c r="J749" t="s">
        <v>420</v>
      </c>
      <c r="K749" t="s">
        <v>454</v>
      </c>
      <c r="L749" t="s">
        <v>92</v>
      </c>
      <c r="M749">
        <v>11537</v>
      </c>
      <c r="N749" t="s">
        <v>212</v>
      </c>
      <c r="O749">
        <v>9402.81</v>
      </c>
      <c r="P749" t="s">
        <v>212</v>
      </c>
      <c r="Q749" s="5" t="str" cm="1">
        <f t="array" aca="1" ref="Q749" ca="1">HYPERLINK("#"&amp;CELL("direccion",Tabla_471065!A745),"742")</f>
        <v>742</v>
      </c>
      <c r="R749" s="5" t="str" cm="1">
        <f t="array" aca="1" ref="R749" ca="1">HYPERLINK("#"&amp;CELL("direccion",Tabla_471039!A745),"742")</f>
        <v>742</v>
      </c>
      <c r="S749" s="5" t="str" cm="1">
        <f t="array" aca="1" ref="S749" ca="1">HYPERLINK("#"&amp;CELL("direccion",Tabla_471067!A745),"742")</f>
        <v>742</v>
      </c>
      <c r="T749" s="5" t="str" cm="1">
        <f t="array" aca="1" ref="T749" ca="1">HYPERLINK("#"&amp;CELL("direccion",Tabla_471023!A745),"742")</f>
        <v>742</v>
      </c>
      <c r="U749" s="5" t="str" cm="1">
        <f t="array" aca="1" ref="U749" ca="1">HYPERLINK("#"&amp;CELL("direccion",Tabla_471047!A745),"742")</f>
        <v>742</v>
      </c>
      <c r="V749" s="5" t="str" cm="1">
        <f t="array" aca="1" ref="V749" ca="1">HYPERLINK("#"&amp;CELL("direccion",Tabla_471030!A745),"742")</f>
        <v>742</v>
      </c>
      <c r="W749" s="5" t="str" cm="1">
        <f t="array" aca="1" ref="W749" ca="1">HYPERLINK("#"&amp;CELL("direccion",Tabla_471041!A745),"742")</f>
        <v>742</v>
      </c>
      <c r="X749" s="5" t="str" cm="1">
        <f t="array" aca="1" ref="X749" ca="1">HYPERLINK("#"&amp;CELL("direccion",Tabla_471031!A745),"742")</f>
        <v>742</v>
      </c>
      <c r="Y749" s="5" t="str" cm="1">
        <f t="array" aca="1" ref="Y749" ca="1">HYPERLINK("#"&amp;CELL("direccion",Tabla_471032!A745),"742")</f>
        <v>742</v>
      </c>
      <c r="Z749" s="5" t="str" cm="1">
        <f t="array" aca="1" ref="Z749" ca="1">HYPERLINK("#"&amp;CELL("direccion",Tabla_471059!A745),"742")</f>
        <v>742</v>
      </c>
      <c r="AA749" s="5" t="str" cm="1">
        <f t="array" aca="1" ref="AA749" ca="1">HYPERLINK("#"&amp;CELL("direccion",Tabla_471071!A745),"742")</f>
        <v>742</v>
      </c>
      <c r="AB749" s="5" t="str" cm="1">
        <f t="array" aca="1" ref="AB749" ca="1">HYPERLINK("#"&amp;CELL("direccion",Tabla_471062!A745),"742")</f>
        <v>742</v>
      </c>
      <c r="AC749" s="5" t="str" cm="1">
        <f t="array" aca="1" ref="AC749" ca="1">HYPERLINK("#"&amp;CELL("direccion",Tabla_471074!A745),"742")</f>
        <v>742</v>
      </c>
      <c r="AD749" t="s">
        <v>213</v>
      </c>
      <c r="AE749" s="3">
        <v>45747</v>
      </c>
    </row>
    <row r="750" spans="1:31" x14ac:dyDescent="0.3">
      <c r="A750">
        <v>2025</v>
      </c>
      <c r="B750" s="3">
        <v>45658</v>
      </c>
      <c r="C750" s="3">
        <v>45747</v>
      </c>
      <c r="D750" t="s">
        <v>84</v>
      </c>
      <c r="E750">
        <v>169</v>
      </c>
      <c r="F750" t="s">
        <v>297</v>
      </c>
      <c r="G750" t="s">
        <v>297</v>
      </c>
      <c r="H750" t="s">
        <v>225</v>
      </c>
      <c r="I750" t="s">
        <v>1078</v>
      </c>
      <c r="J750" t="s">
        <v>364</v>
      </c>
      <c r="K750" t="s">
        <v>353</v>
      </c>
      <c r="L750" t="s">
        <v>91</v>
      </c>
      <c r="M750">
        <v>10500</v>
      </c>
      <c r="N750" t="s">
        <v>212</v>
      </c>
      <c r="O750">
        <v>8609.76</v>
      </c>
      <c r="P750" t="s">
        <v>212</v>
      </c>
      <c r="Q750" s="5" t="str" cm="1">
        <f t="array" aca="1" ref="Q750" ca="1">HYPERLINK("#"&amp;CELL("direccion",Tabla_471065!A746),"743")</f>
        <v>743</v>
      </c>
      <c r="R750" s="5" t="str" cm="1">
        <f t="array" aca="1" ref="R750" ca="1">HYPERLINK("#"&amp;CELL("direccion",Tabla_471039!A746),"743")</f>
        <v>743</v>
      </c>
      <c r="S750" s="5" t="str" cm="1">
        <f t="array" aca="1" ref="S750" ca="1">HYPERLINK("#"&amp;CELL("direccion",Tabla_471067!A746),"743")</f>
        <v>743</v>
      </c>
      <c r="T750" s="5" t="str" cm="1">
        <f t="array" aca="1" ref="T750" ca="1">HYPERLINK("#"&amp;CELL("direccion",Tabla_471023!A746),"743")</f>
        <v>743</v>
      </c>
      <c r="U750" s="5" t="str" cm="1">
        <f t="array" aca="1" ref="U750" ca="1">HYPERLINK("#"&amp;CELL("direccion",Tabla_471047!A746),"743")</f>
        <v>743</v>
      </c>
      <c r="V750" s="5" t="str" cm="1">
        <f t="array" aca="1" ref="V750" ca="1">HYPERLINK("#"&amp;CELL("direccion",Tabla_471030!A746),"743")</f>
        <v>743</v>
      </c>
      <c r="W750" s="5" t="str" cm="1">
        <f t="array" aca="1" ref="W750" ca="1">HYPERLINK("#"&amp;CELL("direccion",Tabla_471041!A746),"743")</f>
        <v>743</v>
      </c>
      <c r="X750" s="5" t="str" cm="1">
        <f t="array" aca="1" ref="X750" ca="1">HYPERLINK("#"&amp;CELL("direccion",Tabla_471031!A746),"743")</f>
        <v>743</v>
      </c>
      <c r="Y750" s="5" t="str" cm="1">
        <f t="array" aca="1" ref="Y750" ca="1">HYPERLINK("#"&amp;CELL("direccion",Tabla_471032!A746),"743")</f>
        <v>743</v>
      </c>
      <c r="Z750" s="5" t="str" cm="1">
        <f t="array" aca="1" ref="Z750" ca="1">HYPERLINK("#"&amp;CELL("direccion",Tabla_471059!A746),"743")</f>
        <v>743</v>
      </c>
      <c r="AA750" s="5" t="str" cm="1">
        <f t="array" aca="1" ref="AA750" ca="1">HYPERLINK("#"&amp;CELL("direccion",Tabla_471071!A746),"743")</f>
        <v>743</v>
      </c>
      <c r="AB750" s="5" t="str" cm="1">
        <f t="array" aca="1" ref="AB750" ca="1">HYPERLINK("#"&amp;CELL("direccion",Tabla_471062!A746),"743")</f>
        <v>743</v>
      </c>
      <c r="AC750" s="5" t="str" cm="1">
        <f t="array" aca="1" ref="AC750" ca="1">HYPERLINK("#"&amp;CELL("direccion",Tabla_471074!A746),"743")</f>
        <v>743</v>
      </c>
      <c r="AD750" t="s">
        <v>213</v>
      </c>
      <c r="AE750" s="3">
        <v>45747</v>
      </c>
    </row>
    <row r="751" spans="1:31" x14ac:dyDescent="0.3">
      <c r="A751">
        <v>2025</v>
      </c>
      <c r="B751" s="3">
        <v>45658</v>
      </c>
      <c r="C751" s="3">
        <v>45747</v>
      </c>
      <c r="D751" t="s">
        <v>84</v>
      </c>
      <c r="E751">
        <v>169</v>
      </c>
      <c r="F751" t="s">
        <v>297</v>
      </c>
      <c r="G751" t="s">
        <v>297</v>
      </c>
      <c r="H751" t="s">
        <v>225</v>
      </c>
      <c r="I751" t="s">
        <v>772</v>
      </c>
      <c r="J751" t="s">
        <v>364</v>
      </c>
      <c r="K751" t="s">
        <v>479</v>
      </c>
      <c r="L751" t="s">
        <v>91</v>
      </c>
      <c r="M751">
        <v>10500</v>
      </c>
      <c r="N751" t="s">
        <v>212</v>
      </c>
      <c r="O751">
        <v>8609.76</v>
      </c>
      <c r="P751" t="s">
        <v>212</v>
      </c>
      <c r="Q751" s="5" t="str" cm="1">
        <f t="array" aca="1" ref="Q751" ca="1">HYPERLINK("#"&amp;CELL("direccion",Tabla_471065!A747),"744")</f>
        <v>744</v>
      </c>
      <c r="R751" s="5" t="str" cm="1">
        <f t="array" aca="1" ref="R751" ca="1">HYPERLINK("#"&amp;CELL("direccion",Tabla_471039!A747),"744")</f>
        <v>744</v>
      </c>
      <c r="S751" s="5" t="str" cm="1">
        <f t="array" aca="1" ref="S751" ca="1">HYPERLINK("#"&amp;CELL("direccion",Tabla_471067!A747),"744")</f>
        <v>744</v>
      </c>
      <c r="T751" s="5" t="str" cm="1">
        <f t="array" aca="1" ref="T751" ca="1">HYPERLINK("#"&amp;CELL("direccion",Tabla_471023!A747),"744")</f>
        <v>744</v>
      </c>
      <c r="U751" s="5" t="str" cm="1">
        <f t="array" aca="1" ref="U751" ca="1">HYPERLINK("#"&amp;CELL("direccion",Tabla_471047!A747),"744")</f>
        <v>744</v>
      </c>
      <c r="V751" s="5" t="str" cm="1">
        <f t="array" aca="1" ref="V751" ca="1">HYPERLINK("#"&amp;CELL("direccion",Tabla_471030!A747),"744")</f>
        <v>744</v>
      </c>
      <c r="W751" s="5" t="str" cm="1">
        <f t="array" aca="1" ref="W751" ca="1">HYPERLINK("#"&amp;CELL("direccion",Tabla_471041!A747),"744")</f>
        <v>744</v>
      </c>
      <c r="X751" s="5" t="str" cm="1">
        <f t="array" aca="1" ref="X751" ca="1">HYPERLINK("#"&amp;CELL("direccion",Tabla_471031!A747),"744")</f>
        <v>744</v>
      </c>
      <c r="Y751" s="5" t="str" cm="1">
        <f t="array" aca="1" ref="Y751" ca="1">HYPERLINK("#"&amp;CELL("direccion",Tabla_471032!A747),"744")</f>
        <v>744</v>
      </c>
      <c r="Z751" s="5" t="str" cm="1">
        <f t="array" aca="1" ref="Z751" ca="1">HYPERLINK("#"&amp;CELL("direccion",Tabla_471059!A747),"744")</f>
        <v>744</v>
      </c>
      <c r="AA751" s="5" t="str" cm="1">
        <f t="array" aca="1" ref="AA751" ca="1">HYPERLINK("#"&amp;CELL("direccion",Tabla_471071!A747),"744")</f>
        <v>744</v>
      </c>
      <c r="AB751" s="5" t="str" cm="1">
        <f t="array" aca="1" ref="AB751" ca="1">HYPERLINK("#"&amp;CELL("direccion",Tabla_471062!A747),"744")</f>
        <v>744</v>
      </c>
      <c r="AC751" s="5" t="str" cm="1">
        <f t="array" aca="1" ref="AC751" ca="1">HYPERLINK("#"&amp;CELL("direccion",Tabla_471074!A747),"744")</f>
        <v>744</v>
      </c>
      <c r="AD751" t="s">
        <v>213</v>
      </c>
      <c r="AE751" s="3">
        <v>45747</v>
      </c>
    </row>
    <row r="752" spans="1:31" x14ac:dyDescent="0.3">
      <c r="A752">
        <v>2025</v>
      </c>
      <c r="B752" s="3">
        <v>45658</v>
      </c>
      <c r="C752" s="3">
        <v>45747</v>
      </c>
      <c r="D752" t="s">
        <v>84</v>
      </c>
      <c r="E752">
        <v>169</v>
      </c>
      <c r="F752" t="s">
        <v>307</v>
      </c>
      <c r="G752" t="s">
        <v>307</v>
      </c>
      <c r="H752" t="s">
        <v>225</v>
      </c>
      <c r="I752" t="s">
        <v>1412</v>
      </c>
      <c r="J752" t="s">
        <v>364</v>
      </c>
      <c r="K752" t="s">
        <v>1413</v>
      </c>
      <c r="L752" t="s">
        <v>92</v>
      </c>
      <c r="M752">
        <v>11537</v>
      </c>
      <c r="N752" t="s">
        <v>212</v>
      </c>
      <c r="O752">
        <v>9402.81</v>
      </c>
      <c r="P752" t="s">
        <v>212</v>
      </c>
      <c r="Q752" s="5" t="str" cm="1">
        <f t="array" aca="1" ref="Q752" ca="1">HYPERLINK("#"&amp;CELL("direccion",Tabla_471065!A748),"745")</f>
        <v>745</v>
      </c>
      <c r="R752" s="5" t="str" cm="1">
        <f t="array" aca="1" ref="R752" ca="1">HYPERLINK("#"&amp;CELL("direccion",Tabla_471039!A748),"745")</f>
        <v>745</v>
      </c>
      <c r="S752" s="5" t="str" cm="1">
        <f t="array" aca="1" ref="S752" ca="1">HYPERLINK("#"&amp;CELL("direccion",Tabla_471067!A748),"745")</f>
        <v>745</v>
      </c>
      <c r="T752" s="5" t="str" cm="1">
        <f t="array" aca="1" ref="T752" ca="1">HYPERLINK("#"&amp;CELL("direccion",Tabla_471023!A748),"745")</f>
        <v>745</v>
      </c>
      <c r="U752" s="5" t="str" cm="1">
        <f t="array" aca="1" ref="U752" ca="1">HYPERLINK("#"&amp;CELL("direccion",Tabla_471047!A748),"745")</f>
        <v>745</v>
      </c>
      <c r="V752" s="5" t="str" cm="1">
        <f t="array" aca="1" ref="V752" ca="1">HYPERLINK("#"&amp;CELL("direccion",Tabla_471030!A748),"745")</f>
        <v>745</v>
      </c>
      <c r="W752" s="5" t="str" cm="1">
        <f t="array" aca="1" ref="W752" ca="1">HYPERLINK("#"&amp;CELL("direccion",Tabla_471041!A748),"745")</f>
        <v>745</v>
      </c>
      <c r="X752" s="5" t="str" cm="1">
        <f t="array" aca="1" ref="X752" ca="1">HYPERLINK("#"&amp;CELL("direccion",Tabla_471031!A748),"745")</f>
        <v>745</v>
      </c>
      <c r="Y752" s="5" t="str" cm="1">
        <f t="array" aca="1" ref="Y752" ca="1">HYPERLINK("#"&amp;CELL("direccion",Tabla_471032!A748),"745")</f>
        <v>745</v>
      </c>
      <c r="Z752" s="5" t="str" cm="1">
        <f t="array" aca="1" ref="Z752" ca="1">HYPERLINK("#"&amp;CELL("direccion",Tabla_471059!A748),"745")</f>
        <v>745</v>
      </c>
      <c r="AA752" s="5" t="str" cm="1">
        <f t="array" aca="1" ref="AA752" ca="1">HYPERLINK("#"&amp;CELL("direccion",Tabla_471071!A748),"745")</f>
        <v>745</v>
      </c>
      <c r="AB752" s="5" t="str" cm="1">
        <f t="array" aca="1" ref="AB752" ca="1">HYPERLINK("#"&amp;CELL("direccion",Tabla_471062!A748),"745")</f>
        <v>745</v>
      </c>
      <c r="AC752" s="5" t="str" cm="1">
        <f t="array" aca="1" ref="AC752" ca="1">HYPERLINK("#"&amp;CELL("direccion",Tabla_471074!A748),"745")</f>
        <v>745</v>
      </c>
      <c r="AD752" t="s">
        <v>213</v>
      </c>
      <c r="AE752" s="3">
        <v>45747</v>
      </c>
    </row>
    <row r="753" spans="1:31" x14ac:dyDescent="0.3">
      <c r="A753">
        <v>2025</v>
      </c>
      <c r="B753" s="3">
        <v>45658</v>
      </c>
      <c r="C753" s="3">
        <v>45747</v>
      </c>
      <c r="D753" t="s">
        <v>84</v>
      </c>
      <c r="E753">
        <v>169</v>
      </c>
      <c r="F753" t="s">
        <v>309</v>
      </c>
      <c r="G753" t="s">
        <v>309</v>
      </c>
      <c r="H753" t="s">
        <v>225</v>
      </c>
      <c r="I753" t="s">
        <v>346</v>
      </c>
      <c r="J753" t="s">
        <v>364</v>
      </c>
      <c r="K753" t="s">
        <v>1414</v>
      </c>
      <c r="L753" t="s">
        <v>91</v>
      </c>
      <c r="M753">
        <v>10500</v>
      </c>
      <c r="N753" t="s">
        <v>212</v>
      </c>
      <c r="O753">
        <v>8609.76</v>
      </c>
      <c r="P753" t="s">
        <v>212</v>
      </c>
      <c r="Q753" s="5" t="str" cm="1">
        <f t="array" aca="1" ref="Q753" ca="1">HYPERLINK("#"&amp;CELL("direccion",Tabla_471065!A749),"746")</f>
        <v>746</v>
      </c>
      <c r="R753" s="5" t="str" cm="1">
        <f t="array" aca="1" ref="R753" ca="1">HYPERLINK("#"&amp;CELL("direccion",Tabla_471039!A749),"746")</f>
        <v>746</v>
      </c>
      <c r="S753" s="5" t="str" cm="1">
        <f t="array" aca="1" ref="S753" ca="1">HYPERLINK("#"&amp;CELL("direccion",Tabla_471067!A749),"746")</f>
        <v>746</v>
      </c>
      <c r="T753" s="5" t="str" cm="1">
        <f t="array" aca="1" ref="T753" ca="1">HYPERLINK("#"&amp;CELL("direccion",Tabla_471023!A749),"746")</f>
        <v>746</v>
      </c>
      <c r="U753" s="5" t="str" cm="1">
        <f t="array" aca="1" ref="U753" ca="1">HYPERLINK("#"&amp;CELL("direccion",Tabla_471047!A749),"746")</f>
        <v>746</v>
      </c>
      <c r="V753" s="5" t="str" cm="1">
        <f t="array" aca="1" ref="V753" ca="1">HYPERLINK("#"&amp;CELL("direccion",Tabla_471030!A749),"746")</f>
        <v>746</v>
      </c>
      <c r="W753" s="5" t="str" cm="1">
        <f t="array" aca="1" ref="W753" ca="1">HYPERLINK("#"&amp;CELL("direccion",Tabla_471041!A749),"746")</f>
        <v>746</v>
      </c>
      <c r="X753" s="5" t="str" cm="1">
        <f t="array" aca="1" ref="X753" ca="1">HYPERLINK("#"&amp;CELL("direccion",Tabla_471031!A749),"746")</f>
        <v>746</v>
      </c>
      <c r="Y753" s="5" t="str" cm="1">
        <f t="array" aca="1" ref="Y753" ca="1">HYPERLINK("#"&amp;CELL("direccion",Tabla_471032!A749),"746")</f>
        <v>746</v>
      </c>
      <c r="Z753" s="5" t="str" cm="1">
        <f t="array" aca="1" ref="Z753" ca="1">HYPERLINK("#"&amp;CELL("direccion",Tabla_471059!A749),"746")</f>
        <v>746</v>
      </c>
      <c r="AA753" s="5" t="str" cm="1">
        <f t="array" aca="1" ref="AA753" ca="1">HYPERLINK("#"&amp;CELL("direccion",Tabla_471071!A749),"746")</f>
        <v>746</v>
      </c>
      <c r="AB753" s="5" t="str" cm="1">
        <f t="array" aca="1" ref="AB753" ca="1">HYPERLINK("#"&amp;CELL("direccion",Tabla_471062!A749),"746")</f>
        <v>746</v>
      </c>
      <c r="AC753" s="5" t="str" cm="1">
        <f t="array" aca="1" ref="AC753" ca="1">HYPERLINK("#"&amp;CELL("direccion",Tabla_471074!A749),"746")</f>
        <v>746</v>
      </c>
      <c r="AD753" t="s">
        <v>213</v>
      </c>
      <c r="AE753" s="3">
        <v>45747</v>
      </c>
    </row>
    <row r="754" spans="1:31" x14ac:dyDescent="0.3">
      <c r="A754">
        <v>2025</v>
      </c>
      <c r="B754" s="3">
        <v>45658</v>
      </c>
      <c r="C754" s="3">
        <v>45747</v>
      </c>
      <c r="D754" t="s">
        <v>84</v>
      </c>
      <c r="E754">
        <v>169</v>
      </c>
      <c r="F754" t="s">
        <v>306</v>
      </c>
      <c r="G754" t="s">
        <v>306</v>
      </c>
      <c r="H754" t="s">
        <v>225</v>
      </c>
      <c r="I754" t="s">
        <v>458</v>
      </c>
      <c r="J754" t="s">
        <v>364</v>
      </c>
      <c r="K754" t="s">
        <v>685</v>
      </c>
      <c r="L754" t="s">
        <v>92</v>
      </c>
      <c r="M754">
        <v>11537</v>
      </c>
      <c r="N754" t="s">
        <v>212</v>
      </c>
      <c r="O754">
        <v>9402.81</v>
      </c>
      <c r="P754" t="s">
        <v>212</v>
      </c>
      <c r="Q754" s="5" t="str" cm="1">
        <f t="array" aca="1" ref="Q754" ca="1">HYPERLINK("#"&amp;CELL("direccion",Tabla_471065!A750),"747")</f>
        <v>747</v>
      </c>
      <c r="R754" s="5" t="str" cm="1">
        <f t="array" aca="1" ref="R754" ca="1">HYPERLINK("#"&amp;CELL("direccion",Tabla_471039!A750),"747")</f>
        <v>747</v>
      </c>
      <c r="S754" s="5" t="str" cm="1">
        <f t="array" aca="1" ref="S754" ca="1">HYPERLINK("#"&amp;CELL("direccion",Tabla_471067!A750),"747")</f>
        <v>747</v>
      </c>
      <c r="T754" s="5" t="str" cm="1">
        <f t="array" aca="1" ref="T754" ca="1">HYPERLINK("#"&amp;CELL("direccion",Tabla_471023!A750),"747")</f>
        <v>747</v>
      </c>
      <c r="U754" s="5" t="str" cm="1">
        <f t="array" aca="1" ref="U754" ca="1">HYPERLINK("#"&amp;CELL("direccion",Tabla_471047!A750),"747")</f>
        <v>747</v>
      </c>
      <c r="V754" s="5" t="str" cm="1">
        <f t="array" aca="1" ref="V754" ca="1">HYPERLINK("#"&amp;CELL("direccion",Tabla_471030!A750),"747")</f>
        <v>747</v>
      </c>
      <c r="W754" s="5" t="str" cm="1">
        <f t="array" aca="1" ref="W754" ca="1">HYPERLINK("#"&amp;CELL("direccion",Tabla_471041!A750),"747")</f>
        <v>747</v>
      </c>
      <c r="X754" s="5" t="str" cm="1">
        <f t="array" aca="1" ref="X754" ca="1">HYPERLINK("#"&amp;CELL("direccion",Tabla_471031!A750),"747")</f>
        <v>747</v>
      </c>
      <c r="Y754" s="5" t="str" cm="1">
        <f t="array" aca="1" ref="Y754" ca="1">HYPERLINK("#"&amp;CELL("direccion",Tabla_471032!A750),"747")</f>
        <v>747</v>
      </c>
      <c r="Z754" s="5" t="str" cm="1">
        <f t="array" aca="1" ref="Z754" ca="1">HYPERLINK("#"&amp;CELL("direccion",Tabla_471059!A750),"747")</f>
        <v>747</v>
      </c>
      <c r="AA754" s="5" t="str" cm="1">
        <f t="array" aca="1" ref="AA754" ca="1">HYPERLINK("#"&amp;CELL("direccion",Tabla_471071!A750),"747")</f>
        <v>747</v>
      </c>
      <c r="AB754" s="5" t="str" cm="1">
        <f t="array" aca="1" ref="AB754" ca="1">HYPERLINK("#"&amp;CELL("direccion",Tabla_471062!A750),"747")</f>
        <v>747</v>
      </c>
      <c r="AC754" s="5" t="str" cm="1">
        <f t="array" aca="1" ref="AC754" ca="1">HYPERLINK("#"&amp;CELL("direccion",Tabla_471074!A750),"747")</f>
        <v>747</v>
      </c>
      <c r="AD754" t="s">
        <v>213</v>
      </c>
      <c r="AE754" s="3">
        <v>45747</v>
      </c>
    </row>
    <row r="755" spans="1:31" x14ac:dyDescent="0.3">
      <c r="A755">
        <v>2025</v>
      </c>
      <c r="B755" s="3">
        <v>45658</v>
      </c>
      <c r="C755" s="3">
        <v>45747</v>
      </c>
      <c r="D755" t="s">
        <v>84</v>
      </c>
      <c r="E755">
        <v>169</v>
      </c>
      <c r="F755" t="s">
        <v>297</v>
      </c>
      <c r="G755" t="s">
        <v>297</v>
      </c>
      <c r="H755" t="s">
        <v>225</v>
      </c>
      <c r="I755" t="s">
        <v>725</v>
      </c>
      <c r="J755" t="s">
        <v>364</v>
      </c>
      <c r="K755" t="s">
        <v>474</v>
      </c>
      <c r="L755" t="s">
        <v>91</v>
      </c>
      <c r="M755">
        <v>10500</v>
      </c>
      <c r="N755" t="s">
        <v>212</v>
      </c>
      <c r="O755">
        <v>8609.76</v>
      </c>
      <c r="P755" t="s">
        <v>212</v>
      </c>
      <c r="Q755" s="5" t="str" cm="1">
        <f t="array" aca="1" ref="Q755" ca="1">HYPERLINK("#"&amp;CELL("direccion",Tabla_471065!A751),"748")</f>
        <v>748</v>
      </c>
      <c r="R755" s="5" t="str" cm="1">
        <f t="array" aca="1" ref="R755" ca="1">HYPERLINK("#"&amp;CELL("direccion",Tabla_471039!A751),"748")</f>
        <v>748</v>
      </c>
      <c r="S755" s="5" t="str" cm="1">
        <f t="array" aca="1" ref="S755" ca="1">HYPERLINK("#"&amp;CELL("direccion",Tabla_471067!A751),"748")</f>
        <v>748</v>
      </c>
      <c r="T755" s="5" t="str" cm="1">
        <f t="array" aca="1" ref="T755" ca="1">HYPERLINK("#"&amp;CELL("direccion",Tabla_471023!A751),"748")</f>
        <v>748</v>
      </c>
      <c r="U755" s="5" t="str" cm="1">
        <f t="array" aca="1" ref="U755" ca="1">HYPERLINK("#"&amp;CELL("direccion",Tabla_471047!A751),"748")</f>
        <v>748</v>
      </c>
      <c r="V755" s="5" t="str" cm="1">
        <f t="array" aca="1" ref="V755" ca="1">HYPERLINK("#"&amp;CELL("direccion",Tabla_471030!A751),"748")</f>
        <v>748</v>
      </c>
      <c r="W755" s="5" t="str" cm="1">
        <f t="array" aca="1" ref="W755" ca="1">HYPERLINK("#"&amp;CELL("direccion",Tabla_471041!A751),"748")</f>
        <v>748</v>
      </c>
      <c r="X755" s="5" t="str" cm="1">
        <f t="array" aca="1" ref="X755" ca="1">HYPERLINK("#"&amp;CELL("direccion",Tabla_471031!A751),"748")</f>
        <v>748</v>
      </c>
      <c r="Y755" s="5" t="str" cm="1">
        <f t="array" aca="1" ref="Y755" ca="1">HYPERLINK("#"&amp;CELL("direccion",Tabla_471032!A751),"748")</f>
        <v>748</v>
      </c>
      <c r="Z755" s="5" t="str" cm="1">
        <f t="array" aca="1" ref="Z755" ca="1">HYPERLINK("#"&amp;CELL("direccion",Tabla_471059!A751),"748")</f>
        <v>748</v>
      </c>
      <c r="AA755" s="5" t="str" cm="1">
        <f t="array" aca="1" ref="AA755" ca="1">HYPERLINK("#"&amp;CELL("direccion",Tabla_471071!A751),"748")</f>
        <v>748</v>
      </c>
      <c r="AB755" s="5" t="str" cm="1">
        <f t="array" aca="1" ref="AB755" ca="1">HYPERLINK("#"&amp;CELL("direccion",Tabla_471062!A751),"748")</f>
        <v>748</v>
      </c>
      <c r="AC755" s="5" t="str" cm="1">
        <f t="array" aca="1" ref="AC755" ca="1">HYPERLINK("#"&amp;CELL("direccion",Tabla_471074!A751),"748")</f>
        <v>748</v>
      </c>
      <c r="AD755" t="s">
        <v>213</v>
      </c>
      <c r="AE755" s="3">
        <v>45747</v>
      </c>
    </row>
    <row r="756" spans="1:31" x14ac:dyDescent="0.3">
      <c r="A756">
        <v>2025</v>
      </c>
      <c r="B756" s="3">
        <v>45658</v>
      </c>
      <c r="C756" s="3">
        <v>45747</v>
      </c>
      <c r="D756" t="s">
        <v>84</v>
      </c>
      <c r="E756">
        <v>169</v>
      </c>
      <c r="F756" t="s">
        <v>309</v>
      </c>
      <c r="G756" t="s">
        <v>309</v>
      </c>
      <c r="H756" t="s">
        <v>225</v>
      </c>
      <c r="I756" t="s">
        <v>1415</v>
      </c>
      <c r="J756" t="s">
        <v>364</v>
      </c>
      <c r="K756" t="s">
        <v>485</v>
      </c>
      <c r="L756" t="s">
        <v>91</v>
      </c>
      <c r="M756">
        <v>10500</v>
      </c>
      <c r="N756" t="s">
        <v>212</v>
      </c>
      <c r="O756">
        <v>8609.76</v>
      </c>
      <c r="P756" t="s">
        <v>212</v>
      </c>
      <c r="Q756" s="5" t="str" cm="1">
        <f t="array" aca="1" ref="Q756" ca="1">HYPERLINK("#"&amp;CELL("direccion",Tabla_471065!A752),"749")</f>
        <v>749</v>
      </c>
      <c r="R756" s="5" t="str" cm="1">
        <f t="array" aca="1" ref="R756" ca="1">HYPERLINK("#"&amp;CELL("direccion",Tabla_471039!A752),"749")</f>
        <v>749</v>
      </c>
      <c r="S756" s="5" t="str" cm="1">
        <f t="array" aca="1" ref="S756" ca="1">HYPERLINK("#"&amp;CELL("direccion",Tabla_471067!A752),"749")</f>
        <v>749</v>
      </c>
      <c r="T756" s="5" t="str" cm="1">
        <f t="array" aca="1" ref="T756" ca="1">HYPERLINK("#"&amp;CELL("direccion",Tabla_471023!A752),"749")</f>
        <v>749</v>
      </c>
      <c r="U756" s="5" t="str" cm="1">
        <f t="array" aca="1" ref="U756" ca="1">HYPERLINK("#"&amp;CELL("direccion",Tabla_471047!A752),"749")</f>
        <v>749</v>
      </c>
      <c r="V756" s="5" t="str" cm="1">
        <f t="array" aca="1" ref="V756" ca="1">HYPERLINK("#"&amp;CELL("direccion",Tabla_471030!A752),"749")</f>
        <v>749</v>
      </c>
      <c r="W756" s="5" t="str" cm="1">
        <f t="array" aca="1" ref="W756" ca="1">HYPERLINK("#"&amp;CELL("direccion",Tabla_471041!A752),"749")</f>
        <v>749</v>
      </c>
      <c r="X756" s="5" t="str" cm="1">
        <f t="array" aca="1" ref="X756" ca="1">HYPERLINK("#"&amp;CELL("direccion",Tabla_471031!A752),"749")</f>
        <v>749</v>
      </c>
      <c r="Y756" s="5" t="str" cm="1">
        <f t="array" aca="1" ref="Y756" ca="1">HYPERLINK("#"&amp;CELL("direccion",Tabla_471032!A752),"749")</f>
        <v>749</v>
      </c>
      <c r="Z756" s="5" t="str" cm="1">
        <f t="array" aca="1" ref="Z756" ca="1">HYPERLINK("#"&amp;CELL("direccion",Tabla_471059!A752),"749")</f>
        <v>749</v>
      </c>
      <c r="AA756" s="5" t="str" cm="1">
        <f t="array" aca="1" ref="AA756" ca="1">HYPERLINK("#"&amp;CELL("direccion",Tabla_471071!A752),"749")</f>
        <v>749</v>
      </c>
      <c r="AB756" s="5" t="str" cm="1">
        <f t="array" aca="1" ref="AB756" ca="1">HYPERLINK("#"&amp;CELL("direccion",Tabla_471062!A752),"749")</f>
        <v>749</v>
      </c>
      <c r="AC756" s="5" t="str" cm="1">
        <f t="array" aca="1" ref="AC756" ca="1">HYPERLINK("#"&amp;CELL("direccion",Tabla_471074!A752),"749")</f>
        <v>749</v>
      </c>
      <c r="AD756" t="s">
        <v>213</v>
      </c>
      <c r="AE756" s="3">
        <v>45747</v>
      </c>
    </row>
    <row r="757" spans="1:31" x14ac:dyDescent="0.3">
      <c r="A757">
        <v>2025</v>
      </c>
      <c r="B757" s="3">
        <v>45658</v>
      </c>
      <c r="C757" s="3">
        <v>45747</v>
      </c>
      <c r="D757" t="s">
        <v>84</v>
      </c>
      <c r="E757">
        <v>169</v>
      </c>
      <c r="F757" t="s">
        <v>310</v>
      </c>
      <c r="G757" t="s">
        <v>310</v>
      </c>
      <c r="H757" t="s">
        <v>225</v>
      </c>
      <c r="I757" t="s">
        <v>1416</v>
      </c>
      <c r="J757" t="s">
        <v>1417</v>
      </c>
      <c r="K757" t="s">
        <v>1418</v>
      </c>
      <c r="L757" t="s">
        <v>92</v>
      </c>
      <c r="M757">
        <v>11537</v>
      </c>
      <c r="N757" t="s">
        <v>212</v>
      </c>
      <c r="O757">
        <v>9402.81</v>
      </c>
      <c r="P757" t="s">
        <v>212</v>
      </c>
      <c r="Q757" s="5" t="str" cm="1">
        <f t="array" aca="1" ref="Q757" ca="1">HYPERLINK("#"&amp;CELL("direccion",Tabla_471065!A753),"750")</f>
        <v>750</v>
      </c>
      <c r="R757" s="5" t="str" cm="1">
        <f t="array" aca="1" ref="R757" ca="1">HYPERLINK("#"&amp;CELL("direccion",Tabla_471039!A753),"750")</f>
        <v>750</v>
      </c>
      <c r="S757" s="5" t="str" cm="1">
        <f t="array" aca="1" ref="S757" ca="1">HYPERLINK("#"&amp;CELL("direccion",Tabla_471067!A753),"750")</f>
        <v>750</v>
      </c>
      <c r="T757" s="5" t="str" cm="1">
        <f t="array" aca="1" ref="T757" ca="1">HYPERLINK("#"&amp;CELL("direccion",Tabla_471023!A753),"750")</f>
        <v>750</v>
      </c>
      <c r="U757" s="5" t="str" cm="1">
        <f t="array" aca="1" ref="U757" ca="1">HYPERLINK("#"&amp;CELL("direccion",Tabla_471047!A753),"750")</f>
        <v>750</v>
      </c>
      <c r="V757" s="5" t="str" cm="1">
        <f t="array" aca="1" ref="V757" ca="1">HYPERLINK("#"&amp;CELL("direccion",Tabla_471030!A753),"750")</f>
        <v>750</v>
      </c>
      <c r="W757" s="5" t="str" cm="1">
        <f t="array" aca="1" ref="W757" ca="1">HYPERLINK("#"&amp;CELL("direccion",Tabla_471041!A753),"750")</f>
        <v>750</v>
      </c>
      <c r="X757" s="5" t="str" cm="1">
        <f t="array" aca="1" ref="X757" ca="1">HYPERLINK("#"&amp;CELL("direccion",Tabla_471031!A753),"750")</f>
        <v>750</v>
      </c>
      <c r="Y757" s="5" t="str" cm="1">
        <f t="array" aca="1" ref="Y757" ca="1">HYPERLINK("#"&amp;CELL("direccion",Tabla_471032!A753),"750")</f>
        <v>750</v>
      </c>
      <c r="Z757" s="5" t="str" cm="1">
        <f t="array" aca="1" ref="Z757" ca="1">HYPERLINK("#"&amp;CELL("direccion",Tabla_471059!A753),"750")</f>
        <v>750</v>
      </c>
      <c r="AA757" s="5" t="str" cm="1">
        <f t="array" aca="1" ref="AA757" ca="1">HYPERLINK("#"&amp;CELL("direccion",Tabla_471071!A753),"750")</f>
        <v>750</v>
      </c>
      <c r="AB757" s="5" t="str" cm="1">
        <f t="array" aca="1" ref="AB757" ca="1">HYPERLINK("#"&amp;CELL("direccion",Tabla_471062!A753),"750")</f>
        <v>750</v>
      </c>
      <c r="AC757" s="5" t="str" cm="1">
        <f t="array" aca="1" ref="AC757" ca="1">HYPERLINK("#"&amp;CELL("direccion",Tabla_471074!A753),"750")</f>
        <v>750</v>
      </c>
      <c r="AD757" t="s">
        <v>213</v>
      </c>
      <c r="AE757" s="3">
        <v>45747</v>
      </c>
    </row>
    <row r="758" spans="1:31" x14ac:dyDescent="0.3">
      <c r="A758">
        <v>2025</v>
      </c>
      <c r="B758" s="3">
        <v>45658</v>
      </c>
      <c r="C758" s="3">
        <v>45747</v>
      </c>
      <c r="D758" t="s">
        <v>84</v>
      </c>
      <c r="E758">
        <v>169</v>
      </c>
      <c r="F758" t="s">
        <v>310</v>
      </c>
      <c r="G758" t="s">
        <v>310</v>
      </c>
      <c r="H758" t="s">
        <v>225</v>
      </c>
      <c r="I758" t="s">
        <v>1419</v>
      </c>
      <c r="J758" t="s">
        <v>1420</v>
      </c>
      <c r="K758" t="s">
        <v>607</v>
      </c>
      <c r="L758" t="s">
        <v>92</v>
      </c>
      <c r="M758">
        <v>11537</v>
      </c>
      <c r="N758" t="s">
        <v>212</v>
      </c>
      <c r="O758">
        <v>9402.81</v>
      </c>
      <c r="P758" t="s">
        <v>212</v>
      </c>
      <c r="Q758" s="5" t="str" cm="1">
        <f t="array" aca="1" ref="Q758" ca="1">HYPERLINK("#"&amp;CELL("direccion",Tabla_471065!A754),"751")</f>
        <v>751</v>
      </c>
      <c r="R758" s="5" t="str" cm="1">
        <f t="array" aca="1" ref="R758" ca="1">HYPERLINK("#"&amp;CELL("direccion",Tabla_471039!A754),"751")</f>
        <v>751</v>
      </c>
      <c r="S758" s="5" t="str" cm="1">
        <f t="array" aca="1" ref="S758" ca="1">HYPERLINK("#"&amp;CELL("direccion",Tabla_471067!A754),"751")</f>
        <v>751</v>
      </c>
      <c r="T758" s="5" t="str" cm="1">
        <f t="array" aca="1" ref="T758" ca="1">HYPERLINK("#"&amp;CELL("direccion",Tabla_471023!A754),"751")</f>
        <v>751</v>
      </c>
      <c r="U758" s="5" t="str" cm="1">
        <f t="array" aca="1" ref="U758" ca="1">HYPERLINK("#"&amp;CELL("direccion",Tabla_471047!A754),"751")</f>
        <v>751</v>
      </c>
      <c r="V758" s="5" t="str" cm="1">
        <f t="array" aca="1" ref="V758" ca="1">HYPERLINK("#"&amp;CELL("direccion",Tabla_471030!A754),"751")</f>
        <v>751</v>
      </c>
      <c r="W758" s="5" t="str" cm="1">
        <f t="array" aca="1" ref="W758" ca="1">HYPERLINK("#"&amp;CELL("direccion",Tabla_471041!A754),"751")</f>
        <v>751</v>
      </c>
      <c r="X758" s="5" t="str" cm="1">
        <f t="array" aca="1" ref="X758" ca="1">HYPERLINK("#"&amp;CELL("direccion",Tabla_471031!A754),"751")</f>
        <v>751</v>
      </c>
      <c r="Y758" s="5" t="str" cm="1">
        <f t="array" aca="1" ref="Y758" ca="1">HYPERLINK("#"&amp;CELL("direccion",Tabla_471032!A754),"751")</f>
        <v>751</v>
      </c>
      <c r="Z758" s="5" t="str" cm="1">
        <f t="array" aca="1" ref="Z758" ca="1">HYPERLINK("#"&amp;CELL("direccion",Tabla_471059!A754),"751")</f>
        <v>751</v>
      </c>
      <c r="AA758" s="5" t="str" cm="1">
        <f t="array" aca="1" ref="AA758" ca="1">HYPERLINK("#"&amp;CELL("direccion",Tabla_471071!A754),"751")</f>
        <v>751</v>
      </c>
      <c r="AB758" s="5" t="str" cm="1">
        <f t="array" aca="1" ref="AB758" ca="1">HYPERLINK("#"&amp;CELL("direccion",Tabla_471062!A754),"751")</f>
        <v>751</v>
      </c>
      <c r="AC758" s="5" t="str" cm="1">
        <f t="array" aca="1" ref="AC758" ca="1">HYPERLINK("#"&amp;CELL("direccion",Tabla_471074!A754),"751")</f>
        <v>751</v>
      </c>
      <c r="AD758" t="s">
        <v>213</v>
      </c>
      <c r="AE758" s="3">
        <v>45747</v>
      </c>
    </row>
    <row r="759" spans="1:31" x14ac:dyDescent="0.3">
      <c r="A759">
        <v>2025</v>
      </c>
      <c r="B759" s="3">
        <v>45658</v>
      </c>
      <c r="C759" s="3">
        <v>45747</v>
      </c>
      <c r="D759" t="s">
        <v>84</v>
      </c>
      <c r="E759">
        <v>169</v>
      </c>
      <c r="F759" t="s">
        <v>297</v>
      </c>
      <c r="G759" t="s">
        <v>297</v>
      </c>
      <c r="H759" t="s">
        <v>225</v>
      </c>
      <c r="I759" t="s">
        <v>1079</v>
      </c>
      <c r="J759" t="s">
        <v>1233</v>
      </c>
      <c r="K759" t="s">
        <v>1421</v>
      </c>
      <c r="L759" t="s">
        <v>92</v>
      </c>
      <c r="M759">
        <v>11537</v>
      </c>
      <c r="N759" t="s">
        <v>212</v>
      </c>
      <c r="O759">
        <v>9402.81</v>
      </c>
      <c r="P759" t="s">
        <v>212</v>
      </c>
      <c r="Q759" s="5" t="str" cm="1">
        <f t="array" aca="1" ref="Q759" ca="1">HYPERLINK("#"&amp;CELL("direccion",Tabla_471065!A755),"752")</f>
        <v>752</v>
      </c>
      <c r="R759" s="5" t="str" cm="1">
        <f t="array" aca="1" ref="R759" ca="1">HYPERLINK("#"&amp;CELL("direccion",Tabla_471039!A755),"752")</f>
        <v>752</v>
      </c>
      <c r="S759" s="5" t="str" cm="1">
        <f t="array" aca="1" ref="S759" ca="1">HYPERLINK("#"&amp;CELL("direccion",Tabla_471067!A755),"752")</f>
        <v>752</v>
      </c>
      <c r="T759" s="5" t="str" cm="1">
        <f t="array" aca="1" ref="T759" ca="1">HYPERLINK("#"&amp;CELL("direccion",Tabla_471023!A755),"752")</f>
        <v>752</v>
      </c>
      <c r="U759" s="5" t="str" cm="1">
        <f t="array" aca="1" ref="U759" ca="1">HYPERLINK("#"&amp;CELL("direccion",Tabla_471047!A755),"752")</f>
        <v>752</v>
      </c>
      <c r="V759" s="5" t="str" cm="1">
        <f t="array" aca="1" ref="V759" ca="1">HYPERLINK("#"&amp;CELL("direccion",Tabla_471030!A755),"752")</f>
        <v>752</v>
      </c>
      <c r="W759" s="5" t="str" cm="1">
        <f t="array" aca="1" ref="W759" ca="1">HYPERLINK("#"&amp;CELL("direccion",Tabla_471041!A755),"752")</f>
        <v>752</v>
      </c>
      <c r="X759" s="5" t="str" cm="1">
        <f t="array" aca="1" ref="X759" ca="1">HYPERLINK("#"&amp;CELL("direccion",Tabla_471031!A755),"752")</f>
        <v>752</v>
      </c>
      <c r="Y759" s="5" t="str" cm="1">
        <f t="array" aca="1" ref="Y759" ca="1">HYPERLINK("#"&amp;CELL("direccion",Tabla_471032!A755),"752")</f>
        <v>752</v>
      </c>
      <c r="Z759" s="5" t="str" cm="1">
        <f t="array" aca="1" ref="Z759" ca="1">HYPERLINK("#"&amp;CELL("direccion",Tabla_471059!A755),"752")</f>
        <v>752</v>
      </c>
      <c r="AA759" s="5" t="str" cm="1">
        <f t="array" aca="1" ref="AA759" ca="1">HYPERLINK("#"&amp;CELL("direccion",Tabla_471071!A755),"752")</f>
        <v>752</v>
      </c>
      <c r="AB759" s="5" t="str" cm="1">
        <f t="array" aca="1" ref="AB759" ca="1">HYPERLINK("#"&amp;CELL("direccion",Tabla_471062!A755),"752")</f>
        <v>752</v>
      </c>
      <c r="AC759" s="5" t="str" cm="1">
        <f t="array" aca="1" ref="AC759" ca="1">HYPERLINK("#"&amp;CELL("direccion",Tabla_471074!A755),"752")</f>
        <v>752</v>
      </c>
      <c r="AD759" t="s">
        <v>213</v>
      </c>
      <c r="AE759" s="3">
        <v>45747</v>
      </c>
    </row>
    <row r="760" spans="1:31" x14ac:dyDescent="0.3">
      <c r="A760">
        <v>2025</v>
      </c>
      <c r="B760" s="3">
        <v>45658</v>
      </c>
      <c r="C760" s="3">
        <v>45747</v>
      </c>
      <c r="D760" t="s">
        <v>84</v>
      </c>
      <c r="E760">
        <v>169</v>
      </c>
      <c r="F760" t="s">
        <v>311</v>
      </c>
      <c r="G760" t="s">
        <v>311</v>
      </c>
      <c r="H760" t="s">
        <v>225</v>
      </c>
      <c r="I760" t="s">
        <v>1422</v>
      </c>
      <c r="J760" t="s">
        <v>1292</v>
      </c>
      <c r="K760" t="s">
        <v>692</v>
      </c>
      <c r="L760" t="s">
        <v>92</v>
      </c>
      <c r="M760">
        <v>11537</v>
      </c>
      <c r="N760" t="s">
        <v>212</v>
      </c>
      <c r="O760">
        <v>9402.81</v>
      </c>
      <c r="P760" t="s">
        <v>212</v>
      </c>
      <c r="Q760" s="5" t="str" cm="1">
        <f t="array" aca="1" ref="Q760" ca="1">HYPERLINK("#"&amp;CELL("direccion",Tabla_471065!A756),"753")</f>
        <v>753</v>
      </c>
      <c r="R760" s="5" t="str" cm="1">
        <f t="array" aca="1" ref="R760" ca="1">HYPERLINK("#"&amp;CELL("direccion",Tabla_471039!A756),"753")</f>
        <v>753</v>
      </c>
      <c r="S760" s="5" t="str" cm="1">
        <f t="array" aca="1" ref="S760" ca="1">HYPERLINK("#"&amp;CELL("direccion",Tabla_471067!A756),"753")</f>
        <v>753</v>
      </c>
      <c r="T760" s="5" t="str" cm="1">
        <f t="array" aca="1" ref="T760" ca="1">HYPERLINK("#"&amp;CELL("direccion",Tabla_471023!A756),"753")</f>
        <v>753</v>
      </c>
      <c r="U760" s="5" t="str" cm="1">
        <f t="array" aca="1" ref="U760" ca="1">HYPERLINK("#"&amp;CELL("direccion",Tabla_471047!A756),"753")</f>
        <v>753</v>
      </c>
      <c r="V760" s="5" t="str" cm="1">
        <f t="array" aca="1" ref="V760" ca="1">HYPERLINK("#"&amp;CELL("direccion",Tabla_471030!A756),"753")</f>
        <v>753</v>
      </c>
      <c r="W760" s="5" t="str" cm="1">
        <f t="array" aca="1" ref="W760" ca="1">HYPERLINK("#"&amp;CELL("direccion",Tabla_471041!A756),"753")</f>
        <v>753</v>
      </c>
      <c r="X760" s="5" t="str" cm="1">
        <f t="array" aca="1" ref="X760" ca="1">HYPERLINK("#"&amp;CELL("direccion",Tabla_471031!A756),"753")</f>
        <v>753</v>
      </c>
      <c r="Y760" s="5" t="str" cm="1">
        <f t="array" aca="1" ref="Y760" ca="1">HYPERLINK("#"&amp;CELL("direccion",Tabla_471032!A756),"753")</f>
        <v>753</v>
      </c>
      <c r="Z760" s="5" t="str" cm="1">
        <f t="array" aca="1" ref="Z760" ca="1">HYPERLINK("#"&amp;CELL("direccion",Tabla_471059!A756),"753")</f>
        <v>753</v>
      </c>
      <c r="AA760" s="5" t="str" cm="1">
        <f t="array" aca="1" ref="AA760" ca="1">HYPERLINK("#"&amp;CELL("direccion",Tabla_471071!A756),"753")</f>
        <v>753</v>
      </c>
      <c r="AB760" s="5" t="str" cm="1">
        <f t="array" aca="1" ref="AB760" ca="1">HYPERLINK("#"&amp;CELL("direccion",Tabla_471062!A756),"753")</f>
        <v>753</v>
      </c>
      <c r="AC760" s="5" t="str" cm="1">
        <f t="array" aca="1" ref="AC760" ca="1">HYPERLINK("#"&amp;CELL("direccion",Tabla_471074!A756),"753")</f>
        <v>753</v>
      </c>
      <c r="AD760" t="s">
        <v>213</v>
      </c>
      <c r="AE760" s="3">
        <v>45747</v>
      </c>
    </row>
    <row r="761" spans="1:31" x14ac:dyDescent="0.3">
      <c r="A761">
        <v>2025</v>
      </c>
      <c r="B761" s="3">
        <v>45658</v>
      </c>
      <c r="C761" s="3">
        <v>45747</v>
      </c>
      <c r="D761" t="s">
        <v>84</v>
      </c>
      <c r="E761">
        <v>169</v>
      </c>
      <c r="F761" t="s">
        <v>306</v>
      </c>
      <c r="G761" t="s">
        <v>306</v>
      </c>
      <c r="H761" t="s">
        <v>225</v>
      </c>
      <c r="I761" t="s">
        <v>1423</v>
      </c>
      <c r="J761" t="s">
        <v>1424</v>
      </c>
      <c r="K761" t="s">
        <v>423</v>
      </c>
      <c r="L761" t="s">
        <v>91</v>
      </c>
      <c r="M761">
        <v>11537</v>
      </c>
      <c r="N761" t="s">
        <v>212</v>
      </c>
      <c r="O761">
        <v>9402.81</v>
      </c>
      <c r="P761" t="s">
        <v>212</v>
      </c>
      <c r="Q761" s="5" t="str" cm="1">
        <f t="array" aca="1" ref="Q761" ca="1">HYPERLINK("#"&amp;CELL("direccion",Tabla_471065!A757),"754")</f>
        <v>754</v>
      </c>
      <c r="R761" s="5" t="str" cm="1">
        <f t="array" aca="1" ref="R761" ca="1">HYPERLINK("#"&amp;CELL("direccion",Tabla_471039!A757),"754")</f>
        <v>754</v>
      </c>
      <c r="S761" s="5" t="str" cm="1">
        <f t="array" aca="1" ref="S761" ca="1">HYPERLINK("#"&amp;CELL("direccion",Tabla_471067!A757),"754")</f>
        <v>754</v>
      </c>
      <c r="T761" s="5" t="str" cm="1">
        <f t="array" aca="1" ref="T761" ca="1">HYPERLINK("#"&amp;CELL("direccion",Tabla_471023!A757),"754")</f>
        <v>754</v>
      </c>
      <c r="U761" s="5" t="str" cm="1">
        <f t="array" aca="1" ref="U761" ca="1">HYPERLINK("#"&amp;CELL("direccion",Tabla_471047!A757),"754")</f>
        <v>754</v>
      </c>
      <c r="V761" s="5" t="str" cm="1">
        <f t="array" aca="1" ref="V761" ca="1">HYPERLINK("#"&amp;CELL("direccion",Tabla_471030!A757),"754")</f>
        <v>754</v>
      </c>
      <c r="W761" s="5" t="str" cm="1">
        <f t="array" aca="1" ref="W761" ca="1">HYPERLINK("#"&amp;CELL("direccion",Tabla_471041!A757),"754")</f>
        <v>754</v>
      </c>
      <c r="X761" s="5" t="str" cm="1">
        <f t="array" aca="1" ref="X761" ca="1">HYPERLINK("#"&amp;CELL("direccion",Tabla_471031!A757),"754")</f>
        <v>754</v>
      </c>
      <c r="Y761" s="5" t="str" cm="1">
        <f t="array" aca="1" ref="Y761" ca="1">HYPERLINK("#"&amp;CELL("direccion",Tabla_471032!A757),"754")</f>
        <v>754</v>
      </c>
      <c r="Z761" s="5" t="str" cm="1">
        <f t="array" aca="1" ref="Z761" ca="1">HYPERLINK("#"&amp;CELL("direccion",Tabla_471059!A757),"754")</f>
        <v>754</v>
      </c>
      <c r="AA761" s="5" t="str" cm="1">
        <f t="array" aca="1" ref="AA761" ca="1">HYPERLINK("#"&amp;CELL("direccion",Tabla_471071!A757),"754")</f>
        <v>754</v>
      </c>
      <c r="AB761" s="5" t="str" cm="1">
        <f t="array" aca="1" ref="AB761" ca="1">HYPERLINK("#"&amp;CELL("direccion",Tabla_471062!A757),"754")</f>
        <v>754</v>
      </c>
      <c r="AC761" s="5" t="str" cm="1">
        <f t="array" aca="1" ref="AC761" ca="1">HYPERLINK("#"&amp;CELL("direccion",Tabla_471074!A757),"754")</f>
        <v>754</v>
      </c>
      <c r="AD761" t="s">
        <v>213</v>
      </c>
      <c r="AE761" s="3">
        <v>45747</v>
      </c>
    </row>
    <row r="762" spans="1:31" x14ac:dyDescent="0.3">
      <c r="A762">
        <v>2025</v>
      </c>
      <c r="B762" s="3">
        <v>45658</v>
      </c>
      <c r="C762" s="3">
        <v>45747</v>
      </c>
      <c r="D762" t="s">
        <v>84</v>
      </c>
      <c r="E762">
        <v>169</v>
      </c>
      <c r="F762" t="s">
        <v>309</v>
      </c>
      <c r="G762" t="s">
        <v>309</v>
      </c>
      <c r="H762" t="s">
        <v>225</v>
      </c>
      <c r="I762" t="s">
        <v>1277</v>
      </c>
      <c r="J762" t="s">
        <v>1425</v>
      </c>
      <c r="K762" t="s">
        <v>1426</v>
      </c>
      <c r="L762" t="s">
        <v>92</v>
      </c>
      <c r="M762">
        <v>10500</v>
      </c>
      <c r="N762" t="s">
        <v>212</v>
      </c>
      <c r="O762">
        <v>8609.76</v>
      </c>
      <c r="P762" t="s">
        <v>212</v>
      </c>
      <c r="Q762" s="5" t="str" cm="1">
        <f t="array" aca="1" ref="Q762" ca="1">HYPERLINK("#"&amp;CELL("direccion",Tabla_471065!A758),"755")</f>
        <v>755</v>
      </c>
      <c r="R762" s="5" t="str" cm="1">
        <f t="array" aca="1" ref="R762" ca="1">HYPERLINK("#"&amp;CELL("direccion",Tabla_471039!A758),"755")</f>
        <v>755</v>
      </c>
      <c r="S762" s="5" t="str" cm="1">
        <f t="array" aca="1" ref="S762" ca="1">HYPERLINK("#"&amp;CELL("direccion",Tabla_471067!A758),"755")</f>
        <v>755</v>
      </c>
      <c r="T762" s="5" t="str" cm="1">
        <f t="array" aca="1" ref="T762" ca="1">HYPERLINK("#"&amp;CELL("direccion",Tabla_471023!A758),"755")</f>
        <v>755</v>
      </c>
      <c r="U762" s="5" t="str" cm="1">
        <f t="array" aca="1" ref="U762" ca="1">HYPERLINK("#"&amp;CELL("direccion",Tabla_471047!A758),"755")</f>
        <v>755</v>
      </c>
      <c r="V762" s="5" t="str" cm="1">
        <f t="array" aca="1" ref="V762" ca="1">HYPERLINK("#"&amp;CELL("direccion",Tabla_471030!A758),"755")</f>
        <v>755</v>
      </c>
      <c r="W762" s="5" t="str" cm="1">
        <f t="array" aca="1" ref="W762" ca="1">HYPERLINK("#"&amp;CELL("direccion",Tabla_471041!A758),"755")</f>
        <v>755</v>
      </c>
      <c r="X762" s="5" t="str" cm="1">
        <f t="array" aca="1" ref="X762" ca="1">HYPERLINK("#"&amp;CELL("direccion",Tabla_471031!A758),"755")</f>
        <v>755</v>
      </c>
      <c r="Y762" s="5" t="str" cm="1">
        <f t="array" aca="1" ref="Y762" ca="1">HYPERLINK("#"&amp;CELL("direccion",Tabla_471032!A758),"755")</f>
        <v>755</v>
      </c>
      <c r="Z762" s="5" t="str" cm="1">
        <f t="array" aca="1" ref="Z762" ca="1">HYPERLINK("#"&amp;CELL("direccion",Tabla_471059!A758),"755")</f>
        <v>755</v>
      </c>
      <c r="AA762" s="5" t="str" cm="1">
        <f t="array" aca="1" ref="AA762" ca="1">HYPERLINK("#"&amp;CELL("direccion",Tabla_471071!A758),"755")</f>
        <v>755</v>
      </c>
      <c r="AB762" s="5" t="str" cm="1">
        <f t="array" aca="1" ref="AB762" ca="1">HYPERLINK("#"&amp;CELL("direccion",Tabla_471062!A758),"755")</f>
        <v>755</v>
      </c>
      <c r="AC762" s="5" t="str" cm="1">
        <f t="array" aca="1" ref="AC762" ca="1">HYPERLINK("#"&amp;CELL("direccion",Tabla_471074!A758),"755")</f>
        <v>755</v>
      </c>
      <c r="AD762" t="s">
        <v>213</v>
      </c>
      <c r="AE762" s="3">
        <v>45747</v>
      </c>
    </row>
    <row r="763" spans="1:31" x14ac:dyDescent="0.3">
      <c r="A763">
        <v>2025</v>
      </c>
      <c r="B763" s="3">
        <v>45658</v>
      </c>
      <c r="C763" s="3">
        <v>45747</v>
      </c>
      <c r="D763" t="s">
        <v>84</v>
      </c>
      <c r="E763">
        <v>169</v>
      </c>
      <c r="F763" t="s">
        <v>307</v>
      </c>
      <c r="G763" t="s">
        <v>307</v>
      </c>
      <c r="H763" t="s">
        <v>225</v>
      </c>
      <c r="I763" t="s">
        <v>1427</v>
      </c>
      <c r="J763" t="s">
        <v>1428</v>
      </c>
      <c r="K763" t="s">
        <v>404</v>
      </c>
      <c r="L763" t="s">
        <v>92</v>
      </c>
      <c r="M763">
        <v>11537</v>
      </c>
      <c r="N763" t="s">
        <v>212</v>
      </c>
      <c r="O763">
        <v>9402.81</v>
      </c>
      <c r="P763" t="s">
        <v>212</v>
      </c>
      <c r="Q763" s="5" t="str" cm="1">
        <f t="array" aca="1" ref="Q763" ca="1">HYPERLINK("#"&amp;CELL("direccion",Tabla_471065!A759),"756")</f>
        <v>756</v>
      </c>
      <c r="R763" s="5" t="str" cm="1">
        <f t="array" aca="1" ref="R763" ca="1">HYPERLINK("#"&amp;CELL("direccion",Tabla_471039!A759),"756")</f>
        <v>756</v>
      </c>
      <c r="S763" s="5" t="str" cm="1">
        <f t="array" aca="1" ref="S763" ca="1">HYPERLINK("#"&amp;CELL("direccion",Tabla_471067!A759),"756")</f>
        <v>756</v>
      </c>
      <c r="T763" s="5" t="str" cm="1">
        <f t="array" aca="1" ref="T763" ca="1">HYPERLINK("#"&amp;CELL("direccion",Tabla_471023!A759),"756")</f>
        <v>756</v>
      </c>
      <c r="U763" s="5" t="str" cm="1">
        <f t="array" aca="1" ref="U763" ca="1">HYPERLINK("#"&amp;CELL("direccion",Tabla_471047!A759),"756")</f>
        <v>756</v>
      </c>
      <c r="V763" s="5" t="str" cm="1">
        <f t="array" aca="1" ref="V763" ca="1">HYPERLINK("#"&amp;CELL("direccion",Tabla_471030!A759),"756")</f>
        <v>756</v>
      </c>
      <c r="W763" s="5" t="str" cm="1">
        <f t="array" aca="1" ref="W763" ca="1">HYPERLINK("#"&amp;CELL("direccion",Tabla_471041!A759),"756")</f>
        <v>756</v>
      </c>
      <c r="X763" s="5" t="str" cm="1">
        <f t="array" aca="1" ref="X763" ca="1">HYPERLINK("#"&amp;CELL("direccion",Tabla_471031!A759),"756")</f>
        <v>756</v>
      </c>
      <c r="Y763" s="5" t="str" cm="1">
        <f t="array" aca="1" ref="Y763" ca="1">HYPERLINK("#"&amp;CELL("direccion",Tabla_471032!A759),"756")</f>
        <v>756</v>
      </c>
      <c r="Z763" s="5" t="str" cm="1">
        <f t="array" aca="1" ref="Z763" ca="1">HYPERLINK("#"&amp;CELL("direccion",Tabla_471059!A759),"756")</f>
        <v>756</v>
      </c>
      <c r="AA763" s="5" t="str" cm="1">
        <f t="array" aca="1" ref="AA763" ca="1">HYPERLINK("#"&amp;CELL("direccion",Tabla_471071!A759),"756")</f>
        <v>756</v>
      </c>
      <c r="AB763" s="5" t="str" cm="1">
        <f t="array" aca="1" ref="AB763" ca="1">HYPERLINK("#"&amp;CELL("direccion",Tabla_471062!A759),"756")</f>
        <v>756</v>
      </c>
      <c r="AC763" s="5" t="str" cm="1">
        <f t="array" aca="1" ref="AC763" ca="1">HYPERLINK("#"&amp;CELL("direccion",Tabla_471074!A759),"756")</f>
        <v>756</v>
      </c>
      <c r="AD763" t="s">
        <v>213</v>
      </c>
      <c r="AE763" s="3">
        <v>45747</v>
      </c>
    </row>
    <row r="764" spans="1:31" x14ac:dyDescent="0.3">
      <c r="A764">
        <v>2025</v>
      </c>
      <c r="B764" s="3">
        <v>45658</v>
      </c>
      <c r="C764" s="3">
        <v>45747</v>
      </c>
      <c r="D764" t="s">
        <v>84</v>
      </c>
      <c r="E764">
        <v>169</v>
      </c>
      <c r="F764" t="s">
        <v>306</v>
      </c>
      <c r="G764" t="s">
        <v>306</v>
      </c>
      <c r="H764" t="s">
        <v>225</v>
      </c>
      <c r="I764" t="s">
        <v>1287</v>
      </c>
      <c r="J764" t="s">
        <v>538</v>
      </c>
      <c r="K764" t="s">
        <v>538</v>
      </c>
      <c r="L764" t="s">
        <v>91</v>
      </c>
      <c r="M764">
        <v>11537</v>
      </c>
      <c r="N764" t="s">
        <v>212</v>
      </c>
      <c r="O764">
        <v>9402.81</v>
      </c>
      <c r="P764" t="s">
        <v>212</v>
      </c>
      <c r="Q764" s="5" t="str" cm="1">
        <f t="array" aca="1" ref="Q764" ca="1">HYPERLINK("#"&amp;CELL("direccion",Tabla_471065!A760),"757")</f>
        <v>757</v>
      </c>
      <c r="R764" s="5" t="str" cm="1">
        <f t="array" aca="1" ref="R764" ca="1">HYPERLINK("#"&amp;CELL("direccion",Tabla_471039!A760),"757")</f>
        <v>757</v>
      </c>
      <c r="S764" s="5" t="str" cm="1">
        <f t="array" aca="1" ref="S764" ca="1">HYPERLINK("#"&amp;CELL("direccion",Tabla_471067!A760),"757")</f>
        <v>757</v>
      </c>
      <c r="T764" s="5" t="str" cm="1">
        <f t="array" aca="1" ref="T764" ca="1">HYPERLINK("#"&amp;CELL("direccion",Tabla_471023!A760),"757")</f>
        <v>757</v>
      </c>
      <c r="U764" s="5" t="str" cm="1">
        <f t="array" aca="1" ref="U764" ca="1">HYPERLINK("#"&amp;CELL("direccion",Tabla_471047!A760),"757")</f>
        <v>757</v>
      </c>
      <c r="V764" s="5" t="str" cm="1">
        <f t="array" aca="1" ref="V764" ca="1">HYPERLINK("#"&amp;CELL("direccion",Tabla_471030!A760),"757")</f>
        <v>757</v>
      </c>
      <c r="W764" s="5" t="str" cm="1">
        <f t="array" aca="1" ref="W764" ca="1">HYPERLINK("#"&amp;CELL("direccion",Tabla_471041!A760),"757")</f>
        <v>757</v>
      </c>
      <c r="X764" s="5" t="str" cm="1">
        <f t="array" aca="1" ref="X764" ca="1">HYPERLINK("#"&amp;CELL("direccion",Tabla_471031!A760),"757")</f>
        <v>757</v>
      </c>
      <c r="Y764" s="5" t="str" cm="1">
        <f t="array" aca="1" ref="Y764" ca="1">HYPERLINK("#"&amp;CELL("direccion",Tabla_471032!A760),"757")</f>
        <v>757</v>
      </c>
      <c r="Z764" s="5" t="str" cm="1">
        <f t="array" aca="1" ref="Z764" ca="1">HYPERLINK("#"&amp;CELL("direccion",Tabla_471059!A760),"757")</f>
        <v>757</v>
      </c>
      <c r="AA764" s="5" t="str" cm="1">
        <f t="array" aca="1" ref="AA764" ca="1">HYPERLINK("#"&amp;CELL("direccion",Tabla_471071!A760),"757")</f>
        <v>757</v>
      </c>
      <c r="AB764" s="5" t="str" cm="1">
        <f t="array" aca="1" ref="AB764" ca="1">HYPERLINK("#"&amp;CELL("direccion",Tabla_471062!A760),"757")</f>
        <v>757</v>
      </c>
      <c r="AC764" s="5" t="str" cm="1">
        <f t="array" aca="1" ref="AC764" ca="1">HYPERLINK("#"&amp;CELL("direccion",Tabla_471074!A760),"757")</f>
        <v>757</v>
      </c>
      <c r="AD764" t="s">
        <v>213</v>
      </c>
      <c r="AE764" s="3">
        <v>45747</v>
      </c>
    </row>
    <row r="765" spans="1:31" x14ac:dyDescent="0.3">
      <c r="A765">
        <v>2025</v>
      </c>
      <c r="B765" s="3">
        <v>45658</v>
      </c>
      <c r="C765" s="3">
        <v>45747</v>
      </c>
      <c r="D765" t="s">
        <v>84</v>
      </c>
      <c r="E765">
        <v>169</v>
      </c>
      <c r="F765" t="s">
        <v>297</v>
      </c>
      <c r="G765" t="s">
        <v>297</v>
      </c>
      <c r="H765" t="s">
        <v>225</v>
      </c>
      <c r="I765" t="s">
        <v>371</v>
      </c>
      <c r="J765" t="s">
        <v>538</v>
      </c>
      <c r="K765" t="s">
        <v>347</v>
      </c>
      <c r="L765" t="s">
        <v>91</v>
      </c>
      <c r="M765">
        <v>10500</v>
      </c>
      <c r="N765" t="s">
        <v>212</v>
      </c>
      <c r="O765">
        <v>8609.76</v>
      </c>
      <c r="P765" t="s">
        <v>212</v>
      </c>
      <c r="Q765" s="5" t="str" cm="1">
        <f t="array" aca="1" ref="Q765" ca="1">HYPERLINK("#"&amp;CELL("direccion",Tabla_471065!A761),"758")</f>
        <v>758</v>
      </c>
      <c r="R765" s="5" t="str" cm="1">
        <f t="array" aca="1" ref="R765" ca="1">HYPERLINK("#"&amp;CELL("direccion",Tabla_471039!A761),"758")</f>
        <v>758</v>
      </c>
      <c r="S765" s="5" t="str" cm="1">
        <f t="array" aca="1" ref="S765" ca="1">HYPERLINK("#"&amp;CELL("direccion",Tabla_471067!A761),"758")</f>
        <v>758</v>
      </c>
      <c r="T765" s="5" t="str" cm="1">
        <f t="array" aca="1" ref="T765" ca="1">HYPERLINK("#"&amp;CELL("direccion",Tabla_471023!A761),"758")</f>
        <v>758</v>
      </c>
      <c r="U765" s="5" t="str" cm="1">
        <f t="array" aca="1" ref="U765" ca="1">HYPERLINK("#"&amp;CELL("direccion",Tabla_471047!A761),"758")</f>
        <v>758</v>
      </c>
      <c r="V765" s="5" t="str" cm="1">
        <f t="array" aca="1" ref="V765" ca="1">HYPERLINK("#"&amp;CELL("direccion",Tabla_471030!A761),"758")</f>
        <v>758</v>
      </c>
      <c r="W765" s="5" t="str" cm="1">
        <f t="array" aca="1" ref="W765" ca="1">HYPERLINK("#"&amp;CELL("direccion",Tabla_471041!A761),"758")</f>
        <v>758</v>
      </c>
      <c r="X765" s="5" t="str" cm="1">
        <f t="array" aca="1" ref="X765" ca="1">HYPERLINK("#"&amp;CELL("direccion",Tabla_471031!A761),"758")</f>
        <v>758</v>
      </c>
      <c r="Y765" s="5" t="str" cm="1">
        <f t="array" aca="1" ref="Y765" ca="1">HYPERLINK("#"&amp;CELL("direccion",Tabla_471032!A761),"758")</f>
        <v>758</v>
      </c>
      <c r="Z765" s="5" t="str" cm="1">
        <f t="array" aca="1" ref="Z765" ca="1">HYPERLINK("#"&amp;CELL("direccion",Tabla_471059!A761),"758")</f>
        <v>758</v>
      </c>
      <c r="AA765" s="5" t="str" cm="1">
        <f t="array" aca="1" ref="AA765" ca="1">HYPERLINK("#"&amp;CELL("direccion",Tabla_471071!A761),"758")</f>
        <v>758</v>
      </c>
      <c r="AB765" s="5" t="str" cm="1">
        <f t="array" aca="1" ref="AB765" ca="1">HYPERLINK("#"&amp;CELL("direccion",Tabla_471062!A761),"758")</f>
        <v>758</v>
      </c>
      <c r="AC765" s="5" t="str" cm="1">
        <f t="array" aca="1" ref="AC765" ca="1">HYPERLINK("#"&amp;CELL("direccion",Tabla_471074!A761),"758")</f>
        <v>758</v>
      </c>
      <c r="AD765" t="s">
        <v>213</v>
      </c>
      <c r="AE765" s="3">
        <v>45747</v>
      </c>
    </row>
    <row r="766" spans="1:31" x14ac:dyDescent="0.3">
      <c r="A766">
        <v>2025</v>
      </c>
      <c r="B766" s="3">
        <v>45658</v>
      </c>
      <c r="C766" s="3">
        <v>45747</v>
      </c>
      <c r="D766" t="s">
        <v>84</v>
      </c>
      <c r="E766">
        <v>169</v>
      </c>
      <c r="F766" t="s">
        <v>309</v>
      </c>
      <c r="G766" t="s">
        <v>309</v>
      </c>
      <c r="H766" t="s">
        <v>225</v>
      </c>
      <c r="I766" t="s">
        <v>904</v>
      </c>
      <c r="J766" t="s">
        <v>538</v>
      </c>
      <c r="K766" t="s">
        <v>680</v>
      </c>
      <c r="L766" t="s">
        <v>91</v>
      </c>
      <c r="M766">
        <v>11537</v>
      </c>
      <c r="N766" t="s">
        <v>212</v>
      </c>
      <c r="O766">
        <v>9402.81</v>
      </c>
      <c r="P766" t="s">
        <v>212</v>
      </c>
      <c r="Q766" s="5" t="str" cm="1">
        <f t="array" aca="1" ref="Q766" ca="1">HYPERLINK("#"&amp;CELL("direccion",Tabla_471065!A762),"759")</f>
        <v>759</v>
      </c>
      <c r="R766" s="5" t="str" cm="1">
        <f t="array" aca="1" ref="R766" ca="1">HYPERLINK("#"&amp;CELL("direccion",Tabla_471039!A762),"759")</f>
        <v>759</v>
      </c>
      <c r="S766" s="5" t="str" cm="1">
        <f t="array" aca="1" ref="S766" ca="1">HYPERLINK("#"&amp;CELL("direccion",Tabla_471067!A762),"759")</f>
        <v>759</v>
      </c>
      <c r="T766" s="5" t="str" cm="1">
        <f t="array" aca="1" ref="T766" ca="1">HYPERLINK("#"&amp;CELL("direccion",Tabla_471023!A762),"759")</f>
        <v>759</v>
      </c>
      <c r="U766" s="5" t="str" cm="1">
        <f t="array" aca="1" ref="U766" ca="1">HYPERLINK("#"&amp;CELL("direccion",Tabla_471047!A762),"759")</f>
        <v>759</v>
      </c>
      <c r="V766" s="5" t="str" cm="1">
        <f t="array" aca="1" ref="V766" ca="1">HYPERLINK("#"&amp;CELL("direccion",Tabla_471030!A762),"759")</f>
        <v>759</v>
      </c>
      <c r="W766" s="5" t="str" cm="1">
        <f t="array" aca="1" ref="W766" ca="1">HYPERLINK("#"&amp;CELL("direccion",Tabla_471041!A762),"759")</f>
        <v>759</v>
      </c>
      <c r="X766" s="5" t="str" cm="1">
        <f t="array" aca="1" ref="X766" ca="1">HYPERLINK("#"&amp;CELL("direccion",Tabla_471031!A762),"759")</f>
        <v>759</v>
      </c>
      <c r="Y766" s="5" t="str" cm="1">
        <f t="array" aca="1" ref="Y766" ca="1">HYPERLINK("#"&amp;CELL("direccion",Tabla_471032!A762),"759")</f>
        <v>759</v>
      </c>
      <c r="Z766" s="5" t="str" cm="1">
        <f t="array" aca="1" ref="Z766" ca="1">HYPERLINK("#"&amp;CELL("direccion",Tabla_471059!A762),"759")</f>
        <v>759</v>
      </c>
      <c r="AA766" s="5" t="str" cm="1">
        <f t="array" aca="1" ref="AA766" ca="1">HYPERLINK("#"&amp;CELL("direccion",Tabla_471071!A762),"759")</f>
        <v>759</v>
      </c>
      <c r="AB766" s="5" t="str" cm="1">
        <f t="array" aca="1" ref="AB766" ca="1">HYPERLINK("#"&amp;CELL("direccion",Tabla_471062!A762),"759")</f>
        <v>759</v>
      </c>
      <c r="AC766" s="5" t="str" cm="1">
        <f t="array" aca="1" ref="AC766" ca="1">HYPERLINK("#"&amp;CELL("direccion",Tabla_471074!A762),"759")</f>
        <v>759</v>
      </c>
      <c r="AD766" t="s">
        <v>213</v>
      </c>
      <c r="AE766" s="3">
        <v>45747</v>
      </c>
    </row>
    <row r="767" spans="1:31" x14ac:dyDescent="0.3">
      <c r="A767">
        <v>2025</v>
      </c>
      <c r="B767" s="3">
        <v>45658</v>
      </c>
      <c r="C767" s="3">
        <v>45747</v>
      </c>
      <c r="D767" t="s">
        <v>84</v>
      </c>
      <c r="E767">
        <v>169</v>
      </c>
      <c r="F767" t="s">
        <v>311</v>
      </c>
      <c r="G767" t="s">
        <v>311</v>
      </c>
      <c r="H767" t="s">
        <v>225</v>
      </c>
      <c r="I767" t="s">
        <v>1429</v>
      </c>
      <c r="J767" t="s">
        <v>538</v>
      </c>
      <c r="K767" t="s">
        <v>1430</v>
      </c>
      <c r="L767" t="s">
        <v>92</v>
      </c>
      <c r="M767">
        <v>11537</v>
      </c>
      <c r="N767" t="s">
        <v>212</v>
      </c>
      <c r="O767">
        <v>9402.81</v>
      </c>
      <c r="P767" t="s">
        <v>212</v>
      </c>
      <c r="Q767" s="5" t="str" cm="1">
        <f t="array" aca="1" ref="Q767" ca="1">HYPERLINK("#"&amp;CELL("direccion",Tabla_471065!A763),"760")</f>
        <v>760</v>
      </c>
      <c r="R767" s="5" t="str" cm="1">
        <f t="array" aca="1" ref="R767" ca="1">HYPERLINK("#"&amp;CELL("direccion",Tabla_471039!A763),"760")</f>
        <v>760</v>
      </c>
      <c r="S767" s="5" t="str" cm="1">
        <f t="array" aca="1" ref="S767" ca="1">HYPERLINK("#"&amp;CELL("direccion",Tabla_471067!A763),"760")</f>
        <v>760</v>
      </c>
      <c r="T767" s="5" t="str" cm="1">
        <f t="array" aca="1" ref="T767" ca="1">HYPERLINK("#"&amp;CELL("direccion",Tabla_471023!A763),"760")</f>
        <v>760</v>
      </c>
      <c r="U767" s="5" t="str" cm="1">
        <f t="array" aca="1" ref="U767" ca="1">HYPERLINK("#"&amp;CELL("direccion",Tabla_471047!A763),"760")</f>
        <v>760</v>
      </c>
      <c r="V767" s="5" t="str" cm="1">
        <f t="array" aca="1" ref="V767" ca="1">HYPERLINK("#"&amp;CELL("direccion",Tabla_471030!A763),"760")</f>
        <v>760</v>
      </c>
      <c r="W767" s="5" t="str" cm="1">
        <f t="array" aca="1" ref="W767" ca="1">HYPERLINK("#"&amp;CELL("direccion",Tabla_471041!A763),"760")</f>
        <v>760</v>
      </c>
      <c r="X767" s="5" t="str" cm="1">
        <f t="array" aca="1" ref="X767" ca="1">HYPERLINK("#"&amp;CELL("direccion",Tabla_471031!A763),"760")</f>
        <v>760</v>
      </c>
      <c r="Y767" s="5" t="str" cm="1">
        <f t="array" aca="1" ref="Y767" ca="1">HYPERLINK("#"&amp;CELL("direccion",Tabla_471032!A763),"760")</f>
        <v>760</v>
      </c>
      <c r="Z767" s="5" t="str" cm="1">
        <f t="array" aca="1" ref="Z767" ca="1">HYPERLINK("#"&amp;CELL("direccion",Tabla_471059!A763),"760")</f>
        <v>760</v>
      </c>
      <c r="AA767" s="5" t="str" cm="1">
        <f t="array" aca="1" ref="AA767" ca="1">HYPERLINK("#"&amp;CELL("direccion",Tabla_471071!A763),"760")</f>
        <v>760</v>
      </c>
      <c r="AB767" s="5" t="str" cm="1">
        <f t="array" aca="1" ref="AB767" ca="1">HYPERLINK("#"&amp;CELL("direccion",Tabla_471062!A763),"760")</f>
        <v>760</v>
      </c>
      <c r="AC767" s="5" t="str" cm="1">
        <f t="array" aca="1" ref="AC767" ca="1">HYPERLINK("#"&amp;CELL("direccion",Tabla_471074!A763),"760")</f>
        <v>760</v>
      </c>
      <c r="AD767" t="s">
        <v>213</v>
      </c>
      <c r="AE767" s="3">
        <v>45747</v>
      </c>
    </row>
    <row r="768" spans="1:31" x14ac:dyDescent="0.3">
      <c r="A768">
        <v>2025</v>
      </c>
      <c r="B768" s="3">
        <v>45658</v>
      </c>
      <c r="C768" s="3">
        <v>45747</v>
      </c>
      <c r="D768" t="s">
        <v>84</v>
      </c>
      <c r="E768">
        <v>169</v>
      </c>
      <c r="F768" t="s">
        <v>310</v>
      </c>
      <c r="G768" t="s">
        <v>310</v>
      </c>
      <c r="H768" t="s">
        <v>225</v>
      </c>
      <c r="I768" t="s">
        <v>1431</v>
      </c>
      <c r="J768" t="s">
        <v>538</v>
      </c>
      <c r="K768" t="s">
        <v>348</v>
      </c>
      <c r="L768" t="s">
        <v>91</v>
      </c>
      <c r="M768">
        <v>10500</v>
      </c>
      <c r="N768" t="s">
        <v>212</v>
      </c>
      <c r="O768">
        <v>8609.76</v>
      </c>
      <c r="P768" t="s">
        <v>212</v>
      </c>
      <c r="Q768" s="5" t="str" cm="1">
        <f t="array" aca="1" ref="Q768" ca="1">HYPERLINK("#"&amp;CELL("direccion",Tabla_471065!A764),"761")</f>
        <v>761</v>
      </c>
      <c r="R768" s="5" t="str" cm="1">
        <f t="array" aca="1" ref="R768" ca="1">HYPERLINK("#"&amp;CELL("direccion",Tabla_471039!A764),"761")</f>
        <v>761</v>
      </c>
      <c r="S768" s="5" t="str" cm="1">
        <f t="array" aca="1" ref="S768" ca="1">HYPERLINK("#"&amp;CELL("direccion",Tabla_471067!A764),"761")</f>
        <v>761</v>
      </c>
      <c r="T768" s="5" t="str" cm="1">
        <f t="array" aca="1" ref="T768" ca="1">HYPERLINK("#"&amp;CELL("direccion",Tabla_471023!A764),"761")</f>
        <v>761</v>
      </c>
      <c r="U768" s="5" t="str" cm="1">
        <f t="array" aca="1" ref="U768" ca="1">HYPERLINK("#"&amp;CELL("direccion",Tabla_471047!A764),"761")</f>
        <v>761</v>
      </c>
      <c r="V768" s="5" t="str" cm="1">
        <f t="array" aca="1" ref="V768" ca="1">HYPERLINK("#"&amp;CELL("direccion",Tabla_471030!A764),"761")</f>
        <v>761</v>
      </c>
      <c r="W768" s="5" t="str" cm="1">
        <f t="array" aca="1" ref="W768" ca="1">HYPERLINK("#"&amp;CELL("direccion",Tabla_471041!A764),"761")</f>
        <v>761</v>
      </c>
      <c r="X768" s="5" t="str" cm="1">
        <f t="array" aca="1" ref="X768" ca="1">HYPERLINK("#"&amp;CELL("direccion",Tabla_471031!A764),"761")</f>
        <v>761</v>
      </c>
      <c r="Y768" s="5" t="str" cm="1">
        <f t="array" aca="1" ref="Y768" ca="1">HYPERLINK("#"&amp;CELL("direccion",Tabla_471032!A764),"761")</f>
        <v>761</v>
      </c>
      <c r="Z768" s="5" t="str" cm="1">
        <f t="array" aca="1" ref="Z768" ca="1">HYPERLINK("#"&amp;CELL("direccion",Tabla_471059!A764),"761")</f>
        <v>761</v>
      </c>
      <c r="AA768" s="5" t="str" cm="1">
        <f t="array" aca="1" ref="AA768" ca="1">HYPERLINK("#"&amp;CELL("direccion",Tabla_471071!A764),"761")</f>
        <v>761</v>
      </c>
      <c r="AB768" s="5" t="str" cm="1">
        <f t="array" aca="1" ref="AB768" ca="1">HYPERLINK("#"&amp;CELL("direccion",Tabla_471062!A764),"761")</f>
        <v>761</v>
      </c>
      <c r="AC768" s="5" t="str" cm="1">
        <f t="array" aca="1" ref="AC768" ca="1">HYPERLINK("#"&amp;CELL("direccion",Tabla_471074!A764),"761")</f>
        <v>761</v>
      </c>
      <c r="AD768" t="s">
        <v>213</v>
      </c>
      <c r="AE768" s="3">
        <v>45747</v>
      </c>
    </row>
    <row r="769" spans="1:31" x14ac:dyDescent="0.3">
      <c r="A769">
        <v>2025</v>
      </c>
      <c r="B769" s="3">
        <v>45658</v>
      </c>
      <c r="C769" s="3">
        <v>45747</v>
      </c>
      <c r="D769" t="s">
        <v>84</v>
      </c>
      <c r="E769">
        <v>169</v>
      </c>
      <c r="F769" t="s">
        <v>310</v>
      </c>
      <c r="G769" t="s">
        <v>310</v>
      </c>
      <c r="H769" t="s">
        <v>225</v>
      </c>
      <c r="I769" t="s">
        <v>1432</v>
      </c>
      <c r="J769" t="s">
        <v>538</v>
      </c>
      <c r="K769" t="s">
        <v>387</v>
      </c>
      <c r="L769" t="s">
        <v>92</v>
      </c>
      <c r="M769">
        <v>11537</v>
      </c>
      <c r="N769" t="s">
        <v>212</v>
      </c>
      <c r="O769">
        <v>9402.81</v>
      </c>
      <c r="P769" t="s">
        <v>212</v>
      </c>
      <c r="Q769" s="5" t="str" cm="1">
        <f t="array" aca="1" ref="Q769" ca="1">HYPERLINK("#"&amp;CELL("direccion",Tabla_471065!A765),"762")</f>
        <v>762</v>
      </c>
      <c r="R769" s="5" t="str" cm="1">
        <f t="array" aca="1" ref="R769" ca="1">HYPERLINK("#"&amp;CELL("direccion",Tabla_471039!A765),"762")</f>
        <v>762</v>
      </c>
      <c r="S769" s="5" t="str" cm="1">
        <f t="array" aca="1" ref="S769" ca="1">HYPERLINK("#"&amp;CELL("direccion",Tabla_471067!A765),"762")</f>
        <v>762</v>
      </c>
      <c r="T769" s="5" t="str" cm="1">
        <f t="array" aca="1" ref="T769" ca="1">HYPERLINK("#"&amp;CELL("direccion",Tabla_471023!A765),"762")</f>
        <v>762</v>
      </c>
      <c r="U769" s="5" t="str" cm="1">
        <f t="array" aca="1" ref="U769" ca="1">HYPERLINK("#"&amp;CELL("direccion",Tabla_471047!A765),"762")</f>
        <v>762</v>
      </c>
      <c r="V769" s="5" t="str" cm="1">
        <f t="array" aca="1" ref="V769" ca="1">HYPERLINK("#"&amp;CELL("direccion",Tabla_471030!A765),"762")</f>
        <v>762</v>
      </c>
      <c r="W769" s="5" t="str" cm="1">
        <f t="array" aca="1" ref="W769" ca="1">HYPERLINK("#"&amp;CELL("direccion",Tabla_471041!A765),"762")</f>
        <v>762</v>
      </c>
      <c r="X769" s="5" t="str" cm="1">
        <f t="array" aca="1" ref="X769" ca="1">HYPERLINK("#"&amp;CELL("direccion",Tabla_471031!A765),"762")</f>
        <v>762</v>
      </c>
      <c r="Y769" s="5" t="str" cm="1">
        <f t="array" aca="1" ref="Y769" ca="1">HYPERLINK("#"&amp;CELL("direccion",Tabla_471032!A765),"762")</f>
        <v>762</v>
      </c>
      <c r="Z769" s="5" t="str" cm="1">
        <f t="array" aca="1" ref="Z769" ca="1">HYPERLINK("#"&amp;CELL("direccion",Tabla_471059!A765),"762")</f>
        <v>762</v>
      </c>
      <c r="AA769" s="5" t="str" cm="1">
        <f t="array" aca="1" ref="AA769" ca="1">HYPERLINK("#"&amp;CELL("direccion",Tabla_471071!A765),"762")</f>
        <v>762</v>
      </c>
      <c r="AB769" s="5" t="str" cm="1">
        <f t="array" aca="1" ref="AB769" ca="1">HYPERLINK("#"&amp;CELL("direccion",Tabla_471062!A765),"762")</f>
        <v>762</v>
      </c>
      <c r="AC769" s="5" t="str" cm="1">
        <f t="array" aca="1" ref="AC769" ca="1">HYPERLINK("#"&amp;CELL("direccion",Tabla_471074!A765),"762")</f>
        <v>762</v>
      </c>
      <c r="AD769" t="s">
        <v>213</v>
      </c>
      <c r="AE769" s="3">
        <v>45747</v>
      </c>
    </row>
    <row r="770" spans="1:31" x14ac:dyDescent="0.3">
      <c r="A770">
        <v>2025</v>
      </c>
      <c r="B770" s="3">
        <v>45658</v>
      </c>
      <c r="C770" s="3">
        <v>45747</v>
      </c>
      <c r="D770" t="s">
        <v>84</v>
      </c>
      <c r="E770">
        <v>169</v>
      </c>
      <c r="F770" t="s">
        <v>313</v>
      </c>
      <c r="G770" t="s">
        <v>313</v>
      </c>
      <c r="H770" t="s">
        <v>225</v>
      </c>
      <c r="I770" t="s">
        <v>809</v>
      </c>
      <c r="J770" t="s">
        <v>1433</v>
      </c>
      <c r="K770" t="s">
        <v>1434</v>
      </c>
      <c r="L770" t="s">
        <v>92</v>
      </c>
      <c r="M770">
        <v>11537</v>
      </c>
      <c r="N770" t="s">
        <v>212</v>
      </c>
      <c r="O770">
        <v>9402.81</v>
      </c>
      <c r="P770" t="s">
        <v>212</v>
      </c>
      <c r="Q770" s="5" t="str" cm="1">
        <f t="array" aca="1" ref="Q770" ca="1">HYPERLINK("#"&amp;CELL("direccion",Tabla_471065!A766),"763")</f>
        <v>763</v>
      </c>
      <c r="R770" s="5" t="str" cm="1">
        <f t="array" aca="1" ref="R770" ca="1">HYPERLINK("#"&amp;CELL("direccion",Tabla_471039!A766),"763")</f>
        <v>763</v>
      </c>
      <c r="S770" s="5" t="str" cm="1">
        <f t="array" aca="1" ref="S770" ca="1">HYPERLINK("#"&amp;CELL("direccion",Tabla_471067!A766),"763")</f>
        <v>763</v>
      </c>
      <c r="T770" s="5" t="str" cm="1">
        <f t="array" aca="1" ref="T770" ca="1">HYPERLINK("#"&amp;CELL("direccion",Tabla_471023!A766),"763")</f>
        <v>763</v>
      </c>
      <c r="U770" s="5" t="str" cm="1">
        <f t="array" aca="1" ref="U770" ca="1">HYPERLINK("#"&amp;CELL("direccion",Tabla_471047!A766),"763")</f>
        <v>763</v>
      </c>
      <c r="V770" s="5" t="str" cm="1">
        <f t="array" aca="1" ref="V770" ca="1">HYPERLINK("#"&amp;CELL("direccion",Tabla_471030!A766),"763")</f>
        <v>763</v>
      </c>
      <c r="W770" s="5" t="str" cm="1">
        <f t="array" aca="1" ref="W770" ca="1">HYPERLINK("#"&amp;CELL("direccion",Tabla_471041!A766),"763")</f>
        <v>763</v>
      </c>
      <c r="X770" s="5" t="str" cm="1">
        <f t="array" aca="1" ref="X770" ca="1">HYPERLINK("#"&amp;CELL("direccion",Tabla_471031!A766),"763")</f>
        <v>763</v>
      </c>
      <c r="Y770" s="5" t="str" cm="1">
        <f t="array" aca="1" ref="Y770" ca="1">HYPERLINK("#"&amp;CELL("direccion",Tabla_471032!A766),"763")</f>
        <v>763</v>
      </c>
      <c r="Z770" s="5" t="str" cm="1">
        <f t="array" aca="1" ref="Z770" ca="1">HYPERLINK("#"&amp;CELL("direccion",Tabla_471059!A766),"763")</f>
        <v>763</v>
      </c>
      <c r="AA770" s="5" t="str" cm="1">
        <f t="array" aca="1" ref="AA770" ca="1">HYPERLINK("#"&amp;CELL("direccion",Tabla_471071!A766),"763")</f>
        <v>763</v>
      </c>
      <c r="AB770" s="5" t="str" cm="1">
        <f t="array" aca="1" ref="AB770" ca="1">HYPERLINK("#"&amp;CELL("direccion",Tabla_471062!A766),"763")</f>
        <v>763</v>
      </c>
      <c r="AC770" s="5" t="str" cm="1">
        <f t="array" aca="1" ref="AC770" ca="1">HYPERLINK("#"&amp;CELL("direccion",Tabla_471074!A766),"763")</f>
        <v>763</v>
      </c>
      <c r="AD770" t="s">
        <v>213</v>
      </c>
      <c r="AE770" s="3">
        <v>45747</v>
      </c>
    </row>
    <row r="771" spans="1:31" x14ac:dyDescent="0.3">
      <c r="A771">
        <v>2025</v>
      </c>
      <c r="B771" s="3">
        <v>45658</v>
      </c>
      <c r="C771" s="3">
        <v>45747</v>
      </c>
      <c r="D771" t="s">
        <v>84</v>
      </c>
      <c r="E771">
        <v>169</v>
      </c>
      <c r="F771" t="s">
        <v>307</v>
      </c>
      <c r="G771" t="s">
        <v>307</v>
      </c>
      <c r="H771" t="s">
        <v>225</v>
      </c>
      <c r="I771" t="s">
        <v>1435</v>
      </c>
      <c r="J771" t="s">
        <v>628</v>
      </c>
      <c r="K771" t="s">
        <v>1436</v>
      </c>
      <c r="L771" t="s">
        <v>92</v>
      </c>
      <c r="M771">
        <v>10500</v>
      </c>
      <c r="N771" t="s">
        <v>212</v>
      </c>
      <c r="O771">
        <v>8609.76</v>
      </c>
      <c r="P771" t="s">
        <v>212</v>
      </c>
      <c r="Q771" s="5" t="str" cm="1">
        <f t="array" aca="1" ref="Q771" ca="1">HYPERLINK("#"&amp;CELL("direccion",Tabla_471065!A767),"764")</f>
        <v>764</v>
      </c>
      <c r="R771" s="5" t="str" cm="1">
        <f t="array" aca="1" ref="R771" ca="1">HYPERLINK("#"&amp;CELL("direccion",Tabla_471039!A767),"764")</f>
        <v>764</v>
      </c>
      <c r="S771" s="5" t="str" cm="1">
        <f t="array" aca="1" ref="S771" ca="1">HYPERLINK("#"&amp;CELL("direccion",Tabla_471067!A767),"764")</f>
        <v>764</v>
      </c>
      <c r="T771" s="5" t="str" cm="1">
        <f t="array" aca="1" ref="T771" ca="1">HYPERLINK("#"&amp;CELL("direccion",Tabla_471023!A767),"764")</f>
        <v>764</v>
      </c>
      <c r="U771" s="5" t="str" cm="1">
        <f t="array" aca="1" ref="U771" ca="1">HYPERLINK("#"&amp;CELL("direccion",Tabla_471047!A767),"764")</f>
        <v>764</v>
      </c>
      <c r="V771" s="5" t="str" cm="1">
        <f t="array" aca="1" ref="V771" ca="1">HYPERLINK("#"&amp;CELL("direccion",Tabla_471030!A767),"764")</f>
        <v>764</v>
      </c>
      <c r="W771" s="5" t="str" cm="1">
        <f t="array" aca="1" ref="W771" ca="1">HYPERLINK("#"&amp;CELL("direccion",Tabla_471041!A767),"764")</f>
        <v>764</v>
      </c>
      <c r="X771" s="5" t="str" cm="1">
        <f t="array" aca="1" ref="X771" ca="1">HYPERLINK("#"&amp;CELL("direccion",Tabla_471031!A767),"764")</f>
        <v>764</v>
      </c>
      <c r="Y771" s="5" t="str" cm="1">
        <f t="array" aca="1" ref="Y771" ca="1">HYPERLINK("#"&amp;CELL("direccion",Tabla_471032!A767),"764")</f>
        <v>764</v>
      </c>
      <c r="Z771" s="5" t="str" cm="1">
        <f t="array" aca="1" ref="Z771" ca="1">HYPERLINK("#"&amp;CELL("direccion",Tabla_471059!A767),"764")</f>
        <v>764</v>
      </c>
      <c r="AA771" s="5" t="str" cm="1">
        <f t="array" aca="1" ref="AA771" ca="1">HYPERLINK("#"&amp;CELL("direccion",Tabla_471071!A767),"764")</f>
        <v>764</v>
      </c>
      <c r="AB771" s="5" t="str" cm="1">
        <f t="array" aca="1" ref="AB771" ca="1">HYPERLINK("#"&amp;CELL("direccion",Tabla_471062!A767),"764")</f>
        <v>764</v>
      </c>
      <c r="AC771" s="5" t="str" cm="1">
        <f t="array" aca="1" ref="AC771" ca="1">HYPERLINK("#"&amp;CELL("direccion",Tabla_471074!A767),"764")</f>
        <v>764</v>
      </c>
      <c r="AD771" t="s">
        <v>213</v>
      </c>
      <c r="AE771" s="3">
        <v>45747</v>
      </c>
    </row>
    <row r="772" spans="1:31" x14ac:dyDescent="0.3">
      <c r="A772">
        <v>2025</v>
      </c>
      <c r="B772" s="3">
        <v>45658</v>
      </c>
      <c r="C772" s="3">
        <v>45747</v>
      </c>
      <c r="D772" t="s">
        <v>84</v>
      </c>
      <c r="E772">
        <v>169</v>
      </c>
      <c r="F772" t="s">
        <v>310</v>
      </c>
      <c r="G772" t="s">
        <v>310</v>
      </c>
      <c r="H772" t="s">
        <v>225</v>
      </c>
      <c r="I772" t="s">
        <v>1437</v>
      </c>
      <c r="J772" t="s">
        <v>363</v>
      </c>
      <c r="K772" t="s">
        <v>358</v>
      </c>
      <c r="L772" t="s">
        <v>92</v>
      </c>
      <c r="M772">
        <v>11537</v>
      </c>
      <c r="N772" t="s">
        <v>212</v>
      </c>
      <c r="O772">
        <v>9402.81</v>
      </c>
      <c r="P772" t="s">
        <v>212</v>
      </c>
      <c r="Q772" s="5" t="str" cm="1">
        <f t="array" aca="1" ref="Q772" ca="1">HYPERLINK("#"&amp;CELL("direccion",Tabla_471065!A768),"765")</f>
        <v>765</v>
      </c>
      <c r="R772" s="5" t="str" cm="1">
        <f t="array" aca="1" ref="R772" ca="1">HYPERLINK("#"&amp;CELL("direccion",Tabla_471039!A768),"765")</f>
        <v>765</v>
      </c>
      <c r="S772" s="5" t="str" cm="1">
        <f t="array" aca="1" ref="S772" ca="1">HYPERLINK("#"&amp;CELL("direccion",Tabla_471067!A768),"765")</f>
        <v>765</v>
      </c>
      <c r="T772" s="5" t="str" cm="1">
        <f t="array" aca="1" ref="T772" ca="1">HYPERLINK("#"&amp;CELL("direccion",Tabla_471023!A768),"765")</f>
        <v>765</v>
      </c>
      <c r="U772" s="5" t="str" cm="1">
        <f t="array" aca="1" ref="U772" ca="1">HYPERLINK("#"&amp;CELL("direccion",Tabla_471047!A768),"765")</f>
        <v>765</v>
      </c>
      <c r="V772" s="5" t="str" cm="1">
        <f t="array" aca="1" ref="V772" ca="1">HYPERLINK("#"&amp;CELL("direccion",Tabla_471030!A768),"765")</f>
        <v>765</v>
      </c>
      <c r="W772" s="5" t="str" cm="1">
        <f t="array" aca="1" ref="W772" ca="1">HYPERLINK("#"&amp;CELL("direccion",Tabla_471041!A768),"765")</f>
        <v>765</v>
      </c>
      <c r="X772" s="5" t="str" cm="1">
        <f t="array" aca="1" ref="X772" ca="1">HYPERLINK("#"&amp;CELL("direccion",Tabla_471031!A768),"765")</f>
        <v>765</v>
      </c>
      <c r="Y772" s="5" t="str" cm="1">
        <f t="array" aca="1" ref="Y772" ca="1">HYPERLINK("#"&amp;CELL("direccion",Tabla_471032!A768),"765")</f>
        <v>765</v>
      </c>
      <c r="Z772" s="5" t="str" cm="1">
        <f t="array" aca="1" ref="Z772" ca="1">HYPERLINK("#"&amp;CELL("direccion",Tabla_471059!A768),"765")</f>
        <v>765</v>
      </c>
      <c r="AA772" s="5" t="str" cm="1">
        <f t="array" aca="1" ref="AA772" ca="1">HYPERLINK("#"&amp;CELL("direccion",Tabla_471071!A768),"765")</f>
        <v>765</v>
      </c>
      <c r="AB772" s="5" t="str" cm="1">
        <f t="array" aca="1" ref="AB772" ca="1">HYPERLINK("#"&amp;CELL("direccion",Tabla_471062!A768),"765")</f>
        <v>765</v>
      </c>
      <c r="AC772" s="5" t="str" cm="1">
        <f t="array" aca="1" ref="AC772" ca="1">HYPERLINK("#"&amp;CELL("direccion",Tabla_471074!A768),"765")</f>
        <v>765</v>
      </c>
      <c r="AD772" t="s">
        <v>213</v>
      </c>
      <c r="AE772" s="3">
        <v>45747</v>
      </c>
    </row>
    <row r="773" spans="1:31" x14ac:dyDescent="0.3">
      <c r="A773">
        <v>2025</v>
      </c>
      <c r="B773" s="3">
        <v>45658</v>
      </c>
      <c r="C773" s="3">
        <v>45747</v>
      </c>
      <c r="D773" t="s">
        <v>84</v>
      </c>
      <c r="E773">
        <v>169</v>
      </c>
      <c r="F773" t="s">
        <v>310</v>
      </c>
      <c r="G773" t="s">
        <v>310</v>
      </c>
      <c r="H773" t="s">
        <v>225</v>
      </c>
      <c r="I773" t="s">
        <v>424</v>
      </c>
      <c r="J773" t="s">
        <v>1438</v>
      </c>
      <c r="K773" t="s">
        <v>675</v>
      </c>
      <c r="L773" t="s">
        <v>91</v>
      </c>
      <c r="M773">
        <v>11537</v>
      </c>
      <c r="N773" t="s">
        <v>212</v>
      </c>
      <c r="O773">
        <v>9402.81</v>
      </c>
      <c r="P773" t="s">
        <v>212</v>
      </c>
      <c r="Q773" s="5" t="str" cm="1">
        <f t="array" aca="1" ref="Q773" ca="1">HYPERLINK("#"&amp;CELL("direccion",Tabla_471065!A769),"766")</f>
        <v>766</v>
      </c>
      <c r="R773" s="5" t="str" cm="1">
        <f t="array" aca="1" ref="R773" ca="1">HYPERLINK("#"&amp;CELL("direccion",Tabla_471039!A769),"766")</f>
        <v>766</v>
      </c>
      <c r="S773" s="5" t="str" cm="1">
        <f t="array" aca="1" ref="S773" ca="1">HYPERLINK("#"&amp;CELL("direccion",Tabla_471067!A769),"766")</f>
        <v>766</v>
      </c>
      <c r="T773" s="5" t="str" cm="1">
        <f t="array" aca="1" ref="T773" ca="1">HYPERLINK("#"&amp;CELL("direccion",Tabla_471023!A769),"766")</f>
        <v>766</v>
      </c>
      <c r="U773" s="5" t="str" cm="1">
        <f t="array" aca="1" ref="U773" ca="1">HYPERLINK("#"&amp;CELL("direccion",Tabla_471047!A769),"766")</f>
        <v>766</v>
      </c>
      <c r="V773" s="5" t="str" cm="1">
        <f t="array" aca="1" ref="V773" ca="1">HYPERLINK("#"&amp;CELL("direccion",Tabla_471030!A769),"766")</f>
        <v>766</v>
      </c>
      <c r="W773" s="5" t="str" cm="1">
        <f t="array" aca="1" ref="W773" ca="1">HYPERLINK("#"&amp;CELL("direccion",Tabla_471041!A769),"766")</f>
        <v>766</v>
      </c>
      <c r="X773" s="5" t="str" cm="1">
        <f t="array" aca="1" ref="X773" ca="1">HYPERLINK("#"&amp;CELL("direccion",Tabla_471031!A769),"766")</f>
        <v>766</v>
      </c>
      <c r="Y773" s="5" t="str" cm="1">
        <f t="array" aca="1" ref="Y773" ca="1">HYPERLINK("#"&amp;CELL("direccion",Tabla_471032!A769),"766")</f>
        <v>766</v>
      </c>
      <c r="Z773" s="5" t="str" cm="1">
        <f t="array" aca="1" ref="Z773" ca="1">HYPERLINK("#"&amp;CELL("direccion",Tabla_471059!A769),"766")</f>
        <v>766</v>
      </c>
      <c r="AA773" s="5" t="str" cm="1">
        <f t="array" aca="1" ref="AA773" ca="1">HYPERLINK("#"&amp;CELL("direccion",Tabla_471071!A769),"766")</f>
        <v>766</v>
      </c>
      <c r="AB773" s="5" t="str" cm="1">
        <f t="array" aca="1" ref="AB773" ca="1">HYPERLINK("#"&amp;CELL("direccion",Tabla_471062!A769),"766")</f>
        <v>766</v>
      </c>
      <c r="AC773" s="5" t="str" cm="1">
        <f t="array" aca="1" ref="AC773" ca="1">HYPERLINK("#"&amp;CELL("direccion",Tabla_471074!A769),"766")</f>
        <v>766</v>
      </c>
      <c r="AD773" t="s">
        <v>213</v>
      </c>
      <c r="AE773" s="3">
        <v>45747</v>
      </c>
    </row>
    <row r="774" spans="1:31" x14ac:dyDescent="0.3">
      <c r="A774">
        <v>2025</v>
      </c>
      <c r="B774" s="3">
        <v>45658</v>
      </c>
      <c r="C774" s="3">
        <v>45747</v>
      </c>
      <c r="D774" t="s">
        <v>84</v>
      </c>
      <c r="E774">
        <v>169</v>
      </c>
      <c r="F774" t="s">
        <v>297</v>
      </c>
      <c r="G774" t="s">
        <v>297</v>
      </c>
      <c r="H774" t="s">
        <v>225</v>
      </c>
      <c r="I774" t="s">
        <v>1439</v>
      </c>
      <c r="J774" t="s">
        <v>1195</v>
      </c>
      <c r="K774" t="s">
        <v>1440</v>
      </c>
      <c r="L774" t="s">
        <v>92</v>
      </c>
      <c r="M774">
        <v>10500</v>
      </c>
      <c r="N774" t="s">
        <v>212</v>
      </c>
      <c r="O774">
        <v>8609.76</v>
      </c>
      <c r="P774" t="s">
        <v>212</v>
      </c>
      <c r="Q774" s="5" t="str" cm="1">
        <f t="array" aca="1" ref="Q774" ca="1">HYPERLINK("#"&amp;CELL("direccion",Tabla_471065!A770),"767")</f>
        <v>767</v>
      </c>
      <c r="R774" s="5" t="str" cm="1">
        <f t="array" aca="1" ref="R774" ca="1">HYPERLINK("#"&amp;CELL("direccion",Tabla_471039!A770),"767")</f>
        <v>767</v>
      </c>
      <c r="S774" s="5" t="str" cm="1">
        <f t="array" aca="1" ref="S774" ca="1">HYPERLINK("#"&amp;CELL("direccion",Tabla_471067!A770),"767")</f>
        <v>767</v>
      </c>
      <c r="T774" s="5" t="str" cm="1">
        <f t="array" aca="1" ref="T774" ca="1">HYPERLINK("#"&amp;CELL("direccion",Tabla_471023!A770),"767")</f>
        <v>767</v>
      </c>
      <c r="U774" s="5" t="str" cm="1">
        <f t="array" aca="1" ref="U774" ca="1">HYPERLINK("#"&amp;CELL("direccion",Tabla_471047!A770),"767")</f>
        <v>767</v>
      </c>
      <c r="V774" s="5" t="str" cm="1">
        <f t="array" aca="1" ref="V774" ca="1">HYPERLINK("#"&amp;CELL("direccion",Tabla_471030!A770),"767")</f>
        <v>767</v>
      </c>
      <c r="W774" s="5" t="str" cm="1">
        <f t="array" aca="1" ref="W774" ca="1">HYPERLINK("#"&amp;CELL("direccion",Tabla_471041!A770),"767")</f>
        <v>767</v>
      </c>
      <c r="X774" s="5" t="str" cm="1">
        <f t="array" aca="1" ref="X774" ca="1">HYPERLINK("#"&amp;CELL("direccion",Tabla_471031!A770),"767")</f>
        <v>767</v>
      </c>
      <c r="Y774" s="5" t="str" cm="1">
        <f t="array" aca="1" ref="Y774" ca="1">HYPERLINK("#"&amp;CELL("direccion",Tabla_471032!A770),"767")</f>
        <v>767</v>
      </c>
      <c r="Z774" s="5" t="str" cm="1">
        <f t="array" aca="1" ref="Z774" ca="1">HYPERLINK("#"&amp;CELL("direccion",Tabla_471059!A770),"767")</f>
        <v>767</v>
      </c>
      <c r="AA774" s="5" t="str" cm="1">
        <f t="array" aca="1" ref="AA774" ca="1">HYPERLINK("#"&amp;CELL("direccion",Tabla_471071!A770),"767")</f>
        <v>767</v>
      </c>
      <c r="AB774" s="5" t="str" cm="1">
        <f t="array" aca="1" ref="AB774" ca="1">HYPERLINK("#"&amp;CELL("direccion",Tabla_471062!A770),"767")</f>
        <v>767</v>
      </c>
      <c r="AC774" s="5" t="str" cm="1">
        <f t="array" aca="1" ref="AC774" ca="1">HYPERLINK("#"&amp;CELL("direccion",Tabla_471074!A770),"767")</f>
        <v>767</v>
      </c>
      <c r="AD774" t="s">
        <v>213</v>
      </c>
      <c r="AE774" s="3">
        <v>45747</v>
      </c>
    </row>
    <row r="775" spans="1:31" x14ac:dyDescent="0.3">
      <c r="A775">
        <v>2025</v>
      </c>
      <c r="B775" s="3">
        <v>45658</v>
      </c>
      <c r="C775" s="3">
        <v>45747</v>
      </c>
      <c r="D775" t="s">
        <v>84</v>
      </c>
      <c r="E775">
        <v>169</v>
      </c>
      <c r="F775" t="s">
        <v>297</v>
      </c>
      <c r="G775" t="s">
        <v>297</v>
      </c>
      <c r="H775" t="s">
        <v>225</v>
      </c>
      <c r="I775" t="s">
        <v>1133</v>
      </c>
      <c r="J775" t="s">
        <v>607</v>
      </c>
      <c r="K775" t="s">
        <v>555</v>
      </c>
      <c r="L775" t="s">
        <v>91</v>
      </c>
      <c r="M775">
        <v>11537</v>
      </c>
      <c r="N775" t="s">
        <v>212</v>
      </c>
      <c r="O775">
        <v>9402.81</v>
      </c>
      <c r="P775" t="s">
        <v>212</v>
      </c>
      <c r="Q775" s="5" t="str" cm="1">
        <f t="array" aca="1" ref="Q775" ca="1">HYPERLINK("#"&amp;CELL("direccion",Tabla_471065!A771),"768")</f>
        <v>768</v>
      </c>
      <c r="R775" s="5" t="str" cm="1">
        <f t="array" aca="1" ref="R775" ca="1">HYPERLINK("#"&amp;CELL("direccion",Tabla_471039!A771),"768")</f>
        <v>768</v>
      </c>
      <c r="S775" s="5" t="str" cm="1">
        <f t="array" aca="1" ref="S775" ca="1">HYPERLINK("#"&amp;CELL("direccion",Tabla_471067!A771),"768")</f>
        <v>768</v>
      </c>
      <c r="T775" s="5" t="str" cm="1">
        <f t="array" aca="1" ref="T775" ca="1">HYPERLINK("#"&amp;CELL("direccion",Tabla_471023!A771),"768")</f>
        <v>768</v>
      </c>
      <c r="U775" s="5" t="str" cm="1">
        <f t="array" aca="1" ref="U775" ca="1">HYPERLINK("#"&amp;CELL("direccion",Tabla_471047!A771),"768")</f>
        <v>768</v>
      </c>
      <c r="V775" s="5" t="str" cm="1">
        <f t="array" aca="1" ref="V775" ca="1">HYPERLINK("#"&amp;CELL("direccion",Tabla_471030!A771),"768")</f>
        <v>768</v>
      </c>
      <c r="W775" s="5" t="str" cm="1">
        <f t="array" aca="1" ref="W775" ca="1">HYPERLINK("#"&amp;CELL("direccion",Tabla_471041!A771),"768")</f>
        <v>768</v>
      </c>
      <c r="X775" s="5" t="str" cm="1">
        <f t="array" aca="1" ref="X775" ca="1">HYPERLINK("#"&amp;CELL("direccion",Tabla_471031!A771),"768")</f>
        <v>768</v>
      </c>
      <c r="Y775" s="5" t="str" cm="1">
        <f t="array" aca="1" ref="Y775" ca="1">HYPERLINK("#"&amp;CELL("direccion",Tabla_471032!A771),"768")</f>
        <v>768</v>
      </c>
      <c r="Z775" s="5" t="str" cm="1">
        <f t="array" aca="1" ref="Z775" ca="1">HYPERLINK("#"&amp;CELL("direccion",Tabla_471059!A771),"768")</f>
        <v>768</v>
      </c>
      <c r="AA775" s="5" t="str" cm="1">
        <f t="array" aca="1" ref="AA775" ca="1">HYPERLINK("#"&amp;CELL("direccion",Tabla_471071!A771),"768")</f>
        <v>768</v>
      </c>
      <c r="AB775" s="5" t="str" cm="1">
        <f t="array" aca="1" ref="AB775" ca="1">HYPERLINK("#"&amp;CELL("direccion",Tabla_471062!A771),"768")</f>
        <v>768</v>
      </c>
      <c r="AC775" s="5" t="str" cm="1">
        <f t="array" aca="1" ref="AC775" ca="1">HYPERLINK("#"&amp;CELL("direccion",Tabla_471074!A771),"768")</f>
        <v>768</v>
      </c>
      <c r="AD775" t="s">
        <v>213</v>
      </c>
      <c r="AE775" s="3">
        <v>45747</v>
      </c>
    </row>
    <row r="776" spans="1:31" x14ac:dyDescent="0.3">
      <c r="A776">
        <v>2025</v>
      </c>
      <c r="B776" s="3">
        <v>45658</v>
      </c>
      <c r="C776" s="3">
        <v>45747</v>
      </c>
      <c r="D776" t="s">
        <v>84</v>
      </c>
      <c r="E776">
        <v>169</v>
      </c>
      <c r="F776" t="s">
        <v>297</v>
      </c>
      <c r="G776" t="s">
        <v>297</v>
      </c>
      <c r="H776" t="s">
        <v>225</v>
      </c>
      <c r="I776" t="s">
        <v>1441</v>
      </c>
      <c r="J776" t="s">
        <v>1442</v>
      </c>
      <c r="K776" t="s">
        <v>1163</v>
      </c>
      <c r="L776" t="s">
        <v>91</v>
      </c>
      <c r="M776">
        <v>10500</v>
      </c>
      <c r="N776" t="s">
        <v>212</v>
      </c>
      <c r="O776">
        <v>8609.76</v>
      </c>
      <c r="P776" t="s">
        <v>212</v>
      </c>
      <c r="Q776" s="5" t="str" cm="1">
        <f t="array" aca="1" ref="Q776" ca="1">HYPERLINK("#"&amp;CELL("direccion",Tabla_471065!A772),"769")</f>
        <v>769</v>
      </c>
      <c r="R776" s="5" t="str" cm="1">
        <f t="array" aca="1" ref="R776" ca="1">HYPERLINK("#"&amp;CELL("direccion",Tabla_471039!A772),"769")</f>
        <v>769</v>
      </c>
      <c r="S776" s="5" t="str" cm="1">
        <f t="array" aca="1" ref="S776" ca="1">HYPERLINK("#"&amp;CELL("direccion",Tabla_471067!A772),"769")</f>
        <v>769</v>
      </c>
      <c r="T776" s="5" t="str" cm="1">
        <f t="array" aca="1" ref="T776" ca="1">HYPERLINK("#"&amp;CELL("direccion",Tabla_471023!A772),"769")</f>
        <v>769</v>
      </c>
      <c r="U776" s="5" t="str" cm="1">
        <f t="array" aca="1" ref="U776" ca="1">HYPERLINK("#"&amp;CELL("direccion",Tabla_471047!A772),"769")</f>
        <v>769</v>
      </c>
      <c r="V776" s="5" t="str" cm="1">
        <f t="array" aca="1" ref="V776" ca="1">HYPERLINK("#"&amp;CELL("direccion",Tabla_471030!A772),"769")</f>
        <v>769</v>
      </c>
      <c r="W776" s="5" t="str" cm="1">
        <f t="array" aca="1" ref="W776" ca="1">HYPERLINK("#"&amp;CELL("direccion",Tabla_471041!A772),"769")</f>
        <v>769</v>
      </c>
      <c r="X776" s="5" t="str" cm="1">
        <f t="array" aca="1" ref="X776" ca="1">HYPERLINK("#"&amp;CELL("direccion",Tabla_471031!A772),"769")</f>
        <v>769</v>
      </c>
      <c r="Y776" s="5" t="str" cm="1">
        <f t="array" aca="1" ref="Y776" ca="1">HYPERLINK("#"&amp;CELL("direccion",Tabla_471032!A772),"769")</f>
        <v>769</v>
      </c>
      <c r="Z776" s="5" t="str" cm="1">
        <f t="array" aca="1" ref="Z776" ca="1">HYPERLINK("#"&amp;CELL("direccion",Tabla_471059!A772),"769")</f>
        <v>769</v>
      </c>
      <c r="AA776" s="5" t="str" cm="1">
        <f t="array" aca="1" ref="AA776" ca="1">HYPERLINK("#"&amp;CELL("direccion",Tabla_471071!A772),"769")</f>
        <v>769</v>
      </c>
      <c r="AB776" s="5" t="str" cm="1">
        <f t="array" aca="1" ref="AB776" ca="1">HYPERLINK("#"&amp;CELL("direccion",Tabla_471062!A772),"769")</f>
        <v>769</v>
      </c>
      <c r="AC776" s="5" t="str" cm="1">
        <f t="array" aca="1" ref="AC776" ca="1">HYPERLINK("#"&amp;CELL("direccion",Tabla_471074!A772),"769")</f>
        <v>769</v>
      </c>
      <c r="AD776" t="s">
        <v>213</v>
      </c>
      <c r="AE776" s="3">
        <v>45747</v>
      </c>
    </row>
    <row r="777" spans="1:31" x14ac:dyDescent="0.3">
      <c r="A777">
        <v>2025</v>
      </c>
      <c r="B777" s="3">
        <v>45658</v>
      </c>
      <c r="C777" s="3">
        <v>45747</v>
      </c>
      <c r="D777" t="s">
        <v>84</v>
      </c>
      <c r="E777">
        <v>169</v>
      </c>
      <c r="F777" t="s">
        <v>297</v>
      </c>
      <c r="G777" t="s">
        <v>297</v>
      </c>
      <c r="H777" t="s">
        <v>225</v>
      </c>
      <c r="I777" t="s">
        <v>1443</v>
      </c>
      <c r="J777" t="s">
        <v>565</v>
      </c>
      <c r="K777" t="s">
        <v>348</v>
      </c>
      <c r="L777" t="s">
        <v>92</v>
      </c>
      <c r="M777">
        <v>10500</v>
      </c>
      <c r="N777" t="s">
        <v>212</v>
      </c>
      <c r="O777">
        <v>8609.76</v>
      </c>
      <c r="P777" t="s">
        <v>212</v>
      </c>
      <c r="Q777" s="5" t="str" cm="1">
        <f t="array" aca="1" ref="Q777" ca="1">HYPERLINK("#"&amp;CELL("direccion",Tabla_471065!A773),"770")</f>
        <v>770</v>
      </c>
      <c r="R777" s="5" t="str" cm="1">
        <f t="array" aca="1" ref="R777" ca="1">HYPERLINK("#"&amp;CELL("direccion",Tabla_471039!A773),"770")</f>
        <v>770</v>
      </c>
      <c r="S777" s="5" t="str" cm="1">
        <f t="array" aca="1" ref="S777" ca="1">HYPERLINK("#"&amp;CELL("direccion",Tabla_471067!A773),"770")</f>
        <v>770</v>
      </c>
      <c r="T777" s="5" t="str" cm="1">
        <f t="array" aca="1" ref="T777" ca="1">HYPERLINK("#"&amp;CELL("direccion",Tabla_471023!A773),"770")</f>
        <v>770</v>
      </c>
      <c r="U777" s="5" t="str" cm="1">
        <f t="array" aca="1" ref="U777" ca="1">HYPERLINK("#"&amp;CELL("direccion",Tabla_471047!A773),"770")</f>
        <v>770</v>
      </c>
      <c r="V777" s="5" t="str" cm="1">
        <f t="array" aca="1" ref="V777" ca="1">HYPERLINK("#"&amp;CELL("direccion",Tabla_471030!A773),"770")</f>
        <v>770</v>
      </c>
      <c r="W777" s="5" t="str" cm="1">
        <f t="array" aca="1" ref="W777" ca="1">HYPERLINK("#"&amp;CELL("direccion",Tabla_471041!A773),"770")</f>
        <v>770</v>
      </c>
      <c r="X777" s="5" t="str" cm="1">
        <f t="array" aca="1" ref="X777" ca="1">HYPERLINK("#"&amp;CELL("direccion",Tabla_471031!A773),"770")</f>
        <v>770</v>
      </c>
      <c r="Y777" s="5" t="str" cm="1">
        <f t="array" aca="1" ref="Y777" ca="1">HYPERLINK("#"&amp;CELL("direccion",Tabla_471032!A773),"770")</f>
        <v>770</v>
      </c>
      <c r="Z777" s="5" t="str" cm="1">
        <f t="array" aca="1" ref="Z777" ca="1">HYPERLINK("#"&amp;CELL("direccion",Tabla_471059!A773),"770")</f>
        <v>770</v>
      </c>
      <c r="AA777" s="5" t="str" cm="1">
        <f t="array" aca="1" ref="AA777" ca="1">HYPERLINK("#"&amp;CELL("direccion",Tabla_471071!A773),"770")</f>
        <v>770</v>
      </c>
      <c r="AB777" s="5" t="str" cm="1">
        <f t="array" aca="1" ref="AB777" ca="1">HYPERLINK("#"&amp;CELL("direccion",Tabla_471062!A773),"770")</f>
        <v>770</v>
      </c>
      <c r="AC777" s="5" t="str" cm="1">
        <f t="array" aca="1" ref="AC777" ca="1">HYPERLINK("#"&amp;CELL("direccion",Tabla_471074!A773),"770")</f>
        <v>770</v>
      </c>
      <c r="AD777" t="s">
        <v>213</v>
      </c>
      <c r="AE777" s="3">
        <v>45747</v>
      </c>
    </row>
    <row r="778" spans="1:31" x14ac:dyDescent="0.3">
      <c r="A778">
        <v>2025</v>
      </c>
      <c r="B778" s="3">
        <v>45658</v>
      </c>
      <c r="C778" s="3">
        <v>45747</v>
      </c>
      <c r="D778" t="s">
        <v>84</v>
      </c>
      <c r="E778">
        <v>169</v>
      </c>
      <c r="F778" t="s">
        <v>306</v>
      </c>
      <c r="G778" t="s">
        <v>306</v>
      </c>
      <c r="H778" t="s">
        <v>225</v>
      </c>
      <c r="I778" t="s">
        <v>1444</v>
      </c>
      <c r="J778" t="s">
        <v>1260</v>
      </c>
      <c r="K778" t="s">
        <v>347</v>
      </c>
      <c r="L778" t="s">
        <v>91</v>
      </c>
      <c r="M778">
        <v>10500</v>
      </c>
      <c r="N778" t="s">
        <v>212</v>
      </c>
      <c r="O778">
        <v>8609.76</v>
      </c>
      <c r="P778" t="s">
        <v>212</v>
      </c>
      <c r="Q778" s="5" t="str" cm="1">
        <f t="array" aca="1" ref="Q778" ca="1">HYPERLINK("#"&amp;CELL("direccion",Tabla_471065!A774),"771")</f>
        <v>771</v>
      </c>
      <c r="R778" s="5" t="str" cm="1">
        <f t="array" aca="1" ref="R778" ca="1">HYPERLINK("#"&amp;CELL("direccion",Tabla_471039!A774),"771")</f>
        <v>771</v>
      </c>
      <c r="S778" s="5" t="str" cm="1">
        <f t="array" aca="1" ref="S778" ca="1">HYPERLINK("#"&amp;CELL("direccion",Tabla_471067!A774),"771")</f>
        <v>771</v>
      </c>
      <c r="T778" s="5" t="str" cm="1">
        <f t="array" aca="1" ref="T778" ca="1">HYPERLINK("#"&amp;CELL("direccion",Tabla_471023!A774),"771")</f>
        <v>771</v>
      </c>
      <c r="U778" s="5" t="str" cm="1">
        <f t="array" aca="1" ref="U778" ca="1">HYPERLINK("#"&amp;CELL("direccion",Tabla_471047!A774),"771")</f>
        <v>771</v>
      </c>
      <c r="V778" s="5" t="str" cm="1">
        <f t="array" aca="1" ref="V778" ca="1">HYPERLINK("#"&amp;CELL("direccion",Tabla_471030!A774),"771")</f>
        <v>771</v>
      </c>
      <c r="W778" s="5" t="str" cm="1">
        <f t="array" aca="1" ref="W778" ca="1">HYPERLINK("#"&amp;CELL("direccion",Tabla_471041!A774),"771")</f>
        <v>771</v>
      </c>
      <c r="X778" s="5" t="str" cm="1">
        <f t="array" aca="1" ref="X778" ca="1">HYPERLINK("#"&amp;CELL("direccion",Tabla_471031!A774),"771")</f>
        <v>771</v>
      </c>
      <c r="Y778" s="5" t="str" cm="1">
        <f t="array" aca="1" ref="Y778" ca="1">HYPERLINK("#"&amp;CELL("direccion",Tabla_471032!A774),"771")</f>
        <v>771</v>
      </c>
      <c r="Z778" s="5" t="str" cm="1">
        <f t="array" aca="1" ref="Z778" ca="1">HYPERLINK("#"&amp;CELL("direccion",Tabla_471059!A774),"771")</f>
        <v>771</v>
      </c>
      <c r="AA778" s="5" t="str" cm="1">
        <f t="array" aca="1" ref="AA778" ca="1">HYPERLINK("#"&amp;CELL("direccion",Tabla_471071!A774),"771")</f>
        <v>771</v>
      </c>
      <c r="AB778" s="5" t="str" cm="1">
        <f t="array" aca="1" ref="AB778" ca="1">HYPERLINK("#"&amp;CELL("direccion",Tabla_471062!A774),"771")</f>
        <v>771</v>
      </c>
      <c r="AC778" s="5" t="str" cm="1">
        <f t="array" aca="1" ref="AC778" ca="1">HYPERLINK("#"&amp;CELL("direccion",Tabla_471074!A774),"771")</f>
        <v>771</v>
      </c>
      <c r="AD778" t="s">
        <v>213</v>
      </c>
      <c r="AE778" s="3">
        <v>45747</v>
      </c>
    </row>
    <row r="779" spans="1:31" x14ac:dyDescent="0.3">
      <c r="A779">
        <v>2025</v>
      </c>
      <c r="B779" s="3">
        <v>45658</v>
      </c>
      <c r="C779" s="3">
        <v>45747</v>
      </c>
      <c r="D779" t="s">
        <v>84</v>
      </c>
      <c r="E779">
        <v>169</v>
      </c>
      <c r="F779" t="s">
        <v>306</v>
      </c>
      <c r="G779" t="s">
        <v>306</v>
      </c>
      <c r="H779" t="s">
        <v>225</v>
      </c>
      <c r="I779" t="s">
        <v>1445</v>
      </c>
      <c r="J779" t="s">
        <v>553</v>
      </c>
      <c r="K779" t="s">
        <v>473</v>
      </c>
      <c r="L779" t="s">
        <v>91</v>
      </c>
      <c r="M779">
        <v>11537</v>
      </c>
      <c r="N779" t="s">
        <v>212</v>
      </c>
      <c r="O779">
        <v>9402.81</v>
      </c>
      <c r="P779" t="s">
        <v>212</v>
      </c>
      <c r="Q779" s="5" t="str" cm="1">
        <f t="array" aca="1" ref="Q779" ca="1">HYPERLINK("#"&amp;CELL("direccion",Tabla_471065!A775),"772")</f>
        <v>772</v>
      </c>
      <c r="R779" s="5" t="str" cm="1">
        <f t="array" aca="1" ref="R779" ca="1">HYPERLINK("#"&amp;CELL("direccion",Tabla_471039!A775),"772")</f>
        <v>772</v>
      </c>
      <c r="S779" s="5" t="str" cm="1">
        <f t="array" aca="1" ref="S779" ca="1">HYPERLINK("#"&amp;CELL("direccion",Tabla_471067!A775),"772")</f>
        <v>772</v>
      </c>
      <c r="T779" s="5" t="str" cm="1">
        <f t="array" aca="1" ref="T779" ca="1">HYPERLINK("#"&amp;CELL("direccion",Tabla_471023!A775),"772")</f>
        <v>772</v>
      </c>
      <c r="U779" s="5" t="str" cm="1">
        <f t="array" aca="1" ref="U779" ca="1">HYPERLINK("#"&amp;CELL("direccion",Tabla_471047!A775),"772")</f>
        <v>772</v>
      </c>
      <c r="V779" s="5" t="str" cm="1">
        <f t="array" aca="1" ref="V779" ca="1">HYPERLINK("#"&amp;CELL("direccion",Tabla_471030!A775),"772")</f>
        <v>772</v>
      </c>
      <c r="W779" s="5" t="str" cm="1">
        <f t="array" aca="1" ref="W779" ca="1">HYPERLINK("#"&amp;CELL("direccion",Tabla_471041!A775),"772")</f>
        <v>772</v>
      </c>
      <c r="X779" s="5" t="str" cm="1">
        <f t="array" aca="1" ref="X779" ca="1">HYPERLINK("#"&amp;CELL("direccion",Tabla_471031!A775),"772")</f>
        <v>772</v>
      </c>
      <c r="Y779" s="5" t="str" cm="1">
        <f t="array" aca="1" ref="Y779" ca="1">HYPERLINK("#"&amp;CELL("direccion",Tabla_471032!A775),"772")</f>
        <v>772</v>
      </c>
      <c r="Z779" s="5" t="str" cm="1">
        <f t="array" aca="1" ref="Z779" ca="1">HYPERLINK("#"&amp;CELL("direccion",Tabla_471059!A775),"772")</f>
        <v>772</v>
      </c>
      <c r="AA779" s="5" t="str" cm="1">
        <f t="array" aca="1" ref="AA779" ca="1">HYPERLINK("#"&amp;CELL("direccion",Tabla_471071!A775),"772")</f>
        <v>772</v>
      </c>
      <c r="AB779" s="5" t="str" cm="1">
        <f t="array" aca="1" ref="AB779" ca="1">HYPERLINK("#"&amp;CELL("direccion",Tabla_471062!A775),"772")</f>
        <v>772</v>
      </c>
      <c r="AC779" s="5" t="str" cm="1">
        <f t="array" aca="1" ref="AC779" ca="1">HYPERLINK("#"&amp;CELL("direccion",Tabla_471074!A775),"772")</f>
        <v>772</v>
      </c>
      <c r="AD779" t="s">
        <v>213</v>
      </c>
      <c r="AE779" s="3">
        <v>45747</v>
      </c>
    </row>
    <row r="780" spans="1:31" x14ac:dyDescent="0.3">
      <c r="A780">
        <v>2025</v>
      </c>
      <c r="B780" s="3">
        <v>45658</v>
      </c>
      <c r="C780" s="3">
        <v>45747</v>
      </c>
      <c r="D780" t="s">
        <v>84</v>
      </c>
      <c r="E780">
        <v>169</v>
      </c>
      <c r="F780" t="s">
        <v>309</v>
      </c>
      <c r="G780" t="s">
        <v>309</v>
      </c>
      <c r="H780" t="s">
        <v>225</v>
      </c>
      <c r="I780" t="s">
        <v>1446</v>
      </c>
      <c r="J780" t="s">
        <v>553</v>
      </c>
      <c r="K780" t="s">
        <v>364</v>
      </c>
      <c r="L780" t="s">
        <v>92</v>
      </c>
      <c r="M780">
        <v>11537</v>
      </c>
      <c r="N780" t="s">
        <v>212</v>
      </c>
      <c r="O780">
        <v>9402.81</v>
      </c>
      <c r="P780" t="s">
        <v>212</v>
      </c>
      <c r="Q780" s="5" t="str" cm="1">
        <f t="array" aca="1" ref="Q780" ca="1">HYPERLINK("#"&amp;CELL("direccion",Tabla_471065!A776),"773")</f>
        <v>773</v>
      </c>
      <c r="R780" s="5" t="str" cm="1">
        <f t="array" aca="1" ref="R780" ca="1">HYPERLINK("#"&amp;CELL("direccion",Tabla_471039!A776),"773")</f>
        <v>773</v>
      </c>
      <c r="S780" s="5" t="str" cm="1">
        <f t="array" aca="1" ref="S780" ca="1">HYPERLINK("#"&amp;CELL("direccion",Tabla_471067!A776),"773")</f>
        <v>773</v>
      </c>
      <c r="T780" s="5" t="str" cm="1">
        <f t="array" aca="1" ref="T780" ca="1">HYPERLINK("#"&amp;CELL("direccion",Tabla_471023!A776),"773")</f>
        <v>773</v>
      </c>
      <c r="U780" s="5" t="str" cm="1">
        <f t="array" aca="1" ref="U780" ca="1">HYPERLINK("#"&amp;CELL("direccion",Tabla_471047!A776),"773")</f>
        <v>773</v>
      </c>
      <c r="V780" s="5" t="str" cm="1">
        <f t="array" aca="1" ref="V780" ca="1">HYPERLINK("#"&amp;CELL("direccion",Tabla_471030!A776),"773")</f>
        <v>773</v>
      </c>
      <c r="W780" s="5" t="str" cm="1">
        <f t="array" aca="1" ref="W780" ca="1">HYPERLINK("#"&amp;CELL("direccion",Tabla_471041!A776),"773")</f>
        <v>773</v>
      </c>
      <c r="X780" s="5" t="str" cm="1">
        <f t="array" aca="1" ref="X780" ca="1">HYPERLINK("#"&amp;CELL("direccion",Tabla_471031!A776),"773")</f>
        <v>773</v>
      </c>
      <c r="Y780" s="5" t="str" cm="1">
        <f t="array" aca="1" ref="Y780" ca="1">HYPERLINK("#"&amp;CELL("direccion",Tabla_471032!A776),"773")</f>
        <v>773</v>
      </c>
      <c r="Z780" s="5" t="str" cm="1">
        <f t="array" aca="1" ref="Z780" ca="1">HYPERLINK("#"&amp;CELL("direccion",Tabla_471059!A776),"773")</f>
        <v>773</v>
      </c>
      <c r="AA780" s="5" t="str" cm="1">
        <f t="array" aca="1" ref="AA780" ca="1">HYPERLINK("#"&amp;CELL("direccion",Tabla_471071!A776),"773")</f>
        <v>773</v>
      </c>
      <c r="AB780" s="5" t="str" cm="1">
        <f t="array" aca="1" ref="AB780" ca="1">HYPERLINK("#"&amp;CELL("direccion",Tabla_471062!A776),"773")</f>
        <v>773</v>
      </c>
      <c r="AC780" s="5" t="str" cm="1">
        <f t="array" aca="1" ref="AC780" ca="1">HYPERLINK("#"&amp;CELL("direccion",Tabla_471074!A776),"773")</f>
        <v>773</v>
      </c>
      <c r="AD780" t="s">
        <v>213</v>
      </c>
      <c r="AE780" s="3">
        <v>45747</v>
      </c>
    </row>
    <row r="781" spans="1:31" x14ac:dyDescent="0.3">
      <c r="A781">
        <v>2025</v>
      </c>
      <c r="B781" s="3">
        <v>45658</v>
      </c>
      <c r="C781" s="3">
        <v>45747</v>
      </c>
      <c r="D781" t="s">
        <v>84</v>
      </c>
      <c r="E781">
        <v>169</v>
      </c>
      <c r="F781" t="s">
        <v>311</v>
      </c>
      <c r="G781" t="s">
        <v>311</v>
      </c>
      <c r="H781" t="s">
        <v>225</v>
      </c>
      <c r="I781" t="s">
        <v>754</v>
      </c>
      <c r="J781" t="s">
        <v>553</v>
      </c>
      <c r="K781" t="s">
        <v>1447</v>
      </c>
      <c r="L781" t="s">
        <v>92</v>
      </c>
      <c r="M781">
        <v>11537</v>
      </c>
      <c r="N781" t="s">
        <v>212</v>
      </c>
      <c r="O781">
        <v>9402.81</v>
      </c>
      <c r="P781" t="s">
        <v>212</v>
      </c>
      <c r="Q781" s="5" t="str" cm="1">
        <f t="array" aca="1" ref="Q781" ca="1">HYPERLINK("#"&amp;CELL("direccion",Tabla_471065!A777),"774")</f>
        <v>774</v>
      </c>
      <c r="R781" s="5" t="str" cm="1">
        <f t="array" aca="1" ref="R781" ca="1">HYPERLINK("#"&amp;CELL("direccion",Tabla_471039!A777),"774")</f>
        <v>774</v>
      </c>
      <c r="S781" s="5" t="str" cm="1">
        <f t="array" aca="1" ref="S781" ca="1">HYPERLINK("#"&amp;CELL("direccion",Tabla_471067!A777),"774")</f>
        <v>774</v>
      </c>
      <c r="T781" s="5" t="str" cm="1">
        <f t="array" aca="1" ref="T781" ca="1">HYPERLINK("#"&amp;CELL("direccion",Tabla_471023!A777),"774")</f>
        <v>774</v>
      </c>
      <c r="U781" s="5" t="str" cm="1">
        <f t="array" aca="1" ref="U781" ca="1">HYPERLINK("#"&amp;CELL("direccion",Tabla_471047!A777),"774")</f>
        <v>774</v>
      </c>
      <c r="V781" s="5" t="str" cm="1">
        <f t="array" aca="1" ref="V781" ca="1">HYPERLINK("#"&amp;CELL("direccion",Tabla_471030!A777),"774")</f>
        <v>774</v>
      </c>
      <c r="W781" s="5" t="str" cm="1">
        <f t="array" aca="1" ref="W781" ca="1">HYPERLINK("#"&amp;CELL("direccion",Tabla_471041!A777),"774")</f>
        <v>774</v>
      </c>
      <c r="X781" s="5" t="str" cm="1">
        <f t="array" aca="1" ref="X781" ca="1">HYPERLINK("#"&amp;CELL("direccion",Tabla_471031!A777),"774")</f>
        <v>774</v>
      </c>
      <c r="Y781" s="5" t="str" cm="1">
        <f t="array" aca="1" ref="Y781" ca="1">HYPERLINK("#"&amp;CELL("direccion",Tabla_471032!A777),"774")</f>
        <v>774</v>
      </c>
      <c r="Z781" s="5" t="str" cm="1">
        <f t="array" aca="1" ref="Z781" ca="1">HYPERLINK("#"&amp;CELL("direccion",Tabla_471059!A777),"774")</f>
        <v>774</v>
      </c>
      <c r="AA781" s="5" t="str" cm="1">
        <f t="array" aca="1" ref="AA781" ca="1">HYPERLINK("#"&amp;CELL("direccion",Tabla_471071!A777),"774")</f>
        <v>774</v>
      </c>
      <c r="AB781" s="5" t="str" cm="1">
        <f t="array" aca="1" ref="AB781" ca="1">HYPERLINK("#"&amp;CELL("direccion",Tabla_471062!A777),"774")</f>
        <v>774</v>
      </c>
      <c r="AC781" s="5" t="str" cm="1">
        <f t="array" aca="1" ref="AC781" ca="1">HYPERLINK("#"&amp;CELL("direccion",Tabla_471074!A777),"774")</f>
        <v>774</v>
      </c>
      <c r="AD781" t="s">
        <v>213</v>
      </c>
      <c r="AE781" s="3">
        <v>45747</v>
      </c>
    </row>
    <row r="782" spans="1:31" x14ac:dyDescent="0.3">
      <c r="A782">
        <v>2025</v>
      </c>
      <c r="B782" s="3">
        <v>45658</v>
      </c>
      <c r="C782" s="3">
        <v>45747</v>
      </c>
      <c r="D782" t="s">
        <v>84</v>
      </c>
      <c r="E782">
        <v>169</v>
      </c>
      <c r="F782" t="s">
        <v>307</v>
      </c>
      <c r="G782" t="s">
        <v>307</v>
      </c>
      <c r="H782" t="s">
        <v>225</v>
      </c>
      <c r="I782" t="s">
        <v>1448</v>
      </c>
      <c r="J782" t="s">
        <v>553</v>
      </c>
      <c r="K782" t="s">
        <v>1449</v>
      </c>
      <c r="L782" t="s">
        <v>92</v>
      </c>
      <c r="M782">
        <v>11537</v>
      </c>
      <c r="N782" t="s">
        <v>212</v>
      </c>
      <c r="O782">
        <v>9402.81</v>
      </c>
      <c r="P782" t="s">
        <v>212</v>
      </c>
      <c r="Q782" s="5" t="str" cm="1">
        <f t="array" aca="1" ref="Q782" ca="1">HYPERLINK("#"&amp;CELL("direccion",Tabla_471065!A778),"775")</f>
        <v>775</v>
      </c>
      <c r="R782" s="5" t="str" cm="1">
        <f t="array" aca="1" ref="R782" ca="1">HYPERLINK("#"&amp;CELL("direccion",Tabla_471039!A778),"775")</f>
        <v>775</v>
      </c>
      <c r="S782" s="5" t="str" cm="1">
        <f t="array" aca="1" ref="S782" ca="1">HYPERLINK("#"&amp;CELL("direccion",Tabla_471067!A778),"775")</f>
        <v>775</v>
      </c>
      <c r="T782" s="5" t="str" cm="1">
        <f t="array" aca="1" ref="T782" ca="1">HYPERLINK("#"&amp;CELL("direccion",Tabla_471023!A778),"775")</f>
        <v>775</v>
      </c>
      <c r="U782" s="5" t="str" cm="1">
        <f t="array" aca="1" ref="U782" ca="1">HYPERLINK("#"&amp;CELL("direccion",Tabla_471047!A778),"775")</f>
        <v>775</v>
      </c>
      <c r="V782" s="5" t="str" cm="1">
        <f t="array" aca="1" ref="V782" ca="1">HYPERLINK("#"&amp;CELL("direccion",Tabla_471030!A778),"775")</f>
        <v>775</v>
      </c>
      <c r="W782" s="5" t="str" cm="1">
        <f t="array" aca="1" ref="W782" ca="1">HYPERLINK("#"&amp;CELL("direccion",Tabla_471041!A778),"775")</f>
        <v>775</v>
      </c>
      <c r="X782" s="5" t="str" cm="1">
        <f t="array" aca="1" ref="X782" ca="1">HYPERLINK("#"&amp;CELL("direccion",Tabla_471031!A778),"775")</f>
        <v>775</v>
      </c>
      <c r="Y782" s="5" t="str" cm="1">
        <f t="array" aca="1" ref="Y782" ca="1">HYPERLINK("#"&amp;CELL("direccion",Tabla_471032!A778),"775")</f>
        <v>775</v>
      </c>
      <c r="Z782" s="5" t="str" cm="1">
        <f t="array" aca="1" ref="Z782" ca="1">HYPERLINK("#"&amp;CELL("direccion",Tabla_471059!A778),"775")</f>
        <v>775</v>
      </c>
      <c r="AA782" s="5" t="str" cm="1">
        <f t="array" aca="1" ref="AA782" ca="1">HYPERLINK("#"&amp;CELL("direccion",Tabla_471071!A778),"775")</f>
        <v>775</v>
      </c>
      <c r="AB782" s="5" t="str" cm="1">
        <f t="array" aca="1" ref="AB782" ca="1">HYPERLINK("#"&amp;CELL("direccion",Tabla_471062!A778),"775")</f>
        <v>775</v>
      </c>
      <c r="AC782" s="5" t="str" cm="1">
        <f t="array" aca="1" ref="AC782" ca="1">HYPERLINK("#"&amp;CELL("direccion",Tabla_471074!A778),"775")</f>
        <v>775</v>
      </c>
      <c r="AD782" t="s">
        <v>213</v>
      </c>
      <c r="AE782" s="3">
        <v>45747</v>
      </c>
    </row>
    <row r="783" spans="1:31" x14ac:dyDescent="0.3">
      <c r="A783">
        <v>2025</v>
      </c>
      <c r="B783" s="3">
        <v>45658</v>
      </c>
      <c r="C783" s="3">
        <v>45747</v>
      </c>
      <c r="D783" t="s">
        <v>84</v>
      </c>
      <c r="E783">
        <v>169</v>
      </c>
      <c r="F783" t="s">
        <v>309</v>
      </c>
      <c r="G783" t="s">
        <v>309</v>
      </c>
      <c r="H783" t="s">
        <v>225</v>
      </c>
      <c r="I783" t="s">
        <v>518</v>
      </c>
      <c r="J783" t="s">
        <v>553</v>
      </c>
      <c r="K783" t="s">
        <v>1450</v>
      </c>
      <c r="L783" t="s">
        <v>92</v>
      </c>
      <c r="M783">
        <v>11537</v>
      </c>
      <c r="N783" t="s">
        <v>212</v>
      </c>
      <c r="O783">
        <v>9402.81</v>
      </c>
      <c r="P783" t="s">
        <v>212</v>
      </c>
      <c r="Q783" s="5" t="str" cm="1">
        <f t="array" aca="1" ref="Q783" ca="1">HYPERLINK("#"&amp;CELL("direccion",Tabla_471065!A779),"776")</f>
        <v>776</v>
      </c>
      <c r="R783" s="5" t="str" cm="1">
        <f t="array" aca="1" ref="R783" ca="1">HYPERLINK("#"&amp;CELL("direccion",Tabla_471039!A779),"776")</f>
        <v>776</v>
      </c>
      <c r="S783" s="5" t="str" cm="1">
        <f t="array" aca="1" ref="S783" ca="1">HYPERLINK("#"&amp;CELL("direccion",Tabla_471067!A779),"776")</f>
        <v>776</v>
      </c>
      <c r="T783" s="5" t="str" cm="1">
        <f t="array" aca="1" ref="T783" ca="1">HYPERLINK("#"&amp;CELL("direccion",Tabla_471023!A779),"776")</f>
        <v>776</v>
      </c>
      <c r="U783" s="5" t="str" cm="1">
        <f t="array" aca="1" ref="U783" ca="1">HYPERLINK("#"&amp;CELL("direccion",Tabla_471047!A779),"776")</f>
        <v>776</v>
      </c>
      <c r="V783" s="5" t="str" cm="1">
        <f t="array" aca="1" ref="V783" ca="1">HYPERLINK("#"&amp;CELL("direccion",Tabla_471030!A779),"776")</f>
        <v>776</v>
      </c>
      <c r="W783" s="5" t="str" cm="1">
        <f t="array" aca="1" ref="W783" ca="1">HYPERLINK("#"&amp;CELL("direccion",Tabla_471041!A779),"776")</f>
        <v>776</v>
      </c>
      <c r="X783" s="5" t="str" cm="1">
        <f t="array" aca="1" ref="X783" ca="1">HYPERLINK("#"&amp;CELL("direccion",Tabla_471031!A779),"776")</f>
        <v>776</v>
      </c>
      <c r="Y783" s="5" t="str" cm="1">
        <f t="array" aca="1" ref="Y783" ca="1">HYPERLINK("#"&amp;CELL("direccion",Tabla_471032!A779),"776")</f>
        <v>776</v>
      </c>
      <c r="Z783" s="5" t="str" cm="1">
        <f t="array" aca="1" ref="Z783" ca="1">HYPERLINK("#"&amp;CELL("direccion",Tabla_471059!A779),"776")</f>
        <v>776</v>
      </c>
      <c r="AA783" s="5" t="str" cm="1">
        <f t="array" aca="1" ref="AA783" ca="1">HYPERLINK("#"&amp;CELL("direccion",Tabla_471071!A779),"776")</f>
        <v>776</v>
      </c>
      <c r="AB783" s="5" t="str" cm="1">
        <f t="array" aca="1" ref="AB783" ca="1">HYPERLINK("#"&amp;CELL("direccion",Tabla_471062!A779),"776")</f>
        <v>776</v>
      </c>
      <c r="AC783" s="5" t="str" cm="1">
        <f t="array" aca="1" ref="AC783" ca="1">HYPERLINK("#"&amp;CELL("direccion",Tabla_471074!A779),"776")</f>
        <v>776</v>
      </c>
      <c r="AD783" t="s">
        <v>213</v>
      </c>
      <c r="AE783" s="3">
        <v>45747</v>
      </c>
    </row>
    <row r="784" spans="1:31" x14ac:dyDescent="0.3">
      <c r="A784">
        <v>2025</v>
      </c>
      <c r="B784" s="3">
        <v>45658</v>
      </c>
      <c r="C784" s="3">
        <v>45747</v>
      </c>
      <c r="D784" t="s">
        <v>84</v>
      </c>
      <c r="E784">
        <v>169</v>
      </c>
      <c r="F784" t="s">
        <v>297</v>
      </c>
      <c r="G784" t="s">
        <v>297</v>
      </c>
      <c r="H784" t="s">
        <v>225</v>
      </c>
      <c r="I784" t="s">
        <v>1451</v>
      </c>
      <c r="J784" t="s">
        <v>553</v>
      </c>
      <c r="K784" t="s">
        <v>1452</v>
      </c>
      <c r="L784" t="s">
        <v>91</v>
      </c>
      <c r="M784">
        <v>10500</v>
      </c>
      <c r="N784" t="s">
        <v>212</v>
      </c>
      <c r="O784">
        <v>8609.76</v>
      </c>
      <c r="P784" t="s">
        <v>212</v>
      </c>
      <c r="Q784" s="5" t="str" cm="1">
        <f t="array" aca="1" ref="Q784" ca="1">HYPERLINK("#"&amp;CELL("direccion",Tabla_471065!A780),"777")</f>
        <v>777</v>
      </c>
      <c r="R784" s="5" t="str" cm="1">
        <f t="array" aca="1" ref="R784" ca="1">HYPERLINK("#"&amp;CELL("direccion",Tabla_471039!A780),"777")</f>
        <v>777</v>
      </c>
      <c r="S784" s="5" t="str" cm="1">
        <f t="array" aca="1" ref="S784" ca="1">HYPERLINK("#"&amp;CELL("direccion",Tabla_471067!A780),"777")</f>
        <v>777</v>
      </c>
      <c r="T784" s="5" t="str" cm="1">
        <f t="array" aca="1" ref="T784" ca="1">HYPERLINK("#"&amp;CELL("direccion",Tabla_471023!A780),"777")</f>
        <v>777</v>
      </c>
      <c r="U784" s="5" t="str" cm="1">
        <f t="array" aca="1" ref="U784" ca="1">HYPERLINK("#"&amp;CELL("direccion",Tabla_471047!A780),"777")</f>
        <v>777</v>
      </c>
      <c r="V784" s="5" t="str" cm="1">
        <f t="array" aca="1" ref="V784" ca="1">HYPERLINK("#"&amp;CELL("direccion",Tabla_471030!A780),"777")</f>
        <v>777</v>
      </c>
      <c r="W784" s="5" t="str" cm="1">
        <f t="array" aca="1" ref="W784" ca="1">HYPERLINK("#"&amp;CELL("direccion",Tabla_471041!A780),"777")</f>
        <v>777</v>
      </c>
      <c r="X784" s="5" t="str" cm="1">
        <f t="array" aca="1" ref="X784" ca="1">HYPERLINK("#"&amp;CELL("direccion",Tabla_471031!A780),"777")</f>
        <v>777</v>
      </c>
      <c r="Y784" s="5" t="str" cm="1">
        <f t="array" aca="1" ref="Y784" ca="1">HYPERLINK("#"&amp;CELL("direccion",Tabla_471032!A780),"777")</f>
        <v>777</v>
      </c>
      <c r="Z784" s="5" t="str" cm="1">
        <f t="array" aca="1" ref="Z784" ca="1">HYPERLINK("#"&amp;CELL("direccion",Tabla_471059!A780),"777")</f>
        <v>777</v>
      </c>
      <c r="AA784" s="5" t="str" cm="1">
        <f t="array" aca="1" ref="AA784" ca="1">HYPERLINK("#"&amp;CELL("direccion",Tabla_471071!A780),"777")</f>
        <v>777</v>
      </c>
      <c r="AB784" s="5" t="str" cm="1">
        <f t="array" aca="1" ref="AB784" ca="1">HYPERLINK("#"&amp;CELL("direccion",Tabla_471062!A780),"777")</f>
        <v>777</v>
      </c>
      <c r="AC784" s="5" t="str" cm="1">
        <f t="array" aca="1" ref="AC784" ca="1">HYPERLINK("#"&amp;CELL("direccion",Tabla_471074!A780),"777")</f>
        <v>777</v>
      </c>
      <c r="AD784" t="s">
        <v>213</v>
      </c>
      <c r="AE784" s="3">
        <v>45747</v>
      </c>
    </row>
    <row r="785" spans="1:31" x14ac:dyDescent="0.3">
      <c r="A785">
        <v>2025</v>
      </c>
      <c r="B785" s="3">
        <v>45658</v>
      </c>
      <c r="C785" s="3">
        <v>45747</v>
      </c>
      <c r="D785" t="s">
        <v>84</v>
      </c>
      <c r="E785">
        <v>169</v>
      </c>
      <c r="F785" t="s">
        <v>309</v>
      </c>
      <c r="G785" t="s">
        <v>309</v>
      </c>
      <c r="H785" t="s">
        <v>225</v>
      </c>
      <c r="I785" t="s">
        <v>979</v>
      </c>
      <c r="J785" t="s">
        <v>553</v>
      </c>
      <c r="K785" t="s">
        <v>358</v>
      </c>
      <c r="L785" t="s">
        <v>91</v>
      </c>
      <c r="M785">
        <v>10500</v>
      </c>
      <c r="N785" t="s">
        <v>212</v>
      </c>
      <c r="O785">
        <v>8609.76</v>
      </c>
      <c r="P785" t="s">
        <v>212</v>
      </c>
      <c r="Q785" s="5" t="str" cm="1">
        <f t="array" aca="1" ref="Q785" ca="1">HYPERLINK("#"&amp;CELL("direccion",Tabla_471065!A781),"778")</f>
        <v>778</v>
      </c>
      <c r="R785" s="5" t="str" cm="1">
        <f t="array" aca="1" ref="R785" ca="1">HYPERLINK("#"&amp;CELL("direccion",Tabla_471039!A781),"778")</f>
        <v>778</v>
      </c>
      <c r="S785" s="5" t="str" cm="1">
        <f t="array" aca="1" ref="S785" ca="1">HYPERLINK("#"&amp;CELL("direccion",Tabla_471067!A781),"778")</f>
        <v>778</v>
      </c>
      <c r="T785" s="5" t="str" cm="1">
        <f t="array" aca="1" ref="T785" ca="1">HYPERLINK("#"&amp;CELL("direccion",Tabla_471023!A781),"778")</f>
        <v>778</v>
      </c>
      <c r="U785" s="5" t="str" cm="1">
        <f t="array" aca="1" ref="U785" ca="1">HYPERLINK("#"&amp;CELL("direccion",Tabla_471047!A781),"778")</f>
        <v>778</v>
      </c>
      <c r="V785" s="5" t="str" cm="1">
        <f t="array" aca="1" ref="V785" ca="1">HYPERLINK("#"&amp;CELL("direccion",Tabla_471030!A781),"778")</f>
        <v>778</v>
      </c>
      <c r="W785" s="5" t="str" cm="1">
        <f t="array" aca="1" ref="W785" ca="1">HYPERLINK("#"&amp;CELL("direccion",Tabla_471041!A781),"778")</f>
        <v>778</v>
      </c>
      <c r="X785" s="5" t="str" cm="1">
        <f t="array" aca="1" ref="X785" ca="1">HYPERLINK("#"&amp;CELL("direccion",Tabla_471031!A781),"778")</f>
        <v>778</v>
      </c>
      <c r="Y785" s="5" t="str" cm="1">
        <f t="array" aca="1" ref="Y785" ca="1">HYPERLINK("#"&amp;CELL("direccion",Tabla_471032!A781),"778")</f>
        <v>778</v>
      </c>
      <c r="Z785" s="5" t="str" cm="1">
        <f t="array" aca="1" ref="Z785" ca="1">HYPERLINK("#"&amp;CELL("direccion",Tabla_471059!A781),"778")</f>
        <v>778</v>
      </c>
      <c r="AA785" s="5" t="str" cm="1">
        <f t="array" aca="1" ref="AA785" ca="1">HYPERLINK("#"&amp;CELL("direccion",Tabla_471071!A781),"778")</f>
        <v>778</v>
      </c>
      <c r="AB785" s="5" t="str" cm="1">
        <f t="array" aca="1" ref="AB785" ca="1">HYPERLINK("#"&amp;CELL("direccion",Tabla_471062!A781),"778")</f>
        <v>778</v>
      </c>
      <c r="AC785" s="5" t="str" cm="1">
        <f t="array" aca="1" ref="AC785" ca="1">HYPERLINK("#"&amp;CELL("direccion",Tabla_471074!A781),"778")</f>
        <v>778</v>
      </c>
      <c r="AD785" t="s">
        <v>213</v>
      </c>
      <c r="AE785" s="3">
        <v>45747</v>
      </c>
    </row>
    <row r="786" spans="1:31" x14ac:dyDescent="0.3">
      <c r="A786">
        <v>2025</v>
      </c>
      <c r="B786" s="3">
        <v>45658</v>
      </c>
      <c r="C786" s="3">
        <v>45747</v>
      </c>
      <c r="D786" t="s">
        <v>84</v>
      </c>
      <c r="E786">
        <v>169</v>
      </c>
      <c r="F786" t="s">
        <v>308</v>
      </c>
      <c r="G786" t="s">
        <v>308</v>
      </c>
      <c r="H786" t="s">
        <v>225</v>
      </c>
      <c r="I786" t="s">
        <v>1453</v>
      </c>
      <c r="J786" t="s">
        <v>553</v>
      </c>
      <c r="K786" t="s">
        <v>358</v>
      </c>
      <c r="L786" t="s">
        <v>91</v>
      </c>
      <c r="M786">
        <v>11537</v>
      </c>
      <c r="N786" t="s">
        <v>212</v>
      </c>
      <c r="O786">
        <v>9402.81</v>
      </c>
      <c r="P786" t="s">
        <v>212</v>
      </c>
      <c r="Q786" s="5" t="str" cm="1">
        <f t="array" aca="1" ref="Q786" ca="1">HYPERLINK("#"&amp;CELL("direccion",Tabla_471065!A782),"779")</f>
        <v>779</v>
      </c>
      <c r="R786" s="5" t="str" cm="1">
        <f t="array" aca="1" ref="R786" ca="1">HYPERLINK("#"&amp;CELL("direccion",Tabla_471039!A782),"779")</f>
        <v>779</v>
      </c>
      <c r="S786" s="5" t="str" cm="1">
        <f t="array" aca="1" ref="S786" ca="1">HYPERLINK("#"&amp;CELL("direccion",Tabla_471067!A782),"779")</f>
        <v>779</v>
      </c>
      <c r="T786" s="5" t="str" cm="1">
        <f t="array" aca="1" ref="T786" ca="1">HYPERLINK("#"&amp;CELL("direccion",Tabla_471023!A782),"779")</f>
        <v>779</v>
      </c>
      <c r="U786" s="5" t="str" cm="1">
        <f t="array" aca="1" ref="U786" ca="1">HYPERLINK("#"&amp;CELL("direccion",Tabla_471047!A782),"779")</f>
        <v>779</v>
      </c>
      <c r="V786" s="5" t="str" cm="1">
        <f t="array" aca="1" ref="V786" ca="1">HYPERLINK("#"&amp;CELL("direccion",Tabla_471030!A782),"779")</f>
        <v>779</v>
      </c>
      <c r="W786" s="5" t="str" cm="1">
        <f t="array" aca="1" ref="W786" ca="1">HYPERLINK("#"&amp;CELL("direccion",Tabla_471041!A782),"779")</f>
        <v>779</v>
      </c>
      <c r="X786" s="5" t="str" cm="1">
        <f t="array" aca="1" ref="X786" ca="1">HYPERLINK("#"&amp;CELL("direccion",Tabla_471031!A782),"779")</f>
        <v>779</v>
      </c>
      <c r="Y786" s="5" t="str" cm="1">
        <f t="array" aca="1" ref="Y786" ca="1">HYPERLINK("#"&amp;CELL("direccion",Tabla_471032!A782),"779")</f>
        <v>779</v>
      </c>
      <c r="Z786" s="5" t="str" cm="1">
        <f t="array" aca="1" ref="Z786" ca="1">HYPERLINK("#"&amp;CELL("direccion",Tabla_471059!A782),"779")</f>
        <v>779</v>
      </c>
      <c r="AA786" s="5" t="str" cm="1">
        <f t="array" aca="1" ref="AA786" ca="1">HYPERLINK("#"&amp;CELL("direccion",Tabla_471071!A782),"779")</f>
        <v>779</v>
      </c>
      <c r="AB786" s="5" t="str" cm="1">
        <f t="array" aca="1" ref="AB786" ca="1">HYPERLINK("#"&amp;CELL("direccion",Tabla_471062!A782),"779")</f>
        <v>779</v>
      </c>
      <c r="AC786" s="5" t="str" cm="1">
        <f t="array" aca="1" ref="AC786" ca="1">HYPERLINK("#"&amp;CELL("direccion",Tabla_471074!A782),"779")</f>
        <v>779</v>
      </c>
      <c r="AD786" t="s">
        <v>213</v>
      </c>
      <c r="AE786" s="3">
        <v>45747</v>
      </c>
    </row>
    <row r="787" spans="1:31" x14ac:dyDescent="0.3">
      <c r="A787">
        <v>2025</v>
      </c>
      <c r="B787" s="3">
        <v>45658</v>
      </c>
      <c r="C787" s="3">
        <v>45747</v>
      </c>
      <c r="D787" t="s">
        <v>84</v>
      </c>
      <c r="E787">
        <v>169</v>
      </c>
      <c r="F787" t="s">
        <v>311</v>
      </c>
      <c r="G787" t="s">
        <v>311</v>
      </c>
      <c r="H787" t="s">
        <v>225</v>
      </c>
      <c r="I787" t="s">
        <v>1454</v>
      </c>
      <c r="J787" t="s">
        <v>710</v>
      </c>
      <c r="K787" t="s">
        <v>351</v>
      </c>
      <c r="L787" t="s">
        <v>91</v>
      </c>
      <c r="M787">
        <v>11537</v>
      </c>
      <c r="N787" t="s">
        <v>212</v>
      </c>
      <c r="O787">
        <v>9402.81</v>
      </c>
      <c r="P787" t="s">
        <v>212</v>
      </c>
      <c r="Q787" s="5" t="str" cm="1">
        <f t="array" aca="1" ref="Q787" ca="1">HYPERLINK("#"&amp;CELL("direccion",Tabla_471065!A783),"780")</f>
        <v>780</v>
      </c>
      <c r="R787" s="5" t="str" cm="1">
        <f t="array" aca="1" ref="R787" ca="1">HYPERLINK("#"&amp;CELL("direccion",Tabla_471039!A783),"780")</f>
        <v>780</v>
      </c>
      <c r="S787" s="5" t="str" cm="1">
        <f t="array" aca="1" ref="S787" ca="1">HYPERLINK("#"&amp;CELL("direccion",Tabla_471067!A783),"780")</f>
        <v>780</v>
      </c>
      <c r="T787" s="5" t="str" cm="1">
        <f t="array" aca="1" ref="T787" ca="1">HYPERLINK("#"&amp;CELL("direccion",Tabla_471023!A783),"780")</f>
        <v>780</v>
      </c>
      <c r="U787" s="5" t="str" cm="1">
        <f t="array" aca="1" ref="U787" ca="1">HYPERLINK("#"&amp;CELL("direccion",Tabla_471047!A783),"780")</f>
        <v>780</v>
      </c>
      <c r="V787" s="5" t="str" cm="1">
        <f t="array" aca="1" ref="V787" ca="1">HYPERLINK("#"&amp;CELL("direccion",Tabla_471030!A783),"780")</f>
        <v>780</v>
      </c>
      <c r="W787" s="5" t="str" cm="1">
        <f t="array" aca="1" ref="W787" ca="1">HYPERLINK("#"&amp;CELL("direccion",Tabla_471041!A783),"780")</f>
        <v>780</v>
      </c>
      <c r="X787" s="5" t="str" cm="1">
        <f t="array" aca="1" ref="X787" ca="1">HYPERLINK("#"&amp;CELL("direccion",Tabla_471031!A783),"780")</f>
        <v>780</v>
      </c>
      <c r="Y787" s="5" t="str" cm="1">
        <f t="array" aca="1" ref="Y787" ca="1">HYPERLINK("#"&amp;CELL("direccion",Tabla_471032!A783),"780")</f>
        <v>780</v>
      </c>
      <c r="Z787" s="5" t="str" cm="1">
        <f t="array" aca="1" ref="Z787" ca="1">HYPERLINK("#"&amp;CELL("direccion",Tabla_471059!A783),"780")</f>
        <v>780</v>
      </c>
      <c r="AA787" s="5" t="str" cm="1">
        <f t="array" aca="1" ref="AA787" ca="1">HYPERLINK("#"&amp;CELL("direccion",Tabla_471071!A783),"780")</f>
        <v>780</v>
      </c>
      <c r="AB787" s="5" t="str" cm="1">
        <f t="array" aca="1" ref="AB787" ca="1">HYPERLINK("#"&amp;CELL("direccion",Tabla_471062!A783),"780")</f>
        <v>780</v>
      </c>
      <c r="AC787" s="5" t="str" cm="1">
        <f t="array" aca="1" ref="AC787" ca="1">HYPERLINK("#"&amp;CELL("direccion",Tabla_471074!A783),"780")</f>
        <v>780</v>
      </c>
      <c r="AD787" t="s">
        <v>213</v>
      </c>
      <c r="AE787" s="3">
        <v>45747</v>
      </c>
    </row>
    <row r="788" spans="1:31" x14ac:dyDescent="0.3">
      <c r="A788">
        <v>2025</v>
      </c>
      <c r="B788" s="3">
        <v>45658</v>
      </c>
      <c r="C788" s="3">
        <v>45747</v>
      </c>
      <c r="D788" t="s">
        <v>84</v>
      </c>
      <c r="E788">
        <v>169</v>
      </c>
      <c r="F788" t="s">
        <v>310</v>
      </c>
      <c r="G788" t="s">
        <v>310</v>
      </c>
      <c r="H788" t="s">
        <v>225</v>
      </c>
      <c r="I788" t="s">
        <v>362</v>
      </c>
      <c r="J788" t="s">
        <v>710</v>
      </c>
      <c r="K788" t="s">
        <v>474</v>
      </c>
      <c r="L788" t="s">
        <v>92</v>
      </c>
      <c r="M788">
        <v>11537</v>
      </c>
      <c r="N788" t="s">
        <v>212</v>
      </c>
      <c r="O788">
        <v>9402.81</v>
      </c>
      <c r="P788" t="s">
        <v>212</v>
      </c>
      <c r="Q788" s="5" t="str" cm="1">
        <f t="array" aca="1" ref="Q788" ca="1">HYPERLINK("#"&amp;CELL("direccion",Tabla_471065!A784),"781")</f>
        <v>781</v>
      </c>
      <c r="R788" s="5" t="str" cm="1">
        <f t="array" aca="1" ref="R788" ca="1">HYPERLINK("#"&amp;CELL("direccion",Tabla_471039!A784),"781")</f>
        <v>781</v>
      </c>
      <c r="S788" s="5" t="str" cm="1">
        <f t="array" aca="1" ref="S788" ca="1">HYPERLINK("#"&amp;CELL("direccion",Tabla_471067!A784),"781")</f>
        <v>781</v>
      </c>
      <c r="T788" s="5" t="str" cm="1">
        <f t="array" aca="1" ref="T788" ca="1">HYPERLINK("#"&amp;CELL("direccion",Tabla_471023!A784),"781")</f>
        <v>781</v>
      </c>
      <c r="U788" s="5" t="str" cm="1">
        <f t="array" aca="1" ref="U788" ca="1">HYPERLINK("#"&amp;CELL("direccion",Tabla_471047!A784),"781")</f>
        <v>781</v>
      </c>
      <c r="V788" s="5" t="str" cm="1">
        <f t="array" aca="1" ref="V788" ca="1">HYPERLINK("#"&amp;CELL("direccion",Tabla_471030!A784),"781")</f>
        <v>781</v>
      </c>
      <c r="W788" s="5" t="str" cm="1">
        <f t="array" aca="1" ref="W788" ca="1">HYPERLINK("#"&amp;CELL("direccion",Tabla_471041!A784),"781")</f>
        <v>781</v>
      </c>
      <c r="X788" s="5" t="str" cm="1">
        <f t="array" aca="1" ref="X788" ca="1">HYPERLINK("#"&amp;CELL("direccion",Tabla_471031!A784),"781")</f>
        <v>781</v>
      </c>
      <c r="Y788" s="5" t="str" cm="1">
        <f t="array" aca="1" ref="Y788" ca="1">HYPERLINK("#"&amp;CELL("direccion",Tabla_471032!A784),"781")</f>
        <v>781</v>
      </c>
      <c r="Z788" s="5" t="str" cm="1">
        <f t="array" aca="1" ref="Z788" ca="1">HYPERLINK("#"&amp;CELL("direccion",Tabla_471059!A784),"781")</f>
        <v>781</v>
      </c>
      <c r="AA788" s="5" t="str" cm="1">
        <f t="array" aca="1" ref="AA788" ca="1">HYPERLINK("#"&amp;CELL("direccion",Tabla_471071!A784),"781")</f>
        <v>781</v>
      </c>
      <c r="AB788" s="5" t="str" cm="1">
        <f t="array" aca="1" ref="AB788" ca="1">HYPERLINK("#"&amp;CELL("direccion",Tabla_471062!A784),"781")</f>
        <v>781</v>
      </c>
      <c r="AC788" s="5" t="str" cm="1">
        <f t="array" aca="1" ref="AC788" ca="1">HYPERLINK("#"&amp;CELL("direccion",Tabla_471074!A784),"781")</f>
        <v>781</v>
      </c>
      <c r="AD788" t="s">
        <v>213</v>
      </c>
      <c r="AE788" s="3">
        <v>45747</v>
      </c>
    </row>
    <row r="789" spans="1:31" x14ac:dyDescent="0.3">
      <c r="A789">
        <v>2025</v>
      </c>
      <c r="B789" s="3">
        <v>45658</v>
      </c>
      <c r="C789" s="3">
        <v>45747</v>
      </c>
      <c r="D789" t="s">
        <v>84</v>
      </c>
      <c r="E789">
        <v>169</v>
      </c>
      <c r="F789" t="s">
        <v>311</v>
      </c>
      <c r="G789" t="s">
        <v>311</v>
      </c>
      <c r="H789" t="s">
        <v>225</v>
      </c>
      <c r="I789" t="s">
        <v>1455</v>
      </c>
      <c r="J789" t="s">
        <v>1456</v>
      </c>
      <c r="K789" t="s">
        <v>457</v>
      </c>
      <c r="L789" t="s">
        <v>92</v>
      </c>
      <c r="M789">
        <v>11537</v>
      </c>
      <c r="N789" t="s">
        <v>212</v>
      </c>
      <c r="O789">
        <v>9402.81</v>
      </c>
      <c r="P789" t="s">
        <v>212</v>
      </c>
      <c r="Q789" s="5" t="str" cm="1">
        <f t="array" aca="1" ref="Q789" ca="1">HYPERLINK("#"&amp;CELL("direccion",Tabla_471065!A785),"782")</f>
        <v>782</v>
      </c>
      <c r="R789" s="5" t="str" cm="1">
        <f t="array" aca="1" ref="R789" ca="1">HYPERLINK("#"&amp;CELL("direccion",Tabla_471039!A785),"782")</f>
        <v>782</v>
      </c>
      <c r="S789" s="5" t="str" cm="1">
        <f t="array" aca="1" ref="S789" ca="1">HYPERLINK("#"&amp;CELL("direccion",Tabla_471067!A785),"782")</f>
        <v>782</v>
      </c>
      <c r="T789" s="5" t="str" cm="1">
        <f t="array" aca="1" ref="T789" ca="1">HYPERLINK("#"&amp;CELL("direccion",Tabla_471023!A785),"782")</f>
        <v>782</v>
      </c>
      <c r="U789" s="5" t="str" cm="1">
        <f t="array" aca="1" ref="U789" ca="1">HYPERLINK("#"&amp;CELL("direccion",Tabla_471047!A785),"782")</f>
        <v>782</v>
      </c>
      <c r="V789" s="5" t="str" cm="1">
        <f t="array" aca="1" ref="V789" ca="1">HYPERLINK("#"&amp;CELL("direccion",Tabla_471030!A785),"782")</f>
        <v>782</v>
      </c>
      <c r="W789" s="5" t="str" cm="1">
        <f t="array" aca="1" ref="W789" ca="1">HYPERLINK("#"&amp;CELL("direccion",Tabla_471041!A785),"782")</f>
        <v>782</v>
      </c>
      <c r="X789" s="5" t="str" cm="1">
        <f t="array" aca="1" ref="X789" ca="1">HYPERLINK("#"&amp;CELL("direccion",Tabla_471031!A785),"782")</f>
        <v>782</v>
      </c>
      <c r="Y789" s="5" t="str" cm="1">
        <f t="array" aca="1" ref="Y789" ca="1">HYPERLINK("#"&amp;CELL("direccion",Tabla_471032!A785),"782")</f>
        <v>782</v>
      </c>
      <c r="Z789" s="5" t="str" cm="1">
        <f t="array" aca="1" ref="Z789" ca="1">HYPERLINK("#"&amp;CELL("direccion",Tabla_471059!A785),"782")</f>
        <v>782</v>
      </c>
      <c r="AA789" s="5" t="str" cm="1">
        <f t="array" aca="1" ref="AA789" ca="1">HYPERLINK("#"&amp;CELL("direccion",Tabla_471071!A785),"782")</f>
        <v>782</v>
      </c>
      <c r="AB789" s="5" t="str" cm="1">
        <f t="array" aca="1" ref="AB789" ca="1">HYPERLINK("#"&amp;CELL("direccion",Tabla_471062!A785),"782")</f>
        <v>782</v>
      </c>
      <c r="AC789" s="5" t="str" cm="1">
        <f t="array" aca="1" ref="AC789" ca="1">HYPERLINK("#"&amp;CELL("direccion",Tabla_471074!A785),"782")</f>
        <v>782</v>
      </c>
      <c r="AD789" t="s">
        <v>213</v>
      </c>
      <c r="AE789" s="3">
        <v>45747</v>
      </c>
    </row>
    <row r="790" spans="1:31" x14ac:dyDescent="0.3">
      <c r="A790">
        <v>2025</v>
      </c>
      <c r="B790" s="3">
        <v>45658</v>
      </c>
      <c r="C790" s="3">
        <v>45747</v>
      </c>
      <c r="D790" t="s">
        <v>84</v>
      </c>
      <c r="E790">
        <v>169</v>
      </c>
      <c r="F790" t="s">
        <v>309</v>
      </c>
      <c r="G790" t="s">
        <v>309</v>
      </c>
      <c r="H790" t="s">
        <v>225</v>
      </c>
      <c r="I790" t="s">
        <v>597</v>
      </c>
      <c r="J790" t="s">
        <v>664</v>
      </c>
      <c r="K790" t="s">
        <v>1457</v>
      </c>
      <c r="L790" t="s">
        <v>91</v>
      </c>
      <c r="M790">
        <v>10500</v>
      </c>
      <c r="N790" t="s">
        <v>212</v>
      </c>
      <c r="O790">
        <v>8609.76</v>
      </c>
      <c r="P790" t="s">
        <v>212</v>
      </c>
      <c r="Q790" s="5" t="str" cm="1">
        <f t="array" aca="1" ref="Q790" ca="1">HYPERLINK("#"&amp;CELL("direccion",Tabla_471065!A786),"783")</f>
        <v>783</v>
      </c>
      <c r="R790" s="5" t="str" cm="1">
        <f t="array" aca="1" ref="R790" ca="1">HYPERLINK("#"&amp;CELL("direccion",Tabla_471039!A786),"783")</f>
        <v>783</v>
      </c>
      <c r="S790" s="5" t="str" cm="1">
        <f t="array" aca="1" ref="S790" ca="1">HYPERLINK("#"&amp;CELL("direccion",Tabla_471067!A786),"783")</f>
        <v>783</v>
      </c>
      <c r="T790" s="5" t="str" cm="1">
        <f t="array" aca="1" ref="T790" ca="1">HYPERLINK("#"&amp;CELL("direccion",Tabla_471023!A786),"783")</f>
        <v>783</v>
      </c>
      <c r="U790" s="5" t="str" cm="1">
        <f t="array" aca="1" ref="U790" ca="1">HYPERLINK("#"&amp;CELL("direccion",Tabla_471047!A786),"783")</f>
        <v>783</v>
      </c>
      <c r="V790" s="5" t="str" cm="1">
        <f t="array" aca="1" ref="V790" ca="1">HYPERLINK("#"&amp;CELL("direccion",Tabla_471030!A786),"783")</f>
        <v>783</v>
      </c>
      <c r="W790" s="5" t="str" cm="1">
        <f t="array" aca="1" ref="W790" ca="1">HYPERLINK("#"&amp;CELL("direccion",Tabla_471041!A786),"783")</f>
        <v>783</v>
      </c>
      <c r="X790" s="5" t="str" cm="1">
        <f t="array" aca="1" ref="X790" ca="1">HYPERLINK("#"&amp;CELL("direccion",Tabla_471031!A786),"783")</f>
        <v>783</v>
      </c>
      <c r="Y790" s="5" t="str" cm="1">
        <f t="array" aca="1" ref="Y790" ca="1">HYPERLINK("#"&amp;CELL("direccion",Tabla_471032!A786),"783")</f>
        <v>783</v>
      </c>
      <c r="Z790" s="5" t="str" cm="1">
        <f t="array" aca="1" ref="Z790" ca="1">HYPERLINK("#"&amp;CELL("direccion",Tabla_471059!A786),"783")</f>
        <v>783</v>
      </c>
      <c r="AA790" s="5" t="str" cm="1">
        <f t="array" aca="1" ref="AA790" ca="1">HYPERLINK("#"&amp;CELL("direccion",Tabla_471071!A786),"783")</f>
        <v>783</v>
      </c>
      <c r="AB790" s="5" t="str" cm="1">
        <f t="array" aca="1" ref="AB790" ca="1">HYPERLINK("#"&amp;CELL("direccion",Tabla_471062!A786),"783")</f>
        <v>783</v>
      </c>
      <c r="AC790" s="5" t="str" cm="1">
        <f t="array" aca="1" ref="AC790" ca="1">HYPERLINK("#"&amp;CELL("direccion",Tabla_471074!A786),"783")</f>
        <v>783</v>
      </c>
      <c r="AD790" t="s">
        <v>213</v>
      </c>
      <c r="AE790" s="3">
        <v>45747</v>
      </c>
    </row>
    <row r="791" spans="1:31" x14ac:dyDescent="0.3">
      <c r="A791">
        <v>2025</v>
      </c>
      <c r="B791" s="3">
        <v>45658</v>
      </c>
      <c r="C791" s="3">
        <v>45747</v>
      </c>
      <c r="D791" t="s">
        <v>84</v>
      </c>
      <c r="E791">
        <v>169</v>
      </c>
      <c r="F791" t="s">
        <v>306</v>
      </c>
      <c r="G791" t="s">
        <v>306</v>
      </c>
      <c r="H791" t="s">
        <v>225</v>
      </c>
      <c r="I791" t="s">
        <v>1412</v>
      </c>
      <c r="J791" t="s">
        <v>1458</v>
      </c>
      <c r="K791" t="s">
        <v>347</v>
      </c>
      <c r="L791" t="s">
        <v>92</v>
      </c>
      <c r="M791">
        <v>11537</v>
      </c>
      <c r="N791" t="s">
        <v>212</v>
      </c>
      <c r="O791">
        <v>9402.81</v>
      </c>
      <c r="P791" t="s">
        <v>212</v>
      </c>
      <c r="Q791" s="5" t="str" cm="1">
        <f t="array" aca="1" ref="Q791" ca="1">HYPERLINK("#"&amp;CELL("direccion",Tabla_471065!A787),"784")</f>
        <v>784</v>
      </c>
      <c r="R791" s="5" t="str" cm="1">
        <f t="array" aca="1" ref="R791" ca="1">HYPERLINK("#"&amp;CELL("direccion",Tabla_471039!A787),"784")</f>
        <v>784</v>
      </c>
      <c r="S791" s="5" t="str" cm="1">
        <f t="array" aca="1" ref="S791" ca="1">HYPERLINK("#"&amp;CELL("direccion",Tabla_471067!A787),"784")</f>
        <v>784</v>
      </c>
      <c r="T791" s="5" t="str" cm="1">
        <f t="array" aca="1" ref="T791" ca="1">HYPERLINK("#"&amp;CELL("direccion",Tabla_471023!A787),"784")</f>
        <v>784</v>
      </c>
      <c r="U791" s="5" t="str" cm="1">
        <f t="array" aca="1" ref="U791" ca="1">HYPERLINK("#"&amp;CELL("direccion",Tabla_471047!A787),"784")</f>
        <v>784</v>
      </c>
      <c r="V791" s="5" t="str" cm="1">
        <f t="array" aca="1" ref="V791" ca="1">HYPERLINK("#"&amp;CELL("direccion",Tabla_471030!A787),"784")</f>
        <v>784</v>
      </c>
      <c r="W791" s="5" t="str" cm="1">
        <f t="array" aca="1" ref="W791" ca="1">HYPERLINK("#"&amp;CELL("direccion",Tabla_471041!A787),"784")</f>
        <v>784</v>
      </c>
      <c r="X791" s="5" t="str" cm="1">
        <f t="array" aca="1" ref="X791" ca="1">HYPERLINK("#"&amp;CELL("direccion",Tabla_471031!A787),"784")</f>
        <v>784</v>
      </c>
      <c r="Y791" s="5" t="str" cm="1">
        <f t="array" aca="1" ref="Y791" ca="1">HYPERLINK("#"&amp;CELL("direccion",Tabla_471032!A787),"784")</f>
        <v>784</v>
      </c>
      <c r="Z791" s="5" t="str" cm="1">
        <f t="array" aca="1" ref="Z791" ca="1">HYPERLINK("#"&amp;CELL("direccion",Tabla_471059!A787),"784")</f>
        <v>784</v>
      </c>
      <c r="AA791" s="5" t="str" cm="1">
        <f t="array" aca="1" ref="AA791" ca="1">HYPERLINK("#"&amp;CELL("direccion",Tabla_471071!A787),"784")</f>
        <v>784</v>
      </c>
      <c r="AB791" s="5" t="str" cm="1">
        <f t="array" aca="1" ref="AB791" ca="1">HYPERLINK("#"&amp;CELL("direccion",Tabla_471062!A787),"784")</f>
        <v>784</v>
      </c>
      <c r="AC791" s="5" t="str" cm="1">
        <f t="array" aca="1" ref="AC791" ca="1">HYPERLINK("#"&amp;CELL("direccion",Tabla_471074!A787),"784")</f>
        <v>784</v>
      </c>
      <c r="AD791" t="s">
        <v>213</v>
      </c>
      <c r="AE791" s="3">
        <v>45747</v>
      </c>
    </row>
    <row r="792" spans="1:31" x14ac:dyDescent="0.3">
      <c r="A792">
        <v>2025</v>
      </c>
      <c r="B792" s="3">
        <v>45658</v>
      </c>
      <c r="C792" s="3">
        <v>45747</v>
      </c>
      <c r="D792" t="s">
        <v>84</v>
      </c>
      <c r="E792">
        <v>169</v>
      </c>
      <c r="F792" t="s">
        <v>297</v>
      </c>
      <c r="G792" t="s">
        <v>297</v>
      </c>
      <c r="H792" t="s">
        <v>225</v>
      </c>
      <c r="I792" t="s">
        <v>1459</v>
      </c>
      <c r="J792" t="s">
        <v>448</v>
      </c>
      <c r="K792" t="s">
        <v>406</v>
      </c>
      <c r="L792" t="s">
        <v>91</v>
      </c>
      <c r="M792">
        <v>10500</v>
      </c>
      <c r="N792" t="s">
        <v>212</v>
      </c>
      <c r="O792">
        <v>8609.76</v>
      </c>
      <c r="P792" t="s">
        <v>212</v>
      </c>
      <c r="Q792" s="5" t="str" cm="1">
        <f t="array" aca="1" ref="Q792" ca="1">HYPERLINK("#"&amp;CELL("direccion",Tabla_471065!A788),"785")</f>
        <v>785</v>
      </c>
      <c r="R792" s="5" t="str" cm="1">
        <f t="array" aca="1" ref="R792" ca="1">HYPERLINK("#"&amp;CELL("direccion",Tabla_471039!A788),"785")</f>
        <v>785</v>
      </c>
      <c r="S792" s="5" t="str" cm="1">
        <f t="array" aca="1" ref="S792" ca="1">HYPERLINK("#"&amp;CELL("direccion",Tabla_471067!A788),"785")</f>
        <v>785</v>
      </c>
      <c r="T792" s="5" t="str" cm="1">
        <f t="array" aca="1" ref="T792" ca="1">HYPERLINK("#"&amp;CELL("direccion",Tabla_471023!A788),"785")</f>
        <v>785</v>
      </c>
      <c r="U792" s="5" t="str" cm="1">
        <f t="array" aca="1" ref="U792" ca="1">HYPERLINK("#"&amp;CELL("direccion",Tabla_471047!A788),"785")</f>
        <v>785</v>
      </c>
      <c r="V792" s="5" t="str" cm="1">
        <f t="array" aca="1" ref="V792" ca="1">HYPERLINK("#"&amp;CELL("direccion",Tabla_471030!A788),"785")</f>
        <v>785</v>
      </c>
      <c r="W792" s="5" t="str" cm="1">
        <f t="array" aca="1" ref="W792" ca="1">HYPERLINK("#"&amp;CELL("direccion",Tabla_471041!A788),"785")</f>
        <v>785</v>
      </c>
      <c r="X792" s="5" t="str" cm="1">
        <f t="array" aca="1" ref="X792" ca="1">HYPERLINK("#"&amp;CELL("direccion",Tabla_471031!A788),"785")</f>
        <v>785</v>
      </c>
      <c r="Y792" s="5" t="str" cm="1">
        <f t="array" aca="1" ref="Y792" ca="1">HYPERLINK("#"&amp;CELL("direccion",Tabla_471032!A788),"785")</f>
        <v>785</v>
      </c>
      <c r="Z792" s="5" t="str" cm="1">
        <f t="array" aca="1" ref="Z792" ca="1">HYPERLINK("#"&amp;CELL("direccion",Tabla_471059!A788),"785")</f>
        <v>785</v>
      </c>
      <c r="AA792" s="5" t="str" cm="1">
        <f t="array" aca="1" ref="AA792" ca="1">HYPERLINK("#"&amp;CELL("direccion",Tabla_471071!A788),"785")</f>
        <v>785</v>
      </c>
      <c r="AB792" s="5" t="str" cm="1">
        <f t="array" aca="1" ref="AB792" ca="1">HYPERLINK("#"&amp;CELL("direccion",Tabla_471062!A788),"785")</f>
        <v>785</v>
      </c>
      <c r="AC792" s="5" t="str" cm="1">
        <f t="array" aca="1" ref="AC792" ca="1">HYPERLINK("#"&amp;CELL("direccion",Tabla_471074!A788),"785")</f>
        <v>785</v>
      </c>
      <c r="AD792" t="s">
        <v>213</v>
      </c>
      <c r="AE792" s="3">
        <v>45747</v>
      </c>
    </row>
    <row r="793" spans="1:31" x14ac:dyDescent="0.3">
      <c r="A793">
        <v>2025</v>
      </c>
      <c r="B793" s="3">
        <v>45658</v>
      </c>
      <c r="C793" s="3">
        <v>45747</v>
      </c>
      <c r="D793" t="s">
        <v>84</v>
      </c>
      <c r="E793">
        <v>169</v>
      </c>
      <c r="F793" t="s">
        <v>313</v>
      </c>
      <c r="G793" t="s">
        <v>313</v>
      </c>
      <c r="H793" t="s">
        <v>225</v>
      </c>
      <c r="I793" t="s">
        <v>1460</v>
      </c>
      <c r="J793" t="s">
        <v>1112</v>
      </c>
      <c r="K793" t="s">
        <v>358</v>
      </c>
      <c r="L793" t="s">
        <v>92</v>
      </c>
      <c r="M793">
        <v>11537</v>
      </c>
      <c r="N793" t="s">
        <v>212</v>
      </c>
      <c r="O793">
        <v>9402.81</v>
      </c>
      <c r="P793" t="s">
        <v>212</v>
      </c>
      <c r="Q793" s="5" t="str" cm="1">
        <f t="array" aca="1" ref="Q793" ca="1">HYPERLINK("#"&amp;CELL("direccion",Tabla_471065!A789),"786")</f>
        <v>786</v>
      </c>
      <c r="R793" s="5" t="str" cm="1">
        <f t="array" aca="1" ref="R793" ca="1">HYPERLINK("#"&amp;CELL("direccion",Tabla_471039!A789),"786")</f>
        <v>786</v>
      </c>
      <c r="S793" s="5" t="str" cm="1">
        <f t="array" aca="1" ref="S793" ca="1">HYPERLINK("#"&amp;CELL("direccion",Tabla_471067!A789),"786")</f>
        <v>786</v>
      </c>
      <c r="T793" s="5" t="str" cm="1">
        <f t="array" aca="1" ref="T793" ca="1">HYPERLINK("#"&amp;CELL("direccion",Tabla_471023!A789),"786")</f>
        <v>786</v>
      </c>
      <c r="U793" s="5" t="str" cm="1">
        <f t="array" aca="1" ref="U793" ca="1">HYPERLINK("#"&amp;CELL("direccion",Tabla_471047!A789),"786")</f>
        <v>786</v>
      </c>
      <c r="V793" s="5" t="str" cm="1">
        <f t="array" aca="1" ref="V793" ca="1">HYPERLINK("#"&amp;CELL("direccion",Tabla_471030!A789),"786")</f>
        <v>786</v>
      </c>
      <c r="W793" s="5" t="str" cm="1">
        <f t="array" aca="1" ref="W793" ca="1">HYPERLINK("#"&amp;CELL("direccion",Tabla_471041!A789),"786")</f>
        <v>786</v>
      </c>
      <c r="X793" s="5" t="str" cm="1">
        <f t="array" aca="1" ref="X793" ca="1">HYPERLINK("#"&amp;CELL("direccion",Tabla_471031!A789),"786")</f>
        <v>786</v>
      </c>
      <c r="Y793" s="5" t="str" cm="1">
        <f t="array" aca="1" ref="Y793" ca="1">HYPERLINK("#"&amp;CELL("direccion",Tabla_471032!A789),"786")</f>
        <v>786</v>
      </c>
      <c r="Z793" s="5" t="str" cm="1">
        <f t="array" aca="1" ref="Z793" ca="1">HYPERLINK("#"&amp;CELL("direccion",Tabla_471059!A789),"786")</f>
        <v>786</v>
      </c>
      <c r="AA793" s="5" t="str" cm="1">
        <f t="array" aca="1" ref="AA793" ca="1">HYPERLINK("#"&amp;CELL("direccion",Tabla_471071!A789),"786")</f>
        <v>786</v>
      </c>
      <c r="AB793" s="5" t="str" cm="1">
        <f t="array" aca="1" ref="AB793" ca="1">HYPERLINK("#"&amp;CELL("direccion",Tabla_471062!A789),"786")</f>
        <v>786</v>
      </c>
      <c r="AC793" s="5" t="str" cm="1">
        <f t="array" aca="1" ref="AC793" ca="1">HYPERLINK("#"&amp;CELL("direccion",Tabla_471074!A789),"786")</f>
        <v>786</v>
      </c>
      <c r="AD793" t="s">
        <v>213</v>
      </c>
      <c r="AE793" s="3">
        <v>45747</v>
      </c>
    </row>
    <row r="794" spans="1:31" x14ac:dyDescent="0.3">
      <c r="A794">
        <v>2025</v>
      </c>
      <c r="B794" s="3">
        <v>45658</v>
      </c>
      <c r="C794" s="3">
        <v>45747</v>
      </c>
      <c r="D794" t="s">
        <v>84</v>
      </c>
      <c r="E794">
        <v>169</v>
      </c>
      <c r="F794" t="s">
        <v>309</v>
      </c>
      <c r="G794" t="s">
        <v>309</v>
      </c>
      <c r="H794" t="s">
        <v>225</v>
      </c>
      <c r="I794" t="s">
        <v>1461</v>
      </c>
      <c r="J794" t="s">
        <v>1462</v>
      </c>
      <c r="K794" t="s">
        <v>402</v>
      </c>
      <c r="L794" t="s">
        <v>92</v>
      </c>
      <c r="M794">
        <v>10500</v>
      </c>
      <c r="N794" t="s">
        <v>212</v>
      </c>
      <c r="O794">
        <v>8609.76</v>
      </c>
      <c r="P794" t="s">
        <v>212</v>
      </c>
      <c r="Q794" s="5" t="str" cm="1">
        <f t="array" aca="1" ref="Q794" ca="1">HYPERLINK("#"&amp;CELL("direccion",Tabla_471065!A790),"787")</f>
        <v>787</v>
      </c>
      <c r="R794" s="5" t="str" cm="1">
        <f t="array" aca="1" ref="R794" ca="1">HYPERLINK("#"&amp;CELL("direccion",Tabla_471039!A790),"787")</f>
        <v>787</v>
      </c>
      <c r="S794" s="5" t="str" cm="1">
        <f t="array" aca="1" ref="S794" ca="1">HYPERLINK("#"&amp;CELL("direccion",Tabla_471067!A790),"787")</f>
        <v>787</v>
      </c>
      <c r="T794" s="5" t="str" cm="1">
        <f t="array" aca="1" ref="T794" ca="1">HYPERLINK("#"&amp;CELL("direccion",Tabla_471023!A790),"787")</f>
        <v>787</v>
      </c>
      <c r="U794" s="5" t="str" cm="1">
        <f t="array" aca="1" ref="U794" ca="1">HYPERLINK("#"&amp;CELL("direccion",Tabla_471047!A790),"787")</f>
        <v>787</v>
      </c>
      <c r="V794" s="5" t="str" cm="1">
        <f t="array" aca="1" ref="V794" ca="1">HYPERLINK("#"&amp;CELL("direccion",Tabla_471030!A790),"787")</f>
        <v>787</v>
      </c>
      <c r="W794" s="5" t="str" cm="1">
        <f t="array" aca="1" ref="W794" ca="1">HYPERLINK("#"&amp;CELL("direccion",Tabla_471041!A790),"787")</f>
        <v>787</v>
      </c>
      <c r="X794" s="5" t="str" cm="1">
        <f t="array" aca="1" ref="X794" ca="1">HYPERLINK("#"&amp;CELL("direccion",Tabla_471031!A790),"787")</f>
        <v>787</v>
      </c>
      <c r="Y794" s="5" t="str" cm="1">
        <f t="array" aca="1" ref="Y794" ca="1">HYPERLINK("#"&amp;CELL("direccion",Tabla_471032!A790),"787")</f>
        <v>787</v>
      </c>
      <c r="Z794" s="5" t="str" cm="1">
        <f t="array" aca="1" ref="Z794" ca="1">HYPERLINK("#"&amp;CELL("direccion",Tabla_471059!A790),"787")</f>
        <v>787</v>
      </c>
      <c r="AA794" s="5" t="str" cm="1">
        <f t="array" aca="1" ref="AA794" ca="1">HYPERLINK("#"&amp;CELL("direccion",Tabla_471071!A790),"787")</f>
        <v>787</v>
      </c>
      <c r="AB794" s="5" t="str" cm="1">
        <f t="array" aca="1" ref="AB794" ca="1">HYPERLINK("#"&amp;CELL("direccion",Tabla_471062!A790),"787")</f>
        <v>787</v>
      </c>
      <c r="AC794" s="5" t="str" cm="1">
        <f t="array" aca="1" ref="AC794" ca="1">HYPERLINK("#"&amp;CELL("direccion",Tabla_471074!A790),"787")</f>
        <v>787</v>
      </c>
      <c r="AD794" t="s">
        <v>213</v>
      </c>
      <c r="AE794" s="3">
        <v>45747</v>
      </c>
    </row>
    <row r="795" spans="1:31" x14ac:dyDescent="0.3">
      <c r="A795">
        <v>2025</v>
      </c>
      <c r="B795" s="3">
        <v>45658</v>
      </c>
      <c r="C795" s="3">
        <v>45747</v>
      </c>
      <c r="D795" t="s">
        <v>84</v>
      </c>
      <c r="E795">
        <v>169</v>
      </c>
      <c r="F795" t="s">
        <v>297</v>
      </c>
      <c r="G795" t="s">
        <v>297</v>
      </c>
      <c r="H795" t="s">
        <v>225</v>
      </c>
      <c r="I795" t="s">
        <v>641</v>
      </c>
      <c r="J795" t="s">
        <v>347</v>
      </c>
      <c r="K795" t="s">
        <v>353</v>
      </c>
      <c r="L795" t="s">
        <v>92</v>
      </c>
      <c r="M795">
        <v>11537</v>
      </c>
      <c r="N795" t="s">
        <v>212</v>
      </c>
      <c r="O795">
        <v>9402.81</v>
      </c>
      <c r="P795" t="s">
        <v>212</v>
      </c>
      <c r="Q795" s="5" t="str" cm="1">
        <f t="array" aca="1" ref="Q795" ca="1">HYPERLINK("#"&amp;CELL("direccion",Tabla_471065!A791),"788")</f>
        <v>788</v>
      </c>
      <c r="R795" s="5" t="str" cm="1">
        <f t="array" aca="1" ref="R795" ca="1">HYPERLINK("#"&amp;CELL("direccion",Tabla_471039!A791),"788")</f>
        <v>788</v>
      </c>
      <c r="S795" s="5" t="str" cm="1">
        <f t="array" aca="1" ref="S795" ca="1">HYPERLINK("#"&amp;CELL("direccion",Tabla_471067!A791),"788")</f>
        <v>788</v>
      </c>
      <c r="T795" s="5" t="str" cm="1">
        <f t="array" aca="1" ref="T795" ca="1">HYPERLINK("#"&amp;CELL("direccion",Tabla_471023!A791),"788")</f>
        <v>788</v>
      </c>
      <c r="U795" s="5" t="str" cm="1">
        <f t="array" aca="1" ref="U795" ca="1">HYPERLINK("#"&amp;CELL("direccion",Tabla_471047!A791),"788")</f>
        <v>788</v>
      </c>
      <c r="V795" s="5" t="str" cm="1">
        <f t="array" aca="1" ref="V795" ca="1">HYPERLINK("#"&amp;CELL("direccion",Tabla_471030!A791),"788")</f>
        <v>788</v>
      </c>
      <c r="W795" s="5" t="str" cm="1">
        <f t="array" aca="1" ref="W795" ca="1">HYPERLINK("#"&amp;CELL("direccion",Tabla_471041!A791),"788")</f>
        <v>788</v>
      </c>
      <c r="X795" s="5" t="str" cm="1">
        <f t="array" aca="1" ref="X795" ca="1">HYPERLINK("#"&amp;CELL("direccion",Tabla_471031!A791),"788")</f>
        <v>788</v>
      </c>
      <c r="Y795" s="5" t="str" cm="1">
        <f t="array" aca="1" ref="Y795" ca="1">HYPERLINK("#"&amp;CELL("direccion",Tabla_471032!A791),"788")</f>
        <v>788</v>
      </c>
      <c r="Z795" s="5" t="str" cm="1">
        <f t="array" aca="1" ref="Z795" ca="1">HYPERLINK("#"&amp;CELL("direccion",Tabla_471059!A791),"788")</f>
        <v>788</v>
      </c>
      <c r="AA795" s="5" t="str" cm="1">
        <f t="array" aca="1" ref="AA795" ca="1">HYPERLINK("#"&amp;CELL("direccion",Tabla_471071!A791),"788")</f>
        <v>788</v>
      </c>
      <c r="AB795" s="5" t="str" cm="1">
        <f t="array" aca="1" ref="AB795" ca="1">HYPERLINK("#"&amp;CELL("direccion",Tabla_471062!A791),"788")</f>
        <v>788</v>
      </c>
      <c r="AC795" s="5" t="str" cm="1">
        <f t="array" aca="1" ref="AC795" ca="1">HYPERLINK("#"&amp;CELL("direccion",Tabla_471074!A791),"788")</f>
        <v>788</v>
      </c>
      <c r="AD795" t="s">
        <v>213</v>
      </c>
      <c r="AE795" s="3">
        <v>45747</v>
      </c>
    </row>
    <row r="796" spans="1:31" x14ac:dyDescent="0.3">
      <c r="A796">
        <v>2025</v>
      </c>
      <c r="B796" s="3">
        <v>45658</v>
      </c>
      <c r="C796" s="3">
        <v>45747</v>
      </c>
      <c r="D796" t="s">
        <v>84</v>
      </c>
      <c r="E796">
        <v>169</v>
      </c>
      <c r="F796" t="s">
        <v>297</v>
      </c>
      <c r="G796" t="s">
        <v>297</v>
      </c>
      <c r="H796" t="s">
        <v>225</v>
      </c>
      <c r="I796" t="s">
        <v>1463</v>
      </c>
      <c r="J796" t="s">
        <v>347</v>
      </c>
      <c r="K796" t="s">
        <v>1464</v>
      </c>
      <c r="L796" t="s">
        <v>91</v>
      </c>
      <c r="M796">
        <v>10500</v>
      </c>
      <c r="N796" t="s">
        <v>212</v>
      </c>
      <c r="O796">
        <v>8609.76</v>
      </c>
      <c r="P796" t="s">
        <v>212</v>
      </c>
      <c r="Q796" s="5" t="str" cm="1">
        <f t="array" aca="1" ref="Q796" ca="1">HYPERLINK("#"&amp;CELL("direccion",Tabla_471065!A792),"789")</f>
        <v>789</v>
      </c>
      <c r="R796" s="5" t="str" cm="1">
        <f t="array" aca="1" ref="R796" ca="1">HYPERLINK("#"&amp;CELL("direccion",Tabla_471039!A792),"789")</f>
        <v>789</v>
      </c>
      <c r="S796" s="5" t="str" cm="1">
        <f t="array" aca="1" ref="S796" ca="1">HYPERLINK("#"&amp;CELL("direccion",Tabla_471067!A792),"789")</f>
        <v>789</v>
      </c>
      <c r="T796" s="5" t="str" cm="1">
        <f t="array" aca="1" ref="T796" ca="1">HYPERLINK("#"&amp;CELL("direccion",Tabla_471023!A792),"789")</f>
        <v>789</v>
      </c>
      <c r="U796" s="5" t="str" cm="1">
        <f t="array" aca="1" ref="U796" ca="1">HYPERLINK("#"&amp;CELL("direccion",Tabla_471047!A792),"789")</f>
        <v>789</v>
      </c>
      <c r="V796" s="5" t="str" cm="1">
        <f t="array" aca="1" ref="V796" ca="1">HYPERLINK("#"&amp;CELL("direccion",Tabla_471030!A792),"789")</f>
        <v>789</v>
      </c>
      <c r="W796" s="5" t="str" cm="1">
        <f t="array" aca="1" ref="W796" ca="1">HYPERLINK("#"&amp;CELL("direccion",Tabla_471041!A792),"789")</f>
        <v>789</v>
      </c>
      <c r="X796" s="5" t="str" cm="1">
        <f t="array" aca="1" ref="X796" ca="1">HYPERLINK("#"&amp;CELL("direccion",Tabla_471031!A792),"789")</f>
        <v>789</v>
      </c>
      <c r="Y796" s="5" t="str" cm="1">
        <f t="array" aca="1" ref="Y796" ca="1">HYPERLINK("#"&amp;CELL("direccion",Tabla_471032!A792),"789")</f>
        <v>789</v>
      </c>
      <c r="Z796" s="5" t="str" cm="1">
        <f t="array" aca="1" ref="Z796" ca="1">HYPERLINK("#"&amp;CELL("direccion",Tabla_471059!A792),"789")</f>
        <v>789</v>
      </c>
      <c r="AA796" s="5" t="str" cm="1">
        <f t="array" aca="1" ref="AA796" ca="1">HYPERLINK("#"&amp;CELL("direccion",Tabla_471071!A792),"789")</f>
        <v>789</v>
      </c>
      <c r="AB796" s="5" t="str" cm="1">
        <f t="array" aca="1" ref="AB796" ca="1">HYPERLINK("#"&amp;CELL("direccion",Tabla_471062!A792),"789")</f>
        <v>789</v>
      </c>
      <c r="AC796" s="5" t="str" cm="1">
        <f t="array" aca="1" ref="AC796" ca="1">HYPERLINK("#"&amp;CELL("direccion",Tabla_471074!A792),"789")</f>
        <v>789</v>
      </c>
      <c r="AD796" t="s">
        <v>213</v>
      </c>
      <c r="AE796" s="3">
        <v>45747</v>
      </c>
    </row>
    <row r="797" spans="1:31" x14ac:dyDescent="0.3">
      <c r="A797">
        <v>2025</v>
      </c>
      <c r="B797" s="3">
        <v>45658</v>
      </c>
      <c r="C797" s="3">
        <v>45747</v>
      </c>
      <c r="D797" t="s">
        <v>84</v>
      </c>
      <c r="E797">
        <v>169</v>
      </c>
      <c r="F797" t="s">
        <v>297</v>
      </c>
      <c r="G797" t="s">
        <v>297</v>
      </c>
      <c r="H797" t="s">
        <v>225</v>
      </c>
      <c r="I797" t="s">
        <v>1465</v>
      </c>
      <c r="J797" t="s">
        <v>347</v>
      </c>
      <c r="K797" t="s">
        <v>1466</v>
      </c>
      <c r="L797" t="s">
        <v>91</v>
      </c>
      <c r="M797">
        <v>10500</v>
      </c>
      <c r="N797" t="s">
        <v>212</v>
      </c>
      <c r="O797">
        <v>8609.76</v>
      </c>
      <c r="P797" t="s">
        <v>212</v>
      </c>
      <c r="Q797" s="5" t="str" cm="1">
        <f t="array" aca="1" ref="Q797" ca="1">HYPERLINK("#"&amp;CELL("direccion",Tabla_471065!A793),"790")</f>
        <v>790</v>
      </c>
      <c r="R797" s="5" t="str" cm="1">
        <f t="array" aca="1" ref="R797" ca="1">HYPERLINK("#"&amp;CELL("direccion",Tabla_471039!A793),"790")</f>
        <v>790</v>
      </c>
      <c r="S797" s="5" t="str" cm="1">
        <f t="array" aca="1" ref="S797" ca="1">HYPERLINK("#"&amp;CELL("direccion",Tabla_471067!A793),"790")</f>
        <v>790</v>
      </c>
      <c r="T797" s="5" t="str" cm="1">
        <f t="array" aca="1" ref="T797" ca="1">HYPERLINK("#"&amp;CELL("direccion",Tabla_471023!A793),"790")</f>
        <v>790</v>
      </c>
      <c r="U797" s="5" t="str" cm="1">
        <f t="array" aca="1" ref="U797" ca="1">HYPERLINK("#"&amp;CELL("direccion",Tabla_471047!A793),"790")</f>
        <v>790</v>
      </c>
      <c r="V797" s="5" t="str" cm="1">
        <f t="array" aca="1" ref="V797" ca="1">HYPERLINK("#"&amp;CELL("direccion",Tabla_471030!A793),"790")</f>
        <v>790</v>
      </c>
      <c r="W797" s="5" t="str" cm="1">
        <f t="array" aca="1" ref="W797" ca="1">HYPERLINK("#"&amp;CELL("direccion",Tabla_471041!A793),"790")</f>
        <v>790</v>
      </c>
      <c r="X797" s="5" t="str" cm="1">
        <f t="array" aca="1" ref="X797" ca="1">HYPERLINK("#"&amp;CELL("direccion",Tabla_471031!A793),"790")</f>
        <v>790</v>
      </c>
      <c r="Y797" s="5" t="str" cm="1">
        <f t="array" aca="1" ref="Y797" ca="1">HYPERLINK("#"&amp;CELL("direccion",Tabla_471032!A793),"790")</f>
        <v>790</v>
      </c>
      <c r="Z797" s="5" t="str" cm="1">
        <f t="array" aca="1" ref="Z797" ca="1">HYPERLINK("#"&amp;CELL("direccion",Tabla_471059!A793),"790")</f>
        <v>790</v>
      </c>
      <c r="AA797" s="5" t="str" cm="1">
        <f t="array" aca="1" ref="AA797" ca="1">HYPERLINK("#"&amp;CELL("direccion",Tabla_471071!A793),"790")</f>
        <v>790</v>
      </c>
      <c r="AB797" s="5" t="str" cm="1">
        <f t="array" aca="1" ref="AB797" ca="1">HYPERLINK("#"&amp;CELL("direccion",Tabla_471062!A793),"790")</f>
        <v>790</v>
      </c>
      <c r="AC797" s="5" t="str" cm="1">
        <f t="array" aca="1" ref="AC797" ca="1">HYPERLINK("#"&amp;CELL("direccion",Tabla_471074!A793),"790")</f>
        <v>790</v>
      </c>
      <c r="AD797" t="s">
        <v>213</v>
      </c>
      <c r="AE797" s="3">
        <v>45747</v>
      </c>
    </row>
    <row r="798" spans="1:31" x14ac:dyDescent="0.3">
      <c r="A798">
        <v>2025</v>
      </c>
      <c r="B798" s="3">
        <v>45658</v>
      </c>
      <c r="C798" s="3">
        <v>45747</v>
      </c>
      <c r="D798" t="s">
        <v>84</v>
      </c>
      <c r="E798">
        <v>169</v>
      </c>
      <c r="F798" t="s">
        <v>306</v>
      </c>
      <c r="G798" t="s">
        <v>306</v>
      </c>
      <c r="H798" t="s">
        <v>225</v>
      </c>
      <c r="I798" t="s">
        <v>1121</v>
      </c>
      <c r="J798" t="s">
        <v>347</v>
      </c>
      <c r="K798" t="s">
        <v>724</v>
      </c>
      <c r="L798" t="s">
        <v>91</v>
      </c>
      <c r="M798">
        <v>11537</v>
      </c>
      <c r="N798" t="s">
        <v>212</v>
      </c>
      <c r="O798">
        <v>9402.81</v>
      </c>
      <c r="P798" t="s">
        <v>212</v>
      </c>
      <c r="Q798" s="5" t="str" cm="1">
        <f t="array" aca="1" ref="Q798" ca="1">HYPERLINK("#"&amp;CELL("direccion",Tabla_471065!A794),"791")</f>
        <v>791</v>
      </c>
      <c r="R798" s="5" t="str" cm="1">
        <f t="array" aca="1" ref="R798" ca="1">HYPERLINK("#"&amp;CELL("direccion",Tabla_471039!A794),"791")</f>
        <v>791</v>
      </c>
      <c r="S798" s="5" t="str" cm="1">
        <f t="array" aca="1" ref="S798" ca="1">HYPERLINK("#"&amp;CELL("direccion",Tabla_471067!A794),"791")</f>
        <v>791</v>
      </c>
      <c r="T798" s="5" t="str" cm="1">
        <f t="array" aca="1" ref="T798" ca="1">HYPERLINK("#"&amp;CELL("direccion",Tabla_471023!A794),"791")</f>
        <v>791</v>
      </c>
      <c r="U798" s="5" t="str" cm="1">
        <f t="array" aca="1" ref="U798" ca="1">HYPERLINK("#"&amp;CELL("direccion",Tabla_471047!A794),"791")</f>
        <v>791</v>
      </c>
      <c r="V798" s="5" t="str" cm="1">
        <f t="array" aca="1" ref="V798" ca="1">HYPERLINK("#"&amp;CELL("direccion",Tabla_471030!A794),"791")</f>
        <v>791</v>
      </c>
      <c r="W798" s="5" t="str" cm="1">
        <f t="array" aca="1" ref="W798" ca="1">HYPERLINK("#"&amp;CELL("direccion",Tabla_471041!A794),"791")</f>
        <v>791</v>
      </c>
      <c r="X798" s="5" t="str" cm="1">
        <f t="array" aca="1" ref="X798" ca="1">HYPERLINK("#"&amp;CELL("direccion",Tabla_471031!A794),"791")</f>
        <v>791</v>
      </c>
      <c r="Y798" s="5" t="str" cm="1">
        <f t="array" aca="1" ref="Y798" ca="1">HYPERLINK("#"&amp;CELL("direccion",Tabla_471032!A794),"791")</f>
        <v>791</v>
      </c>
      <c r="Z798" s="5" t="str" cm="1">
        <f t="array" aca="1" ref="Z798" ca="1">HYPERLINK("#"&amp;CELL("direccion",Tabla_471059!A794),"791")</f>
        <v>791</v>
      </c>
      <c r="AA798" s="5" t="str" cm="1">
        <f t="array" aca="1" ref="AA798" ca="1">HYPERLINK("#"&amp;CELL("direccion",Tabla_471071!A794),"791")</f>
        <v>791</v>
      </c>
      <c r="AB798" s="5" t="str" cm="1">
        <f t="array" aca="1" ref="AB798" ca="1">HYPERLINK("#"&amp;CELL("direccion",Tabla_471062!A794),"791")</f>
        <v>791</v>
      </c>
      <c r="AC798" s="5" t="str" cm="1">
        <f t="array" aca="1" ref="AC798" ca="1">HYPERLINK("#"&amp;CELL("direccion",Tabla_471074!A794),"791")</f>
        <v>791</v>
      </c>
      <c r="AD798" t="s">
        <v>213</v>
      </c>
      <c r="AE798" s="3">
        <v>45747</v>
      </c>
    </row>
    <row r="799" spans="1:31" x14ac:dyDescent="0.3">
      <c r="A799">
        <v>2025</v>
      </c>
      <c r="B799" s="3">
        <v>45658</v>
      </c>
      <c r="C799" s="3">
        <v>45747</v>
      </c>
      <c r="D799" t="s">
        <v>84</v>
      </c>
      <c r="E799">
        <v>169</v>
      </c>
      <c r="F799" t="s">
        <v>297</v>
      </c>
      <c r="G799" t="s">
        <v>297</v>
      </c>
      <c r="H799" t="s">
        <v>225</v>
      </c>
      <c r="I799" t="s">
        <v>518</v>
      </c>
      <c r="J799" t="s">
        <v>347</v>
      </c>
      <c r="K799" t="s">
        <v>1467</v>
      </c>
      <c r="L799" t="s">
        <v>92</v>
      </c>
      <c r="M799">
        <v>10500</v>
      </c>
      <c r="N799" t="s">
        <v>212</v>
      </c>
      <c r="O799">
        <v>8609.76</v>
      </c>
      <c r="P799" t="s">
        <v>212</v>
      </c>
      <c r="Q799" s="5" t="str" cm="1">
        <f t="array" aca="1" ref="Q799" ca="1">HYPERLINK("#"&amp;CELL("direccion",Tabla_471065!A795),"792")</f>
        <v>792</v>
      </c>
      <c r="R799" s="5" t="str" cm="1">
        <f t="array" aca="1" ref="R799" ca="1">HYPERLINK("#"&amp;CELL("direccion",Tabla_471039!A795),"792")</f>
        <v>792</v>
      </c>
      <c r="S799" s="5" t="str" cm="1">
        <f t="array" aca="1" ref="S799" ca="1">HYPERLINK("#"&amp;CELL("direccion",Tabla_471067!A795),"792")</f>
        <v>792</v>
      </c>
      <c r="T799" s="5" t="str" cm="1">
        <f t="array" aca="1" ref="T799" ca="1">HYPERLINK("#"&amp;CELL("direccion",Tabla_471023!A795),"792")</f>
        <v>792</v>
      </c>
      <c r="U799" s="5" t="str" cm="1">
        <f t="array" aca="1" ref="U799" ca="1">HYPERLINK("#"&amp;CELL("direccion",Tabla_471047!A795),"792")</f>
        <v>792</v>
      </c>
      <c r="V799" s="5" t="str" cm="1">
        <f t="array" aca="1" ref="V799" ca="1">HYPERLINK("#"&amp;CELL("direccion",Tabla_471030!A795),"792")</f>
        <v>792</v>
      </c>
      <c r="W799" s="5" t="str" cm="1">
        <f t="array" aca="1" ref="W799" ca="1">HYPERLINK("#"&amp;CELL("direccion",Tabla_471041!A795),"792")</f>
        <v>792</v>
      </c>
      <c r="X799" s="5" t="str" cm="1">
        <f t="array" aca="1" ref="X799" ca="1">HYPERLINK("#"&amp;CELL("direccion",Tabla_471031!A795),"792")</f>
        <v>792</v>
      </c>
      <c r="Y799" s="5" t="str" cm="1">
        <f t="array" aca="1" ref="Y799" ca="1">HYPERLINK("#"&amp;CELL("direccion",Tabla_471032!A795),"792")</f>
        <v>792</v>
      </c>
      <c r="Z799" s="5" t="str" cm="1">
        <f t="array" aca="1" ref="Z799" ca="1">HYPERLINK("#"&amp;CELL("direccion",Tabla_471059!A795),"792")</f>
        <v>792</v>
      </c>
      <c r="AA799" s="5" t="str" cm="1">
        <f t="array" aca="1" ref="AA799" ca="1">HYPERLINK("#"&amp;CELL("direccion",Tabla_471071!A795),"792")</f>
        <v>792</v>
      </c>
      <c r="AB799" s="5" t="str" cm="1">
        <f t="array" aca="1" ref="AB799" ca="1">HYPERLINK("#"&amp;CELL("direccion",Tabla_471062!A795),"792")</f>
        <v>792</v>
      </c>
      <c r="AC799" s="5" t="str" cm="1">
        <f t="array" aca="1" ref="AC799" ca="1">HYPERLINK("#"&amp;CELL("direccion",Tabla_471074!A795),"792")</f>
        <v>792</v>
      </c>
      <c r="AD799" t="s">
        <v>213</v>
      </c>
      <c r="AE799" s="3">
        <v>45747</v>
      </c>
    </row>
    <row r="800" spans="1:31" x14ac:dyDescent="0.3">
      <c r="A800">
        <v>2025</v>
      </c>
      <c r="B800" s="3">
        <v>45658</v>
      </c>
      <c r="C800" s="3">
        <v>45747</v>
      </c>
      <c r="D800" t="s">
        <v>84</v>
      </c>
      <c r="E800">
        <v>169</v>
      </c>
      <c r="F800" t="s">
        <v>309</v>
      </c>
      <c r="G800" t="s">
        <v>309</v>
      </c>
      <c r="H800" t="s">
        <v>225</v>
      </c>
      <c r="I800" t="s">
        <v>1468</v>
      </c>
      <c r="J800" t="s">
        <v>347</v>
      </c>
      <c r="K800" t="s">
        <v>579</v>
      </c>
      <c r="L800" t="s">
        <v>92</v>
      </c>
      <c r="M800">
        <v>11537</v>
      </c>
      <c r="N800" t="s">
        <v>212</v>
      </c>
      <c r="O800">
        <v>9402.81</v>
      </c>
      <c r="P800" t="s">
        <v>212</v>
      </c>
      <c r="Q800" s="5" t="str" cm="1">
        <f t="array" aca="1" ref="Q800" ca="1">HYPERLINK("#"&amp;CELL("direccion",Tabla_471065!A796),"793")</f>
        <v>793</v>
      </c>
      <c r="R800" s="5" t="str" cm="1">
        <f t="array" aca="1" ref="R800" ca="1">HYPERLINK("#"&amp;CELL("direccion",Tabla_471039!A796),"793")</f>
        <v>793</v>
      </c>
      <c r="S800" s="5" t="str" cm="1">
        <f t="array" aca="1" ref="S800" ca="1">HYPERLINK("#"&amp;CELL("direccion",Tabla_471067!A796),"793")</f>
        <v>793</v>
      </c>
      <c r="T800" s="5" t="str" cm="1">
        <f t="array" aca="1" ref="T800" ca="1">HYPERLINK("#"&amp;CELL("direccion",Tabla_471023!A796),"793")</f>
        <v>793</v>
      </c>
      <c r="U800" s="5" t="str" cm="1">
        <f t="array" aca="1" ref="U800" ca="1">HYPERLINK("#"&amp;CELL("direccion",Tabla_471047!A796),"793")</f>
        <v>793</v>
      </c>
      <c r="V800" s="5" t="str" cm="1">
        <f t="array" aca="1" ref="V800" ca="1">HYPERLINK("#"&amp;CELL("direccion",Tabla_471030!A796),"793")</f>
        <v>793</v>
      </c>
      <c r="W800" s="5" t="str" cm="1">
        <f t="array" aca="1" ref="W800" ca="1">HYPERLINK("#"&amp;CELL("direccion",Tabla_471041!A796),"793")</f>
        <v>793</v>
      </c>
      <c r="X800" s="5" t="str" cm="1">
        <f t="array" aca="1" ref="X800" ca="1">HYPERLINK("#"&amp;CELL("direccion",Tabla_471031!A796),"793")</f>
        <v>793</v>
      </c>
      <c r="Y800" s="5" t="str" cm="1">
        <f t="array" aca="1" ref="Y800" ca="1">HYPERLINK("#"&amp;CELL("direccion",Tabla_471032!A796),"793")</f>
        <v>793</v>
      </c>
      <c r="Z800" s="5" t="str" cm="1">
        <f t="array" aca="1" ref="Z800" ca="1">HYPERLINK("#"&amp;CELL("direccion",Tabla_471059!A796),"793")</f>
        <v>793</v>
      </c>
      <c r="AA800" s="5" t="str" cm="1">
        <f t="array" aca="1" ref="AA800" ca="1">HYPERLINK("#"&amp;CELL("direccion",Tabla_471071!A796),"793")</f>
        <v>793</v>
      </c>
      <c r="AB800" s="5" t="str" cm="1">
        <f t="array" aca="1" ref="AB800" ca="1">HYPERLINK("#"&amp;CELL("direccion",Tabla_471062!A796),"793")</f>
        <v>793</v>
      </c>
      <c r="AC800" s="5" t="str" cm="1">
        <f t="array" aca="1" ref="AC800" ca="1">HYPERLINK("#"&amp;CELL("direccion",Tabla_471074!A796),"793")</f>
        <v>793</v>
      </c>
      <c r="AD800" t="s">
        <v>213</v>
      </c>
      <c r="AE800" s="3">
        <v>45747</v>
      </c>
    </row>
    <row r="801" spans="1:31" x14ac:dyDescent="0.3">
      <c r="A801">
        <v>2025</v>
      </c>
      <c r="B801" s="3">
        <v>45658</v>
      </c>
      <c r="C801" s="3">
        <v>45747</v>
      </c>
      <c r="D801" t="s">
        <v>84</v>
      </c>
      <c r="E801">
        <v>169</v>
      </c>
      <c r="F801" t="s">
        <v>297</v>
      </c>
      <c r="G801" t="s">
        <v>297</v>
      </c>
      <c r="H801" t="s">
        <v>225</v>
      </c>
      <c r="I801" t="s">
        <v>582</v>
      </c>
      <c r="J801" t="s">
        <v>347</v>
      </c>
      <c r="K801" t="s">
        <v>345</v>
      </c>
      <c r="L801" t="s">
        <v>92</v>
      </c>
      <c r="M801">
        <v>10500</v>
      </c>
      <c r="N801" t="s">
        <v>212</v>
      </c>
      <c r="O801">
        <v>8609.76</v>
      </c>
      <c r="P801" t="s">
        <v>212</v>
      </c>
      <c r="Q801" s="5" t="str" cm="1">
        <f t="array" aca="1" ref="Q801" ca="1">HYPERLINK("#"&amp;CELL("direccion",Tabla_471065!A797),"794")</f>
        <v>794</v>
      </c>
      <c r="R801" s="5" t="str" cm="1">
        <f t="array" aca="1" ref="R801" ca="1">HYPERLINK("#"&amp;CELL("direccion",Tabla_471039!A797),"794")</f>
        <v>794</v>
      </c>
      <c r="S801" s="5" t="str" cm="1">
        <f t="array" aca="1" ref="S801" ca="1">HYPERLINK("#"&amp;CELL("direccion",Tabla_471067!A797),"794")</f>
        <v>794</v>
      </c>
      <c r="T801" s="5" t="str" cm="1">
        <f t="array" aca="1" ref="T801" ca="1">HYPERLINK("#"&amp;CELL("direccion",Tabla_471023!A797),"794")</f>
        <v>794</v>
      </c>
      <c r="U801" s="5" t="str" cm="1">
        <f t="array" aca="1" ref="U801" ca="1">HYPERLINK("#"&amp;CELL("direccion",Tabla_471047!A797),"794")</f>
        <v>794</v>
      </c>
      <c r="V801" s="5" t="str" cm="1">
        <f t="array" aca="1" ref="V801" ca="1">HYPERLINK("#"&amp;CELL("direccion",Tabla_471030!A797),"794")</f>
        <v>794</v>
      </c>
      <c r="W801" s="5" t="str" cm="1">
        <f t="array" aca="1" ref="W801" ca="1">HYPERLINK("#"&amp;CELL("direccion",Tabla_471041!A797),"794")</f>
        <v>794</v>
      </c>
      <c r="X801" s="5" t="str" cm="1">
        <f t="array" aca="1" ref="X801" ca="1">HYPERLINK("#"&amp;CELL("direccion",Tabla_471031!A797),"794")</f>
        <v>794</v>
      </c>
      <c r="Y801" s="5" t="str" cm="1">
        <f t="array" aca="1" ref="Y801" ca="1">HYPERLINK("#"&amp;CELL("direccion",Tabla_471032!A797),"794")</f>
        <v>794</v>
      </c>
      <c r="Z801" s="5" t="str" cm="1">
        <f t="array" aca="1" ref="Z801" ca="1">HYPERLINK("#"&amp;CELL("direccion",Tabla_471059!A797),"794")</f>
        <v>794</v>
      </c>
      <c r="AA801" s="5" t="str" cm="1">
        <f t="array" aca="1" ref="AA801" ca="1">HYPERLINK("#"&amp;CELL("direccion",Tabla_471071!A797),"794")</f>
        <v>794</v>
      </c>
      <c r="AB801" s="5" t="str" cm="1">
        <f t="array" aca="1" ref="AB801" ca="1">HYPERLINK("#"&amp;CELL("direccion",Tabla_471062!A797),"794")</f>
        <v>794</v>
      </c>
      <c r="AC801" s="5" t="str" cm="1">
        <f t="array" aca="1" ref="AC801" ca="1">HYPERLINK("#"&amp;CELL("direccion",Tabla_471074!A797),"794")</f>
        <v>794</v>
      </c>
      <c r="AD801" t="s">
        <v>213</v>
      </c>
      <c r="AE801" s="3">
        <v>45747</v>
      </c>
    </row>
    <row r="802" spans="1:31" x14ac:dyDescent="0.3">
      <c r="A802">
        <v>2025</v>
      </c>
      <c r="B802" s="3">
        <v>45658</v>
      </c>
      <c r="C802" s="3">
        <v>45747</v>
      </c>
      <c r="D802" t="s">
        <v>84</v>
      </c>
      <c r="E802">
        <v>169</v>
      </c>
      <c r="F802" t="s">
        <v>306</v>
      </c>
      <c r="G802" t="s">
        <v>306</v>
      </c>
      <c r="H802" t="s">
        <v>225</v>
      </c>
      <c r="I802" t="s">
        <v>1469</v>
      </c>
      <c r="J802" t="s">
        <v>347</v>
      </c>
      <c r="K802" t="s">
        <v>569</v>
      </c>
      <c r="L802" t="s">
        <v>92</v>
      </c>
      <c r="M802">
        <v>11537</v>
      </c>
      <c r="N802" t="s">
        <v>212</v>
      </c>
      <c r="O802">
        <v>9402.81</v>
      </c>
      <c r="P802" t="s">
        <v>212</v>
      </c>
      <c r="Q802" s="5" t="str" cm="1">
        <f t="array" aca="1" ref="Q802" ca="1">HYPERLINK("#"&amp;CELL("direccion",Tabla_471065!A798),"795")</f>
        <v>795</v>
      </c>
      <c r="R802" s="5" t="str" cm="1">
        <f t="array" aca="1" ref="R802" ca="1">HYPERLINK("#"&amp;CELL("direccion",Tabla_471039!A798),"795")</f>
        <v>795</v>
      </c>
      <c r="S802" s="5" t="str" cm="1">
        <f t="array" aca="1" ref="S802" ca="1">HYPERLINK("#"&amp;CELL("direccion",Tabla_471067!A798),"795")</f>
        <v>795</v>
      </c>
      <c r="T802" s="5" t="str" cm="1">
        <f t="array" aca="1" ref="T802" ca="1">HYPERLINK("#"&amp;CELL("direccion",Tabla_471023!A798),"795")</f>
        <v>795</v>
      </c>
      <c r="U802" s="5" t="str" cm="1">
        <f t="array" aca="1" ref="U802" ca="1">HYPERLINK("#"&amp;CELL("direccion",Tabla_471047!A798),"795")</f>
        <v>795</v>
      </c>
      <c r="V802" s="5" t="str" cm="1">
        <f t="array" aca="1" ref="V802" ca="1">HYPERLINK("#"&amp;CELL("direccion",Tabla_471030!A798),"795")</f>
        <v>795</v>
      </c>
      <c r="W802" s="5" t="str" cm="1">
        <f t="array" aca="1" ref="W802" ca="1">HYPERLINK("#"&amp;CELL("direccion",Tabla_471041!A798),"795")</f>
        <v>795</v>
      </c>
      <c r="X802" s="5" t="str" cm="1">
        <f t="array" aca="1" ref="X802" ca="1">HYPERLINK("#"&amp;CELL("direccion",Tabla_471031!A798),"795")</f>
        <v>795</v>
      </c>
      <c r="Y802" s="5" t="str" cm="1">
        <f t="array" aca="1" ref="Y802" ca="1">HYPERLINK("#"&amp;CELL("direccion",Tabla_471032!A798),"795")</f>
        <v>795</v>
      </c>
      <c r="Z802" s="5" t="str" cm="1">
        <f t="array" aca="1" ref="Z802" ca="1">HYPERLINK("#"&amp;CELL("direccion",Tabla_471059!A798),"795")</f>
        <v>795</v>
      </c>
      <c r="AA802" s="5" t="str" cm="1">
        <f t="array" aca="1" ref="AA802" ca="1">HYPERLINK("#"&amp;CELL("direccion",Tabla_471071!A798),"795")</f>
        <v>795</v>
      </c>
      <c r="AB802" s="5" t="str" cm="1">
        <f t="array" aca="1" ref="AB802" ca="1">HYPERLINK("#"&amp;CELL("direccion",Tabla_471062!A798),"795")</f>
        <v>795</v>
      </c>
      <c r="AC802" s="5" t="str" cm="1">
        <f t="array" aca="1" ref="AC802" ca="1">HYPERLINK("#"&amp;CELL("direccion",Tabla_471074!A798),"795")</f>
        <v>795</v>
      </c>
      <c r="AD802" t="s">
        <v>213</v>
      </c>
      <c r="AE802" s="3">
        <v>45747</v>
      </c>
    </row>
    <row r="803" spans="1:31" x14ac:dyDescent="0.3">
      <c r="A803">
        <v>2025</v>
      </c>
      <c r="B803" s="3">
        <v>45658</v>
      </c>
      <c r="C803" s="3">
        <v>45747</v>
      </c>
      <c r="D803" t="s">
        <v>84</v>
      </c>
      <c r="E803">
        <v>169</v>
      </c>
      <c r="F803" t="s">
        <v>309</v>
      </c>
      <c r="G803" t="s">
        <v>309</v>
      </c>
      <c r="H803" t="s">
        <v>225</v>
      </c>
      <c r="I803" t="s">
        <v>1470</v>
      </c>
      <c r="J803" t="s">
        <v>347</v>
      </c>
      <c r="K803" t="s">
        <v>544</v>
      </c>
      <c r="L803" t="s">
        <v>92</v>
      </c>
      <c r="M803">
        <v>10500</v>
      </c>
      <c r="N803" t="s">
        <v>212</v>
      </c>
      <c r="O803">
        <v>8609.76</v>
      </c>
      <c r="P803" t="s">
        <v>212</v>
      </c>
      <c r="Q803" s="5" t="str" cm="1">
        <f t="array" aca="1" ref="Q803" ca="1">HYPERLINK("#"&amp;CELL("direccion",Tabla_471065!A799),"796")</f>
        <v>796</v>
      </c>
      <c r="R803" s="5" t="str" cm="1">
        <f t="array" aca="1" ref="R803" ca="1">HYPERLINK("#"&amp;CELL("direccion",Tabla_471039!A799),"796")</f>
        <v>796</v>
      </c>
      <c r="S803" s="5" t="str" cm="1">
        <f t="array" aca="1" ref="S803" ca="1">HYPERLINK("#"&amp;CELL("direccion",Tabla_471067!A799),"796")</f>
        <v>796</v>
      </c>
      <c r="T803" s="5" t="str" cm="1">
        <f t="array" aca="1" ref="T803" ca="1">HYPERLINK("#"&amp;CELL("direccion",Tabla_471023!A799),"796")</f>
        <v>796</v>
      </c>
      <c r="U803" s="5" t="str" cm="1">
        <f t="array" aca="1" ref="U803" ca="1">HYPERLINK("#"&amp;CELL("direccion",Tabla_471047!A799),"796")</f>
        <v>796</v>
      </c>
      <c r="V803" s="5" t="str" cm="1">
        <f t="array" aca="1" ref="V803" ca="1">HYPERLINK("#"&amp;CELL("direccion",Tabla_471030!A799),"796")</f>
        <v>796</v>
      </c>
      <c r="W803" s="5" t="str" cm="1">
        <f t="array" aca="1" ref="W803" ca="1">HYPERLINK("#"&amp;CELL("direccion",Tabla_471041!A799),"796")</f>
        <v>796</v>
      </c>
      <c r="X803" s="5" t="str" cm="1">
        <f t="array" aca="1" ref="X803" ca="1">HYPERLINK("#"&amp;CELL("direccion",Tabla_471031!A799),"796")</f>
        <v>796</v>
      </c>
      <c r="Y803" s="5" t="str" cm="1">
        <f t="array" aca="1" ref="Y803" ca="1">HYPERLINK("#"&amp;CELL("direccion",Tabla_471032!A799),"796")</f>
        <v>796</v>
      </c>
      <c r="Z803" s="5" t="str" cm="1">
        <f t="array" aca="1" ref="Z803" ca="1">HYPERLINK("#"&amp;CELL("direccion",Tabla_471059!A799),"796")</f>
        <v>796</v>
      </c>
      <c r="AA803" s="5" t="str" cm="1">
        <f t="array" aca="1" ref="AA803" ca="1">HYPERLINK("#"&amp;CELL("direccion",Tabla_471071!A799),"796")</f>
        <v>796</v>
      </c>
      <c r="AB803" s="5" t="str" cm="1">
        <f t="array" aca="1" ref="AB803" ca="1">HYPERLINK("#"&amp;CELL("direccion",Tabla_471062!A799),"796")</f>
        <v>796</v>
      </c>
      <c r="AC803" s="5" t="str" cm="1">
        <f t="array" aca="1" ref="AC803" ca="1">HYPERLINK("#"&amp;CELL("direccion",Tabla_471074!A799),"796")</f>
        <v>796</v>
      </c>
      <c r="AD803" t="s">
        <v>213</v>
      </c>
      <c r="AE803" s="3">
        <v>45747</v>
      </c>
    </row>
    <row r="804" spans="1:31" x14ac:dyDescent="0.3">
      <c r="A804">
        <v>2025</v>
      </c>
      <c r="B804" s="3">
        <v>45658</v>
      </c>
      <c r="C804" s="3">
        <v>45747</v>
      </c>
      <c r="D804" t="s">
        <v>84</v>
      </c>
      <c r="E804">
        <v>169</v>
      </c>
      <c r="F804" t="s">
        <v>310</v>
      </c>
      <c r="G804" t="s">
        <v>310</v>
      </c>
      <c r="H804" t="s">
        <v>225</v>
      </c>
      <c r="I804" t="s">
        <v>418</v>
      </c>
      <c r="J804" t="s">
        <v>347</v>
      </c>
      <c r="K804" t="s">
        <v>426</v>
      </c>
      <c r="L804" t="s">
        <v>92</v>
      </c>
      <c r="M804">
        <v>11537</v>
      </c>
      <c r="N804" t="s">
        <v>212</v>
      </c>
      <c r="O804">
        <v>9402.81</v>
      </c>
      <c r="P804" t="s">
        <v>212</v>
      </c>
      <c r="Q804" s="5" t="str" cm="1">
        <f t="array" aca="1" ref="Q804" ca="1">HYPERLINK("#"&amp;CELL("direccion",Tabla_471065!A800),"797")</f>
        <v>797</v>
      </c>
      <c r="R804" s="5" t="str" cm="1">
        <f t="array" aca="1" ref="R804" ca="1">HYPERLINK("#"&amp;CELL("direccion",Tabla_471039!A800),"797")</f>
        <v>797</v>
      </c>
      <c r="S804" s="5" t="str" cm="1">
        <f t="array" aca="1" ref="S804" ca="1">HYPERLINK("#"&amp;CELL("direccion",Tabla_471067!A800),"797")</f>
        <v>797</v>
      </c>
      <c r="T804" s="5" t="str" cm="1">
        <f t="array" aca="1" ref="T804" ca="1">HYPERLINK("#"&amp;CELL("direccion",Tabla_471023!A800),"797")</f>
        <v>797</v>
      </c>
      <c r="U804" s="5" t="str" cm="1">
        <f t="array" aca="1" ref="U804" ca="1">HYPERLINK("#"&amp;CELL("direccion",Tabla_471047!A800),"797")</f>
        <v>797</v>
      </c>
      <c r="V804" s="5" t="str" cm="1">
        <f t="array" aca="1" ref="V804" ca="1">HYPERLINK("#"&amp;CELL("direccion",Tabla_471030!A800),"797")</f>
        <v>797</v>
      </c>
      <c r="W804" s="5" t="str" cm="1">
        <f t="array" aca="1" ref="W804" ca="1">HYPERLINK("#"&amp;CELL("direccion",Tabla_471041!A800),"797")</f>
        <v>797</v>
      </c>
      <c r="X804" s="5" t="str" cm="1">
        <f t="array" aca="1" ref="X804" ca="1">HYPERLINK("#"&amp;CELL("direccion",Tabla_471031!A800),"797")</f>
        <v>797</v>
      </c>
      <c r="Y804" s="5" t="str" cm="1">
        <f t="array" aca="1" ref="Y804" ca="1">HYPERLINK("#"&amp;CELL("direccion",Tabla_471032!A800),"797")</f>
        <v>797</v>
      </c>
      <c r="Z804" s="5" t="str" cm="1">
        <f t="array" aca="1" ref="Z804" ca="1">HYPERLINK("#"&amp;CELL("direccion",Tabla_471059!A800),"797")</f>
        <v>797</v>
      </c>
      <c r="AA804" s="5" t="str" cm="1">
        <f t="array" aca="1" ref="AA804" ca="1">HYPERLINK("#"&amp;CELL("direccion",Tabla_471071!A800),"797")</f>
        <v>797</v>
      </c>
      <c r="AB804" s="5" t="str" cm="1">
        <f t="array" aca="1" ref="AB804" ca="1">HYPERLINK("#"&amp;CELL("direccion",Tabla_471062!A800),"797")</f>
        <v>797</v>
      </c>
      <c r="AC804" s="5" t="str" cm="1">
        <f t="array" aca="1" ref="AC804" ca="1">HYPERLINK("#"&amp;CELL("direccion",Tabla_471074!A800),"797")</f>
        <v>797</v>
      </c>
      <c r="AD804" t="s">
        <v>213</v>
      </c>
      <c r="AE804" s="3">
        <v>45747</v>
      </c>
    </row>
    <row r="805" spans="1:31" x14ac:dyDescent="0.3">
      <c r="A805">
        <v>2025</v>
      </c>
      <c r="B805" s="3">
        <v>45658</v>
      </c>
      <c r="C805" s="3">
        <v>45747</v>
      </c>
      <c r="D805" t="s">
        <v>84</v>
      </c>
      <c r="E805">
        <v>169</v>
      </c>
      <c r="F805" t="s">
        <v>307</v>
      </c>
      <c r="G805" t="s">
        <v>307</v>
      </c>
      <c r="H805" t="s">
        <v>225</v>
      </c>
      <c r="I805" t="s">
        <v>1471</v>
      </c>
      <c r="J805" t="s">
        <v>347</v>
      </c>
      <c r="K805" t="s">
        <v>1472</v>
      </c>
      <c r="L805" t="s">
        <v>91</v>
      </c>
      <c r="M805">
        <v>11537</v>
      </c>
      <c r="N805" t="s">
        <v>212</v>
      </c>
      <c r="O805">
        <v>9402.81</v>
      </c>
      <c r="P805" t="s">
        <v>212</v>
      </c>
      <c r="Q805" s="5" t="str" cm="1">
        <f t="array" aca="1" ref="Q805" ca="1">HYPERLINK("#"&amp;CELL("direccion",Tabla_471065!A801),"798")</f>
        <v>798</v>
      </c>
      <c r="R805" s="5" t="str" cm="1">
        <f t="array" aca="1" ref="R805" ca="1">HYPERLINK("#"&amp;CELL("direccion",Tabla_471039!A801),"798")</f>
        <v>798</v>
      </c>
      <c r="S805" s="5" t="str" cm="1">
        <f t="array" aca="1" ref="S805" ca="1">HYPERLINK("#"&amp;CELL("direccion",Tabla_471067!A801),"798")</f>
        <v>798</v>
      </c>
      <c r="T805" s="5" t="str" cm="1">
        <f t="array" aca="1" ref="T805" ca="1">HYPERLINK("#"&amp;CELL("direccion",Tabla_471023!A801),"798")</f>
        <v>798</v>
      </c>
      <c r="U805" s="5" t="str" cm="1">
        <f t="array" aca="1" ref="U805" ca="1">HYPERLINK("#"&amp;CELL("direccion",Tabla_471047!A801),"798")</f>
        <v>798</v>
      </c>
      <c r="V805" s="5" t="str" cm="1">
        <f t="array" aca="1" ref="V805" ca="1">HYPERLINK("#"&amp;CELL("direccion",Tabla_471030!A801),"798")</f>
        <v>798</v>
      </c>
      <c r="W805" s="5" t="str" cm="1">
        <f t="array" aca="1" ref="W805" ca="1">HYPERLINK("#"&amp;CELL("direccion",Tabla_471041!A801),"798")</f>
        <v>798</v>
      </c>
      <c r="X805" s="5" t="str" cm="1">
        <f t="array" aca="1" ref="X805" ca="1">HYPERLINK("#"&amp;CELL("direccion",Tabla_471031!A801),"798")</f>
        <v>798</v>
      </c>
      <c r="Y805" s="5" t="str" cm="1">
        <f t="array" aca="1" ref="Y805" ca="1">HYPERLINK("#"&amp;CELL("direccion",Tabla_471032!A801),"798")</f>
        <v>798</v>
      </c>
      <c r="Z805" s="5" t="str" cm="1">
        <f t="array" aca="1" ref="Z805" ca="1">HYPERLINK("#"&amp;CELL("direccion",Tabla_471059!A801),"798")</f>
        <v>798</v>
      </c>
      <c r="AA805" s="5" t="str" cm="1">
        <f t="array" aca="1" ref="AA805" ca="1">HYPERLINK("#"&amp;CELL("direccion",Tabla_471071!A801),"798")</f>
        <v>798</v>
      </c>
      <c r="AB805" s="5" t="str" cm="1">
        <f t="array" aca="1" ref="AB805" ca="1">HYPERLINK("#"&amp;CELL("direccion",Tabla_471062!A801),"798")</f>
        <v>798</v>
      </c>
      <c r="AC805" s="5" t="str" cm="1">
        <f t="array" aca="1" ref="AC805" ca="1">HYPERLINK("#"&amp;CELL("direccion",Tabla_471074!A801),"798")</f>
        <v>798</v>
      </c>
      <c r="AD805" t="s">
        <v>213</v>
      </c>
      <c r="AE805" s="3">
        <v>45747</v>
      </c>
    </row>
    <row r="806" spans="1:31" x14ac:dyDescent="0.3">
      <c r="A806">
        <v>2025</v>
      </c>
      <c r="B806" s="3">
        <v>45658</v>
      </c>
      <c r="C806" s="3">
        <v>45747</v>
      </c>
      <c r="D806" t="s">
        <v>84</v>
      </c>
      <c r="E806">
        <v>169</v>
      </c>
      <c r="F806" t="s">
        <v>297</v>
      </c>
      <c r="G806" t="s">
        <v>297</v>
      </c>
      <c r="H806" t="s">
        <v>225</v>
      </c>
      <c r="I806" t="s">
        <v>568</v>
      </c>
      <c r="J806" t="s">
        <v>347</v>
      </c>
      <c r="K806" t="s">
        <v>555</v>
      </c>
      <c r="L806" t="s">
        <v>92</v>
      </c>
      <c r="M806">
        <v>11537</v>
      </c>
      <c r="N806" t="s">
        <v>212</v>
      </c>
      <c r="O806">
        <v>9402.81</v>
      </c>
      <c r="P806" t="s">
        <v>212</v>
      </c>
      <c r="Q806" s="5" t="str" cm="1">
        <f t="array" aca="1" ref="Q806" ca="1">HYPERLINK("#"&amp;CELL("direccion",Tabla_471065!A802),"799")</f>
        <v>799</v>
      </c>
      <c r="R806" s="5" t="str" cm="1">
        <f t="array" aca="1" ref="R806" ca="1">HYPERLINK("#"&amp;CELL("direccion",Tabla_471039!A802),"799")</f>
        <v>799</v>
      </c>
      <c r="S806" s="5" t="str" cm="1">
        <f t="array" aca="1" ref="S806" ca="1">HYPERLINK("#"&amp;CELL("direccion",Tabla_471067!A802),"799")</f>
        <v>799</v>
      </c>
      <c r="T806" s="5" t="str" cm="1">
        <f t="array" aca="1" ref="T806" ca="1">HYPERLINK("#"&amp;CELL("direccion",Tabla_471023!A802),"799")</f>
        <v>799</v>
      </c>
      <c r="U806" s="5" t="str" cm="1">
        <f t="array" aca="1" ref="U806" ca="1">HYPERLINK("#"&amp;CELL("direccion",Tabla_471047!A802),"799")</f>
        <v>799</v>
      </c>
      <c r="V806" s="5" t="str" cm="1">
        <f t="array" aca="1" ref="V806" ca="1">HYPERLINK("#"&amp;CELL("direccion",Tabla_471030!A802),"799")</f>
        <v>799</v>
      </c>
      <c r="W806" s="5" t="str" cm="1">
        <f t="array" aca="1" ref="W806" ca="1">HYPERLINK("#"&amp;CELL("direccion",Tabla_471041!A802),"799")</f>
        <v>799</v>
      </c>
      <c r="X806" s="5" t="str" cm="1">
        <f t="array" aca="1" ref="X806" ca="1">HYPERLINK("#"&amp;CELL("direccion",Tabla_471031!A802),"799")</f>
        <v>799</v>
      </c>
      <c r="Y806" s="5" t="str" cm="1">
        <f t="array" aca="1" ref="Y806" ca="1">HYPERLINK("#"&amp;CELL("direccion",Tabla_471032!A802),"799")</f>
        <v>799</v>
      </c>
      <c r="Z806" s="5" t="str" cm="1">
        <f t="array" aca="1" ref="Z806" ca="1">HYPERLINK("#"&amp;CELL("direccion",Tabla_471059!A802),"799")</f>
        <v>799</v>
      </c>
      <c r="AA806" s="5" t="str" cm="1">
        <f t="array" aca="1" ref="AA806" ca="1">HYPERLINK("#"&amp;CELL("direccion",Tabla_471071!A802),"799")</f>
        <v>799</v>
      </c>
      <c r="AB806" s="5" t="str" cm="1">
        <f t="array" aca="1" ref="AB806" ca="1">HYPERLINK("#"&amp;CELL("direccion",Tabla_471062!A802),"799")</f>
        <v>799</v>
      </c>
      <c r="AC806" s="5" t="str" cm="1">
        <f t="array" aca="1" ref="AC806" ca="1">HYPERLINK("#"&amp;CELL("direccion",Tabla_471074!A802),"799")</f>
        <v>799</v>
      </c>
      <c r="AD806" t="s">
        <v>213</v>
      </c>
      <c r="AE806" s="3">
        <v>45747</v>
      </c>
    </row>
    <row r="807" spans="1:31" x14ac:dyDescent="0.3">
      <c r="A807">
        <v>2025</v>
      </c>
      <c r="B807" s="3">
        <v>45658</v>
      </c>
      <c r="C807" s="3">
        <v>45747</v>
      </c>
      <c r="D807" t="s">
        <v>84</v>
      </c>
      <c r="E807">
        <v>169</v>
      </c>
      <c r="F807" t="s">
        <v>297</v>
      </c>
      <c r="G807" t="s">
        <v>297</v>
      </c>
      <c r="H807" t="s">
        <v>225</v>
      </c>
      <c r="I807" t="s">
        <v>1473</v>
      </c>
      <c r="J807" t="s">
        <v>1144</v>
      </c>
      <c r="K807" t="s">
        <v>685</v>
      </c>
      <c r="L807" t="s">
        <v>91</v>
      </c>
      <c r="M807">
        <v>10500</v>
      </c>
      <c r="N807" t="s">
        <v>212</v>
      </c>
      <c r="O807">
        <v>8609.76</v>
      </c>
      <c r="P807" t="s">
        <v>212</v>
      </c>
      <c r="Q807" s="5" t="str" cm="1">
        <f t="array" aca="1" ref="Q807" ca="1">HYPERLINK("#"&amp;CELL("direccion",Tabla_471065!A803),"800")</f>
        <v>800</v>
      </c>
      <c r="R807" s="5" t="str" cm="1">
        <f t="array" aca="1" ref="R807" ca="1">HYPERLINK("#"&amp;CELL("direccion",Tabla_471039!A803),"800")</f>
        <v>800</v>
      </c>
      <c r="S807" s="5" t="str" cm="1">
        <f t="array" aca="1" ref="S807" ca="1">HYPERLINK("#"&amp;CELL("direccion",Tabla_471067!A803),"800")</f>
        <v>800</v>
      </c>
      <c r="T807" s="5" t="str" cm="1">
        <f t="array" aca="1" ref="T807" ca="1">HYPERLINK("#"&amp;CELL("direccion",Tabla_471023!A803),"800")</f>
        <v>800</v>
      </c>
      <c r="U807" s="5" t="str" cm="1">
        <f t="array" aca="1" ref="U807" ca="1">HYPERLINK("#"&amp;CELL("direccion",Tabla_471047!A803),"800")</f>
        <v>800</v>
      </c>
      <c r="V807" s="5" t="str" cm="1">
        <f t="array" aca="1" ref="V807" ca="1">HYPERLINK("#"&amp;CELL("direccion",Tabla_471030!A803),"800")</f>
        <v>800</v>
      </c>
      <c r="W807" s="5" t="str" cm="1">
        <f t="array" aca="1" ref="W807" ca="1">HYPERLINK("#"&amp;CELL("direccion",Tabla_471041!A803),"800")</f>
        <v>800</v>
      </c>
      <c r="X807" s="5" t="str" cm="1">
        <f t="array" aca="1" ref="X807" ca="1">HYPERLINK("#"&amp;CELL("direccion",Tabla_471031!A803),"800")</f>
        <v>800</v>
      </c>
      <c r="Y807" s="5" t="str" cm="1">
        <f t="array" aca="1" ref="Y807" ca="1">HYPERLINK("#"&amp;CELL("direccion",Tabla_471032!A803),"800")</f>
        <v>800</v>
      </c>
      <c r="Z807" s="5" t="str" cm="1">
        <f t="array" aca="1" ref="Z807" ca="1">HYPERLINK("#"&amp;CELL("direccion",Tabla_471059!A803),"800")</f>
        <v>800</v>
      </c>
      <c r="AA807" s="5" t="str" cm="1">
        <f t="array" aca="1" ref="AA807" ca="1">HYPERLINK("#"&amp;CELL("direccion",Tabla_471071!A803),"800")</f>
        <v>800</v>
      </c>
      <c r="AB807" s="5" t="str" cm="1">
        <f t="array" aca="1" ref="AB807" ca="1">HYPERLINK("#"&amp;CELL("direccion",Tabla_471062!A803),"800")</f>
        <v>800</v>
      </c>
      <c r="AC807" s="5" t="str" cm="1">
        <f t="array" aca="1" ref="AC807" ca="1">HYPERLINK("#"&amp;CELL("direccion",Tabla_471074!A803),"800")</f>
        <v>800</v>
      </c>
      <c r="AD807" t="s">
        <v>213</v>
      </c>
      <c r="AE807" s="3">
        <v>45747</v>
      </c>
    </row>
    <row r="808" spans="1:31" x14ac:dyDescent="0.3">
      <c r="A808">
        <v>2025</v>
      </c>
      <c r="B808" s="3">
        <v>45658</v>
      </c>
      <c r="C808" s="3">
        <v>45747</v>
      </c>
      <c r="D808" t="s">
        <v>84</v>
      </c>
      <c r="E808">
        <v>169</v>
      </c>
      <c r="F808" t="s">
        <v>310</v>
      </c>
      <c r="G808" t="s">
        <v>310</v>
      </c>
      <c r="H808" t="s">
        <v>225</v>
      </c>
      <c r="I808" t="s">
        <v>1474</v>
      </c>
      <c r="J808" t="s">
        <v>567</v>
      </c>
      <c r="K808" t="s">
        <v>519</v>
      </c>
      <c r="L808" t="s">
        <v>92</v>
      </c>
      <c r="M808">
        <v>11537</v>
      </c>
      <c r="N808" t="s">
        <v>212</v>
      </c>
      <c r="O808">
        <v>9402.81</v>
      </c>
      <c r="P808" t="s">
        <v>212</v>
      </c>
      <c r="Q808" s="5" t="str" cm="1">
        <f t="array" aca="1" ref="Q808" ca="1">HYPERLINK("#"&amp;CELL("direccion",Tabla_471065!A804),"801")</f>
        <v>801</v>
      </c>
      <c r="R808" s="5" t="str" cm="1">
        <f t="array" aca="1" ref="R808" ca="1">HYPERLINK("#"&amp;CELL("direccion",Tabla_471039!A804),"801")</f>
        <v>801</v>
      </c>
      <c r="S808" s="5" t="str" cm="1">
        <f t="array" aca="1" ref="S808" ca="1">HYPERLINK("#"&amp;CELL("direccion",Tabla_471067!A804),"801")</f>
        <v>801</v>
      </c>
      <c r="T808" s="5" t="str" cm="1">
        <f t="array" aca="1" ref="T808" ca="1">HYPERLINK("#"&amp;CELL("direccion",Tabla_471023!A804),"801")</f>
        <v>801</v>
      </c>
      <c r="U808" s="5" t="str" cm="1">
        <f t="array" aca="1" ref="U808" ca="1">HYPERLINK("#"&amp;CELL("direccion",Tabla_471047!A804),"801")</f>
        <v>801</v>
      </c>
      <c r="V808" s="5" t="str" cm="1">
        <f t="array" aca="1" ref="V808" ca="1">HYPERLINK("#"&amp;CELL("direccion",Tabla_471030!A804),"801")</f>
        <v>801</v>
      </c>
      <c r="W808" s="5" t="str" cm="1">
        <f t="array" aca="1" ref="W808" ca="1">HYPERLINK("#"&amp;CELL("direccion",Tabla_471041!A804),"801")</f>
        <v>801</v>
      </c>
      <c r="X808" s="5" t="str" cm="1">
        <f t="array" aca="1" ref="X808" ca="1">HYPERLINK("#"&amp;CELL("direccion",Tabla_471031!A804),"801")</f>
        <v>801</v>
      </c>
      <c r="Y808" s="5" t="str" cm="1">
        <f t="array" aca="1" ref="Y808" ca="1">HYPERLINK("#"&amp;CELL("direccion",Tabla_471032!A804),"801")</f>
        <v>801</v>
      </c>
      <c r="Z808" s="5" t="str" cm="1">
        <f t="array" aca="1" ref="Z808" ca="1">HYPERLINK("#"&amp;CELL("direccion",Tabla_471059!A804),"801")</f>
        <v>801</v>
      </c>
      <c r="AA808" s="5" t="str" cm="1">
        <f t="array" aca="1" ref="AA808" ca="1">HYPERLINK("#"&amp;CELL("direccion",Tabla_471071!A804),"801")</f>
        <v>801</v>
      </c>
      <c r="AB808" s="5" t="str" cm="1">
        <f t="array" aca="1" ref="AB808" ca="1">HYPERLINK("#"&amp;CELL("direccion",Tabla_471062!A804),"801")</f>
        <v>801</v>
      </c>
      <c r="AC808" s="5" t="str" cm="1">
        <f t="array" aca="1" ref="AC808" ca="1">HYPERLINK("#"&amp;CELL("direccion",Tabla_471074!A804),"801")</f>
        <v>801</v>
      </c>
      <c r="AD808" t="s">
        <v>213</v>
      </c>
      <c r="AE808" s="3">
        <v>45747</v>
      </c>
    </row>
    <row r="809" spans="1:31" x14ac:dyDescent="0.3">
      <c r="A809">
        <v>2025</v>
      </c>
      <c r="B809" s="3">
        <v>45658</v>
      </c>
      <c r="C809" s="3">
        <v>45747</v>
      </c>
      <c r="D809" t="s">
        <v>84</v>
      </c>
      <c r="E809">
        <v>169</v>
      </c>
      <c r="F809" t="s">
        <v>308</v>
      </c>
      <c r="G809" t="s">
        <v>308</v>
      </c>
      <c r="H809" t="s">
        <v>225</v>
      </c>
      <c r="I809" t="s">
        <v>356</v>
      </c>
      <c r="J809" t="s">
        <v>945</v>
      </c>
      <c r="K809" t="s">
        <v>1475</v>
      </c>
      <c r="L809" t="s">
        <v>91</v>
      </c>
      <c r="M809">
        <v>11537</v>
      </c>
      <c r="N809" t="s">
        <v>212</v>
      </c>
      <c r="O809">
        <v>9402.81</v>
      </c>
      <c r="P809" t="s">
        <v>212</v>
      </c>
      <c r="Q809" s="5" t="str" cm="1">
        <f t="array" aca="1" ref="Q809" ca="1">HYPERLINK("#"&amp;CELL("direccion",Tabla_471065!A805),"802")</f>
        <v>802</v>
      </c>
      <c r="R809" s="5" t="str" cm="1">
        <f t="array" aca="1" ref="R809" ca="1">HYPERLINK("#"&amp;CELL("direccion",Tabla_471039!A805),"802")</f>
        <v>802</v>
      </c>
      <c r="S809" s="5" t="str" cm="1">
        <f t="array" aca="1" ref="S809" ca="1">HYPERLINK("#"&amp;CELL("direccion",Tabla_471067!A805),"802")</f>
        <v>802</v>
      </c>
      <c r="T809" s="5" t="str" cm="1">
        <f t="array" aca="1" ref="T809" ca="1">HYPERLINK("#"&amp;CELL("direccion",Tabla_471023!A805),"802")</f>
        <v>802</v>
      </c>
      <c r="U809" s="5" t="str" cm="1">
        <f t="array" aca="1" ref="U809" ca="1">HYPERLINK("#"&amp;CELL("direccion",Tabla_471047!A805),"802")</f>
        <v>802</v>
      </c>
      <c r="V809" s="5" t="str" cm="1">
        <f t="array" aca="1" ref="V809" ca="1">HYPERLINK("#"&amp;CELL("direccion",Tabla_471030!A805),"802")</f>
        <v>802</v>
      </c>
      <c r="W809" s="5" t="str" cm="1">
        <f t="array" aca="1" ref="W809" ca="1">HYPERLINK("#"&amp;CELL("direccion",Tabla_471041!A805),"802")</f>
        <v>802</v>
      </c>
      <c r="X809" s="5" t="str" cm="1">
        <f t="array" aca="1" ref="X809" ca="1">HYPERLINK("#"&amp;CELL("direccion",Tabla_471031!A805),"802")</f>
        <v>802</v>
      </c>
      <c r="Y809" s="5" t="str" cm="1">
        <f t="array" aca="1" ref="Y809" ca="1">HYPERLINK("#"&amp;CELL("direccion",Tabla_471032!A805),"802")</f>
        <v>802</v>
      </c>
      <c r="Z809" s="5" t="str" cm="1">
        <f t="array" aca="1" ref="Z809" ca="1">HYPERLINK("#"&amp;CELL("direccion",Tabla_471059!A805),"802")</f>
        <v>802</v>
      </c>
      <c r="AA809" s="5" t="str" cm="1">
        <f t="array" aca="1" ref="AA809" ca="1">HYPERLINK("#"&amp;CELL("direccion",Tabla_471071!A805),"802")</f>
        <v>802</v>
      </c>
      <c r="AB809" s="5" t="str" cm="1">
        <f t="array" aca="1" ref="AB809" ca="1">HYPERLINK("#"&amp;CELL("direccion",Tabla_471062!A805),"802")</f>
        <v>802</v>
      </c>
      <c r="AC809" s="5" t="str" cm="1">
        <f t="array" aca="1" ref="AC809" ca="1">HYPERLINK("#"&amp;CELL("direccion",Tabla_471074!A805),"802")</f>
        <v>802</v>
      </c>
      <c r="AD809" t="s">
        <v>213</v>
      </c>
      <c r="AE809" s="3">
        <v>45747</v>
      </c>
    </row>
    <row r="810" spans="1:31" x14ac:dyDescent="0.3">
      <c r="A810">
        <v>2025</v>
      </c>
      <c r="B810" s="3">
        <v>45658</v>
      </c>
      <c r="C810" s="3">
        <v>45747</v>
      </c>
      <c r="D810" t="s">
        <v>84</v>
      </c>
      <c r="E810">
        <v>169</v>
      </c>
      <c r="F810" t="s">
        <v>297</v>
      </c>
      <c r="G810" t="s">
        <v>297</v>
      </c>
      <c r="H810" t="s">
        <v>225</v>
      </c>
      <c r="I810" t="s">
        <v>1476</v>
      </c>
      <c r="J810" t="s">
        <v>345</v>
      </c>
      <c r="K810" t="s">
        <v>1477</v>
      </c>
      <c r="L810" t="s">
        <v>91</v>
      </c>
      <c r="M810">
        <v>10500</v>
      </c>
      <c r="N810" t="s">
        <v>212</v>
      </c>
      <c r="O810">
        <v>8609.76</v>
      </c>
      <c r="P810" t="s">
        <v>212</v>
      </c>
      <c r="Q810" s="5" t="str" cm="1">
        <f t="array" aca="1" ref="Q810" ca="1">HYPERLINK("#"&amp;CELL("direccion",Tabla_471065!A806),"803")</f>
        <v>803</v>
      </c>
      <c r="R810" s="5" t="str" cm="1">
        <f t="array" aca="1" ref="R810" ca="1">HYPERLINK("#"&amp;CELL("direccion",Tabla_471039!A806),"803")</f>
        <v>803</v>
      </c>
      <c r="S810" s="5" t="str" cm="1">
        <f t="array" aca="1" ref="S810" ca="1">HYPERLINK("#"&amp;CELL("direccion",Tabla_471067!A806),"803")</f>
        <v>803</v>
      </c>
      <c r="T810" s="5" t="str" cm="1">
        <f t="array" aca="1" ref="T810" ca="1">HYPERLINK("#"&amp;CELL("direccion",Tabla_471023!A806),"803")</f>
        <v>803</v>
      </c>
      <c r="U810" s="5" t="str" cm="1">
        <f t="array" aca="1" ref="U810" ca="1">HYPERLINK("#"&amp;CELL("direccion",Tabla_471047!A806),"803")</f>
        <v>803</v>
      </c>
      <c r="V810" s="5" t="str" cm="1">
        <f t="array" aca="1" ref="V810" ca="1">HYPERLINK("#"&amp;CELL("direccion",Tabla_471030!A806),"803")</f>
        <v>803</v>
      </c>
      <c r="W810" s="5" t="str" cm="1">
        <f t="array" aca="1" ref="W810" ca="1">HYPERLINK("#"&amp;CELL("direccion",Tabla_471041!A806),"803")</f>
        <v>803</v>
      </c>
      <c r="X810" s="5" t="str" cm="1">
        <f t="array" aca="1" ref="X810" ca="1">HYPERLINK("#"&amp;CELL("direccion",Tabla_471031!A806),"803")</f>
        <v>803</v>
      </c>
      <c r="Y810" s="5" t="str" cm="1">
        <f t="array" aca="1" ref="Y810" ca="1">HYPERLINK("#"&amp;CELL("direccion",Tabla_471032!A806),"803")</f>
        <v>803</v>
      </c>
      <c r="Z810" s="5" t="str" cm="1">
        <f t="array" aca="1" ref="Z810" ca="1">HYPERLINK("#"&amp;CELL("direccion",Tabla_471059!A806),"803")</f>
        <v>803</v>
      </c>
      <c r="AA810" s="5" t="str" cm="1">
        <f t="array" aca="1" ref="AA810" ca="1">HYPERLINK("#"&amp;CELL("direccion",Tabla_471071!A806),"803")</f>
        <v>803</v>
      </c>
      <c r="AB810" s="5" t="str" cm="1">
        <f t="array" aca="1" ref="AB810" ca="1">HYPERLINK("#"&amp;CELL("direccion",Tabla_471062!A806),"803")</f>
        <v>803</v>
      </c>
      <c r="AC810" s="5" t="str" cm="1">
        <f t="array" aca="1" ref="AC810" ca="1">HYPERLINK("#"&amp;CELL("direccion",Tabla_471074!A806),"803")</f>
        <v>803</v>
      </c>
      <c r="AD810" t="s">
        <v>213</v>
      </c>
      <c r="AE810" s="3">
        <v>45747</v>
      </c>
    </row>
    <row r="811" spans="1:31" x14ac:dyDescent="0.3">
      <c r="A811">
        <v>2025</v>
      </c>
      <c r="B811" s="3">
        <v>45658</v>
      </c>
      <c r="C811" s="3">
        <v>45747</v>
      </c>
      <c r="D811" t="s">
        <v>84</v>
      </c>
      <c r="E811">
        <v>169</v>
      </c>
      <c r="F811" t="s">
        <v>310</v>
      </c>
      <c r="G811" t="s">
        <v>310</v>
      </c>
      <c r="H811" t="s">
        <v>225</v>
      </c>
      <c r="I811" t="s">
        <v>1478</v>
      </c>
      <c r="J811" t="s">
        <v>345</v>
      </c>
      <c r="K811" t="s">
        <v>555</v>
      </c>
      <c r="L811" t="s">
        <v>92</v>
      </c>
      <c r="M811">
        <v>11537</v>
      </c>
      <c r="N811" t="s">
        <v>212</v>
      </c>
      <c r="O811">
        <v>9402.81</v>
      </c>
      <c r="P811" t="s">
        <v>212</v>
      </c>
      <c r="Q811" s="5" t="str" cm="1">
        <f t="array" aca="1" ref="Q811" ca="1">HYPERLINK("#"&amp;CELL("direccion",Tabla_471065!A807),"804")</f>
        <v>804</v>
      </c>
      <c r="R811" s="5" t="str" cm="1">
        <f t="array" aca="1" ref="R811" ca="1">HYPERLINK("#"&amp;CELL("direccion",Tabla_471039!A807),"804")</f>
        <v>804</v>
      </c>
      <c r="S811" s="5" t="str" cm="1">
        <f t="array" aca="1" ref="S811" ca="1">HYPERLINK("#"&amp;CELL("direccion",Tabla_471067!A807),"804")</f>
        <v>804</v>
      </c>
      <c r="T811" s="5" t="str" cm="1">
        <f t="array" aca="1" ref="T811" ca="1">HYPERLINK("#"&amp;CELL("direccion",Tabla_471023!A807),"804")</f>
        <v>804</v>
      </c>
      <c r="U811" s="5" t="str" cm="1">
        <f t="array" aca="1" ref="U811" ca="1">HYPERLINK("#"&amp;CELL("direccion",Tabla_471047!A807),"804")</f>
        <v>804</v>
      </c>
      <c r="V811" s="5" t="str" cm="1">
        <f t="array" aca="1" ref="V811" ca="1">HYPERLINK("#"&amp;CELL("direccion",Tabla_471030!A807),"804")</f>
        <v>804</v>
      </c>
      <c r="W811" s="5" t="str" cm="1">
        <f t="array" aca="1" ref="W811" ca="1">HYPERLINK("#"&amp;CELL("direccion",Tabla_471041!A807),"804")</f>
        <v>804</v>
      </c>
      <c r="X811" s="5" t="str" cm="1">
        <f t="array" aca="1" ref="X811" ca="1">HYPERLINK("#"&amp;CELL("direccion",Tabla_471031!A807),"804")</f>
        <v>804</v>
      </c>
      <c r="Y811" s="5" t="str" cm="1">
        <f t="array" aca="1" ref="Y811" ca="1">HYPERLINK("#"&amp;CELL("direccion",Tabla_471032!A807),"804")</f>
        <v>804</v>
      </c>
      <c r="Z811" s="5" t="str" cm="1">
        <f t="array" aca="1" ref="Z811" ca="1">HYPERLINK("#"&amp;CELL("direccion",Tabla_471059!A807),"804")</f>
        <v>804</v>
      </c>
      <c r="AA811" s="5" t="str" cm="1">
        <f t="array" aca="1" ref="AA811" ca="1">HYPERLINK("#"&amp;CELL("direccion",Tabla_471071!A807),"804")</f>
        <v>804</v>
      </c>
      <c r="AB811" s="5" t="str" cm="1">
        <f t="array" aca="1" ref="AB811" ca="1">HYPERLINK("#"&amp;CELL("direccion",Tabla_471062!A807),"804")</f>
        <v>804</v>
      </c>
      <c r="AC811" s="5" t="str" cm="1">
        <f t="array" aca="1" ref="AC811" ca="1">HYPERLINK("#"&amp;CELL("direccion",Tabla_471074!A807),"804")</f>
        <v>804</v>
      </c>
      <c r="AD811" t="s">
        <v>213</v>
      </c>
      <c r="AE811" s="3">
        <v>45747</v>
      </c>
    </row>
    <row r="812" spans="1:31" x14ac:dyDescent="0.3">
      <c r="A812">
        <v>2025</v>
      </c>
      <c r="B812" s="3">
        <v>45658</v>
      </c>
      <c r="C812" s="3">
        <v>45747</v>
      </c>
      <c r="D812" t="s">
        <v>84</v>
      </c>
      <c r="E812">
        <v>169</v>
      </c>
      <c r="F812" t="s">
        <v>309</v>
      </c>
      <c r="G812" t="s">
        <v>309</v>
      </c>
      <c r="H812" t="s">
        <v>225</v>
      </c>
      <c r="I812" t="s">
        <v>568</v>
      </c>
      <c r="J812" t="s">
        <v>569</v>
      </c>
      <c r="K812" t="s">
        <v>1023</v>
      </c>
      <c r="L812" t="s">
        <v>92</v>
      </c>
      <c r="M812">
        <v>10500</v>
      </c>
      <c r="N812" t="s">
        <v>212</v>
      </c>
      <c r="O812">
        <v>8609.76</v>
      </c>
      <c r="P812" t="s">
        <v>212</v>
      </c>
      <c r="Q812" s="5" t="str" cm="1">
        <f t="array" aca="1" ref="Q812" ca="1">HYPERLINK("#"&amp;CELL("direccion",Tabla_471065!A808),"805")</f>
        <v>805</v>
      </c>
      <c r="R812" s="5" t="str" cm="1">
        <f t="array" aca="1" ref="R812" ca="1">HYPERLINK("#"&amp;CELL("direccion",Tabla_471039!A808),"805")</f>
        <v>805</v>
      </c>
      <c r="S812" s="5" t="str" cm="1">
        <f t="array" aca="1" ref="S812" ca="1">HYPERLINK("#"&amp;CELL("direccion",Tabla_471067!A808),"805")</f>
        <v>805</v>
      </c>
      <c r="T812" s="5" t="str" cm="1">
        <f t="array" aca="1" ref="T812" ca="1">HYPERLINK("#"&amp;CELL("direccion",Tabla_471023!A808),"805")</f>
        <v>805</v>
      </c>
      <c r="U812" s="5" t="str" cm="1">
        <f t="array" aca="1" ref="U812" ca="1">HYPERLINK("#"&amp;CELL("direccion",Tabla_471047!A808),"805")</f>
        <v>805</v>
      </c>
      <c r="V812" s="5" t="str" cm="1">
        <f t="array" aca="1" ref="V812" ca="1">HYPERLINK("#"&amp;CELL("direccion",Tabla_471030!A808),"805")</f>
        <v>805</v>
      </c>
      <c r="W812" s="5" t="str" cm="1">
        <f t="array" aca="1" ref="W812" ca="1">HYPERLINK("#"&amp;CELL("direccion",Tabla_471041!A808),"805")</f>
        <v>805</v>
      </c>
      <c r="X812" s="5" t="str" cm="1">
        <f t="array" aca="1" ref="X812" ca="1">HYPERLINK("#"&amp;CELL("direccion",Tabla_471031!A808),"805")</f>
        <v>805</v>
      </c>
      <c r="Y812" s="5" t="str" cm="1">
        <f t="array" aca="1" ref="Y812" ca="1">HYPERLINK("#"&amp;CELL("direccion",Tabla_471032!A808),"805")</f>
        <v>805</v>
      </c>
      <c r="Z812" s="5" t="str" cm="1">
        <f t="array" aca="1" ref="Z812" ca="1">HYPERLINK("#"&amp;CELL("direccion",Tabla_471059!A808),"805")</f>
        <v>805</v>
      </c>
      <c r="AA812" s="5" t="str" cm="1">
        <f t="array" aca="1" ref="AA812" ca="1">HYPERLINK("#"&amp;CELL("direccion",Tabla_471071!A808),"805")</f>
        <v>805</v>
      </c>
      <c r="AB812" s="5" t="str" cm="1">
        <f t="array" aca="1" ref="AB812" ca="1">HYPERLINK("#"&amp;CELL("direccion",Tabla_471062!A808),"805")</f>
        <v>805</v>
      </c>
      <c r="AC812" s="5" t="str" cm="1">
        <f t="array" aca="1" ref="AC812" ca="1">HYPERLINK("#"&amp;CELL("direccion",Tabla_471074!A808),"805")</f>
        <v>805</v>
      </c>
      <c r="AD812" t="s">
        <v>213</v>
      </c>
      <c r="AE812" s="3">
        <v>45747</v>
      </c>
    </row>
    <row r="813" spans="1:31" x14ac:dyDescent="0.3">
      <c r="A813">
        <v>2025</v>
      </c>
      <c r="B813" s="3">
        <v>45658</v>
      </c>
      <c r="C813" s="3">
        <v>45747</v>
      </c>
      <c r="D813" t="s">
        <v>84</v>
      </c>
      <c r="E813">
        <v>169</v>
      </c>
      <c r="F813" t="s">
        <v>309</v>
      </c>
      <c r="G813" t="s">
        <v>309</v>
      </c>
      <c r="H813" t="s">
        <v>225</v>
      </c>
      <c r="I813" t="s">
        <v>1479</v>
      </c>
      <c r="J813" t="s">
        <v>569</v>
      </c>
      <c r="K813" t="s">
        <v>1480</v>
      </c>
      <c r="L813" t="s">
        <v>91</v>
      </c>
      <c r="M813">
        <v>11537</v>
      </c>
      <c r="N813" t="s">
        <v>212</v>
      </c>
      <c r="O813">
        <v>9402.81</v>
      </c>
      <c r="P813" t="s">
        <v>212</v>
      </c>
      <c r="Q813" s="5" t="str" cm="1">
        <f t="array" aca="1" ref="Q813" ca="1">HYPERLINK("#"&amp;CELL("direccion",Tabla_471065!A809),"806")</f>
        <v>806</v>
      </c>
      <c r="R813" s="5" t="str" cm="1">
        <f t="array" aca="1" ref="R813" ca="1">HYPERLINK("#"&amp;CELL("direccion",Tabla_471039!A809),"806")</f>
        <v>806</v>
      </c>
      <c r="S813" s="5" t="str" cm="1">
        <f t="array" aca="1" ref="S813" ca="1">HYPERLINK("#"&amp;CELL("direccion",Tabla_471067!A809),"806")</f>
        <v>806</v>
      </c>
      <c r="T813" s="5" t="str" cm="1">
        <f t="array" aca="1" ref="T813" ca="1">HYPERLINK("#"&amp;CELL("direccion",Tabla_471023!A809),"806")</f>
        <v>806</v>
      </c>
      <c r="U813" s="5" t="str" cm="1">
        <f t="array" aca="1" ref="U813" ca="1">HYPERLINK("#"&amp;CELL("direccion",Tabla_471047!A809),"806")</f>
        <v>806</v>
      </c>
      <c r="V813" s="5" t="str" cm="1">
        <f t="array" aca="1" ref="V813" ca="1">HYPERLINK("#"&amp;CELL("direccion",Tabla_471030!A809),"806")</f>
        <v>806</v>
      </c>
      <c r="W813" s="5" t="str" cm="1">
        <f t="array" aca="1" ref="W813" ca="1">HYPERLINK("#"&amp;CELL("direccion",Tabla_471041!A809),"806")</f>
        <v>806</v>
      </c>
      <c r="X813" s="5" t="str" cm="1">
        <f t="array" aca="1" ref="X813" ca="1">HYPERLINK("#"&amp;CELL("direccion",Tabla_471031!A809),"806")</f>
        <v>806</v>
      </c>
      <c r="Y813" s="5" t="str" cm="1">
        <f t="array" aca="1" ref="Y813" ca="1">HYPERLINK("#"&amp;CELL("direccion",Tabla_471032!A809),"806")</f>
        <v>806</v>
      </c>
      <c r="Z813" s="5" t="str" cm="1">
        <f t="array" aca="1" ref="Z813" ca="1">HYPERLINK("#"&amp;CELL("direccion",Tabla_471059!A809),"806")</f>
        <v>806</v>
      </c>
      <c r="AA813" s="5" t="str" cm="1">
        <f t="array" aca="1" ref="AA813" ca="1">HYPERLINK("#"&amp;CELL("direccion",Tabla_471071!A809),"806")</f>
        <v>806</v>
      </c>
      <c r="AB813" s="5" t="str" cm="1">
        <f t="array" aca="1" ref="AB813" ca="1">HYPERLINK("#"&amp;CELL("direccion",Tabla_471062!A809),"806")</f>
        <v>806</v>
      </c>
      <c r="AC813" s="5" t="str" cm="1">
        <f t="array" aca="1" ref="AC813" ca="1">HYPERLINK("#"&amp;CELL("direccion",Tabla_471074!A809),"806")</f>
        <v>806</v>
      </c>
      <c r="AD813" t="s">
        <v>213</v>
      </c>
      <c r="AE813" s="3">
        <v>45747</v>
      </c>
    </row>
    <row r="814" spans="1:31" x14ac:dyDescent="0.3">
      <c r="A814">
        <v>2025</v>
      </c>
      <c r="B814" s="3">
        <v>45658</v>
      </c>
      <c r="C814" s="3">
        <v>45747</v>
      </c>
      <c r="D814" t="s">
        <v>84</v>
      </c>
      <c r="E814">
        <v>169</v>
      </c>
      <c r="F814" t="s">
        <v>306</v>
      </c>
      <c r="G814" t="s">
        <v>306</v>
      </c>
      <c r="H814" t="s">
        <v>225</v>
      </c>
      <c r="I814" t="s">
        <v>449</v>
      </c>
      <c r="J814" t="s">
        <v>569</v>
      </c>
      <c r="K814" t="s">
        <v>364</v>
      </c>
      <c r="L814" t="s">
        <v>91</v>
      </c>
      <c r="M814">
        <v>11537</v>
      </c>
      <c r="N814" t="s">
        <v>212</v>
      </c>
      <c r="O814">
        <v>9402.81</v>
      </c>
      <c r="P814" t="s">
        <v>212</v>
      </c>
      <c r="Q814" s="5" t="str" cm="1">
        <f t="array" aca="1" ref="Q814" ca="1">HYPERLINK("#"&amp;CELL("direccion",Tabla_471065!A810),"807")</f>
        <v>807</v>
      </c>
      <c r="R814" s="5" t="str" cm="1">
        <f t="array" aca="1" ref="R814" ca="1">HYPERLINK("#"&amp;CELL("direccion",Tabla_471039!A810),"807")</f>
        <v>807</v>
      </c>
      <c r="S814" s="5" t="str" cm="1">
        <f t="array" aca="1" ref="S814" ca="1">HYPERLINK("#"&amp;CELL("direccion",Tabla_471067!A810),"807")</f>
        <v>807</v>
      </c>
      <c r="T814" s="5" t="str" cm="1">
        <f t="array" aca="1" ref="T814" ca="1">HYPERLINK("#"&amp;CELL("direccion",Tabla_471023!A810),"807")</f>
        <v>807</v>
      </c>
      <c r="U814" s="5" t="str" cm="1">
        <f t="array" aca="1" ref="U814" ca="1">HYPERLINK("#"&amp;CELL("direccion",Tabla_471047!A810),"807")</f>
        <v>807</v>
      </c>
      <c r="V814" s="5" t="str" cm="1">
        <f t="array" aca="1" ref="V814" ca="1">HYPERLINK("#"&amp;CELL("direccion",Tabla_471030!A810),"807")</f>
        <v>807</v>
      </c>
      <c r="W814" s="5" t="str" cm="1">
        <f t="array" aca="1" ref="W814" ca="1">HYPERLINK("#"&amp;CELL("direccion",Tabla_471041!A810),"807")</f>
        <v>807</v>
      </c>
      <c r="X814" s="5" t="str" cm="1">
        <f t="array" aca="1" ref="X814" ca="1">HYPERLINK("#"&amp;CELL("direccion",Tabla_471031!A810),"807")</f>
        <v>807</v>
      </c>
      <c r="Y814" s="5" t="str" cm="1">
        <f t="array" aca="1" ref="Y814" ca="1">HYPERLINK("#"&amp;CELL("direccion",Tabla_471032!A810),"807")</f>
        <v>807</v>
      </c>
      <c r="Z814" s="5" t="str" cm="1">
        <f t="array" aca="1" ref="Z814" ca="1">HYPERLINK("#"&amp;CELL("direccion",Tabla_471059!A810),"807")</f>
        <v>807</v>
      </c>
      <c r="AA814" s="5" t="str" cm="1">
        <f t="array" aca="1" ref="AA814" ca="1">HYPERLINK("#"&amp;CELL("direccion",Tabla_471071!A810),"807")</f>
        <v>807</v>
      </c>
      <c r="AB814" s="5" t="str" cm="1">
        <f t="array" aca="1" ref="AB814" ca="1">HYPERLINK("#"&amp;CELL("direccion",Tabla_471062!A810),"807")</f>
        <v>807</v>
      </c>
      <c r="AC814" s="5" t="str" cm="1">
        <f t="array" aca="1" ref="AC814" ca="1">HYPERLINK("#"&amp;CELL("direccion",Tabla_471074!A810),"807")</f>
        <v>807</v>
      </c>
      <c r="AD814" t="s">
        <v>213</v>
      </c>
      <c r="AE814" s="3">
        <v>45747</v>
      </c>
    </row>
    <row r="815" spans="1:31" x14ac:dyDescent="0.3">
      <c r="A815">
        <v>2025</v>
      </c>
      <c r="B815" s="3">
        <v>45658</v>
      </c>
      <c r="C815" s="3">
        <v>45747</v>
      </c>
      <c r="D815" t="s">
        <v>84</v>
      </c>
      <c r="E815">
        <v>169</v>
      </c>
      <c r="F815" t="s">
        <v>309</v>
      </c>
      <c r="G815" t="s">
        <v>309</v>
      </c>
      <c r="H815" t="s">
        <v>225</v>
      </c>
      <c r="I815" t="s">
        <v>1481</v>
      </c>
      <c r="J815" t="s">
        <v>569</v>
      </c>
      <c r="K815" t="s">
        <v>535</v>
      </c>
      <c r="L815" t="s">
        <v>92</v>
      </c>
      <c r="M815">
        <v>11537</v>
      </c>
      <c r="N815" t="s">
        <v>212</v>
      </c>
      <c r="O815">
        <v>9402.81</v>
      </c>
      <c r="P815" t="s">
        <v>212</v>
      </c>
      <c r="Q815" s="5" t="str" cm="1">
        <f t="array" aca="1" ref="Q815" ca="1">HYPERLINK("#"&amp;CELL("direccion",Tabla_471065!A811),"808")</f>
        <v>808</v>
      </c>
      <c r="R815" s="5" t="str" cm="1">
        <f t="array" aca="1" ref="R815" ca="1">HYPERLINK("#"&amp;CELL("direccion",Tabla_471039!A811),"808")</f>
        <v>808</v>
      </c>
      <c r="S815" s="5" t="str" cm="1">
        <f t="array" aca="1" ref="S815" ca="1">HYPERLINK("#"&amp;CELL("direccion",Tabla_471067!A811),"808")</f>
        <v>808</v>
      </c>
      <c r="T815" s="5" t="str" cm="1">
        <f t="array" aca="1" ref="T815" ca="1">HYPERLINK("#"&amp;CELL("direccion",Tabla_471023!A811),"808")</f>
        <v>808</v>
      </c>
      <c r="U815" s="5" t="str" cm="1">
        <f t="array" aca="1" ref="U815" ca="1">HYPERLINK("#"&amp;CELL("direccion",Tabla_471047!A811),"808")</f>
        <v>808</v>
      </c>
      <c r="V815" s="5" t="str" cm="1">
        <f t="array" aca="1" ref="V815" ca="1">HYPERLINK("#"&amp;CELL("direccion",Tabla_471030!A811),"808")</f>
        <v>808</v>
      </c>
      <c r="W815" s="5" t="str" cm="1">
        <f t="array" aca="1" ref="W815" ca="1">HYPERLINK("#"&amp;CELL("direccion",Tabla_471041!A811),"808")</f>
        <v>808</v>
      </c>
      <c r="X815" s="5" t="str" cm="1">
        <f t="array" aca="1" ref="X815" ca="1">HYPERLINK("#"&amp;CELL("direccion",Tabla_471031!A811),"808")</f>
        <v>808</v>
      </c>
      <c r="Y815" s="5" t="str" cm="1">
        <f t="array" aca="1" ref="Y815" ca="1">HYPERLINK("#"&amp;CELL("direccion",Tabla_471032!A811),"808")</f>
        <v>808</v>
      </c>
      <c r="Z815" s="5" t="str" cm="1">
        <f t="array" aca="1" ref="Z815" ca="1">HYPERLINK("#"&amp;CELL("direccion",Tabla_471059!A811),"808")</f>
        <v>808</v>
      </c>
      <c r="AA815" s="5" t="str" cm="1">
        <f t="array" aca="1" ref="AA815" ca="1">HYPERLINK("#"&amp;CELL("direccion",Tabla_471071!A811),"808")</f>
        <v>808</v>
      </c>
      <c r="AB815" s="5" t="str" cm="1">
        <f t="array" aca="1" ref="AB815" ca="1">HYPERLINK("#"&amp;CELL("direccion",Tabla_471062!A811),"808")</f>
        <v>808</v>
      </c>
      <c r="AC815" s="5" t="str" cm="1">
        <f t="array" aca="1" ref="AC815" ca="1">HYPERLINK("#"&amp;CELL("direccion",Tabla_471074!A811),"808")</f>
        <v>808</v>
      </c>
      <c r="AD815" t="s">
        <v>213</v>
      </c>
      <c r="AE815" s="3">
        <v>45747</v>
      </c>
    </row>
    <row r="816" spans="1:31" x14ac:dyDescent="0.3">
      <c r="A816">
        <v>2025</v>
      </c>
      <c r="B816" s="3">
        <v>45658</v>
      </c>
      <c r="C816" s="3">
        <v>45747</v>
      </c>
      <c r="D816" t="s">
        <v>84</v>
      </c>
      <c r="E816">
        <v>169</v>
      </c>
      <c r="F816" t="s">
        <v>310</v>
      </c>
      <c r="G816" t="s">
        <v>310</v>
      </c>
      <c r="H816" t="s">
        <v>225</v>
      </c>
      <c r="I816" t="s">
        <v>438</v>
      </c>
      <c r="J816" t="s">
        <v>569</v>
      </c>
      <c r="K816" t="s">
        <v>538</v>
      </c>
      <c r="L816" t="s">
        <v>92</v>
      </c>
      <c r="M816">
        <v>11537</v>
      </c>
      <c r="N816" t="s">
        <v>212</v>
      </c>
      <c r="O816">
        <v>9402.81</v>
      </c>
      <c r="P816" t="s">
        <v>212</v>
      </c>
      <c r="Q816" s="5" t="str" cm="1">
        <f t="array" aca="1" ref="Q816" ca="1">HYPERLINK("#"&amp;CELL("direccion",Tabla_471065!A812),"809")</f>
        <v>809</v>
      </c>
      <c r="R816" s="5" t="str" cm="1">
        <f t="array" aca="1" ref="R816" ca="1">HYPERLINK("#"&amp;CELL("direccion",Tabla_471039!A812),"809")</f>
        <v>809</v>
      </c>
      <c r="S816" s="5" t="str" cm="1">
        <f t="array" aca="1" ref="S816" ca="1">HYPERLINK("#"&amp;CELL("direccion",Tabla_471067!A812),"809")</f>
        <v>809</v>
      </c>
      <c r="T816" s="5" t="str" cm="1">
        <f t="array" aca="1" ref="T816" ca="1">HYPERLINK("#"&amp;CELL("direccion",Tabla_471023!A812),"809")</f>
        <v>809</v>
      </c>
      <c r="U816" s="5" t="str" cm="1">
        <f t="array" aca="1" ref="U816" ca="1">HYPERLINK("#"&amp;CELL("direccion",Tabla_471047!A812),"809")</f>
        <v>809</v>
      </c>
      <c r="V816" s="5" t="str" cm="1">
        <f t="array" aca="1" ref="V816" ca="1">HYPERLINK("#"&amp;CELL("direccion",Tabla_471030!A812),"809")</f>
        <v>809</v>
      </c>
      <c r="W816" s="5" t="str" cm="1">
        <f t="array" aca="1" ref="W816" ca="1">HYPERLINK("#"&amp;CELL("direccion",Tabla_471041!A812),"809")</f>
        <v>809</v>
      </c>
      <c r="X816" s="5" t="str" cm="1">
        <f t="array" aca="1" ref="X816" ca="1">HYPERLINK("#"&amp;CELL("direccion",Tabla_471031!A812),"809")</f>
        <v>809</v>
      </c>
      <c r="Y816" s="5" t="str" cm="1">
        <f t="array" aca="1" ref="Y816" ca="1">HYPERLINK("#"&amp;CELL("direccion",Tabla_471032!A812),"809")</f>
        <v>809</v>
      </c>
      <c r="Z816" s="5" t="str" cm="1">
        <f t="array" aca="1" ref="Z816" ca="1">HYPERLINK("#"&amp;CELL("direccion",Tabla_471059!A812),"809")</f>
        <v>809</v>
      </c>
      <c r="AA816" s="5" t="str" cm="1">
        <f t="array" aca="1" ref="AA816" ca="1">HYPERLINK("#"&amp;CELL("direccion",Tabla_471071!A812),"809")</f>
        <v>809</v>
      </c>
      <c r="AB816" s="5" t="str" cm="1">
        <f t="array" aca="1" ref="AB816" ca="1">HYPERLINK("#"&amp;CELL("direccion",Tabla_471062!A812),"809")</f>
        <v>809</v>
      </c>
      <c r="AC816" s="5" t="str" cm="1">
        <f t="array" aca="1" ref="AC816" ca="1">HYPERLINK("#"&amp;CELL("direccion",Tabla_471074!A812),"809")</f>
        <v>809</v>
      </c>
      <c r="AD816" t="s">
        <v>213</v>
      </c>
      <c r="AE816" s="3">
        <v>45747</v>
      </c>
    </row>
    <row r="817" spans="1:31" x14ac:dyDescent="0.3">
      <c r="A817">
        <v>2025</v>
      </c>
      <c r="B817" s="3">
        <v>45658</v>
      </c>
      <c r="C817" s="3">
        <v>45747</v>
      </c>
      <c r="D817" t="s">
        <v>84</v>
      </c>
      <c r="E817">
        <v>169</v>
      </c>
      <c r="F817" t="s">
        <v>306</v>
      </c>
      <c r="G817" t="s">
        <v>306</v>
      </c>
      <c r="H817" t="s">
        <v>225</v>
      </c>
      <c r="I817" t="s">
        <v>679</v>
      </c>
      <c r="J817" t="s">
        <v>569</v>
      </c>
      <c r="K817" t="s">
        <v>1482</v>
      </c>
      <c r="L817" t="s">
        <v>91</v>
      </c>
      <c r="M817">
        <v>11537</v>
      </c>
      <c r="N817" t="s">
        <v>212</v>
      </c>
      <c r="O817">
        <v>9402.81</v>
      </c>
      <c r="P817" t="s">
        <v>212</v>
      </c>
      <c r="Q817" s="5" t="str" cm="1">
        <f t="array" aca="1" ref="Q817" ca="1">HYPERLINK("#"&amp;CELL("direccion",Tabla_471065!A813),"810")</f>
        <v>810</v>
      </c>
      <c r="R817" s="5" t="str" cm="1">
        <f t="array" aca="1" ref="R817" ca="1">HYPERLINK("#"&amp;CELL("direccion",Tabla_471039!A813),"810")</f>
        <v>810</v>
      </c>
      <c r="S817" s="5" t="str" cm="1">
        <f t="array" aca="1" ref="S817" ca="1">HYPERLINK("#"&amp;CELL("direccion",Tabla_471067!A813),"810")</f>
        <v>810</v>
      </c>
      <c r="T817" s="5" t="str" cm="1">
        <f t="array" aca="1" ref="T817" ca="1">HYPERLINK("#"&amp;CELL("direccion",Tabla_471023!A813),"810")</f>
        <v>810</v>
      </c>
      <c r="U817" s="5" t="str" cm="1">
        <f t="array" aca="1" ref="U817" ca="1">HYPERLINK("#"&amp;CELL("direccion",Tabla_471047!A813),"810")</f>
        <v>810</v>
      </c>
      <c r="V817" s="5" t="str" cm="1">
        <f t="array" aca="1" ref="V817" ca="1">HYPERLINK("#"&amp;CELL("direccion",Tabla_471030!A813),"810")</f>
        <v>810</v>
      </c>
      <c r="W817" s="5" t="str" cm="1">
        <f t="array" aca="1" ref="W817" ca="1">HYPERLINK("#"&amp;CELL("direccion",Tabla_471041!A813),"810")</f>
        <v>810</v>
      </c>
      <c r="X817" s="5" t="str" cm="1">
        <f t="array" aca="1" ref="X817" ca="1">HYPERLINK("#"&amp;CELL("direccion",Tabla_471031!A813),"810")</f>
        <v>810</v>
      </c>
      <c r="Y817" s="5" t="str" cm="1">
        <f t="array" aca="1" ref="Y817" ca="1">HYPERLINK("#"&amp;CELL("direccion",Tabla_471032!A813),"810")</f>
        <v>810</v>
      </c>
      <c r="Z817" s="5" t="str" cm="1">
        <f t="array" aca="1" ref="Z817" ca="1">HYPERLINK("#"&amp;CELL("direccion",Tabla_471059!A813),"810")</f>
        <v>810</v>
      </c>
      <c r="AA817" s="5" t="str" cm="1">
        <f t="array" aca="1" ref="AA817" ca="1">HYPERLINK("#"&amp;CELL("direccion",Tabla_471071!A813),"810")</f>
        <v>810</v>
      </c>
      <c r="AB817" s="5" t="str" cm="1">
        <f t="array" aca="1" ref="AB817" ca="1">HYPERLINK("#"&amp;CELL("direccion",Tabla_471062!A813),"810")</f>
        <v>810</v>
      </c>
      <c r="AC817" s="5" t="str" cm="1">
        <f t="array" aca="1" ref="AC817" ca="1">HYPERLINK("#"&amp;CELL("direccion",Tabla_471074!A813),"810")</f>
        <v>810</v>
      </c>
      <c r="AD817" t="s">
        <v>213</v>
      </c>
      <c r="AE817" s="3">
        <v>45747</v>
      </c>
    </row>
    <row r="818" spans="1:31" x14ac:dyDescent="0.3">
      <c r="A818">
        <v>2025</v>
      </c>
      <c r="B818" s="3">
        <v>45658</v>
      </c>
      <c r="C818" s="3">
        <v>45747</v>
      </c>
      <c r="D818" t="s">
        <v>84</v>
      </c>
      <c r="E818">
        <v>169</v>
      </c>
      <c r="F818" t="s">
        <v>310</v>
      </c>
      <c r="G818" t="s">
        <v>310</v>
      </c>
      <c r="H818" t="s">
        <v>225</v>
      </c>
      <c r="I818" t="s">
        <v>373</v>
      </c>
      <c r="J818" t="s">
        <v>569</v>
      </c>
      <c r="K818" t="s">
        <v>347</v>
      </c>
      <c r="L818" t="s">
        <v>92</v>
      </c>
      <c r="M818">
        <v>11537</v>
      </c>
      <c r="N818" t="s">
        <v>212</v>
      </c>
      <c r="O818">
        <v>9402.81</v>
      </c>
      <c r="P818" t="s">
        <v>212</v>
      </c>
      <c r="Q818" s="5" t="str" cm="1">
        <f t="array" aca="1" ref="Q818" ca="1">HYPERLINK("#"&amp;CELL("direccion",Tabla_471065!A814),"811")</f>
        <v>811</v>
      </c>
      <c r="R818" s="5" t="str" cm="1">
        <f t="array" aca="1" ref="R818" ca="1">HYPERLINK("#"&amp;CELL("direccion",Tabla_471039!A814),"811")</f>
        <v>811</v>
      </c>
      <c r="S818" s="5" t="str" cm="1">
        <f t="array" aca="1" ref="S818" ca="1">HYPERLINK("#"&amp;CELL("direccion",Tabla_471067!A814),"811")</f>
        <v>811</v>
      </c>
      <c r="T818" s="5" t="str" cm="1">
        <f t="array" aca="1" ref="T818" ca="1">HYPERLINK("#"&amp;CELL("direccion",Tabla_471023!A814),"811")</f>
        <v>811</v>
      </c>
      <c r="U818" s="5" t="str" cm="1">
        <f t="array" aca="1" ref="U818" ca="1">HYPERLINK("#"&amp;CELL("direccion",Tabla_471047!A814),"811")</f>
        <v>811</v>
      </c>
      <c r="V818" s="5" t="str" cm="1">
        <f t="array" aca="1" ref="V818" ca="1">HYPERLINK("#"&amp;CELL("direccion",Tabla_471030!A814),"811")</f>
        <v>811</v>
      </c>
      <c r="W818" s="5" t="str" cm="1">
        <f t="array" aca="1" ref="W818" ca="1">HYPERLINK("#"&amp;CELL("direccion",Tabla_471041!A814),"811")</f>
        <v>811</v>
      </c>
      <c r="X818" s="5" t="str" cm="1">
        <f t="array" aca="1" ref="X818" ca="1">HYPERLINK("#"&amp;CELL("direccion",Tabla_471031!A814),"811")</f>
        <v>811</v>
      </c>
      <c r="Y818" s="5" t="str" cm="1">
        <f t="array" aca="1" ref="Y818" ca="1">HYPERLINK("#"&amp;CELL("direccion",Tabla_471032!A814),"811")</f>
        <v>811</v>
      </c>
      <c r="Z818" s="5" t="str" cm="1">
        <f t="array" aca="1" ref="Z818" ca="1">HYPERLINK("#"&amp;CELL("direccion",Tabla_471059!A814),"811")</f>
        <v>811</v>
      </c>
      <c r="AA818" s="5" t="str" cm="1">
        <f t="array" aca="1" ref="AA818" ca="1">HYPERLINK("#"&amp;CELL("direccion",Tabla_471071!A814),"811")</f>
        <v>811</v>
      </c>
      <c r="AB818" s="5" t="str" cm="1">
        <f t="array" aca="1" ref="AB818" ca="1">HYPERLINK("#"&amp;CELL("direccion",Tabla_471062!A814),"811")</f>
        <v>811</v>
      </c>
      <c r="AC818" s="5" t="str" cm="1">
        <f t="array" aca="1" ref="AC818" ca="1">HYPERLINK("#"&amp;CELL("direccion",Tabla_471074!A814),"811")</f>
        <v>811</v>
      </c>
      <c r="AD818" t="s">
        <v>213</v>
      </c>
      <c r="AE818" s="3">
        <v>45747</v>
      </c>
    </row>
    <row r="819" spans="1:31" x14ac:dyDescent="0.3">
      <c r="A819">
        <v>2025</v>
      </c>
      <c r="B819" s="3">
        <v>45658</v>
      </c>
      <c r="C819" s="3">
        <v>45747</v>
      </c>
      <c r="D819" t="s">
        <v>84</v>
      </c>
      <c r="E819">
        <v>169</v>
      </c>
      <c r="F819" t="s">
        <v>309</v>
      </c>
      <c r="G819" t="s">
        <v>309</v>
      </c>
      <c r="H819" t="s">
        <v>225</v>
      </c>
      <c r="I819" t="s">
        <v>418</v>
      </c>
      <c r="J819" t="s">
        <v>569</v>
      </c>
      <c r="K819" t="s">
        <v>426</v>
      </c>
      <c r="L819" t="s">
        <v>92</v>
      </c>
      <c r="M819">
        <v>10500</v>
      </c>
      <c r="N819" t="s">
        <v>212</v>
      </c>
      <c r="O819">
        <v>8609.76</v>
      </c>
      <c r="P819" t="s">
        <v>212</v>
      </c>
      <c r="Q819" s="5" t="str" cm="1">
        <f t="array" aca="1" ref="Q819" ca="1">HYPERLINK("#"&amp;CELL("direccion",Tabla_471065!A815),"812")</f>
        <v>812</v>
      </c>
      <c r="R819" s="5" t="str" cm="1">
        <f t="array" aca="1" ref="R819" ca="1">HYPERLINK("#"&amp;CELL("direccion",Tabla_471039!A815),"812")</f>
        <v>812</v>
      </c>
      <c r="S819" s="5" t="str" cm="1">
        <f t="array" aca="1" ref="S819" ca="1">HYPERLINK("#"&amp;CELL("direccion",Tabla_471067!A815),"812")</f>
        <v>812</v>
      </c>
      <c r="T819" s="5" t="str" cm="1">
        <f t="array" aca="1" ref="T819" ca="1">HYPERLINK("#"&amp;CELL("direccion",Tabla_471023!A815),"812")</f>
        <v>812</v>
      </c>
      <c r="U819" s="5" t="str" cm="1">
        <f t="array" aca="1" ref="U819" ca="1">HYPERLINK("#"&amp;CELL("direccion",Tabla_471047!A815),"812")</f>
        <v>812</v>
      </c>
      <c r="V819" s="5" t="str" cm="1">
        <f t="array" aca="1" ref="V819" ca="1">HYPERLINK("#"&amp;CELL("direccion",Tabla_471030!A815),"812")</f>
        <v>812</v>
      </c>
      <c r="W819" s="5" t="str" cm="1">
        <f t="array" aca="1" ref="W819" ca="1">HYPERLINK("#"&amp;CELL("direccion",Tabla_471041!A815),"812")</f>
        <v>812</v>
      </c>
      <c r="X819" s="5" t="str" cm="1">
        <f t="array" aca="1" ref="X819" ca="1">HYPERLINK("#"&amp;CELL("direccion",Tabla_471031!A815),"812")</f>
        <v>812</v>
      </c>
      <c r="Y819" s="5" t="str" cm="1">
        <f t="array" aca="1" ref="Y819" ca="1">HYPERLINK("#"&amp;CELL("direccion",Tabla_471032!A815),"812")</f>
        <v>812</v>
      </c>
      <c r="Z819" s="5" t="str" cm="1">
        <f t="array" aca="1" ref="Z819" ca="1">HYPERLINK("#"&amp;CELL("direccion",Tabla_471059!A815),"812")</f>
        <v>812</v>
      </c>
      <c r="AA819" s="5" t="str" cm="1">
        <f t="array" aca="1" ref="AA819" ca="1">HYPERLINK("#"&amp;CELL("direccion",Tabla_471071!A815),"812")</f>
        <v>812</v>
      </c>
      <c r="AB819" s="5" t="str" cm="1">
        <f t="array" aca="1" ref="AB819" ca="1">HYPERLINK("#"&amp;CELL("direccion",Tabla_471062!A815),"812")</f>
        <v>812</v>
      </c>
      <c r="AC819" s="5" t="str" cm="1">
        <f t="array" aca="1" ref="AC819" ca="1">HYPERLINK("#"&amp;CELL("direccion",Tabla_471074!A815),"812")</f>
        <v>812</v>
      </c>
      <c r="AD819" t="s">
        <v>213</v>
      </c>
      <c r="AE819" s="3">
        <v>45747</v>
      </c>
    </row>
    <row r="820" spans="1:31" x14ac:dyDescent="0.3">
      <c r="A820">
        <v>2025</v>
      </c>
      <c r="B820" s="3">
        <v>45658</v>
      </c>
      <c r="C820" s="3">
        <v>45747</v>
      </c>
      <c r="D820" t="s">
        <v>84</v>
      </c>
      <c r="E820">
        <v>169</v>
      </c>
      <c r="F820" t="s">
        <v>309</v>
      </c>
      <c r="G820" t="s">
        <v>309</v>
      </c>
      <c r="H820" t="s">
        <v>225</v>
      </c>
      <c r="I820" t="s">
        <v>1483</v>
      </c>
      <c r="J820" t="s">
        <v>569</v>
      </c>
      <c r="K820" t="s">
        <v>685</v>
      </c>
      <c r="L820" t="s">
        <v>91</v>
      </c>
      <c r="M820">
        <v>11537</v>
      </c>
      <c r="N820" t="s">
        <v>212</v>
      </c>
      <c r="O820">
        <v>9402.81</v>
      </c>
      <c r="P820" t="s">
        <v>212</v>
      </c>
      <c r="Q820" s="5" t="str" cm="1">
        <f t="array" aca="1" ref="Q820" ca="1">HYPERLINK("#"&amp;CELL("direccion",Tabla_471065!A816),"813")</f>
        <v>813</v>
      </c>
      <c r="R820" s="5" t="str" cm="1">
        <f t="array" aca="1" ref="R820" ca="1">HYPERLINK("#"&amp;CELL("direccion",Tabla_471039!A816),"813")</f>
        <v>813</v>
      </c>
      <c r="S820" s="5" t="str" cm="1">
        <f t="array" aca="1" ref="S820" ca="1">HYPERLINK("#"&amp;CELL("direccion",Tabla_471067!A816),"813")</f>
        <v>813</v>
      </c>
      <c r="T820" s="5" t="str" cm="1">
        <f t="array" aca="1" ref="T820" ca="1">HYPERLINK("#"&amp;CELL("direccion",Tabla_471023!A816),"813")</f>
        <v>813</v>
      </c>
      <c r="U820" s="5" t="str" cm="1">
        <f t="array" aca="1" ref="U820" ca="1">HYPERLINK("#"&amp;CELL("direccion",Tabla_471047!A816),"813")</f>
        <v>813</v>
      </c>
      <c r="V820" s="5" t="str" cm="1">
        <f t="array" aca="1" ref="V820" ca="1">HYPERLINK("#"&amp;CELL("direccion",Tabla_471030!A816),"813")</f>
        <v>813</v>
      </c>
      <c r="W820" s="5" t="str" cm="1">
        <f t="array" aca="1" ref="W820" ca="1">HYPERLINK("#"&amp;CELL("direccion",Tabla_471041!A816),"813")</f>
        <v>813</v>
      </c>
      <c r="X820" s="5" t="str" cm="1">
        <f t="array" aca="1" ref="X820" ca="1">HYPERLINK("#"&amp;CELL("direccion",Tabla_471031!A816),"813")</f>
        <v>813</v>
      </c>
      <c r="Y820" s="5" t="str" cm="1">
        <f t="array" aca="1" ref="Y820" ca="1">HYPERLINK("#"&amp;CELL("direccion",Tabla_471032!A816),"813")</f>
        <v>813</v>
      </c>
      <c r="Z820" s="5" t="str" cm="1">
        <f t="array" aca="1" ref="Z820" ca="1">HYPERLINK("#"&amp;CELL("direccion",Tabla_471059!A816),"813")</f>
        <v>813</v>
      </c>
      <c r="AA820" s="5" t="str" cm="1">
        <f t="array" aca="1" ref="AA820" ca="1">HYPERLINK("#"&amp;CELL("direccion",Tabla_471071!A816),"813")</f>
        <v>813</v>
      </c>
      <c r="AB820" s="5" t="str" cm="1">
        <f t="array" aca="1" ref="AB820" ca="1">HYPERLINK("#"&amp;CELL("direccion",Tabla_471062!A816),"813")</f>
        <v>813</v>
      </c>
      <c r="AC820" s="5" t="str" cm="1">
        <f t="array" aca="1" ref="AC820" ca="1">HYPERLINK("#"&amp;CELL("direccion",Tabla_471074!A816),"813")</f>
        <v>813</v>
      </c>
      <c r="AD820" t="s">
        <v>213</v>
      </c>
      <c r="AE820" s="3">
        <v>45747</v>
      </c>
    </row>
    <row r="821" spans="1:31" x14ac:dyDescent="0.3">
      <c r="A821">
        <v>2025</v>
      </c>
      <c r="B821" s="3">
        <v>45658</v>
      </c>
      <c r="C821" s="3">
        <v>45747</v>
      </c>
      <c r="D821" t="s">
        <v>84</v>
      </c>
      <c r="E821">
        <v>169</v>
      </c>
      <c r="F821" t="s">
        <v>306</v>
      </c>
      <c r="G821" t="s">
        <v>306</v>
      </c>
      <c r="H821" t="s">
        <v>225</v>
      </c>
      <c r="I821" t="s">
        <v>1484</v>
      </c>
      <c r="J821" t="s">
        <v>569</v>
      </c>
      <c r="K821" t="s">
        <v>1485</v>
      </c>
      <c r="L821" t="s">
        <v>92</v>
      </c>
      <c r="M821">
        <v>11537</v>
      </c>
      <c r="N821" t="s">
        <v>212</v>
      </c>
      <c r="O821">
        <v>9402.81</v>
      </c>
      <c r="P821" t="s">
        <v>212</v>
      </c>
      <c r="Q821" s="5" t="str" cm="1">
        <f t="array" aca="1" ref="Q821" ca="1">HYPERLINK("#"&amp;CELL("direccion",Tabla_471065!A817),"814")</f>
        <v>814</v>
      </c>
      <c r="R821" s="5" t="str" cm="1">
        <f t="array" aca="1" ref="R821" ca="1">HYPERLINK("#"&amp;CELL("direccion",Tabla_471039!A817),"814")</f>
        <v>814</v>
      </c>
      <c r="S821" s="5" t="str" cm="1">
        <f t="array" aca="1" ref="S821" ca="1">HYPERLINK("#"&amp;CELL("direccion",Tabla_471067!A817),"814")</f>
        <v>814</v>
      </c>
      <c r="T821" s="5" t="str" cm="1">
        <f t="array" aca="1" ref="T821" ca="1">HYPERLINK("#"&amp;CELL("direccion",Tabla_471023!A817),"814")</f>
        <v>814</v>
      </c>
      <c r="U821" s="5" t="str" cm="1">
        <f t="array" aca="1" ref="U821" ca="1">HYPERLINK("#"&amp;CELL("direccion",Tabla_471047!A817),"814")</f>
        <v>814</v>
      </c>
      <c r="V821" s="5" t="str" cm="1">
        <f t="array" aca="1" ref="V821" ca="1">HYPERLINK("#"&amp;CELL("direccion",Tabla_471030!A817),"814")</f>
        <v>814</v>
      </c>
      <c r="W821" s="5" t="str" cm="1">
        <f t="array" aca="1" ref="W821" ca="1">HYPERLINK("#"&amp;CELL("direccion",Tabla_471041!A817),"814")</f>
        <v>814</v>
      </c>
      <c r="X821" s="5" t="str" cm="1">
        <f t="array" aca="1" ref="X821" ca="1">HYPERLINK("#"&amp;CELL("direccion",Tabla_471031!A817),"814")</f>
        <v>814</v>
      </c>
      <c r="Y821" s="5" t="str" cm="1">
        <f t="array" aca="1" ref="Y821" ca="1">HYPERLINK("#"&amp;CELL("direccion",Tabla_471032!A817),"814")</f>
        <v>814</v>
      </c>
      <c r="Z821" s="5" t="str" cm="1">
        <f t="array" aca="1" ref="Z821" ca="1">HYPERLINK("#"&amp;CELL("direccion",Tabla_471059!A817),"814")</f>
        <v>814</v>
      </c>
      <c r="AA821" s="5" t="str" cm="1">
        <f t="array" aca="1" ref="AA821" ca="1">HYPERLINK("#"&amp;CELL("direccion",Tabla_471071!A817),"814")</f>
        <v>814</v>
      </c>
      <c r="AB821" s="5" t="str" cm="1">
        <f t="array" aca="1" ref="AB821" ca="1">HYPERLINK("#"&amp;CELL("direccion",Tabla_471062!A817),"814")</f>
        <v>814</v>
      </c>
      <c r="AC821" s="5" t="str" cm="1">
        <f t="array" aca="1" ref="AC821" ca="1">HYPERLINK("#"&amp;CELL("direccion",Tabla_471074!A817),"814")</f>
        <v>814</v>
      </c>
      <c r="AD821" t="s">
        <v>213</v>
      </c>
      <c r="AE821" s="3">
        <v>45747</v>
      </c>
    </row>
    <row r="822" spans="1:31" x14ac:dyDescent="0.3">
      <c r="A822">
        <v>2025</v>
      </c>
      <c r="B822" s="3">
        <v>45658</v>
      </c>
      <c r="C822" s="3">
        <v>45747</v>
      </c>
      <c r="D822" t="s">
        <v>84</v>
      </c>
      <c r="E822">
        <v>169</v>
      </c>
      <c r="F822" t="s">
        <v>306</v>
      </c>
      <c r="G822" t="s">
        <v>306</v>
      </c>
      <c r="H822" t="s">
        <v>225</v>
      </c>
      <c r="I822" t="s">
        <v>697</v>
      </c>
      <c r="J822" t="s">
        <v>569</v>
      </c>
      <c r="K822" t="s">
        <v>348</v>
      </c>
      <c r="L822" t="s">
        <v>91</v>
      </c>
      <c r="M822">
        <v>11537</v>
      </c>
      <c r="N822" t="s">
        <v>212</v>
      </c>
      <c r="O822">
        <v>9402.81</v>
      </c>
      <c r="P822" t="s">
        <v>212</v>
      </c>
      <c r="Q822" s="5" t="str" cm="1">
        <f t="array" aca="1" ref="Q822" ca="1">HYPERLINK("#"&amp;CELL("direccion",Tabla_471065!A818),"815")</f>
        <v>815</v>
      </c>
      <c r="R822" s="5" t="str" cm="1">
        <f t="array" aca="1" ref="R822" ca="1">HYPERLINK("#"&amp;CELL("direccion",Tabla_471039!A818),"815")</f>
        <v>815</v>
      </c>
      <c r="S822" s="5" t="str" cm="1">
        <f t="array" aca="1" ref="S822" ca="1">HYPERLINK("#"&amp;CELL("direccion",Tabla_471067!A818),"815")</f>
        <v>815</v>
      </c>
      <c r="T822" s="5" t="str" cm="1">
        <f t="array" aca="1" ref="T822" ca="1">HYPERLINK("#"&amp;CELL("direccion",Tabla_471023!A818),"815")</f>
        <v>815</v>
      </c>
      <c r="U822" s="5" t="str" cm="1">
        <f t="array" aca="1" ref="U822" ca="1">HYPERLINK("#"&amp;CELL("direccion",Tabla_471047!A818),"815")</f>
        <v>815</v>
      </c>
      <c r="V822" s="5" t="str" cm="1">
        <f t="array" aca="1" ref="V822" ca="1">HYPERLINK("#"&amp;CELL("direccion",Tabla_471030!A818),"815")</f>
        <v>815</v>
      </c>
      <c r="W822" s="5" t="str" cm="1">
        <f t="array" aca="1" ref="W822" ca="1">HYPERLINK("#"&amp;CELL("direccion",Tabla_471041!A818),"815")</f>
        <v>815</v>
      </c>
      <c r="X822" s="5" t="str" cm="1">
        <f t="array" aca="1" ref="X822" ca="1">HYPERLINK("#"&amp;CELL("direccion",Tabla_471031!A818),"815")</f>
        <v>815</v>
      </c>
      <c r="Y822" s="5" t="str" cm="1">
        <f t="array" aca="1" ref="Y822" ca="1">HYPERLINK("#"&amp;CELL("direccion",Tabla_471032!A818),"815")</f>
        <v>815</v>
      </c>
      <c r="Z822" s="5" t="str" cm="1">
        <f t="array" aca="1" ref="Z822" ca="1">HYPERLINK("#"&amp;CELL("direccion",Tabla_471059!A818),"815")</f>
        <v>815</v>
      </c>
      <c r="AA822" s="5" t="str" cm="1">
        <f t="array" aca="1" ref="AA822" ca="1">HYPERLINK("#"&amp;CELL("direccion",Tabla_471071!A818),"815")</f>
        <v>815</v>
      </c>
      <c r="AB822" s="5" t="str" cm="1">
        <f t="array" aca="1" ref="AB822" ca="1">HYPERLINK("#"&amp;CELL("direccion",Tabla_471062!A818),"815")</f>
        <v>815</v>
      </c>
      <c r="AC822" s="5" t="str" cm="1">
        <f t="array" aca="1" ref="AC822" ca="1">HYPERLINK("#"&amp;CELL("direccion",Tabla_471074!A818),"815")</f>
        <v>815</v>
      </c>
      <c r="AD822" t="s">
        <v>213</v>
      </c>
      <c r="AE822" s="3">
        <v>45747</v>
      </c>
    </row>
    <row r="823" spans="1:31" x14ac:dyDescent="0.3">
      <c r="A823">
        <v>2025</v>
      </c>
      <c r="B823" s="3">
        <v>45658</v>
      </c>
      <c r="C823" s="3">
        <v>45747</v>
      </c>
      <c r="D823" t="s">
        <v>84</v>
      </c>
      <c r="E823">
        <v>169</v>
      </c>
      <c r="F823" t="s">
        <v>313</v>
      </c>
      <c r="G823" t="s">
        <v>313</v>
      </c>
      <c r="H823" t="s">
        <v>225</v>
      </c>
      <c r="I823" t="s">
        <v>1114</v>
      </c>
      <c r="J823" t="s">
        <v>569</v>
      </c>
      <c r="K823" t="s">
        <v>348</v>
      </c>
      <c r="L823" t="s">
        <v>92</v>
      </c>
      <c r="M823">
        <v>11537</v>
      </c>
      <c r="N823" t="s">
        <v>212</v>
      </c>
      <c r="O823">
        <v>9402.81</v>
      </c>
      <c r="P823" t="s">
        <v>212</v>
      </c>
      <c r="Q823" s="5" t="str" cm="1">
        <f t="array" aca="1" ref="Q823" ca="1">HYPERLINK("#"&amp;CELL("direccion",Tabla_471065!A819),"816")</f>
        <v>816</v>
      </c>
      <c r="R823" s="5" t="str" cm="1">
        <f t="array" aca="1" ref="R823" ca="1">HYPERLINK("#"&amp;CELL("direccion",Tabla_471039!A819),"816")</f>
        <v>816</v>
      </c>
      <c r="S823" s="5" t="str" cm="1">
        <f t="array" aca="1" ref="S823" ca="1">HYPERLINK("#"&amp;CELL("direccion",Tabla_471067!A819),"816")</f>
        <v>816</v>
      </c>
      <c r="T823" s="5" t="str" cm="1">
        <f t="array" aca="1" ref="T823" ca="1">HYPERLINK("#"&amp;CELL("direccion",Tabla_471023!A819),"816")</f>
        <v>816</v>
      </c>
      <c r="U823" s="5" t="str" cm="1">
        <f t="array" aca="1" ref="U823" ca="1">HYPERLINK("#"&amp;CELL("direccion",Tabla_471047!A819),"816")</f>
        <v>816</v>
      </c>
      <c r="V823" s="5" t="str" cm="1">
        <f t="array" aca="1" ref="V823" ca="1">HYPERLINK("#"&amp;CELL("direccion",Tabla_471030!A819),"816")</f>
        <v>816</v>
      </c>
      <c r="W823" s="5" t="str" cm="1">
        <f t="array" aca="1" ref="W823" ca="1">HYPERLINK("#"&amp;CELL("direccion",Tabla_471041!A819),"816")</f>
        <v>816</v>
      </c>
      <c r="X823" s="5" t="str" cm="1">
        <f t="array" aca="1" ref="X823" ca="1">HYPERLINK("#"&amp;CELL("direccion",Tabla_471031!A819),"816")</f>
        <v>816</v>
      </c>
      <c r="Y823" s="5" t="str" cm="1">
        <f t="array" aca="1" ref="Y823" ca="1">HYPERLINK("#"&amp;CELL("direccion",Tabla_471032!A819),"816")</f>
        <v>816</v>
      </c>
      <c r="Z823" s="5" t="str" cm="1">
        <f t="array" aca="1" ref="Z823" ca="1">HYPERLINK("#"&amp;CELL("direccion",Tabla_471059!A819),"816")</f>
        <v>816</v>
      </c>
      <c r="AA823" s="5" t="str" cm="1">
        <f t="array" aca="1" ref="AA823" ca="1">HYPERLINK("#"&amp;CELL("direccion",Tabla_471071!A819),"816")</f>
        <v>816</v>
      </c>
      <c r="AB823" s="5" t="str" cm="1">
        <f t="array" aca="1" ref="AB823" ca="1">HYPERLINK("#"&amp;CELL("direccion",Tabla_471062!A819),"816")</f>
        <v>816</v>
      </c>
      <c r="AC823" s="5" t="str" cm="1">
        <f t="array" aca="1" ref="AC823" ca="1">HYPERLINK("#"&amp;CELL("direccion",Tabla_471074!A819),"816")</f>
        <v>816</v>
      </c>
      <c r="AD823" t="s">
        <v>213</v>
      </c>
      <c r="AE823" s="3">
        <v>45747</v>
      </c>
    </row>
    <row r="824" spans="1:31" x14ac:dyDescent="0.3">
      <c r="A824">
        <v>2025</v>
      </c>
      <c r="B824" s="3">
        <v>45658</v>
      </c>
      <c r="C824" s="3">
        <v>45747</v>
      </c>
      <c r="D824" t="s">
        <v>84</v>
      </c>
      <c r="E824">
        <v>169</v>
      </c>
      <c r="F824" t="s">
        <v>307</v>
      </c>
      <c r="G824" t="s">
        <v>307</v>
      </c>
      <c r="H824" t="s">
        <v>225</v>
      </c>
      <c r="I824" t="s">
        <v>1486</v>
      </c>
      <c r="J824" t="s">
        <v>569</v>
      </c>
      <c r="K824" t="s">
        <v>767</v>
      </c>
      <c r="L824" t="s">
        <v>92</v>
      </c>
      <c r="M824">
        <v>11537</v>
      </c>
      <c r="N824" t="s">
        <v>212</v>
      </c>
      <c r="O824">
        <v>9402.81</v>
      </c>
      <c r="P824" t="s">
        <v>212</v>
      </c>
      <c r="Q824" s="5" t="str" cm="1">
        <f t="array" aca="1" ref="Q824" ca="1">HYPERLINK("#"&amp;CELL("direccion",Tabla_471065!A820),"817")</f>
        <v>817</v>
      </c>
      <c r="R824" s="5" t="str" cm="1">
        <f t="array" aca="1" ref="R824" ca="1">HYPERLINK("#"&amp;CELL("direccion",Tabla_471039!A820),"817")</f>
        <v>817</v>
      </c>
      <c r="S824" s="5" t="str" cm="1">
        <f t="array" aca="1" ref="S824" ca="1">HYPERLINK("#"&amp;CELL("direccion",Tabla_471067!A820),"817")</f>
        <v>817</v>
      </c>
      <c r="T824" s="5" t="str" cm="1">
        <f t="array" aca="1" ref="T824" ca="1">HYPERLINK("#"&amp;CELL("direccion",Tabla_471023!A820),"817")</f>
        <v>817</v>
      </c>
      <c r="U824" s="5" t="str" cm="1">
        <f t="array" aca="1" ref="U824" ca="1">HYPERLINK("#"&amp;CELL("direccion",Tabla_471047!A820),"817")</f>
        <v>817</v>
      </c>
      <c r="V824" s="5" t="str" cm="1">
        <f t="array" aca="1" ref="V824" ca="1">HYPERLINK("#"&amp;CELL("direccion",Tabla_471030!A820),"817")</f>
        <v>817</v>
      </c>
      <c r="W824" s="5" t="str" cm="1">
        <f t="array" aca="1" ref="W824" ca="1">HYPERLINK("#"&amp;CELL("direccion",Tabla_471041!A820),"817")</f>
        <v>817</v>
      </c>
      <c r="X824" s="5" t="str" cm="1">
        <f t="array" aca="1" ref="X824" ca="1">HYPERLINK("#"&amp;CELL("direccion",Tabla_471031!A820),"817")</f>
        <v>817</v>
      </c>
      <c r="Y824" s="5" t="str" cm="1">
        <f t="array" aca="1" ref="Y824" ca="1">HYPERLINK("#"&amp;CELL("direccion",Tabla_471032!A820),"817")</f>
        <v>817</v>
      </c>
      <c r="Z824" s="5" t="str" cm="1">
        <f t="array" aca="1" ref="Z824" ca="1">HYPERLINK("#"&amp;CELL("direccion",Tabla_471059!A820),"817")</f>
        <v>817</v>
      </c>
      <c r="AA824" s="5" t="str" cm="1">
        <f t="array" aca="1" ref="AA824" ca="1">HYPERLINK("#"&amp;CELL("direccion",Tabla_471071!A820),"817")</f>
        <v>817</v>
      </c>
      <c r="AB824" s="5" t="str" cm="1">
        <f t="array" aca="1" ref="AB824" ca="1">HYPERLINK("#"&amp;CELL("direccion",Tabla_471062!A820),"817")</f>
        <v>817</v>
      </c>
      <c r="AC824" s="5" t="str" cm="1">
        <f t="array" aca="1" ref="AC824" ca="1">HYPERLINK("#"&amp;CELL("direccion",Tabla_471074!A820),"817")</f>
        <v>817</v>
      </c>
      <c r="AD824" t="s">
        <v>213</v>
      </c>
      <c r="AE824" s="3">
        <v>45747</v>
      </c>
    </row>
    <row r="825" spans="1:31" x14ac:dyDescent="0.3">
      <c r="A825">
        <v>2025</v>
      </c>
      <c r="B825" s="3">
        <v>45658</v>
      </c>
      <c r="C825" s="3">
        <v>45747</v>
      </c>
      <c r="D825" t="s">
        <v>84</v>
      </c>
      <c r="E825">
        <v>169</v>
      </c>
      <c r="F825" t="s">
        <v>306</v>
      </c>
      <c r="G825" t="s">
        <v>306</v>
      </c>
      <c r="H825" t="s">
        <v>225</v>
      </c>
      <c r="I825" t="s">
        <v>728</v>
      </c>
      <c r="J825" t="s">
        <v>1487</v>
      </c>
      <c r="K825" t="s">
        <v>1488</v>
      </c>
      <c r="L825" t="s">
        <v>91</v>
      </c>
      <c r="M825">
        <v>11537</v>
      </c>
      <c r="N825" t="s">
        <v>212</v>
      </c>
      <c r="O825">
        <v>9402.81</v>
      </c>
      <c r="P825" t="s">
        <v>212</v>
      </c>
      <c r="Q825" s="5" t="str" cm="1">
        <f t="array" aca="1" ref="Q825" ca="1">HYPERLINK("#"&amp;CELL("direccion",Tabla_471065!A821),"818")</f>
        <v>818</v>
      </c>
      <c r="R825" s="5" t="str" cm="1">
        <f t="array" aca="1" ref="R825" ca="1">HYPERLINK("#"&amp;CELL("direccion",Tabla_471039!A821),"818")</f>
        <v>818</v>
      </c>
      <c r="S825" s="5" t="str" cm="1">
        <f t="array" aca="1" ref="S825" ca="1">HYPERLINK("#"&amp;CELL("direccion",Tabla_471067!A821),"818")</f>
        <v>818</v>
      </c>
      <c r="T825" s="5" t="str" cm="1">
        <f t="array" aca="1" ref="T825" ca="1">HYPERLINK("#"&amp;CELL("direccion",Tabla_471023!A821),"818")</f>
        <v>818</v>
      </c>
      <c r="U825" s="5" t="str" cm="1">
        <f t="array" aca="1" ref="U825" ca="1">HYPERLINK("#"&amp;CELL("direccion",Tabla_471047!A821),"818")</f>
        <v>818</v>
      </c>
      <c r="V825" s="5" t="str" cm="1">
        <f t="array" aca="1" ref="V825" ca="1">HYPERLINK("#"&amp;CELL("direccion",Tabla_471030!A821),"818")</f>
        <v>818</v>
      </c>
      <c r="W825" s="5" t="str" cm="1">
        <f t="array" aca="1" ref="W825" ca="1">HYPERLINK("#"&amp;CELL("direccion",Tabla_471041!A821),"818")</f>
        <v>818</v>
      </c>
      <c r="X825" s="5" t="str" cm="1">
        <f t="array" aca="1" ref="X825" ca="1">HYPERLINK("#"&amp;CELL("direccion",Tabla_471031!A821),"818")</f>
        <v>818</v>
      </c>
      <c r="Y825" s="5" t="str" cm="1">
        <f t="array" aca="1" ref="Y825" ca="1">HYPERLINK("#"&amp;CELL("direccion",Tabla_471032!A821),"818")</f>
        <v>818</v>
      </c>
      <c r="Z825" s="5" t="str" cm="1">
        <f t="array" aca="1" ref="Z825" ca="1">HYPERLINK("#"&amp;CELL("direccion",Tabla_471059!A821),"818")</f>
        <v>818</v>
      </c>
      <c r="AA825" s="5" t="str" cm="1">
        <f t="array" aca="1" ref="AA825" ca="1">HYPERLINK("#"&amp;CELL("direccion",Tabla_471071!A821),"818")</f>
        <v>818</v>
      </c>
      <c r="AB825" s="5" t="str" cm="1">
        <f t="array" aca="1" ref="AB825" ca="1">HYPERLINK("#"&amp;CELL("direccion",Tabla_471062!A821),"818")</f>
        <v>818</v>
      </c>
      <c r="AC825" s="5" t="str" cm="1">
        <f t="array" aca="1" ref="AC825" ca="1">HYPERLINK("#"&amp;CELL("direccion",Tabla_471074!A821),"818")</f>
        <v>818</v>
      </c>
      <c r="AD825" t="s">
        <v>213</v>
      </c>
      <c r="AE825" s="3">
        <v>45747</v>
      </c>
    </row>
    <row r="826" spans="1:31" x14ac:dyDescent="0.3">
      <c r="A826">
        <v>2025</v>
      </c>
      <c r="B826" s="3">
        <v>45658</v>
      </c>
      <c r="C826" s="3">
        <v>45747</v>
      </c>
      <c r="D826" t="s">
        <v>84</v>
      </c>
      <c r="E826">
        <v>169</v>
      </c>
      <c r="F826" t="s">
        <v>309</v>
      </c>
      <c r="G826" t="s">
        <v>309</v>
      </c>
      <c r="H826" t="s">
        <v>225</v>
      </c>
      <c r="I826" t="s">
        <v>1489</v>
      </c>
      <c r="J826" t="s">
        <v>691</v>
      </c>
      <c r="K826" t="s">
        <v>348</v>
      </c>
      <c r="L826" t="s">
        <v>92</v>
      </c>
      <c r="M826">
        <v>10500</v>
      </c>
      <c r="N826" t="s">
        <v>212</v>
      </c>
      <c r="O826">
        <v>8609.76</v>
      </c>
      <c r="P826" t="s">
        <v>212</v>
      </c>
      <c r="Q826" s="5" t="str" cm="1">
        <f t="array" aca="1" ref="Q826" ca="1">HYPERLINK("#"&amp;CELL("direccion",Tabla_471065!A822),"819")</f>
        <v>819</v>
      </c>
      <c r="R826" s="5" t="str" cm="1">
        <f t="array" aca="1" ref="R826" ca="1">HYPERLINK("#"&amp;CELL("direccion",Tabla_471039!A822),"819")</f>
        <v>819</v>
      </c>
      <c r="S826" s="5" t="str" cm="1">
        <f t="array" aca="1" ref="S826" ca="1">HYPERLINK("#"&amp;CELL("direccion",Tabla_471067!A822),"819")</f>
        <v>819</v>
      </c>
      <c r="T826" s="5" t="str" cm="1">
        <f t="array" aca="1" ref="T826" ca="1">HYPERLINK("#"&amp;CELL("direccion",Tabla_471023!A822),"819")</f>
        <v>819</v>
      </c>
      <c r="U826" s="5" t="str" cm="1">
        <f t="array" aca="1" ref="U826" ca="1">HYPERLINK("#"&amp;CELL("direccion",Tabla_471047!A822),"819")</f>
        <v>819</v>
      </c>
      <c r="V826" s="5" t="str" cm="1">
        <f t="array" aca="1" ref="V826" ca="1">HYPERLINK("#"&amp;CELL("direccion",Tabla_471030!A822),"819")</f>
        <v>819</v>
      </c>
      <c r="W826" s="5" t="str" cm="1">
        <f t="array" aca="1" ref="W826" ca="1">HYPERLINK("#"&amp;CELL("direccion",Tabla_471041!A822),"819")</f>
        <v>819</v>
      </c>
      <c r="X826" s="5" t="str" cm="1">
        <f t="array" aca="1" ref="X826" ca="1">HYPERLINK("#"&amp;CELL("direccion",Tabla_471031!A822),"819")</f>
        <v>819</v>
      </c>
      <c r="Y826" s="5" t="str" cm="1">
        <f t="array" aca="1" ref="Y826" ca="1">HYPERLINK("#"&amp;CELL("direccion",Tabla_471032!A822),"819")</f>
        <v>819</v>
      </c>
      <c r="Z826" s="5" t="str" cm="1">
        <f t="array" aca="1" ref="Z826" ca="1">HYPERLINK("#"&amp;CELL("direccion",Tabla_471059!A822),"819")</f>
        <v>819</v>
      </c>
      <c r="AA826" s="5" t="str" cm="1">
        <f t="array" aca="1" ref="AA826" ca="1">HYPERLINK("#"&amp;CELL("direccion",Tabla_471071!A822),"819")</f>
        <v>819</v>
      </c>
      <c r="AB826" s="5" t="str" cm="1">
        <f t="array" aca="1" ref="AB826" ca="1">HYPERLINK("#"&amp;CELL("direccion",Tabla_471062!A822),"819")</f>
        <v>819</v>
      </c>
      <c r="AC826" s="5" t="str" cm="1">
        <f t="array" aca="1" ref="AC826" ca="1">HYPERLINK("#"&amp;CELL("direccion",Tabla_471074!A822),"819")</f>
        <v>819</v>
      </c>
      <c r="AD826" t="s">
        <v>213</v>
      </c>
      <c r="AE826" s="3">
        <v>45747</v>
      </c>
    </row>
    <row r="827" spans="1:31" x14ac:dyDescent="0.3">
      <c r="A827">
        <v>2025</v>
      </c>
      <c r="B827" s="3">
        <v>45658</v>
      </c>
      <c r="C827" s="3">
        <v>45747</v>
      </c>
      <c r="D827" t="s">
        <v>84</v>
      </c>
      <c r="E827">
        <v>169</v>
      </c>
      <c r="F827" t="s">
        <v>297</v>
      </c>
      <c r="G827" t="s">
        <v>297</v>
      </c>
      <c r="H827" t="s">
        <v>225</v>
      </c>
      <c r="I827" t="s">
        <v>600</v>
      </c>
      <c r="J827" t="s">
        <v>588</v>
      </c>
      <c r="K827" t="s">
        <v>423</v>
      </c>
      <c r="L827" t="s">
        <v>91</v>
      </c>
      <c r="M827">
        <v>10500</v>
      </c>
      <c r="N827" t="s">
        <v>212</v>
      </c>
      <c r="O827">
        <v>8609.76</v>
      </c>
      <c r="P827" t="s">
        <v>212</v>
      </c>
      <c r="Q827" s="5" t="str" cm="1">
        <f t="array" aca="1" ref="Q827" ca="1">HYPERLINK("#"&amp;CELL("direccion",Tabla_471065!A823),"820")</f>
        <v>820</v>
      </c>
      <c r="R827" s="5" t="str" cm="1">
        <f t="array" aca="1" ref="R827" ca="1">HYPERLINK("#"&amp;CELL("direccion",Tabla_471039!A823),"820")</f>
        <v>820</v>
      </c>
      <c r="S827" s="5" t="str" cm="1">
        <f t="array" aca="1" ref="S827" ca="1">HYPERLINK("#"&amp;CELL("direccion",Tabla_471067!A823),"820")</f>
        <v>820</v>
      </c>
      <c r="T827" s="5" t="str" cm="1">
        <f t="array" aca="1" ref="T827" ca="1">HYPERLINK("#"&amp;CELL("direccion",Tabla_471023!A823),"820")</f>
        <v>820</v>
      </c>
      <c r="U827" s="5" t="str" cm="1">
        <f t="array" aca="1" ref="U827" ca="1">HYPERLINK("#"&amp;CELL("direccion",Tabla_471047!A823),"820")</f>
        <v>820</v>
      </c>
      <c r="V827" s="5" t="str" cm="1">
        <f t="array" aca="1" ref="V827" ca="1">HYPERLINK("#"&amp;CELL("direccion",Tabla_471030!A823),"820")</f>
        <v>820</v>
      </c>
      <c r="W827" s="5" t="str" cm="1">
        <f t="array" aca="1" ref="W827" ca="1">HYPERLINK("#"&amp;CELL("direccion",Tabla_471041!A823),"820")</f>
        <v>820</v>
      </c>
      <c r="X827" s="5" t="str" cm="1">
        <f t="array" aca="1" ref="X827" ca="1">HYPERLINK("#"&amp;CELL("direccion",Tabla_471031!A823),"820")</f>
        <v>820</v>
      </c>
      <c r="Y827" s="5" t="str" cm="1">
        <f t="array" aca="1" ref="Y827" ca="1">HYPERLINK("#"&amp;CELL("direccion",Tabla_471032!A823),"820")</f>
        <v>820</v>
      </c>
      <c r="Z827" s="5" t="str" cm="1">
        <f t="array" aca="1" ref="Z827" ca="1">HYPERLINK("#"&amp;CELL("direccion",Tabla_471059!A823),"820")</f>
        <v>820</v>
      </c>
      <c r="AA827" s="5" t="str" cm="1">
        <f t="array" aca="1" ref="AA827" ca="1">HYPERLINK("#"&amp;CELL("direccion",Tabla_471071!A823),"820")</f>
        <v>820</v>
      </c>
      <c r="AB827" s="5" t="str" cm="1">
        <f t="array" aca="1" ref="AB827" ca="1">HYPERLINK("#"&amp;CELL("direccion",Tabla_471062!A823),"820")</f>
        <v>820</v>
      </c>
      <c r="AC827" s="5" t="str" cm="1">
        <f t="array" aca="1" ref="AC827" ca="1">HYPERLINK("#"&amp;CELL("direccion",Tabla_471074!A823),"820")</f>
        <v>820</v>
      </c>
      <c r="AD827" t="s">
        <v>213</v>
      </c>
      <c r="AE827" s="3">
        <v>45747</v>
      </c>
    </row>
    <row r="828" spans="1:31" x14ac:dyDescent="0.3">
      <c r="A828">
        <v>2025</v>
      </c>
      <c r="B828" s="3">
        <v>45658</v>
      </c>
      <c r="C828" s="3">
        <v>45747</v>
      </c>
      <c r="D828" t="s">
        <v>84</v>
      </c>
      <c r="E828">
        <v>169</v>
      </c>
      <c r="F828" t="s">
        <v>310</v>
      </c>
      <c r="G828" t="s">
        <v>310</v>
      </c>
      <c r="H828" t="s">
        <v>225</v>
      </c>
      <c r="I828" t="s">
        <v>1490</v>
      </c>
      <c r="J828" t="s">
        <v>730</v>
      </c>
      <c r="K828" t="s">
        <v>347</v>
      </c>
      <c r="L828" t="s">
        <v>91</v>
      </c>
      <c r="M828">
        <v>11537</v>
      </c>
      <c r="N828" t="s">
        <v>212</v>
      </c>
      <c r="O828">
        <v>9402.81</v>
      </c>
      <c r="P828" t="s">
        <v>212</v>
      </c>
      <c r="Q828" s="5" t="str" cm="1">
        <f t="array" aca="1" ref="Q828" ca="1">HYPERLINK("#"&amp;CELL("direccion",Tabla_471065!A824),"821")</f>
        <v>821</v>
      </c>
      <c r="R828" s="5" t="str" cm="1">
        <f t="array" aca="1" ref="R828" ca="1">HYPERLINK("#"&amp;CELL("direccion",Tabla_471039!A824),"821")</f>
        <v>821</v>
      </c>
      <c r="S828" s="5" t="str" cm="1">
        <f t="array" aca="1" ref="S828" ca="1">HYPERLINK("#"&amp;CELL("direccion",Tabla_471067!A824),"821")</f>
        <v>821</v>
      </c>
      <c r="T828" s="5" t="str" cm="1">
        <f t="array" aca="1" ref="T828" ca="1">HYPERLINK("#"&amp;CELL("direccion",Tabla_471023!A824),"821")</f>
        <v>821</v>
      </c>
      <c r="U828" s="5" t="str" cm="1">
        <f t="array" aca="1" ref="U828" ca="1">HYPERLINK("#"&amp;CELL("direccion",Tabla_471047!A824),"821")</f>
        <v>821</v>
      </c>
      <c r="V828" s="5" t="str" cm="1">
        <f t="array" aca="1" ref="V828" ca="1">HYPERLINK("#"&amp;CELL("direccion",Tabla_471030!A824),"821")</f>
        <v>821</v>
      </c>
      <c r="W828" s="5" t="str" cm="1">
        <f t="array" aca="1" ref="W828" ca="1">HYPERLINK("#"&amp;CELL("direccion",Tabla_471041!A824),"821")</f>
        <v>821</v>
      </c>
      <c r="X828" s="5" t="str" cm="1">
        <f t="array" aca="1" ref="X828" ca="1">HYPERLINK("#"&amp;CELL("direccion",Tabla_471031!A824),"821")</f>
        <v>821</v>
      </c>
      <c r="Y828" s="5" t="str" cm="1">
        <f t="array" aca="1" ref="Y828" ca="1">HYPERLINK("#"&amp;CELL("direccion",Tabla_471032!A824),"821")</f>
        <v>821</v>
      </c>
      <c r="Z828" s="5" t="str" cm="1">
        <f t="array" aca="1" ref="Z828" ca="1">HYPERLINK("#"&amp;CELL("direccion",Tabla_471059!A824),"821")</f>
        <v>821</v>
      </c>
      <c r="AA828" s="5" t="str" cm="1">
        <f t="array" aca="1" ref="AA828" ca="1">HYPERLINK("#"&amp;CELL("direccion",Tabla_471071!A824),"821")</f>
        <v>821</v>
      </c>
      <c r="AB828" s="5" t="str" cm="1">
        <f t="array" aca="1" ref="AB828" ca="1">HYPERLINK("#"&amp;CELL("direccion",Tabla_471062!A824),"821")</f>
        <v>821</v>
      </c>
      <c r="AC828" s="5" t="str" cm="1">
        <f t="array" aca="1" ref="AC828" ca="1">HYPERLINK("#"&amp;CELL("direccion",Tabla_471074!A824),"821")</f>
        <v>821</v>
      </c>
      <c r="AD828" t="s">
        <v>213</v>
      </c>
      <c r="AE828" s="3">
        <v>45747</v>
      </c>
    </row>
    <row r="829" spans="1:31" x14ac:dyDescent="0.3">
      <c r="A829">
        <v>2025</v>
      </c>
      <c r="B829" s="3">
        <v>45658</v>
      </c>
      <c r="C829" s="3">
        <v>45747</v>
      </c>
      <c r="D829" t="s">
        <v>84</v>
      </c>
      <c r="E829">
        <v>169</v>
      </c>
      <c r="F829" t="s">
        <v>309</v>
      </c>
      <c r="G829" t="s">
        <v>309</v>
      </c>
      <c r="H829" t="s">
        <v>225</v>
      </c>
      <c r="I829" t="s">
        <v>568</v>
      </c>
      <c r="J829" t="s">
        <v>730</v>
      </c>
      <c r="K829" t="s">
        <v>1491</v>
      </c>
      <c r="L829" t="s">
        <v>92</v>
      </c>
      <c r="M829">
        <v>11537</v>
      </c>
      <c r="N829" t="s">
        <v>212</v>
      </c>
      <c r="O829">
        <v>9402.81</v>
      </c>
      <c r="P829" t="s">
        <v>212</v>
      </c>
      <c r="Q829" s="5" t="str" cm="1">
        <f t="array" aca="1" ref="Q829" ca="1">HYPERLINK("#"&amp;CELL("direccion",Tabla_471065!A825),"822")</f>
        <v>822</v>
      </c>
      <c r="R829" s="5" t="str" cm="1">
        <f t="array" aca="1" ref="R829" ca="1">HYPERLINK("#"&amp;CELL("direccion",Tabla_471039!A825),"822")</f>
        <v>822</v>
      </c>
      <c r="S829" s="5" t="str" cm="1">
        <f t="array" aca="1" ref="S829" ca="1">HYPERLINK("#"&amp;CELL("direccion",Tabla_471067!A825),"822")</f>
        <v>822</v>
      </c>
      <c r="T829" s="5" t="str" cm="1">
        <f t="array" aca="1" ref="T829" ca="1">HYPERLINK("#"&amp;CELL("direccion",Tabla_471023!A825),"822")</f>
        <v>822</v>
      </c>
      <c r="U829" s="5" t="str" cm="1">
        <f t="array" aca="1" ref="U829" ca="1">HYPERLINK("#"&amp;CELL("direccion",Tabla_471047!A825),"822")</f>
        <v>822</v>
      </c>
      <c r="V829" s="5" t="str" cm="1">
        <f t="array" aca="1" ref="V829" ca="1">HYPERLINK("#"&amp;CELL("direccion",Tabla_471030!A825),"822")</f>
        <v>822</v>
      </c>
      <c r="W829" s="5" t="str" cm="1">
        <f t="array" aca="1" ref="W829" ca="1">HYPERLINK("#"&amp;CELL("direccion",Tabla_471041!A825),"822")</f>
        <v>822</v>
      </c>
      <c r="X829" s="5" t="str" cm="1">
        <f t="array" aca="1" ref="X829" ca="1">HYPERLINK("#"&amp;CELL("direccion",Tabla_471031!A825),"822")</f>
        <v>822</v>
      </c>
      <c r="Y829" s="5" t="str" cm="1">
        <f t="array" aca="1" ref="Y829" ca="1">HYPERLINK("#"&amp;CELL("direccion",Tabla_471032!A825),"822")</f>
        <v>822</v>
      </c>
      <c r="Z829" s="5" t="str" cm="1">
        <f t="array" aca="1" ref="Z829" ca="1">HYPERLINK("#"&amp;CELL("direccion",Tabla_471059!A825),"822")</f>
        <v>822</v>
      </c>
      <c r="AA829" s="5" t="str" cm="1">
        <f t="array" aca="1" ref="AA829" ca="1">HYPERLINK("#"&amp;CELL("direccion",Tabla_471071!A825),"822")</f>
        <v>822</v>
      </c>
      <c r="AB829" s="5" t="str" cm="1">
        <f t="array" aca="1" ref="AB829" ca="1">HYPERLINK("#"&amp;CELL("direccion",Tabla_471062!A825),"822")</f>
        <v>822</v>
      </c>
      <c r="AC829" s="5" t="str" cm="1">
        <f t="array" aca="1" ref="AC829" ca="1">HYPERLINK("#"&amp;CELL("direccion",Tabla_471074!A825),"822")</f>
        <v>822</v>
      </c>
      <c r="AD829" t="s">
        <v>213</v>
      </c>
      <c r="AE829" s="3">
        <v>45747</v>
      </c>
    </row>
    <row r="830" spans="1:31" x14ac:dyDescent="0.3">
      <c r="A830">
        <v>2025</v>
      </c>
      <c r="B830" s="3">
        <v>45658</v>
      </c>
      <c r="C830" s="3">
        <v>45747</v>
      </c>
      <c r="D830" t="s">
        <v>84</v>
      </c>
      <c r="E830">
        <v>169</v>
      </c>
      <c r="F830" t="s">
        <v>313</v>
      </c>
      <c r="G830" t="s">
        <v>313</v>
      </c>
      <c r="H830" t="s">
        <v>225</v>
      </c>
      <c r="I830" t="s">
        <v>537</v>
      </c>
      <c r="J830" t="s">
        <v>372</v>
      </c>
      <c r="K830" t="s">
        <v>344</v>
      </c>
      <c r="L830" t="s">
        <v>92</v>
      </c>
      <c r="M830">
        <v>11537</v>
      </c>
      <c r="N830" t="s">
        <v>212</v>
      </c>
      <c r="O830">
        <v>9402.81</v>
      </c>
      <c r="P830" t="s">
        <v>212</v>
      </c>
      <c r="Q830" s="5" t="str" cm="1">
        <f t="array" aca="1" ref="Q830" ca="1">HYPERLINK("#"&amp;CELL("direccion",Tabla_471065!A826),"823")</f>
        <v>823</v>
      </c>
      <c r="R830" s="5" t="str" cm="1">
        <f t="array" aca="1" ref="R830" ca="1">HYPERLINK("#"&amp;CELL("direccion",Tabla_471039!A826),"823")</f>
        <v>823</v>
      </c>
      <c r="S830" s="5" t="str" cm="1">
        <f t="array" aca="1" ref="S830" ca="1">HYPERLINK("#"&amp;CELL("direccion",Tabla_471067!A826),"823")</f>
        <v>823</v>
      </c>
      <c r="T830" s="5" t="str" cm="1">
        <f t="array" aca="1" ref="T830" ca="1">HYPERLINK("#"&amp;CELL("direccion",Tabla_471023!A826),"823")</f>
        <v>823</v>
      </c>
      <c r="U830" s="5" t="str" cm="1">
        <f t="array" aca="1" ref="U830" ca="1">HYPERLINK("#"&amp;CELL("direccion",Tabla_471047!A826),"823")</f>
        <v>823</v>
      </c>
      <c r="V830" s="5" t="str" cm="1">
        <f t="array" aca="1" ref="V830" ca="1">HYPERLINK("#"&amp;CELL("direccion",Tabla_471030!A826),"823")</f>
        <v>823</v>
      </c>
      <c r="W830" s="5" t="str" cm="1">
        <f t="array" aca="1" ref="W830" ca="1">HYPERLINK("#"&amp;CELL("direccion",Tabla_471041!A826),"823")</f>
        <v>823</v>
      </c>
      <c r="X830" s="5" t="str" cm="1">
        <f t="array" aca="1" ref="X830" ca="1">HYPERLINK("#"&amp;CELL("direccion",Tabla_471031!A826),"823")</f>
        <v>823</v>
      </c>
      <c r="Y830" s="5" t="str" cm="1">
        <f t="array" aca="1" ref="Y830" ca="1">HYPERLINK("#"&amp;CELL("direccion",Tabla_471032!A826),"823")</f>
        <v>823</v>
      </c>
      <c r="Z830" s="5" t="str" cm="1">
        <f t="array" aca="1" ref="Z830" ca="1">HYPERLINK("#"&amp;CELL("direccion",Tabla_471059!A826),"823")</f>
        <v>823</v>
      </c>
      <c r="AA830" s="5" t="str" cm="1">
        <f t="array" aca="1" ref="AA830" ca="1">HYPERLINK("#"&amp;CELL("direccion",Tabla_471071!A826),"823")</f>
        <v>823</v>
      </c>
      <c r="AB830" s="5" t="str" cm="1">
        <f t="array" aca="1" ref="AB830" ca="1">HYPERLINK("#"&amp;CELL("direccion",Tabla_471062!A826),"823")</f>
        <v>823</v>
      </c>
      <c r="AC830" s="5" t="str" cm="1">
        <f t="array" aca="1" ref="AC830" ca="1">HYPERLINK("#"&amp;CELL("direccion",Tabla_471074!A826),"823")</f>
        <v>823</v>
      </c>
      <c r="AD830" t="s">
        <v>213</v>
      </c>
      <c r="AE830" s="3">
        <v>45747</v>
      </c>
    </row>
    <row r="831" spans="1:31" x14ac:dyDescent="0.3">
      <c r="A831">
        <v>2025</v>
      </c>
      <c r="B831" s="3">
        <v>45658</v>
      </c>
      <c r="C831" s="3">
        <v>45747</v>
      </c>
      <c r="D831" t="s">
        <v>84</v>
      </c>
      <c r="E831">
        <v>169</v>
      </c>
      <c r="F831" t="s">
        <v>310</v>
      </c>
      <c r="G831" t="s">
        <v>310</v>
      </c>
      <c r="H831" t="s">
        <v>225</v>
      </c>
      <c r="I831" t="s">
        <v>1052</v>
      </c>
      <c r="J831" t="s">
        <v>372</v>
      </c>
      <c r="K831" t="s">
        <v>1492</v>
      </c>
      <c r="L831" t="s">
        <v>91</v>
      </c>
      <c r="M831">
        <v>11537</v>
      </c>
      <c r="N831" t="s">
        <v>212</v>
      </c>
      <c r="O831">
        <v>9402.81</v>
      </c>
      <c r="P831" t="s">
        <v>212</v>
      </c>
      <c r="Q831" s="5" t="str" cm="1">
        <f t="array" aca="1" ref="Q831" ca="1">HYPERLINK("#"&amp;CELL("direccion",Tabla_471065!A827),"824")</f>
        <v>824</v>
      </c>
      <c r="R831" s="5" t="str" cm="1">
        <f t="array" aca="1" ref="R831" ca="1">HYPERLINK("#"&amp;CELL("direccion",Tabla_471039!A827),"824")</f>
        <v>824</v>
      </c>
      <c r="S831" s="5" t="str" cm="1">
        <f t="array" aca="1" ref="S831" ca="1">HYPERLINK("#"&amp;CELL("direccion",Tabla_471067!A827),"824")</f>
        <v>824</v>
      </c>
      <c r="T831" s="5" t="str" cm="1">
        <f t="array" aca="1" ref="T831" ca="1">HYPERLINK("#"&amp;CELL("direccion",Tabla_471023!A827),"824")</f>
        <v>824</v>
      </c>
      <c r="U831" s="5" t="str" cm="1">
        <f t="array" aca="1" ref="U831" ca="1">HYPERLINK("#"&amp;CELL("direccion",Tabla_471047!A827),"824")</f>
        <v>824</v>
      </c>
      <c r="V831" s="5" t="str" cm="1">
        <f t="array" aca="1" ref="V831" ca="1">HYPERLINK("#"&amp;CELL("direccion",Tabla_471030!A827),"824")</f>
        <v>824</v>
      </c>
      <c r="W831" s="5" t="str" cm="1">
        <f t="array" aca="1" ref="W831" ca="1">HYPERLINK("#"&amp;CELL("direccion",Tabla_471041!A827),"824")</f>
        <v>824</v>
      </c>
      <c r="X831" s="5" t="str" cm="1">
        <f t="array" aca="1" ref="X831" ca="1">HYPERLINK("#"&amp;CELL("direccion",Tabla_471031!A827),"824")</f>
        <v>824</v>
      </c>
      <c r="Y831" s="5" t="str" cm="1">
        <f t="array" aca="1" ref="Y831" ca="1">HYPERLINK("#"&amp;CELL("direccion",Tabla_471032!A827),"824")</f>
        <v>824</v>
      </c>
      <c r="Z831" s="5" t="str" cm="1">
        <f t="array" aca="1" ref="Z831" ca="1">HYPERLINK("#"&amp;CELL("direccion",Tabla_471059!A827),"824")</f>
        <v>824</v>
      </c>
      <c r="AA831" s="5" t="str" cm="1">
        <f t="array" aca="1" ref="AA831" ca="1">HYPERLINK("#"&amp;CELL("direccion",Tabla_471071!A827),"824")</f>
        <v>824</v>
      </c>
      <c r="AB831" s="5" t="str" cm="1">
        <f t="array" aca="1" ref="AB831" ca="1">HYPERLINK("#"&amp;CELL("direccion",Tabla_471062!A827),"824")</f>
        <v>824</v>
      </c>
      <c r="AC831" s="5" t="str" cm="1">
        <f t="array" aca="1" ref="AC831" ca="1">HYPERLINK("#"&amp;CELL("direccion",Tabla_471074!A827),"824")</f>
        <v>824</v>
      </c>
      <c r="AD831" t="s">
        <v>213</v>
      </c>
      <c r="AE831" s="3">
        <v>45747</v>
      </c>
    </row>
    <row r="832" spans="1:31" x14ac:dyDescent="0.3">
      <c r="A832">
        <v>2025</v>
      </c>
      <c r="B832" s="3">
        <v>45658</v>
      </c>
      <c r="C832" s="3">
        <v>45747</v>
      </c>
      <c r="D832" t="s">
        <v>84</v>
      </c>
      <c r="E832">
        <v>169</v>
      </c>
      <c r="F832" t="s">
        <v>309</v>
      </c>
      <c r="G832" t="s">
        <v>309</v>
      </c>
      <c r="H832" t="s">
        <v>225</v>
      </c>
      <c r="I832" t="s">
        <v>373</v>
      </c>
      <c r="J832" t="s">
        <v>344</v>
      </c>
      <c r="K832" t="s">
        <v>353</v>
      </c>
      <c r="L832" t="s">
        <v>92</v>
      </c>
      <c r="M832">
        <v>10500</v>
      </c>
      <c r="N832" t="s">
        <v>212</v>
      </c>
      <c r="O832">
        <v>8609.76</v>
      </c>
      <c r="P832" t="s">
        <v>212</v>
      </c>
      <c r="Q832" s="5" t="str" cm="1">
        <f t="array" aca="1" ref="Q832" ca="1">HYPERLINK("#"&amp;CELL("direccion",Tabla_471065!A828),"825")</f>
        <v>825</v>
      </c>
      <c r="R832" s="5" t="str" cm="1">
        <f t="array" aca="1" ref="R832" ca="1">HYPERLINK("#"&amp;CELL("direccion",Tabla_471039!A828),"825")</f>
        <v>825</v>
      </c>
      <c r="S832" s="5" t="str" cm="1">
        <f t="array" aca="1" ref="S832" ca="1">HYPERLINK("#"&amp;CELL("direccion",Tabla_471067!A828),"825")</f>
        <v>825</v>
      </c>
      <c r="T832" s="5" t="str" cm="1">
        <f t="array" aca="1" ref="T832" ca="1">HYPERLINK("#"&amp;CELL("direccion",Tabla_471023!A828),"825")</f>
        <v>825</v>
      </c>
      <c r="U832" s="5" t="str" cm="1">
        <f t="array" aca="1" ref="U832" ca="1">HYPERLINK("#"&amp;CELL("direccion",Tabla_471047!A828),"825")</f>
        <v>825</v>
      </c>
      <c r="V832" s="5" t="str" cm="1">
        <f t="array" aca="1" ref="V832" ca="1">HYPERLINK("#"&amp;CELL("direccion",Tabla_471030!A828),"825")</f>
        <v>825</v>
      </c>
      <c r="W832" s="5" t="str" cm="1">
        <f t="array" aca="1" ref="W832" ca="1">HYPERLINK("#"&amp;CELL("direccion",Tabla_471041!A828),"825")</f>
        <v>825</v>
      </c>
      <c r="X832" s="5" t="str" cm="1">
        <f t="array" aca="1" ref="X832" ca="1">HYPERLINK("#"&amp;CELL("direccion",Tabla_471031!A828),"825")</f>
        <v>825</v>
      </c>
      <c r="Y832" s="5" t="str" cm="1">
        <f t="array" aca="1" ref="Y832" ca="1">HYPERLINK("#"&amp;CELL("direccion",Tabla_471032!A828),"825")</f>
        <v>825</v>
      </c>
      <c r="Z832" s="5" t="str" cm="1">
        <f t="array" aca="1" ref="Z832" ca="1">HYPERLINK("#"&amp;CELL("direccion",Tabla_471059!A828),"825")</f>
        <v>825</v>
      </c>
      <c r="AA832" s="5" t="str" cm="1">
        <f t="array" aca="1" ref="AA832" ca="1">HYPERLINK("#"&amp;CELL("direccion",Tabla_471071!A828),"825")</f>
        <v>825</v>
      </c>
      <c r="AB832" s="5" t="str" cm="1">
        <f t="array" aca="1" ref="AB832" ca="1">HYPERLINK("#"&amp;CELL("direccion",Tabla_471062!A828),"825")</f>
        <v>825</v>
      </c>
      <c r="AC832" s="5" t="str" cm="1">
        <f t="array" aca="1" ref="AC832" ca="1">HYPERLINK("#"&amp;CELL("direccion",Tabla_471074!A828),"825")</f>
        <v>825</v>
      </c>
      <c r="AD832" t="s">
        <v>213</v>
      </c>
      <c r="AE832" s="3">
        <v>45747</v>
      </c>
    </row>
    <row r="833" spans="1:31" x14ac:dyDescent="0.3">
      <c r="A833">
        <v>2025</v>
      </c>
      <c r="B833" s="3">
        <v>45658</v>
      </c>
      <c r="C833" s="3">
        <v>45747</v>
      </c>
      <c r="D833" t="s">
        <v>84</v>
      </c>
      <c r="E833">
        <v>169</v>
      </c>
      <c r="F833" t="s">
        <v>306</v>
      </c>
      <c r="G833" t="s">
        <v>306</v>
      </c>
      <c r="H833" t="s">
        <v>225</v>
      </c>
      <c r="I833" t="s">
        <v>670</v>
      </c>
      <c r="J833" t="s">
        <v>344</v>
      </c>
      <c r="K833" t="s">
        <v>811</v>
      </c>
      <c r="L833" t="s">
        <v>91</v>
      </c>
      <c r="M833">
        <v>11537</v>
      </c>
      <c r="N833" t="s">
        <v>212</v>
      </c>
      <c r="O833">
        <v>9402.81</v>
      </c>
      <c r="P833" t="s">
        <v>212</v>
      </c>
      <c r="Q833" s="5" t="str" cm="1">
        <f t="array" aca="1" ref="Q833" ca="1">HYPERLINK("#"&amp;CELL("direccion",Tabla_471065!A829),"826")</f>
        <v>826</v>
      </c>
      <c r="R833" s="5" t="str" cm="1">
        <f t="array" aca="1" ref="R833" ca="1">HYPERLINK("#"&amp;CELL("direccion",Tabla_471039!A829),"826")</f>
        <v>826</v>
      </c>
      <c r="S833" s="5" t="str" cm="1">
        <f t="array" aca="1" ref="S833" ca="1">HYPERLINK("#"&amp;CELL("direccion",Tabla_471067!A829),"826")</f>
        <v>826</v>
      </c>
      <c r="T833" s="5" t="str" cm="1">
        <f t="array" aca="1" ref="T833" ca="1">HYPERLINK("#"&amp;CELL("direccion",Tabla_471023!A829),"826")</f>
        <v>826</v>
      </c>
      <c r="U833" s="5" t="str" cm="1">
        <f t="array" aca="1" ref="U833" ca="1">HYPERLINK("#"&amp;CELL("direccion",Tabla_471047!A829),"826")</f>
        <v>826</v>
      </c>
      <c r="V833" s="5" t="str" cm="1">
        <f t="array" aca="1" ref="V833" ca="1">HYPERLINK("#"&amp;CELL("direccion",Tabla_471030!A829),"826")</f>
        <v>826</v>
      </c>
      <c r="W833" s="5" t="str" cm="1">
        <f t="array" aca="1" ref="W833" ca="1">HYPERLINK("#"&amp;CELL("direccion",Tabla_471041!A829),"826")</f>
        <v>826</v>
      </c>
      <c r="X833" s="5" t="str" cm="1">
        <f t="array" aca="1" ref="X833" ca="1">HYPERLINK("#"&amp;CELL("direccion",Tabla_471031!A829),"826")</f>
        <v>826</v>
      </c>
      <c r="Y833" s="5" t="str" cm="1">
        <f t="array" aca="1" ref="Y833" ca="1">HYPERLINK("#"&amp;CELL("direccion",Tabla_471032!A829),"826")</f>
        <v>826</v>
      </c>
      <c r="Z833" s="5" t="str" cm="1">
        <f t="array" aca="1" ref="Z833" ca="1">HYPERLINK("#"&amp;CELL("direccion",Tabla_471059!A829),"826")</f>
        <v>826</v>
      </c>
      <c r="AA833" s="5" t="str" cm="1">
        <f t="array" aca="1" ref="AA833" ca="1">HYPERLINK("#"&amp;CELL("direccion",Tabla_471071!A829),"826")</f>
        <v>826</v>
      </c>
      <c r="AB833" s="5" t="str" cm="1">
        <f t="array" aca="1" ref="AB833" ca="1">HYPERLINK("#"&amp;CELL("direccion",Tabla_471062!A829),"826")</f>
        <v>826</v>
      </c>
      <c r="AC833" s="5" t="str" cm="1">
        <f t="array" aca="1" ref="AC833" ca="1">HYPERLINK("#"&amp;CELL("direccion",Tabla_471074!A829),"826")</f>
        <v>826</v>
      </c>
      <c r="AD833" t="s">
        <v>213</v>
      </c>
      <c r="AE833" s="3">
        <v>45747</v>
      </c>
    </row>
    <row r="834" spans="1:31" x14ac:dyDescent="0.3">
      <c r="A834">
        <v>2025</v>
      </c>
      <c r="B834" s="3">
        <v>45658</v>
      </c>
      <c r="C834" s="3">
        <v>45747</v>
      </c>
      <c r="D834" t="s">
        <v>84</v>
      </c>
      <c r="E834">
        <v>169</v>
      </c>
      <c r="F834" t="s">
        <v>306</v>
      </c>
      <c r="G834" t="s">
        <v>306</v>
      </c>
      <c r="H834" t="s">
        <v>225</v>
      </c>
      <c r="I834" t="s">
        <v>1493</v>
      </c>
      <c r="J834" t="s">
        <v>344</v>
      </c>
      <c r="K834" t="s">
        <v>1045</v>
      </c>
      <c r="L834" t="s">
        <v>92</v>
      </c>
      <c r="M834">
        <v>10500</v>
      </c>
      <c r="N834" t="s">
        <v>212</v>
      </c>
      <c r="O834">
        <v>8609.76</v>
      </c>
      <c r="P834" t="s">
        <v>212</v>
      </c>
      <c r="Q834" s="5" t="str" cm="1">
        <f t="array" aca="1" ref="Q834" ca="1">HYPERLINK("#"&amp;CELL("direccion",Tabla_471065!A830),"827")</f>
        <v>827</v>
      </c>
      <c r="R834" s="5" t="str" cm="1">
        <f t="array" aca="1" ref="R834" ca="1">HYPERLINK("#"&amp;CELL("direccion",Tabla_471039!A830),"827")</f>
        <v>827</v>
      </c>
      <c r="S834" s="5" t="str" cm="1">
        <f t="array" aca="1" ref="S834" ca="1">HYPERLINK("#"&amp;CELL("direccion",Tabla_471067!A830),"827")</f>
        <v>827</v>
      </c>
      <c r="T834" s="5" t="str" cm="1">
        <f t="array" aca="1" ref="T834" ca="1">HYPERLINK("#"&amp;CELL("direccion",Tabla_471023!A830),"827")</f>
        <v>827</v>
      </c>
      <c r="U834" s="5" t="str" cm="1">
        <f t="array" aca="1" ref="U834" ca="1">HYPERLINK("#"&amp;CELL("direccion",Tabla_471047!A830),"827")</f>
        <v>827</v>
      </c>
      <c r="V834" s="5" t="str" cm="1">
        <f t="array" aca="1" ref="V834" ca="1">HYPERLINK("#"&amp;CELL("direccion",Tabla_471030!A830),"827")</f>
        <v>827</v>
      </c>
      <c r="W834" s="5" t="str" cm="1">
        <f t="array" aca="1" ref="W834" ca="1">HYPERLINK("#"&amp;CELL("direccion",Tabla_471041!A830),"827")</f>
        <v>827</v>
      </c>
      <c r="X834" s="5" t="str" cm="1">
        <f t="array" aca="1" ref="X834" ca="1">HYPERLINK("#"&amp;CELL("direccion",Tabla_471031!A830),"827")</f>
        <v>827</v>
      </c>
      <c r="Y834" s="5" t="str" cm="1">
        <f t="array" aca="1" ref="Y834" ca="1">HYPERLINK("#"&amp;CELL("direccion",Tabla_471032!A830),"827")</f>
        <v>827</v>
      </c>
      <c r="Z834" s="5" t="str" cm="1">
        <f t="array" aca="1" ref="Z834" ca="1">HYPERLINK("#"&amp;CELL("direccion",Tabla_471059!A830),"827")</f>
        <v>827</v>
      </c>
      <c r="AA834" s="5" t="str" cm="1">
        <f t="array" aca="1" ref="AA834" ca="1">HYPERLINK("#"&amp;CELL("direccion",Tabla_471071!A830),"827")</f>
        <v>827</v>
      </c>
      <c r="AB834" s="5" t="str" cm="1">
        <f t="array" aca="1" ref="AB834" ca="1">HYPERLINK("#"&amp;CELL("direccion",Tabla_471062!A830),"827")</f>
        <v>827</v>
      </c>
      <c r="AC834" s="5" t="str" cm="1">
        <f t="array" aca="1" ref="AC834" ca="1">HYPERLINK("#"&amp;CELL("direccion",Tabla_471074!A830),"827")</f>
        <v>827</v>
      </c>
      <c r="AD834" t="s">
        <v>213</v>
      </c>
      <c r="AE834" s="3">
        <v>45747</v>
      </c>
    </row>
    <row r="835" spans="1:31" x14ac:dyDescent="0.3">
      <c r="A835">
        <v>2025</v>
      </c>
      <c r="B835" s="3">
        <v>45658</v>
      </c>
      <c r="C835" s="3">
        <v>45747</v>
      </c>
      <c r="D835" t="s">
        <v>84</v>
      </c>
      <c r="E835">
        <v>169</v>
      </c>
      <c r="F835" t="s">
        <v>297</v>
      </c>
      <c r="G835" t="s">
        <v>297</v>
      </c>
      <c r="H835" t="s">
        <v>225</v>
      </c>
      <c r="I835" t="s">
        <v>352</v>
      </c>
      <c r="J835" t="s">
        <v>344</v>
      </c>
      <c r="K835" t="s">
        <v>1494</v>
      </c>
      <c r="L835" t="s">
        <v>92</v>
      </c>
      <c r="M835">
        <v>11537</v>
      </c>
      <c r="N835" t="s">
        <v>212</v>
      </c>
      <c r="O835">
        <v>9402.81</v>
      </c>
      <c r="P835" t="s">
        <v>212</v>
      </c>
      <c r="Q835" s="5" t="str" cm="1">
        <f t="array" aca="1" ref="Q835" ca="1">HYPERLINK("#"&amp;CELL("direccion",Tabla_471065!A831),"828")</f>
        <v>828</v>
      </c>
      <c r="R835" s="5" t="str" cm="1">
        <f t="array" aca="1" ref="R835" ca="1">HYPERLINK("#"&amp;CELL("direccion",Tabla_471039!A831),"828")</f>
        <v>828</v>
      </c>
      <c r="S835" s="5" t="str" cm="1">
        <f t="array" aca="1" ref="S835" ca="1">HYPERLINK("#"&amp;CELL("direccion",Tabla_471067!A831),"828")</f>
        <v>828</v>
      </c>
      <c r="T835" s="5" t="str" cm="1">
        <f t="array" aca="1" ref="T835" ca="1">HYPERLINK("#"&amp;CELL("direccion",Tabla_471023!A831),"828")</f>
        <v>828</v>
      </c>
      <c r="U835" s="5" t="str" cm="1">
        <f t="array" aca="1" ref="U835" ca="1">HYPERLINK("#"&amp;CELL("direccion",Tabla_471047!A831),"828")</f>
        <v>828</v>
      </c>
      <c r="V835" s="5" t="str" cm="1">
        <f t="array" aca="1" ref="V835" ca="1">HYPERLINK("#"&amp;CELL("direccion",Tabla_471030!A831),"828")</f>
        <v>828</v>
      </c>
      <c r="W835" s="5" t="str" cm="1">
        <f t="array" aca="1" ref="W835" ca="1">HYPERLINK("#"&amp;CELL("direccion",Tabla_471041!A831),"828")</f>
        <v>828</v>
      </c>
      <c r="X835" s="5" t="str" cm="1">
        <f t="array" aca="1" ref="X835" ca="1">HYPERLINK("#"&amp;CELL("direccion",Tabla_471031!A831),"828")</f>
        <v>828</v>
      </c>
      <c r="Y835" s="5" t="str" cm="1">
        <f t="array" aca="1" ref="Y835" ca="1">HYPERLINK("#"&amp;CELL("direccion",Tabla_471032!A831),"828")</f>
        <v>828</v>
      </c>
      <c r="Z835" s="5" t="str" cm="1">
        <f t="array" aca="1" ref="Z835" ca="1">HYPERLINK("#"&amp;CELL("direccion",Tabla_471059!A831),"828")</f>
        <v>828</v>
      </c>
      <c r="AA835" s="5" t="str" cm="1">
        <f t="array" aca="1" ref="AA835" ca="1">HYPERLINK("#"&amp;CELL("direccion",Tabla_471071!A831),"828")</f>
        <v>828</v>
      </c>
      <c r="AB835" s="5" t="str" cm="1">
        <f t="array" aca="1" ref="AB835" ca="1">HYPERLINK("#"&amp;CELL("direccion",Tabla_471062!A831),"828")</f>
        <v>828</v>
      </c>
      <c r="AC835" s="5" t="str" cm="1">
        <f t="array" aca="1" ref="AC835" ca="1">HYPERLINK("#"&amp;CELL("direccion",Tabla_471074!A831),"828")</f>
        <v>828</v>
      </c>
      <c r="AD835" t="s">
        <v>213</v>
      </c>
      <c r="AE835" s="3">
        <v>45747</v>
      </c>
    </row>
    <row r="836" spans="1:31" x14ac:dyDescent="0.3">
      <c r="A836">
        <v>2025</v>
      </c>
      <c r="B836" s="3">
        <v>45658</v>
      </c>
      <c r="C836" s="3">
        <v>45747</v>
      </c>
      <c r="D836" t="s">
        <v>84</v>
      </c>
      <c r="E836">
        <v>169</v>
      </c>
      <c r="F836" t="s">
        <v>314</v>
      </c>
      <c r="G836" t="s">
        <v>314</v>
      </c>
      <c r="H836" t="s">
        <v>225</v>
      </c>
      <c r="I836" t="s">
        <v>346</v>
      </c>
      <c r="J836" t="s">
        <v>344</v>
      </c>
      <c r="K836" t="s">
        <v>535</v>
      </c>
      <c r="L836" t="s">
        <v>91</v>
      </c>
      <c r="M836">
        <v>11537</v>
      </c>
      <c r="N836" t="s">
        <v>212</v>
      </c>
      <c r="O836">
        <v>9402.81</v>
      </c>
      <c r="P836" t="s">
        <v>212</v>
      </c>
      <c r="Q836" s="5" t="str" cm="1">
        <f t="array" aca="1" ref="Q836" ca="1">HYPERLINK("#"&amp;CELL("direccion",Tabla_471065!A832),"829")</f>
        <v>829</v>
      </c>
      <c r="R836" s="5" t="str" cm="1">
        <f t="array" aca="1" ref="R836" ca="1">HYPERLINK("#"&amp;CELL("direccion",Tabla_471039!A832),"829")</f>
        <v>829</v>
      </c>
      <c r="S836" s="5" t="str" cm="1">
        <f t="array" aca="1" ref="S836" ca="1">HYPERLINK("#"&amp;CELL("direccion",Tabla_471067!A832),"829")</f>
        <v>829</v>
      </c>
      <c r="T836" s="5" t="str" cm="1">
        <f t="array" aca="1" ref="T836" ca="1">HYPERLINK("#"&amp;CELL("direccion",Tabla_471023!A832),"829")</f>
        <v>829</v>
      </c>
      <c r="U836" s="5" t="str" cm="1">
        <f t="array" aca="1" ref="U836" ca="1">HYPERLINK("#"&amp;CELL("direccion",Tabla_471047!A832),"829")</f>
        <v>829</v>
      </c>
      <c r="V836" s="5" t="str" cm="1">
        <f t="array" aca="1" ref="V836" ca="1">HYPERLINK("#"&amp;CELL("direccion",Tabla_471030!A832),"829")</f>
        <v>829</v>
      </c>
      <c r="W836" s="5" t="str" cm="1">
        <f t="array" aca="1" ref="W836" ca="1">HYPERLINK("#"&amp;CELL("direccion",Tabla_471041!A832),"829")</f>
        <v>829</v>
      </c>
      <c r="X836" s="5" t="str" cm="1">
        <f t="array" aca="1" ref="X836" ca="1">HYPERLINK("#"&amp;CELL("direccion",Tabla_471031!A832),"829")</f>
        <v>829</v>
      </c>
      <c r="Y836" s="5" t="str" cm="1">
        <f t="array" aca="1" ref="Y836" ca="1">HYPERLINK("#"&amp;CELL("direccion",Tabla_471032!A832),"829")</f>
        <v>829</v>
      </c>
      <c r="Z836" s="5" t="str" cm="1">
        <f t="array" aca="1" ref="Z836" ca="1">HYPERLINK("#"&amp;CELL("direccion",Tabla_471059!A832),"829")</f>
        <v>829</v>
      </c>
      <c r="AA836" s="5" t="str" cm="1">
        <f t="array" aca="1" ref="AA836" ca="1">HYPERLINK("#"&amp;CELL("direccion",Tabla_471071!A832),"829")</f>
        <v>829</v>
      </c>
      <c r="AB836" s="5" t="str" cm="1">
        <f t="array" aca="1" ref="AB836" ca="1">HYPERLINK("#"&amp;CELL("direccion",Tabla_471062!A832),"829")</f>
        <v>829</v>
      </c>
      <c r="AC836" s="5" t="str" cm="1">
        <f t="array" aca="1" ref="AC836" ca="1">HYPERLINK("#"&amp;CELL("direccion",Tabla_471074!A832),"829")</f>
        <v>829</v>
      </c>
      <c r="AD836" t="s">
        <v>213</v>
      </c>
      <c r="AE836" s="3">
        <v>45747</v>
      </c>
    </row>
    <row r="837" spans="1:31" x14ac:dyDescent="0.3">
      <c r="A837">
        <v>2025</v>
      </c>
      <c r="B837" s="3">
        <v>45658</v>
      </c>
      <c r="C837" s="3">
        <v>45747</v>
      </c>
      <c r="D837" t="s">
        <v>84</v>
      </c>
      <c r="E837">
        <v>169</v>
      </c>
      <c r="F837" t="s">
        <v>297</v>
      </c>
      <c r="G837" t="s">
        <v>297</v>
      </c>
      <c r="H837" t="s">
        <v>225</v>
      </c>
      <c r="I837" t="s">
        <v>418</v>
      </c>
      <c r="J837" t="s">
        <v>344</v>
      </c>
      <c r="K837" t="s">
        <v>553</v>
      </c>
      <c r="L837" t="s">
        <v>92</v>
      </c>
      <c r="M837">
        <v>10500</v>
      </c>
      <c r="N837" t="s">
        <v>212</v>
      </c>
      <c r="O837">
        <v>8609.76</v>
      </c>
      <c r="P837" t="s">
        <v>212</v>
      </c>
      <c r="Q837" s="5" t="str" cm="1">
        <f t="array" aca="1" ref="Q837" ca="1">HYPERLINK("#"&amp;CELL("direccion",Tabla_471065!A833),"830")</f>
        <v>830</v>
      </c>
      <c r="R837" s="5" t="str" cm="1">
        <f t="array" aca="1" ref="R837" ca="1">HYPERLINK("#"&amp;CELL("direccion",Tabla_471039!A833),"830")</f>
        <v>830</v>
      </c>
      <c r="S837" s="5" t="str" cm="1">
        <f t="array" aca="1" ref="S837" ca="1">HYPERLINK("#"&amp;CELL("direccion",Tabla_471067!A833),"830")</f>
        <v>830</v>
      </c>
      <c r="T837" s="5" t="str" cm="1">
        <f t="array" aca="1" ref="T837" ca="1">HYPERLINK("#"&amp;CELL("direccion",Tabla_471023!A833),"830")</f>
        <v>830</v>
      </c>
      <c r="U837" s="5" t="str" cm="1">
        <f t="array" aca="1" ref="U837" ca="1">HYPERLINK("#"&amp;CELL("direccion",Tabla_471047!A833),"830")</f>
        <v>830</v>
      </c>
      <c r="V837" s="5" t="str" cm="1">
        <f t="array" aca="1" ref="V837" ca="1">HYPERLINK("#"&amp;CELL("direccion",Tabla_471030!A833),"830")</f>
        <v>830</v>
      </c>
      <c r="W837" s="5" t="str" cm="1">
        <f t="array" aca="1" ref="W837" ca="1">HYPERLINK("#"&amp;CELL("direccion",Tabla_471041!A833),"830")</f>
        <v>830</v>
      </c>
      <c r="X837" s="5" t="str" cm="1">
        <f t="array" aca="1" ref="X837" ca="1">HYPERLINK("#"&amp;CELL("direccion",Tabla_471031!A833),"830")</f>
        <v>830</v>
      </c>
      <c r="Y837" s="5" t="str" cm="1">
        <f t="array" aca="1" ref="Y837" ca="1">HYPERLINK("#"&amp;CELL("direccion",Tabla_471032!A833),"830")</f>
        <v>830</v>
      </c>
      <c r="Z837" s="5" t="str" cm="1">
        <f t="array" aca="1" ref="Z837" ca="1">HYPERLINK("#"&amp;CELL("direccion",Tabla_471059!A833),"830")</f>
        <v>830</v>
      </c>
      <c r="AA837" s="5" t="str" cm="1">
        <f t="array" aca="1" ref="AA837" ca="1">HYPERLINK("#"&amp;CELL("direccion",Tabla_471071!A833),"830")</f>
        <v>830</v>
      </c>
      <c r="AB837" s="5" t="str" cm="1">
        <f t="array" aca="1" ref="AB837" ca="1">HYPERLINK("#"&amp;CELL("direccion",Tabla_471062!A833),"830")</f>
        <v>830</v>
      </c>
      <c r="AC837" s="5" t="str" cm="1">
        <f t="array" aca="1" ref="AC837" ca="1">HYPERLINK("#"&amp;CELL("direccion",Tabla_471074!A833),"830")</f>
        <v>830</v>
      </c>
      <c r="AD837" t="s">
        <v>213</v>
      </c>
      <c r="AE837" s="3">
        <v>45747</v>
      </c>
    </row>
    <row r="838" spans="1:31" x14ac:dyDescent="0.3">
      <c r="A838">
        <v>2025</v>
      </c>
      <c r="B838" s="3">
        <v>45658</v>
      </c>
      <c r="C838" s="3">
        <v>45747</v>
      </c>
      <c r="D838" t="s">
        <v>84</v>
      </c>
      <c r="E838">
        <v>169</v>
      </c>
      <c r="F838" t="s">
        <v>306</v>
      </c>
      <c r="G838" t="s">
        <v>306</v>
      </c>
      <c r="H838" t="s">
        <v>225</v>
      </c>
      <c r="I838" t="s">
        <v>1380</v>
      </c>
      <c r="J838" t="s">
        <v>344</v>
      </c>
      <c r="K838" t="s">
        <v>553</v>
      </c>
      <c r="L838" t="s">
        <v>91</v>
      </c>
      <c r="M838">
        <v>11537</v>
      </c>
      <c r="N838" t="s">
        <v>212</v>
      </c>
      <c r="O838">
        <v>9402.81</v>
      </c>
      <c r="P838" t="s">
        <v>212</v>
      </c>
      <c r="Q838" s="5" t="str" cm="1">
        <f t="array" aca="1" ref="Q838" ca="1">HYPERLINK("#"&amp;CELL("direccion",Tabla_471065!A834),"831")</f>
        <v>831</v>
      </c>
      <c r="R838" s="5" t="str" cm="1">
        <f t="array" aca="1" ref="R838" ca="1">HYPERLINK("#"&amp;CELL("direccion",Tabla_471039!A834),"831")</f>
        <v>831</v>
      </c>
      <c r="S838" s="5" t="str" cm="1">
        <f t="array" aca="1" ref="S838" ca="1">HYPERLINK("#"&amp;CELL("direccion",Tabla_471067!A834),"831")</f>
        <v>831</v>
      </c>
      <c r="T838" s="5" t="str" cm="1">
        <f t="array" aca="1" ref="T838" ca="1">HYPERLINK("#"&amp;CELL("direccion",Tabla_471023!A834),"831")</f>
        <v>831</v>
      </c>
      <c r="U838" s="5" t="str" cm="1">
        <f t="array" aca="1" ref="U838" ca="1">HYPERLINK("#"&amp;CELL("direccion",Tabla_471047!A834),"831")</f>
        <v>831</v>
      </c>
      <c r="V838" s="5" t="str" cm="1">
        <f t="array" aca="1" ref="V838" ca="1">HYPERLINK("#"&amp;CELL("direccion",Tabla_471030!A834),"831")</f>
        <v>831</v>
      </c>
      <c r="W838" s="5" t="str" cm="1">
        <f t="array" aca="1" ref="W838" ca="1">HYPERLINK("#"&amp;CELL("direccion",Tabla_471041!A834),"831")</f>
        <v>831</v>
      </c>
      <c r="X838" s="5" t="str" cm="1">
        <f t="array" aca="1" ref="X838" ca="1">HYPERLINK("#"&amp;CELL("direccion",Tabla_471031!A834),"831")</f>
        <v>831</v>
      </c>
      <c r="Y838" s="5" t="str" cm="1">
        <f t="array" aca="1" ref="Y838" ca="1">HYPERLINK("#"&amp;CELL("direccion",Tabla_471032!A834),"831")</f>
        <v>831</v>
      </c>
      <c r="Z838" s="5" t="str" cm="1">
        <f t="array" aca="1" ref="Z838" ca="1">HYPERLINK("#"&amp;CELL("direccion",Tabla_471059!A834),"831")</f>
        <v>831</v>
      </c>
      <c r="AA838" s="5" t="str" cm="1">
        <f t="array" aca="1" ref="AA838" ca="1">HYPERLINK("#"&amp;CELL("direccion",Tabla_471071!A834),"831")</f>
        <v>831</v>
      </c>
      <c r="AB838" s="5" t="str" cm="1">
        <f t="array" aca="1" ref="AB838" ca="1">HYPERLINK("#"&amp;CELL("direccion",Tabla_471062!A834),"831")</f>
        <v>831</v>
      </c>
      <c r="AC838" s="5" t="str" cm="1">
        <f t="array" aca="1" ref="AC838" ca="1">HYPERLINK("#"&amp;CELL("direccion",Tabla_471074!A834),"831")</f>
        <v>831</v>
      </c>
      <c r="AD838" t="s">
        <v>213</v>
      </c>
      <c r="AE838" s="3">
        <v>45747</v>
      </c>
    </row>
    <row r="839" spans="1:31" x14ac:dyDescent="0.3">
      <c r="A839">
        <v>2025</v>
      </c>
      <c r="B839" s="3">
        <v>45658</v>
      </c>
      <c r="C839" s="3">
        <v>45747</v>
      </c>
      <c r="D839" t="s">
        <v>84</v>
      </c>
      <c r="E839">
        <v>169</v>
      </c>
      <c r="F839" t="s">
        <v>297</v>
      </c>
      <c r="G839" t="s">
        <v>297</v>
      </c>
      <c r="H839" t="s">
        <v>225</v>
      </c>
      <c r="I839" t="s">
        <v>1495</v>
      </c>
      <c r="J839" t="s">
        <v>344</v>
      </c>
      <c r="K839" t="s">
        <v>553</v>
      </c>
      <c r="L839" t="s">
        <v>91</v>
      </c>
      <c r="M839">
        <v>10500</v>
      </c>
      <c r="N839" t="s">
        <v>212</v>
      </c>
      <c r="O839">
        <v>8609.76</v>
      </c>
      <c r="P839" t="s">
        <v>212</v>
      </c>
      <c r="Q839" s="5" t="str" cm="1">
        <f t="array" aca="1" ref="Q839" ca="1">HYPERLINK("#"&amp;CELL("direccion",Tabla_471065!A835),"832")</f>
        <v>832</v>
      </c>
      <c r="R839" s="5" t="str" cm="1">
        <f t="array" aca="1" ref="R839" ca="1">HYPERLINK("#"&amp;CELL("direccion",Tabla_471039!A835),"832")</f>
        <v>832</v>
      </c>
      <c r="S839" s="5" t="str" cm="1">
        <f t="array" aca="1" ref="S839" ca="1">HYPERLINK("#"&amp;CELL("direccion",Tabla_471067!A835),"832")</f>
        <v>832</v>
      </c>
      <c r="T839" s="5" t="str" cm="1">
        <f t="array" aca="1" ref="T839" ca="1">HYPERLINK("#"&amp;CELL("direccion",Tabla_471023!A835),"832")</f>
        <v>832</v>
      </c>
      <c r="U839" s="5" t="str" cm="1">
        <f t="array" aca="1" ref="U839" ca="1">HYPERLINK("#"&amp;CELL("direccion",Tabla_471047!A835),"832")</f>
        <v>832</v>
      </c>
      <c r="V839" s="5" t="str" cm="1">
        <f t="array" aca="1" ref="V839" ca="1">HYPERLINK("#"&amp;CELL("direccion",Tabla_471030!A835),"832")</f>
        <v>832</v>
      </c>
      <c r="W839" s="5" t="str" cm="1">
        <f t="array" aca="1" ref="W839" ca="1">HYPERLINK("#"&amp;CELL("direccion",Tabla_471041!A835),"832")</f>
        <v>832</v>
      </c>
      <c r="X839" s="5" t="str" cm="1">
        <f t="array" aca="1" ref="X839" ca="1">HYPERLINK("#"&amp;CELL("direccion",Tabla_471031!A835),"832")</f>
        <v>832</v>
      </c>
      <c r="Y839" s="5" t="str" cm="1">
        <f t="array" aca="1" ref="Y839" ca="1">HYPERLINK("#"&amp;CELL("direccion",Tabla_471032!A835),"832")</f>
        <v>832</v>
      </c>
      <c r="Z839" s="5" t="str" cm="1">
        <f t="array" aca="1" ref="Z839" ca="1">HYPERLINK("#"&amp;CELL("direccion",Tabla_471059!A835),"832")</f>
        <v>832</v>
      </c>
      <c r="AA839" s="5" t="str" cm="1">
        <f t="array" aca="1" ref="AA839" ca="1">HYPERLINK("#"&amp;CELL("direccion",Tabla_471071!A835),"832")</f>
        <v>832</v>
      </c>
      <c r="AB839" s="5" t="str" cm="1">
        <f t="array" aca="1" ref="AB839" ca="1">HYPERLINK("#"&amp;CELL("direccion",Tabla_471062!A835),"832")</f>
        <v>832</v>
      </c>
      <c r="AC839" s="5" t="str" cm="1">
        <f t="array" aca="1" ref="AC839" ca="1">HYPERLINK("#"&amp;CELL("direccion",Tabla_471074!A835),"832")</f>
        <v>832</v>
      </c>
      <c r="AD839" t="s">
        <v>213</v>
      </c>
      <c r="AE839" s="3">
        <v>45747</v>
      </c>
    </row>
    <row r="840" spans="1:31" x14ac:dyDescent="0.3">
      <c r="A840">
        <v>2025</v>
      </c>
      <c r="B840" s="3">
        <v>45658</v>
      </c>
      <c r="C840" s="3">
        <v>45747</v>
      </c>
      <c r="D840" t="s">
        <v>84</v>
      </c>
      <c r="E840">
        <v>169</v>
      </c>
      <c r="F840" t="s">
        <v>309</v>
      </c>
      <c r="G840" t="s">
        <v>309</v>
      </c>
      <c r="H840" t="s">
        <v>225</v>
      </c>
      <c r="I840" t="s">
        <v>1496</v>
      </c>
      <c r="J840" t="s">
        <v>344</v>
      </c>
      <c r="K840" t="s">
        <v>347</v>
      </c>
      <c r="L840" t="s">
        <v>92</v>
      </c>
      <c r="M840">
        <v>11537</v>
      </c>
      <c r="N840" t="s">
        <v>212</v>
      </c>
      <c r="O840">
        <v>9402.81</v>
      </c>
      <c r="P840" t="s">
        <v>212</v>
      </c>
      <c r="Q840" s="5" t="str" cm="1">
        <f t="array" aca="1" ref="Q840" ca="1">HYPERLINK("#"&amp;CELL("direccion",Tabla_471065!A836),"833")</f>
        <v>833</v>
      </c>
      <c r="R840" s="5" t="str" cm="1">
        <f t="array" aca="1" ref="R840" ca="1">HYPERLINK("#"&amp;CELL("direccion",Tabla_471039!A836),"833")</f>
        <v>833</v>
      </c>
      <c r="S840" s="5" t="str" cm="1">
        <f t="array" aca="1" ref="S840" ca="1">HYPERLINK("#"&amp;CELL("direccion",Tabla_471067!A836),"833")</f>
        <v>833</v>
      </c>
      <c r="T840" s="5" t="str" cm="1">
        <f t="array" aca="1" ref="T840" ca="1">HYPERLINK("#"&amp;CELL("direccion",Tabla_471023!A836),"833")</f>
        <v>833</v>
      </c>
      <c r="U840" s="5" t="str" cm="1">
        <f t="array" aca="1" ref="U840" ca="1">HYPERLINK("#"&amp;CELL("direccion",Tabla_471047!A836),"833")</f>
        <v>833</v>
      </c>
      <c r="V840" s="5" t="str" cm="1">
        <f t="array" aca="1" ref="V840" ca="1">HYPERLINK("#"&amp;CELL("direccion",Tabla_471030!A836),"833")</f>
        <v>833</v>
      </c>
      <c r="W840" s="5" t="str" cm="1">
        <f t="array" aca="1" ref="W840" ca="1">HYPERLINK("#"&amp;CELL("direccion",Tabla_471041!A836),"833")</f>
        <v>833</v>
      </c>
      <c r="X840" s="5" t="str" cm="1">
        <f t="array" aca="1" ref="X840" ca="1">HYPERLINK("#"&amp;CELL("direccion",Tabla_471031!A836),"833")</f>
        <v>833</v>
      </c>
      <c r="Y840" s="5" t="str" cm="1">
        <f t="array" aca="1" ref="Y840" ca="1">HYPERLINK("#"&amp;CELL("direccion",Tabla_471032!A836),"833")</f>
        <v>833</v>
      </c>
      <c r="Z840" s="5" t="str" cm="1">
        <f t="array" aca="1" ref="Z840" ca="1">HYPERLINK("#"&amp;CELL("direccion",Tabla_471059!A836),"833")</f>
        <v>833</v>
      </c>
      <c r="AA840" s="5" t="str" cm="1">
        <f t="array" aca="1" ref="AA840" ca="1">HYPERLINK("#"&amp;CELL("direccion",Tabla_471071!A836),"833")</f>
        <v>833</v>
      </c>
      <c r="AB840" s="5" t="str" cm="1">
        <f t="array" aca="1" ref="AB840" ca="1">HYPERLINK("#"&amp;CELL("direccion",Tabla_471062!A836),"833")</f>
        <v>833</v>
      </c>
      <c r="AC840" s="5" t="str" cm="1">
        <f t="array" aca="1" ref="AC840" ca="1">HYPERLINK("#"&amp;CELL("direccion",Tabla_471074!A836),"833")</f>
        <v>833</v>
      </c>
      <c r="AD840" t="s">
        <v>213</v>
      </c>
      <c r="AE840" s="3">
        <v>45747</v>
      </c>
    </row>
    <row r="841" spans="1:31" x14ac:dyDescent="0.3">
      <c r="A841">
        <v>2025</v>
      </c>
      <c r="B841" s="3">
        <v>45658</v>
      </c>
      <c r="C841" s="3">
        <v>45747</v>
      </c>
      <c r="D841" t="s">
        <v>84</v>
      </c>
      <c r="E841">
        <v>169</v>
      </c>
      <c r="F841" t="s">
        <v>310</v>
      </c>
      <c r="G841" t="s">
        <v>310</v>
      </c>
      <c r="H841" t="s">
        <v>225</v>
      </c>
      <c r="I841" t="s">
        <v>1497</v>
      </c>
      <c r="J841" t="s">
        <v>344</v>
      </c>
      <c r="K841" t="s">
        <v>730</v>
      </c>
      <c r="L841" t="s">
        <v>92</v>
      </c>
      <c r="M841">
        <v>11537</v>
      </c>
      <c r="N841" t="s">
        <v>212</v>
      </c>
      <c r="O841">
        <v>9402.81</v>
      </c>
      <c r="P841" t="s">
        <v>212</v>
      </c>
      <c r="Q841" s="5" t="str" cm="1">
        <f t="array" aca="1" ref="Q841" ca="1">HYPERLINK("#"&amp;CELL("direccion",Tabla_471065!A837),"834")</f>
        <v>834</v>
      </c>
      <c r="R841" s="5" t="str" cm="1">
        <f t="array" aca="1" ref="R841" ca="1">HYPERLINK("#"&amp;CELL("direccion",Tabla_471039!A837),"834")</f>
        <v>834</v>
      </c>
      <c r="S841" s="5" t="str" cm="1">
        <f t="array" aca="1" ref="S841" ca="1">HYPERLINK("#"&amp;CELL("direccion",Tabla_471067!A837),"834")</f>
        <v>834</v>
      </c>
      <c r="T841" s="5" t="str" cm="1">
        <f t="array" aca="1" ref="T841" ca="1">HYPERLINK("#"&amp;CELL("direccion",Tabla_471023!A837),"834")</f>
        <v>834</v>
      </c>
      <c r="U841" s="5" t="str" cm="1">
        <f t="array" aca="1" ref="U841" ca="1">HYPERLINK("#"&amp;CELL("direccion",Tabla_471047!A837),"834")</f>
        <v>834</v>
      </c>
      <c r="V841" s="5" t="str" cm="1">
        <f t="array" aca="1" ref="V841" ca="1">HYPERLINK("#"&amp;CELL("direccion",Tabla_471030!A837),"834")</f>
        <v>834</v>
      </c>
      <c r="W841" s="5" t="str" cm="1">
        <f t="array" aca="1" ref="W841" ca="1">HYPERLINK("#"&amp;CELL("direccion",Tabla_471041!A837),"834")</f>
        <v>834</v>
      </c>
      <c r="X841" s="5" t="str" cm="1">
        <f t="array" aca="1" ref="X841" ca="1">HYPERLINK("#"&amp;CELL("direccion",Tabla_471031!A837),"834")</f>
        <v>834</v>
      </c>
      <c r="Y841" s="5" t="str" cm="1">
        <f t="array" aca="1" ref="Y841" ca="1">HYPERLINK("#"&amp;CELL("direccion",Tabla_471032!A837),"834")</f>
        <v>834</v>
      </c>
      <c r="Z841" s="5" t="str" cm="1">
        <f t="array" aca="1" ref="Z841" ca="1">HYPERLINK("#"&amp;CELL("direccion",Tabla_471059!A837),"834")</f>
        <v>834</v>
      </c>
      <c r="AA841" s="5" t="str" cm="1">
        <f t="array" aca="1" ref="AA841" ca="1">HYPERLINK("#"&amp;CELL("direccion",Tabla_471071!A837),"834")</f>
        <v>834</v>
      </c>
      <c r="AB841" s="5" t="str" cm="1">
        <f t="array" aca="1" ref="AB841" ca="1">HYPERLINK("#"&amp;CELL("direccion",Tabla_471062!A837),"834")</f>
        <v>834</v>
      </c>
      <c r="AC841" s="5" t="str" cm="1">
        <f t="array" aca="1" ref="AC841" ca="1">HYPERLINK("#"&amp;CELL("direccion",Tabla_471074!A837),"834")</f>
        <v>834</v>
      </c>
      <c r="AD841" t="s">
        <v>213</v>
      </c>
      <c r="AE841" s="3">
        <v>45747</v>
      </c>
    </row>
    <row r="842" spans="1:31" x14ac:dyDescent="0.3">
      <c r="A842">
        <v>2025</v>
      </c>
      <c r="B842" s="3">
        <v>45658</v>
      </c>
      <c r="C842" s="3">
        <v>45747</v>
      </c>
      <c r="D842" t="s">
        <v>84</v>
      </c>
      <c r="E842">
        <v>169</v>
      </c>
      <c r="F842" t="s">
        <v>310</v>
      </c>
      <c r="G842" t="s">
        <v>310</v>
      </c>
      <c r="H842" t="s">
        <v>225</v>
      </c>
      <c r="I842" t="s">
        <v>1498</v>
      </c>
      <c r="J842" t="s">
        <v>344</v>
      </c>
      <c r="K842" t="s">
        <v>730</v>
      </c>
      <c r="L842" t="s">
        <v>92</v>
      </c>
      <c r="M842">
        <v>11537</v>
      </c>
      <c r="N842" t="s">
        <v>212</v>
      </c>
      <c r="O842">
        <v>9402.81</v>
      </c>
      <c r="P842" t="s">
        <v>212</v>
      </c>
      <c r="Q842" s="5" t="str" cm="1">
        <f t="array" aca="1" ref="Q842" ca="1">HYPERLINK("#"&amp;CELL("direccion",Tabla_471065!A838),"835")</f>
        <v>835</v>
      </c>
      <c r="R842" s="5" t="str" cm="1">
        <f t="array" aca="1" ref="R842" ca="1">HYPERLINK("#"&amp;CELL("direccion",Tabla_471039!A838),"835")</f>
        <v>835</v>
      </c>
      <c r="S842" s="5" t="str" cm="1">
        <f t="array" aca="1" ref="S842" ca="1">HYPERLINK("#"&amp;CELL("direccion",Tabla_471067!A838),"835")</f>
        <v>835</v>
      </c>
      <c r="T842" s="5" t="str" cm="1">
        <f t="array" aca="1" ref="T842" ca="1">HYPERLINK("#"&amp;CELL("direccion",Tabla_471023!A838),"835")</f>
        <v>835</v>
      </c>
      <c r="U842" s="5" t="str" cm="1">
        <f t="array" aca="1" ref="U842" ca="1">HYPERLINK("#"&amp;CELL("direccion",Tabla_471047!A838),"835")</f>
        <v>835</v>
      </c>
      <c r="V842" s="5" t="str" cm="1">
        <f t="array" aca="1" ref="V842" ca="1">HYPERLINK("#"&amp;CELL("direccion",Tabla_471030!A838),"835")</f>
        <v>835</v>
      </c>
      <c r="W842" s="5" t="str" cm="1">
        <f t="array" aca="1" ref="W842" ca="1">HYPERLINK("#"&amp;CELL("direccion",Tabla_471041!A838),"835")</f>
        <v>835</v>
      </c>
      <c r="X842" s="5" t="str" cm="1">
        <f t="array" aca="1" ref="X842" ca="1">HYPERLINK("#"&amp;CELL("direccion",Tabla_471031!A838),"835")</f>
        <v>835</v>
      </c>
      <c r="Y842" s="5" t="str" cm="1">
        <f t="array" aca="1" ref="Y842" ca="1">HYPERLINK("#"&amp;CELL("direccion",Tabla_471032!A838),"835")</f>
        <v>835</v>
      </c>
      <c r="Z842" s="5" t="str" cm="1">
        <f t="array" aca="1" ref="Z842" ca="1">HYPERLINK("#"&amp;CELL("direccion",Tabla_471059!A838),"835")</f>
        <v>835</v>
      </c>
      <c r="AA842" s="5" t="str" cm="1">
        <f t="array" aca="1" ref="AA842" ca="1">HYPERLINK("#"&amp;CELL("direccion",Tabla_471071!A838),"835")</f>
        <v>835</v>
      </c>
      <c r="AB842" s="5" t="str" cm="1">
        <f t="array" aca="1" ref="AB842" ca="1">HYPERLINK("#"&amp;CELL("direccion",Tabla_471062!A838),"835")</f>
        <v>835</v>
      </c>
      <c r="AC842" s="5" t="str" cm="1">
        <f t="array" aca="1" ref="AC842" ca="1">HYPERLINK("#"&amp;CELL("direccion",Tabla_471074!A838),"835")</f>
        <v>835</v>
      </c>
      <c r="AD842" t="s">
        <v>213</v>
      </c>
      <c r="AE842" s="3">
        <v>45747</v>
      </c>
    </row>
    <row r="843" spans="1:31" x14ac:dyDescent="0.3">
      <c r="A843">
        <v>2025</v>
      </c>
      <c r="B843" s="3">
        <v>45658</v>
      </c>
      <c r="C843" s="3">
        <v>45747</v>
      </c>
      <c r="D843" t="s">
        <v>84</v>
      </c>
      <c r="E843">
        <v>169</v>
      </c>
      <c r="F843" t="s">
        <v>306</v>
      </c>
      <c r="G843" t="s">
        <v>306</v>
      </c>
      <c r="H843" t="s">
        <v>225</v>
      </c>
      <c r="I843" t="s">
        <v>1499</v>
      </c>
      <c r="J843" t="s">
        <v>344</v>
      </c>
      <c r="K843" t="s">
        <v>344</v>
      </c>
      <c r="L843" t="s">
        <v>91</v>
      </c>
      <c r="M843">
        <v>11537</v>
      </c>
      <c r="N843" t="s">
        <v>212</v>
      </c>
      <c r="O843">
        <v>9402.81</v>
      </c>
      <c r="P843" t="s">
        <v>212</v>
      </c>
      <c r="Q843" s="5" t="str" cm="1">
        <f t="array" aca="1" ref="Q843" ca="1">HYPERLINK("#"&amp;CELL("direccion",Tabla_471065!A839),"836")</f>
        <v>836</v>
      </c>
      <c r="R843" s="5" t="str" cm="1">
        <f t="array" aca="1" ref="R843" ca="1">HYPERLINK("#"&amp;CELL("direccion",Tabla_471039!A839),"836")</f>
        <v>836</v>
      </c>
      <c r="S843" s="5" t="str" cm="1">
        <f t="array" aca="1" ref="S843" ca="1">HYPERLINK("#"&amp;CELL("direccion",Tabla_471067!A839),"836")</f>
        <v>836</v>
      </c>
      <c r="T843" s="5" t="str" cm="1">
        <f t="array" aca="1" ref="T843" ca="1">HYPERLINK("#"&amp;CELL("direccion",Tabla_471023!A839),"836")</f>
        <v>836</v>
      </c>
      <c r="U843" s="5" t="str" cm="1">
        <f t="array" aca="1" ref="U843" ca="1">HYPERLINK("#"&amp;CELL("direccion",Tabla_471047!A839),"836")</f>
        <v>836</v>
      </c>
      <c r="V843" s="5" t="str" cm="1">
        <f t="array" aca="1" ref="V843" ca="1">HYPERLINK("#"&amp;CELL("direccion",Tabla_471030!A839),"836")</f>
        <v>836</v>
      </c>
      <c r="W843" s="5" t="str" cm="1">
        <f t="array" aca="1" ref="W843" ca="1">HYPERLINK("#"&amp;CELL("direccion",Tabla_471041!A839),"836")</f>
        <v>836</v>
      </c>
      <c r="X843" s="5" t="str" cm="1">
        <f t="array" aca="1" ref="X843" ca="1">HYPERLINK("#"&amp;CELL("direccion",Tabla_471031!A839),"836")</f>
        <v>836</v>
      </c>
      <c r="Y843" s="5" t="str" cm="1">
        <f t="array" aca="1" ref="Y843" ca="1">HYPERLINK("#"&amp;CELL("direccion",Tabla_471032!A839),"836")</f>
        <v>836</v>
      </c>
      <c r="Z843" s="5" t="str" cm="1">
        <f t="array" aca="1" ref="Z843" ca="1">HYPERLINK("#"&amp;CELL("direccion",Tabla_471059!A839),"836")</f>
        <v>836</v>
      </c>
      <c r="AA843" s="5" t="str" cm="1">
        <f t="array" aca="1" ref="AA843" ca="1">HYPERLINK("#"&amp;CELL("direccion",Tabla_471071!A839),"836")</f>
        <v>836</v>
      </c>
      <c r="AB843" s="5" t="str" cm="1">
        <f t="array" aca="1" ref="AB843" ca="1">HYPERLINK("#"&amp;CELL("direccion",Tabla_471062!A839),"836")</f>
        <v>836</v>
      </c>
      <c r="AC843" s="5" t="str" cm="1">
        <f t="array" aca="1" ref="AC843" ca="1">HYPERLINK("#"&amp;CELL("direccion",Tabla_471074!A839),"836")</f>
        <v>836</v>
      </c>
      <c r="AD843" t="s">
        <v>213</v>
      </c>
      <c r="AE843" s="3">
        <v>45747</v>
      </c>
    </row>
    <row r="844" spans="1:31" x14ac:dyDescent="0.3">
      <c r="A844">
        <v>2025</v>
      </c>
      <c r="B844" s="3">
        <v>45658</v>
      </c>
      <c r="C844" s="3">
        <v>45747</v>
      </c>
      <c r="D844" t="s">
        <v>84</v>
      </c>
      <c r="E844">
        <v>169</v>
      </c>
      <c r="F844" t="s">
        <v>297</v>
      </c>
      <c r="G844" t="s">
        <v>297</v>
      </c>
      <c r="H844" t="s">
        <v>225</v>
      </c>
      <c r="I844" t="s">
        <v>1173</v>
      </c>
      <c r="J844" t="s">
        <v>344</v>
      </c>
      <c r="K844" t="s">
        <v>606</v>
      </c>
      <c r="L844" t="s">
        <v>91</v>
      </c>
      <c r="M844">
        <v>10500</v>
      </c>
      <c r="N844" t="s">
        <v>212</v>
      </c>
      <c r="O844">
        <v>8609.76</v>
      </c>
      <c r="P844" t="s">
        <v>212</v>
      </c>
      <c r="Q844" s="5" t="str" cm="1">
        <f t="array" aca="1" ref="Q844" ca="1">HYPERLINK("#"&amp;CELL("direccion",Tabla_471065!A840),"837")</f>
        <v>837</v>
      </c>
      <c r="R844" s="5" t="str" cm="1">
        <f t="array" aca="1" ref="R844" ca="1">HYPERLINK("#"&amp;CELL("direccion",Tabla_471039!A840),"837")</f>
        <v>837</v>
      </c>
      <c r="S844" s="5" t="str" cm="1">
        <f t="array" aca="1" ref="S844" ca="1">HYPERLINK("#"&amp;CELL("direccion",Tabla_471067!A840),"837")</f>
        <v>837</v>
      </c>
      <c r="T844" s="5" t="str" cm="1">
        <f t="array" aca="1" ref="T844" ca="1">HYPERLINK("#"&amp;CELL("direccion",Tabla_471023!A840),"837")</f>
        <v>837</v>
      </c>
      <c r="U844" s="5" t="str" cm="1">
        <f t="array" aca="1" ref="U844" ca="1">HYPERLINK("#"&amp;CELL("direccion",Tabla_471047!A840),"837")</f>
        <v>837</v>
      </c>
      <c r="V844" s="5" t="str" cm="1">
        <f t="array" aca="1" ref="V844" ca="1">HYPERLINK("#"&amp;CELL("direccion",Tabla_471030!A840),"837")</f>
        <v>837</v>
      </c>
      <c r="W844" s="5" t="str" cm="1">
        <f t="array" aca="1" ref="W844" ca="1">HYPERLINK("#"&amp;CELL("direccion",Tabla_471041!A840),"837")</f>
        <v>837</v>
      </c>
      <c r="X844" s="5" t="str" cm="1">
        <f t="array" aca="1" ref="X844" ca="1">HYPERLINK("#"&amp;CELL("direccion",Tabla_471031!A840),"837")</f>
        <v>837</v>
      </c>
      <c r="Y844" s="5" t="str" cm="1">
        <f t="array" aca="1" ref="Y844" ca="1">HYPERLINK("#"&amp;CELL("direccion",Tabla_471032!A840),"837")</f>
        <v>837</v>
      </c>
      <c r="Z844" s="5" t="str" cm="1">
        <f t="array" aca="1" ref="Z844" ca="1">HYPERLINK("#"&amp;CELL("direccion",Tabla_471059!A840),"837")</f>
        <v>837</v>
      </c>
      <c r="AA844" s="5" t="str" cm="1">
        <f t="array" aca="1" ref="AA844" ca="1">HYPERLINK("#"&amp;CELL("direccion",Tabla_471071!A840),"837")</f>
        <v>837</v>
      </c>
      <c r="AB844" s="5" t="str" cm="1">
        <f t="array" aca="1" ref="AB844" ca="1">HYPERLINK("#"&amp;CELL("direccion",Tabla_471062!A840),"837")</f>
        <v>837</v>
      </c>
      <c r="AC844" s="5" t="str" cm="1">
        <f t="array" aca="1" ref="AC844" ca="1">HYPERLINK("#"&amp;CELL("direccion",Tabla_471074!A840),"837")</f>
        <v>837</v>
      </c>
      <c r="AD844" t="s">
        <v>213</v>
      </c>
      <c r="AE844" s="3">
        <v>45747</v>
      </c>
    </row>
    <row r="845" spans="1:31" x14ac:dyDescent="0.3">
      <c r="A845">
        <v>2025</v>
      </c>
      <c r="B845" s="3">
        <v>45658</v>
      </c>
      <c r="C845" s="3">
        <v>45747</v>
      </c>
      <c r="D845" t="s">
        <v>84</v>
      </c>
      <c r="E845">
        <v>169</v>
      </c>
      <c r="F845" t="s">
        <v>310</v>
      </c>
      <c r="G845" t="s">
        <v>310</v>
      </c>
      <c r="H845" t="s">
        <v>225</v>
      </c>
      <c r="I845" t="s">
        <v>1500</v>
      </c>
      <c r="J845" t="s">
        <v>344</v>
      </c>
      <c r="K845" t="s">
        <v>423</v>
      </c>
      <c r="L845" t="s">
        <v>91</v>
      </c>
      <c r="M845">
        <v>10500</v>
      </c>
      <c r="N845" t="s">
        <v>212</v>
      </c>
      <c r="O845">
        <v>8609.76</v>
      </c>
      <c r="P845" t="s">
        <v>212</v>
      </c>
      <c r="Q845" s="5" t="str" cm="1">
        <f t="array" aca="1" ref="Q845" ca="1">HYPERLINK("#"&amp;CELL("direccion",Tabla_471065!A841),"838")</f>
        <v>838</v>
      </c>
      <c r="R845" s="5" t="str" cm="1">
        <f t="array" aca="1" ref="R845" ca="1">HYPERLINK("#"&amp;CELL("direccion",Tabla_471039!A841),"838")</f>
        <v>838</v>
      </c>
      <c r="S845" s="5" t="str" cm="1">
        <f t="array" aca="1" ref="S845" ca="1">HYPERLINK("#"&amp;CELL("direccion",Tabla_471067!A841),"838")</f>
        <v>838</v>
      </c>
      <c r="T845" s="5" t="str" cm="1">
        <f t="array" aca="1" ref="T845" ca="1">HYPERLINK("#"&amp;CELL("direccion",Tabla_471023!A841),"838")</f>
        <v>838</v>
      </c>
      <c r="U845" s="5" t="str" cm="1">
        <f t="array" aca="1" ref="U845" ca="1">HYPERLINK("#"&amp;CELL("direccion",Tabla_471047!A841),"838")</f>
        <v>838</v>
      </c>
      <c r="V845" s="5" t="str" cm="1">
        <f t="array" aca="1" ref="V845" ca="1">HYPERLINK("#"&amp;CELL("direccion",Tabla_471030!A841),"838")</f>
        <v>838</v>
      </c>
      <c r="W845" s="5" t="str" cm="1">
        <f t="array" aca="1" ref="W845" ca="1">HYPERLINK("#"&amp;CELL("direccion",Tabla_471041!A841),"838")</f>
        <v>838</v>
      </c>
      <c r="X845" s="5" t="str" cm="1">
        <f t="array" aca="1" ref="X845" ca="1">HYPERLINK("#"&amp;CELL("direccion",Tabla_471031!A841),"838")</f>
        <v>838</v>
      </c>
      <c r="Y845" s="5" t="str" cm="1">
        <f t="array" aca="1" ref="Y845" ca="1">HYPERLINK("#"&amp;CELL("direccion",Tabla_471032!A841),"838")</f>
        <v>838</v>
      </c>
      <c r="Z845" s="5" t="str" cm="1">
        <f t="array" aca="1" ref="Z845" ca="1">HYPERLINK("#"&amp;CELL("direccion",Tabla_471059!A841),"838")</f>
        <v>838</v>
      </c>
      <c r="AA845" s="5" t="str" cm="1">
        <f t="array" aca="1" ref="AA845" ca="1">HYPERLINK("#"&amp;CELL("direccion",Tabla_471071!A841),"838")</f>
        <v>838</v>
      </c>
      <c r="AB845" s="5" t="str" cm="1">
        <f t="array" aca="1" ref="AB845" ca="1">HYPERLINK("#"&amp;CELL("direccion",Tabla_471062!A841),"838")</f>
        <v>838</v>
      </c>
      <c r="AC845" s="5" t="str" cm="1">
        <f t="array" aca="1" ref="AC845" ca="1">HYPERLINK("#"&amp;CELL("direccion",Tabla_471074!A841),"838")</f>
        <v>838</v>
      </c>
      <c r="AD845" t="s">
        <v>213</v>
      </c>
      <c r="AE845" s="3">
        <v>45747</v>
      </c>
    </row>
    <row r="846" spans="1:31" x14ac:dyDescent="0.3">
      <c r="A846">
        <v>2025</v>
      </c>
      <c r="B846" s="3">
        <v>45658</v>
      </c>
      <c r="C846" s="3">
        <v>45747</v>
      </c>
      <c r="D846" t="s">
        <v>84</v>
      </c>
      <c r="E846">
        <v>169</v>
      </c>
      <c r="F846" t="s">
        <v>309</v>
      </c>
      <c r="G846" t="s">
        <v>309</v>
      </c>
      <c r="H846" t="s">
        <v>225</v>
      </c>
      <c r="I846" t="s">
        <v>1501</v>
      </c>
      <c r="J846" t="s">
        <v>344</v>
      </c>
      <c r="K846" t="s">
        <v>423</v>
      </c>
      <c r="L846" t="s">
        <v>92</v>
      </c>
      <c r="M846">
        <v>10500</v>
      </c>
      <c r="N846" t="s">
        <v>212</v>
      </c>
      <c r="O846">
        <v>8609.76</v>
      </c>
      <c r="P846" t="s">
        <v>212</v>
      </c>
      <c r="Q846" s="5" t="str" cm="1">
        <f t="array" aca="1" ref="Q846" ca="1">HYPERLINK("#"&amp;CELL("direccion",Tabla_471065!A842),"839")</f>
        <v>839</v>
      </c>
      <c r="R846" s="5" t="str" cm="1">
        <f t="array" aca="1" ref="R846" ca="1">HYPERLINK("#"&amp;CELL("direccion",Tabla_471039!A842),"839")</f>
        <v>839</v>
      </c>
      <c r="S846" s="5" t="str" cm="1">
        <f t="array" aca="1" ref="S846" ca="1">HYPERLINK("#"&amp;CELL("direccion",Tabla_471067!A842),"839")</f>
        <v>839</v>
      </c>
      <c r="T846" s="5" t="str" cm="1">
        <f t="array" aca="1" ref="T846" ca="1">HYPERLINK("#"&amp;CELL("direccion",Tabla_471023!A842),"839")</f>
        <v>839</v>
      </c>
      <c r="U846" s="5" t="str" cm="1">
        <f t="array" aca="1" ref="U846" ca="1">HYPERLINK("#"&amp;CELL("direccion",Tabla_471047!A842),"839")</f>
        <v>839</v>
      </c>
      <c r="V846" s="5" t="str" cm="1">
        <f t="array" aca="1" ref="V846" ca="1">HYPERLINK("#"&amp;CELL("direccion",Tabla_471030!A842),"839")</f>
        <v>839</v>
      </c>
      <c r="W846" s="5" t="str" cm="1">
        <f t="array" aca="1" ref="W846" ca="1">HYPERLINK("#"&amp;CELL("direccion",Tabla_471041!A842),"839")</f>
        <v>839</v>
      </c>
      <c r="X846" s="5" t="str" cm="1">
        <f t="array" aca="1" ref="X846" ca="1">HYPERLINK("#"&amp;CELL("direccion",Tabla_471031!A842),"839")</f>
        <v>839</v>
      </c>
      <c r="Y846" s="5" t="str" cm="1">
        <f t="array" aca="1" ref="Y846" ca="1">HYPERLINK("#"&amp;CELL("direccion",Tabla_471032!A842),"839")</f>
        <v>839</v>
      </c>
      <c r="Z846" s="5" t="str" cm="1">
        <f t="array" aca="1" ref="Z846" ca="1">HYPERLINK("#"&amp;CELL("direccion",Tabla_471059!A842),"839")</f>
        <v>839</v>
      </c>
      <c r="AA846" s="5" t="str" cm="1">
        <f t="array" aca="1" ref="AA846" ca="1">HYPERLINK("#"&amp;CELL("direccion",Tabla_471071!A842),"839")</f>
        <v>839</v>
      </c>
      <c r="AB846" s="5" t="str" cm="1">
        <f t="array" aca="1" ref="AB846" ca="1">HYPERLINK("#"&amp;CELL("direccion",Tabla_471062!A842),"839")</f>
        <v>839</v>
      </c>
      <c r="AC846" s="5" t="str" cm="1">
        <f t="array" aca="1" ref="AC846" ca="1">HYPERLINK("#"&amp;CELL("direccion",Tabla_471074!A842),"839")</f>
        <v>839</v>
      </c>
      <c r="AD846" t="s">
        <v>213</v>
      </c>
      <c r="AE846" s="3">
        <v>45747</v>
      </c>
    </row>
    <row r="847" spans="1:31" x14ac:dyDescent="0.3">
      <c r="A847">
        <v>2025</v>
      </c>
      <c r="B847" s="3">
        <v>45658</v>
      </c>
      <c r="C847" s="3">
        <v>45747</v>
      </c>
      <c r="D847" t="s">
        <v>84</v>
      </c>
      <c r="E847">
        <v>169</v>
      </c>
      <c r="F847" t="s">
        <v>306</v>
      </c>
      <c r="G847" t="s">
        <v>306</v>
      </c>
      <c r="H847" t="s">
        <v>225</v>
      </c>
      <c r="I847" t="s">
        <v>1502</v>
      </c>
      <c r="J847" t="s">
        <v>344</v>
      </c>
      <c r="K847" t="s">
        <v>963</v>
      </c>
      <c r="L847" t="s">
        <v>92</v>
      </c>
      <c r="M847">
        <v>11537</v>
      </c>
      <c r="N847" t="s">
        <v>212</v>
      </c>
      <c r="O847">
        <v>9402.81</v>
      </c>
      <c r="P847" t="s">
        <v>212</v>
      </c>
      <c r="Q847" s="5" t="str" cm="1">
        <f t="array" aca="1" ref="Q847" ca="1">HYPERLINK("#"&amp;CELL("direccion",Tabla_471065!A843),"840")</f>
        <v>840</v>
      </c>
      <c r="R847" s="5" t="str" cm="1">
        <f t="array" aca="1" ref="R847" ca="1">HYPERLINK("#"&amp;CELL("direccion",Tabla_471039!A843),"840")</f>
        <v>840</v>
      </c>
      <c r="S847" s="5" t="str" cm="1">
        <f t="array" aca="1" ref="S847" ca="1">HYPERLINK("#"&amp;CELL("direccion",Tabla_471067!A843),"840")</f>
        <v>840</v>
      </c>
      <c r="T847" s="5" t="str" cm="1">
        <f t="array" aca="1" ref="T847" ca="1">HYPERLINK("#"&amp;CELL("direccion",Tabla_471023!A843),"840")</f>
        <v>840</v>
      </c>
      <c r="U847" s="5" t="str" cm="1">
        <f t="array" aca="1" ref="U847" ca="1">HYPERLINK("#"&amp;CELL("direccion",Tabla_471047!A843),"840")</f>
        <v>840</v>
      </c>
      <c r="V847" s="5" t="str" cm="1">
        <f t="array" aca="1" ref="V847" ca="1">HYPERLINK("#"&amp;CELL("direccion",Tabla_471030!A843),"840")</f>
        <v>840</v>
      </c>
      <c r="W847" s="5" t="str" cm="1">
        <f t="array" aca="1" ref="W847" ca="1">HYPERLINK("#"&amp;CELL("direccion",Tabla_471041!A843),"840")</f>
        <v>840</v>
      </c>
      <c r="X847" s="5" t="str" cm="1">
        <f t="array" aca="1" ref="X847" ca="1">HYPERLINK("#"&amp;CELL("direccion",Tabla_471031!A843),"840")</f>
        <v>840</v>
      </c>
      <c r="Y847" s="5" t="str" cm="1">
        <f t="array" aca="1" ref="Y847" ca="1">HYPERLINK("#"&amp;CELL("direccion",Tabla_471032!A843),"840")</f>
        <v>840</v>
      </c>
      <c r="Z847" s="5" t="str" cm="1">
        <f t="array" aca="1" ref="Z847" ca="1">HYPERLINK("#"&amp;CELL("direccion",Tabla_471059!A843),"840")</f>
        <v>840</v>
      </c>
      <c r="AA847" s="5" t="str" cm="1">
        <f t="array" aca="1" ref="AA847" ca="1">HYPERLINK("#"&amp;CELL("direccion",Tabla_471071!A843),"840")</f>
        <v>840</v>
      </c>
      <c r="AB847" s="5" t="str" cm="1">
        <f t="array" aca="1" ref="AB847" ca="1">HYPERLINK("#"&amp;CELL("direccion",Tabla_471062!A843),"840")</f>
        <v>840</v>
      </c>
      <c r="AC847" s="5" t="str" cm="1">
        <f t="array" aca="1" ref="AC847" ca="1">HYPERLINK("#"&amp;CELL("direccion",Tabla_471074!A843),"840")</f>
        <v>840</v>
      </c>
      <c r="AD847" t="s">
        <v>213</v>
      </c>
      <c r="AE847" s="3">
        <v>45747</v>
      </c>
    </row>
    <row r="848" spans="1:31" x14ac:dyDescent="0.3">
      <c r="A848">
        <v>2025</v>
      </c>
      <c r="B848" s="3">
        <v>45658</v>
      </c>
      <c r="C848" s="3">
        <v>45747</v>
      </c>
      <c r="D848" t="s">
        <v>84</v>
      </c>
      <c r="E848">
        <v>169</v>
      </c>
      <c r="F848" t="s">
        <v>297</v>
      </c>
      <c r="G848" t="s">
        <v>297</v>
      </c>
      <c r="H848" t="s">
        <v>225</v>
      </c>
      <c r="I848" t="s">
        <v>1276</v>
      </c>
      <c r="J848" t="s">
        <v>344</v>
      </c>
      <c r="K848" t="s">
        <v>1503</v>
      </c>
      <c r="L848" t="s">
        <v>92</v>
      </c>
      <c r="M848">
        <v>10500</v>
      </c>
      <c r="N848" t="s">
        <v>212</v>
      </c>
      <c r="O848">
        <v>8609.76</v>
      </c>
      <c r="P848" t="s">
        <v>212</v>
      </c>
      <c r="Q848" s="5" t="str" cm="1">
        <f t="array" aca="1" ref="Q848" ca="1">HYPERLINK("#"&amp;CELL("direccion",Tabla_471065!A844),"841")</f>
        <v>841</v>
      </c>
      <c r="R848" s="5" t="str" cm="1">
        <f t="array" aca="1" ref="R848" ca="1">HYPERLINK("#"&amp;CELL("direccion",Tabla_471039!A844),"841")</f>
        <v>841</v>
      </c>
      <c r="S848" s="5" t="str" cm="1">
        <f t="array" aca="1" ref="S848" ca="1">HYPERLINK("#"&amp;CELL("direccion",Tabla_471067!A844),"841")</f>
        <v>841</v>
      </c>
      <c r="T848" s="5" t="str" cm="1">
        <f t="array" aca="1" ref="T848" ca="1">HYPERLINK("#"&amp;CELL("direccion",Tabla_471023!A844),"841")</f>
        <v>841</v>
      </c>
      <c r="U848" s="5" t="str" cm="1">
        <f t="array" aca="1" ref="U848" ca="1">HYPERLINK("#"&amp;CELL("direccion",Tabla_471047!A844),"841")</f>
        <v>841</v>
      </c>
      <c r="V848" s="5" t="str" cm="1">
        <f t="array" aca="1" ref="V848" ca="1">HYPERLINK("#"&amp;CELL("direccion",Tabla_471030!A844),"841")</f>
        <v>841</v>
      </c>
      <c r="W848" s="5" t="str" cm="1">
        <f t="array" aca="1" ref="W848" ca="1">HYPERLINK("#"&amp;CELL("direccion",Tabla_471041!A844),"841")</f>
        <v>841</v>
      </c>
      <c r="X848" s="5" t="str" cm="1">
        <f t="array" aca="1" ref="X848" ca="1">HYPERLINK("#"&amp;CELL("direccion",Tabla_471031!A844),"841")</f>
        <v>841</v>
      </c>
      <c r="Y848" s="5" t="str" cm="1">
        <f t="array" aca="1" ref="Y848" ca="1">HYPERLINK("#"&amp;CELL("direccion",Tabla_471032!A844),"841")</f>
        <v>841</v>
      </c>
      <c r="Z848" s="5" t="str" cm="1">
        <f t="array" aca="1" ref="Z848" ca="1">HYPERLINK("#"&amp;CELL("direccion",Tabla_471059!A844),"841")</f>
        <v>841</v>
      </c>
      <c r="AA848" s="5" t="str" cm="1">
        <f t="array" aca="1" ref="AA848" ca="1">HYPERLINK("#"&amp;CELL("direccion",Tabla_471071!A844),"841")</f>
        <v>841</v>
      </c>
      <c r="AB848" s="5" t="str" cm="1">
        <f t="array" aca="1" ref="AB848" ca="1">HYPERLINK("#"&amp;CELL("direccion",Tabla_471062!A844),"841")</f>
        <v>841</v>
      </c>
      <c r="AC848" s="5" t="str" cm="1">
        <f t="array" aca="1" ref="AC848" ca="1">HYPERLINK("#"&amp;CELL("direccion",Tabla_471074!A844),"841")</f>
        <v>841</v>
      </c>
      <c r="AD848" t="s">
        <v>213</v>
      </c>
      <c r="AE848" s="3">
        <v>45747</v>
      </c>
    </row>
    <row r="849" spans="1:31" x14ac:dyDescent="0.3">
      <c r="A849">
        <v>2025</v>
      </c>
      <c r="B849" s="3">
        <v>45658</v>
      </c>
      <c r="C849" s="3">
        <v>45747</v>
      </c>
      <c r="D849" t="s">
        <v>84</v>
      </c>
      <c r="E849">
        <v>169</v>
      </c>
      <c r="F849" t="s">
        <v>297</v>
      </c>
      <c r="G849" t="s">
        <v>297</v>
      </c>
      <c r="H849" t="s">
        <v>225</v>
      </c>
      <c r="I849" t="s">
        <v>614</v>
      </c>
      <c r="J849" t="s">
        <v>344</v>
      </c>
      <c r="K849" t="s">
        <v>867</v>
      </c>
      <c r="L849" t="s">
        <v>92</v>
      </c>
      <c r="M849">
        <v>10500</v>
      </c>
      <c r="N849" t="s">
        <v>212</v>
      </c>
      <c r="O849">
        <v>8609.76</v>
      </c>
      <c r="P849" t="s">
        <v>212</v>
      </c>
      <c r="Q849" s="5" t="str" cm="1">
        <f t="array" aca="1" ref="Q849" ca="1">HYPERLINK("#"&amp;CELL("direccion",Tabla_471065!A845),"842")</f>
        <v>842</v>
      </c>
      <c r="R849" s="5" t="str" cm="1">
        <f t="array" aca="1" ref="R849" ca="1">HYPERLINK("#"&amp;CELL("direccion",Tabla_471039!A845),"842")</f>
        <v>842</v>
      </c>
      <c r="S849" s="5" t="str" cm="1">
        <f t="array" aca="1" ref="S849" ca="1">HYPERLINK("#"&amp;CELL("direccion",Tabla_471067!A845),"842")</f>
        <v>842</v>
      </c>
      <c r="T849" s="5" t="str" cm="1">
        <f t="array" aca="1" ref="T849" ca="1">HYPERLINK("#"&amp;CELL("direccion",Tabla_471023!A845),"842")</f>
        <v>842</v>
      </c>
      <c r="U849" s="5" t="str" cm="1">
        <f t="array" aca="1" ref="U849" ca="1">HYPERLINK("#"&amp;CELL("direccion",Tabla_471047!A845),"842")</f>
        <v>842</v>
      </c>
      <c r="V849" s="5" t="str" cm="1">
        <f t="array" aca="1" ref="V849" ca="1">HYPERLINK("#"&amp;CELL("direccion",Tabla_471030!A845),"842")</f>
        <v>842</v>
      </c>
      <c r="W849" s="5" t="str" cm="1">
        <f t="array" aca="1" ref="W849" ca="1">HYPERLINK("#"&amp;CELL("direccion",Tabla_471041!A845),"842")</f>
        <v>842</v>
      </c>
      <c r="X849" s="5" t="str" cm="1">
        <f t="array" aca="1" ref="X849" ca="1">HYPERLINK("#"&amp;CELL("direccion",Tabla_471031!A845),"842")</f>
        <v>842</v>
      </c>
      <c r="Y849" s="5" t="str" cm="1">
        <f t="array" aca="1" ref="Y849" ca="1">HYPERLINK("#"&amp;CELL("direccion",Tabla_471032!A845),"842")</f>
        <v>842</v>
      </c>
      <c r="Z849" s="5" t="str" cm="1">
        <f t="array" aca="1" ref="Z849" ca="1">HYPERLINK("#"&amp;CELL("direccion",Tabla_471059!A845),"842")</f>
        <v>842</v>
      </c>
      <c r="AA849" s="5" t="str" cm="1">
        <f t="array" aca="1" ref="AA849" ca="1">HYPERLINK("#"&amp;CELL("direccion",Tabla_471071!A845),"842")</f>
        <v>842</v>
      </c>
      <c r="AB849" s="5" t="str" cm="1">
        <f t="array" aca="1" ref="AB849" ca="1">HYPERLINK("#"&amp;CELL("direccion",Tabla_471062!A845),"842")</f>
        <v>842</v>
      </c>
      <c r="AC849" s="5" t="str" cm="1">
        <f t="array" aca="1" ref="AC849" ca="1">HYPERLINK("#"&amp;CELL("direccion",Tabla_471074!A845),"842")</f>
        <v>842</v>
      </c>
      <c r="AD849" t="s">
        <v>213</v>
      </c>
      <c r="AE849" s="3">
        <v>45747</v>
      </c>
    </row>
    <row r="850" spans="1:31" x14ac:dyDescent="0.3">
      <c r="A850">
        <v>2025</v>
      </c>
      <c r="B850" s="3">
        <v>45658</v>
      </c>
      <c r="C850" s="3">
        <v>45747</v>
      </c>
      <c r="D850" t="s">
        <v>84</v>
      </c>
      <c r="E850">
        <v>169</v>
      </c>
      <c r="F850" t="s">
        <v>306</v>
      </c>
      <c r="G850" t="s">
        <v>306</v>
      </c>
      <c r="H850" t="s">
        <v>225</v>
      </c>
      <c r="I850" t="s">
        <v>1504</v>
      </c>
      <c r="J850" t="s">
        <v>344</v>
      </c>
      <c r="K850" t="s">
        <v>387</v>
      </c>
      <c r="L850" t="s">
        <v>91</v>
      </c>
      <c r="M850">
        <v>11537</v>
      </c>
      <c r="N850" t="s">
        <v>212</v>
      </c>
      <c r="O850">
        <v>9402.81</v>
      </c>
      <c r="P850" t="s">
        <v>212</v>
      </c>
      <c r="Q850" s="5" t="str" cm="1">
        <f t="array" aca="1" ref="Q850" ca="1">HYPERLINK("#"&amp;CELL("direccion",Tabla_471065!A846),"843")</f>
        <v>843</v>
      </c>
      <c r="R850" s="5" t="str" cm="1">
        <f t="array" aca="1" ref="R850" ca="1">HYPERLINK("#"&amp;CELL("direccion",Tabla_471039!A846),"843")</f>
        <v>843</v>
      </c>
      <c r="S850" s="5" t="str" cm="1">
        <f t="array" aca="1" ref="S850" ca="1">HYPERLINK("#"&amp;CELL("direccion",Tabla_471067!A846),"843")</f>
        <v>843</v>
      </c>
      <c r="T850" s="5" t="str" cm="1">
        <f t="array" aca="1" ref="T850" ca="1">HYPERLINK("#"&amp;CELL("direccion",Tabla_471023!A846),"843")</f>
        <v>843</v>
      </c>
      <c r="U850" s="5" t="str" cm="1">
        <f t="array" aca="1" ref="U850" ca="1">HYPERLINK("#"&amp;CELL("direccion",Tabla_471047!A846),"843")</f>
        <v>843</v>
      </c>
      <c r="V850" s="5" t="str" cm="1">
        <f t="array" aca="1" ref="V850" ca="1">HYPERLINK("#"&amp;CELL("direccion",Tabla_471030!A846),"843")</f>
        <v>843</v>
      </c>
      <c r="W850" s="5" t="str" cm="1">
        <f t="array" aca="1" ref="W850" ca="1">HYPERLINK("#"&amp;CELL("direccion",Tabla_471041!A846),"843")</f>
        <v>843</v>
      </c>
      <c r="X850" s="5" t="str" cm="1">
        <f t="array" aca="1" ref="X850" ca="1">HYPERLINK("#"&amp;CELL("direccion",Tabla_471031!A846),"843")</f>
        <v>843</v>
      </c>
      <c r="Y850" s="5" t="str" cm="1">
        <f t="array" aca="1" ref="Y850" ca="1">HYPERLINK("#"&amp;CELL("direccion",Tabla_471032!A846),"843")</f>
        <v>843</v>
      </c>
      <c r="Z850" s="5" t="str" cm="1">
        <f t="array" aca="1" ref="Z850" ca="1">HYPERLINK("#"&amp;CELL("direccion",Tabla_471059!A846),"843")</f>
        <v>843</v>
      </c>
      <c r="AA850" s="5" t="str" cm="1">
        <f t="array" aca="1" ref="AA850" ca="1">HYPERLINK("#"&amp;CELL("direccion",Tabla_471071!A846),"843")</f>
        <v>843</v>
      </c>
      <c r="AB850" s="5" t="str" cm="1">
        <f t="array" aca="1" ref="AB850" ca="1">HYPERLINK("#"&amp;CELL("direccion",Tabla_471062!A846),"843")</f>
        <v>843</v>
      </c>
      <c r="AC850" s="5" t="str" cm="1">
        <f t="array" aca="1" ref="AC850" ca="1">HYPERLINK("#"&amp;CELL("direccion",Tabla_471074!A846),"843")</f>
        <v>843</v>
      </c>
      <c r="AD850" t="s">
        <v>213</v>
      </c>
      <c r="AE850" s="3">
        <v>45747</v>
      </c>
    </row>
    <row r="851" spans="1:31" x14ac:dyDescent="0.3">
      <c r="A851">
        <v>2025</v>
      </c>
      <c r="B851" s="3">
        <v>45658</v>
      </c>
      <c r="C851" s="3">
        <v>45747</v>
      </c>
      <c r="D851" t="s">
        <v>84</v>
      </c>
      <c r="E851">
        <v>169</v>
      </c>
      <c r="F851" t="s">
        <v>306</v>
      </c>
      <c r="G851" t="s">
        <v>306</v>
      </c>
      <c r="H851" t="s">
        <v>225</v>
      </c>
      <c r="I851" t="s">
        <v>421</v>
      </c>
      <c r="J851" t="s">
        <v>344</v>
      </c>
      <c r="K851" t="s">
        <v>596</v>
      </c>
      <c r="L851" t="s">
        <v>92</v>
      </c>
      <c r="M851">
        <v>10500</v>
      </c>
      <c r="N851" t="s">
        <v>212</v>
      </c>
      <c r="O851">
        <v>8609.76</v>
      </c>
      <c r="P851" t="s">
        <v>212</v>
      </c>
      <c r="Q851" s="5" t="str" cm="1">
        <f t="array" aca="1" ref="Q851" ca="1">HYPERLINK("#"&amp;CELL("direccion",Tabla_471065!A847),"844")</f>
        <v>844</v>
      </c>
      <c r="R851" s="5" t="str" cm="1">
        <f t="array" aca="1" ref="R851" ca="1">HYPERLINK("#"&amp;CELL("direccion",Tabla_471039!A847),"844")</f>
        <v>844</v>
      </c>
      <c r="S851" s="5" t="str" cm="1">
        <f t="array" aca="1" ref="S851" ca="1">HYPERLINK("#"&amp;CELL("direccion",Tabla_471067!A847),"844")</f>
        <v>844</v>
      </c>
      <c r="T851" s="5" t="str" cm="1">
        <f t="array" aca="1" ref="T851" ca="1">HYPERLINK("#"&amp;CELL("direccion",Tabla_471023!A847),"844")</f>
        <v>844</v>
      </c>
      <c r="U851" s="5" t="str" cm="1">
        <f t="array" aca="1" ref="U851" ca="1">HYPERLINK("#"&amp;CELL("direccion",Tabla_471047!A847),"844")</f>
        <v>844</v>
      </c>
      <c r="V851" s="5" t="str" cm="1">
        <f t="array" aca="1" ref="V851" ca="1">HYPERLINK("#"&amp;CELL("direccion",Tabla_471030!A847),"844")</f>
        <v>844</v>
      </c>
      <c r="W851" s="5" t="str" cm="1">
        <f t="array" aca="1" ref="W851" ca="1">HYPERLINK("#"&amp;CELL("direccion",Tabla_471041!A847),"844")</f>
        <v>844</v>
      </c>
      <c r="X851" s="5" t="str" cm="1">
        <f t="array" aca="1" ref="X851" ca="1">HYPERLINK("#"&amp;CELL("direccion",Tabla_471031!A847),"844")</f>
        <v>844</v>
      </c>
      <c r="Y851" s="5" t="str" cm="1">
        <f t="array" aca="1" ref="Y851" ca="1">HYPERLINK("#"&amp;CELL("direccion",Tabla_471032!A847),"844")</f>
        <v>844</v>
      </c>
      <c r="Z851" s="5" t="str" cm="1">
        <f t="array" aca="1" ref="Z851" ca="1">HYPERLINK("#"&amp;CELL("direccion",Tabla_471059!A847),"844")</f>
        <v>844</v>
      </c>
      <c r="AA851" s="5" t="str" cm="1">
        <f t="array" aca="1" ref="AA851" ca="1">HYPERLINK("#"&amp;CELL("direccion",Tabla_471071!A847),"844")</f>
        <v>844</v>
      </c>
      <c r="AB851" s="5" t="str" cm="1">
        <f t="array" aca="1" ref="AB851" ca="1">HYPERLINK("#"&amp;CELL("direccion",Tabla_471062!A847),"844")</f>
        <v>844</v>
      </c>
      <c r="AC851" s="5" t="str" cm="1">
        <f t="array" aca="1" ref="AC851" ca="1">HYPERLINK("#"&amp;CELL("direccion",Tabla_471074!A847),"844")</f>
        <v>844</v>
      </c>
      <c r="AD851" t="s">
        <v>213</v>
      </c>
      <c r="AE851" s="3">
        <v>45747</v>
      </c>
    </row>
    <row r="852" spans="1:31" x14ac:dyDescent="0.3">
      <c r="A852">
        <v>2025</v>
      </c>
      <c r="B852" s="3">
        <v>45658</v>
      </c>
      <c r="C852" s="3">
        <v>45747</v>
      </c>
      <c r="D852" t="s">
        <v>84</v>
      </c>
      <c r="E852">
        <v>169</v>
      </c>
      <c r="F852" t="s">
        <v>297</v>
      </c>
      <c r="G852" t="s">
        <v>297</v>
      </c>
      <c r="H852" t="s">
        <v>225</v>
      </c>
      <c r="I852" t="s">
        <v>394</v>
      </c>
      <c r="J852" t="s">
        <v>344</v>
      </c>
      <c r="K852" t="s">
        <v>485</v>
      </c>
      <c r="L852" t="s">
        <v>92</v>
      </c>
      <c r="M852">
        <v>10500</v>
      </c>
      <c r="N852" t="s">
        <v>212</v>
      </c>
      <c r="O852">
        <v>8609.76</v>
      </c>
      <c r="P852" t="s">
        <v>212</v>
      </c>
      <c r="Q852" s="5" t="str" cm="1">
        <f t="array" aca="1" ref="Q852" ca="1">HYPERLINK("#"&amp;CELL("direccion",Tabla_471065!A848),"845")</f>
        <v>845</v>
      </c>
      <c r="R852" s="5" t="str" cm="1">
        <f t="array" aca="1" ref="R852" ca="1">HYPERLINK("#"&amp;CELL("direccion",Tabla_471039!A848),"845")</f>
        <v>845</v>
      </c>
      <c r="S852" s="5" t="str" cm="1">
        <f t="array" aca="1" ref="S852" ca="1">HYPERLINK("#"&amp;CELL("direccion",Tabla_471067!A848),"845")</f>
        <v>845</v>
      </c>
      <c r="T852" s="5" t="str" cm="1">
        <f t="array" aca="1" ref="T852" ca="1">HYPERLINK("#"&amp;CELL("direccion",Tabla_471023!A848),"845")</f>
        <v>845</v>
      </c>
      <c r="U852" s="5" t="str" cm="1">
        <f t="array" aca="1" ref="U852" ca="1">HYPERLINK("#"&amp;CELL("direccion",Tabla_471047!A848),"845")</f>
        <v>845</v>
      </c>
      <c r="V852" s="5" t="str" cm="1">
        <f t="array" aca="1" ref="V852" ca="1">HYPERLINK("#"&amp;CELL("direccion",Tabla_471030!A848),"845")</f>
        <v>845</v>
      </c>
      <c r="W852" s="5" t="str" cm="1">
        <f t="array" aca="1" ref="W852" ca="1">HYPERLINK("#"&amp;CELL("direccion",Tabla_471041!A848),"845")</f>
        <v>845</v>
      </c>
      <c r="X852" s="5" t="str" cm="1">
        <f t="array" aca="1" ref="X852" ca="1">HYPERLINK("#"&amp;CELL("direccion",Tabla_471031!A848),"845")</f>
        <v>845</v>
      </c>
      <c r="Y852" s="5" t="str" cm="1">
        <f t="array" aca="1" ref="Y852" ca="1">HYPERLINK("#"&amp;CELL("direccion",Tabla_471032!A848),"845")</f>
        <v>845</v>
      </c>
      <c r="Z852" s="5" t="str" cm="1">
        <f t="array" aca="1" ref="Z852" ca="1">HYPERLINK("#"&amp;CELL("direccion",Tabla_471059!A848),"845")</f>
        <v>845</v>
      </c>
      <c r="AA852" s="5" t="str" cm="1">
        <f t="array" aca="1" ref="AA852" ca="1">HYPERLINK("#"&amp;CELL("direccion",Tabla_471071!A848),"845")</f>
        <v>845</v>
      </c>
      <c r="AB852" s="5" t="str" cm="1">
        <f t="array" aca="1" ref="AB852" ca="1">HYPERLINK("#"&amp;CELL("direccion",Tabla_471062!A848),"845")</f>
        <v>845</v>
      </c>
      <c r="AC852" s="5" t="str" cm="1">
        <f t="array" aca="1" ref="AC852" ca="1">HYPERLINK("#"&amp;CELL("direccion",Tabla_471074!A848),"845")</f>
        <v>845</v>
      </c>
      <c r="AD852" t="s">
        <v>213</v>
      </c>
      <c r="AE852" s="3">
        <v>45747</v>
      </c>
    </row>
    <row r="853" spans="1:31" x14ac:dyDescent="0.3">
      <c r="A853">
        <v>2025</v>
      </c>
      <c r="B853" s="3">
        <v>45658</v>
      </c>
      <c r="C853" s="3">
        <v>45747</v>
      </c>
      <c r="D853" t="s">
        <v>84</v>
      </c>
      <c r="E853">
        <v>169</v>
      </c>
      <c r="F853" t="s">
        <v>306</v>
      </c>
      <c r="G853" t="s">
        <v>306</v>
      </c>
      <c r="H853" t="s">
        <v>225</v>
      </c>
      <c r="I853" t="s">
        <v>1505</v>
      </c>
      <c r="J853" t="s">
        <v>344</v>
      </c>
      <c r="K853" t="s">
        <v>358</v>
      </c>
      <c r="L853" t="s">
        <v>92</v>
      </c>
      <c r="M853">
        <v>11537</v>
      </c>
      <c r="N853" t="s">
        <v>212</v>
      </c>
      <c r="O853">
        <v>9402.81</v>
      </c>
      <c r="P853" t="s">
        <v>212</v>
      </c>
      <c r="Q853" s="5" t="str" cm="1">
        <f t="array" aca="1" ref="Q853" ca="1">HYPERLINK("#"&amp;CELL("direccion",Tabla_471065!A849),"846")</f>
        <v>846</v>
      </c>
      <c r="R853" s="5" t="str" cm="1">
        <f t="array" aca="1" ref="R853" ca="1">HYPERLINK("#"&amp;CELL("direccion",Tabla_471039!A849),"846")</f>
        <v>846</v>
      </c>
      <c r="S853" s="5" t="str" cm="1">
        <f t="array" aca="1" ref="S853" ca="1">HYPERLINK("#"&amp;CELL("direccion",Tabla_471067!A849),"846")</f>
        <v>846</v>
      </c>
      <c r="T853" s="5" t="str" cm="1">
        <f t="array" aca="1" ref="T853" ca="1">HYPERLINK("#"&amp;CELL("direccion",Tabla_471023!A849),"846")</f>
        <v>846</v>
      </c>
      <c r="U853" s="5" t="str" cm="1">
        <f t="array" aca="1" ref="U853" ca="1">HYPERLINK("#"&amp;CELL("direccion",Tabla_471047!A849),"846")</f>
        <v>846</v>
      </c>
      <c r="V853" s="5" t="str" cm="1">
        <f t="array" aca="1" ref="V853" ca="1">HYPERLINK("#"&amp;CELL("direccion",Tabla_471030!A849),"846")</f>
        <v>846</v>
      </c>
      <c r="W853" s="5" t="str" cm="1">
        <f t="array" aca="1" ref="W853" ca="1">HYPERLINK("#"&amp;CELL("direccion",Tabla_471041!A849),"846")</f>
        <v>846</v>
      </c>
      <c r="X853" s="5" t="str" cm="1">
        <f t="array" aca="1" ref="X853" ca="1">HYPERLINK("#"&amp;CELL("direccion",Tabla_471031!A849),"846")</f>
        <v>846</v>
      </c>
      <c r="Y853" s="5" t="str" cm="1">
        <f t="array" aca="1" ref="Y853" ca="1">HYPERLINK("#"&amp;CELL("direccion",Tabla_471032!A849),"846")</f>
        <v>846</v>
      </c>
      <c r="Z853" s="5" t="str" cm="1">
        <f t="array" aca="1" ref="Z853" ca="1">HYPERLINK("#"&amp;CELL("direccion",Tabla_471059!A849),"846")</f>
        <v>846</v>
      </c>
      <c r="AA853" s="5" t="str" cm="1">
        <f t="array" aca="1" ref="AA853" ca="1">HYPERLINK("#"&amp;CELL("direccion",Tabla_471071!A849),"846")</f>
        <v>846</v>
      </c>
      <c r="AB853" s="5" t="str" cm="1">
        <f t="array" aca="1" ref="AB853" ca="1">HYPERLINK("#"&amp;CELL("direccion",Tabla_471062!A849),"846")</f>
        <v>846</v>
      </c>
      <c r="AC853" s="5" t="str" cm="1">
        <f t="array" aca="1" ref="AC853" ca="1">HYPERLINK("#"&amp;CELL("direccion",Tabla_471074!A849),"846")</f>
        <v>846</v>
      </c>
      <c r="AD853" t="s">
        <v>213</v>
      </c>
      <c r="AE853" s="3">
        <v>45747</v>
      </c>
    </row>
    <row r="854" spans="1:31" x14ac:dyDescent="0.3">
      <c r="A854">
        <v>2025</v>
      </c>
      <c r="B854" s="3">
        <v>45658</v>
      </c>
      <c r="C854" s="3">
        <v>45747</v>
      </c>
      <c r="D854" t="s">
        <v>84</v>
      </c>
      <c r="E854">
        <v>169</v>
      </c>
      <c r="F854" t="s">
        <v>311</v>
      </c>
      <c r="G854" t="s">
        <v>311</v>
      </c>
      <c r="H854" t="s">
        <v>225</v>
      </c>
      <c r="I854" t="s">
        <v>691</v>
      </c>
      <c r="J854" t="s">
        <v>344</v>
      </c>
      <c r="K854" t="s">
        <v>358</v>
      </c>
      <c r="L854" t="s">
        <v>92</v>
      </c>
      <c r="M854">
        <v>11537</v>
      </c>
      <c r="N854" t="s">
        <v>212</v>
      </c>
      <c r="O854">
        <v>9402.81</v>
      </c>
      <c r="P854" t="s">
        <v>212</v>
      </c>
      <c r="Q854" s="5" t="str" cm="1">
        <f t="array" aca="1" ref="Q854" ca="1">HYPERLINK("#"&amp;CELL("direccion",Tabla_471065!A850),"847")</f>
        <v>847</v>
      </c>
      <c r="R854" s="5" t="str" cm="1">
        <f t="array" aca="1" ref="R854" ca="1">HYPERLINK("#"&amp;CELL("direccion",Tabla_471039!A850),"847")</f>
        <v>847</v>
      </c>
      <c r="S854" s="5" t="str" cm="1">
        <f t="array" aca="1" ref="S854" ca="1">HYPERLINK("#"&amp;CELL("direccion",Tabla_471067!A850),"847")</f>
        <v>847</v>
      </c>
      <c r="T854" s="5" t="str" cm="1">
        <f t="array" aca="1" ref="T854" ca="1">HYPERLINK("#"&amp;CELL("direccion",Tabla_471023!A850),"847")</f>
        <v>847</v>
      </c>
      <c r="U854" s="5" t="str" cm="1">
        <f t="array" aca="1" ref="U854" ca="1">HYPERLINK("#"&amp;CELL("direccion",Tabla_471047!A850),"847")</f>
        <v>847</v>
      </c>
      <c r="V854" s="5" t="str" cm="1">
        <f t="array" aca="1" ref="V854" ca="1">HYPERLINK("#"&amp;CELL("direccion",Tabla_471030!A850),"847")</f>
        <v>847</v>
      </c>
      <c r="W854" s="5" t="str" cm="1">
        <f t="array" aca="1" ref="W854" ca="1">HYPERLINK("#"&amp;CELL("direccion",Tabla_471041!A850),"847")</f>
        <v>847</v>
      </c>
      <c r="X854" s="5" t="str" cm="1">
        <f t="array" aca="1" ref="X854" ca="1">HYPERLINK("#"&amp;CELL("direccion",Tabla_471031!A850),"847")</f>
        <v>847</v>
      </c>
      <c r="Y854" s="5" t="str" cm="1">
        <f t="array" aca="1" ref="Y854" ca="1">HYPERLINK("#"&amp;CELL("direccion",Tabla_471032!A850),"847")</f>
        <v>847</v>
      </c>
      <c r="Z854" s="5" t="str" cm="1">
        <f t="array" aca="1" ref="Z854" ca="1">HYPERLINK("#"&amp;CELL("direccion",Tabla_471059!A850),"847")</f>
        <v>847</v>
      </c>
      <c r="AA854" s="5" t="str" cm="1">
        <f t="array" aca="1" ref="AA854" ca="1">HYPERLINK("#"&amp;CELL("direccion",Tabla_471071!A850),"847")</f>
        <v>847</v>
      </c>
      <c r="AB854" s="5" t="str" cm="1">
        <f t="array" aca="1" ref="AB854" ca="1">HYPERLINK("#"&amp;CELL("direccion",Tabla_471062!A850),"847")</f>
        <v>847</v>
      </c>
      <c r="AC854" s="5" t="str" cm="1">
        <f t="array" aca="1" ref="AC854" ca="1">HYPERLINK("#"&amp;CELL("direccion",Tabla_471074!A850),"847")</f>
        <v>847</v>
      </c>
      <c r="AD854" t="s">
        <v>213</v>
      </c>
      <c r="AE854" s="3">
        <v>45747</v>
      </c>
    </row>
    <row r="855" spans="1:31" x14ac:dyDescent="0.3">
      <c r="A855">
        <v>2025</v>
      </c>
      <c r="B855" s="3">
        <v>45658</v>
      </c>
      <c r="C855" s="3">
        <v>45747</v>
      </c>
      <c r="D855" t="s">
        <v>84</v>
      </c>
      <c r="E855">
        <v>169</v>
      </c>
      <c r="F855" t="s">
        <v>308</v>
      </c>
      <c r="G855" t="s">
        <v>308</v>
      </c>
      <c r="H855" t="s">
        <v>225</v>
      </c>
      <c r="I855" t="s">
        <v>1506</v>
      </c>
      <c r="J855" t="s">
        <v>429</v>
      </c>
      <c r="K855" t="s">
        <v>1507</v>
      </c>
      <c r="L855" t="s">
        <v>92</v>
      </c>
      <c r="M855">
        <v>11537</v>
      </c>
      <c r="N855" t="s">
        <v>212</v>
      </c>
      <c r="O855">
        <v>9402.81</v>
      </c>
      <c r="P855" t="s">
        <v>212</v>
      </c>
      <c r="Q855" s="5" t="str" cm="1">
        <f t="array" aca="1" ref="Q855" ca="1">HYPERLINK("#"&amp;CELL("direccion",Tabla_471065!A851),"848")</f>
        <v>848</v>
      </c>
      <c r="R855" s="5" t="str" cm="1">
        <f t="array" aca="1" ref="R855" ca="1">HYPERLINK("#"&amp;CELL("direccion",Tabla_471039!A851),"848")</f>
        <v>848</v>
      </c>
      <c r="S855" s="5" t="str" cm="1">
        <f t="array" aca="1" ref="S855" ca="1">HYPERLINK("#"&amp;CELL("direccion",Tabla_471067!A851),"848")</f>
        <v>848</v>
      </c>
      <c r="T855" s="5" t="str" cm="1">
        <f t="array" aca="1" ref="T855" ca="1">HYPERLINK("#"&amp;CELL("direccion",Tabla_471023!A851),"848")</f>
        <v>848</v>
      </c>
      <c r="U855" s="5" t="str" cm="1">
        <f t="array" aca="1" ref="U855" ca="1">HYPERLINK("#"&amp;CELL("direccion",Tabla_471047!A851),"848")</f>
        <v>848</v>
      </c>
      <c r="V855" s="5" t="str" cm="1">
        <f t="array" aca="1" ref="V855" ca="1">HYPERLINK("#"&amp;CELL("direccion",Tabla_471030!A851),"848")</f>
        <v>848</v>
      </c>
      <c r="W855" s="5" t="str" cm="1">
        <f t="array" aca="1" ref="W855" ca="1">HYPERLINK("#"&amp;CELL("direccion",Tabla_471041!A851),"848")</f>
        <v>848</v>
      </c>
      <c r="X855" s="5" t="str" cm="1">
        <f t="array" aca="1" ref="X855" ca="1">HYPERLINK("#"&amp;CELL("direccion",Tabla_471031!A851),"848")</f>
        <v>848</v>
      </c>
      <c r="Y855" s="5" t="str" cm="1">
        <f t="array" aca="1" ref="Y855" ca="1">HYPERLINK("#"&amp;CELL("direccion",Tabla_471032!A851),"848")</f>
        <v>848</v>
      </c>
      <c r="Z855" s="5" t="str" cm="1">
        <f t="array" aca="1" ref="Z855" ca="1">HYPERLINK("#"&amp;CELL("direccion",Tabla_471059!A851),"848")</f>
        <v>848</v>
      </c>
      <c r="AA855" s="5" t="str" cm="1">
        <f t="array" aca="1" ref="AA855" ca="1">HYPERLINK("#"&amp;CELL("direccion",Tabla_471071!A851),"848")</f>
        <v>848</v>
      </c>
      <c r="AB855" s="5" t="str" cm="1">
        <f t="array" aca="1" ref="AB855" ca="1">HYPERLINK("#"&amp;CELL("direccion",Tabla_471062!A851),"848")</f>
        <v>848</v>
      </c>
      <c r="AC855" s="5" t="str" cm="1">
        <f t="array" aca="1" ref="AC855" ca="1">HYPERLINK("#"&amp;CELL("direccion",Tabla_471074!A851),"848")</f>
        <v>848</v>
      </c>
      <c r="AD855" t="s">
        <v>213</v>
      </c>
      <c r="AE855" s="3">
        <v>45747</v>
      </c>
    </row>
    <row r="856" spans="1:31" x14ac:dyDescent="0.3">
      <c r="A856">
        <v>2025</v>
      </c>
      <c r="B856" s="3">
        <v>45658</v>
      </c>
      <c r="C856" s="3">
        <v>45747</v>
      </c>
      <c r="D856" t="s">
        <v>84</v>
      </c>
      <c r="E856">
        <v>169</v>
      </c>
      <c r="F856" t="s">
        <v>297</v>
      </c>
      <c r="G856" t="s">
        <v>297</v>
      </c>
      <c r="H856" t="s">
        <v>225</v>
      </c>
      <c r="I856" t="s">
        <v>1508</v>
      </c>
      <c r="J856" t="s">
        <v>429</v>
      </c>
      <c r="K856" t="s">
        <v>366</v>
      </c>
      <c r="L856" t="s">
        <v>92</v>
      </c>
      <c r="M856">
        <v>10500</v>
      </c>
      <c r="N856" t="s">
        <v>212</v>
      </c>
      <c r="O856">
        <v>8609.76</v>
      </c>
      <c r="P856" t="s">
        <v>212</v>
      </c>
      <c r="Q856" s="5" t="str" cm="1">
        <f t="array" aca="1" ref="Q856" ca="1">HYPERLINK("#"&amp;CELL("direccion",Tabla_471065!A852),"849")</f>
        <v>849</v>
      </c>
      <c r="R856" s="5" t="str" cm="1">
        <f t="array" aca="1" ref="R856" ca="1">HYPERLINK("#"&amp;CELL("direccion",Tabla_471039!A852),"849")</f>
        <v>849</v>
      </c>
      <c r="S856" s="5" t="str" cm="1">
        <f t="array" aca="1" ref="S856" ca="1">HYPERLINK("#"&amp;CELL("direccion",Tabla_471067!A852),"849")</f>
        <v>849</v>
      </c>
      <c r="T856" s="5" t="str" cm="1">
        <f t="array" aca="1" ref="T856" ca="1">HYPERLINK("#"&amp;CELL("direccion",Tabla_471023!A852),"849")</f>
        <v>849</v>
      </c>
      <c r="U856" s="5" t="str" cm="1">
        <f t="array" aca="1" ref="U856" ca="1">HYPERLINK("#"&amp;CELL("direccion",Tabla_471047!A852),"849")</f>
        <v>849</v>
      </c>
      <c r="V856" s="5" t="str" cm="1">
        <f t="array" aca="1" ref="V856" ca="1">HYPERLINK("#"&amp;CELL("direccion",Tabla_471030!A852),"849")</f>
        <v>849</v>
      </c>
      <c r="W856" s="5" t="str" cm="1">
        <f t="array" aca="1" ref="W856" ca="1">HYPERLINK("#"&amp;CELL("direccion",Tabla_471041!A852),"849")</f>
        <v>849</v>
      </c>
      <c r="X856" s="5" t="str" cm="1">
        <f t="array" aca="1" ref="X856" ca="1">HYPERLINK("#"&amp;CELL("direccion",Tabla_471031!A852),"849")</f>
        <v>849</v>
      </c>
      <c r="Y856" s="5" t="str" cm="1">
        <f t="array" aca="1" ref="Y856" ca="1">HYPERLINK("#"&amp;CELL("direccion",Tabla_471032!A852),"849")</f>
        <v>849</v>
      </c>
      <c r="Z856" s="5" t="str" cm="1">
        <f t="array" aca="1" ref="Z856" ca="1">HYPERLINK("#"&amp;CELL("direccion",Tabla_471059!A852),"849")</f>
        <v>849</v>
      </c>
      <c r="AA856" s="5" t="str" cm="1">
        <f t="array" aca="1" ref="AA856" ca="1">HYPERLINK("#"&amp;CELL("direccion",Tabla_471071!A852),"849")</f>
        <v>849</v>
      </c>
      <c r="AB856" s="5" t="str" cm="1">
        <f t="array" aca="1" ref="AB856" ca="1">HYPERLINK("#"&amp;CELL("direccion",Tabla_471062!A852),"849")</f>
        <v>849</v>
      </c>
      <c r="AC856" s="5" t="str" cm="1">
        <f t="array" aca="1" ref="AC856" ca="1">HYPERLINK("#"&amp;CELL("direccion",Tabla_471074!A852),"849")</f>
        <v>849</v>
      </c>
      <c r="AD856" t="s">
        <v>213</v>
      </c>
      <c r="AE856" s="3">
        <v>45747</v>
      </c>
    </row>
    <row r="857" spans="1:31" x14ac:dyDescent="0.3">
      <c r="A857">
        <v>2025</v>
      </c>
      <c r="B857" s="3">
        <v>45658</v>
      </c>
      <c r="C857" s="3">
        <v>45747</v>
      </c>
      <c r="D857" t="s">
        <v>84</v>
      </c>
      <c r="E857">
        <v>169</v>
      </c>
      <c r="F857" t="s">
        <v>306</v>
      </c>
      <c r="G857" t="s">
        <v>306</v>
      </c>
      <c r="H857" t="s">
        <v>225</v>
      </c>
      <c r="I857" t="s">
        <v>823</v>
      </c>
      <c r="J857" t="s">
        <v>1509</v>
      </c>
      <c r="K857" t="s">
        <v>1104</v>
      </c>
      <c r="L857" t="s">
        <v>91</v>
      </c>
      <c r="M857">
        <v>11537</v>
      </c>
      <c r="N857" t="s">
        <v>212</v>
      </c>
      <c r="O857">
        <v>9402.81</v>
      </c>
      <c r="P857" t="s">
        <v>212</v>
      </c>
      <c r="Q857" s="5" t="str" cm="1">
        <f t="array" aca="1" ref="Q857" ca="1">HYPERLINK("#"&amp;CELL("direccion",Tabla_471065!A853),"850")</f>
        <v>850</v>
      </c>
      <c r="R857" s="5" t="str" cm="1">
        <f t="array" aca="1" ref="R857" ca="1">HYPERLINK("#"&amp;CELL("direccion",Tabla_471039!A853),"850")</f>
        <v>850</v>
      </c>
      <c r="S857" s="5" t="str" cm="1">
        <f t="array" aca="1" ref="S857" ca="1">HYPERLINK("#"&amp;CELL("direccion",Tabla_471067!A853),"850")</f>
        <v>850</v>
      </c>
      <c r="T857" s="5" t="str" cm="1">
        <f t="array" aca="1" ref="T857" ca="1">HYPERLINK("#"&amp;CELL("direccion",Tabla_471023!A853),"850")</f>
        <v>850</v>
      </c>
      <c r="U857" s="5" t="str" cm="1">
        <f t="array" aca="1" ref="U857" ca="1">HYPERLINK("#"&amp;CELL("direccion",Tabla_471047!A853),"850")</f>
        <v>850</v>
      </c>
      <c r="V857" s="5" t="str" cm="1">
        <f t="array" aca="1" ref="V857" ca="1">HYPERLINK("#"&amp;CELL("direccion",Tabla_471030!A853),"850")</f>
        <v>850</v>
      </c>
      <c r="W857" s="5" t="str" cm="1">
        <f t="array" aca="1" ref="W857" ca="1">HYPERLINK("#"&amp;CELL("direccion",Tabla_471041!A853),"850")</f>
        <v>850</v>
      </c>
      <c r="X857" s="5" t="str" cm="1">
        <f t="array" aca="1" ref="X857" ca="1">HYPERLINK("#"&amp;CELL("direccion",Tabla_471031!A853),"850")</f>
        <v>850</v>
      </c>
      <c r="Y857" s="5" t="str" cm="1">
        <f t="array" aca="1" ref="Y857" ca="1">HYPERLINK("#"&amp;CELL("direccion",Tabla_471032!A853),"850")</f>
        <v>850</v>
      </c>
      <c r="Z857" s="5" t="str" cm="1">
        <f t="array" aca="1" ref="Z857" ca="1">HYPERLINK("#"&amp;CELL("direccion",Tabla_471059!A853),"850")</f>
        <v>850</v>
      </c>
      <c r="AA857" s="5" t="str" cm="1">
        <f t="array" aca="1" ref="AA857" ca="1">HYPERLINK("#"&amp;CELL("direccion",Tabla_471071!A853),"850")</f>
        <v>850</v>
      </c>
      <c r="AB857" s="5" t="str" cm="1">
        <f t="array" aca="1" ref="AB857" ca="1">HYPERLINK("#"&amp;CELL("direccion",Tabla_471062!A853),"850")</f>
        <v>850</v>
      </c>
      <c r="AC857" s="5" t="str" cm="1">
        <f t="array" aca="1" ref="AC857" ca="1">HYPERLINK("#"&amp;CELL("direccion",Tabla_471074!A853),"850")</f>
        <v>850</v>
      </c>
      <c r="AD857" t="s">
        <v>213</v>
      </c>
      <c r="AE857" s="3">
        <v>45747</v>
      </c>
    </row>
    <row r="858" spans="1:31" x14ac:dyDescent="0.3">
      <c r="A858">
        <v>2025</v>
      </c>
      <c r="B858" s="3">
        <v>45658</v>
      </c>
      <c r="C858" s="3">
        <v>45747</v>
      </c>
      <c r="D858" t="s">
        <v>84</v>
      </c>
      <c r="E858">
        <v>169</v>
      </c>
      <c r="F858" t="s">
        <v>309</v>
      </c>
      <c r="G858" t="s">
        <v>309</v>
      </c>
      <c r="H858" t="s">
        <v>225</v>
      </c>
      <c r="I858" t="s">
        <v>1510</v>
      </c>
      <c r="J858" t="s">
        <v>1511</v>
      </c>
      <c r="K858" t="s">
        <v>1512</v>
      </c>
      <c r="L858" t="s">
        <v>91</v>
      </c>
      <c r="M858">
        <v>10500</v>
      </c>
      <c r="N858" t="s">
        <v>212</v>
      </c>
      <c r="O858">
        <v>8609.76</v>
      </c>
      <c r="P858" t="s">
        <v>212</v>
      </c>
      <c r="Q858" s="5" t="str" cm="1">
        <f t="array" aca="1" ref="Q858" ca="1">HYPERLINK("#"&amp;CELL("direccion",Tabla_471065!A854),"851")</f>
        <v>851</v>
      </c>
      <c r="R858" s="5" t="str" cm="1">
        <f t="array" aca="1" ref="R858" ca="1">HYPERLINK("#"&amp;CELL("direccion",Tabla_471039!A854),"851")</f>
        <v>851</v>
      </c>
      <c r="S858" s="5" t="str" cm="1">
        <f t="array" aca="1" ref="S858" ca="1">HYPERLINK("#"&amp;CELL("direccion",Tabla_471067!A854),"851")</f>
        <v>851</v>
      </c>
      <c r="T858" s="5" t="str" cm="1">
        <f t="array" aca="1" ref="T858" ca="1">HYPERLINK("#"&amp;CELL("direccion",Tabla_471023!A854),"851")</f>
        <v>851</v>
      </c>
      <c r="U858" s="5" t="str" cm="1">
        <f t="array" aca="1" ref="U858" ca="1">HYPERLINK("#"&amp;CELL("direccion",Tabla_471047!A854),"851")</f>
        <v>851</v>
      </c>
      <c r="V858" s="5" t="str" cm="1">
        <f t="array" aca="1" ref="V858" ca="1">HYPERLINK("#"&amp;CELL("direccion",Tabla_471030!A854),"851")</f>
        <v>851</v>
      </c>
      <c r="W858" s="5" t="str" cm="1">
        <f t="array" aca="1" ref="W858" ca="1">HYPERLINK("#"&amp;CELL("direccion",Tabla_471041!A854),"851")</f>
        <v>851</v>
      </c>
      <c r="X858" s="5" t="str" cm="1">
        <f t="array" aca="1" ref="X858" ca="1">HYPERLINK("#"&amp;CELL("direccion",Tabla_471031!A854),"851")</f>
        <v>851</v>
      </c>
      <c r="Y858" s="5" t="str" cm="1">
        <f t="array" aca="1" ref="Y858" ca="1">HYPERLINK("#"&amp;CELL("direccion",Tabla_471032!A854),"851")</f>
        <v>851</v>
      </c>
      <c r="Z858" s="5" t="str" cm="1">
        <f t="array" aca="1" ref="Z858" ca="1">HYPERLINK("#"&amp;CELL("direccion",Tabla_471059!A854),"851")</f>
        <v>851</v>
      </c>
      <c r="AA858" s="5" t="str" cm="1">
        <f t="array" aca="1" ref="AA858" ca="1">HYPERLINK("#"&amp;CELL("direccion",Tabla_471071!A854),"851")</f>
        <v>851</v>
      </c>
      <c r="AB858" s="5" t="str" cm="1">
        <f t="array" aca="1" ref="AB858" ca="1">HYPERLINK("#"&amp;CELL("direccion",Tabla_471062!A854),"851")</f>
        <v>851</v>
      </c>
      <c r="AC858" s="5" t="str" cm="1">
        <f t="array" aca="1" ref="AC858" ca="1">HYPERLINK("#"&amp;CELL("direccion",Tabla_471074!A854),"851")</f>
        <v>851</v>
      </c>
      <c r="AD858" t="s">
        <v>213</v>
      </c>
      <c r="AE858" s="3">
        <v>45747</v>
      </c>
    </row>
    <row r="859" spans="1:31" x14ac:dyDescent="0.3">
      <c r="A859">
        <v>2025</v>
      </c>
      <c r="B859" s="3">
        <v>45658</v>
      </c>
      <c r="C859" s="3">
        <v>45747</v>
      </c>
      <c r="D859" t="s">
        <v>84</v>
      </c>
      <c r="E859">
        <v>169</v>
      </c>
      <c r="F859" t="s">
        <v>306</v>
      </c>
      <c r="G859" t="s">
        <v>306</v>
      </c>
      <c r="H859" t="s">
        <v>225</v>
      </c>
      <c r="I859" t="s">
        <v>1513</v>
      </c>
      <c r="J859" t="s">
        <v>482</v>
      </c>
      <c r="K859" t="s">
        <v>357</v>
      </c>
      <c r="L859" t="s">
        <v>92</v>
      </c>
      <c r="M859">
        <v>11537</v>
      </c>
      <c r="N859" t="s">
        <v>212</v>
      </c>
      <c r="O859">
        <v>9402.81</v>
      </c>
      <c r="P859" t="s">
        <v>212</v>
      </c>
      <c r="Q859" s="5" t="str" cm="1">
        <f t="array" aca="1" ref="Q859" ca="1">HYPERLINK("#"&amp;CELL("direccion",Tabla_471065!A855),"852")</f>
        <v>852</v>
      </c>
      <c r="R859" s="5" t="str" cm="1">
        <f t="array" aca="1" ref="R859" ca="1">HYPERLINK("#"&amp;CELL("direccion",Tabla_471039!A855),"852")</f>
        <v>852</v>
      </c>
      <c r="S859" s="5" t="str" cm="1">
        <f t="array" aca="1" ref="S859" ca="1">HYPERLINK("#"&amp;CELL("direccion",Tabla_471067!A855),"852")</f>
        <v>852</v>
      </c>
      <c r="T859" s="5" t="str" cm="1">
        <f t="array" aca="1" ref="T859" ca="1">HYPERLINK("#"&amp;CELL("direccion",Tabla_471023!A855),"852")</f>
        <v>852</v>
      </c>
      <c r="U859" s="5" t="str" cm="1">
        <f t="array" aca="1" ref="U859" ca="1">HYPERLINK("#"&amp;CELL("direccion",Tabla_471047!A855),"852")</f>
        <v>852</v>
      </c>
      <c r="V859" s="5" t="str" cm="1">
        <f t="array" aca="1" ref="V859" ca="1">HYPERLINK("#"&amp;CELL("direccion",Tabla_471030!A855),"852")</f>
        <v>852</v>
      </c>
      <c r="W859" s="5" t="str" cm="1">
        <f t="array" aca="1" ref="W859" ca="1">HYPERLINK("#"&amp;CELL("direccion",Tabla_471041!A855),"852")</f>
        <v>852</v>
      </c>
      <c r="X859" s="5" t="str" cm="1">
        <f t="array" aca="1" ref="X859" ca="1">HYPERLINK("#"&amp;CELL("direccion",Tabla_471031!A855),"852")</f>
        <v>852</v>
      </c>
      <c r="Y859" s="5" t="str" cm="1">
        <f t="array" aca="1" ref="Y859" ca="1">HYPERLINK("#"&amp;CELL("direccion",Tabla_471032!A855),"852")</f>
        <v>852</v>
      </c>
      <c r="Z859" s="5" t="str" cm="1">
        <f t="array" aca="1" ref="Z859" ca="1">HYPERLINK("#"&amp;CELL("direccion",Tabla_471059!A855),"852")</f>
        <v>852</v>
      </c>
      <c r="AA859" s="5" t="str" cm="1">
        <f t="array" aca="1" ref="AA859" ca="1">HYPERLINK("#"&amp;CELL("direccion",Tabla_471071!A855),"852")</f>
        <v>852</v>
      </c>
      <c r="AB859" s="5" t="str" cm="1">
        <f t="array" aca="1" ref="AB859" ca="1">HYPERLINK("#"&amp;CELL("direccion",Tabla_471062!A855),"852")</f>
        <v>852</v>
      </c>
      <c r="AC859" s="5" t="str" cm="1">
        <f t="array" aca="1" ref="AC859" ca="1">HYPERLINK("#"&amp;CELL("direccion",Tabla_471074!A855),"852")</f>
        <v>852</v>
      </c>
      <c r="AD859" t="s">
        <v>213</v>
      </c>
      <c r="AE859" s="3">
        <v>45747</v>
      </c>
    </row>
    <row r="860" spans="1:31" x14ac:dyDescent="0.3">
      <c r="A860">
        <v>2025</v>
      </c>
      <c r="B860" s="3">
        <v>45658</v>
      </c>
      <c r="C860" s="3">
        <v>45747</v>
      </c>
      <c r="D860" t="s">
        <v>84</v>
      </c>
      <c r="E860">
        <v>169</v>
      </c>
      <c r="F860" t="s">
        <v>306</v>
      </c>
      <c r="G860" t="s">
        <v>306</v>
      </c>
      <c r="H860" t="s">
        <v>225</v>
      </c>
      <c r="I860" t="s">
        <v>885</v>
      </c>
      <c r="J860" t="s">
        <v>1514</v>
      </c>
      <c r="K860" t="s">
        <v>1515</v>
      </c>
      <c r="L860" t="s">
        <v>91</v>
      </c>
      <c r="M860">
        <v>11537</v>
      </c>
      <c r="N860" t="s">
        <v>212</v>
      </c>
      <c r="O860">
        <v>9402.81</v>
      </c>
      <c r="P860" t="s">
        <v>212</v>
      </c>
      <c r="Q860" s="5" t="str" cm="1">
        <f t="array" aca="1" ref="Q860" ca="1">HYPERLINK("#"&amp;CELL("direccion",Tabla_471065!A856),"853")</f>
        <v>853</v>
      </c>
      <c r="R860" s="5" t="str" cm="1">
        <f t="array" aca="1" ref="R860" ca="1">HYPERLINK("#"&amp;CELL("direccion",Tabla_471039!A856),"853")</f>
        <v>853</v>
      </c>
      <c r="S860" s="5" t="str" cm="1">
        <f t="array" aca="1" ref="S860" ca="1">HYPERLINK("#"&amp;CELL("direccion",Tabla_471067!A856),"853")</f>
        <v>853</v>
      </c>
      <c r="T860" s="5" t="str" cm="1">
        <f t="array" aca="1" ref="T860" ca="1">HYPERLINK("#"&amp;CELL("direccion",Tabla_471023!A856),"853")</f>
        <v>853</v>
      </c>
      <c r="U860" s="5" t="str" cm="1">
        <f t="array" aca="1" ref="U860" ca="1">HYPERLINK("#"&amp;CELL("direccion",Tabla_471047!A856),"853")</f>
        <v>853</v>
      </c>
      <c r="V860" s="5" t="str" cm="1">
        <f t="array" aca="1" ref="V860" ca="1">HYPERLINK("#"&amp;CELL("direccion",Tabla_471030!A856),"853")</f>
        <v>853</v>
      </c>
      <c r="W860" s="5" t="str" cm="1">
        <f t="array" aca="1" ref="W860" ca="1">HYPERLINK("#"&amp;CELL("direccion",Tabla_471041!A856),"853")</f>
        <v>853</v>
      </c>
      <c r="X860" s="5" t="str" cm="1">
        <f t="array" aca="1" ref="X860" ca="1">HYPERLINK("#"&amp;CELL("direccion",Tabla_471031!A856),"853")</f>
        <v>853</v>
      </c>
      <c r="Y860" s="5" t="str" cm="1">
        <f t="array" aca="1" ref="Y860" ca="1">HYPERLINK("#"&amp;CELL("direccion",Tabla_471032!A856),"853")</f>
        <v>853</v>
      </c>
      <c r="Z860" s="5" t="str" cm="1">
        <f t="array" aca="1" ref="Z860" ca="1">HYPERLINK("#"&amp;CELL("direccion",Tabla_471059!A856),"853")</f>
        <v>853</v>
      </c>
      <c r="AA860" s="5" t="str" cm="1">
        <f t="array" aca="1" ref="AA860" ca="1">HYPERLINK("#"&amp;CELL("direccion",Tabla_471071!A856),"853")</f>
        <v>853</v>
      </c>
      <c r="AB860" s="5" t="str" cm="1">
        <f t="array" aca="1" ref="AB860" ca="1">HYPERLINK("#"&amp;CELL("direccion",Tabla_471062!A856),"853")</f>
        <v>853</v>
      </c>
      <c r="AC860" s="5" t="str" cm="1">
        <f t="array" aca="1" ref="AC860" ca="1">HYPERLINK("#"&amp;CELL("direccion",Tabla_471074!A856),"853")</f>
        <v>853</v>
      </c>
      <c r="AD860" t="s">
        <v>213</v>
      </c>
      <c r="AE860" s="3">
        <v>45747</v>
      </c>
    </row>
    <row r="861" spans="1:31" x14ac:dyDescent="0.3">
      <c r="A861">
        <v>2025</v>
      </c>
      <c r="B861" s="3">
        <v>45658</v>
      </c>
      <c r="C861" s="3">
        <v>45747</v>
      </c>
      <c r="D861" t="s">
        <v>84</v>
      </c>
      <c r="E861">
        <v>169</v>
      </c>
      <c r="F861" t="s">
        <v>309</v>
      </c>
      <c r="G861" t="s">
        <v>309</v>
      </c>
      <c r="H861" t="s">
        <v>225</v>
      </c>
      <c r="I861" t="s">
        <v>1454</v>
      </c>
      <c r="J861" t="s">
        <v>1067</v>
      </c>
      <c r="K861" t="s">
        <v>348</v>
      </c>
      <c r="L861" t="s">
        <v>91</v>
      </c>
      <c r="M861">
        <v>10500</v>
      </c>
      <c r="N861" t="s">
        <v>212</v>
      </c>
      <c r="O861">
        <v>8609.76</v>
      </c>
      <c r="P861" t="s">
        <v>212</v>
      </c>
      <c r="Q861" s="5" t="str" cm="1">
        <f t="array" aca="1" ref="Q861" ca="1">HYPERLINK("#"&amp;CELL("direccion",Tabla_471065!A857),"854")</f>
        <v>854</v>
      </c>
      <c r="R861" s="5" t="str" cm="1">
        <f t="array" aca="1" ref="R861" ca="1">HYPERLINK("#"&amp;CELL("direccion",Tabla_471039!A857),"854")</f>
        <v>854</v>
      </c>
      <c r="S861" s="5" t="str" cm="1">
        <f t="array" aca="1" ref="S861" ca="1">HYPERLINK("#"&amp;CELL("direccion",Tabla_471067!A857),"854")</f>
        <v>854</v>
      </c>
      <c r="T861" s="5" t="str" cm="1">
        <f t="array" aca="1" ref="T861" ca="1">HYPERLINK("#"&amp;CELL("direccion",Tabla_471023!A857),"854")</f>
        <v>854</v>
      </c>
      <c r="U861" s="5" t="str" cm="1">
        <f t="array" aca="1" ref="U861" ca="1">HYPERLINK("#"&amp;CELL("direccion",Tabla_471047!A857),"854")</f>
        <v>854</v>
      </c>
      <c r="V861" s="5" t="str" cm="1">
        <f t="array" aca="1" ref="V861" ca="1">HYPERLINK("#"&amp;CELL("direccion",Tabla_471030!A857),"854")</f>
        <v>854</v>
      </c>
      <c r="W861" s="5" t="str" cm="1">
        <f t="array" aca="1" ref="W861" ca="1">HYPERLINK("#"&amp;CELL("direccion",Tabla_471041!A857),"854")</f>
        <v>854</v>
      </c>
      <c r="X861" s="5" t="str" cm="1">
        <f t="array" aca="1" ref="X861" ca="1">HYPERLINK("#"&amp;CELL("direccion",Tabla_471031!A857),"854")</f>
        <v>854</v>
      </c>
      <c r="Y861" s="5" t="str" cm="1">
        <f t="array" aca="1" ref="Y861" ca="1">HYPERLINK("#"&amp;CELL("direccion",Tabla_471032!A857),"854")</f>
        <v>854</v>
      </c>
      <c r="Z861" s="5" t="str" cm="1">
        <f t="array" aca="1" ref="Z861" ca="1">HYPERLINK("#"&amp;CELL("direccion",Tabla_471059!A857),"854")</f>
        <v>854</v>
      </c>
      <c r="AA861" s="5" t="str" cm="1">
        <f t="array" aca="1" ref="AA861" ca="1">HYPERLINK("#"&amp;CELL("direccion",Tabla_471071!A857),"854")</f>
        <v>854</v>
      </c>
      <c r="AB861" s="5" t="str" cm="1">
        <f t="array" aca="1" ref="AB861" ca="1">HYPERLINK("#"&amp;CELL("direccion",Tabla_471062!A857),"854")</f>
        <v>854</v>
      </c>
      <c r="AC861" s="5" t="str" cm="1">
        <f t="array" aca="1" ref="AC861" ca="1">HYPERLINK("#"&amp;CELL("direccion",Tabla_471074!A857),"854")</f>
        <v>854</v>
      </c>
      <c r="AD861" t="s">
        <v>213</v>
      </c>
      <c r="AE861" s="3">
        <v>45747</v>
      </c>
    </row>
    <row r="862" spans="1:31" x14ac:dyDescent="0.3">
      <c r="A862">
        <v>2025</v>
      </c>
      <c r="B862" s="3">
        <v>45658</v>
      </c>
      <c r="C862" s="3">
        <v>45747</v>
      </c>
      <c r="D862" t="s">
        <v>84</v>
      </c>
      <c r="E862">
        <v>169</v>
      </c>
      <c r="F862" t="s">
        <v>297</v>
      </c>
      <c r="G862" t="s">
        <v>297</v>
      </c>
      <c r="H862" t="s">
        <v>225</v>
      </c>
      <c r="I862" t="s">
        <v>1460</v>
      </c>
      <c r="J862" t="s">
        <v>1060</v>
      </c>
      <c r="K862" t="s">
        <v>485</v>
      </c>
      <c r="L862" t="s">
        <v>92</v>
      </c>
      <c r="M862">
        <v>10500</v>
      </c>
      <c r="N862" t="s">
        <v>212</v>
      </c>
      <c r="O862">
        <v>8609.76</v>
      </c>
      <c r="P862" t="s">
        <v>212</v>
      </c>
      <c r="Q862" s="5" t="str" cm="1">
        <f t="array" aca="1" ref="Q862" ca="1">HYPERLINK("#"&amp;CELL("direccion",Tabla_471065!A858),"855")</f>
        <v>855</v>
      </c>
      <c r="R862" s="5" t="str" cm="1">
        <f t="array" aca="1" ref="R862" ca="1">HYPERLINK("#"&amp;CELL("direccion",Tabla_471039!A858),"855")</f>
        <v>855</v>
      </c>
      <c r="S862" s="5" t="str" cm="1">
        <f t="array" aca="1" ref="S862" ca="1">HYPERLINK("#"&amp;CELL("direccion",Tabla_471067!A858),"855")</f>
        <v>855</v>
      </c>
      <c r="T862" s="5" t="str" cm="1">
        <f t="array" aca="1" ref="T862" ca="1">HYPERLINK("#"&amp;CELL("direccion",Tabla_471023!A858),"855")</f>
        <v>855</v>
      </c>
      <c r="U862" s="5" t="str" cm="1">
        <f t="array" aca="1" ref="U862" ca="1">HYPERLINK("#"&amp;CELL("direccion",Tabla_471047!A858),"855")</f>
        <v>855</v>
      </c>
      <c r="V862" s="5" t="str" cm="1">
        <f t="array" aca="1" ref="V862" ca="1">HYPERLINK("#"&amp;CELL("direccion",Tabla_471030!A858),"855")</f>
        <v>855</v>
      </c>
      <c r="W862" s="5" t="str" cm="1">
        <f t="array" aca="1" ref="W862" ca="1">HYPERLINK("#"&amp;CELL("direccion",Tabla_471041!A858),"855")</f>
        <v>855</v>
      </c>
      <c r="X862" s="5" t="str" cm="1">
        <f t="array" aca="1" ref="X862" ca="1">HYPERLINK("#"&amp;CELL("direccion",Tabla_471031!A858),"855")</f>
        <v>855</v>
      </c>
      <c r="Y862" s="5" t="str" cm="1">
        <f t="array" aca="1" ref="Y862" ca="1">HYPERLINK("#"&amp;CELL("direccion",Tabla_471032!A858),"855")</f>
        <v>855</v>
      </c>
      <c r="Z862" s="5" t="str" cm="1">
        <f t="array" aca="1" ref="Z862" ca="1">HYPERLINK("#"&amp;CELL("direccion",Tabla_471059!A858),"855")</f>
        <v>855</v>
      </c>
      <c r="AA862" s="5" t="str" cm="1">
        <f t="array" aca="1" ref="AA862" ca="1">HYPERLINK("#"&amp;CELL("direccion",Tabla_471071!A858),"855")</f>
        <v>855</v>
      </c>
      <c r="AB862" s="5" t="str" cm="1">
        <f t="array" aca="1" ref="AB862" ca="1">HYPERLINK("#"&amp;CELL("direccion",Tabla_471062!A858),"855")</f>
        <v>855</v>
      </c>
      <c r="AC862" s="5" t="str" cm="1">
        <f t="array" aca="1" ref="AC862" ca="1">HYPERLINK("#"&amp;CELL("direccion",Tabla_471074!A858),"855")</f>
        <v>855</v>
      </c>
      <c r="AD862" t="s">
        <v>213</v>
      </c>
      <c r="AE862" s="3">
        <v>45747</v>
      </c>
    </row>
    <row r="863" spans="1:31" x14ac:dyDescent="0.3">
      <c r="A863">
        <v>2025</v>
      </c>
      <c r="B863" s="3">
        <v>45658</v>
      </c>
      <c r="C863" s="3">
        <v>45747</v>
      </c>
      <c r="D863" t="s">
        <v>84</v>
      </c>
      <c r="E863">
        <v>169</v>
      </c>
      <c r="F863" t="s">
        <v>310</v>
      </c>
      <c r="G863" t="s">
        <v>310</v>
      </c>
      <c r="H863" t="s">
        <v>225</v>
      </c>
      <c r="I863" t="s">
        <v>754</v>
      </c>
      <c r="J863" t="s">
        <v>606</v>
      </c>
      <c r="K863" t="s">
        <v>583</v>
      </c>
      <c r="L863" t="s">
        <v>92</v>
      </c>
      <c r="M863">
        <v>11537</v>
      </c>
      <c r="N863" t="s">
        <v>212</v>
      </c>
      <c r="O863">
        <v>9402.81</v>
      </c>
      <c r="P863" t="s">
        <v>212</v>
      </c>
      <c r="Q863" s="5" t="str" cm="1">
        <f t="array" aca="1" ref="Q863" ca="1">HYPERLINK("#"&amp;CELL("direccion",Tabla_471065!A859),"856")</f>
        <v>856</v>
      </c>
      <c r="R863" s="5" t="str" cm="1">
        <f t="array" aca="1" ref="R863" ca="1">HYPERLINK("#"&amp;CELL("direccion",Tabla_471039!A859),"856")</f>
        <v>856</v>
      </c>
      <c r="S863" s="5" t="str" cm="1">
        <f t="array" aca="1" ref="S863" ca="1">HYPERLINK("#"&amp;CELL("direccion",Tabla_471067!A859),"856")</f>
        <v>856</v>
      </c>
      <c r="T863" s="5" t="str" cm="1">
        <f t="array" aca="1" ref="T863" ca="1">HYPERLINK("#"&amp;CELL("direccion",Tabla_471023!A859),"856")</f>
        <v>856</v>
      </c>
      <c r="U863" s="5" t="str" cm="1">
        <f t="array" aca="1" ref="U863" ca="1">HYPERLINK("#"&amp;CELL("direccion",Tabla_471047!A859),"856")</f>
        <v>856</v>
      </c>
      <c r="V863" s="5" t="str" cm="1">
        <f t="array" aca="1" ref="V863" ca="1">HYPERLINK("#"&amp;CELL("direccion",Tabla_471030!A859),"856")</f>
        <v>856</v>
      </c>
      <c r="W863" s="5" t="str" cm="1">
        <f t="array" aca="1" ref="W863" ca="1">HYPERLINK("#"&amp;CELL("direccion",Tabla_471041!A859),"856")</f>
        <v>856</v>
      </c>
      <c r="X863" s="5" t="str" cm="1">
        <f t="array" aca="1" ref="X863" ca="1">HYPERLINK("#"&amp;CELL("direccion",Tabla_471031!A859),"856")</f>
        <v>856</v>
      </c>
      <c r="Y863" s="5" t="str" cm="1">
        <f t="array" aca="1" ref="Y863" ca="1">HYPERLINK("#"&amp;CELL("direccion",Tabla_471032!A859),"856")</f>
        <v>856</v>
      </c>
      <c r="Z863" s="5" t="str" cm="1">
        <f t="array" aca="1" ref="Z863" ca="1">HYPERLINK("#"&amp;CELL("direccion",Tabla_471059!A859),"856")</f>
        <v>856</v>
      </c>
      <c r="AA863" s="5" t="str" cm="1">
        <f t="array" aca="1" ref="AA863" ca="1">HYPERLINK("#"&amp;CELL("direccion",Tabla_471071!A859),"856")</f>
        <v>856</v>
      </c>
      <c r="AB863" s="5" t="str" cm="1">
        <f t="array" aca="1" ref="AB863" ca="1">HYPERLINK("#"&amp;CELL("direccion",Tabla_471062!A859),"856")</f>
        <v>856</v>
      </c>
      <c r="AC863" s="5" t="str" cm="1">
        <f t="array" aca="1" ref="AC863" ca="1">HYPERLINK("#"&amp;CELL("direccion",Tabla_471074!A859),"856")</f>
        <v>856</v>
      </c>
      <c r="AD863" t="s">
        <v>213</v>
      </c>
      <c r="AE863" s="3">
        <v>45747</v>
      </c>
    </row>
    <row r="864" spans="1:31" x14ac:dyDescent="0.3">
      <c r="A864">
        <v>2025</v>
      </c>
      <c r="B864" s="3">
        <v>45658</v>
      </c>
      <c r="C864" s="3">
        <v>45747</v>
      </c>
      <c r="D864" t="s">
        <v>84</v>
      </c>
      <c r="E864">
        <v>169</v>
      </c>
      <c r="F864" t="s">
        <v>311</v>
      </c>
      <c r="G864" t="s">
        <v>311</v>
      </c>
      <c r="H864" t="s">
        <v>225</v>
      </c>
      <c r="I864" t="s">
        <v>1516</v>
      </c>
      <c r="J864" t="s">
        <v>606</v>
      </c>
      <c r="K864" t="s">
        <v>522</v>
      </c>
      <c r="L864" t="s">
        <v>92</v>
      </c>
      <c r="M864">
        <v>11537</v>
      </c>
      <c r="N864" t="s">
        <v>212</v>
      </c>
      <c r="O864">
        <v>9402.81</v>
      </c>
      <c r="P864" t="s">
        <v>212</v>
      </c>
      <c r="Q864" s="5" t="str" cm="1">
        <f t="array" aca="1" ref="Q864" ca="1">HYPERLINK("#"&amp;CELL("direccion",Tabla_471065!A860),"857")</f>
        <v>857</v>
      </c>
      <c r="R864" s="5" t="str" cm="1">
        <f t="array" aca="1" ref="R864" ca="1">HYPERLINK("#"&amp;CELL("direccion",Tabla_471039!A860),"857")</f>
        <v>857</v>
      </c>
      <c r="S864" s="5" t="str" cm="1">
        <f t="array" aca="1" ref="S864" ca="1">HYPERLINK("#"&amp;CELL("direccion",Tabla_471067!A860),"857")</f>
        <v>857</v>
      </c>
      <c r="T864" s="5" t="str" cm="1">
        <f t="array" aca="1" ref="T864" ca="1">HYPERLINK("#"&amp;CELL("direccion",Tabla_471023!A860),"857")</f>
        <v>857</v>
      </c>
      <c r="U864" s="5" t="str" cm="1">
        <f t="array" aca="1" ref="U864" ca="1">HYPERLINK("#"&amp;CELL("direccion",Tabla_471047!A860),"857")</f>
        <v>857</v>
      </c>
      <c r="V864" s="5" t="str" cm="1">
        <f t="array" aca="1" ref="V864" ca="1">HYPERLINK("#"&amp;CELL("direccion",Tabla_471030!A860),"857")</f>
        <v>857</v>
      </c>
      <c r="W864" s="5" t="str" cm="1">
        <f t="array" aca="1" ref="W864" ca="1">HYPERLINK("#"&amp;CELL("direccion",Tabla_471041!A860),"857")</f>
        <v>857</v>
      </c>
      <c r="X864" s="5" t="str" cm="1">
        <f t="array" aca="1" ref="X864" ca="1">HYPERLINK("#"&amp;CELL("direccion",Tabla_471031!A860),"857")</f>
        <v>857</v>
      </c>
      <c r="Y864" s="5" t="str" cm="1">
        <f t="array" aca="1" ref="Y864" ca="1">HYPERLINK("#"&amp;CELL("direccion",Tabla_471032!A860),"857")</f>
        <v>857</v>
      </c>
      <c r="Z864" s="5" t="str" cm="1">
        <f t="array" aca="1" ref="Z864" ca="1">HYPERLINK("#"&amp;CELL("direccion",Tabla_471059!A860),"857")</f>
        <v>857</v>
      </c>
      <c r="AA864" s="5" t="str" cm="1">
        <f t="array" aca="1" ref="AA864" ca="1">HYPERLINK("#"&amp;CELL("direccion",Tabla_471071!A860),"857")</f>
        <v>857</v>
      </c>
      <c r="AB864" s="5" t="str" cm="1">
        <f t="array" aca="1" ref="AB864" ca="1">HYPERLINK("#"&amp;CELL("direccion",Tabla_471062!A860),"857")</f>
        <v>857</v>
      </c>
      <c r="AC864" s="5" t="str" cm="1">
        <f t="array" aca="1" ref="AC864" ca="1">HYPERLINK("#"&amp;CELL("direccion",Tabla_471074!A860),"857")</f>
        <v>857</v>
      </c>
      <c r="AD864" t="s">
        <v>213</v>
      </c>
      <c r="AE864" s="3">
        <v>45747</v>
      </c>
    </row>
    <row r="865" spans="1:31" x14ac:dyDescent="0.3">
      <c r="A865">
        <v>2025</v>
      </c>
      <c r="B865" s="3">
        <v>45658</v>
      </c>
      <c r="C865" s="3">
        <v>45747</v>
      </c>
      <c r="D865" t="s">
        <v>84</v>
      </c>
      <c r="E865">
        <v>169</v>
      </c>
      <c r="F865" t="s">
        <v>309</v>
      </c>
      <c r="G865" t="s">
        <v>309</v>
      </c>
      <c r="H865" t="s">
        <v>225</v>
      </c>
      <c r="I865" t="s">
        <v>728</v>
      </c>
      <c r="J865" t="s">
        <v>606</v>
      </c>
      <c r="K865" t="s">
        <v>423</v>
      </c>
      <c r="L865" t="s">
        <v>91</v>
      </c>
      <c r="M865">
        <v>10500</v>
      </c>
      <c r="N865" t="s">
        <v>212</v>
      </c>
      <c r="O865">
        <v>8609.76</v>
      </c>
      <c r="P865" t="s">
        <v>212</v>
      </c>
      <c r="Q865" s="5" t="str" cm="1">
        <f t="array" aca="1" ref="Q865" ca="1">HYPERLINK("#"&amp;CELL("direccion",Tabla_471065!A861),"858")</f>
        <v>858</v>
      </c>
      <c r="R865" s="5" t="str" cm="1">
        <f t="array" aca="1" ref="R865" ca="1">HYPERLINK("#"&amp;CELL("direccion",Tabla_471039!A861),"858")</f>
        <v>858</v>
      </c>
      <c r="S865" s="5" t="str" cm="1">
        <f t="array" aca="1" ref="S865" ca="1">HYPERLINK("#"&amp;CELL("direccion",Tabla_471067!A861),"858")</f>
        <v>858</v>
      </c>
      <c r="T865" s="5" t="str" cm="1">
        <f t="array" aca="1" ref="T865" ca="1">HYPERLINK("#"&amp;CELL("direccion",Tabla_471023!A861),"858")</f>
        <v>858</v>
      </c>
      <c r="U865" s="5" t="str" cm="1">
        <f t="array" aca="1" ref="U865" ca="1">HYPERLINK("#"&amp;CELL("direccion",Tabla_471047!A861),"858")</f>
        <v>858</v>
      </c>
      <c r="V865" s="5" t="str" cm="1">
        <f t="array" aca="1" ref="V865" ca="1">HYPERLINK("#"&amp;CELL("direccion",Tabla_471030!A861),"858")</f>
        <v>858</v>
      </c>
      <c r="W865" s="5" t="str" cm="1">
        <f t="array" aca="1" ref="W865" ca="1">HYPERLINK("#"&amp;CELL("direccion",Tabla_471041!A861),"858")</f>
        <v>858</v>
      </c>
      <c r="X865" s="5" t="str" cm="1">
        <f t="array" aca="1" ref="X865" ca="1">HYPERLINK("#"&amp;CELL("direccion",Tabla_471031!A861),"858")</f>
        <v>858</v>
      </c>
      <c r="Y865" s="5" t="str" cm="1">
        <f t="array" aca="1" ref="Y865" ca="1">HYPERLINK("#"&amp;CELL("direccion",Tabla_471032!A861),"858")</f>
        <v>858</v>
      </c>
      <c r="Z865" s="5" t="str" cm="1">
        <f t="array" aca="1" ref="Z865" ca="1">HYPERLINK("#"&amp;CELL("direccion",Tabla_471059!A861),"858")</f>
        <v>858</v>
      </c>
      <c r="AA865" s="5" t="str" cm="1">
        <f t="array" aca="1" ref="AA865" ca="1">HYPERLINK("#"&amp;CELL("direccion",Tabla_471071!A861),"858")</f>
        <v>858</v>
      </c>
      <c r="AB865" s="5" t="str" cm="1">
        <f t="array" aca="1" ref="AB865" ca="1">HYPERLINK("#"&amp;CELL("direccion",Tabla_471062!A861),"858")</f>
        <v>858</v>
      </c>
      <c r="AC865" s="5" t="str" cm="1">
        <f t="array" aca="1" ref="AC865" ca="1">HYPERLINK("#"&amp;CELL("direccion",Tabla_471074!A861),"858")</f>
        <v>858</v>
      </c>
      <c r="AD865" t="s">
        <v>213</v>
      </c>
      <c r="AE865" s="3">
        <v>45747</v>
      </c>
    </row>
    <row r="866" spans="1:31" x14ac:dyDescent="0.3">
      <c r="A866">
        <v>2025</v>
      </c>
      <c r="B866" s="3">
        <v>45658</v>
      </c>
      <c r="C866" s="3">
        <v>45747</v>
      </c>
      <c r="D866" t="s">
        <v>84</v>
      </c>
      <c r="E866">
        <v>169</v>
      </c>
      <c r="F866" t="s">
        <v>306</v>
      </c>
      <c r="G866" t="s">
        <v>306</v>
      </c>
      <c r="H866" t="s">
        <v>225</v>
      </c>
      <c r="I866" t="s">
        <v>1517</v>
      </c>
      <c r="J866" t="s">
        <v>609</v>
      </c>
      <c r="K866" t="s">
        <v>395</v>
      </c>
      <c r="L866" t="s">
        <v>91</v>
      </c>
      <c r="M866">
        <v>11537</v>
      </c>
      <c r="N866" t="s">
        <v>212</v>
      </c>
      <c r="O866">
        <v>9402.81</v>
      </c>
      <c r="P866" t="s">
        <v>212</v>
      </c>
      <c r="Q866" s="5" t="str" cm="1">
        <f t="array" aca="1" ref="Q866" ca="1">HYPERLINK("#"&amp;CELL("direccion",Tabla_471065!A862),"859")</f>
        <v>859</v>
      </c>
      <c r="R866" s="5" t="str" cm="1">
        <f t="array" aca="1" ref="R866" ca="1">HYPERLINK("#"&amp;CELL("direccion",Tabla_471039!A862),"859")</f>
        <v>859</v>
      </c>
      <c r="S866" s="5" t="str" cm="1">
        <f t="array" aca="1" ref="S866" ca="1">HYPERLINK("#"&amp;CELL("direccion",Tabla_471067!A862),"859")</f>
        <v>859</v>
      </c>
      <c r="T866" s="5" t="str" cm="1">
        <f t="array" aca="1" ref="T866" ca="1">HYPERLINK("#"&amp;CELL("direccion",Tabla_471023!A862),"859")</f>
        <v>859</v>
      </c>
      <c r="U866" s="5" t="str" cm="1">
        <f t="array" aca="1" ref="U866" ca="1">HYPERLINK("#"&amp;CELL("direccion",Tabla_471047!A862),"859")</f>
        <v>859</v>
      </c>
      <c r="V866" s="5" t="str" cm="1">
        <f t="array" aca="1" ref="V866" ca="1">HYPERLINK("#"&amp;CELL("direccion",Tabla_471030!A862),"859")</f>
        <v>859</v>
      </c>
      <c r="W866" s="5" t="str" cm="1">
        <f t="array" aca="1" ref="W866" ca="1">HYPERLINK("#"&amp;CELL("direccion",Tabla_471041!A862),"859")</f>
        <v>859</v>
      </c>
      <c r="X866" s="5" t="str" cm="1">
        <f t="array" aca="1" ref="X866" ca="1">HYPERLINK("#"&amp;CELL("direccion",Tabla_471031!A862),"859")</f>
        <v>859</v>
      </c>
      <c r="Y866" s="5" t="str" cm="1">
        <f t="array" aca="1" ref="Y866" ca="1">HYPERLINK("#"&amp;CELL("direccion",Tabla_471032!A862),"859")</f>
        <v>859</v>
      </c>
      <c r="Z866" s="5" t="str" cm="1">
        <f t="array" aca="1" ref="Z866" ca="1">HYPERLINK("#"&amp;CELL("direccion",Tabla_471059!A862),"859")</f>
        <v>859</v>
      </c>
      <c r="AA866" s="5" t="str" cm="1">
        <f t="array" aca="1" ref="AA866" ca="1">HYPERLINK("#"&amp;CELL("direccion",Tabla_471071!A862),"859")</f>
        <v>859</v>
      </c>
      <c r="AB866" s="5" t="str" cm="1">
        <f t="array" aca="1" ref="AB866" ca="1">HYPERLINK("#"&amp;CELL("direccion",Tabla_471062!A862),"859")</f>
        <v>859</v>
      </c>
      <c r="AC866" s="5" t="str" cm="1">
        <f t="array" aca="1" ref="AC866" ca="1">HYPERLINK("#"&amp;CELL("direccion",Tabla_471074!A862),"859")</f>
        <v>859</v>
      </c>
      <c r="AD866" t="s">
        <v>213</v>
      </c>
      <c r="AE866" s="3">
        <v>45747</v>
      </c>
    </row>
    <row r="867" spans="1:31" x14ac:dyDescent="0.3">
      <c r="A867">
        <v>2025</v>
      </c>
      <c r="B867" s="3">
        <v>45658</v>
      </c>
      <c r="C867" s="3">
        <v>45747</v>
      </c>
      <c r="D867" t="s">
        <v>84</v>
      </c>
      <c r="E867">
        <v>169</v>
      </c>
      <c r="F867" t="s">
        <v>309</v>
      </c>
      <c r="G867" t="s">
        <v>309</v>
      </c>
      <c r="H867" t="s">
        <v>225</v>
      </c>
      <c r="I867" t="s">
        <v>1518</v>
      </c>
      <c r="J867" t="s">
        <v>1519</v>
      </c>
      <c r="K867" t="s">
        <v>715</v>
      </c>
      <c r="L867" t="s">
        <v>92</v>
      </c>
      <c r="M867">
        <v>11537</v>
      </c>
      <c r="N867" t="s">
        <v>212</v>
      </c>
      <c r="O867">
        <v>9402.81</v>
      </c>
      <c r="P867" t="s">
        <v>212</v>
      </c>
      <c r="Q867" s="5" t="str" cm="1">
        <f t="array" aca="1" ref="Q867" ca="1">HYPERLINK("#"&amp;CELL("direccion",Tabla_471065!A863),"860")</f>
        <v>860</v>
      </c>
      <c r="R867" s="5" t="str" cm="1">
        <f t="array" aca="1" ref="R867" ca="1">HYPERLINK("#"&amp;CELL("direccion",Tabla_471039!A863),"860")</f>
        <v>860</v>
      </c>
      <c r="S867" s="5" t="str" cm="1">
        <f t="array" aca="1" ref="S867" ca="1">HYPERLINK("#"&amp;CELL("direccion",Tabla_471067!A863),"860")</f>
        <v>860</v>
      </c>
      <c r="T867" s="5" t="str" cm="1">
        <f t="array" aca="1" ref="T867" ca="1">HYPERLINK("#"&amp;CELL("direccion",Tabla_471023!A863),"860")</f>
        <v>860</v>
      </c>
      <c r="U867" s="5" t="str" cm="1">
        <f t="array" aca="1" ref="U867" ca="1">HYPERLINK("#"&amp;CELL("direccion",Tabla_471047!A863),"860")</f>
        <v>860</v>
      </c>
      <c r="V867" s="5" t="str" cm="1">
        <f t="array" aca="1" ref="V867" ca="1">HYPERLINK("#"&amp;CELL("direccion",Tabla_471030!A863),"860")</f>
        <v>860</v>
      </c>
      <c r="W867" s="5" t="str" cm="1">
        <f t="array" aca="1" ref="W867" ca="1">HYPERLINK("#"&amp;CELL("direccion",Tabla_471041!A863),"860")</f>
        <v>860</v>
      </c>
      <c r="X867" s="5" t="str" cm="1">
        <f t="array" aca="1" ref="X867" ca="1">HYPERLINK("#"&amp;CELL("direccion",Tabla_471031!A863),"860")</f>
        <v>860</v>
      </c>
      <c r="Y867" s="5" t="str" cm="1">
        <f t="array" aca="1" ref="Y867" ca="1">HYPERLINK("#"&amp;CELL("direccion",Tabla_471032!A863),"860")</f>
        <v>860</v>
      </c>
      <c r="Z867" s="5" t="str" cm="1">
        <f t="array" aca="1" ref="Z867" ca="1">HYPERLINK("#"&amp;CELL("direccion",Tabla_471059!A863),"860")</f>
        <v>860</v>
      </c>
      <c r="AA867" s="5" t="str" cm="1">
        <f t="array" aca="1" ref="AA867" ca="1">HYPERLINK("#"&amp;CELL("direccion",Tabla_471071!A863),"860")</f>
        <v>860</v>
      </c>
      <c r="AB867" s="5" t="str" cm="1">
        <f t="array" aca="1" ref="AB867" ca="1">HYPERLINK("#"&amp;CELL("direccion",Tabla_471062!A863),"860")</f>
        <v>860</v>
      </c>
      <c r="AC867" s="5" t="str" cm="1">
        <f t="array" aca="1" ref="AC867" ca="1">HYPERLINK("#"&amp;CELL("direccion",Tabla_471074!A863),"860")</f>
        <v>860</v>
      </c>
      <c r="AD867" t="s">
        <v>213</v>
      </c>
      <c r="AE867" s="3">
        <v>45747</v>
      </c>
    </row>
    <row r="868" spans="1:31" x14ac:dyDescent="0.3">
      <c r="A868">
        <v>2025</v>
      </c>
      <c r="B868" s="3">
        <v>45658</v>
      </c>
      <c r="C868" s="3">
        <v>45747</v>
      </c>
      <c r="D868" t="s">
        <v>84</v>
      </c>
      <c r="E868">
        <v>169</v>
      </c>
      <c r="F868" t="s">
        <v>306</v>
      </c>
      <c r="G868" t="s">
        <v>306</v>
      </c>
      <c r="H868" t="s">
        <v>225</v>
      </c>
      <c r="I868" t="s">
        <v>458</v>
      </c>
      <c r="J868" t="s">
        <v>1520</v>
      </c>
      <c r="K868" t="s">
        <v>344</v>
      </c>
      <c r="L868" t="s">
        <v>92</v>
      </c>
      <c r="M868">
        <v>11537</v>
      </c>
      <c r="N868" t="s">
        <v>212</v>
      </c>
      <c r="O868">
        <v>9402.81</v>
      </c>
      <c r="P868" t="s">
        <v>212</v>
      </c>
      <c r="Q868" s="5" t="str" cm="1">
        <f t="array" aca="1" ref="Q868" ca="1">HYPERLINK("#"&amp;CELL("direccion",Tabla_471065!A864),"861")</f>
        <v>861</v>
      </c>
      <c r="R868" s="5" t="str" cm="1">
        <f t="array" aca="1" ref="R868" ca="1">HYPERLINK("#"&amp;CELL("direccion",Tabla_471039!A864),"861")</f>
        <v>861</v>
      </c>
      <c r="S868" s="5" t="str" cm="1">
        <f t="array" aca="1" ref="S868" ca="1">HYPERLINK("#"&amp;CELL("direccion",Tabla_471067!A864),"861")</f>
        <v>861</v>
      </c>
      <c r="T868" s="5" t="str" cm="1">
        <f t="array" aca="1" ref="T868" ca="1">HYPERLINK("#"&amp;CELL("direccion",Tabla_471023!A864),"861")</f>
        <v>861</v>
      </c>
      <c r="U868" s="5" t="str" cm="1">
        <f t="array" aca="1" ref="U868" ca="1">HYPERLINK("#"&amp;CELL("direccion",Tabla_471047!A864),"861")</f>
        <v>861</v>
      </c>
      <c r="V868" s="5" t="str" cm="1">
        <f t="array" aca="1" ref="V868" ca="1">HYPERLINK("#"&amp;CELL("direccion",Tabla_471030!A864),"861")</f>
        <v>861</v>
      </c>
      <c r="W868" s="5" t="str" cm="1">
        <f t="array" aca="1" ref="W868" ca="1">HYPERLINK("#"&amp;CELL("direccion",Tabla_471041!A864),"861")</f>
        <v>861</v>
      </c>
      <c r="X868" s="5" t="str" cm="1">
        <f t="array" aca="1" ref="X868" ca="1">HYPERLINK("#"&amp;CELL("direccion",Tabla_471031!A864),"861")</f>
        <v>861</v>
      </c>
      <c r="Y868" s="5" t="str" cm="1">
        <f t="array" aca="1" ref="Y868" ca="1">HYPERLINK("#"&amp;CELL("direccion",Tabla_471032!A864),"861")</f>
        <v>861</v>
      </c>
      <c r="Z868" s="5" t="str" cm="1">
        <f t="array" aca="1" ref="Z868" ca="1">HYPERLINK("#"&amp;CELL("direccion",Tabla_471059!A864),"861")</f>
        <v>861</v>
      </c>
      <c r="AA868" s="5" t="str" cm="1">
        <f t="array" aca="1" ref="AA868" ca="1">HYPERLINK("#"&amp;CELL("direccion",Tabla_471071!A864),"861")</f>
        <v>861</v>
      </c>
      <c r="AB868" s="5" t="str" cm="1">
        <f t="array" aca="1" ref="AB868" ca="1">HYPERLINK("#"&amp;CELL("direccion",Tabla_471062!A864),"861")</f>
        <v>861</v>
      </c>
      <c r="AC868" s="5" t="str" cm="1">
        <f t="array" aca="1" ref="AC868" ca="1">HYPERLINK("#"&amp;CELL("direccion",Tabla_471074!A864),"861")</f>
        <v>861</v>
      </c>
      <c r="AD868" t="s">
        <v>213</v>
      </c>
      <c r="AE868" s="3">
        <v>45747</v>
      </c>
    </row>
    <row r="869" spans="1:31" x14ac:dyDescent="0.3">
      <c r="A869">
        <v>2025</v>
      </c>
      <c r="B869" s="3">
        <v>45658</v>
      </c>
      <c r="C869" s="3">
        <v>45747</v>
      </c>
      <c r="D869" t="s">
        <v>84</v>
      </c>
      <c r="E869">
        <v>169</v>
      </c>
      <c r="F869" t="s">
        <v>306</v>
      </c>
      <c r="G869" t="s">
        <v>306</v>
      </c>
      <c r="H869" t="s">
        <v>225</v>
      </c>
      <c r="I869" t="s">
        <v>453</v>
      </c>
      <c r="J869" t="s">
        <v>610</v>
      </c>
      <c r="K869" t="s">
        <v>569</v>
      </c>
      <c r="L869" t="s">
        <v>91</v>
      </c>
      <c r="M869">
        <v>11537</v>
      </c>
      <c r="N869" t="s">
        <v>212</v>
      </c>
      <c r="O869">
        <v>9402.81</v>
      </c>
      <c r="P869" t="s">
        <v>212</v>
      </c>
      <c r="Q869" s="5" t="str" cm="1">
        <f t="array" aca="1" ref="Q869" ca="1">HYPERLINK("#"&amp;CELL("direccion",Tabla_471065!A865),"862")</f>
        <v>862</v>
      </c>
      <c r="R869" s="5" t="str" cm="1">
        <f t="array" aca="1" ref="R869" ca="1">HYPERLINK("#"&amp;CELL("direccion",Tabla_471039!A865),"862")</f>
        <v>862</v>
      </c>
      <c r="S869" s="5" t="str" cm="1">
        <f t="array" aca="1" ref="S869" ca="1">HYPERLINK("#"&amp;CELL("direccion",Tabla_471067!A865),"862")</f>
        <v>862</v>
      </c>
      <c r="T869" s="5" t="str" cm="1">
        <f t="array" aca="1" ref="T869" ca="1">HYPERLINK("#"&amp;CELL("direccion",Tabla_471023!A865),"862")</f>
        <v>862</v>
      </c>
      <c r="U869" s="5" t="str" cm="1">
        <f t="array" aca="1" ref="U869" ca="1">HYPERLINK("#"&amp;CELL("direccion",Tabla_471047!A865),"862")</f>
        <v>862</v>
      </c>
      <c r="V869" s="5" t="str" cm="1">
        <f t="array" aca="1" ref="V869" ca="1">HYPERLINK("#"&amp;CELL("direccion",Tabla_471030!A865),"862")</f>
        <v>862</v>
      </c>
      <c r="W869" s="5" t="str" cm="1">
        <f t="array" aca="1" ref="W869" ca="1">HYPERLINK("#"&amp;CELL("direccion",Tabla_471041!A865),"862")</f>
        <v>862</v>
      </c>
      <c r="X869" s="5" t="str" cm="1">
        <f t="array" aca="1" ref="X869" ca="1">HYPERLINK("#"&amp;CELL("direccion",Tabla_471031!A865),"862")</f>
        <v>862</v>
      </c>
      <c r="Y869" s="5" t="str" cm="1">
        <f t="array" aca="1" ref="Y869" ca="1">HYPERLINK("#"&amp;CELL("direccion",Tabla_471032!A865),"862")</f>
        <v>862</v>
      </c>
      <c r="Z869" s="5" t="str" cm="1">
        <f t="array" aca="1" ref="Z869" ca="1">HYPERLINK("#"&amp;CELL("direccion",Tabla_471059!A865),"862")</f>
        <v>862</v>
      </c>
      <c r="AA869" s="5" t="str" cm="1">
        <f t="array" aca="1" ref="AA869" ca="1">HYPERLINK("#"&amp;CELL("direccion",Tabla_471071!A865),"862")</f>
        <v>862</v>
      </c>
      <c r="AB869" s="5" t="str" cm="1">
        <f t="array" aca="1" ref="AB869" ca="1">HYPERLINK("#"&amp;CELL("direccion",Tabla_471062!A865),"862")</f>
        <v>862</v>
      </c>
      <c r="AC869" s="5" t="str" cm="1">
        <f t="array" aca="1" ref="AC869" ca="1">HYPERLINK("#"&amp;CELL("direccion",Tabla_471074!A865),"862")</f>
        <v>862</v>
      </c>
      <c r="AD869" t="s">
        <v>213</v>
      </c>
      <c r="AE869" s="3">
        <v>45747</v>
      </c>
    </row>
    <row r="870" spans="1:31" x14ac:dyDescent="0.3">
      <c r="A870">
        <v>2025</v>
      </c>
      <c r="B870" s="3">
        <v>45658</v>
      </c>
      <c r="C870" s="3">
        <v>45747</v>
      </c>
      <c r="D870" t="s">
        <v>84</v>
      </c>
      <c r="E870">
        <v>169</v>
      </c>
      <c r="F870" t="s">
        <v>310</v>
      </c>
      <c r="G870" t="s">
        <v>310</v>
      </c>
      <c r="H870" t="s">
        <v>225</v>
      </c>
      <c r="I870" t="s">
        <v>831</v>
      </c>
      <c r="J870" t="s">
        <v>610</v>
      </c>
      <c r="K870" t="s">
        <v>555</v>
      </c>
      <c r="L870" t="s">
        <v>91</v>
      </c>
      <c r="M870">
        <v>11537</v>
      </c>
      <c r="N870" t="s">
        <v>212</v>
      </c>
      <c r="O870">
        <v>9402.81</v>
      </c>
      <c r="P870" t="s">
        <v>212</v>
      </c>
      <c r="Q870" s="5" t="str" cm="1">
        <f t="array" aca="1" ref="Q870" ca="1">HYPERLINK("#"&amp;CELL("direccion",Tabla_471065!A866),"863")</f>
        <v>863</v>
      </c>
      <c r="R870" s="5" t="str" cm="1">
        <f t="array" aca="1" ref="R870" ca="1">HYPERLINK("#"&amp;CELL("direccion",Tabla_471039!A866),"863")</f>
        <v>863</v>
      </c>
      <c r="S870" s="5" t="str" cm="1">
        <f t="array" aca="1" ref="S870" ca="1">HYPERLINK("#"&amp;CELL("direccion",Tabla_471067!A866),"863")</f>
        <v>863</v>
      </c>
      <c r="T870" s="5" t="str" cm="1">
        <f t="array" aca="1" ref="T870" ca="1">HYPERLINK("#"&amp;CELL("direccion",Tabla_471023!A866),"863")</f>
        <v>863</v>
      </c>
      <c r="U870" s="5" t="str" cm="1">
        <f t="array" aca="1" ref="U870" ca="1">HYPERLINK("#"&amp;CELL("direccion",Tabla_471047!A866),"863")</f>
        <v>863</v>
      </c>
      <c r="V870" s="5" t="str" cm="1">
        <f t="array" aca="1" ref="V870" ca="1">HYPERLINK("#"&amp;CELL("direccion",Tabla_471030!A866),"863")</f>
        <v>863</v>
      </c>
      <c r="W870" s="5" t="str" cm="1">
        <f t="array" aca="1" ref="W870" ca="1">HYPERLINK("#"&amp;CELL("direccion",Tabla_471041!A866),"863")</f>
        <v>863</v>
      </c>
      <c r="X870" s="5" t="str" cm="1">
        <f t="array" aca="1" ref="X870" ca="1">HYPERLINK("#"&amp;CELL("direccion",Tabla_471031!A866),"863")</f>
        <v>863</v>
      </c>
      <c r="Y870" s="5" t="str" cm="1">
        <f t="array" aca="1" ref="Y870" ca="1">HYPERLINK("#"&amp;CELL("direccion",Tabla_471032!A866),"863")</f>
        <v>863</v>
      </c>
      <c r="Z870" s="5" t="str" cm="1">
        <f t="array" aca="1" ref="Z870" ca="1">HYPERLINK("#"&amp;CELL("direccion",Tabla_471059!A866),"863")</f>
        <v>863</v>
      </c>
      <c r="AA870" s="5" t="str" cm="1">
        <f t="array" aca="1" ref="AA870" ca="1">HYPERLINK("#"&amp;CELL("direccion",Tabla_471071!A866),"863")</f>
        <v>863</v>
      </c>
      <c r="AB870" s="5" t="str" cm="1">
        <f t="array" aca="1" ref="AB870" ca="1">HYPERLINK("#"&amp;CELL("direccion",Tabla_471062!A866),"863")</f>
        <v>863</v>
      </c>
      <c r="AC870" s="5" t="str" cm="1">
        <f t="array" aca="1" ref="AC870" ca="1">HYPERLINK("#"&amp;CELL("direccion",Tabla_471074!A866),"863")</f>
        <v>863</v>
      </c>
      <c r="AD870" t="s">
        <v>213</v>
      </c>
      <c r="AE870" s="3">
        <v>45747</v>
      </c>
    </row>
    <row r="871" spans="1:31" x14ac:dyDescent="0.3">
      <c r="A871">
        <v>2025</v>
      </c>
      <c r="B871" s="3">
        <v>45658</v>
      </c>
      <c r="C871" s="3">
        <v>45747</v>
      </c>
      <c r="D871" t="s">
        <v>84</v>
      </c>
      <c r="E871">
        <v>169</v>
      </c>
      <c r="F871" t="s">
        <v>306</v>
      </c>
      <c r="G871" t="s">
        <v>306</v>
      </c>
      <c r="H871" t="s">
        <v>225</v>
      </c>
      <c r="I871" t="s">
        <v>1521</v>
      </c>
      <c r="J871" t="s">
        <v>761</v>
      </c>
      <c r="K871" t="s">
        <v>997</v>
      </c>
      <c r="L871" t="s">
        <v>92</v>
      </c>
      <c r="M871">
        <v>11537</v>
      </c>
      <c r="N871" t="s">
        <v>212</v>
      </c>
      <c r="O871">
        <v>9402.81</v>
      </c>
      <c r="P871" t="s">
        <v>212</v>
      </c>
      <c r="Q871" s="5" t="str" cm="1">
        <f t="array" aca="1" ref="Q871" ca="1">HYPERLINK("#"&amp;CELL("direccion",Tabla_471065!A867),"864")</f>
        <v>864</v>
      </c>
      <c r="R871" s="5" t="str" cm="1">
        <f t="array" aca="1" ref="R871" ca="1">HYPERLINK("#"&amp;CELL("direccion",Tabla_471039!A867),"864")</f>
        <v>864</v>
      </c>
      <c r="S871" s="5" t="str" cm="1">
        <f t="array" aca="1" ref="S871" ca="1">HYPERLINK("#"&amp;CELL("direccion",Tabla_471067!A867),"864")</f>
        <v>864</v>
      </c>
      <c r="T871" s="5" t="str" cm="1">
        <f t="array" aca="1" ref="T871" ca="1">HYPERLINK("#"&amp;CELL("direccion",Tabla_471023!A867),"864")</f>
        <v>864</v>
      </c>
      <c r="U871" s="5" t="str" cm="1">
        <f t="array" aca="1" ref="U871" ca="1">HYPERLINK("#"&amp;CELL("direccion",Tabla_471047!A867),"864")</f>
        <v>864</v>
      </c>
      <c r="V871" s="5" t="str" cm="1">
        <f t="array" aca="1" ref="V871" ca="1">HYPERLINK("#"&amp;CELL("direccion",Tabla_471030!A867),"864")</f>
        <v>864</v>
      </c>
      <c r="W871" s="5" t="str" cm="1">
        <f t="array" aca="1" ref="W871" ca="1">HYPERLINK("#"&amp;CELL("direccion",Tabla_471041!A867),"864")</f>
        <v>864</v>
      </c>
      <c r="X871" s="5" t="str" cm="1">
        <f t="array" aca="1" ref="X871" ca="1">HYPERLINK("#"&amp;CELL("direccion",Tabla_471031!A867),"864")</f>
        <v>864</v>
      </c>
      <c r="Y871" s="5" t="str" cm="1">
        <f t="array" aca="1" ref="Y871" ca="1">HYPERLINK("#"&amp;CELL("direccion",Tabla_471032!A867),"864")</f>
        <v>864</v>
      </c>
      <c r="Z871" s="5" t="str" cm="1">
        <f t="array" aca="1" ref="Z871" ca="1">HYPERLINK("#"&amp;CELL("direccion",Tabla_471059!A867),"864")</f>
        <v>864</v>
      </c>
      <c r="AA871" s="5" t="str" cm="1">
        <f t="array" aca="1" ref="AA871" ca="1">HYPERLINK("#"&amp;CELL("direccion",Tabla_471071!A867),"864")</f>
        <v>864</v>
      </c>
      <c r="AB871" s="5" t="str" cm="1">
        <f t="array" aca="1" ref="AB871" ca="1">HYPERLINK("#"&amp;CELL("direccion",Tabla_471062!A867),"864")</f>
        <v>864</v>
      </c>
      <c r="AC871" s="5" t="str" cm="1">
        <f t="array" aca="1" ref="AC871" ca="1">HYPERLINK("#"&amp;CELL("direccion",Tabla_471074!A867),"864")</f>
        <v>864</v>
      </c>
      <c r="AD871" t="s">
        <v>213</v>
      </c>
      <c r="AE871" s="3">
        <v>45747</v>
      </c>
    </row>
    <row r="872" spans="1:31" x14ac:dyDescent="0.3">
      <c r="A872">
        <v>2025</v>
      </c>
      <c r="B872" s="3">
        <v>45658</v>
      </c>
      <c r="C872" s="3">
        <v>45747</v>
      </c>
      <c r="D872" t="s">
        <v>84</v>
      </c>
      <c r="E872">
        <v>169</v>
      </c>
      <c r="F872" t="s">
        <v>310</v>
      </c>
      <c r="G872" t="s">
        <v>310</v>
      </c>
      <c r="H872" t="s">
        <v>225</v>
      </c>
      <c r="I872" t="s">
        <v>550</v>
      </c>
      <c r="J872" t="s">
        <v>1522</v>
      </c>
      <c r="K872" t="s">
        <v>1523</v>
      </c>
      <c r="L872" t="s">
        <v>91</v>
      </c>
      <c r="M872">
        <v>11537</v>
      </c>
      <c r="N872" t="s">
        <v>212</v>
      </c>
      <c r="O872">
        <v>9402.81</v>
      </c>
      <c r="P872" t="s">
        <v>212</v>
      </c>
      <c r="Q872" s="5" t="str" cm="1">
        <f t="array" aca="1" ref="Q872" ca="1">HYPERLINK("#"&amp;CELL("direccion",Tabla_471065!A868),"865")</f>
        <v>865</v>
      </c>
      <c r="R872" s="5" t="str" cm="1">
        <f t="array" aca="1" ref="R872" ca="1">HYPERLINK("#"&amp;CELL("direccion",Tabla_471039!A868),"865")</f>
        <v>865</v>
      </c>
      <c r="S872" s="5" t="str" cm="1">
        <f t="array" aca="1" ref="S872" ca="1">HYPERLINK("#"&amp;CELL("direccion",Tabla_471067!A868),"865")</f>
        <v>865</v>
      </c>
      <c r="T872" s="5" t="str" cm="1">
        <f t="array" aca="1" ref="T872" ca="1">HYPERLINK("#"&amp;CELL("direccion",Tabla_471023!A868),"865")</f>
        <v>865</v>
      </c>
      <c r="U872" s="5" t="str" cm="1">
        <f t="array" aca="1" ref="U872" ca="1">HYPERLINK("#"&amp;CELL("direccion",Tabla_471047!A868),"865")</f>
        <v>865</v>
      </c>
      <c r="V872" s="5" t="str" cm="1">
        <f t="array" aca="1" ref="V872" ca="1">HYPERLINK("#"&amp;CELL("direccion",Tabla_471030!A868),"865")</f>
        <v>865</v>
      </c>
      <c r="W872" s="5" t="str" cm="1">
        <f t="array" aca="1" ref="W872" ca="1">HYPERLINK("#"&amp;CELL("direccion",Tabla_471041!A868),"865")</f>
        <v>865</v>
      </c>
      <c r="X872" s="5" t="str" cm="1">
        <f t="array" aca="1" ref="X872" ca="1">HYPERLINK("#"&amp;CELL("direccion",Tabla_471031!A868),"865")</f>
        <v>865</v>
      </c>
      <c r="Y872" s="5" t="str" cm="1">
        <f t="array" aca="1" ref="Y872" ca="1">HYPERLINK("#"&amp;CELL("direccion",Tabla_471032!A868),"865")</f>
        <v>865</v>
      </c>
      <c r="Z872" s="5" t="str" cm="1">
        <f t="array" aca="1" ref="Z872" ca="1">HYPERLINK("#"&amp;CELL("direccion",Tabla_471059!A868),"865")</f>
        <v>865</v>
      </c>
      <c r="AA872" s="5" t="str" cm="1">
        <f t="array" aca="1" ref="AA872" ca="1">HYPERLINK("#"&amp;CELL("direccion",Tabla_471071!A868),"865")</f>
        <v>865</v>
      </c>
      <c r="AB872" s="5" t="str" cm="1">
        <f t="array" aca="1" ref="AB872" ca="1">HYPERLINK("#"&amp;CELL("direccion",Tabla_471062!A868),"865")</f>
        <v>865</v>
      </c>
      <c r="AC872" s="5" t="str" cm="1">
        <f t="array" aca="1" ref="AC872" ca="1">HYPERLINK("#"&amp;CELL("direccion",Tabla_471074!A868),"865")</f>
        <v>865</v>
      </c>
      <c r="AD872" t="s">
        <v>213</v>
      </c>
      <c r="AE872" s="3">
        <v>45747</v>
      </c>
    </row>
    <row r="873" spans="1:31" x14ac:dyDescent="0.3">
      <c r="A873">
        <v>2025</v>
      </c>
      <c r="B873" s="3">
        <v>45658</v>
      </c>
      <c r="C873" s="3">
        <v>45747</v>
      </c>
      <c r="D873" t="s">
        <v>84</v>
      </c>
      <c r="E873">
        <v>169</v>
      </c>
      <c r="F873" t="s">
        <v>297</v>
      </c>
      <c r="G873" t="s">
        <v>297</v>
      </c>
      <c r="H873" t="s">
        <v>225</v>
      </c>
      <c r="I873" t="s">
        <v>1524</v>
      </c>
      <c r="J873" t="s">
        <v>1282</v>
      </c>
      <c r="K873" t="s">
        <v>1525</v>
      </c>
      <c r="L873" t="s">
        <v>91</v>
      </c>
      <c r="M873">
        <v>10500</v>
      </c>
      <c r="N873" t="s">
        <v>212</v>
      </c>
      <c r="O873">
        <v>8609.76</v>
      </c>
      <c r="P873" t="s">
        <v>212</v>
      </c>
      <c r="Q873" s="5" t="str" cm="1">
        <f t="array" aca="1" ref="Q873" ca="1">HYPERLINK("#"&amp;CELL("direccion",Tabla_471065!A869),"866")</f>
        <v>866</v>
      </c>
      <c r="R873" s="5" t="str" cm="1">
        <f t="array" aca="1" ref="R873" ca="1">HYPERLINK("#"&amp;CELL("direccion",Tabla_471039!A869),"866")</f>
        <v>866</v>
      </c>
      <c r="S873" s="5" t="str" cm="1">
        <f t="array" aca="1" ref="S873" ca="1">HYPERLINK("#"&amp;CELL("direccion",Tabla_471067!A869),"866")</f>
        <v>866</v>
      </c>
      <c r="T873" s="5" t="str" cm="1">
        <f t="array" aca="1" ref="T873" ca="1">HYPERLINK("#"&amp;CELL("direccion",Tabla_471023!A869),"866")</f>
        <v>866</v>
      </c>
      <c r="U873" s="5" t="str" cm="1">
        <f t="array" aca="1" ref="U873" ca="1">HYPERLINK("#"&amp;CELL("direccion",Tabla_471047!A869),"866")</f>
        <v>866</v>
      </c>
      <c r="V873" s="5" t="str" cm="1">
        <f t="array" aca="1" ref="V873" ca="1">HYPERLINK("#"&amp;CELL("direccion",Tabla_471030!A869),"866")</f>
        <v>866</v>
      </c>
      <c r="W873" s="5" t="str" cm="1">
        <f t="array" aca="1" ref="W873" ca="1">HYPERLINK("#"&amp;CELL("direccion",Tabla_471041!A869),"866")</f>
        <v>866</v>
      </c>
      <c r="X873" s="5" t="str" cm="1">
        <f t="array" aca="1" ref="X873" ca="1">HYPERLINK("#"&amp;CELL("direccion",Tabla_471031!A869),"866")</f>
        <v>866</v>
      </c>
      <c r="Y873" s="5" t="str" cm="1">
        <f t="array" aca="1" ref="Y873" ca="1">HYPERLINK("#"&amp;CELL("direccion",Tabla_471032!A869),"866")</f>
        <v>866</v>
      </c>
      <c r="Z873" s="5" t="str" cm="1">
        <f t="array" aca="1" ref="Z873" ca="1">HYPERLINK("#"&amp;CELL("direccion",Tabla_471059!A869),"866")</f>
        <v>866</v>
      </c>
      <c r="AA873" s="5" t="str" cm="1">
        <f t="array" aca="1" ref="AA873" ca="1">HYPERLINK("#"&amp;CELL("direccion",Tabla_471071!A869),"866")</f>
        <v>866</v>
      </c>
      <c r="AB873" s="5" t="str" cm="1">
        <f t="array" aca="1" ref="AB873" ca="1">HYPERLINK("#"&amp;CELL("direccion",Tabla_471062!A869),"866")</f>
        <v>866</v>
      </c>
      <c r="AC873" s="5" t="str" cm="1">
        <f t="array" aca="1" ref="AC873" ca="1">HYPERLINK("#"&amp;CELL("direccion",Tabla_471074!A869),"866")</f>
        <v>866</v>
      </c>
      <c r="AD873" t="s">
        <v>213</v>
      </c>
      <c r="AE873" s="3">
        <v>45747</v>
      </c>
    </row>
    <row r="874" spans="1:31" x14ac:dyDescent="0.3">
      <c r="A874">
        <v>2025</v>
      </c>
      <c r="B874" s="3">
        <v>45658</v>
      </c>
      <c r="C874" s="3">
        <v>45747</v>
      </c>
      <c r="D874" t="s">
        <v>84</v>
      </c>
      <c r="E874">
        <v>169</v>
      </c>
      <c r="F874" t="s">
        <v>309</v>
      </c>
      <c r="G874" t="s">
        <v>309</v>
      </c>
      <c r="H874" t="s">
        <v>225</v>
      </c>
      <c r="I874" t="s">
        <v>1029</v>
      </c>
      <c r="J874" t="s">
        <v>1526</v>
      </c>
      <c r="K874" t="s">
        <v>423</v>
      </c>
      <c r="L874" t="s">
        <v>92</v>
      </c>
      <c r="M874">
        <v>11537</v>
      </c>
      <c r="N874" t="s">
        <v>212</v>
      </c>
      <c r="O874">
        <v>9402.81</v>
      </c>
      <c r="P874" t="s">
        <v>212</v>
      </c>
      <c r="Q874" s="5" t="str" cm="1">
        <f t="array" aca="1" ref="Q874" ca="1">HYPERLINK("#"&amp;CELL("direccion",Tabla_471065!A870),"867")</f>
        <v>867</v>
      </c>
      <c r="R874" s="5" t="str" cm="1">
        <f t="array" aca="1" ref="R874" ca="1">HYPERLINK("#"&amp;CELL("direccion",Tabla_471039!A870),"867")</f>
        <v>867</v>
      </c>
      <c r="S874" s="5" t="str" cm="1">
        <f t="array" aca="1" ref="S874" ca="1">HYPERLINK("#"&amp;CELL("direccion",Tabla_471067!A870),"867")</f>
        <v>867</v>
      </c>
      <c r="T874" s="5" t="str" cm="1">
        <f t="array" aca="1" ref="T874" ca="1">HYPERLINK("#"&amp;CELL("direccion",Tabla_471023!A870),"867")</f>
        <v>867</v>
      </c>
      <c r="U874" s="5" t="str" cm="1">
        <f t="array" aca="1" ref="U874" ca="1">HYPERLINK("#"&amp;CELL("direccion",Tabla_471047!A870),"867")</f>
        <v>867</v>
      </c>
      <c r="V874" s="5" t="str" cm="1">
        <f t="array" aca="1" ref="V874" ca="1">HYPERLINK("#"&amp;CELL("direccion",Tabla_471030!A870),"867")</f>
        <v>867</v>
      </c>
      <c r="W874" s="5" t="str" cm="1">
        <f t="array" aca="1" ref="W874" ca="1">HYPERLINK("#"&amp;CELL("direccion",Tabla_471041!A870),"867")</f>
        <v>867</v>
      </c>
      <c r="X874" s="5" t="str" cm="1">
        <f t="array" aca="1" ref="X874" ca="1">HYPERLINK("#"&amp;CELL("direccion",Tabla_471031!A870),"867")</f>
        <v>867</v>
      </c>
      <c r="Y874" s="5" t="str" cm="1">
        <f t="array" aca="1" ref="Y874" ca="1">HYPERLINK("#"&amp;CELL("direccion",Tabla_471032!A870),"867")</f>
        <v>867</v>
      </c>
      <c r="Z874" s="5" t="str" cm="1">
        <f t="array" aca="1" ref="Z874" ca="1">HYPERLINK("#"&amp;CELL("direccion",Tabla_471059!A870),"867")</f>
        <v>867</v>
      </c>
      <c r="AA874" s="5" t="str" cm="1">
        <f t="array" aca="1" ref="AA874" ca="1">HYPERLINK("#"&amp;CELL("direccion",Tabla_471071!A870),"867")</f>
        <v>867</v>
      </c>
      <c r="AB874" s="5" t="str" cm="1">
        <f t="array" aca="1" ref="AB874" ca="1">HYPERLINK("#"&amp;CELL("direccion",Tabla_471062!A870),"867")</f>
        <v>867</v>
      </c>
      <c r="AC874" s="5" t="str" cm="1">
        <f t="array" aca="1" ref="AC874" ca="1">HYPERLINK("#"&amp;CELL("direccion",Tabla_471074!A870),"867")</f>
        <v>867</v>
      </c>
      <c r="AD874" t="s">
        <v>213</v>
      </c>
      <c r="AE874" s="3">
        <v>45747</v>
      </c>
    </row>
    <row r="875" spans="1:31" x14ac:dyDescent="0.3">
      <c r="A875">
        <v>2025</v>
      </c>
      <c r="B875" s="3">
        <v>45658</v>
      </c>
      <c r="C875" s="3">
        <v>45747</v>
      </c>
      <c r="D875" t="s">
        <v>84</v>
      </c>
      <c r="E875">
        <v>169</v>
      </c>
      <c r="F875" t="s">
        <v>306</v>
      </c>
      <c r="G875" t="s">
        <v>306</v>
      </c>
      <c r="H875" t="s">
        <v>225</v>
      </c>
      <c r="I875" t="s">
        <v>573</v>
      </c>
      <c r="J875" t="s">
        <v>1527</v>
      </c>
      <c r="K875" t="s">
        <v>1528</v>
      </c>
      <c r="L875" t="s">
        <v>92</v>
      </c>
      <c r="M875">
        <v>10500</v>
      </c>
      <c r="N875" t="s">
        <v>212</v>
      </c>
      <c r="O875">
        <v>8609.76</v>
      </c>
      <c r="P875" t="s">
        <v>212</v>
      </c>
      <c r="Q875" s="5" t="str" cm="1">
        <f t="array" aca="1" ref="Q875" ca="1">HYPERLINK("#"&amp;CELL("direccion",Tabla_471065!A871),"868")</f>
        <v>868</v>
      </c>
      <c r="R875" s="5" t="str" cm="1">
        <f t="array" aca="1" ref="R875" ca="1">HYPERLINK("#"&amp;CELL("direccion",Tabla_471039!A871),"868")</f>
        <v>868</v>
      </c>
      <c r="S875" s="5" t="str" cm="1">
        <f t="array" aca="1" ref="S875" ca="1">HYPERLINK("#"&amp;CELL("direccion",Tabla_471067!A871),"868")</f>
        <v>868</v>
      </c>
      <c r="T875" s="5" t="str" cm="1">
        <f t="array" aca="1" ref="T875" ca="1">HYPERLINK("#"&amp;CELL("direccion",Tabla_471023!A871),"868")</f>
        <v>868</v>
      </c>
      <c r="U875" s="5" t="str" cm="1">
        <f t="array" aca="1" ref="U875" ca="1">HYPERLINK("#"&amp;CELL("direccion",Tabla_471047!A871),"868")</f>
        <v>868</v>
      </c>
      <c r="V875" s="5" t="str" cm="1">
        <f t="array" aca="1" ref="V875" ca="1">HYPERLINK("#"&amp;CELL("direccion",Tabla_471030!A871),"868")</f>
        <v>868</v>
      </c>
      <c r="W875" s="5" t="str" cm="1">
        <f t="array" aca="1" ref="W875" ca="1">HYPERLINK("#"&amp;CELL("direccion",Tabla_471041!A871),"868")</f>
        <v>868</v>
      </c>
      <c r="X875" s="5" t="str" cm="1">
        <f t="array" aca="1" ref="X875" ca="1">HYPERLINK("#"&amp;CELL("direccion",Tabla_471031!A871),"868")</f>
        <v>868</v>
      </c>
      <c r="Y875" s="5" t="str" cm="1">
        <f t="array" aca="1" ref="Y875" ca="1">HYPERLINK("#"&amp;CELL("direccion",Tabla_471032!A871),"868")</f>
        <v>868</v>
      </c>
      <c r="Z875" s="5" t="str" cm="1">
        <f t="array" aca="1" ref="Z875" ca="1">HYPERLINK("#"&amp;CELL("direccion",Tabla_471059!A871),"868")</f>
        <v>868</v>
      </c>
      <c r="AA875" s="5" t="str" cm="1">
        <f t="array" aca="1" ref="AA875" ca="1">HYPERLINK("#"&amp;CELL("direccion",Tabla_471071!A871),"868")</f>
        <v>868</v>
      </c>
      <c r="AB875" s="5" t="str" cm="1">
        <f t="array" aca="1" ref="AB875" ca="1">HYPERLINK("#"&amp;CELL("direccion",Tabla_471062!A871),"868")</f>
        <v>868</v>
      </c>
      <c r="AC875" s="5" t="str" cm="1">
        <f t="array" aca="1" ref="AC875" ca="1">HYPERLINK("#"&amp;CELL("direccion",Tabla_471074!A871),"868")</f>
        <v>868</v>
      </c>
      <c r="AD875" t="s">
        <v>213</v>
      </c>
      <c r="AE875" s="3">
        <v>45747</v>
      </c>
    </row>
    <row r="876" spans="1:31" x14ac:dyDescent="0.3">
      <c r="A876">
        <v>2025</v>
      </c>
      <c r="B876" s="3">
        <v>45658</v>
      </c>
      <c r="C876" s="3">
        <v>45747</v>
      </c>
      <c r="D876" t="s">
        <v>84</v>
      </c>
      <c r="E876">
        <v>169</v>
      </c>
      <c r="F876" t="s">
        <v>306</v>
      </c>
      <c r="G876" t="s">
        <v>306</v>
      </c>
      <c r="H876" t="s">
        <v>225</v>
      </c>
      <c r="I876" t="s">
        <v>1529</v>
      </c>
      <c r="J876" t="s">
        <v>1530</v>
      </c>
      <c r="K876" t="s">
        <v>344</v>
      </c>
      <c r="L876" t="s">
        <v>92</v>
      </c>
      <c r="M876">
        <v>11537</v>
      </c>
      <c r="N876" t="s">
        <v>212</v>
      </c>
      <c r="O876">
        <v>9402.81</v>
      </c>
      <c r="P876" t="s">
        <v>212</v>
      </c>
      <c r="Q876" s="5" t="str" cm="1">
        <f t="array" aca="1" ref="Q876" ca="1">HYPERLINK("#"&amp;CELL("direccion",Tabla_471065!A872),"869")</f>
        <v>869</v>
      </c>
      <c r="R876" s="5" t="str" cm="1">
        <f t="array" aca="1" ref="R876" ca="1">HYPERLINK("#"&amp;CELL("direccion",Tabla_471039!A872),"869")</f>
        <v>869</v>
      </c>
      <c r="S876" s="5" t="str" cm="1">
        <f t="array" aca="1" ref="S876" ca="1">HYPERLINK("#"&amp;CELL("direccion",Tabla_471067!A872),"869")</f>
        <v>869</v>
      </c>
      <c r="T876" s="5" t="str" cm="1">
        <f t="array" aca="1" ref="T876" ca="1">HYPERLINK("#"&amp;CELL("direccion",Tabla_471023!A872),"869")</f>
        <v>869</v>
      </c>
      <c r="U876" s="5" t="str" cm="1">
        <f t="array" aca="1" ref="U876" ca="1">HYPERLINK("#"&amp;CELL("direccion",Tabla_471047!A872),"869")</f>
        <v>869</v>
      </c>
      <c r="V876" s="5" t="str" cm="1">
        <f t="array" aca="1" ref="V876" ca="1">HYPERLINK("#"&amp;CELL("direccion",Tabla_471030!A872),"869")</f>
        <v>869</v>
      </c>
      <c r="W876" s="5" t="str" cm="1">
        <f t="array" aca="1" ref="W876" ca="1">HYPERLINK("#"&amp;CELL("direccion",Tabla_471041!A872),"869")</f>
        <v>869</v>
      </c>
      <c r="X876" s="5" t="str" cm="1">
        <f t="array" aca="1" ref="X876" ca="1">HYPERLINK("#"&amp;CELL("direccion",Tabla_471031!A872),"869")</f>
        <v>869</v>
      </c>
      <c r="Y876" s="5" t="str" cm="1">
        <f t="array" aca="1" ref="Y876" ca="1">HYPERLINK("#"&amp;CELL("direccion",Tabla_471032!A872),"869")</f>
        <v>869</v>
      </c>
      <c r="Z876" s="5" t="str" cm="1">
        <f t="array" aca="1" ref="Z876" ca="1">HYPERLINK("#"&amp;CELL("direccion",Tabla_471059!A872),"869")</f>
        <v>869</v>
      </c>
      <c r="AA876" s="5" t="str" cm="1">
        <f t="array" aca="1" ref="AA876" ca="1">HYPERLINK("#"&amp;CELL("direccion",Tabla_471071!A872),"869")</f>
        <v>869</v>
      </c>
      <c r="AB876" s="5" t="str" cm="1">
        <f t="array" aca="1" ref="AB876" ca="1">HYPERLINK("#"&amp;CELL("direccion",Tabla_471062!A872),"869")</f>
        <v>869</v>
      </c>
      <c r="AC876" s="5" t="str" cm="1">
        <f t="array" aca="1" ref="AC876" ca="1">HYPERLINK("#"&amp;CELL("direccion",Tabla_471074!A872),"869")</f>
        <v>869</v>
      </c>
      <c r="AD876" t="s">
        <v>213</v>
      </c>
      <c r="AE876" s="3">
        <v>45747</v>
      </c>
    </row>
    <row r="877" spans="1:31" x14ac:dyDescent="0.3">
      <c r="A877">
        <v>2025</v>
      </c>
      <c r="B877" s="3">
        <v>45658</v>
      </c>
      <c r="C877" s="3">
        <v>45747</v>
      </c>
      <c r="D877" t="s">
        <v>84</v>
      </c>
      <c r="E877">
        <v>169</v>
      </c>
      <c r="F877" t="s">
        <v>297</v>
      </c>
      <c r="G877" t="s">
        <v>297</v>
      </c>
      <c r="H877" t="s">
        <v>225</v>
      </c>
      <c r="I877" t="s">
        <v>379</v>
      </c>
      <c r="J877" t="s">
        <v>1531</v>
      </c>
      <c r="K877" t="s">
        <v>1532</v>
      </c>
      <c r="L877" t="s">
        <v>92</v>
      </c>
      <c r="M877">
        <v>10500</v>
      </c>
      <c r="N877" t="s">
        <v>212</v>
      </c>
      <c r="O877">
        <v>8609.76</v>
      </c>
      <c r="P877" t="s">
        <v>212</v>
      </c>
      <c r="Q877" s="5" t="str" cm="1">
        <f t="array" aca="1" ref="Q877" ca="1">HYPERLINK("#"&amp;CELL("direccion",Tabla_471065!A873),"870")</f>
        <v>870</v>
      </c>
      <c r="R877" s="5" t="str" cm="1">
        <f t="array" aca="1" ref="R877" ca="1">HYPERLINK("#"&amp;CELL("direccion",Tabla_471039!A873),"870")</f>
        <v>870</v>
      </c>
      <c r="S877" s="5" t="str" cm="1">
        <f t="array" aca="1" ref="S877" ca="1">HYPERLINK("#"&amp;CELL("direccion",Tabla_471067!A873),"870")</f>
        <v>870</v>
      </c>
      <c r="T877" s="5" t="str" cm="1">
        <f t="array" aca="1" ref="T877" ca="1">HYPERLINK("#"&amp;CELL("direccion",Tabla_471023!A873),"870")</f>
        <v>870</v>
      </c>
      <c r="U877" s="5" t="str" cm="1">
        <f t="array" aca="1" ref="U877" ca="1">HYPERLINK("#"&amp;CELL("direccion",Tabla_471047!A873),"870")</f>
        <v>870</v>
      </c>
      <c r="V877" s="5" t="str" cm="1">
        <f t="array" aca="1" ref="V877" ca="1">HYPERLINK("#"&amp;CELL("direccion",Tabla_471030!A873),"870")</f>
        <v>870</v>
      </c>
      <c r="W877" s="5" t="str" cm="1">
        <f t="array" aca="1" ref="W877" ca="1">HYPERLINK("#"&amp;CELL("direccion",Tabla_471041!A873),"870")</f>
        <v>870</v>
      </c>
      <c r="X877" s="5" t="str" cm="1">
        <f t="array" aca="1" ref="X877" ca="1">HYPERLINK("#"&amp;CELL("direccion",Tabla_471031!A873),"870")</f>
        <v>870</v>
      </c>
      <c r="Y877" s="5" t="str" cm="1">
        <f t="array" aca="1" ref="Y877" ca="1">HYPERLINK("#"&amp;CELL("direccion",Tabla_471032!A873),"870")</f>
        <v>870</v>
      </c>
      <c r="Z877" s="5" t="str" cm="1">
        <f t="array" aca="1" ref="Z877" ca="1">HYPERLINK("#"&amp;CELL("direccion",Tabla_471059!A873),"870")</f>
        <v>870</v>
      </c>
      <c r="AA877" s="5" t="str" cm="1">
        <f t="array" aca="1" ref="AA877" ca="1">HYPERLINK("#"&amp;CELL("direccion",Tabla_471071!A873),"870")</f>
        <v>870</v>
      </c>
      <c r="AB877" s="5" t="str" cm="1">
        <f t="array" aca="1" ref="AB877" ca="1">HYPERLINK("#"&amp;CELL("direccion",Tabla_471062!A873),"870")</f>
        <v>870</v>
      </c>
      <c r="AC877" s="5" t="str" cm="1">
        <f t="array" aca="1" ref="AC877" ca="1">HYPERLINK("#"&amp;CELL("direccion",Tabla_471074!A873),"870")</f>
        <v>870</v>
      </c>
      <c r="AD877" t="s">
        <v>213</v>
      </c>
      <c r="AE877" s="3">
        <v>45747</v>
      </c>
    </row>
    <row r="878" spans="1:31" x14ac:dyDescent="0.3">
      <c r="A878">
        <v>2025</v>
      </c>
      <c r="B878" s="3">
        <v>45658</v>
      </c>
      <c r="C878" s="3">
        <v>45747</v>
      </c>
      <c r="D878" t="s">
        <v>84</v>
      </c>
      <c r="E878">
        <v>169</v>
      </c>
      <c r="F878" t="s">
        <v>310</v>
      </c>
      <c r="G878" t="s">
        <v>310</v>
      </c>
      <c r="H878" t="s">
        <v>225</v>
      </c>
      <c r="I878" t="s">
        <v>517</v>
      </c>
      <c r="J878" t="s">
        <v>1533</v>
      </c>
      <c r="K878" t="s">
        <v>357</v>
      </c>
      <c r="L878" t="s">
        <v>91</v>
      </c>
      <c r="M878">
        <v>11537</v>
      </c>
      <c r="N878" t="s">
        <v>212</v>
      </c>
      <c r="O878">
        <v>9402.81</v>
      </c>
      <c r="P878" t="s">
        <v>212</v>
      </c>
      <c r="Q878" s="5" t="str" cm="1">
        <f t="array" aca="1" ref="Q878" ca="1">HYPERLINK("#"&amp;CELL("direccion",Tabla_471065!A874),"871")</f>
        <v>871</v>
      </c>
      <c r="R878" s="5" t="str" cm="1">
        <f t="array" aca="1" ref="R878" ca="1">HYPERLINK("#"&amp;CELL("direccion",Tabla_471039!A874),"871")</f>
        <v>871</v>
      </c>
      <c r="S878" s="5" t="str" cm="1">
        <f t="array" aca="1" ref="S878" ca="1">HYPERLINK("#"&amp;CELL("direccion",Tabla_471067!A874),"871")</f>
        <v>871</v>
      </c>
      <c r="T878" s="5" t="str" cm="1">
        <f t="array" aca="1" ref="T878" ca="1">HYPERLINK("#"&amp;CELL("direccion",Tabla_471023!A874),"871")</f>
        <v>871</v>
      </c>
      <c r="U878" s="5" t="str" cm="1">
        <f t="array" aca="1" ref="U878" ca="1">HYPERLINK("#"&amp;CELL("direccion",Tabla_471047!A874),"871")</f>
        <v>871</v>
      </c>
      <c r="V878" s="5" t="str" cm="1">
        <f t="array" aca="1" ref="V878" ca="1">HYPERLINK("#"&amp;CELL("direccion",Tabla_471030!A874),"871")</f>
        <v>871</v>
      </c>
      <c r="W878" s="5" t="str" cm="1">
        <f t="array" aca="1" ref="W878" ca="1">HYPERLINK("#"&amp;CELL("direccion",Tabla_471041!A874),"871")</f>
        <v>871</v>
      </c>
      <c r="X878" s="5" t="str" cm="1">
        <f t="array" aca="1" ref="X878" ca="1">HYPERLINK("#"&amp;CELL("direccion",Tabla_471031!A874),"871")</f>
        <v>871</v>
      </c>
      <c r="Y878" s="5" t="str" cm="1">
        <f t="array" aca="1" ref="Y878" ca="1">HYPERLINK("#"&amp;CELL("direccion",Tabla_471032!A874),"871")</f>
        <v>871</v>
      </c>
      <c r="Z878" s="5" t="str" cm="1">
        <f t="array" aca="1" ref="Z878" ca="1">HYPERLINK("#"&amp;CELL("direccion",Tabla_471059!A874),"871")</f>
        <v>871</v>
      </c>
      <c r="AA878" s="5" t="str" cm="1">
        <f t="array" aca="1" ref="AA878" ca="1">HYPERLINK("#"&amp;CELL("direccion",Tabla_471071!A874),"871")</f>
        <v>871</v>
      </c>
      <c r="AB878" s="5" t="str" cm="1">
        <f t="array" aca="1" ref="AB878" ca="1">HYPERLINK("#"&amp;CELL("direccion",Tabla_471062!A874),"871")</f>
        <v>871</v>
      </c>
      <c r="AC878" s="5" t="str" cm="1">
        <f t="array" aca="1" ref="AC878" ca="1">HYPERLINK("#"&amp;CELL("direccion",Tabla_471074!A874),"871")</f>
        <v>871</v>
      </c>
      <c r="AD878" t="s">
        <v>213</v>
      </c>
      <c r="AE878" s="3">
        <v>45747</v>
      </c>
    </row>
    <row r="879" spans="1:31" x14ac:dyDescent="0.3">
      <c r="A879">
        <v>2025</v>
      </c>
      <c r="B879" s="3">
        <v>45658</v>
      </c>
      <c r="C879" s="3">
        <v>45747</v>
      </c>
      <c r="D879" t="s">
        <v>84</v>
      </c>
      <c r="E879">
        <v>169</v>
      </c>
      <c r="F879" t="s">
        <v>309</v>
      </c>
      <c r="G879" t="s">
        <v>309</v>
      </c>
      <c r="H879" t="s">
        <v>225</v>
      </c>
      <c r="I879" t="s">
        <v>702</v>
      </c>
      <c r="J879" t="s">
        <v>426</v>
      </c>
      <c r="K879" t="s">
        <v>958</v>
      </c>
      <c r="L879" t="s">
        <v>91</v>
      </c>
      <c r="M879">
        <v>10500</v>
      </c>
      <c r="N879" t="s">
        <v>212</v>
      </c>
      <c r="O879">
        <v>8609.76</v>
      </c>
      <c r="P879" t="s">
        <v>212</v>
      </c>
      <c r="Q879" s="5" t="str" cm="1">
        <f t="array" aca="1" ref="Q879" ca="1">HYPERLINK("#"&amp;CELL("direccion",Tabla_471065!A875),"872")</f>
        <v>872</v>
      </c>
      <c r="R879" s="5" t="str" cm="1">
        <f t="array" aca="1" ref="R879" ca="1">HYPERLINK("#"&amp;CELL("direccion",Tabla_471039!A875),"872")</f>
        <v>872</v>
      </c>
      <c r="S879" s="5" t="str" cm="1">
        <f t="array" aca="1" ref="S879" ca="1">HYPERLINK("#"&amp;CELL("direccion",Tabla_471067!A875),"872")</f>
        <v>872</v>
      </c>
      <c r="T879" s="5" t="str" cm="1">
        <f t="array" aca="1" ref="T879" ca="1">HYPERLINK("#"&amp;CELL("direccion",Tabla_471023!A875),"872")</f>
        <v>872</v>
      </c>
      <c r="U879" s="5" t="str" cm="1">
        <f t="array" aca="1" ref="U879" ca="1">HYPERLINK("#"&amp;CELL("direccion",Tabla_471047!A875),"872")</f>
        <v>872</v>
      </c>
      <c r="V879" s="5" t="str" cm="1">
        <f t="array" aca="1" ref="V879" ca="1">HYPERLINK("#"&amp;CELL("direccion",Tabla_471030!A875),"872")</f>
        <v>872</v>
      </c>
      <c r="W879" s="5" t="str" cm="1">
        <f t="array" aca="1" ref="W879" ca="1">HYPERLINK("#"&amp;CELL("direccion",Tabla_471041!A875),"872")</f>
        <v>872</v>
      </c>
      <c r="X879" s="5" t="str" cm="1">
        <f t="array" aca="1" ref="X879" ca="1">HYPERLINK("#"&amp;CELL("direccion",Tabla_471031!A875),"872")</f>
        <v>872</v>
      </c>
      <c r="Y879" s="5" t="str" cm="1">
        <f t="array" aca="1" ref="Y879" ca="1">HYPERLINK("#"&amp;CELL("direccion",Tabla_471032!A875),"872")</f>
        <v>872</v>
      </c>
      <c r="Z879" s="5" t="str" cm="1">
        <f t="array" aca="1" ref="Z879" ca="1">HYPERLINK("#"&amp;CELL("direccion",Tabla_471059!A875),"872")</f>
        <v>872</v>
      </c>
      <c r="AA879" s="5" t="str" cm="1">
        <f t="array" aca="1" ref="AA879" ca="1">HYPERLINK("#"&amp;CELL("direccion",Tabla_471071!A875),"872")</f>
        <v>872</v>
      </c>
      <c r="AB879" s="5" t="str" cm="1">
        <f t="array" aca="1" ref="AB879" ca="1">HYPERLINK("#"&amp;CELL("direccion",Tabla_471062!A875),"872")</f>
        <v>872</v>
      </c>
      <c r="AC879" s="5" t="str" cm="1">
        <f t="array" aca="1" ref="AC879" ca="1">HYPERLINK("#"&amp;CELL("direccion",Tabla_471074!A875),"872")</f>
        <v>872</v>
      </c>
      <c r="AD879" t="s">
        <v>213</v>
      </c>
      <c r="AE879" s="3">
        <v>45747</v>
      </c>
    </row>
    <row r="880" spans="1:31" x14ac:dyDescent="0.3">
      <c r="A880">
        <v>2025</v>
      </c>
      <c r="B880" s="3">
        <v>45658</v>
      </c>
      <c r="C880" s="3">
        <v>45747</v>
      </c>
      <c r="D880" t="s">
        <v>84</v>
      </c>
      <c r="E880">
        <v>169</v>
      </c>
      <c r="F880" t="s">
        <v>309</v>
      </c>
      <c r="G880" t="s">
        <v>309</v>
      </c>
      <c r="H880" t="s">
        <v>225</v>
      </c>
      <c r="I880" t="s">
        <v>1534</v>
      </c>
      <c r="J880" t="s">
        <v>426</v>
      </c>
      <c r="K880" t="s">
        <v>344</v>
      </c>
      <c r="L880" t="s">
        <v>91</v>
      </c>
      <c r="M880">
        <v>10500</v>
      </c>
      <c r="N880" t="s">
        <v>212</v>
      </c>
      <c r="O880">
        <v>8609.76</v>
      </c>
      <c r="P880" t="s">
        <v>212</v>
      </c>
      <c r="Q880" s="5" t="str" cm="1">
        <f t="array" aca="1" ref="Q880" ca="1">HYPERLINK("#"&amp;CELL("direccion",Tabla_471065!A876),"873")</f>
        <v>873</v>
      </c>
      <c r="R880" s="5" t="str" cm="1">
        <f t="array" aca="1" ref="R880" ca="1">HYPERLINK("#"&amp;CELL("direccion",Tabla_471039!A876),"873")</f>
        <v>873</v>
      </c>
      <c r="S880" s="5" t="str" cm="1">
        <f t="array" aca="1" ref="S880" ca="1">HYPERLINK("#"&amp;CELL("direccion",Tabla_471067!A876),"873")</f>
        <v>873</v>
      </c>
      <c r="T880" s="5" t="str" cm="1">
        <f t="array" aca="1" ref="T880" ca="1">HYPERLINK("#"&amp;CELL("direccion",Tabla_471023!A876),"873")</f>
        <v>873</v>
      </c>
      <c r="U880" s="5" t="str" cm="1">
        <f t="array" aca="1" ref="U880" ca="1">HYPERLINK("#"&amp;CELL("direccion",Tabla_471047!A876),"873")</f>
        <v>873</v>
      </c>
      <c r="V880" s="5" t="str" cm="1">
        <f t="array" aca="1" ref="V880" ca="1">HYPERLINK("#"&amp;CELL("direccion",Tabla_471030!A876),"873")</f>
        <v>873</v>
      </c>
      <c r="W880" s="5" t="str" cm="1">
        <f t="array" aca="1" ref="W880" ca="1">HYPERLINK("#"&amp;CELL("direccion",Tabla_471041!A876),"873")</f>
        <v>873</v>
      </c>
      <c r="X880" s="5" t="str" cm="1">
        <f t="array" aca="1" ref="X880" ca="1">HYPERLINK("#"&amp;CELL("direccion",Tabla_471031!A876),"873")</f>
        <v>873</v>
      </c>
      <c r="Y880" s="5" t="str" cm="1">
        <f t="array" aca="1" ref="Y880" ca="1">HYPERLINK("#"&amp;CELL("direccion",Tabla_471032!A876),"873")</f>
        <v>873</v>
      </c>
      <c r="Z880" s="5" t="str" cm="1">
        <f t="array" aca="1" ref="Z880" ca="1">HYPERLINK("#"&amp;CELL("direccion",Tabla_471059!A876),"873")</f>
        <v>873</v>
      </c>
      <c r="AA880" s="5" t="str" cm="1">
        <f t="array" aca="1" ref="AA880" ca="1">HYPERLINK("#"&amp;CELL("direccion",Tabla_471071!A876),"873")</f>
        <v>873</v>
      </c>
      <c r="AB880" s="5" t="str" cm="1">
        <f t="array" aca="1" ref="AB880" ca="1">HYPERLINK("#"&amp;CELL("direccion",Tabla_471062!A876),"873")</f>
        <v>873</v>
      </c>
      <c r="AC880" s="5" t="str" cm="1">
        <f t="array" aca="1" ref="AC880" ca="1">HYPERLINK("#"&amp;CELL("direccion",Tabla_471074!A876),"873")</f>
        <v>873</v>
      </c>
      <c r="AD880" t="s">
        <v>213</v>
      </c>
      <c r="AE880" s="3">
        <v>45747</v>
      </c>
    </row>
    <row r="881" spans="1:31" x14ac:dyDescent="0.3">
      <c r="A881">
        <v>2025</v>
      </c>
      <c r="B881" s="3">
        <v>45658</v>
      </c>
      <c r="C881" s="3">
        <v>45747</v>
      </c>
      <c r="D881" t="s">
        <v>84</v>
      </c>
      <c r="E881">
        <v>169</v>
      </c>
      <c r="F881" t="s">
        <v>311</v>
      </c>
      <c r="G881" t="s">
        <v>311</v>
      </c>
      <c r="H881" t="s">
        <v>225</v>
      </c>
      <c r="I881" t="s">
        <v>1535</v>
      </c>
      <c r="J881" t="s">
        <v>426</v>
      </c>
      <c r="K881" t="s">
        <v>798</v>
      </c>
      <c r="L881" t="s">
        <v>91</v>
      </c>
      <c r="M881">
        <v>11537</v>
      </c>
      <c r="N881" t="s">
        <v>212</v>
      </c>
      <c r="O881">
        <v>9402.81</v>
      </c>
      <c r="P881" t="s">
        <v>212</v>
      </c>
      <c r="Q881" s="5" t="str" cm="1">
        <f t="array" aca="1" ref="Q881" ca="1">HYPERLINK("#"&amp;CELL("direccion",Tabla_471065!A877),"874")</f>
        <v>874</v>
      </c>
      <c r="R881" s="5" t="str" cm="1">
        <f t="array" aca="1" ref="R881" ca="1">HYPERLINK("#"&amp;CELL("direccion",Tabla_471039!A877),"874")</f>
        <v>874</v>
      </c>
      <c r="S881" s="5" t="str" cm="1">
        <f t="array" aca="1" ref="S881" ca="1">HYPERLINK("#"&amp;CELL("direccion",Tabla_471067!A877),"874")</f>
        <v>874</v>
      </c>
      <c r="T881" s="5" t="str" cm="1">
        <f t="array" aca="1" ref="T881" ca="1">HYPERLINK("#"&amp;CELL("direccion",Tabla_471023!A877),"874")</f>
        <v>874</v>
      </c>
      <c r="U881" s="5" t="str" cm="1">
        <f t="array" aca="1" ref="U881" ca="1">HYPERLINK("#"&amp;CELL("direccion",Tabla_471047!A877),"874")</f>
        <v>874</v>
      </c>
      <c r="V881" s="5" t="str" cm="1">
        <f t="array" aca="1" ref="V881" ca="1">HYPERLINK("#"&amp;CELL("direccion",Tabla_471030!A877),"874")</f>
        <v>874</v>
      </c>
      <c r="W881" s="5" t="str" cm="1">
        <f t="array" aca="1" ref="W881" ca="1">HYPERLINK("#"&amp;CELL("direccion",Tabla_471041!A877),"874")</f>
        <v>874</v>
      </c>
      <c r="X881" s="5" t="str" cm="1">
        <f t="array" aca="1" ref="X881" ca="1">HYPERLINK("#"&amp;CELL("direccion",Tabla_471031!A877),"874")</f>
        <v>874</v>
      </c>
      <c r="Y881" s="5" t="str" cm="1">
        <f t="array" aca="1" ref="Y881" ca="1">HYPERLINK("#"&amp;CELL("direccion",Tabla_471032!A877),"874")</f>
        <v>874</v>
      </c>
      <c r="Z881" s="5" t="str" cm="1">
        <f t="array" aca="1" ref="Z881" ca="1">HYPERLINK("#"&amp;CELL("direccion",Tabla_471059!A877),"874")</f>
        <v>874</v>
      </c>
      <c r="AA881" s="5" t="str" cm="1">
        <f t="array" aca="1" ref="AA881" ca="1">HYPERLINK("#"&amp;CELL("direccion",Tabla_471071!A877),"874")</f>
        <v>874</v>
      </c>
      <c r="AB881" s="5" t="str" cm="1">
        <f t="array" aca="1" ref="AB881" ca="1">HYPERLINK("#"&amp;CELL("direccion",Tabla_471062!A877),"874")</f>
        <v>874</v>
      </c>
      <c r="AC881" s="5" t="str" cm="1">
        <f t="array" aca="1" ref="AC881" ca="1">HYPERLINK("#"&amp;CELL("direccion",Tabla_471074!A877),"874")</f>
        <v>874</v>
      </c>
      <c r="AD881" t="s">
        <v>213</v>
      </c>
      <c r="AE881" s="3">
        <v>45747</v>
      </c>
    </row>
    <row r="882" spans="1:31" x14ac:dyDescent="0.3">
      <c r="A882">
        <v>2025</v>
      </c>
      <c r="B882" s="3">
        <v>45658</v>
      </c>
      <c r="C882" s="3">
        <v>45747</v>
      </c>
      <c r="D882" t="s">
        <v>84</v>
      </c>
      <c r="E882">
        <v>169</v>
      </c>
      <c r="F882" t="s">
        <v>297</v>
      </c>
      <c r="G882" t="s">
        <v>297</v>
      </c>
      <c r="H882" t="s">
        <v>225</v>
      </c>
      <c r="I882" t="s">
        <v>590</v>
      </c>
      <c r="J882" t="s">
        <v>426</v>
      </c>
      <c r="K882" t="s">
        <v>658</v>
      </c>
      <c r="L882" t="s">
        <v>92</v>
      </c>
      <c r="M882">
        <v>10500</v>
      </c>
      <c r="N882" t="s">
        <v>212</v>
      </c>
      <c r="O882">
        <v>8609.76</v>
      </c>
      <c r="P882" t="s">
        <v>212</v>
      </c>
      <c r="Q882" s="5" t="str" cm="1">
        <f t="array" aca="1" ref="Q882" ca="1">HYPERLINK("#"&amp;CELL("direccion",Tabla_471065!A878),"875")</f>
        <v>875</v>
      </c>
      <c r="R882" s="5" t="str" cm="1">
        <f t="array" aca="1" ref="R882" ca="1">HYPERLINK("#"&amp;CELL("direccion",Tabla_471039!A878),"875")</f>
        <v>875</v>
      </c>
      <c r="S882" s="5" t="str" cm="1">
        <f t="array" aca="1" ref="S882" ca="1">HYPERLINK("#"&amp;CELL("direccion",Tabla_471067!A878),"875")</f>
        <v>875</v>
      </c>
      <c r="T882" s="5" t="str" cm="1">
        <f t="array" aca="1" ref="T882" ca="1">HYPERLINK("#"&amp;CELL("direccion",Tabla_471023!A878),"875")</f>
        <v>875</v>
      </c>
      <c r="U882" s="5" t="str" cm="1">
        <f t="array" aca="1" ref="U882" ca="1">HYPERLINK("#"&amp;CELL("direccion",Tabla_471047!A878),"875")</f>
        <v>875</v>
      </c>
      <c r="V882" s="5" t="str" cm="1">
        <f t="array" aca="1" ref="V882" ca="1">HYPERLINK("#"&amp;CELL("direccion",Tabla_471030!A878),"875")</f>
        <v>875</v>
      </c>
      <c r="W882" s="5" t="str" cm="1">
        <f t="array" aca="1" ref="W882" ca="1">HYPERLINK("#"&amp;CELL("direccion",Tabla_471041!A878),"875")</f>
        <v>875</v>
      </c>
      <c r="X882" s="5" t="str" cm="1">
        <f t="array" aca="1" ref="X882" ca="1">HYPERLINK("#"&amp;CELL("direccion",Tabla_471031!A878),"875")</f>
        <v>875</v>
      </c>
      <c r="Y882" s="5" t="str" cm="1">
        <f t="array" aca="1" ref="Y882" ca="1">HYPERLINK("#"&amp;CELL("direccion",Tabla_471032!A878),"875")</f>
        <v>875</v>
      </c>
      <c r="Z882" s="5" t="str" cm="1">
        <f t="array" aca="1" ref="Z882" ca="1">HYPERLINK("#"&amp;CELL("direccion",Tabla_471059!A878),"875")</f>
        <v>875</v>
      </c>
      <c r="AA882" s="5" t="str" cm="1">
        <f t="array" aca="1" ref="AA882" ca="1">HYPERLINK("#"&amp;CELL("direccion",Tabla_471071!A878),"875")</f>
        <v>875</v>
      </c>
      <c r="AB882" s="5" t="str" cm="1">
        <f t="array" aca="1" ref="AB882" ca="1">HYPERLINK("#"&amp;CELL("direccion",Tabla_471062!A878),"875")</f>
        <v>875</v>
      </c>
      <c r="AC882" s="5" t="str" cm="1">
        <f t="array" aca="1" ref="AC882" ca="1">HYPERLINK("#"&amp;CELL("direccion",Tabla_471074!A878),"875")</f>
        <v>875</v>
      </c>
      <c r="AD882" t="s">
        <v>213</v>
      </c>
      <c r="AE882" s="3">
        <v>45747</v>
      </c>
    </row>
    <row r="883" spans="1:31" x14ac:dyDescent="0.3">
      <c r="A883">
        <v>2025</v>
      </c>
      <c r="B883" s="3">
        <v>45658</v>
      </c>
      <c r="C883" s="3">
        <v>45747</v>
      </c>
      <c r="D883" t="s">
        <v>84</v>
      </c>
      <c r="E883">
        <v>169</v>
      </c>
      <c r="F883" t="s">
        <v>309</v>
      </c>
      <c r="G883" t="s">
        <v>309</v>
      </c>
      <c r="H883" t="s">
        <v>225</v>
      </c>
      <c r="I883" t="s">
        <v>1311</v>
      </c>
      <c r="J883" t="s">
        <v>426</v>
      </c>
      <c r="K883" t="s">
        <v>1536</v>
      </c>
      <c r="L883" t="s">
        <v>92</v>
      </c>
      <c r="M883">
        <v>11537</v>
      </c>
      <c r="N883" t="s">
        <v>212</v>
      </c>
      <c r="O883">
        <v>9402.81</v>
      </c>
      <c r="P883" t="s">
        <v>212</v>
      </c>
      <c r="Q883" s="5" t="str" cm="1">
        <f t="array" aca="1" ref="Q883" ca="1">HYPERLINK("#"&amp;CELL("direccion",Tabla_471065!A879),"876")</f>
        <v>876</v>
      </c>
      <c r="R883" s="5" t="str" cm="1">
        <f t="array" aca="1" ref="R883" ca="1">HYPERLINK("#"&amp;CELL("direccion",Tabla_471039!A879),"876")</f>
        <v>876</v>
      </c>
      <c r="S883" s="5" t="str" cm="1">
        <f t="array" aca="1" ref="S883" ca="1">HYPERLINK("#"&amp;CELL("direccion",Tabla_471067!A879),"876")</f>
        <v>876</v>
      </c>
      <c r="T883" s="5" t="str" cm="1">
        <f t="array" aca="1" ref="T883" ca="1">HYPERLINK("#"&amp;CELL("direccion",Tabla_471023!A879),"876")</f>
        <v>876</v>
      </c>
      <c r="U883" s="5" t="str" cm="1">
        <f t="array" aca="1" ref="U883" ca="1">HYPERLINK("#"&amp;CELL("direccion",Tabla_471047!A879),"876")</f>
        <v>876</v>
      </c>
      <c r="V883" s="5" t="str" cm="1">
        <f t="array" aca="1" ref="V883" ca="1">HYPERLINK("#"&amp;CELL("direccion",Tabla_471030!A879),"876")</f>
        <v>876</v>
      </c>
      <c r="W883" s="5" t="str" cm="1">
        <f t="array" aca="1" ref="W883" ca="1">HYPERLINK("#"&amp;CELL("direccion",Tabla_471041!A879),"876")</f>
        <v>876</v>
      </c>
      <c r="X883" s="5" t="str" cm="1">
        <f t="array" aca="1" ref="X883" ca="1">HYPERLINK("#"&amp;CELL("direccion",Tabla_471031!A879),"876")</f>
        <v>876</v>
      </c>
      <c r="Y883" s="5" t="str" cm="1">
        <f t="array" aca="1" ref="Y883" ca="1">HYPERLINK("#"&amp;CELL("direccion",Tabla_471032!A879),"876")</f>
        <v>876</v>
      </c>
      <c r="Z883" s="5" t="str" cm="1">
        <f t="array" aca="1" ref="Z883" ca="1">HYPERLINK("#"&amp;CELL("direccion",Tabla_471059!A879),"876")</f>
        <v>876</v>
      </c>
      <c r="AA883" s="5" t="str" cm="1">
        <f t="array" aca="1" ref="AA883" ca="1">HYPERLINK("#"&amp;CELL("direccion",Tabla_471071!A879),"876")</f>
        <v>876</v>
      </c>
      <c r="AB883" s="5" t="str" cm="1">
        <f t="array" aca="1" ref="AB883" ca="1">HYPERLINK("#"&amp;CELL("direccion",Tabla_471062!A879),"876")</f>
        <v>876</v>
      </c>
      <c r="AC883" s="5" t="str" cm="1">
        <f t="array" aca="1" ref="AC883" ca="1">HYPERLINK("#"&amp;CELL("direccion",Tabla_471074!A879),"876")</f>
        <v>876</v>
      </c>
      <c r="AD883" t="s">
        <v>213</v>
      </c>
      <c r="AE883" s="3">
        <v>45747</v>
      </c>
    </row>
    <row r="884" spans="1:31" x14ac:dyDescent="0.3">
      <c r="A884">
        <v>2025</v>
      </c>
      <c r="B884" s="3">
        <v>45658</v>
      </c>
      <c r="C884" s="3">
        <v>45747</v>
      </c>
      <c r="D884" t="s">
        <v>84</v>
      </c>
      <c r="E884">
        <v>169</v>
      </c>
      <c r="F884" t="s">
        <v>309</v>
      </c>
      <c r="G884" t="s">
        <v>309</v>
      </c>
      <c r="H884" t="s">
        <v>225</v>
      </c>
      <c r="I884" t="s">
        <v>831</v>
      </c>
      <c r="J884" t="s">
        <v>426</v>
      </c>
      <c r="K884" t="s">
        <v>1537</v>
      </c>
      <c r="L884" t="s">
        <v>91</v>
      </c>
      <c r="M884">
        <v>11537</v>
      </c>
      <c r="N884" t="s">
        <v>212</v>
      </c>
      <c r="O884">
        <v>9402.81</v>
      </c>
      <c r="P884" t="s">
        <v>212</v>
      </c>
      <c r="Q884" s="5" t="str" cm="1">
        <f t="array" aca="1" ref="Q884" ca="1">HYPERLINK("#"&amp;CELL("direccion",Tabla_471065!A880),"877")</f>
        <v>877</v>
      </c>
      <c r="R884" s="5" t="str" cm="1">
        <f t="array" aca="1" ref="R884" ca="1">HYPERLINK("#"&amp;CELL("direccion",Tabla_471039!A880),"877")</f>
        <v>877</v>
      </c>
      <c r="S884" s="5" t="str" cm="1">
        <f t="array" aca="1" ref="S884" ca="1">HYPERLINK("#"&amp;CELL("direccion",Tabla_471067!A880),"877")</f>
        <v>877</v>
      </c>
      <c r="T884" s="5" t="str" cm="1">
        <f t="array" aca="1" ref="T884" ca="1">HYPERLINK("#"&amp;CELL("direccion",Tabla_471023!A880),"877")</f>
        <v>877</v>
      </c>
      <c r="U884" s="5" t="str" cm="1">
        <f t="array" aca="1" ref="U884" ca="1">HYPERLINK("#"&amp;CELL("direccion",Tabla_471047!A880),"877")</f>
        <v>877</v>
      </c>
      <c r="V884" s="5" t="str" cm="1">
        <f t="array" aca="1" ref="V884" ca="1">HYPERLINK("#"&amp;CELL("direccion",Tabla_471030!A880),"877")</f>
        <v>877</v>
      </c>
      <c r="W884" s="5" t="str" cm="1">
        <f t="array" aca="1" ref="W884" ca="1">HYPERLINK("#"&amp;CELL("direccion",Tabla_471041!A880),"877")</f>
        <v>877</v>
      </c>
      <c r="X884" s="5" t="str" cm="1">
        <f t="array" aca="1" ref="X884" ca="1">HYPERLINK("#"&amp;CELL("direccion",Tabla_471031!A880),"877")</f>
        <v>877</v>
      </c>
      <c r="Y884" s="5" t="str" cm="1">
        <f t="array" aca="1" ref="Y884" ca="1">HYPERLINK("#"&amp;CELL("direccion",Tabla_471032!A880),"877")</f>
        <v>877</v>
      </c>
      <c r="Z884" s="5" t="str" cm="1">
        <f t="array" aca="1" ref="Z884" ca="1">HYPERLINK("#"&amp;CELL("direccion",Tabla_471059!A880),"877")</f>
        <v>877</v>
      </c>
      <c r="AA884" s="5" t="str" cm="1">
        <f t="array" aca="1" ref="AA884" ca="1">HYPERLINK("#"&amp;CELL("direccion",Tabla_471071!A880),"877")</f>
        <v>877</v>
      </c>
      <c r="AB884" s="5" t="str" cm="1">
        <f t="array" aca="1" ref="AB884" ca="1">HYPERLINK("#"&amp;CELL("direccion",Tabla_471062!A880),"877")</f>
        <v>877</v>
      </c>
      <c r="AC884" s="5" t="str" cm="1">
        <f t="array" aca="1" ref="AC884" ca="1">HYPERLINK("#"&amp;CELL("direccion",Tabla_471074!A880),"877")</f>
        <v>877</v>
      </c>
      <c r="AD884" t="s">
        <v>213</v>
      </c>
      <c r="AE884" s="3">
        <v>45747</v>
      </c>
    </row>
    <row r="885" spans="1:31" x14ac:dyDescent="0.3">
      <c r="A885">
        <v>2025</v>
      </c>
      <c r="B885" s="3">
        <v>45658</v>
      </c>
      <c r="C885" s="3">
        <v>45747</v>
      </c>
      <c r="D885" t="s">
        <v>84</v>
      </c>
      <c r="E885">
        <v>169</v>
      </c>
      <c r="F885" t="s">
        <v>310</v>
      </c>
      <c r="G885" t="s">
        <v>310</v>
      </c>
      <c r="H885" t="s">
        <v>225</v>
      </c>
      <c r="I885" t="s">
        <v>655</v>
      </c>
      <c r="J885" t="s">
        <v>426</v>
      </c>
      <c r="K885" t="s">
        <v>485</v>
      </c>
      <c r="L885" t="s">
        <v>92</v>
      </c>
      <c r="M885">
        <v>11537</v>
      </c>
      <c r="N885" t="s">
        <v>212</v>
      </c>
      <c r="O885">
        <v>9402.81</v>
      </c>
      <c r="P885" t="s">
        <v>212</v>
      </c>
      <c r="Q885" s="5" t="str" cm="1">
        <f t="array" aca="1" ref="Q885" ca="1">HYPERLINK("#"&amp;CELL("direccion",Tabla_471065!A881),"878")</f>
        <v>878</v>
      </c>
      <c r="R885" s="5" t="str" cm="1">
        <f t="array" aca="1" ref="R885" ca="1">HYPERLINK("#"&amp;CELL("direccion",Tabla_471039!A881),"878")</f>
        <v>878</v>
      </c>
      <c r="S885" s="5" t="str" cm="1">
        <f t="array" aca="1" ref="S885" ca="1">HYPERLINK("#"&amp;CELL("direccion",Tabla_471067!A881),"878")</f>
        <v>878</v>
      </c>
      <c r="T885" s="5" t="str" cm="1">
        <f t="array" aca="1" ref="T885" ca="1">HYPERLINK("#"&amp;CELL("direccion",Tabla_471023!A881),"878")</f>
        <v>878</v>
      </c>
      <c r="U885" s="5" t="str" cm="1">
        <f t="array" aca="1" ref="U885" ca="1">HYPERLINK("#"&amp;CELL("direccion",Tabla_471047!A881),"878")</f>
        <v>878</v>
      </c>
      <c r="V885" s="5" t="str" cm="1">
        <f t="array" aca="1" ref="V885" ca="1">HYPERLINK("#"&amp;CELL("direccion",Tabla_471030!A881),"878")</f>
        <v>878</v>
      </c>
      <c r="W885" s="5" t="str" cm="1">
        <f t="array" aca="1" ref="W885" ca="1">HYPERLINK("#"&amp;CELL("direccion",Tabla_471041!A881),"878")</f>
        <v>878</v>
      </c>
      <c r="X885" s="5" t="str" cm="1">
        <f t="array" aca="1" ref="X885" ca="1">HYPERLINK("#"&amp;CELL("direccion",Tabla_471031!A881),"878")</f>
        <v>878</v>
      </c>
      <c r="Y885" s="5" t="str" cm="1">
        <f t="array" aca="1" ref="Y885" ca="1">HYPERLINK("#"&amp;CELL("direccion",Tabla_471032!A881),"878")</f>
        <v>878</v>
      </c>
      <c r="Z885" s="5" t="str" cm="1">
        <f t="array" aca="1" ref="Z885" ca="1">HYPERLINK("#"&amp;CELL("direccion",Tabla_471059!A881),"878")</f>
        <v>878</v>
      </c>
      <c r="AA885" s="5" t="str" cm="1">
        <f t="array" aca="1" ref="AA885" ca="1">HYPERLINK("#"&amp;CELL("direccion",Tabla_471071!A881),"878")</f>
        <v>878</v>
      </c>
      <c r="AB885" s="5" t="str" cm="1">
        <f t="array" aca="1" ref="AB885" ca="1">HYPERLINK("#"&amp;CELL("direccion",Tabla_471062!A881),"878")</f>
        <v>878</v>
      </c>
      <c r="AC885" s="5" t="str" cm="1">
        <f t="array" aca="1" ref="AC885" ca="1">HYPERLINK("#"&amp;CELL("direccion",Tabla_471074!A881),"878")</f>
        <v>878</v>
      </c>
      <c r="AD885" t="s">
        <v>213</v>
      </c>
      <c r="AE885" s="3">
        <v>45747</v>
      </c>
    </row>
    <row r="886" spans="1:31" x14ac:dyDescent="0.3">
      <c r="A886">
        <v>2025</v>
      </c>
      <c r="B886" s="3">
        <v>45658</v>
      </c>
      <c r="C886" s="3">
        <v>45747</v>
      </c>
      <c r="D886" t="s">
        <v>84</v>
      </c>
      <c r="E886">
        <v>169</v>
      </c>
      <c r="F886" t="s">
        <v>311</v>
      </c>
      <c r="G886" t="s">
        <v>311</v>
      </c>
      <c r="H886" t="s">
        <v>225</v>
      </c>
      <c r="I886" t="s">
        <v>754</v>
      </c>
      <c r="J886" t="s">
        <v>426</v>
      </c>
      <c r="K886" t="s">
        <v>1538</v>
      </c>
      <c r="L886" t="s">
        <v>92</v>
      </c>
      <c r="M886">
        <v>10500</v>
      </c>
      <c r="N886" t="s">
        <v>212</v>
      </c>
      <c r="O886">
        <v>8609.76</v>
      </c>
      <c r="P886" t="s">
        <v>212</v>
      </c>
      <c r="Q886" s="5" t="str" cm="1">
        <f t="array" aca="1" ref="Q886" ca="1">HYPERLINK("#"&amp;CELL("direccion",Tabla_471065!A882),"879")</f>
        <v>879</v>
      </c>
      <c r="R886" s="5" t="str" cm="1">
        <f t="array" aca="1" ref="R886" ca="1">HYPERLINK("#"&amp;CELL("direccion",Tabla_471039!A882),"879")</f>
        <v>879</v>
      </c>
      <c r="S886" s="5" t="str" cm="1">
        <f t="array" aca="1" ref="S886" ca="1">HYPERLINK("#"&amp;CELL("direccion",Tabla_471067!A882),"879")</f>
        <v>879</v>
      </c>
      <c r="T886" s="5" t="str" cm="1">
        <f t="array" aca="1" ref="T886" ca="1">HYPERLINK("#"&amp;CELL("direccion",Tabla_471023!A882),"879")</f>
        <v>879</v>
      </c>
      <c r="U886" s="5" t="str" cm="1">
        <f t="array" aca="1" ref="U886" ca="1">HYPERLINK("#"&amp;CELL("direccion",Tabla_471047!A882),"879")</f>
        <v>879</v>
      </c>
      <c r="V886" s="5" t="str" cm="1">
        <f t="array" aca="1" ref="V886" ca="1">HYPERLINK("#"&amp;CELL("direccion",Tabla_471030!A882),"879")</f>
        <v>879</v>
      </c>
      <c r="W886" s="5" t="str" cm="1">
        <f t="array" aca="1" ref="W886" ca="1">HYPERLINK("#"&amp;CELL("direccion",Tabla_471041!A882),"879")</f>
        <v>879</v>
      </c>
      <c r="X886" s="5" t="str" cm="1">
        <f t="array" aca="1" ref="X886" ca="1">HYPERLINK("#"&amp;CELL("direccion",Tabla_471031!A882),"879")</f>
        <v>879</v>
      </c>
      <c r="Y886" s="5" t="str" cm="1">
        <f t="array" aca="1" ref="Y886" ca="1">HYPERLINK("#"&amp;CELL("direccion",Tabla_471032!A882),"879")</f>
        <v>879</v>
      </c>
      <c r="Z886" s="5" t="str" cm="1">
        <f t="array" aca="1" ref="Z886" ca="1">HYPERLINK("#"&amp;CELL("direccion",Tabla_471059!A882),"879")</f>
        <v>879</v>
      </c>
      <c r="AA886" s="5" t="str" cm="1">
        <f t="array" aca="1" ref="AA886" ca="1">HYPERLINK("#"&amp;CELL("direccion",Tabla_471071!A882),"879")</f>
        <v>879</v>
      </c>
      <c r="AB886" s="5" t="str" cm="1">
        <f t="array" aca="1" ref="AB886" ca="1">HYPERLINK("#"&amp;CELL("direccion",Tabla_471062!A882),"879")</f>
        <v>879</v>
      </c>
      <c r="AC886" s="5" t="str" cm="1">
        <f t="array" aca="1" ref="AC886" ca="1">HYPERLINK("#"&amp;CELL("direccion",Tabla_471074!A882),"879")</f>
        <v>879</v>
      </c>
      <c r="AD886" t="s">
        <v>213</v>
      </c>
      <c r="AE886" s="3">
        <v>45747</v>
      </c>
    </row>
    <row r="887" spans="1:31" x14ac:dyDescent="0.3">
      <c r="A887">
        <v>2025</v>
      </c>
      <c r="B887" s="3">
        <v>45658</v>
      </c>
      <c r="C887" s="3">
        <v>45747</v>
      </c>
      <c r="D887" t="s">
        <v>84</v>
      </c>
      <c r="E887">
        <v>169</v>
      </c>
      <c r="F887" t="s">
        <v>311</v>
      </c>
      <c r="G887" t="s">
        <v>311</v>
      </c>
      <c r="H887" t="s">
        <v>225</v>
      </c>
      <c r="I887" t="s">
        <v>1439</v>
      </c>
      <c r="J887" t="s">
        <v>426</v>
      </c>
      <c r="K887" t="s">
        <v>763</v>
      </c>
      <c r="L887" t="s">
        <v>92</v>
      </c>
      <c r="M887">
        <v>11537</v>
      </c>
      <c r="N887" t="s">
        <v>212</v>
      </c>
      <c r="O887">
        <v>9402.81</v>
      </c>
      <c r="P887" t="s">
        <v>212</v>
      </c>
      <c r="Q887" s="5" t="str" cm="1">
        <f t="array" aca="1" ref="Q887" ca="1">HYPERLINK("#"&amp;CELL("direccion",Tabla_471065!A883),"880")</f>
        <v>880</v>
      </c>
      <c r="R887" s="5" t="str" cm="1">
        <f t="array" aca="1" ref="R887" ca="1">HYPERLINK("#"&amp;CELL("direccion",Tabla_471039!A883),"880")</f>
        <v>880</v>
      </c>
      <c r="S887" s="5" t="str" cm="1">
        <f t="array" aca="1" ref="S887" ca="1">HYPERLINK("#"&amp;CELL("direccion",Tabla_471067!A883),"880")</f>
        <v>880</v>
      </c>
      <c r="T887" s="5" t="str" cm="1">
        <f t="array" aca="1" ref="T887" ca="1">HYPERLINK("#"&amp;CELL("direccion",Tabla_471023!A883),"880")</f>
        <v>880</v>
      </c>
      <c r="U887" s="5" t="str" cm="1">
        <f t="array" aca="1" ref="U887" ca="1">HYPERLINK("#"&amp;CELL("direccion",Tabla_471047!A883),"880")</f>
        <v>880</v>
      </c>
      <c r="V887" s="5" t="str" cm="1">
        <f t="array" aca="1" ref="V887" ca="1">HYPERLINK("#"&amp;CELL("direccion",Tabla_471030!A883),"880")</f>
        <v>880</v>
      </c>
      <c r="W887" s="5" t="str" cm="1">
        <f t="array" aca="1" ref="W887" ca="1">HYPERLINK("#"&amp;CELL("direccion",Tabla_471041!A883),"880")</f>
        <v>880</v>
      </c>
      <c r="X887" s="5" t="str" cm="1">
        <f t="array" aca="1" ref="X887" ca="1">HYPERLINK("#"&amp;CELL("direccion",Tabla_471031!A883),"880")</f>
        <v>880</v>
      </c>
      <c r="Y887" s="5" t="str" cm="1">
        <f t="array" aca="1" ref="Y887" ca="1">HYPERLINK("#"&amp;CELL("direccion",Tabla_471032!A883),"880")</f>
        <v>880</v>
      </c>
      <c r="Z887" s="5" t="str" cm="1">
        <f t="array" aca="1" ref="Z887" ca="1">HYPERLINK("#"&amp;CELL("direccion",Tabla_471059!A883),"880")</f>
        <v>880</v>
      </c>
      <c r="AA887" s="5" t="str" cm="1">
        <f t="array" aca="1" ref="AA887" ca="1">HYPERLINK("#"&amp;CELL("direccion",Tabla_471071!A883),"880")</f>
        <v>880</v>
      </c>
      <c r="AB887" s="5" t="str" cm="1">
        <f t="array" aca="1" ref="AB887" ca="1">HYPERLINK("#"&amp;CELL("direccion",Tabla_471062!A883),"880")</f>
        <v>880</v>
      </c>
      <c r="AC887" s="5" t="str" cm="1">
        <f t="array" aca="1" ref="AC887" ca="1">HYPERLINK("#"&amp;CELL("direccion",Tabla_471074!A883),"880")</f>
        <v>880</v>
      </c>
      <c r="AD887" t="s">
        <v>213</v>
      </c>
      <c r="AE887" s="3">
        <v>45747</v>
      </c>
    </row>
    <row r="888" spans="1:31" x14ac:dyDescent="0.3">
      <c r="A888">
        <v>2025</v>
      </c>
      <c r="B888" s="3">
        <v>45658</v>
      </c>
      <c r="C888" s="3">
        <v>45747</v>
      </c>
      <c r="D888" t="s">
        <v>84</v>
      </c>
      <c r="E888">
        <v>169</v>
      </c>
      <c r="F888" t="s">
        <v>315</v>
      </c>
      <c r="G888" t="s">
        <v>315</v>
      </c>
      <c r="H888" t="s">
        <v>225</v>
      </c>
      <c r="I888" t="s">
        <v>460</v>
      </c>
      <c r="J888" t="s">
        <v>1539</v>
      </c>
      <c r="K888" t="s">
        <v>440</v>
      </c>
      <c r="L888" t="s">
        <v>91</v>
      </c>
      <c r="M888">
        <v>11537</v>
      </c>
      <c r="N888" t="s">
        <v>212</v>
      </c>
      <c r="O888">
        <v>9402.81</v>
      </c>
      <c r="P888" t="s">
        <v>212</v>
      </c>
      <c r="Q888" s="5" t="str" cm="1">
        <f t="array" aca="1" ref="Q888" ca="1">HYPERLINK("#"&amp;CELL("direccion",Tabla_471065!A884),"881")</f>
        <v>881</v>
      </c>
      <c r="R888" s="5" t="str" cm="1">
        <f t="array" aca="1" ref="R888" ca="1">HYPERLINK("#"&amp;CELL("direccion",Tabla_471039!A884),"881")</f>
        <v>881</v>
      </c>
      <c r="S888" s="5" t="str" cm="1">
        <f t="array" aca="1" ref="S888" ca="1">HYPERLINK("#"&amp;CELL("direccion",Tabla_471067!A884),"881")</f>
        <v>881</v>
      </c>
      <c r="T888" s="5" t="str" cm="1">
        <f t="array" aca="1" ref="T888" ca="1">HYPERLINK("#"&amp;CELL("direccion",Tabla_471023!A884),"881")</f>
        <v>881</v>
      </c>
      <c r="U888" s="5" t="str" cm="1">
        <f t="array" aca="1" ref="U888" ca="1">HYPERLINK("#"&amp;CELL("direccion",Tabla_471047!A884),"881")</f>
        <v>881</v>
      </c>
      <c r="V888" s="5" t="str" cm="1">
        <f t="array" aca="1" ref="V888" ca="1">HYPERLINK("#"&amp;CELL("direccion",Tabla_471030!A884),"881")</f>
        <v>881</v>
      </c>
      <c r="W888" s="5" t="str" cm="1">
        <f t="array" aca="1" ref="W888" ca="1">HYPERLINK("#"&amp;CELL("direccion",Tabla_471041!A884),"881")</f>
        <v>881</v>
      </c>
      <c r="X888" s="5" t="str" cm="1">
        <f t="array" aca="1" ref="X888" ca="1">HYPERLINK("#"&amp;CELL("direccion",Tabla_471031!A884),"881")</f>
        <v>881</v>
      </c>
      <c r="Y888" s="5" t="str" cm="1">
        <f t="array" aca="1" ref="Y888" ca="1">HYPERLINK("#"&amp;CELL("direccion",Tabla_471032!A884),"881")</f>
        <v>881</v>
      </c>
      <c r="Z888" s="5" t="str" cm="1">
        <f t="array" aca="1" ref="Z888" ca="1">HYPERLINK("#"&amp;CELL("direccion",Tabla_471059!A884),"881")</f>
        <v>881</v>
      </c>
      <c r="AA888" s="5" t="str" cm="1">
        <f t="array" aca="1" ref="AA888" ca="1">HYPERLINK("#"&amp;CELL("direccion",Tabla_471071!A884),"881")</f>
        <v>881</v>
      </c>
      <c r="AB888" s="5" t="str" cm="1">
        <f t="array" aca="1" ref="AB888" ca="1">HYPERLINK("#"&amp;CELL("direccion",Tabla_471062!A884),"881")</f>
        <v>881</v>
      </c>
      <c r="AC888" s="5" t="str" cm="1">
        <f t="array" aca="1" ref="AC888" ca="1">HYPERLINK("#"&amp;CELL("direccion",Tabla_471074!A884),"881")</f>
        <v>881</v>
      </c>
      <c r="AD888" t="s">
        <v>213</v>
      </c>
      <c r="AE888" s="3">
        <v>45747</v>
      </c>
    </row>
    <row r="889" spans="1:31" x14ac:dyDescent="0.3">
      <c r="A889">
        <v>2025</v>
      </c>
      <c r="B889" s="3">
        <v>45658</v>
      </c>
      <c r="C889" s="3">
        <v>45747</v>
      </c>
      <c r="D889" t="s">
        <v>84</v>
      </c>
      <c r="E889">
        <v>169</v>
      </c>
      <c r="F889" t="s">
        <v>297</v>
      </c>
      <c r="G889" t="s">
        <v>297</v>
      </c>
      <c r="H889" t="s">
        <v>225</v>
      </c>
      <c r="I889" t="s">
        <v>1540</v>
      </c>
      <c r="J889" t="s">
        <v>642</v>
      </c>
      <c r="K889" t="s">
        <v>1541</v>
      </c>
      <c r="L889" t="s">
        <v>91</v>
      </c>
      <c r="M889">
        <v>10500</v>
      </c>
      <c r="N889" t="s">
        <v>212</v>
      </c>
      <c r="O889">
        <v>8609.76</v>
      </c>
      <c r="P889" t="s">
        <v>212</v>
      </c>
      <c r="Q889" s="5" t="str" cm="1">
        <f t="array" aca="1" ref="Q889" ca="1">HYPERLINK("#"&amp;CELL("direccion",Tabla_471065!A885),"882")</f>
        <v>882</v>
      </c>
      <c r="R889" s="5" t="str" cm="1">
        <f t="array" aca="1" ref="R889" ca="1">HYPERLINK("#"&amp;CELL("direccion",Tabla_471039!A885),"882")</f>
        <v>882</v>
      </c>
      <c r="S889" s="5" t="str" cm="1">
        <f t="array" aca="1" ref="S889" ca="1">HYPERLINK("#"&amp;CELL("direccion",Tabla_471067!A885),"882")</f>
        <v>882</v>
      </c>
      <c r="T889" s="5" t="str" cm="1">
        <f t="array" aca="1" ref="T889" ca="1">HYPERLINK("#"&amp;CELL("direccion",Tabla_471023!A885),"882")</f>
        <v>882</v>
      </c>
      <c r="U889" s="5" t="str" cm="1">
        <f t="array" aca="1" ref="U889" ca="1">HYPERLINK("#"&amp;CELL("direccion",Tabla_471047!A885),"882")</f>
        <v>882</v>
      </c>
      <c r="V889" s="5" t="str" cm="1">
        <f t="array" aca="1" ref="V889" ca="1">HYPERLINK("#"&amp;CELL("direccion",Tabla_471030!A885),"882")</f>
        <v>882</v>
      </c>
      <c r="W889" s="5" t="str" cm="1">
        <f t="array" aca="1" ref="W889" ca="1">HYPERLINK("#"&amp;CELL("direccion",Tabla_471041!A885),"882")</f>
        <v>882</v>
      </c>
      <c r="X889" s="5" t="str" cm="1">
        <f t="array" aca="1" ref="X889" ca="1">HYPERLINK("#"&amp;CELL("direccion",Tabla_471031!A885),"882")</f>
        <v>882</v>
      </c>
      <c r="Y889" s="5" t="str" cm="1">
        <f t="array" aca="1" ref="Y889" ca="1">HYPERLINK("#"&amp;CELL("direccion",Tabla_471032!A885),"882")</f>
        <v>882</v>
      </c>
      <c r="Z889" s="5" t="str" cm="1">
        <f t="array" aca="1" ref="Z889" ca="1">HYPERLINK("#"&amp;CELL("direccion",Tabla_471059!A885),"882")</f>
        <v>882</v>
      </c>
      <c r="AA889" s="5" t="str" cm="1">
        <f t="array" aca="1" ref="AA889" ca="1">HYPERLINK("#"&amp;CELL("direccion",Tabla_471071!A885),"882")</f>
        <v>882</v>
      </c>
      <c r="AB889" s="5" t="str" cm="1">
        <f t="array" aca="1" ref="AB889" ca="1">HYPERLINK("#"&amp;CELL("direccion",Tabla_471062!A885),"882")</f>
        <v>882</v>
      </c>
      <c r="AC889" s="5" t="str" cm="1">
        <f t="array" aca="1" ref="AC889" ca="1">HYPERLINK("#"&amp;CELL("direccion",Tabla_471074!A885),"882")</f>
        <v>882</v>
      </c>
      <c r="AD889" t="s">
        <v>213</v>
      </c>
      <c r="AE889" s="3">
        <v>45747</v>
      </c>
    </row>
    <row r="890" spans="1:31" x14ac:dyDescent="0.3">
      <c r="A890">
        <v>2025</v>
      </c>
      <c r="B890" s="3">
        <v>45658</v>
      </c>
      <c r="C890" s="3">
        <v>45747</v>
      </c>
      <c r="D890" t="s">
        <v>84</v>
      </c>
      <c r="E890">
        <v>169</v>
      </c>
      <c r="F890" t="s">
        <v>307</v>
      </c>
      <c r="G890" t="s">
        <v>307</v>
      </c>
      <c r="H890" t="s">
        <v>225</v>
      </c>
      <c r="I890" t="s">
        <v>1542</v>
      </c>
      <c r="J890" t="s">
        <v>463</v>
      </c>
      <c r="K890" t="s">
        <v>569</v>
      </c>
      <c r="L890" t="s">
        <v>92</v>
      </c>
      <c r="M890">
        <v>11537</v>
      </c>
      <c r="N890" t="s">
        <v>212</v>
      </c>
      <c r="O890">
        <v>9402.81</v>
      </c>
      <c r="P890" t="s">
        <v>212</v>
      </c>
      <c r="Q890" s="5" t="str" cm="1">
        <f t="array" aca="1" ref="Q890" ca="1">HYPERLINK("#"&amp;CELL("direccion",Tabla_471065!A886),"883")</f>
        <v>883</v>
      </c>
      <c r="R890" s="5" t="str" cm="1">
        <f t="array" aca="1" ref="R890" ca="1">HYPERLINK("#"&amp;CELL("direccion",Tabla_471039!A886),"883")</f>
        <v>883</v>
      </c>
      <c r="S890" s="5" t="str" cm="1">
        <f t="array" aca="1" ref="S890" ca="1">HYPERLINK("#"&amp;CELL("direccion",Tabla_471067!A886),"883")</f>
        <v>883</v>
      </c>
      <c r="T890" s="5" t="str" cm="1">
        <f t="array" aca="1" ref="T890" ca="1">HYPERLINK("#"&amp;CELL("direccion",Tabla_471023!A886),"883")</f>
        <v>883</v>
      </c>
      <c r="U890" s="5" t="str" cm="1">
        <f t="array" aca="1" ref="U890" ca="1">HYPERLINK("#"&amp;CELL("direccion",Tabla_471047!A886),"883")</f>
        <v>883</v>
      </c>
      <c r="V890" s="5" t="str" cm="1">
        <f t="array" aca="1" ref="V890" ca="1">HYPERLINK("#"&amp;CELL("direccion",Tabla_471030!A886),"883")</f>
        <v>883</v>
      </c>
      <c r="W890" s="5" t="str" cm="1">
        <f t="array" aca="1" ref="W890" ca="1">HYPERLINK("#"&amp;CELL("direccion",Tabla_471041!A886),"883")</f>
        <v>883</v>
      </c>
      <c r="X890" s="5" t="str" cm="1">
        <f t="array" aca="1" ref="X890" ca="1">HYPERLINK("#"&amp;CELL("direccion",Tabla_471031!A886),"883")</f>
        <v>883</v>
      </c>
      <c r="Y890" s="5" t="str" cm="1">
        <f t="array" aca="1" ref="Y890" ca="1">HYPERLINK("#"&amp;CELL("direccion",Tabla_471032!A886),"883")</f>
        <v>883</v>
      </c>
      <c r="Z890" s="5" t="str" cm="1">
        <f t="array" aca="1" ref="Z890" ca="1">HYPERLINK("#"&amp;CELL("direccion",Tabla_471059!A886),"883")</f>
        <v>883</v>
      </c>
      <c r="AA890" s="5" t="str" cm="1">
        <f t="array" aca="1" ref="AA890" ca="1">HYPERLINK("#"&amp;CELL("direccion",Tabla_471071!A886),"883")</f>
        <v>883</v>
      </c>
      <c r="AB890" s="5" t="str" cm="1">
        <f t="array" aca="1" ref="AB890" ca="1">HYPERLINK("#"&amp;CELL("direccion",Tabla_471062!A886),"883")</f>
        <v>883</v>
      </c>
      <c r="AC890" s="5" t="str" cm="1">
        <f t="array" aca="1" ref="AC890" ca="1">HYPERLINK("#"&amp;CELL("direccion",Tabla_471074!A886),"883")</f>
        <v>883</v>
      </c>
      <c r="AD890" t="s">
        <v>213</v>
      </c>
      <c r="AE890" s="3">
        <v>45747</v>
      </c>
    </row>
    <row r="891" spans="1:31" x14ac:dyDescent="0.3">
      <c r="A891">
        <v>2025</v>
      </c>
      <c r="B891" s="3">
        <v>45658</v>
      </c>
      <c r="C891" s="3">
        <v>45747</v>
      </c>
      <c r="D891" t="s">
        <v>84</v>
      </c>
      <c r="E891">
        <v>169</v>
      </c>
      <c r="F891" t="s">
        <v>310</v>
      </c>
      <c r="G891" t="s">
        <v>310</v>
      </c>
      <c r="H891" t="s">
        <v>225</v>
      </c>
      <c r="I891" t="s">
        <v>1439</v>
      </c>
      <c r="J891" t="s">
        <v>1543</v>
      </c>
      <c r="K891" t="s">
        <v>1544</v>
      </c>
      <c r="L891" t="s">
        <v>92</v>
      </c>
      <c r="M891">
        <v>11537</v>
      </c>
      <c r="N891" t="s">
        <v>212</v>
      </c>
      <c r="O891">
        <v>9402.81</v>
      </c>
      <c r="P891" t="s">
        <v>212</v>
      </c>
      <c r="Q891" s="5" t="str" cm="1">
        <f t="array" aca="1" ref="Q891" ca="1">HYPERLINK("#"&amp;CELL("direccion",Tabla_471065!A887),"884")</f>
        <v>884</v>
      </c>
      <c r="R891" s="5" t="str" cm="1">
        <f t="array" aca="1" ref="R891" ca="1">HYPERLINK("#"&amp;CELL("direccion",Tabla_471039!A887),"884")</f>
        <v>884</v>
      </c>
      <c r="S891" s="5" t="str" cm="1">
        <f t="array" aca="1" ref="S891" ca="1">HYPERLINK("#"&amp;CELL("direccion",Tabla_471067!A887),"884")</f>
        <v>884</v>
      </c>
      <c r="T891" s="5" t="str" cm="1">
        <f t="array" aca="1" ref="T891" ca="1">HYPERLINK("#"&amp;CELL("direccion",Tabla_471023!A887),"884")</f>
        <v>884</v>
      </c>
      <c r="U891" s="5" t="str" cm="1">
        <f t="array" aca="1" ref="U891" ca="1">HYPERLINK("#"&amp;CELL("direccion",Tabla_471047!A887),"884")</f>
        <v>884</v>
      </c>
      <c r="V891" s="5" t="str" cm="1">
        <f t="array" aca="1" ref="V891" ca="1">HYPERLINK("#"&amp;CELL("direccion",Tabla_471030!A887),"884")</f>
        <v>884</v>
      </c>
      <c r="W891" s="5" t="str" cm="1">
        <f t="array" aca="1" ref="W891" ca="1">HYPERLINK("#"&amp;CELL("direccion",Tabla_471041!A887),"884")</f>
        <v>884</v>
      </c>
      <c r="X891" s="5" t="str" cm="1">
        <f t="array" aca="1" ref="X891" ca="1">HYPERLINK("#"&amp;CELL("direccion",Tabla_471031!A887),"884")</f>
        <v>884</v>
      </c>
      <c r="Y891" s="5" t="str" cm="1">
        <f t="array" aca="1" ref="Y891" ca="1">HYPERLINK("#"&amp;CELL("direccion",Tabla_471032!A887),"884")</f>
        <v>884</v>
      </c>
      <c r="Z891" s="5" t="str" cm="1">
        <f t="array" aca="1" ref="Z891" ca="1">HYPERLINK("#"&amp;CELL("direccion",Tabla_471059!A887),"884")</f>
        <v>884</v>
      </c>
      <c r="AA891" s="5" t="str" cm="1">
        <f t="array" aca="1" ref="AA891" ca="1">HYPERLINK("#"&amp;CELL("direccion",Tabla_471071!A887),"884")</f>
        <v>884</v>
      </c>
      <c r="AB891" s="5" t="str" cm="1">
        <f t="array" aca="1" ref="AB891" ca="1">HYPERLINK("#"&amp;CELL("direccion",Tabla_471062!A887),"884")</f>
        <v>884</v>
      </c>
      <c r="AC891" s="5" t="str" cm="1">
        <f t="array" aca="1" ref="AC891" ca="1">HYPERLINK("#"&amp;CELL("direccion",Tabla_471074!A887),"884")</f>
        <v>884</v>
      </c>
      <c r="AD891" t="s">
        <v>213</v>
      </c>
      <c r="AE891" s="3">
        <v>45747</v>
      </c>
    </row>
    <row r="892" spans="1:31" x14ac:dyDescent="0.3">
      <c r="A892">
        <v>2025</v>
      </c>
      <c r="B892" s="3">
        <v>45658</v>
      </c>
      <c r="C892" s="3">
        <v>45747</v>
      </c>
      <c r="D892" t="s">
        <v>84</v>
      </c>
      <c r="E892">
        <v>169</v>
      </c>
      <c r="F892" t="s">
        <v>310</v>
      </c>
      <c r="G892" t="s">
        <v>310</v>
      </c>
      <c r="H892" t="s">
        <v>225</v>
      </c>
      <c r="I892" t="s">
        <v>1545</v>
      </c>
      <c r="J892" t="s">
        <v>1546</v>
      </c>
      <c r="K892" t="s">
        <v>512</v>
      </c>
      <c r="L892" t="s">
        <v>92</v>
      </c>
      <c r="M892">
        <v>11537</v>
      </c>
      <c r="N892" t="s">
        <v>212</v>
      </c>
      <c r="O892">
        <v>9402.81</v>
      </c>
      <c r="P892" t="s">
        <v>212</v>
      </c>
      <c r="Q892" s="5" t="str" cm="1">
        <f t="array" aca="1" ref="Q892" ca="1">HYPERLINK("#"&amp;CELL("direccion",Tabla_471065!A888),"885")</f>
        <v>885</v>
      </c>
      <c r="R892" s="5" t="str" cm="1">
        <f t="array" aca="1" ref="R892" ca="1">HYPERLINK("#"&amp;CELL("direccion",Tabla_471039!A888),"885")</f>
        <v>885</v>
      </c>
      <c r="S892" s="5" t="str" cm="1">
        <f t="array" aca="1" ref="S892" ca="1">HYPERLINK("#"&amp;CELL("direccion",Tabla_471067!A888),"885")</f>
        <v>885</v>
      </c>
      <c r="T892" s="5" t="str" cm="1">
        <f t="array" aca="1" ref="T892" ca="1">HYPERLINK("#"&amp;CELL("direccion",Tabla_471023!A888),"885")</f>
        <v>885</v>
      </c>
      <c r="U892" s="5" t="str" cm="1">
        <f t="array" aca="1" ref="U892" ca="1">HYPERLINK("#"&amp;CELL("direccion",Tabla_471047!A888),"885")</f>
        <v>885</v>
      </c>
      <c r="V892" s="5" t="str" cm="1">
        <f t="array" aca="1" ref="V892" ca="1">HYPERLINK("#"&amp;CELL("direccion",Tabla_471030!A888),"885")</f>
        <v>885</v>
      </c>
      <c r="W892" s="5" t="str" cm="1">
        <f t="array" aca="1" ref="W892" ca="1">HYPERLINK("#"&amp;CELL("direccion",Tabla_471041!A888),"885")</f>
        <v>885</v>
      </c>
      <c r="X892" s="5" t="str" cm="1">
        <f t="array" aca="1" ref="X892" ca="1">HYPERLINK("#"&amp;CELL("direccion",Tabla_471031!A888),"885")</f>
        <v>885</v>
      </c>
      <c r="Y892" s="5" t="str" cm="1">
        <f t="array" aca="1" ref="Y892" ca="1">HYPERLINK("#"&amp;CELL("direccion",Tabla_471032!A888),"885")</f>
        <v>885</v>
      </c>
      <c r="Z892" s="5" t="str" cm="1">
        <f t="array" aca="1" ref="Z892" ca="1">HYPERLINK("#"&amp;CELL("direccion",Tabla_471059!A888),"885")</f>
        <v>885</v>
      </c>
      <c r="AA892" s="5" t="str" cm="1">
        <f t="array" aca="1" ref="AA892" ca="1">HYPERLINK("#"&amp;CELL("direccion",Tabla_471071!A888),"885")</f>
        <v>885</v>
      </c>
      <c r="AB892" s="5" t="str" cm="1">
        <f t="array" aca="1" ref="AB892" ca="1">HYPERLINK("#"&amp;CELL("direccion",Tabla_471062!A888),"885")</f>
        <v>885</v>
      </c>
      <c r="AC892" s="5" t="str" cm="1">
        <f t="array" aca="1" ref="AC892" ca="1">HYPERLINK("#"&amp;CELL("direccion",Tabla_471074!A888),"885")</f>
        <v>885</v>
      </c>
      <c r="AD892" t="s">
        <v>213</v>
      </c>
      <c r="AE892" s="3">
        <v>45747</v>
      </c>
    </row>
    <row r="893" spans="1:31" x14ac:dyDescent="0.3">
      <c r="A893">
        <v>2025</v>
      </c>
      <c r="B893" s="3">
        <v>45658</v>
      </c>
      <c r="C893" s="3">
        <v>45747</v>
      </c>
      <c r="D893" t="s">
        <v>84</v>
      </c>
      <c r="E893">
        <v>169</v>
      </c>
      <c r="F893" t="s">
        <v>310</v>
      </c>
      <c r="G893" t="s">
        <v>310</v>
      </c>
      <c r="H893" t="s">
        <v>225</v>
      </c>
      <c r="I893" t="s">
        <v>1547</v>
      </c>
      <c r="J893" t="s">
        <v>1449</v>
      </c>
      <c r="K893" t="s">
        <v>1037</v>
      </c>
      <c r="L893" t="s">
        <v>92</v>
      </c>
      <c r="M893">
        <v>10500</v>
      </c>
      <c r="N893" t="s">
        <v>212</v>
      </c>
      <c r="O893">
        <v>8609.76</v>
      </c>
      <c r="P893" t="s">
        <v>212</v>
      </c>
      <c r="Q893" s="5" t="str" cm="1">
        <f t="array" aca="1" ref="Q893" ca="1">HYPERLINK("#"&amp;CELL("direccion",Tabla_471065!A889),"886")</f>
        <v>886</v>
      </c>
      <c r="R893" s="5" t="str" cm="1">
        <f t="array" aca="1" ref="R893" ca="1">HYPERLINK("#"&amp;CELL("direccion",Tabla_471039!A889),"886")</f>
        <v>886</v>
      </c>
      <c r="S893" s="5" t="str" cm="1">
        <f t="array" aca="1" ref="S893" ca="1">HYPERLINK("#"&amp;CELL("direccion",Tabla_471067!A889),"886")</f>
        <v>886</v>
      </c>
      <c r="T893" s="5" t="str" cm="1">
        <f t="array" aca="1" ref="T893" ca="1">HYPERLINK("#"&amp;CELL("direccion",Tabla_471023!A889),"886")</f>
        <v>886</v>
      </c>
      <c r="U893" s="5" t="str" cm="1">
        <f t="array" aca="1" ref="U893" ca="1">HYPERLINK("#"&amp;CELL("direccion",Tabla_471047!A889),"886")</f>
        <v>886</v>
      </c>
      <c r="V893" s="5" t="str" cm="1">
        <f t="array" aca="1" ref="V893" ca="1">HYPERLINK("#"&amp;CELL("direccion",Tabla_471030!A889),"886")</f>
        <v>886</v>
      </c>
      <c r="W893" s="5" t="str" cm="1">
        <f t="array" aca="1" ref="W893" ca="1">HYPERLINK("#"&amp;CELL("direccion",Tabla_471041!A889),"886")</f>
        <v>886</v>
      </c>
      <c r="X893" s="5" t="str" cm="1">
        <f t="array" aca="1" ref="X893" ca="1">HYPERLINK("#"&amp;CELL("direccion",Tabla_471031!A889),"886")</f>
        <v>886</v>
      </c>
      <c r="Y893" s="5" t="str" cm="1">
        <f t="array" aca="1" ref="Y893" ca="1">HYPERLINK("#"&amp;CELL("direccion",Tabla_471032!A889),"886")</f>
        <v>886</v>
      </c>
      <c r="Z893" s="5" t="str" cm="1">
        <f t="array" aca="1" ref="Z893" ca="1">HYPERLINK("#"&amp;CELL("direccion",Tabla_471059!A889),"886")</f>
        <v>886</v>
      </c>
      <c r="AA893" s="5" t="str" cm="1">
        <f t="array" aca="1" ref="AA893" ca="1">HYPERLINK("#"&amp;CELL("direccion",Tabla_471071!A889),"886")</f>
        <v>886</v>
      </c>
      <c r="AB893" s="5" t="str" cm="1">
        <f t="array" aca="1" ref="AB893" ca="1">HYPERLINK("#"&amp;CELL("direccion",Tabla_471062!A889),"886")</f>
        <v>886</v>
      </c>
      <c r="AC893" s="5" t="str" cm="1">
        <f t="array" aca="1" ref="AC893" ca="1">HYPERLINK("#"&amp;CELL("direccion",Tabla_471074!A889),"886")</f>
        <v>886</v>
      </c>
      <c r="AD893" t="s">
        <v>213</v>
      </c>
      <c r="AE893" s="3">
        <v>45747</v>
      </c>
    </row>
    <row r="894" spans="1:31" x14ac:dyDescent="0.3">
      <c r="A894">
        <v>2025</v>
      </c>
      <c r="B894" s="3">
        <v>45658</v>
      </c>
      <c r="C894" s="3">
        <v>45747</v>
      </c>
      <c r="D894" t="s">
        <v>84</v>
      </c>
      <c r="E894">
        <v>169</v>
      </c>
      <c r="F894" t="s">
        <v>308</v>
      </c>
      <c r="G894" t="s">
        <v>308</v>
      </c>
      <c r="H894" t="s">
        <v>225</v>
      </c>
      <c r="I894" t="s">
        <v>679</v>
      </c>
      <c r="J894" t="s">
        <v>1548</v>
      </c>
      <c r="K894" t="s">
        <v>406</v>
      </c>
      <c r="L894" t="s">
        <v>91</v>
      </c>
      <c r="M894">
        <v>11537</v>
      </c>
      <c r="N894" t="s">
        <v>212</v>
      </c>
      <c r="O894">
        <v>9402.81</v>
      </c>
      <c r="P894" t="s">
        <v>212</v>
      </c>
      <c r="Q894" s="5" t="str" cm="1">
        <f t="array" aca="1" ref="Q894" ca="1">HYPERLINK("#"&amp;CELL("direccion",Tabla_471065!A890),"887")</f>
        <v>887</v>
      </c>
      <c r="R894" s="5" t="str" cm="1">
        <f t="array" aca="1" ref="R894" ca="1">HYPERLINK("#"&amp;CELL("direccion",Tabla_471039!A890),"887")</f>
        <v>887</v>
      </c>
      <c r="S894" s="5" t="str" cm="1">
        <f t="array" aca="1" ref="S894" ca="1">HYPERLINK("#"&amp;CELL("direccion",Tabla_471067!A890),"887")</f>
        <v>887</v>
      </c>
      <c r="T894" s="5" t="str" cm="1">
        <f t="array" aca="1" ref="T894" ca="1">HYPERLINK("#"&amp;CELL("direccion",Tabla_471023!A890),"887")</f>
        <v>887</v>
      </c>
      <c r="U894" s="5" t="str" cm="1">
        <f t="array" aca="1" ref="U894" ca="1">HYPERLINK("#"&amp;CELL("direccion",Tabla_471047!A890),"887")</f>
        <v>887</v>
      </c>
      <c r="V894" s="5" t="str" cm="1">
        <f t="array" aca="1" ref="V894" ca="1">HYPERLINK("#"&amp;CELL("direccion",Tabla_471030!A890),"887")</f>
        <v>887</v>
      </c>
      <c r="W894" s="5" t="str" cm="1">
        <f t="array" aca="1" ref="W894" ca="1">HYPERLINK("#"&amp;CELL("direccion",Tabla_471041!A890),"887")</f>
        <v>887</v>
      </c>
      <c r="X894" s="5" t="str" cm="1">
        <f t="array" aca="1" ref="X894" ca="1">HYPERLINK("#"&amp;CELL("direccion",Tabla_471031!A890),"887")</f>
        <v>887</v>
      </c>
      <c r="Y894" s="5" t="str" cm="1">
        <f t="array" aca="1" ref="Y894" ca="1">HYPERLINK("#"&amp;CELL("direccion",Tabla_471032!A890),"887")</f>
        <v>887</v>
      </c>
      <c r="Z894" s="5" t="str" cm="1">
        <f t="array" aca="1" ref="Z894" ca="1">HYPERLINK("#"&amp;CELL("direccion",Tabla_471059!A890),"887")</f>
        <v>887</v>
      </c>
      <c r="AA894" s="5" t="str" cm="1">
        <f t="array" aca="1" ref="AA894" ca="1">HYPERLINK("#"&amp;CELL("direccion",Tabla_471071!A890),"887")</f>
        <v>887</v>
      </c>
      <c r="AB894" s="5" t="str" cm="1">
        <f t="array" aca="1" ref="AB894" ca="1">HYPERLINK("#"&amp;CELL("direccion",Tabla_471062!A890),"887")</f>
        <v>887</v>
      </c>
      <c r="AC894" s="5" t="str" cm="1">
        <f t="array" aca="1" ref="AC894" ca="1">HYPERLINK("#"&amp;CELL("direccion",Tabla_471074!A890),"887")</f>
        <v>887</v>
      </c>
      <c r="AD894" t="s">
        <v>213</v>
      </c>
      <c r="AE894" s="3">
        <v>45747</v>
      </c>
    </row>
    <row r="895" spans="1:31" x14ac:dyDescent="0.3">
      <c r="A895">
        <v>2025</v>
      </c>
      <c r="B895" s="3">
        <v>45658</v>
      </c>
      <c r="C895" s="3">
        <v>45747</v>
      </c>
      <c r="D895" t="s">
        <v>84</v>
      </c>
      <c r="E895">
        <v>169</v>
      </c>
      <c r="F895" t="s">
        <v>309</v>
      </c>
      <c r="G895" t="s">
        <v>309</v>
      </c>
      <c r="H895" t="s">
        <v>225</v>
      </c>
      <c r="I895" t="s">
        <v>915</v>
      </c>
      <c r="J895" t="s">
        <v>423</v>
      </c>
      <c r="K895" t="s">
        <v>1549</v>
      </c>
      <c r="L895" t="s">
        <v>91</v>
      </c>
      <c r="M895">
        <v>10500</v>
      </c>
      <c r="N895" t="s">
        <v>212</v>
      </c>
      <c r="O895">
        <v>8609.76</v>
      </c>
      <c r="P895" t="s">
        <v>212</v>
      </c>
      <c r="Q895" s="5" t="str" cm="1">
        <f t="array" aca="1" ref="Q895" ca="1">HYPERLINK("#"&amp;CELL("direccion",Tabla_471065!A891),"888")</f>
        <v>888</v>
      </c>
      <c r="R895" s="5" t="str" cm="1">
        <f t="array" aca="1" ref="R895" ca="1">HYPERLINK("#"&amp;CELL("direccion",Tabla_471039!A891),"888")</f>
        <v>888</v>
      </c>
      <c r="S895" s="5" t="str" cm="1">
        <f t="array" aca="1" ref="S895" ca="1">HYPERLINK("#"&amp;CELL("direccion",Tabla_471067!A891),"888")</f>
        <v>888</v>
      </c>
      <c r="T895" s="5" t="str" cm="1">
        <f t="array" aca="1" ref="T895" ca="1">HYPERLINK("#"&amp;CELL("direccion",Tabla_471023!A891),"888")</f>
        <v>888</v>
      </c>
      <c r="U895" s="5" t="str" cm="1">
        <f t="array" aca="1" ref="U895" ca="1">HYPERLINK("#"&amp;CELL("direccion",Tabla_471047!A891),"888")</f>
        <v>888</v>
      </c>
      <c r="V895" s="5" t="str" cm="1">
        <f t="array" aca="1" ref="V895" ca="1">HYPERLINK("#"&amp;CELL("direccion",Tabla_471030!A891),"888")</f>
        <v>888</v>
      </c>
      <c r="W895" s="5" t="str" cm="1">
        <f t="array" aca="1" ref="W895" ca="1">HYPERLINK("#"&amp;CELL("direccion",Tabla_471041!A891),"888")</f>
        <v>888</v>
      </c>
      <c r="X895" s="5" t="str" cm="1">
        <f t="array" aca="1" ref="X895" ca="1">HYPERLINK("#"&amp;CELL("direccion",Tabla_471031!A891),"888")</f>
        <v>888</v>
      </c>
      <c r="Y895" s="5" t="str" cm="1">
        <f t="array" aca="1" ref="Y895" ca="1">HYPERLINK("#"&amp;CELL("direccion",Tabla_471032!A891),"888")</f>
        <v>888</v>
      </c>
      <c r="Z895" s="5" t="str" cm="1">
        <f t="array" aca="1" ref="Z895" ca="1">HYPERLINK("#"&amp;CELL("direccion",Tabla_471059!A891),"888")</f>
        <v>888</v>
      </c>
      <c r="AA895" s="5" t="str" cm="1">
        <f t="array" aca="1" ref="AA895" ca="1">HYPERLINK("#"&amp;CELL("direccion",Tabla_471071!A891),"888")</f>
        <v>888</v>
      </c>
      <c r="AB895" s="5" t="str" cm="1">
        <f t="array" aca="1" ref="AB895" ca="1">HYPERLINK("#"&amp;CELL("direccion",Tabla_471062!A891),"888")</f>
        <v>888</v>
      </c>
      <c r="AC895" s="5" t="str" cm="1">
        <f t="array" aca="1" ref="AC895" ca="1">HYPERLINK("#"&amp;CELL("direccion",Tabla_471074!A891),"888")</f>
        <v>888</v>
      </c>
      <c r="AD895" t="s">
        <v>213</v>
      </c>
      <c r="AE895" s="3">
        <v>45747</v>
      </c>
    </row>
    <row r="896" spans="1:31" x14ac:dyDescent="0.3">
      <c r="A896">
        <v>2025</v>
      </c>
      <c r="B896" s="3">
        <v>45658</v>
      </c>
      <c r="C896" s="3">
        <v>45747</v>
      </c>
      <c r="D896" t="s">
        <v>84</v>
      </c>
      <c r="E896">
        <v>169</v>
      </c>
      <c r="F896" t="s">
        <v>297</v>
      </c>
      <c r="G896" t="s">
        <v>297</v>
      </c>
      <c r="H896" t="s">
        <v>225</v>
      </c>
      <c r="I896" t="s">
        <v>1468</v>
      </c>
      <c r="J896" t="s">
        <v>423</v>
      </c>
      <c r="K896" t="s">
        <v>473</v>
      </c>
      <c r="L896" t="s">
        <v>92</v>
      </c>
      <c r="M896">
        <v>10500</v>
      </c>
      <c r="N896" t="s">
        <v>212</v>
      </c>
      <c r="O896">
        <v>8609.76</v>
      </c>
      <c r="P896" t="s">
        <v>212</v>
      </c>
      <c r="Q896" s="5" t="str" cm="1">
        <f t="array" aca="1" ref="Q896" ca="1">HYPERLINK("#"&amp;CELL("direccion",Tabla_471065!A892),"889")</f>
        <v>889</v>
      </c>
      <c r="R896" s="5" t="str" cm="1">
        <f t="array" aca="1" ref="R896" ca="1">HYPERLINK("#"&amp;CELL("direccion",Tabla_471039!A892),"889")</f>
        <v>889</v>
      </c>
      <c r="S896" s="5" t="str" cm="1">
        <f t="array" aca="1" ref="S896" ca="1">HYPERLINK("#"&amp;CELL("direccion",Tabla_471067!A892),"889")</f>
        <v>889</v>
      </c>
      <c r="T896" s="5" t="str" cm="1">
        <f t="array" aca="1" ref="T896" ca="1">HYPERLINK("#"&amp;CELL("direccion",Tabla_471023!A892),"889")</f>
        <v>889</v>
      </c>
      <c r="U896" s="5" t="str" cm="1">
        <f t="array" aca="1" ref="U896" ca="1">HYPERLINK("#"&amp;CELL("direccion",Tabla_471047!A892),"889")</f>
        <v>889</v>
      </c>
      <c r="V896" s="5" t="str" cm="1">
        <f t="array" aca="1" ref="V896" ca="1">HYPERLINK("#"&amp;CELL("direccion",Tabla_471030!A892),"889")</f>
        <v>889</v>
      </c>
      <c r="W896" s="5" t="str" cm="1">
        <f t="array" aca="1" ref="W896" ca="1">HYPERLINK("#"&amp;CELL("direccion",Tabla_471041!A892),"889")</f>
        <v>889</v>
      </c>
      <c r="X896" s="5" t="str" cm="1">
        <f t="array" aca="1" ref="X896" ca="1">HYPERLINK("#"&amp;CELL("direccion",Tabla_471031!A892),"889")</f>
        <v>889</v>
      </c>
      <c r="Y896" s="5" t="str" cm="1">
        <f t="array" aca="1" ref="Y896" ca="1">HYPERLINK("#"&amp;CELL("direccion",Tabla_471032!A892),"889")</f>
        <v>889</v>
      </c>
      <c r="Z896" s="5" t="str" cm="1">
        <f t="array" aca="1" ref="Z896" ca="1">HYPERLINK("#"&amp;CELL("direccion",Tabla_471059!A892),"889")</f>
        <v>889</v>
      </c>
      <c r="AA896" s="5" t="str" cm="1">
        <f t="array" aca="1" ref="AA896" ca="1">HYPERLINK("#"&amp;CELL("direccion",Tabla_471071!A892),"889")</f>
        <v>889</v>
      </c>
      <c r="AB896" s="5" t="str" cm="1">
        <f t="array" aca="1" ref="AB896" ca="1">HYPERLINK("#"&amp;CELL("direccion",Tabla_471062!A892),"889")</f>
        <v>889</v>
      </c>
      <c r="AC896" s="5" t="str" cm="1">
        <f t="array" aca="1" ref="AC896" ca="1">HYPERLINK("#"&amp;CELL("direccion",Tabla_471074!A892),"889")</f>
        <v>889</v>
      </c>
      <c r="AD896" t="s">
        <v>213</v>
      </c>
      <c r="AE896" s="3">
        <v>45747</v>
      </c>
    </row>
    <row r="897" spans="1:31" x14ac:dyDescent="0.3">
      <c r="A897">
        <v>2025</v>
      </c>
      <c r="B897" s="3">
        <v>45658</v>
      </c>
      <c r="C897" s="3">
        <v>45747</v>
      </c>
      <c r="D897" t="s">
        <v>84</v>
      </c>
      <c r="E897">
        <v>169</v>
      </c>
      <c r="F897" t="s">
        <v>297</v>
      </c>
      <c r="G897" t="s">
        <v>297</v>
      </c>
      <c r="H897" t="s">
        <v>225</v>
      </c>
      <c r="I897" t="s">
        <v>1550</v>
      </c>
      <c r="J897" t="s">
        <v>423</v>
      </c>
      <c r="K897" t="s">
        <v>1551</v>
      </c>
      <c r="L897" t="s">
        <v>92</v>
      </c>
      <c r="M897">
        <v>10500</v>
      </c>
      <c r="N897" t="s">
        <v>212</v>
      </c>
      <c r="O897">
        <v>8609.76</v>
      </c>
      <c r="P897" t="s">
        <v>212</v>
      </c>
      <c r="Q897" s="5" t="str" cm="1">
        <f t="array" aca="1" ref="Q897" ca="1">HYPERLINK("#"&amp;CELL("direccion",Tabla_471065!A893),"890")</f>
        <v>890</v>
      </c>
      <c r="R897" s="5" t="str" cm="1">
        <f t="array" aca="1" ref="R897" ca="1">HYPERLINK("#"&amp;CELL("direccion",Tabla_471039!A893),"890")</f>
        <v>890</v>
      </c>
      <c r="S897" s="5" t="str" cm="1">
        <f t="array" aca="1" ref="S897" ca="1">HYPERLINK("#"&amp;CELL("direccion",Tabla_471067!A893),"890")</f>
        <v>890</v>
      </c>
      <c r="T897" s="5" t="str" cm="1">
        <f t="array" aca="1" ref="T897" ca="1">HYPERLINK("#"&amp;CELL("direccion",Tabla_471023!A893),"890")</f>
        <v>890</v>
      </c>
      <c r="U897" s="5" t="str" cm="1">
        <f t="array" aca="1" ref="U897" ca="1">HYPERLINK("#"&amp;CELL("direccion",Tabla_471047!A893),"890")</f>
        <v>890</v>
      </c>
      <c r="V897" s="5" t="str" cm="1">
        <f t="array" aca="1" ref="V897" ca="1">HYPERLINK("#"&amp;CELL("direccion",Tabla_471030!A893),"890")</f>
        <v>890</v>
      </c>
      <c r="W897" s="5" t="str" cm="1">
        <f t="array" aca="1" ref="W897" ca="1">HYPERLINK("#"&amp;CELL("direccion",Tabla_471041!A893),"890")</f>
        <v>890</v>
      </c>
      <c r="X897" s="5" t="str" cm="1">
        <f t="array" aca="1" ref="X897" ca="1">HYPERLINK("#"&amp;CELL("direccion",Tabla_471031!A893),"890")</f>
        <v>890</v>
      </c>
      <c r="Y897" s="5" t="str" cm="1">
        <f t="array" aca="1" ref="Y897" ca="1">HYPERLINK("#"&amp;CELL("direccion",Tabla_471032!A893),"890")</f>
        <v>890</v>
      </c>
      <c r="Z897" s="5" t="str" cm="1">
        <f t="array" aca="1" ref="Z897" ca="1">HYPERLINK("#"&amp;CELL("direccion",Tabla_471059!A893),"890")</f>
        <v>890</v>
      </c>
      <c r="AA897" s="5" t="str" cm="1">
        <f t="array" aca="1" ref="AA897" ca="1">HYPERLINK("#"&amp;CELL("direccion",Tabla_471071!A893),"890")</f>
        <v>890</v>
      </c>
      <c r="AB897" s="5" t="str" cm="1">
        <f t="array" aca="1" ref="AB897" ca="1">HYPERLINK("#"&amp;CELL("direccion",Tabla_471062!A893),"890")</f>
        <v>890</v>
      </c>
      <c r="AC897" s="5" t="str" cm="1">
        <f t="array" aca="1" ref="AC897" ca="1">HYPERLINK("#"&amp;CELL("direccion",Tabla_471074!A893),"890")</f>
        <v>890</v>
      </c>
      <c r="AD897" t="s">
        <v>213</v>
      </c>
      <c r="AE897" s="3">
        <v>45747</v>
      </c>
    </row>
    <row r="898" spans="1:31" x14ac:dyDescent="0.3">
      <c r="A898">
        <v>2025</v>
      </c>
      <c r="B898" s="3">
        <v>45658</v>
      </c>
      <c r="C898" s="3">
        <v>45747</v>
      </c>
      <c r="D898" t="s">
        <v>84</v>
      </c>
      <c r="E898">
        <v>169</v>
      </c>
      <c r="F898" t="s">
        <v>306</v>
      </c>
      <c r="G898" t="s">
        <v>306</v>
      </c>
      <c r="H898" t="s">
        <v>225</v>
      </c>
      <c r="I898" t="s">
        <v>1552</v>
      </c>
      <c r="J898" t="s">
        <v>423</v>
      </c>
      <c r="K898" t="s">
        <v>1462</v>
      </c>
      <c r="L898" t="s">
        <v>92</v>
      </c>
      <c r="M898">
        <v>11537</v>
      </c>
      <c r="N898" t="s">
        <v>212</v>
      </c>
      <c r="O898">
        <v>9402.81</v>
      </c>
      <c r="P898" t="s">
        <v>212</v>
      </c>
      <c r="Q898" s="5" t="str" cm="1">
        <f t="array" aca="1" ref="Q898" ca="1">HYPERLINK("#"&amp;CELL("direccion",Tabla_471065!A894),"891")</f>
        <v>891</v>
      </c>
      <c r="R898" s="5" t="str" cm="1">
        <f t="array" aca="1" ref="R898" ca="1">HYPERLINK("#"&amp;CELL("direccion",Tabla_471039!A894),"891")</f>
        <v>891</v>
      </c>
      <c r="S898" s="5" t="str" cm="1">
        <f t="array" aca="1" ref="S898" ca="1">HYPERLINK("#"&amp;CELL("direccion",Tabla_471067!A894),"891")</f>
        <v>891</v>
      </c>
      <c r="T898" s="5" t="str" cm="1">
        <f t="array" aca="1" ref="T898" ca="1">HYPERLINK("#"&amp;CELL("direccion",Tabla_471023!A894),"891")</f>
        <v>891</v>
      </c>
      <c r="U898" s="5" t="str" cm="1">
        <f t="array" aca="1" ref="U898" ca="1">HYPERLINK("#"&amp;CELL("direccion",Tabla_471047!A894),"891")</f>
        <v>891</v>
      </c>
      <c r="V898" s="5" t="str" cm="1">
        <f t="array" aca="1" ref="V898" ca="1">HYPERLINK("#"&amp;CELL("direccion",Tabla_471030!A894),"891")</f>
        <v>891</v>
      </c>
      <c r="W898" s="5" t="str" cm="1">
        <f t="array" aca="1" ref="W898" ca="1">HYPERLINK("#"&amp;CELL("direccion",Tabla_471041!A894),"891")</f>
        <v>891</v>
      </c>
      <c r="X898" s="5" t="str" cm="1">
        <f t="array" aca="1" ref="X898" ca="1">HYPERLINK("#"&amp;CELL("direccion",Tabla_471031!A894),"891")</f>
        <v>891</v>
      </c>
      <c r="Y898" s="5" t="str" cm="1">
        <f t="array" aca="1" ref="Y898" ca="1">HYPERLINK("#"&amp;CELL("direccion",Tabla_471032!A894),"891")</f>
        <v>891</v>
      </c>
      <c r="Z898" s="5" t="str" cm="1">
        <f t="array" aca="1" ref="Z898" ca="1">HYPERLINK("#"&amp;CELL("direccion",Tabla_471059!A894),"891")</f>
        <v>891</v>
      </c>
      <c r="AA898" s="5" t="str" cm="1">
        <f t="array" aca="1" ref="AA898" ca="1">HYPERLINK("#"&amp;CELL("direccion",Tabla_471071!A894),"891")</f>
        <v>891</v>
      </c>
      <c r="AB898" s="5" t="str" cm="1">
        <f t="array" aca="1" ref="AB898" ca="1">HYPERLINK("#"&amp;CELL("direccion",Tabla_471062!A894),"891")</f>
        <v>891</v>
      </c>
      <c r="AC898" s="5" t="str" cm="1">
        <f t="array" aca="1" ref="AC898" ca="1">HYPERLINK("#"&amp;CELL("direccion",Tabla_471074!A894),"891")</f>
        <v>891</v>
      </c>
      <c r="AD898" t="s">
        <v>213</v>
      </c>
      <c r="AE898" s="3">
        <v>45747</v>
      </c>
    </row>
    <row r="899" spans="1:31" x14ac:dyDescent="0.3">
      <c r="A899">
        <v>2025</v>
      </c>
      <c r="B899" s="3">
        <v>45658</v>
      </c>
      <c r="C899" s="3">
        <v>45747</v>
      </c>
      <c r="D899" t="s">
        <v>84</v>
      </c>
      <c r="E899">
        <v>169</v>
      </c>
      <c r="F899" t="s">
        <v>310</v>
      </c>
      <c r="G899" t="s">
        <v>310</v>
      </c>
      <c r="H899" t="s">
        <v>225</v>
      </c>
      <c r="I899" t="s">
        <v>1016</v>
      </c>
      <c r="J899" t="s">
        <v>423</v>
      </c>
      <c r="K899" t="s">
        <v>1553</v>
      </c>
      <c r="L899" t="s">
        <v>92</v>
      </c>
      <c r="M899">
        <v>11537</v>
      </c>
      <c r="N899" t="s">
        <v>212</v>
      </c>
      <c r="O899">
        <v>9402.81</v>
      </c>
      <c r="P899" t="s">
        <v>212</v>
      </c>
      <c r="Q899" s="5" t="str" cm="1">
        <f t="array" aca="1" ref="Q899" ca="1">HYPERLINK("#"&amp;CELL("direccion",Tabla_471065!A895),"892")</f>
        <v>892</v>
      </c>
      <c r="R899" s="5" t="str" cm="1">
        <f t="array" aca="1" ref="R899" ca="1">HYPERLINK("#"&amp;CELL("direccion",Tabla_471039!A895),"892")</f>
        <v>892</v>
      </c>
      <c r="S899" s="5" t="str" cm="1">
        <f t="array" aca="1" ref="S899" ca="1">HYPERLINK("#"&amp;CELL("direccion",Tabla_471067!A895),"892")</f>
        <v>892</v>
      </c>
      <c r="T899" s="5" t="str" cm="1">
        <f t="array" aca="1" ref="T899" ca="1">HYPERLINK("#"&amp;CELL("direccion",Tabla_471023!A895),"892")</f>
        <v>892</v>
      </c>
      <c r="U899" s="5" t="str" cm="1">
        <f t="array" aca="1" ref="U899" ca="1">HYPERLINK("#"&amp;CELL("direccion",Tabla_471047!A895),"892")</f>
        <v>892</v>
      </c>
      <c r="V899" s="5" t="str" cm="1">
        <f t="array" aca="1" ref="V899" ca="1">HYPERLINK("#"&amp;CELL("direccion",Tabla_471030!A895),"892")</f>
        <v>892</v>
      </c>
      <c r="W899" s="5" t="str" cm="1">
        <f t="array" aca="1" ref="W899" ca="1">HYPERLINK("#"&amp;CELL("direccion",Tabla_471041!A895),"892")</f>
        <v>892</v>
      </c>
      <c r="X899" s="5" t="str" cm="1">
        <f t="array" aca="1" ref="X899" ca="1">HYPERLINK("#"&amp;CELL("direccion",Tabla_471031!A895),"892")</f>
        <v>892</v>
      </c>
      <c r="Y899" s="5" t="str" cm="1">
        <f t="array" aca="1" ref="Y899" ca="1">HYPERLINK("#"&amp;CELL("direccion",Tabla_471032!A895),"892")</f>
        <v>892</v>
      </c>
      <c r="Z899" s="5" t="str" cm="1">
        <f t="array" aca="1" ref="Z899" ca="1">HYPERLINK("#"&amp;CELL("direccion",Tabla_471059!A895),"892")</f>
        <v>892</v>
      </c>
      <c r="AA899" s="5" t="str" cm="1">
        <f t="array" aca="1" ref="AA899" ca="1">HYPERLINK("#"&amp;CELL("direccion",Tabla_471071!A895),"892")</f>
        <v>892</v>
      </c>
      <c r="AB899" s="5" t="str" cm="1">
        <f t="array" aca="1" ref="AB899" ca="1">HYPERLINK("#"&amp;CELL("direccion",Tabla_471062!A895),"892")</f>
        <v>892</v>
      </c>
      <c r="AC899" s="5" t="str" cm="1">
        <f t="array" aca="1" ref="AC899" ca="1">HYPERLINK("#"&amp;CELL("direccion",Tabla_471074!A895),"892")</f>
        <v>892</v>
      </c>
      <c r="AD899" t="s">
        <v>213</v>
      </c>
      <c r="AE899" s="3">
        <v>45747</v>
      </c>
    </row>
    <row r="900" spans="1:31" x14ac:dyDescent="0.3">
      <c r="A900">
        <v>2025</v>
      </c>
      <c r="B900" s="3">
        <v>45658</v>
      </c>
      <c r="C900" s="3">
        <v>45747</v>
      </c>
      <c r="D900" t="s">
        <v>84</v>
      </c>
      <c r="E900">
        <v>169</v>
      </c>
      <c r="F900" t="s">
        <v>297</v>
      </c>
      <c r="G900" t="s">
        <v>297</v>
      </c>
      <c r="H900" t="s">
        <v>225</v>
      </c>
      <c r="I900" t="s">
        <v>725</v>
      </c>
      <c r="J900" t="s">
        <v>423</v>
      </c>
      <c r="K900" t="s">
        <v>598</v>
      </c>
      <c r="L900" t="s">
        <v>91</v>
      </c>
      <c r="M900">
        <v>10500</v>
      </c>
      <c r="N900" t="s">
        <v>212</v>
      </c>
      <c r="O900">
        <v>8609.76</v>
      </c>
      <c r="P900" t="s">
        <v>212</v>
      </c>
      <c r="Q900" s="5" t="str" cm="1">
        <f t="array" aca="1" ref="Q900" ca="1">HYPERLINK("#"&amp;CELL("direccion",Tabla_471065!A896),"893")</f>
        <v>893</v>
      </c>
      <c r="R900" s="5" t="str" cm="1">
        <f t="array" aca="1" ref="R900" ca="1">HYPERLINK("#"&amp;CELL("direccion",Tabla_471039!A896),"893")</f>
        <v>893</v>
      </c>
      <c r="S900" s="5" t="str" cm="1">
        <f t="array" aca="1" ref="S900" ca="1">HYPERLINK("#"&amp;CELL("direccion",Tabla_471067!A896),"893")</f>
        <v>893</v>
      </c>
      <c r="T900" s="5" t="str" cm="1">
        <f t="array" aca="1" ref="T900" ca="1">HYPERLINK("#"&amp;CELL("direccion",Tabla_471023!A896),"893")</f>
        <v>893</v>
      </c>
      <c r="U900" s="5" t="str" cm="1">
        <f t="array" aca="1" ref="U900" ca="1">HYPERLINK("#"&amp;CELL("direccion",Tabla_471047!A896),"893")</f>
        <v>893</v>
      </c>
      <c r="V900" s="5" t="str" cm="1">
        <f t="array" aca="1" ref="V900" ca="1">HYPERLINK("#"&amp;CELL("direccion",Tabla_471030!A896),"893")</f>
        <v>893</v>
      </c>
      <c r="W900" s="5" t="str" cm="1">
        <f t="array" aca="1" ref="W900" ca="1">HYPERLINK("#"&amp;CELL("direccion",Tabla_471041!A896),"893")</f>
        <v>893</v>
      </c>
      <c r="X900" s="5" t="str" cm="1">
        <f t="array" aca="1" ref="X900" ca="1">HYPERLINK("#"&amp;CELL("direccion",Tabla_471031!A896),"893")</f>
        <v>893</v>
      </c>
      <c r="Y900" s="5" t="str" cm="1">
        <f t="array" aca="1" ref="Y900" ca="1">HYPERLINK("#"&amp;CELL("direccion",Tabla_471032!A896),"893")</f>
        <v>893</v>
      </c>
      <c r="Z900" s="5" t="str" cm="1">
        <f t="array" aca="1" ref="Z900" ca="1">HYPERLINK("#"&amp;CELL("direccion",Tabla_471059!A896),"893")</f>
        <v>893</v>
      </c>
      <c r="AA900" s="5" t="str" cm="1">
        <f t="array" aca="1" ref="AA900" ca="1">HYPERLINK("#"&amp;CELL("direccion",Tabla_471071!A896),"893")</f>
        <v>893</v>
      </c>
      <c r="AB900" s="5" t="str" cm="1">
        <f t="array" aca="1" ref="AB900" ca="1">HYPERLINK("#"&amp;CELL("direccion",Tabla_471062!A896),"893")</f>
        <v>893</v>
      </c>
      <c r="AC900" s="5" t="str" cm="1">
        <f t="array" aca="1" ref="AC900" ca="1">HYPERLINK("#"&amp;CELL("direccion",Tabla_471074!A896),"893")</f>
        <v>893</v>
      </c>
      <c r="AD900" t="s">
        <v>213</v>
      </c>
      <c r="AE900" s="3">
        <v>45747</v>
      </c>
    </row>
    <row r="901" spans="1:31" x14ac:dyDescent="0.3">
      <c r="A901">
        <v>2025</v>
      </c>
      <c r="B901" s="3">
        <v>45658</v>
      </c>
      <c r="C901" s="3">
        <v>45747</v>
      </c>
      <c r="D901" t="s">
        <v>84</v>
      </c>
      <c r="E901">
        <v>169</v>
      </c>
      <c r="F901" t="s">
        <v>306</v>
      </c>
      <c r="G901" t="s">
        <v>306</v>
      </c>
      <c r="H901" t="s">
        <v>225</v>
      </c>
      <c r="I901" t="s">
        <v>1554</v>
      </c>
      <c r="J901" t="s">
        <v>423</v>
      </c>
      <c r="K901" t="s">
        <v>419</v>
      </c>
      <c r="L901" t="s">
        <v>92</v>
      </c>
      <c r="M901">
        <v>11537</v>
      </c>
      <c r="N901" t="s">
        <v>212</v>
      </c>
      <c r="O901">
        <v>9402.81</v>
      </c>
      <c r="P901" t="s">
        <v>212</v>
      </c>
      <c r="Q901" s="5" t="str" cm="1">
        <f t="array" aca="1" ref="Q901" ca="1">HYPERLINK("#"&amp;CELL("direccion",Tabla_471065!A897),"894")</f>
        <v>894</v>
      </c>
      <c r="R901" s="5" t="str" cm="1">
        <f t="array" aca="1" ref="R901" ca="1">HYPERLINK("#"&amp;CELL("direccion",Tabla_471039!A897),"894")</f>
        <v>894</v>
      </c>
      <c r="S901" s="5" t="str" cm="1">
        <f t="array" aca="1" ref="S901" ca="1">HYPERLINK("#"&amp;CELL("direccion",Tabla_471067!A897),"894")</f>
        <v>894</v>
      </c>
      <c r="T901" s="5" t="str" cm="1">
        <f t="array" aca="1" ref="T901" ca="1">HYPERLINK("#"&amp;CELL("direccion",Tabla_471023!A897),"894")</f>
        <v>894</v>
      </c>
      <c r="U901" s="5" t="str" cm="1">
        <f t="array" aca="1" ref="U901" ca="1">HYPERLINK("#"&amp;CELL("direccion",Tabla_471047!A897),"894")</f>
        <v>894</v>
      </c>
      <c r="V901" s="5" t="str" cm="1">
        <f t="array" aca="1" ref="V901" ca="1">HYPERLINK("#"&amp;CELL("direccion",Tabla_471030!A897),"894")</f>
        <v>894</v>
      </c>
      <c r="W901" s="5" t="str" cm="1">
        <f t="array" aca="1" ref="W901" ca="1">HYPERLINK("#"&amp;CELL("direccion",Tabla_471041!A897),"894")</f>
        <v>894</v>
      </c>
      <c r="X901" s="5" t="str" cm="1">
        <f t="array" aca="1" ref="X901" ca="1">HYPERLINK("#"&amp;CELL("direccion",Tabla_471031!A897),"894")</f>
        <v>894</v>
      </c>
      <c r="Y901" s="5" t="str" cm="1">
        <f t="array" aca="1" ref="Y901" ca="1">HYPERLINK("#"&amp;CELL("direccion",Tabla_471032!A897),"894")</f>
        <v>894</v>
      </c>
      <c r="Z901" s="5" t="str" cm="1">
        <f t="array" aca="1" ref="Z901" ca="1">HYPERLINK("#"&amp;CELL("direccion",Tabla_471059!A897),"894")</f>
        <v>894</v>
      </c>
      <c r="AA901" s="5" t="str" cm="1">
        <f t="array" aca="1" ref="AA901" ca="1">HYPERLINK("#"&amp;CELL("direccion",Tabla_471071!A897),"894")</f>
        <v>894</v>
      </c>
      <c r="AB901" s="5" t="str" cm="1">
        <f t="array" aca="1" ref="AB901" ca="1">HYPERLINK("#"&amp;CELL("direccion",Tabla_471062!A897),"894")</f>
        <v>894</v>
      </c>
      <c r="AC901" s="5" t="str" cm="1">
        <f t="array" aca="1" ref="AC901" ca="1">HYPERLINK("#"&amp;CELL("direccion",Tabla_471074!A897),"894")</f>
        <v>894</v>
      </c>
      <c r="AD901" t="s">
        <v>213</v>
      </c>
      <c r="AE901" s="3">
        <v>45747</v>
      </c>
    </row>
    <row r="902" spans="1:31" x14ac:dyDescent="0.3">
      <c r="A902">
        <v>2025</v>
      </c>
      <c r="B902" s="3">
        <v>45658</v>
      </c>
      <c r="C902" s="3">
        <v>45747</v>
      </c>
      <c r="D902" t="s">
        <v>84</v>
      </c>
      <c r="E902">
        <v>169</v>
      </c>
      <c r="F902" t="s">
        <v>297</v>
      </c>
      <c r="G902" t="s">
        <v>297</v>
      </c>
      <c r="H902" t="s">
        <v>225</v>
      </c>
      <c r="I902" t="s">
        <v>1478</v>
      </c>
      <c r="J902" t="s">
        <v>423</v>
      </c>
      <c r="K902" t="s">
        <v>746</v>
      </c>
      <c r="L902" t="s">
        <v>92</v>
      </c>
      <c r="M902">
        <v>10500</v>
      </c>
      <c r="N902" t="s">
        <v>212</v>
      </c>
      <c r="O902">
        <v>8609.76</v>
      </c>
      <c r="P902" t="s">
        <v>212</v>
      </c>
      <c r="Q902" s="5" t="str" cm="1">
        <f t="array" aca="1" ref="Q902" ca="1">HYPERLINK("#"&amp;CELL("direccion",Tabla_471065!A898),"895")</f>
        <v>895</v>
      </c>
      <c r="R902" s="5" t="str" cm="1">
        <f t="array" aca="1" ref="R902" ca="1">HYPERLINK("#"&amp;CELL("direccion",Tabla_471039!A898),"895")</f>
        <v>895</v>
      </c>
      <c r="S902" s="5" t="str" cm="1">
        <f t="array" aca="1" ref="S902" ca="1">HYPERLINK("#"&amp;CELL("direccion",Tabla_471067!A898),"895")</f>
        <v>895</v>
      </c>
      <c r="T902" s="5" t="str" cm="1">
        <f t="array" aca="1" ref="T902" ca="1">HYPERLINK("#"&amp;CELL("direccion",Tabla_471023!A898),"895")</f>
        <v>895</v>
      </c>
      <c r="U902" s="5" t="str" cm="1">
        <f t="array" aca="1" ref="U902" ca="1">HYPERLINK("#"&amp;CELL("direccion",Tabla_471047!A898),"895")</f>
        <v>895</v>
      </c>
      <c r="V902" s="5" t="str" cm="1">
        <f t="array" aca="1" ref="V902" ca="1">HYPERLINK("#"&amp;CELL("direccion",Tabla_471030!A898),"895")</f>
        <v>895</v>
      </c>
      <c r="W902" s="5" t="str" cm="1">
        <f t="array" aca="1" ref="W902" ca="1">HYPERLINK("#"&amp;CELL("direccion",Tabla_471041!A898),"895")</f>
        <v>895</v>
      </c>
      <c r="X902" s="5" t="str" cm="1">
        <f t="array" aca="1" ref="X902" ca="1">HYPERLINK("#"&amp;CELL("direccion",Tabla_471031!A898),"895")</f>
        <v>895</v>
      </c>
      <c r="Y902" s="5" t="str" cm="1">
        <f t="array" aca="1" ref="Y902" ca="1">HYPERLINK("#"&amp;CELL("direccion",Tabla_471032!A898),"895")</f>
        <v>895</v>
      </c>
      <c r="Z902" s="5" t="str" cm="1">
        <f t="array" aca="1" ref="Z902" ca="1">HYPERLINK("#"&amp;CELL("direccion",Tabla_471059!A898),"895")</f>
        <v>895</v>
      </c>
      <c r="AA902" s="5" t="str" cm="1">
        <f t="array" aca="1" ref="AA902" ca="1">HYPERLINK("#"&amp;CELL("direccion",Tabla_471071!A898),"895")</f>
        <v>895</v>
      </c>
      <c r="AB902" s="5" t="str" cm="1">
        <f t="array" aca="1" ref="AB902" ca="1">HYPERLINK("#"&amp;CELL("direccion",Tabla_471062!A898),"895")</f>
        <v>895</v>
      </c>
      <c r="AC902" s="5" t="str" cm="1">
        <f t="array" aca="1" ref="AC902" ca="1">HYPERLINK("#"&amp;CELL("direccion",Tabla_471074!A898),"895")</f>
        <v>895</v>
      </c>
      <c r="AD902" t="s">
        <v>213</v>
      </c>
      <c r="AE902" s="3">
        <v>45747</v>
      </c>
    </row>
    <row r="903" spans="1:31" x14ac:dyDescent="0.3">
      <c r="A903">
        <v>2025</v>
      </c>
      <c r="B903" s="3">
        <v>45658</v>
      </c>
      <c r="C903" s="3">
        <v>45747</v>
      </c>
      <c r="D903" t="s">
        <v>84</v>
      </c>
      <c r="E903">
        <v>169</v>
      </c>
      <c r="F903" t="s">
        <v>309</v>
      </c>
      <c r="G903" t="s">
        <v>309</v>
      </c>
      <c r="H903" t="s">
        <v>225</v>
      </c>
      <c r="I903" t="s">
        <v>346</v>
      </c>
      <c r="J903" t="s">
        <v>423</v>
      </c>
      <c r="K903" t="s">
        <v>1555</v>
      </c>
      <c r="L903" t="s">
        <v>91</v>
      </c>
      <c r="M903">
        <v>10500</v>
      </c>
      <c r="N903" t="s">
        <v>212</v>
      </c>
      <c r="O903">
        <v>8609.76</v>
      </c>
      <c r="P903" t="s">
        <v>212</v>
      </c>
      <c r="Q903" s="5" t="str" cm="1">
        <f t="array" aca="1" ref="Q903" ca="1">HYPERLINK("#"&amp;CELL("direccion",Tabla_471065!A899),"896")</f>
        <v>896</v>
      </c>
      <c r="R903" s="5" t="str" cm="1">
        <f t="array" aca="1" ref="R903" ca="1">HYPERLINK("#"&amp;CELL("direccion",Tabla_471039!A899),"896")</f>
        <v>896</v>
      </c>
      <c r="S903" s="5" t="str" cm="1">
        <f t="array" aca="1" ref="S903" ca="1">HYPERLINK("#"&amp;CELL("direccion",Tabla_471067!A899),"896")</f>
        <v>896</v>
      </c>
      <c r="T903" s="5" t="str" cm="1">
        <f t="array" aca="1" ref="T903" ca="1">HYPERLINK("#"&amp;CELL("direccion",Tabla_471023!A899),"896")</f>
        <v>896</v>
      </c>
      <c r="U903" s="5" t="str" cm="1">
        <f t="array" aca="1" ref="U903" ca="1">HYPERLINK("#"&amp;CELL("direccion",Tabla_471047!A899),"896")</f>
        <v>896</v>
      </c>
      <c r="V903" s="5" t="str" cm="1">
        <f t="array" aca="1" ref="V903" ca="1">HYPERLINK("#"&amp;CELL("direccion",Tabla_471030!A899),"896")</f>
        <v>896</v>
      </c>
      <c r="W903" s="5" t="str" cm="1">
        <f t="array" aca="1" ref="W903" ca="1">HYPERLINK("#"&amp;CELL("direccion",Tabla_471041!A899),"896")</f>
        <v>896</v>
      </c>
      <c r="X903" s="5" t="str" cm="1">
        <f t="array" aca="1" ref="X903" ca="1">HYPERLINK("#"&amp;CELL("direccion",Tabla_471031!A899),"896")</f>
        <v>896</v>
      </c>
      <c r="Y903" s="5" t="str" cm="1">
        <f t="array" aca="1" ref="Y903" ca="1">HYPERLINK("#"&amp;CELL("direccion",Tabla_471032!A899),"896")</f>
        <v>896</v>
      </c>
      <c r="Z903" s="5" t="str" cm="1">
        <f t="array" aca="1" ref="Z903" ca="1">HYPERLINK("#"&amp;CELL("direccion",Tabla_471059!A899),"896")</f>
        <v>896</v>
      </c>
      <c r="AA903" s="5" t="str" cm="1">
        <f t="array" aca="1" ref="AA903" ca="1">HYPERLINK("#"&amp;CELL("direccion",Tabla_471071!A899),"896")</f>
        <v>896</v>
      </c>
      <c r="AB903" s="5" t="str" cm="1">
        <f t="array" aca="1" ref="AB903" ca="1">HYPERLINK("#"&amp;CELL("direccion",Tabla_471062!A899),"896")</f>
        <v>896</v>
      </c>
      <c r="AC903" s="5" t="str" cm="1">
        <f t="array" aca="1" ref="AC903" ca="1">HYPERLINK("#"&amp;CELL("direccion",Tabla_471074!A899),"896")</f>
        <v>896</v>
      </c>
      <c r="AD903" t="s">
        <v>213</v>
      </c>
      <c r="AE903" s="3">
        <v>45747</v>
      </c>
    </row>
    <row r="904" spans="1:31" x14ac:dyDescent="0.3">
      <c r="A904">
        <v>2025</v>
      </c>
      <c r="B904" s="3">
        <v>45658</v>
      </c>
      <c r="C904" s="3">
        <v>45747</v>
      </c>
      <c r="D904" t="s">
        <v>84</v>
      </c>
      <c r="E904">
        <v>169</v>
      </c>
      <c r="F904" t="s">
        <v>309</v>
      </c>
      <c r="G904" t="s">
        <v>309</v>
      </c>
      <c r="H904" t="s">
        <v>225</v>
      </c>
      <c r="I904" t="s">
        <v>614</v>
      </c>
      <c r="J904" t="s">
        <v>901</v>
      </c>
      <c r="K904" t="s">
        <v>344</v>
      </c>
      <c r="L904" t="s">
        <v>92</v>
      </c>
      <c r="M904">
        <v>10500</v>
      </c>
      <c r="N904" t="s">
        <v>212</v>
      </c>
      <c r="O904">
        <v>8609.76</v>
      </c>
      <c r="P904" t="s">
        <v>212</v>
      </c>
      <c r="Q904" s="5" t="str" cm="1">
        <f t="array" aca="1" ref="Q904" ca="1">HYPERLINK("#"&amp;CELL("direccion",Tabla_471065!A900),"897")</f>
        <v>897</v>
      </c>
      <c r="R904" s="5" t="str" cm="1">
        <f t="array" aca="1" ref="R904" ca="1">HYPERLINK("#"&amp;CELL("direccion",Tabla_471039!A900),"897")</f>
        <v>897</v>
      </c>
      <c r="S904" s="5" t="str" cm="1">
        <f t="array" aca="1" ref="S904" ca="1">HYPERLINK("#"&amp;CELL("direccion",Tabla_471067!A900),"897")</f>
        <v>897</v>
      </c>
      <c r="T904" s="5" t="str" cm="1">
        <f t="array" aca="1" ref="T904" ca="1">HYPERLINK("#"&amp;CELL("direccion",Tabla_471023!A900),"897")</f>
        <v>897</v>
      </c>
      <c r="U904" s="5" t="str" cm="1">
        <f t="array" aca="1" ref="U904" ca="1">HYPERLINK("#"&amp;CELL("direccion",Tabla_471047!A900),"897")</f>
        <v>897</v>
      </c>
      <c r="V904" s="5" t="str" cm="1">
        <f t="array" aca="1" ref="V904" ca="1">HYPERLINK("#"&amp;CELL("direccion",Tabla_471030!A900),"897")</f>
        <v>897</v>
      </c>
      <c r="W904" s="5" t="str" cm="1">
        <f t="array" aca="1" ref="W904" ca="1">HYPERLINK("#"&amp;CELL("direccion",Tabla_471041!A900),"897")</f>
        <v>897</v>
      </c>
      <c r="X904" s="5" t="str" cm="1">
        <f t="array" aca="1" ref="X904" ca="1">HYPERLINK("#"&amp;CELL("direccion",Tabla_471031!A900),"897")</f>
        <v>897</v>
      </c>
      <c r="Y904" s="5" t="str" cm="1">
        <f t="array" aca="1" ref="Y904" ca="1">HYPERLINK("#"&amp;CELL("direccion",Tabla_471032!A900),"897")</f>
        <v>897</v>
      </c>
      <c r="Z904" s="5" t="str" cm="1">
        <f t="array" aca="1" ref="Z904" ca="1">HYPERLINK("#"&amp;CELL("direccion",Tabla_471059!A900),"897")</f>
        <v>897</v>
      </c>
      <c r="AA904" s="5" t="str" cm="1">
        <f t="array" aca="1" ref="AA904" ca="1">HYPERLINK("#"&amp;CELL("direccion",Tabla_471071!A900),"897")</f>
        <v>897</v>
      </c>
      <c r="AB904" s="5" t="str" cm="1">
        <f t="array" aca="1" ref="AB904" ca="1">HYPERLINK("#"&amp;CELL("direccion",Tabla_471062!A900),"897")</f>
        <v>897</v>
      </c>
      <c r="AC904" s="5" t="str" cm="1">
        <f t="array" aca="1" ref="AC904" ca="1">HYPERLINK("#"&amp;CELL("direccion",Tabla_471074!A900),"897")</f>
        <v>897</v>
      </c>
      <c r="AD904" t="s">
        <v>213</v>
      </c>
      <c r="AE904" s="3">
        <v>45747</v>
      </c>
    </row>
    <row r="905" spans="1:31" x14ac:dyDescent="0.3">
      <c r="A905">
        <v>2025</v>
      </c>
      <c r="B905" s="3">
        <v>45658</v>
      </c>
      <c r="C905" s="3">
        <v>45747</v>
      </c>
      <c r="D905" t="s">
        <v>84</v>
      </c>
      <c r="E905">
        <v>169</v>
      </c>
      <c r="F905" t="s">
        <v>309</v>
      </c>
      <c r="G905" t="s">
        <v>309</v>
      </c>
      <c r="H905" t="s">
        <v>225</v>
      </c>
      <c r="I905" t="s">
        <v>1016</v>
      </c>
      <c r="J905" t="s">
        <v>1528</v>
      </c>
      <c r="K905" t="s">
        <v>790</v>
      </c>
      <c r="L905" t="s">
        <v>92</v>
      </c>
      <c r="M905">
        <v>11537</v>
      </c>
      <c r="N905" t="s">
        <v>212</v>
      </c>
      <c r="O905">
        <v>9402.81</v>
      </c>
      <c r="P905" t="s">
        <v>212</v>
      </c>
      <c r="Q905" s="5" t="str" cm="1">
        <f t="array" aca="1" ref="Q905" ca="1">HYPERLINK("#"&amp;CELL("direccion",Tabla_471065!A901),"898")</f>
        <v>898</v>
      </c>
      <c r="R905" s="5" t="str" cm="1">
        <f t="array" aca="1" ref="R905" ca="1">HYPERLINK("#"&amp;CELL("direccion",Tabla_471039!A901),"898")</f>
        <v>898</v>
      </c>
      <c r="S905" s="5" t="str" cm="1">
        <f t="array" aca="1" ref="S905" ca="1">HYPERLINK("#"&amp;CELL("direccion",Tabla_471067!A901),"898")</f>
        <v>898</v>
      </c>
      <c r="T905" s="5" t="str" cm="1">
        <f t="array" aca="1" ref="T905" ca="1">HYPERLINK("#"&amp;CELL("direccion",Tabla_471023!A901),"898")</f>
        <v>898</v>
      </c>
      <c r="U905" s="5" t="str" cm="1">
        <f t="array" aca="1" ref="U905" ca="1">HYPERLINK("#"&amp;CELL("direccion",Tabla_471047!A901),"898")</f>
        <v>898</v>
      </c>
      <c r="V905" s="5" t="str" cm="1">
        <f t="array" aca="1" ref="V905" ca="1">HYPERLINK("#"&amp;CELL("direccion",Tabla_471030!A901),"898")</f>
        <v>898</v>
      </c>
      <c r="W905" s="5" t="str" cm="1">
        <f t="array" aca="1" ref="W905" ca="1">HYPERLINK("#"&amp;CELL("direccion",Tabla_471041!A901),"898")</f>
        <v>898</v>
      </c>
      <c r="X905" s="5" t="str" cm="1">
        <f t="array" aca="1" ref="X905" ca="1">HYPERLINK("#"&amp;CELL("direccion",Tabla_471031!A901),"898")</f>
        <v>898</v>
      </c>
      <c r="Y905" s="5" t="str" cm="1">
        <f t="array" aca="1" ref="Y905" ca="1">HYPERLINK("#"&amp;CELL("direccion",Tabla_471032!A901),"898")</f>
        <v>898</v>
      </c>
      <c r="Z905" s="5" t="str" cm="1">
        <f t="array" aca="1" ref="Z905" ca="1">HYPERLINK("#"&amp;CELL("direccion",Tabla_471059!A901),"898")</f>
        <v>898</v>
      </c>
      <c r="AA905" s="5" t="str" cm="1">
        <f t="array" aca="1" ref="AA905" ca="1">HYPERLINK("#"&amp;CELL("direccion",Tabla_471071!A901),"898")</f>
        <v>898</v>
      </c>
      <c r="AB905" s="5" t="str" cm="1">
        <f t="array" aca="1" ref="AB905" ca="1">HYPERLINK("#"&amp;CELL("direccion",Tabla_471062!A901),"898")</f>
        <v>898</v>
      </c>
      <c r="AC905" s="5" t="str" cm="1">
        <f t="array" aca="1" ref="AC905" ca="1">HYPERLINK("#"&amp;CELL("direccion",Tabla_471074!A901),"898")</f>
        <v>898</v>
      </c>
      <c r="AD905" t="s">
        <v>213</v>
      </c>
      <c r="AE905" s="3">
        <v>45747</v>
      </c>
    </row>
    <row r="906" spans="1:31" x14ac:dyDescent="0.3">
      <c r="A906">
        <v>2025</v>
      </c>
      <c r="B906" s="3">
        <v>45658</v>
      </c>
      <c r="C906" s="3">
        <v>45747</v>
      </c>
      <c r="D906" t="s">
        <v>84</v>
      </c>
      <c r="E906">
        <v>169</v>
      </c>
      <c r="F906" t="s">
        <v>311</v>
      </c>
      <c r="G906" t="s">
        <v>311</v>
      </c>
      <c r="H906" t="s">
        <v>225</v>
      </c>
      <c r="I906" t="s">
        <v>1556</v>
      </c>
      <c r="J906" t="s">
        <v>1557</v>
      </c>
      <c r="K906" t="s">
        <v>569</v>
      </c>
      <c r="L906" t="s">
        <v>91</v>
      </c>
      <c r="M906">
        <v>11537</v>
      </c>
      <c r="N906" t="s">
        <v>212</v>
      </c>
      <c r="O906">
        <v>9402.81</v>
      </c>
      <c r="P906" t="s">
        <v>212</v>
      </c>
      <c r="Q906" s="5" t="str" cm="1">
        <f t="array" aca="1" ref="Q906" ca="1">HYPERLINK("#"&amp;CELL("direccion",Tabla_471065!A902),"899")</f>
        <v>899</v>
      </c>
      <c r="R906" s="5" t="str" cm="1">
        <f t="array" aca="1" ref="R906" ca="1">HYPERLINK("#"&amp;CELL("direccion",Tabla_471039!A902),"899")</f>
        <v>899</v>
      </c>
      <c r="S906" s="5" t="str" cm="1">
        <f t="array" aca="1" ref="S906" ca="1">HYPERLINK("#"&amp;CELL("direccion",Tabla_471067!A902),"899")</f>
        <v>899</v>
      </c>
      <c r="T906" s="5" t="str" cm="1">
        <f t="array" aca="1" ref="T906" ca="1">HYPERLINK("#"&amp;CELL("direccion",Tabla_471023!A902),"899")</f>
        <v>899</v>
      </c>
      <c r="U906" s="5" t="str" cm="1">
        <f t="array" aca="1" ref="U906" ca="1">HYPERLINK("#"&amp;CELL("direccion",Tabla_471047!A902),"899")</f>
        <v>899</v>
      </c>
      <c r="V906" s="5" t="str" cm="1">
        <f t="array" aca="1" ref="V906" ca="1">HYPERLINK("#"&amp;CELL("direccion",Tabla_471030!A902),"899")</f>
        <v>899</v>
      </c>
      <c r="W906" s="5" t="str" cm="1">
        <f t="array" aca="1" ref="W906" ca="1">HYPERLINK("#"&amp;CELL("direccion",Tabla_471041!A902),"899")</f>
        <v>899</v>
      </c>
      <c r="X906" s="5" t="str" cm="1">
        <f t="array" aca="1" ref="X906" ca="1">HYPERLINK("#"&amp;CELL("direccion",Tabla_471031!A902),"899")</f>
        <v>899</v>
      </c>
      <c r="Y906" s="5" t="str" cm="1">
        <f t="array" aca="1" ref="Y906" ca="1">HYPERLINK("#"&amp;CELL("direccion",Tabla_471032!A902),"899")</f>
        <v>899</v>
      </c>
      <c r="Z906" s="5" t="str" cm="1">
        <f t="array" aca="1" ref="Z906" ca="1">HYPERLINK("#"&amp;CELL("direccion",Tabla_471059!A902),"899")</f>
        <v>899</v>
      </c>
      <c r="AA906" s="5" t="str" cm="1">
        <f t="array" aca="1" ref="AA906" ca="1">HYPERLINK("#"&amp;CELL("direccion",Tabla_471071!A902),"899")</f>
        <v>899</v>
      </c>
      <c r="AB906" s="5" t="str" cm="1">
        <f t="array" aca="1" ref="AB906" ca="1">HYPERLINK("#"&amp;CELL("direccion",Tabla_471062!A902),"899")</f>
        <v>899</v>
      </c>
      <c r="AC906" s="5" t="str" cm="1">
        <f t="array" aca="1" ref="AC906" ca="1">HYPERLINK("#"&amp;CELL("direccion",Tabla_471074!A902),"899")</f>
        <v>899</v>
      </c>
      <c r="AD906" t="s">
        <v>213</v>
      </c>
      <c r="AE906" s="3">
        <v>45747</v>
      </c>
    </row>
    <row r="907" spans="1:31" x14ac:dyDescent="0.3">
      <c r="A907">
        <v>2025</v>
      </c>
      <c r="B907" s="3">
        <v>45658</v>
      </c>
      <c r="C907" s="3">
        <v>45747</v>
      </c>
      <c r="D907" t="s">
        <v>84</v>
      </c>
      <c r="E907">
        <v>169</v>
      </c>
      <c r="F907" t="s">
        <v>306</v>
      </c>
      <c r="G907" t="s">
        <v>306</v>
      </c>
      <c r="H907" t="s">
        <v>225</v>
      </c>
      <c r="I907" t="s">
        <v>1558</v>
      </c>
      <c r="J907" t="s">
        <v>580</v>
      </c>
      <c r="K907" t="s">
        <v>1559</v>
      </c>
      <c r="L907" t="s">
        <v>92</v>
      </c>
      <c r="M907">
        <v>11537</v>
      </c>
      <c r="N907" t="s">
        <v>212</v>
      </c>
      <c r="O907">
        <v>9402.81</v>
      </c>
      <c r="P907" t="s">
        <v>212</v>
      </c>
      <c r="Q907" s="5" t="str" cm="1">
        <f t="array" aca="1" ref="Q907" ca="1">HYPERLINK("#"&amp;CELL("direccion",Tabla_471065!A903),"900")</f>
        <v>900</v>
      </c>
      <c r="R907" s="5" t="str" cm="1">
        <f t="array" aca="1" ref="R907" ca="1">HYPERLINK("#"&amp;CELL("direccion",Tabla_471039!A903),"900")</f>
        <v>900</v>
      </c>
      <c r="S907" s="5" t="str" cm="1">
        <f t="array" aca="1" ref="S907" ca="1">HYPERLINK("#"&amp;CELL("direccion",Tabla_471067!A903),"900")</f>
        <v>900</v>
      </c>
      <c r="T907" s="5" t="str" cm="1">
        <f t="array" aca="1" ref="T907" ca="1">HYPERLINK("#"&amp;CELL("direccion",Tabla_471023!A903),"900")</f>
        <v>900</v>
      </c>
      <c r="U907" s="5" t="str" cm="1">
        <f t="array" aca="1" ref="U907" ca="1">HYPERLINK("#"&amp;CELL("direccion",Tabla_471047!A903),"900")</f>
        <v>900</v>
      </c>
      <c r="V907" s="5" t="str" cm="1">
        <f t="array" aca="1" ref="V907" ca="1">HYPERLINK("#"&amp;CELL("direccion",Tabla_471030!A903),"900")</f>
        <v>900</v>
      </c>
      <c r="W907" s="5" t="str" cm="1">
        <f t="array" aca="1" ref="W907" ca="1">HYPERLINK("#"&amp;CELL("direccion",Tabla_471041!A903),"900")</f>
        <v>900</v>
      </c>
      <c r="X907" s="5" t="str" cm="1">
        <f t="array" aca="1" ref="X907" ca="1">HYPERLINK("#"&amp;CELL("direccion",Tabla_471031!A903),"900")</f>
        <v>900</v>
      </c>
      <c r="Y907" s="5" t="str" cm="1">
        <f t="array" aca="1" ref="Y907" ca="1">HYPERLINK("#"&amp;CELL("direccion",Tabla_471032!A903),"900")</f>
        <v>900</v>
      </c>
      <c r="Z907" s="5" t="str" cm="1">
        <f t="array" aca="1" ref="Z907" ca="1">HYPERLINK("#"&amp;CELL("direccion",Tabla_471059!A903),"900")</f>
        <v>900</v>
      </c>
      <c r="AA907" s="5" t="str" cm="1">
        <f t="array" aca="1" ref="AA907" ca="1">HYPERLINK("#"&amp;CELL("direccion",Tabla_471071!A903),"900")</f>
        <v>900</v>
      </c>
      <c r="AB907" s="5" t="str" cm="1">
        <f t="array" aca="1" ref="AB907" ca="1">HYPERLINK("#"&amp;CELL("direccion",Tabla_471062!A903),"900")</f>
        <v>900</v>
      </c>
      <c r="AC907" s="5" t="str" cm="1">
        <f t="array" aca="1" ref="AC907" ca="1">HYPERLINK("#"&amp;CELL("direccion",Tabla_471074!A903),"900")</f>
        <v>900</v>
      </c>
      <c r="AD907" t="s">
        <v>213</v>
      </c>
      <c r="AE907" s="3">
        <v>45747</v>
      </c>
    </row>
    <row r="908" spans="1:31" x14ac:dyDescent="0.3">
      <c r="A908">
        <v>2025</v>
      </c>
      <c r="B908" s="3">
        <v>45658</v>
      </c>
      <c r="C908" s="3">
        <v>45747</v>
      </c>
      <c r="D908" t="s">
        <v>84</v>
      </c>
      <c r="E908">
        <v>169</v>
      </c>
      <c r="F908" t="s">
        <v>310</v>
      </c>
      <c r="G908" t="s">
        <v>310</v>
      </c>
      <c r="H908" t="s">
        <v>225</v>
      </c>
      <c r="I908" t="s">
        <v>1560</v>
      </c>
      <c r="J908" t="s">
        <v>1561</v>
      </c>
      <c r="K908" t="s">
        <v>1562</v>
      </c>
      <c r="L908" t="s">
        <v>92</v>
      </c>
      <c r="M908">
        <v>11537</v>
      </c>
      <c r="N908" t="s">
        <v>212</v>
      </c>
      <c r="O908">
        <v>9402.81</v>
      </c>
      <c r="P908" t="s">
        <v>212</v>
      </c>
      <c r="Q908" s="5" t="str" cm="1">
        <f t="array" aca="1" ref="Q908" ca="1">HYPERLINK("#"&amp;CELL("direccion",Tabla_471065!A904),"901")</f>
        <v>901</v>
      </c>
      <c r="R908" s="5" t="str" cm="1">
        <f t="array" aca="1" ref="R908" ca="1">HYPERLINK("#"&amp;CELL("direccion",Tabla_471039!A904),"901")</f>
        <v>901</v>
      </c>
      <c r="S908" s="5" t="str" cm="1">
        <f t="array" aca="1" ref="S908" ca="1">HYPERLINK("#"&amp;CELL("direccion",Tabla_471067!A904),"901")</f>
        <v>901</v>
      </c>
      <c r="T908" s="5" t="str" cm="1">
        <f t="array" aca="1" ref="T908" ca="1">HYPERLINK("#"&amp;CELL("direccion",Tabla_471023!A904),"901")</f>
        <v>901</v>
      </c>
      <c r="U908" s="5" t="str" cm="1">
        <f t="array" aca="1" ref="U908" ca="1">HYPERLINK("#"&amp;CELL("direccion",Tabla_471047!A904),"901")</f>
        <v>901</v>
      </c>
      <c r="V908" s="5" t="str" cm="1">
        <f t="array" aca="1" ref="V908" ca="1">HYPERLINK("#"&amp;CELL("direccion",Tabla_471030!A904),"901")</f>
        <v>901</v>
      </c>
      <c r="W908" s="5" t="str" cm="1">
        <f t="array" aca="1" ref="W908" ca="1">HYPERLINK("#"&amp;CELL("direccion",Tabla_471041!A904),"901")</f>
        <v>901</v>
      </c>
      <c r="X908" s="5" t="str" cm="1">
        <f t="array" aca="1" ref="X908" ca="1">HYPERLINK("#"&amp;CELL("direccion",Tabla_471031!A904),"901")</f>
        <v>901</v>
      </c>
      <c r="Y908" s="5" t="str" cm="1">
        <f t="array" aca="1" ref="Y908" ca="1">HYPERLINK("#"&amp;CELL("direccion",Tabla_471032!A904),"901")</f>
        <v>901</v>
      </c>
      <c r="Z908" s="5" t="str" cm="1">
        <f t="array" aca="1" ref="Z908" ca="1">HYPERLINK("#"&amp;CELL("direccion",Tabla_471059!A904),"901")</f>
        <v>901</v>
      </c>
      <c r="AA908" s="5" t="str" cm="1">
        <f t="array" aca="1" ref="AA908" ca="1">HYPERLINK("#"&amp;CELL("direccion",Tabla_471071!A904),"901")</f>
        <v>901</v>
      </c>
      <c r="AB908" s="5" t="str" cm="1">
        <f t="array" aca="1" ref="AB908" ca="1">HYPERLINK("#"&amp;CELL("direccion",Tabla_471062!A904),"901")</f>
        <v>901</v>
      </c>
      <c r="AC908" s="5" t="str" cm="1">
        <f t="array" aca="1" ref="AC908" ca="1">HYPERLINK("#"&amp;CELL("direccion",Tabla_471074!A904),"901")</f>
        <v>901</v>
      </c>
      <c r="AD908" t="s">
        <v>213</v>
      </c>
      <c r="AE908" s="3">
        <v>45747</v>
      </c>
    </row>
    <row r="909" spans="1:31" x14ac:dyDescent="0.3">
      <c r="A909">
        <v>2025</v>
      </c>
      <c r="B909" s="3">
        <v>45658</v>
      </c>
      <c r="C909" s="3">
        <v>45747</v>
      </c>
      <c r="D909" t="s">
        <v>84</v>
      </c>
      <c r="E909">
        <v>169</v>
      </c>
      <c r="F909" t="s">
        <v>297</v>
      </c>
      <c r="G909" t="s">
        <v>297</v>
      </c>
      <c r="H909" t="s">
        <v>225</v>
      </c>
      <c r="I909" t="s">
        <v>354</v>
      </c>
      <c r="J909" t="s">
        <v>801</v>
      </c>
      <c r="K909" t="s">
        <v>659</v>
      </c>
      <c r="L909" t="s">
        <v>92</v>
      </c>
      <c r="M909">
        <v>10500</v>
      </c>
      <c r="N909" t="s">
        <v>212</v>
      </c>
      <c r="O909">
        <v>8609.76</v>
      </c>
      <c r="P909" t="s">
        <v>212</v>
      </c>
      <c r="Q909" s="5" t="str" cm="1">
        <f t="array" aca="1" ref="Q909" ca="1">HYPERLINK("#"&amp;CELL("direccion",Tabla_471065!A905),"902")</f>
        <v>902</v>
      </c>
      <c r="R909" s="5" t="str" cm="1">
        <f t="array" aca="1" ref="R909" ca="1">HYPERLINK("#"&amp;CELL("direccion",Tabla_471039!A905),"902")</f>
        <v>902</v>
      </c>
      <c r="S909" s="5" t="str" cm="1">
        <f t="array" aca="1" ref="S909" ca="1">HYPERLINK("#"&amp;CELL("direccion",Tabla_471067!A905),"902")</f>
        <v>902</v>
      </c>
      <c r="T909" s="5" t="str" cm="1">
        <f t="array" aca="1" ref="T909" ca="1">HYPERLINK("#"&amp;CELL("direccion",Tabla_471023!A905),"902")</f>
        <v>902</v>
      </c>
      <c r="U909" s="5" t="str" cm="1">
        <f t="array" aca="1" ref="U909" ca="1">HYPERLINK("#"&amp;CELL("direccion",Tabla_471047!A905),"902")</f>
        <v>902</v>
      </c>
      <c r="V909" s="5" t="str" cm="1">
        <f t="array" aca="1" ref="V909" ca="1">HYPERLINK("#"&amp;CELL("direccion",Tabla_471030!A905),"902")</f>
        <v>902</v>
      </c>
      <c r="W909" s="5" t="str" cm="1">
        <f t="array" aca="1" ref="W909" ca="1">HYPERLINK("#"&amp;CELL("direccion",Tabla_471041!A905),"902")</f>
        <v>902</v>
      </c>
      <c r="X909" s="5" t="str" cm="1">
        <f t="array" aca="1" ref="X909" ca="1">HYPERLINK("#"&amp;CELL("direccion",Tabla_471031!A905),"902")</f>
        <v>902</v>
      </c>
      <c r="Y909" s="5" t="str" cm="1">
        <f t="array" aca="1" ref="Y909" ca="1">HYPERLINK("#"&amp;CELL("direccion",Tabla_471032!A905),"902")</f>
        <v>902</v>
      </c>
      <c r="Z909" s="5" t="str" cm="1">
        <f t="array" aca="1" ref="Z909" ca="1">HYPERLINK("#"&amp;CELL("direccion",Tabla_471059!A905),"902")</f>
        <v>902</v>
      </c>
      <c r="AA909" s="5" t="str" cm="1">
        <f t="array" aca="1" ref="AA909" ca="1">HYPERLINK("#"&amp;CELL("direccion",Tabla_471071!A905),"902")</f>
        <v>902</v>
      </c>
      <c r="AB909" s="5" t="str" cm="1">
        <f t="array" aca="1" ref="AB909" ca="1">HYPERLINK("#"&amp;CELL("direccion",Tabla_471062!A905),"902")</f>
        <v>902</v>
      </c>
      <c r="AC909" s="5" t="str" cm="1">
        <f t="array" aca="1" ref="AC909" ca="1">HYPERLINK("#"&amp;CELL("direccion",Tabla_471074!A905),"902")</f>
        <v>902</v>
      </c>
      <c r="AD909" t="s">
        <v>213</v>
      </c>
      <c r="AE909" s="3">
        <v>45747</v>
      </c>
    </row>
    <row r="910" spans="1:31" x14ac:dyDescent="0.3">
      <c r="A910">
        <v>2025</v>
      </c>
      <c r="B910" s="3">
        <v>45658</v>
      </c>
      <c r="C910" s="3">
        <v>45747</v>
      </c>
      <c r="D910" t="s">
        <v>84</v>
      </c>
      <c r="E910">
        <v>169</v>
      </c>
      <c r="F910" t="s">
        <v>306</v>
      </c>
      <c r="G910" t="s">
        <v>306</v>
      </c>
      <c r="H910" t="s">
        <v>225</v>
      </c>
      <c r="I910" t="s">
        <v>447</v>
      </c>
      <c r="J910" t="s">
        <v>801</v>
      </c>
      <c r="K910" t="s">
        <v>606</v>
      </c>
      <c r="L910" t="s">
        <v>91</v>
      </c>
      <c r="M910">
        <v>11537</v>
      </c>
      <c r="N910" t="s">
        <v>212</v>
      </c>
      <c r="O910">
        <v>9402.81</v>
      </c>
      <c r="P910" t="s">
        <v>212</v>
      </c>
      <c r="Q910" s="5" t="str" cm="1">
        <f t="array" aca="1" ref="Q910" ca="1">HYPERLINK("#"&amp;CELL("direccion",Tabla_471065!A906),"903")</f>
        <v>903</v>
      </c>
      <c r="R910" s="5" t="str" cm="1">
        <f t="array" aca="1" ref="R910" ca="1">HYPERLINK("#"&amp;CELL("direccion",Tabla_471039!A906),"903")</f>
        <v>903</v>
      </c>
      <c r="S910" s="5" t="str" cm="1">
        <f t="array" aca="1" ref="S910" ca="1">HYPERLINK("#"&amp;CELL("direccion",Tabla_471067!A906),"903")</f>
        <v>903</v>
      </c>
      <c r="T910" s="5" t="str" cm="1">
        <f t="array" aca="1" ref="T910" ca="1">HYPERLINK("#"&amp;CELL("direccion",Tabla_471023!A906),"903")</f>
        <v>903</v>
      </c>
      <c r="U910" s="5" t="str" cm="1">
        <f t="array" aca="1" ref="U910" ca="1">HYPERLINK("#"&amp;CELL("direccion",Tabla_471047!A906),"903")</f>
        <v>903</v>
      </c>
      <c r="V910" s="5" t="str" cm="1">
        <f t="array" aca="1" ref="V910" ca="1">HYPERLINK("#"&amp;CELL("direccion",Tabla_471030!A906),"903")</f>
        <v>903</v>
      </c>
      <c r="W910" s="5" t="str" cm="1">
        <f t="array" aca="1" ref="W910" ca="1">HYPERLINK("#"&amp;CELL("direccion",Tabla_471041!A906),"903")</f>
        <v>903</v>
      </c>
      <c r="X910" s="5" t="str" cm="1">
        <f t="array" aca="1" ref="X910" ca="1">HYPERLINK("#"&amp;CELL("direccion",Tabla_471031!A906),"903")</f>
        <v>903</v>
      </c>
      <c r="Y910" s="5" t="str" cm="1">
        <f t="array" aca="1" ref="Y910" ca="1">HYPERLINK("#"&amp;CELL("direccion",Tabla_471032!A906),"903")</f>
        <v>903</v>
      </c>
      <c r="Z910" s="5" t="str" cm="1">
        <f t="array" aca="1" ref="Z910" ca="1">HYPERLINK("#"&amp;CELL("direccion",Tabla_471059!A906),"903")</f>
        <v>903</v>
      </c>
      <c r="AA910" s="5" t="str" cm="1">
        <f t="array" aca="1" ref="AA910" ca="1">HYPERLINK("#"&amp;CELL("direccion",Tabla_471071!A906),"903")</f>
        <v>903</v>
      </c>
      <c r="AB910" s="5" t="str" cm="1">
        <f t="array" aca="1" ref="AB910" ca="1">HYPERLINK("#"&amp;CELL("direccion",Tabla_471062!A906),"903")</f>
        <v>903</v>
      </c>
      <c r="AC910" s="5" t="str" cm="1">
        <f t="array" aca="1" ref="AC910" ca="1">HYPERLINK("#"&amp;CELL("direccion",Tabla_471074!A906),"903")</f>
        <v>903</v>
      </c>
      <c r="AD910" t="s">
        <v>213</v>
      </c>
      <c r="AE910" s="3">
        <v>45747</v>
      </c>
    </row>
    <row r="911" spans="1:31" x14ac:dyDescent="0.3">
      <c r="A911">
        <v>2025</v>
      </c>
      <c r="B911" s="3">
        <v>45658</v>
      </c>
      <c r="C911" s="3">
        <v>45747</v>
      </c>
      <c r="D911" t="s">
        <v>84</v>
      </c>
      <c r="E911">
        <v>169</v>
      </c>
      <c r="F911" t="s">
        <v>297</v>
      </c>
      <c r="G911" t="s">
        <v>297</v>
      </c>
      <c r="H911" t="s">
        <v>225</v>
      </c>
      <c r="I911" t="s">
        <v>1563</v>
      </c>
      <c r="J911" t="s">
        <v>801</v>
      </c>
      <c r="K911" t="s">
        <v>423</v>
      </c>
      <c r="L911" t="s">
        <v>92</v>
      </c>
      <c r="M911">
        <v>10500</v>
      </c>
      <c r="N911" t="s">
        <v>212</v>
      </c>
      <c r="O911">
        <v>8609.76</v>
      </c>
      <c r="P911" t="s">
        <v>212</v>
      </c>
      <c r="Q911" s="5" t="str" cm="1">
        <f t="array" aca="1" ref="Q911" ca="1">HYPERLINK("#"&amp;CELL("direccion",Tabla_471065!A907),"904")</f>
        <v>904</v>
      </c>
      <c r="R911" s="5" t="str" cm="1">
        <f t="array" aca="1" ref="R911" ca="1">HYPERLINK("#"&amp;CELL("direccion",Tabla_471039!A907),"904")</f>
        <v>904</v>
      </c>
      <c r="S911" s="5" t="str" cm="1">
        <f t="array" aca="1" ref="S911" ca="1">HYPERLINK("#"&amp;CELL("direccion",Tabla_471067!A907),"904")</f>
        <v>904</v>
      </c>
      <c r="T911" s="5" t="str" cm="1">
        <f t="array" aca="1" ref="T911" ca="1">HYPERLINK("#"&amp;CELL("direccion",Tabla_471023!A907),"904")</f>
        <v>904</v>
      </c>
      <c r="U911" s="5" t="str" cm="1">
        <f t="array" aca="1" ref="U911" ca="1">HYPERLINK("#"&amp;CELL("direccion",Tabla_471047!A907),"904")</f>
        <v>904</v>
      </c>
      <c r="V911" s="5" t="str" cm="1">
        <f t="array" aca="1" ref="V911" ca="1">HYPERLINK("#"&amp;CELL("direccion",Tabla_471030!A907),"904")</f>
        <v>904</v>
      </c>
      <c r="W911" s="5" t="str" cm="1">
        <f t="array" aca="1" ref="W911" ca="1">HYPERLINK("#"&amp;CELL("direccion",Tabla_471041!A907),"904")</f>
        <v>904</v>
      </c>
      <c r="X911" s="5" t="str" cm="1">
        <f t="array" aca="1" ref="X911" ca="1">HYPERLINK("#"&amp;CELL("direccion",Tabla_471031!A907),"904")</f>
        <v>904</v>
      </c>
      <c r="Y911" s="5" t="str" cm="1">
        <f t="array" aca="1" ref="Y911" ca="1">HYPERLINK("#"&amp;CELL("direccion",Tabla_471032!A907),"904")</f>
        <v>904</v>
      </c>
      <c r="Z911" s="5" t="str" cm="1">
        <f t="array" aca="1" ref="Z911" ca="1">HYPERLINK("#"&amp;CELL("direccion",Tabla_471059!A907),"904")</f>
        <v>904</v>
      </c>
      <c r="AA911" s="5" t="str" cm="1">
        <f t="array" aca="1" ref="AA911" ca="1">HYPERLINK("#"&amp;CELL("direccion",Tabla_471071!A907),"904")</f>
        <v>904</v>
      </c>
      <c r="AB911" s="5" t="str" cm="1">
        <f t="array" aca="1" ref="AB911" ca="1">HYPERLINK("#"&amp;CELL("direccion",Tabla_471062!A907),"904")</f>
        <v>904</v>
      </c>
      <c r="AC911" s="5" t="str" cm="1">
        <f t="array" aca="1" ref="AC911" ca="1">HYPERLINK("#"&amp;CELL("direccion",Tabla_471074!A907),"904")</f>
        <v>904</v>
      </c>
      <c r="AD911" t="s">
        <v>213</v>
      </c>
      <c r="AE911" s="3">
        <v>45747</v>
      </c>
    </row>
    <row r="912" spans="1:31" x14ac:dyDescent="0.3">
      <c r="A912">
        <v>2025</v>
      </c>
      <c r="B912" s="3">
        <v>45658</v>
      </c>
      <c r="C912" s="3">
        <v>45747</v>
      </c>
      <c r="D912" t="s">
        <v>84</v>
      </c>
      <c r="E912">
        <v>169</v>
      </c>
      <c r="F912" t="s">
        <v>310</v>
      </c>
      <c r="G912" t="s">
        <v>310</v>
      </c>
      <c r="H912" t="s">
        <v>225</v>
      </c>
      <c r="I912" t="s">
        <v>449</v>
      </c>
      <c r="J912" t="s">
        <v>652</v>
      </c>
      <c r="K912" t="s">
        <v>423</v>
      </c>
      <c r="L912" t="s">
        <v>91</v>
      </c>
      <c r="M912">
        <v>11537</v>
      </c>
      <c r="N912" t="s">
        <v>212</v>
      </c>
      <c r="O912">
        <v>9402.81</v>
      </c>
      <c r="P912" t="s">
        <v>212</v>
      </c>
      <c r="Q912" s="5" t="str" cm="1">
        <f t="array" aca="1" ref="Q912" ca="1">HYPERLINK("#"&amp;CELL("direccion",Tabla_471065!A908),"905")</f>
        <v>905</v>
      </c>
      <c r="R912" s="5" t="str" cm="1">
        <f t="array" aca="1" ref="R912" ca="1">HYPERLINK("#"&amp;CELL("direccion",Tabla_471039!A908),"905")</f>
        <v>905</v>
      </c>
      <c r="S912" s="5" t="str" cm="1">
        <f t="array" aca="1" ref="S912" ca="1">HYPERLINK("#"&amp;CELL("direccion",Tabla_471067!A908),"905")</f>
        <v>905</v>
      </c>
      <c r="T912" s="5" t="str" cm="1">
        <f t="array" aca="1" ref="T912" ca="1">HYPERLINK("#"&amp;CELL("direccion",Tabla_471023!A908),"905")</f>
        <v>905</v>
      </c>
      <c r="U912" s="5" t="str" cm="1">
        <f t="array" aca="1" ref="U912" ca="1">HYPERLINK("#"&amp;CELL("direccion",Tabla_471047!A908),"905")</f>
        <v>905</v>
      </c>
      <c r="V912" s="5" t="str" cm="1">
        <f t="array" aca="1" ref="V912" ca="1">HYPERLINK("#"&amp;CELL("direccion",Tabla_471030!A908),"905")</f>
        <v>905</v>
      </c>
      <c r="W912" s="5" t="str" cm="1">
        <f t="array" aca="1" ref="W912" ca="1">HYPERLINK("#"&amp;CELL("direccion",Tabla_471041!A908),"905")</f>
        <v>905</v>
      </c>
      <c r="X912" s="5" t="str" cm="1">
        <f t="array" aca="1" ref="X912" ca="1">HYPERLINK("#"&amp;CELL("direccion",Tabla_471031!A908),"905")</f>
        <v>905</v>
      </c>
      <c r="Y912" s="5" t="str" cm="1">
        <f t="array" aca="1" ref="Y912" ca="1">HYPERLINK("#"&amp;CELL("direccion",Tabla_471032!A908),"905")</f>
        <v>905</v>
      </c>
      <c r="Z912" s="5" t="str" cm="1">
        <f t="array" aca="1" ref="Z912" ca="1">HYPERLINK("#"&amp;CELL("direccion",Tabla_471059!A908),"905")</f>
        <v>905</v>
      </c>
      <c r="AA912" s="5" t="str" cm="1">
        <f t="array" aca="1" ref="AA912" ca="1">HYPERLINK("#"&amp;CELL("direccion",Tabla_471071!A908),"905")</f>
        <v>905</v>
      </c>
      <c r="AB912" s="5" t="str" cm="1">
        <f t="array" aca="1" ref="AB912" ca="1">HYPERLINK("#"&amp;CELL("direccion",Tabla_471062!A908),"905")</f>
        <v>905</v>
      </c>
      <c r="AC912" s="5" t="str" cm="1">
        <f t="array" aca="1" ref="AC912" ca="1">HYPERLINK("#"&amp;CELL("direccion",Tabla_471074!A908),"905")</f>
        <v>905</v>
      </c>
      <c r="AD912" t="s">
        <v>213</v>
      </c>
      <c r="AE912" s="3">
        <v>45747</v>
      </c>
    </row>
    <row r="913" spans="1:31" x14ac:dyDescent="0.3">
      <c r="A913">
        <v>2025</v>
      </c>
      <c r="B913" s="3">
        <v>45658</v>
      </c>
      <c r="C913" s="3">
        <v>45747</v>
      </c>
      <c r="D913" t="s">
        <v>84</v>
      </c>
      <c r="E913">
        <v>169</v>
      </c>
      <c r="F913" t="s">
        <v>306</v>
      </c>
      <c r="G913" t="s">
        <v>306</v>
      </c>
      <c r="H913" t="s">
        <v>225</v>
      </c>
      <c r="I913" t="s">
        <v>1564</v>
      </c>
      <c r="J913" t="s">
        <v>406</v>
      </c>
      <c r="K913" t="s">
        <v>716</v>
      </c>
      <c r="L913" t="s">
        <v>91</v>
      </c>
      <c r="M913">
        <v>11537</v>
      </c>
      <c r="N913" t="s">
        <v>212</v>
      </c>
      <c r="O913">
        <v>9402.81</v>
      </c>
      <c r="P913" t="s">
        <v>212</v>
      </c>
      <c r="Q913" s="5" t="str" cm="1">
        <f t="array" aca="1" ref="Q913" ca="1">HYPERLINK("#"&amp;CELL("direccion",Tabla_471065!A909),"906")</f>
        <v>906</v>
      </c>
      <c r="R913" s="5" t="str" cm="1">
        <f t="array" aca="1" ref="R913" ca="1">HYPERLINK("#"&amp;CELL("direccion",Tabla_471039!A909),"906")</f>
        <v>906</v>
      </c>
      <c r="S913" s="5" t="str" cm="1">
        <f t="array" aca="1" ref="S913" ca="1">HYPERLINK("#"&amp;CELL("direccion",Tabla_471067!A909),"906")</f>
        <v>906</v>
      </c>
      <c r="T913" s="5" t="str" cm="1">
        <f t="array" aca="1" ref="T913" ca="1">HYPERLINK("#"&amp;CELL("direccion",Tabla_471023!A909),"906")</f>
        <v>906</v>
      </c>
      <c r="U913" s="5" t="str" cm="1">
        <f t="array" aca="1" ref="U913" ca="1">HYPERLINK("#"&amp;CELL("direccion",Tabla_471047!A909),"906")</f>
        <v>906</v>
      </c>
      <c r="V913" s="5" t="str" cm="1">
        <f t="array" aca="1" ref="V913" ca="1">HYPERLINK("#"&amp;CELL("direccion",Tabla_471030!A909),"906")</f>
        <v>906</v>
      </c>
      <c r="W913" s="5" t="str" cm="1">
        <f t="array" aca="1" ref="W913" ca="1">HYPERLINK("#"&amp;CELL("direccion",Tabla_471041!A909),"906")</f>
        <v>906</v>
      </c>
      <c r="X913" s="5" t="str" cm="1">
        <f t="array" aca="1" ref="X913" ca="1">HYPERLINK("#"&amp;CELL("direccion",Tabla_471031!A909),"906")</f>
        <v>906</v>
      </c>
      <c r="Y913" s="5" t="str" cm="1">
        <f t="array" aca="1" ref="Y913" ca="1">HYPERLINK("#"&amp;CELL("direccion",Tabla_471032!A909),"906")</f>
        <v>906</v>
      </c>
      <c r="Z913" s="5" t="str" cm="1">
        <f t="array" aca="1" ref="Z913" ca="1">HYPERLINK("#"&amp;CELL("direccion",Tabla_471059!A909),"906")</f>
        <v>906</v>
      </c>
      <c r="AA913" s="5" t="str" cm="1">
        <f t="array" aca="1" ref="AA913" ca="1">HYPERLINK("#"&amp;CELL("direccion",Tabla_471071!A909),"906")</f>
        <v>906</v>
      </c>
      <c r="AB913" s="5" t="str" cm="1">
        <f t="array" aca="1" ref="AB913" ca="1">HYPERLINK("#"&amp;CELL("direccion",Tabla_471062!A909),"906")</f>
        <v>906</v>
      </c>
      <c r="AC913" s="5" t="str" cm="1">
        <f t="array" aca="1" ref="AC913" ca="1">HYPERLINK("#"&amp;CELL("direccion",Tabla_471074!A909),"906")</f>
        <v>906</v>
      </c>
      <c r="AD913" t="s">
        <v>213</v>
      </c>
      <c r="AE913" s="3">
        <v>45747</v>
      </c>
    </row>
    <row r="914" spans="1:31" x14ac:dyDescent="0.3">
      <c r="A914">
        <v>2025</v>
      </c>
      <c r="B914" s="3">
        <v>45658</v>
      </c>
      <c r="C914" s="3">
        <v>45747</v>
      </c>
      <c r="D914" t="s">
        <v>84</v>
      </c>
      <c r="E914">
        <v>169</v>
      </c>
      <c r="F914" t="s">
        <v>307</v>
      </c>
      <c r="G914" t="s">
        <v>307</v>
      </c>
      <c r="H914" t="s">
        <v>225</v>
      </c>
      <c r="I914" t="s">
        <v>1565</v>
      </c>
      <c r="J914" t="s">
        <v>406</v>
      </c>
      <c r="K914" t="s">
        <v>579</v>
      </c>
      <c r="L914" t="s">
        <v>92</v>
      </c>
      <c r="M914">
        <v>11537</v>
      </c>
      <c r="N914" t="s">
        <v>212</v>
      </c>
      <c r="O914">
        <v>9402.81</v>
      </c>
      <c r="P914" t="s">
        <v>212</v>
      </c>
      <c r="Q914" s="5" t="str" cm="1">
        <f t="array" aca="1" ref="Q914" ca="1">HYPERLINK("#"&amp;CELL("direccion",Tabla_471065!A910),"907")</f>
        <v>907</v>
      </c>
      <c r="R914" s="5" t="str" cm="1">
        <f t="array" aca="1" ref="R914" ca="1">HYPERLINK("#"&amp;CELL("direccion",Tabla_471039!A910),"907")</f>
        <v>907</v>
      </c>
      <c r="S914" s="5" t="str" cm="1">
        <f t="array" aca="1" ref="S914" ca="1">HYPERLINK("#"&amp;CELL("direccion",Tabla_471067!A910),"907")</f>
        <v>907</v>
      </c>
      <c r="T914" s="5" t="str" cm="1">
        <f t="array" aca="1" ref="T914" ca="1">HYPERLINK("#"&amp;CELL("direccion",Tabla_471023!A910),"907")</f>
        <v>907</v>
      </c>
      <c r="U914" s="5" t="str" cm="1">
        <f t="array" aca="1" ref="U914" ca="1">HYPERLINK("#"&amp;CELL("direccion",Tabla_471047!A910),"907")</f>
        <v>907</v>
      </c>
      <c r="V914" s="5" t="str" cm="1">
        <f t="array" aca="1" ref="V914" ca="1">HYPERLINK("#"&amp;CELL("direccion",Tabla_471030!A910),"907")</f>
        <v>907</v>
      </c>
      <c r="W914" s="5" t="str" cm="1">
        <f t="array" aca="1" ref="W914" ca="1">HYPERLINK("#"&amp;CELL("direccion",Tabla_471041!A910),"907")</f>
        <v>907</v>
      </c>
      <c r="X914" s="5" t="str" cm="1">
        <f t="array" aca="1" ref="X914" ca="1">HYPERLINK("#"&amp;CELL("direccion",Tabla_471031!A910),"907")</f>
        <v>907</v>
      </c>
      <c r="Y914" s="5" t="str" cm="1">
        <f t="array" aca="1" ref="Y914" ca="1">HYPERLINK("#"&amp;CELL("direccion",Tabla_471032!A910),"907")</f>
        <v>907</v>
      </c>
      <c r="Z914" s="5" t="str" cm="1">
        <f t="array" aca="1" ref="Z914" ca="1">HYPERLINK("#"&amp;CELL("direccion",Tabla_471059!A910),"907")</f>
        <v>907</v>
      </c>
      <c r="AA914" s="5" t="str" cm="1">
        <f t="array" aca="1" ref="AA914" ca="1">HYPERLINK("#"&amp;CELL("direccion",Tabla_471071!A910),"907")</f>
        <v>907</v>
      </c>
      <c r="AB914" s="5" t="str" cm="1">
        <f t="array" aca="1" ref="AB914" ca="1">HYPERLINK("#"&amp;CELL("direccion",Tabla_471062!A910),"907")</f>
        <v>907</v>
      </c>
      <c r="AC914" s="5" t="str" cm="1">
        <f t="array" aca="1" ref="AC914" ca="1">HYPERLINK("#"&amp;CELL("direccion",Tabla_471074!A910),"907")</f>
        <v>907</v>
      </c>
      <c r="AD914" t="s">
        <v>213</v>
      </c>
      <c r="AE914" s="3">
        <v>45747</v>
      </c>
    </row>
    <row r="915" spans="1:31" x14ac:dyDescent="0.3">
      <c r="A915">
        <v>2025</v>
      </c>
      <c r="B915" s="3">
        <v>45658</v>
      </c>
      <c r="C915" s="3">
        <v>45747</v>
      </c>
      <c r="D915" t="s">
        <v>84</v>
      </c>
      <c r="E915">
        <v>169</v>
      </c>
      <c r="F915" t="s">
        <v>297</v>
      </c>
      <c r="G915" t="s">
        <v>297</v>
      </c>
      <c r="H915" t="s">
        <v>225</v>
      </c>
      <c r="I915" t="s">
        <v>1566</v>
      </c>
      <c r="J915" t="s">
        <v>406</v>
      </c>
      <c r="K915" t="s">
        <v>423</v>
      </c>
      <c r="L915" t="s">
        <v>91</v>
      </c>
      <c r="M915">
        <v>10500</v>
      </c>
      <c r="N915" t="s">
        <v>212</v>
      </c>
      <c r="O915">
        <v>8609.76</v>
      </c>
      <c r="P915" t="s">
        <v>212</v>
      </c>
      <c r="Q915" s="5" t="str" cm="1">
        <f t="array" aca="1" ref="Q915" ca="1">HYPERLINK("#"&amp;CELL("direccion",Tabla_471065!A911),"908")</f>
        <v>908</v>
      </c>
      <c r="R915" s="5" t="str" cm="1">
        <f t="array" aca="1" ref="R915" ca="1">HYPERLINK("#"&amp;CELL("direccion",Tabla_471039!A911),"908")</f>
        <v>908</v>
      </c>
      <c r="S915" s="5" t="str" cm="1">
        <f t="array" aca="1" ref="S915" ca="1">HYPERLINK("#"&amp;CELL("direccion",Tabla_471067!A911),"908")</f>
        <v>908</v>
      </c>
      <c r="T915" s="5" t="str" cm="1">
        <f t="array" aca="1" ref="T915" ca="1">HYPERLINK("#"&amp;CELL("direccion",Tabla_471023!A911),"908")</f>
        <v>908</v>
      </c>
      <c r="U915" s="5" t="str" cm="1">
        <f t="array" aca="1" ref="U915" ca="1">HYPERLINK("#"&amp;CELL("direccion",Tabla_471047!A911),"908")</f>
        <v>908</v>
      </c>
      <c r="V915" s="5" t="str" cm="1">
        <f t="array" aca="1" ref="V915" ca="1">HYPERLINK("#"&amp;CELL("direccion",Tabla_471030!A911),"908")</f>
        <v>908</v>
      </c>
      <c r="W915" s="5" t="str" cm="1">
        <f t="array" aca="1" ref="W915" ca="1">HYPERLINK("#"&amp;CELL("direccion",Tabla_471041!A911),"908")</f>
        <v>908</v>
      </c>
      <c r="X915" s="5" t="str" cm="1">
        <f t="array" aca="1" ref="X915" ca="1">HYPERLINK("#"&amp;CELL("direccion",Tabla_471031!A911),"908")</f>
        <v>908</v>
      </c>
      <c r="Y915" s="5" t="str" cm="1">
        <f t="array" aca="1" ref="Y915" ca="1">HYPERLINK("#"&amp;CELL("direccion",Tabla_471032!A911),"908")</f>
        <v>908</v>
      </c>
      <c r="Z915" s="5" t="str" cm="1">
        <f t="array" aca="1" ref="Z915" ca="1">HYPERLINK("#"&amp;CELL("direccion",Tabla_471059!A911),"908")</f>
        <v>908</v>
      </c>
      <c r="AA915" s="5" t="str" cm="1">
        <f t="array" aca="1" ref="AA915" ca="1">HYPERLINK("#"&amp;CELL("direccion",Tabla_471071!A911),"908")</f>
        <v>908</v>
      </c>
      <c r="AB915" s="5" t="str" cm="1">
        <f t="array" aca="1" ref="AB915" ca="1">HYPERLINK("#"&amp;CELL("direccion",Tabla_471062!A911),"908")</f>
        <v>908</v>
      </c>
      <c r="AC915" s="5" t="str" cm="1">
        <f t="array" aca="1" ref="AC915" ca="1">HYPERLINK("#"&amp;CELL("direccion",Tabla_471074!A911),"908")</f>
        <v>908</v>
      </c>
      <c r="AD915" t="s">
        <v>213</v>
      </c>
      <c r="AE915" s="3">
        <v>45747</v>
      </c>
    </row>
    <row r="916" spans="1:31" x14ac:dyDescent="0.3">
      <c r="A916">
        <v>2025</v>
      </c>
      <c r="B916" s="3">
        <v>45658</v>
      </c>
      <c r="C916" s="3">
        <v>45747</v>
      </c>
      <c r="D916" t="s">
        <v>84</v>
      </c>
      <c r="E916">
        <v>169</v>
      </c>
      <c r="F916" t="s">
        <v>297</v>
      </c>
      <c r="G916" t="s">
        <v>297</v>
      </c>
      <c r="H916" t="s">
        <v>225</v>
      </c>
      <c r="I916" t="s">
        <v>831</v>
      </c>
      <c r="J916" t="s">
        <v>658</v>
      </c>
      <c r="K916" t="s">
        <v>1567</v>
      </c>
      <c r="L916" t="s">
        <v>91</v>
      </c>
      <c r="M916">
        <v>11537</v>
      </c>
      <c r="N916" t="s">
        <v>212</v>
      </c>
      <c r="O916">
        <v>9402.81</v>
      </c>
      <c r="P916" t="s">
        <v>212</v>
      </c>
      <c r="Q916" s="5" t="str" cm="1">
        <f t="array" aca="1" ref="Q916" ca="1">HYPERLINK("#"&amp;CELL("direccion",Tabla_471065!A912),"909")</f>
        <v>909</v>
      </c>
      <c r="R916" s="5" t="str" cm="1">
        <f t="array" aca="1" ref="R916" ca="1">HYPERLINK("#"&amp;CELL("direccion",Tabla_471039!A912),"909")</f>
        <v>909</v>
      </c>
      <c r="S916" s="5" t="str" cm="1">
        <f t="array" aca="1" ref="S916" ca="1">HYPERLINK("#"&amp;CELL("direccion",Tabla_471067!A912),"909")</f>
        <v>909</v>
      </c>
      <c r="T916" s="5" t="str" cm="1">
        <f t="array" aca="1" ref="T916" ca="1">HYPERLINK("#"&amp;CELL("direccion",Tabla_471023!A912),"909")</f>
        <v>909</v>
      </c>
      <c r="U916" s="5" t="str" cm="1">
        <f t="array" aca="1" ref="U916" ca="1">HYPERLINK("#"&amp;CELL("direccion",Tabla_471047!A912),"909")</f>
        <v>909</v>
      </c>
      <c r="V916" s="5" t="str" cm="1">
        <f t="array" aca="1" ref="V916" ca="1">HYPERLINK("#"&amp;CELL("direccion",Tabla_471030!A912),"909")</f>
        <v>909</v>
      </c>
      <c r="W916" s="5" t="str" cm="1">
        <f t="array" aca="1" ref="W916" ca="1">HYPERLINK("#"&amp;CELL("direccion",Tabla_471041!A912),"909")</f>
        <v>909</v>
      </c>
      <c r="X916" s="5" t="str" cm="1">
        <f t="array" aca="1" ref="X916" ca="1">HYPERLINK("#"&amp;CELL("direccion",Tabla_471031!A912),"909")</f>
        <v>909</v>
      </c>
      <c r="Y916" s="5" t="str" cm="1">
        <f t="array" aca="1" ref="Y916" ca="1">HYPERLINK("#"&amp;CELL("direccion",Tabla_471032!A912),"909")</f>
        <v>909</v>
      </c>
      <c r="Z916" s="5" t="str" cm="1">
        <f t="array" aca="1" ref="Z916" ca="1">HYPERLINK("#"&amp;CELL("direccion",Tabla_471059!A912),"909")</f>
        <v>909</v>
      </c>
      <c r="AA916" s="5" t="str" cm="1">
        <f t="array" aca="1" ref="AA916" ca="1">HYPERLINK("#"&amp;CELL("direccion",Tabla_471071!A912),"909")</f>
        <v>909</v>
      </c>
      <c r="AB916" s="5" t="str" cm="1">
        <f t="array" aca="1" ref="AB916" ca="1">HYPERLINK("#"&amp;CELL("direccion",Tabla_471062!A912),"909")</f>
        <v>909</v>
      </c>
      <c r="AC916" s="5" t="str" cm="1">
        <f t="array" aca="1" ref="AC916" ca="1">HYPERLINK("#"&amp;CELL("direccion",Tabla_471074!A912),"909")</f>
        <v>909</v>
      </c>
      <c r="AD916" t="s">
        <v>213</v>
      </c>
      <c r="AE916" s="3">
        <v>45747</v>
      </c>
    </row>
    <row r="917" spans="1:31" x14ac:dyDescent="0.3">
      <c r="A917">
        <v>2025</v>
      </c>
      <c r="B917" s="3">
        <v>45658</v>
      </c>
      <c r="C917" s="3">
        <v>45747</v>
      </c>
      <c r="D917" t="s">
        <v>84</v>
      </c>
      <c r="E917">
        <v>169</v>
      </c>
      <c r="F917" t="s">
        <v>297</v>
      </c>
      <c r="G917" t="s">
        <v>297</v>
      </c>
      <c r="H917" t="s">
        <v>225</v>
      </c>
      <c r="I917" t="s">
        <v>654</v>
      </c>
      <c r="J917" t="s">
        <v>658</v>
      </c>
      <c r="K917" t="s">
        <v>711</v>
      </c>
      <c r="L917" t="s">
        <v>92</v>
      </c>
      <c r="M917">
        <v>10500</v>
      </c>
      <c r="N917" t="s">
        <v>212</v>
      </c>
      <c r="O917">
        <v>8609.76</v>
      </c>
      <c r="P917" t="s">
        <v>212</v>
      </c>
      <c r="Q917" s="5" t="str" cm="1">
        <f t="array" aca="1" ref="Q917" ca="1">HYPERLINK("#"&amp;CELL("direccion",Tabla_471065!A913),"910")</f>
        <v>910</v>
      </c>
      <c r="R917" s="5" t="str" cm="1">
        <f t="array" aca="1" ref="R917" ca="1">HYPERLINK("#"&amp;CELL("direccion",Tabla_471039!A913),"910")</f>
        <v>910</v>
      </c>
      <c r="S917" s="5" t="str" cm="1">
        <f t="array" aca="1" ref="S917" ca="1">HYPERLINK("#"&amp;CELL("direccion",Tabla_471067!A913),"910")</f>
        <v>910</v>
      </c>
      <c r="T917" s="5" t="str" cm="1">
        <f t="array" aca="1" ref="T917" ca="1">HYPERLINK("#"&amp;CELL("direccion",Tabla_471023!A913),"910")</f>
        <v>910</v>
      </c>
      <c r="U917" s="5" t="str" cm="1">
        <f t="array" aca="1" ref="U917" ca="1">HYPERLINK("#"&amp;CELL("direccion",Tabla_471047!A913),"910")</f>
        <v>910</v>
      </c>
      <c r="V917" s="5" t="str" cm="1">
        <f t="array" aca="1" ref="V917" ca="1">HYPERLINK("#"&amp;CELL("direccion",Tabla_471030!A913),"910")</f>
        <v>910</v>
      </c>
      <c r="W917" s="5" t="str" cm="1">
        <f t="array" aca="1" ref="W917" ca="1">HYPERLINK("#"&amp;CELL("direccion",Tabla_471041!A913),"910")</f>
        <v>910</v>
      </c>
      <c r="X917" s="5" t="str" cm="1">
        <f t="array" aca="1" ref="X917" ca="1">HYPERLINK("#"&amp;CELL("direccion",Tabla_471031!A913),"910")</f>
        <v>910</v>
      </c>
      <c r="Y917" s="5" t="str" cm="1">
        <f t="array" aca="1" ref="Y917" ca="1">HYPERLINK("#"&amp;CELL("direccion",Tabla_471032!A913),"910")</f>
        <v>910</v>
      </c>
      <c r="Z917" s="5" t="str" cm="1">
        <f t="array" aca="1" ref="Z917" ca="1">HYPERLINK("#"&amp;CELL("direccion",Tabla_471059!A913),"910")</f>
        <v>910</v>
      </c>
      <c r="AA917" s="5" t="str" cm="1">
        <f t="array" aca="1" ref="AA917" ca="1">HYPERLINK("#"&amp;CELL("direccion",Tabla_471071!A913),"910")</f>
        <v>910</v>
      </c>
      <c r="AB917" s="5" t="str" cm="1">
        <f t="array" aca="1" ref="AB917" ca="1">HYPERLINK("#"&amp;CELL("direccion",Tabla_471062!A913),"910")</f>
        <v>910</v>
      </c>
      <c r="AC917" s="5" t="str" cm="1">
        <f t="array" aca="1" ref="AC917" ca="1">HYPERLINK("#"&amp;CELL("direccion",Tabla_471074!A913),"910")</f>
        <v>910</v>
      </c>
      <c r="AD917" t="s">
        <v>213</v>
      </c>
      <c r="AE917" s="3">
        <v>45747</v>
      </c>
    </row>
    <row r="918" spans="1:31" x14ac:dyDescent="0.3">
      <c r="A918">
        <v>2025</v>
      </c>
      <c r="B918" s="3">
        <v>45658</v>
      </c>
      <c r="C918" s="3">
        <v>45747</v>
      </c>
      <c r="D918" t="s">
        <v>84</v>
      </c>
      <c r="E918">
        <v>169</v>
      </c>
      <c r="F918" t="s">
        <v>309</v>
      </c>
      <c r="G918" t="s">
        <v>309</v>
      </c>
      <c r="H918" t="s">
        <v>225</v>
      </c>
      <c r="I918" t="s">
        <v>670</v>
      </c>
      <c r="J918" t="s">
        <v>1568</v>
      </c>
      <c r="K918" t="s">
        <v>364</v>
      </c>
      <c r="L918" t="s">
        <v>91</v>
      </c>
      <c r="M918">
        <v>11537</v>
      </c>
      <c r="N918" t="s">
        <v>212</v>
      </c>
      <c r="O918">
        <v>9402.81</v>
      </c>
      <c r="P918" t="s">
        <v>212</v>
      </c>
      <c r="Q918" s="5" t="str" cm="1">
        <f t="array" aca="1" ref="Q918" ca="1">HYPERLINK("#"&amp;CELL("direccion",Tabla_471065!A914),"911")</f>
        <v>911</v>
      </c>
      <c r="R918" s="5" t="str" cm="1">
        <f t="array" aca="1" ref="R918" ca="1">HYPERLINK("#"&amp;CELL("direccion",Tabla_471039!A914),"911")</f>
        <v>911</v>
      </c>
      <c r="S918" s="5" t="str" cm="1">
        <f t="array" aca="1" ref="S918" ca="1">HYPERLINK("#"&amp;CELL("direccion",Tabla_471067!A914),"911")</f>
        <v>911</v>
      </c>
      <c r="T918" s="5" t="str" cm="1">
        <f t="array" aca="1" ref="T918" ca="1">HYPERLINK("#"&amp;CELL("direccion",Tabla_471023!A914),"911")</f>
        <v>911</v>
      </c>
      <c r="U918" s="5" t="str" cm="1">
        <f t="array" aca="1" ref="U918" ca="1">HYPERLINK("#"&amp;CELL("direccion",Tabla_471047!A914),"911")</f>
        <v>911</v>
      </c>
      <c r="V918" s="5" t="str" cm="1">
        <f t="array" aca="1" ref="V918" ca="1">HYPERLINK("#"&amp;CELL("direccion",Tabla_471030!A914),"911")</f>
        <v>911</v>
      </c>
      <c r="W918" s="5" t="str" cm="1">
        <f t="array" aca="1" ref="W918" ca="1">HYPERLINK("#"&amp;CELL("direccion",Tabla_471041!A914),"911")</f>
        <v>911</v>
      </c>
      <c r="X918" s="5" t="str" cm="1">
        <f t="array" aca="1" ref="X918" ca="1">HYPERLINK("#"&amp;CELL("direccion",Tabla_471031!A914),"911")</f>
        <v>911</v>
      </c>
      <c r="Y918" s="5" t="str" cm="1">
        <f t="array" aca="1" ref="Y918" ca="1">HYPERLINK("#"&amp;CELL("direccion",Tabla_471032!A914),"911")</f>
        <v>911</v>
      </c>
      <c r="Z918" s="5" t="str" cm="1">
        <f t="array" aca="1" ref="Z918" ca="1">HYPERLINK("#"&amp;CELL("direccion",Tabla_471059!A914),"911")</f>
        <v>911</v>
      </c>
      <c r="AA918" s="5" t="str" cm="1">
        <f t="array" aca="1" ref="AA918" ca="1">HYPERLINK("#"&amp;CELL("direccion",Tabla_471071!A914),"911")</f>
        <v>911</v>
      </c>
      <c r="AB918" s="5" t="str" cm="1">
        <f t="array" aca="1" ref="AB918" ca="1">HYPERLINK("#"&amp;CELL("direccion",Tabla_471062!A914),"911")</f>
        <v>911</v>
      </c>
      <c r="AC918" s="5" t="str" cm="1">
        <f t="array" aca="1" ref="AC918" ca="1">HYPERLINK("#"&amp;CELL("direccion",Tabla_471074!A914),"911")</f>
        <v>911</v>
      </c>
      <c r="AD918" t="s">
        <v>213</v>
      </c>
      <c r="AE918" s="3">
        <v>45747</v>
      </c>
    </row>
    <row r="919" spans="1:31" x14ac:dyDescent="0.3">
      <c r="A919">
        <v>2025</v>
      </c>
      <c r="B919" s="3">
        <v>45658</v>
      </c>
      <c r="C919" s="3">
        <v>45747</v>
      </c>
      <c r="D919" t="s">
        <v>84</v>
      </c>
      <c r="E919">
        <v>169</v>
      </c>
      <c r="F919" t="s">
        <v>297</v>
      </c>
      <c r="G919" t="s">
        <v>297</v>
      </c>
      <c r="H919" t="s">
        <v>225</v>
      </c>
      <c r="I919" t="s">
        <v>1569</v>
      </c>
      <c r="J919" t="s">
        <v>361</v>
      </c>
      <c r="K919" t="s">
        <v>645</v>
      </c>
      <c r="L919" t="s">
        <v>91</v>
      </c>
      <c r="M919">
        <v>10500</v>
      </c>
      <c r="N919" t="s">
        <v>212</v>
      </c>
      <c r="O919">
        <v>8609.76</v>
      </c>
      <c r="P919" t="s">
        <v>212</v>
      </c>
      <c r="Q919" s="5" t="str" cm="1">
        <f t="array" aca="1" ref="Q919" ca="1">HYPERLINK("#"&amp;CELL("direccion",Tabla_471065!A915),"912")</f>
        <v>912</v>
      </c>
      <c r="R919" s="5" t="str" cm="1">
        <f t="array" aca="1" ref="R919" ca="1">HYPERLINK("#"&amp;CELL("direccion",Tabla_471039!A915),"912")</f>
        <v>912</v>
      </c>
      <c r="S919" s="5" t="str" cm="1">
        <f t="array" aca="1" ref="S919" ca="1">HYPERLINK("#"&amp;CELL("direccion",Tabla_471067!A915),"912")</f>
        <v>912</v>
      </c>
      <c r="T919" s="5" t="str" cm="1">
        <f t="array" aca="1" ref="T919" ca="1">HYPERLINK("#"&amp;CELL("direccion",Tabla_471023!A915),"912")</f>
        <v>912</v>
      </c>
      <c r="U919" s="5" t="str" cm="1">
        <f t="array" aca="1" ref="U919" ca="1">HYPERLINK("#"&amp;CELL("direccion",Tabla_471047!A915),"912")</f>
        <v>912</v>
      </c>
      <c r="V919" s="5" t="str" cm="1">
        <f t="array" aca="1" ref="V919" ca="1">HYPERLINK("#"&amp;CELL("direccion",Tabla_471030!A915),"912")</f>
        <v>912</v>
      </c>
      <c r="W919" s="5" t="str" cm="1">
        <f t="array" aca="1" ref="W919" ca="1">HYPERLINK("#"&amp;CELL("direccion",Tabla_471041!A915),"912")</f>
        <v>912</v>
      </c>
      <c r="X919" s="5" t="str" cm="1">
        <f t="array" aca="1" ref="X919" ca="1">HYPERLINK("#"&amp;CELL("direccion",Tabla_471031!A915),"912")</f>
        <v>912</v>
      </c>
      <c r="Y919" s="5" t="str" cm="1">
        <f t="array" aca="1" ref="Y919" ca="1">HYPERLINK("#"&amp;CELL("direccion",Tabla_471032!A915),"912")</f>
        <v>912</v>
      </c>
      <c r="Z919" s="5" t="str" cm="1">
        <f t="array" aca="1" ref="Z919" ca="1">HYPERLINK("#"&amp;CELL("direccion",Tabla_471059!A915),"912")</f>
        <v>912</v>
      </c>
      <c r="AA919" s="5" t="str" cm="1">
        <f t="array" aca="1" ref="AA919" ca="1">HYPERLINK("#"&amp;CELL("direccion",Tabla_471071!A915),"912")</f>
        <v>912</v>
      </c>
      <c r="AB919" s="5" t="str" cm="1">
        <f t="array" aca="1" ref="AB919" ca="1">HYPERLINK("#"&amp;CELL("direccion",Tabla_471062!A915),"912")</f>
        <v>912</v>
      </c>
      <c r="AC919" s="5" t="str" cm="1">
        <f t="array" aca="1" ref="AC919" ca="1">HYPERLINK("#"&amp;CELL("direccion",Tabla_471074!A915),"912")</f>
        <v>912</v>
      </c>
      <c r="AD919" t="s">
        <v>213</v>
      </c>
      <c r="AE919" s="3">
        <v>45747</v>
      </c>
    </row>
    <row r="920" spans="1:31" x14ac:dyDescent="0.3">
      <c r="A920">
        <v>2025</v>
      </c>
      <c r="B920" s="3">
        <v>45658</v>
      </c>
      <c r="C920" s="3">
        <v>45747</v>
      </c>
      <c r="D920" t="s">
        <v>84</v>
      </c>
      <c r="E920">
        <v>169</v>
      </c>
      <c r="F920" t="s">
        <v>310</v>
      </c>
      <c r="G920" t="s">
        <v>310</v>
      </c>
      <c r="H920" t="s">
        <v>225</v>
      </c>
      <c r="I920" t="s">
        <v>622</v>
      </c>
      <c r="J920" t="s">
        <v>928</v>
      </c>
      <c r="K920" t="s">
        <v>569</v>
      </c>
      <c r="L920" t="s">
        <v>92</v>
      </c>
      <c r="M920">
        <v>11537</v>
      </c>
      <c r="N920" t="s">
        <v>212</v>
      </c>
      <c r="O920">
        <v>9402.81</v>
      </c>
      <c r="P920" t="s">
        <v>212</v>
      </c>
      <c r="Q920" s="5" t="str" cm="1">
        <f t="array" aca="1" ref="Q920" ca="1">HYPERLINK("#"&amp;CELL("direccion",Tabla_471065!A916),"913")</f>
        <v>913</v>
      </c>
      <c r="R920" s="5" t="str" cm="1">
        <f t="array" aca="1" ref="R920" ca="1">HYPERLINK("#"&amp;CELL("direccion",Tabla_471039!A916),"913")</f>
        <v>913</v>
      </c>
      <c r="S920" s="5" t="str" cm="1">
        <f t="array" aca="1" ref="S920" ca="1">HYPERLINK("#"&amp;CELL("direccion",Tabla_471067!A916),"913")</f>
        <v>913</v>
      </c>
      <c r="T920" s="5" t="str" cm="1">
        <f t="array" aca="1" ref="T920" ca="1">HYPERLINK("#"&amp;CELL("direccion",Tabla_471023!A916),"913")</f>
        <v>913</v>
      </c>
      <c r="U920" s="5" t="str" cm="1">
        <f t="array" aca="1" ref="U920" ca="1">HYPERLINK("#"&amp;CELL("direccion",Tabla_471047!A916),"913")</f>
        <v>913</v>
      </c>
      <c r="V920" s="5" t="str" cm="1">
        <f t="array" aca="1" ref="V920" ca="1">HYPERLINK("#"&amp;CELL("direccion",Tabla_471030!A916),"913")</f>
        <v>913</v>
      </c>
      <c r="W920" s="5" t="str" cm="1">
        <f t="array" aca="1" ref="W920" ca="1">HYPERLINK("#"&amp;CELL("direccion",Tabla_471041!A916),"913")</f>
        <v>913</v>
      </c>
      <c r="X920" s="5" t="str" cm="1">
        <f t="array" aca="1" ref="X920" ca="1">HYPERLINK("#"&amp;CELL("direccion",Tabla_471031!A916),"913")</f>
        <v>913</v>
      </c>
      <c r="Y920" s="5" t="str" cm="1">
        <f t="array" aca="1" ref="Y920" ca="1">HYPERLINK("#"&amp;CELL("direccion",Tabla_471032!A916),"913")</f>
        <v>913</v>
      </c>
      <c r="Z920" s="5" t="str" cm="1">
        <f t="array" aca="1" ref="Z920" ca="1">HYPERLINK("#"&amp;CELL("direccion",Tabla_471059!A916),"913")</f>
        <v>913</v>
      </c>
      <c r="AA920" s="5" t="str" cm="1">
        <f t="array" aca="1" ref="AA920" ca="1">HYPERLINK("#"&amp;CELL("direccion",Tabla_471071!A916),"913")</f>
        <v>913</v>
      </c>
      <c r="AB920" s="5" t="str" cm="1">
        <f t="array" aca="1" ref="AB920" ca="1">HYPERLINK("#"&amp;CELL("direccion",Tabla_471062!A916),"913")</f>
        <v>913</v>
      </c>
      <c r="AC920" s="5" t="str" cm="1">
        <f t="array" aca="1" ref="AC920" ca="1">HYPERLINK("#"&amp;CELL("direccion",Tabla_471074!A916),"913")</f>
        <v>913</v>
      </c>
      <c r="AD920" t="s">
        <v>213</v>
      </c>
      <c r="AE920" s="3">
        <v>45747</v>
      </c>
    </row>
    <row r="921" spans="1:31" x14ac:dyDescent="0.3">
      <c r="A921">
        <v>2025</v>
      </c>
      <c r="B921" s="3">
        <v>45658</v>
      </c>
      <c r="C921" s="3">
        <v>45747</v>
      </c>
      <c r="D921" t="s">
        <v>84</v>
      </c>
      <c r="E921">
        <v>169</v>
      </c>
      <c r="F921" t="s">
        <v>297</v>
      </c>
      <c r="G921" t="s">
        <v>297</v>
      </c>
      <c r="H921" t="s">
        <v>225</v>
      </c>
      <c r="I921" t="s">
        <v>1508</v>
      </c>
      <c r="J921" t="s">
        <v>1457</v>
      </c>
      <c r="K921" t="s">
        <v>569</v>
      </c>
      <c r="L921" t="s">
        <v>92</v>
      </c>
      <c r="M921">
        <v>10500</v>
      </c>
      <c r="N921" t="s">
        <v>212</v>
      </c>
      <c r="O921">
        <v>8609.76</v>
      </c>
      <c r="P921" t="s">
        <v>212</v>
      </c>
      <c r="Q921" s="5" t="str" cm="1">
        <f t="array" aca="1" ref="Q921" ca="1">HYPERLINK("#"&amp;CELL("direccion",Tabla_471065!A917),"914")</f>
        <v>914</v>
      </c>
      <c r="R921" s="5" t="str" cm="1">
        <f t="array" aca="1" ref="R921" ca="1">HYPERLINK("#"&amp;CELL("direccion",Tabla_471039!A917),"914")</f>
        <v>914</v>
      </c>
      <c r="S921" s="5" t="str" cm="1">
        <f t="array" aca="1" ref="S921" ca="1">HYPERLINK("#"&amp;CELL("direccion",Tabla_471067!A917),"914")</f>
        <v>914</v>
      </c>
      <c r="T921" s="5" t="str" cm="1">
        <f t="array" aca="1" ref="T921" ca="1">HYPERLINK("#"&amp;CELL("direccion",Tabla_471023!A917),"914")</f>
        <v>914</v>
      </c>
      <c r="U921" s="5" t="str" cm="1">
        <f t="array" aca="1" ref="U921" ca="1">HYPERLINK("#"&amp;CELL("direccion",Tabla_471047!A917),"914")</f>
        <v>914</v>
      </c>
      <c r="V921" s="5" t="str" cm="1">
        <f t="array" aca="1" ref="V921" ca="1">HYPERLINK("#"&amp;CELL("direccion",Tabla_471030!A917),"914")</f>
        <v>914</v>
      </c>
      <c r="W921" s="5" t="str" cm="1">
        <f t="array" aca="1" ref="W921" ca="1">HYPERLINK("#"&amp;CELL("direccion",Tabla_471041!A917),"914")</f>
        <v>914</v>
      </c>
      <c r="X921" s="5" t="str" cm="1">
        <f t="array" aca="1" ref="X921" ca="1">HYPERLINK("#"&amp;CELL("direccion",Tabla_471031!A917),"914")</f>
        <v>914</v>
      </c>
      <c r="Y921" s="5" t="str" cm="1">
        <f t="array" aca="1" ref="Y921" ca="1">HYPERLINK("#"&amp;CELL("direccion",Tabla_471032!A917),"914")</f>
        <v>914</v>
      </c>
      <c r="Z921" s="5" t="str" cm="1">
        <f t="array" aca="1" ref="Z921" ca="1">HYPERLINK("#"&amp;CELL("direccion",Tabla_471059!A917),"914")</f>
        <v>914</v>
      </c>
      <c r="AA921" s="5" t="str" cm="1">
        <f t="array" aca="1" ref="AA921" ca="1">HYPERLINK("#"&amp;CELL("direccion",Tabla_471071!A917),"914")</f>
        <v>914</v>
      </c>
      <c r="AB921" s="5" t="str" cm="1">
        <f t="array" aca="1" ref="AB921" ca="1">HYPERLINK("#"&amp;CELL("direccion",Tabla_471062!A917),"914")</f>
        <v>914</v>
      </c>
      <c r="AC921" s="5" t="str" cm="1">
        <f t="array" aca="1" ref="AC921" ca="1">HYPERLINK("#"&amp;CELL("direccion",Tabla_471074!A917),"914")</f>
        <v>914</v>
      </c>
      <c r="AD921" t="s">
        <v>213</v>
      </c>
      <c r="AE921" s="3">
        <v>45747</v>
      </c>
    </row>
    <row r="922" spans="1:31" x14ac:dyDescent="0.3">
      <c r="A922">
        <v>2025</v>
      </c>
      <c r="B922" s="3">
        <v>45658</v>
      </c>
      <c r="C922" s="3">
        <v>45747</v>
      </c>
      <c r="D922" t="s">
        <v>84</v>
      </c>
      <c r="E922">
        <v>169</v>
      </c>
      <c r="F922" t="s">
        <v>309</v>
      </c>
      <c r="G922" t="s">
        <v>309</v>
      </c>
      <c r="H922" t="s">
        <v>225</v>
      </c>
      <c r="I922" t="s">
        <v>1570</v>
      </c>
      <c r="J922" t="s">
        <v>355</v>
      </c>
      <c r="K922" t="s">
        <v>1571</v>
      </c>
      <c r="L922" t="s">
        <v>92</v>
      </c>
      <c r="M922">
        <v>10500</v>
      </c>
      <c r="N922" t="s">
        <v>212</v>
      </c>
      <c r="O922">
        <v>8609.76</v>
      </c>
      <c r="P922" t="s">
        <v>212</v>
      </c>
      <c r="Q922" s="5" t="str" cm="1">
        <f t="array" aca="1" ref="Q922" ca="1">HYPERLINK("#"&amp;CELL("direccion",Tabla_471065!A918),"915")</f>
        <v>915</v>
      </c>
      <c r="R922" s="5" t="str" cm="1">
        <f t="array" aca="1" ref="R922" ca="1">HYPERLINK("#"&amp;CELL("direccion",Tabla_471039!A918),"915")</f>
        <v>915</v>
      </c>
      <c r="S922" s="5" t="str" cm="1">
        <f t="array" aca="1" ref="S922" ca="1">HYPERLINK("#"&amp;CELL("direccion",Tabla_471067!A918),"915")</f>
        <v>915</v>
      </c>
      <c r="T922" s="5" t="str" cm="1">
        <f t="array" aca="1" ref="T922" ca="1">HYPERLINK("#"&amp;CELL("direccion",Tabla_471023!A918),"915")</f>
        <v>915</v>
      </c>
      <c r="U922" s="5" t="str" cm="1">
        <f t="array" aca="1" ref="U922" ca="1">HYPERLINK("#"&amp;CELL("direccion",Tabla_471047!A918),"915")</f>
        <v>915</v>
      </c>
      <c r="V922" s="5" t="str" cm="1">
        <f t="array" aca="1" ref="V922" ca="1">HYPERLINK("#"&amp;CELL("direccion",Tabla_471030!A918),"915")</f>
        <v>915</v>
      </c>
      <c r="W922" s="5" t="str" cm="1">
        <f t="array" aca="1" ref="W922" ca="1">HYPERLINK("#"&amp;CELL("direccion",Tabla_471041!A918),"915")</f>
        <v>915</v>
      </c>
      <c r="X922" s="5" t="str" cm="1">
        <f t="array" aca="1" ref="X922" ca="1">HYPERLINK("#"&amp;CELL("direccion",Tabla_471031!A918),"915")</f>
        <v>915</v>
      </c>
      <c r="Y922" s="5" t="str" cm="1">
        <f t="array" aca="1" ref="Y922" ca="1">HYPERLINK("#"&amp;CELL("direccion",Tabla_471032!A918),"915")</f>
        <v>915</v>
      </c>
      <c r="Z922" s="5" t="str" cm="1">
        <f t="array" aca="1" ref="Z922" ca="1">HYPERLINK("#"&amp;CELL("direccion",Tabla_471059!A918),"915")</f>
        <v>915</v>
      </c>
      <c r="AA922" s="5" t="str" cm="1">
        <f t="array" aca="1" ref="AA922" ca="1">HYPERLINK("#"&amp;CELL("direccion",Tabla_471071!A918),"915")</f>
        <v>915</v>
      </c>
      <c r="AB922" s="5" t="str" cm="1">
        <f t="array" aca="1" ref="AB922" ca="1">HYPERLINK("#"&amp;CELL("direccion",Tabla_471062!A918),"915")</f>
        <v>915</v>
      </c>
      <c r="AC922" s="5" t="str" cm="1">
        <f t="array" aca="1" ref="AC922" ca="1">HYPERLINK("#"&amp;CELL("direccion",Tabla_471074!A918),"915")</f>
        <v>915</v>
      </c>
      <c r="AD922" t="s">
        <v>213</v>
      </c>
      <c r="AE922" s="3">
        <v>45747</v>
      </c>
    </row>
    <row r="923" spans="1:31" x14ac:dyDescent="0.3">
      <c r="A923">
        <v>2025</v>
      </c>
      <c r="B923" s="3">
        <v>45658</v>
      </c>
      <c r="C923" s="3">
        <v>45747</v>
      </c>
      <c r="D923" t="s">
        <v>84</v>
      </c>
      <c r="E923">
        <v>169</v>
      </c>
      <c r="F923" t="s">
        <v>310</v>
      </c>
      <c r="G923" t="s">
        <v>310</v>
      </c>
      <c r="H923" t="s">
        <v>225</v>
      </c>
      <c r="I923" t="s">
        <v>1572</v>
      </c>
      <c r="J923" t="s">
        <v>444</v>
      </c>
      <c r="K923" t="s">
        <v>784</v>
      </c>
      <c r="L923" t="s">
        <v>91</v>
      </c>
      <c r="M923">
        <v>11537</v>
      </c>
      <c r="N923" t="s">
        <v>212</v>
      </c>
      <c r="O923">
        <v>9402.81</v>
      </c>
      <c r="P923" t="s">
        <v>212</v>
      </c>
      <c r="Q923" s="5" t="str" cm="1">
        <f t="array" aca="1" ref="Q923" ca="1">HYPERLINK("#"&amp;CELL("direccion",Tabla_471065!A919),"916")</f>
        <v>916</v>
      </c>
      <c r="R923" s="5" t="str" cm="1">
        <f t="array" aca="1" ref="R923" ca="1">HYPERLINK("#"&amp;CELL("direccion",Tabla_471039!A919),"916")</f>
        <v>916</v>
      </c>
      <c r="S923" s="5" t="str" cm="1">
        <f t="array" aca="1" ref="S923" ca="1">HYPERLINK("#"&amp;CELL("direccion",Tabla_471067!A919),"916")</f>
        <v>916</v>
      </c>
      <c r="T923" s="5" t="str" cm="1">
        <f t="array" aca="1" ref="T923" ca="1">HYPERLINK("#"&amp;CELL("direccion",Tabla_471023!A919),"916")</f>
        <v>916</v>
      </c>
      <c r="U923" s="5" t="str" cm="1">
        <f t="array" aca="1" ref="U923" ca="1">HYPERLINK("#"&amp;CELL("direccion",Tabla_471047!A919),"916")</f>
        <v>916</v>
      </c>
      <c r="V923" s="5" t="str" cm="1">
        <f t="array" aca="1" ref="V923" ca="1">HYPERLINK("#"&amp;CELL("direccion",Tabla_471030!A919),"916")</f>
        <v>916</v>
      </c>
      <c r="W923" s="5" t="str" cm="1">
        <f t="array" aca="1" ref="W923" ca="1">HYPERLINK("#"&amp;CELL("direccion",Tabla_471041!A919),"916")</f>
        <v>916</v>
      </c>
      <c r="X923" s="5" t="str" cm="1">
        <f t="array" aca="1" ref="X923" ca="1">HYPERLINK("#"&amp;CELL("direccion",Tabla_471031!A919),"916")</f>
        <v>916</v>
      </c>
      <c r="Y923" s="5" t="str" cm="1">
        <f t="array" aca="1" ref="Y923" ca="1">HYPERLINK("#"&amp;CELL("direccion",Tabla_471032!A919),"916")</f>
        <v>916</v>
      </c>
      <c r="Z923" s="5" t="str" cm="1">
        <f t="array" aca="1" ref="Z923" ca="1">HYPERLINK("#"&amp;CELL("direccion",Tabla_471059!A919),"916")</f>
        <v>916</v>
      </c>
      <c r="AA923" s="5" t="str" cm="1">
        <f t="array" aca="1" ref="AA923" ca="1">HYPERLINK("#"&amp;CELL("direccion",Tabla_471071!A919),"916")</f>
        <v>916</v>
      </c>
      <c r="AB923" s="5" t="str" cm="1">
        <f t="array" aca="1" ref="AB923" ca="1">HYPERLINK("#"&amp;CELL("direccion",Tabla_471062!A919),"916")</f>
        <v>916</v>
      </c>
      <c r="AC923" s="5" t="str" cm="1">
        <f t="array" aca="1" ref="AC923" ca="1">HYPERLINK("#"&amp;CELL("direccion",Tabla_471074!A919),"916")</f>
        <v>916</v>
      </c>
      <c r="AD923" t="s">
        <v>213</v>
      </c>
      <c r="AE923" s="3">
        <v>45747</v>
      </c>
    </row>
    <row r="924" spans="1:31" x14ac:dyDescent="0.3">
      <c r="A924">
        <v>2025</v>
      </c>
      <c r="B924" s="3">
        <v>45658</v>
      </c>
      <c r="C924" s="3">
        <v>45747</v>
      </c>
      <c r="D924" t="s">
        <v>84</v>
      </c>
      <c r="E924">
        <v>169</v>
      </c>
      <c r="F924" t="s">
        <v>307</v>
      </c>
      <c r="G924" t="s">
        <v>307</v>
      </c>
      <c r="H924" t="s">
        <v>225</v>
      </c>
      <c r="I924" t="s">
        <v>1573</v>
      </c>
      <c r="J924" t="s">
        <v>444</v>
      </c>
      <c r="K924" t="s">
        <v>347</v>
      </c>
      <c r="L924" t="s">
        <v>92</v>
      </c>
      <c r="M924">
        <v>11537</v>
      </c>
      <c r="N924" t="s">
        <v>212</v>
      </c>
      <c r="O924">
        <v>9402.81</v>
      </c>
      <c r="P924" t="s">
        <v>212</v>
      </c>
      <c r="Q924" s="5" t="str" cm="1">
        <f t="array" aca="1" ref="Q924" ca="1">HYPERLINK("#"&amp;CELL("direccion",Tabla_471065!A920),"917")</f>
        <v>917</v>
      </c>
      <c r="R924" s="5" t="str" cm="1">
        <f t="array" aca="1" ref="R924" ca="1">HYPERLINK("#"&amp;CELL("direccion",Tabla_471039!A920),"917")</f>
        <v>917</v>
      </c>
      <c r="S924" s="5" t="str" cm="1">
        <f t="array" aca="1" ref="S924" ca="1">HYPERLINK("#"&amp;CELL("direccion",Tabla_471067!A920),"917")</f>
        <v>917</v>
      </c>
      <c r="T924" s="5" t="str" cm="1">
        <f t="array" aca="1" ref="T924" ca="1">HYPERLINK("#"&amp;CELL("direccion",Tabla_471023!A920),"917")</f>
        <v>917</v>
      </c>
      <c r="U924" s="5" t="str" cm="1">
        <f t="array" aca="1" ref="U924" ca="1">HYPERLINK("#"&amp;CELL("direccion",Tabla_471047!A920),"917")</f>
        <v>917</v>
      </c>
      <c r="V924" s="5" t="str" cm="1">
        <f t="array" aca="1" ref="V924" ca="1">HYPERLINK("#"&amp;CELL("direccion",Tabla_471030!A920),"917")</f>
        <v>917</v>
      </c>
      <c r="W924" s="5" t="str" cm="1">
        <f t="array" aca="1" ref="W924" ca="1">HYPERLINK("#"&amp;CELL("direccion",Tabla_471041!A920),"917")</f>
        <v>917</v>
      </c>
      <c r="X924" s="5" t="str" cm="1">
        <f t="array" aca="1" ref="X924" ca="1">HYPERLINK("#"&amp;CELL("direccion",Tabla_471031!A920),"917")</f>
        <v>917</v>
      </c>
      <c r="Y924" s="5" t="str" cm="1">
        <f t="array" aca="1" ref="Y924" ca="1">HYPERLINK("#"&amp;CELL("direccion",Tabla_471032!A920),"917")</f>
        <v>917</v>
      </c>
      <c r="Z924" s="5" t="str" cm="1">
        <f t="array" aca="1" ref="Z924" ca="1">HYPERLINK("#"&amp;CELL("direccion",Tabla_471059!A920),"917")</f>
        <v>917</v>
      </c>
      <c r="AA924" s="5" t="str" cm="1">
        <f t="array" aca="1" ref="AA924" ca="1">HYPERLINK("#"&amp;CELL("direccion",Tabla_471071!A920),"917")</f>
        <v>917</v>
      </c>
      <c r="AB924" s="5" t="str" cm="1">
        <f t="array" aca="1" ref="AB924" ca="1">HYPERLINK("#"&amp;CELL("direccion",Tabla_471062!A920),"917")</f>
        <v>917</v>
      </c>
      <c r="AC924" s="5" t="str" cm="1">
        <f t="array" aca="1" ref="AC924" ca="1">HYPERLINK("#"&amp;CELL("direccion",Tabla_471074!A920),"917")</f>
        <v>917</v>
      </c>
      <c r="AD924" t="s">
        <v>213</v>
      </c>
      <c r="AE924" s="3">
        <v>45747</v>
      </c>
    </row>
    <row r="925" spans="1:31" x14ac:dyDescent="0.3">
      <c r="A925">
        <v>2025</v>
      </c>
      <c r="B925" s="3">
        <v>45658</v>
      </c>
      <c r="C925" s="3">
        <v>45747</v>
      </c>
      <c r="D925" t="s">
        <v>84</v>
      </c>
      <c r="E925">
        <v>169</v>
      </c>
      <c r="F925" t="s">
        <v>310</v>
      </c>
      <c r="G925" t="s">
        <v>310</v>
      </c>
      <c r="H925" t="s">
        <v>225</v>
      </c>
      <c r="I925" t="s">
        <v>1468</v>
      </c>
      <c r="J925" t="s">
        <v>1574</v>
      </c>
      <c r="K925" t="s">
        <v>395</v>
      </c>
      <c r="L925" t="s">
        <v>92</v>
      </c>
      <c r="M925">
        <v>11537</v>
      </c>
      <c r="N925" t="s">
        <v>212</v>
      </c>
      <c r="O925">
        <v>9402.81</v>
      </c>
      <c r="P925" t="s">
        <v>212</v>
      </c>
      <c r="Q925" s="5" t="str" cm="1">
        <f t="array" aca="1" ref="Q925" ca="1">HYPERLINK("#"&amp;CELL("direccion",Tabla_471065!A921),"918")</f>
        <v>918</v>
      </c>
      <c r="R925" s="5" t="str" cm="1">
        <f t="array" aca="1" ref="R925" ca="1">HYPERLINK("#"&amp;CELL("direccion",Tabla_471039!A921),"918")</f>
        <v>918</v>
      </c>
      <c r="S925" s="5" t="str" cm="1">
        <f t="array" aca="1" ref="S925" ca="1">HYPERLINK("#"&amp;CELL("direccion",Tabla_471067!A921),"918")</f>
        <v>918</v>
      </c>
      <c r="T925" s="5" t="str" cm="1">
        <f t="array" aca="1" ref="T925" ca="1">HYPERLINK("#"&amp;CELL("direccion",Tabla_471023!A921),"918")</f>
        <v>918</v>
      </c>
      <c r="U925" s="5" t="str" cm="1">
        <f t="array" aca="1" ref="U925" ca="1">HYPERLINK("#"&amp;CELL("direccion",Tabla_471047!A921),"918")</f>
        <v>918</v>
      </c>
      <c r="V925" s="5" t="str" cm="1">
        <f t="array" aca="1" ref="V925" ca="1">HYPERLINK("#"&amp;CELL("direccion",Tabla_471030!A921),"918")</f>
        <v>918</v>
      </c>
      <c r="W925" s="5" t="str" cm="1">
        <f t="array" aca="1" ref="W925" ca="1">HYPERLINK("#"&amp;CELL("direccion",Tabla_471041!A921),"918")</f>
        <v>918</v>
      </c>
      <c r="X925" s="5" t="str" cm="1">
        <f t="array" aca="1" ref="X925" ca="1">HYPERLINK("#"&amp;CELL("direccion",Tabla_471031!A921),"918")</f>
        <v>918</v>
      </c>
      <c r="Y925" s="5" t="str" cm="1">
        <f t="array" aca="1" ref="Y925" ca="1">HYPERLINK("#"&amp;CELL("direccion",Tabla_471032!A921),"918")</f>
        <v>918</v>
      </c>
      <c r="Z925" s="5" t="str" cm="1">
        <f t="array" aca="1" ref="Z925" ca="1">HYPERLINK("#"&amp;CELL("direccion",Tabla_471059!A921),"918")</f>
        <v>918</v>
      </c>
      <c r="AA925" s="5" t="str" cm="1">
        <f t="array" aca="1" ref="AA925" ca="1">HYPERLINK("#"&amp;CELL("direccion",Tabla_471071!A921),"918")</f>
        <v>918</v>
      </c>
      <c r="AB925" s="5" t="str" cm="1">
        <f t="array" aca="1" ref="AB925" ca="1">HYPERLINK("#"&amp;CELL("direccion",Tabla_471062!A921),"918")</f>
        <v>918</v>
      </c>
      <c r="AC925" s="5" t="str" cm="1">
        <f t="array" aca="1" ref="AC925" ca="1">HYPERLINK("#"&amp;CELL("direccion",Tabla_471074!A921),"918")</f>
        <v>918</v>
      </c>
      <c r="AD925" t="s">
        <v>213</v>
      </c>
      <c r="AE925" s="3">
        <v>45747</v>
      </c>
    </row>
    <row r="926" spans="1:31" x14ac:dyDescent="0.3">
      <c r="A926">
        <v>2025</v>
      </c>
      <c r="B926" s="3">
        <v>45658</v>
      </c>
      <c r="C926" s="3">
        <v>45747</v>
      </c>
      <c r="D926" t="s">
        <v>84</v>
      </c>
      <c r="E926">
        <v>169</v>
      </c>
      <c r="F926" t="s">
        <v>297</v>
      </c>
      <c r="G926" t="s">
        <v>297</v>
      </c>
      <c r="H926" t="s">
        <v>225</v>
      </c>
      <c r="I926" t="s">
        <v>1097</v>
      </c>
      <c r="J926" t="s">
        <v>1575</v>
      </c>
      <c r="K926" t="s">
        <v>1576</v>
      </c>
      <c r="L926" t="s">
        <v>91</v>
      </c>
      <c r="M926">
        <v>10500</v>
      </c>
      <c r="N926" t="s">
        <v>212</v>
      </c>
      <c r="O926">
        <v>8609.76</v>
      </c>
      <c r="P926" t="s">
        <v>212</v>
      </c>
      <c r="Q926" s="5" t="str" cm="1">
        <f t="array" aca="1" ref="Q926" ca="1">HYPERLINK("#"&amp;CELL("direccion",Tabla_471065!A922),"919")</f>
        <v>919</v>
      </c>
      <c r="R926" s="5" t="str" cm="1">
        <f t="array" aca="1" ref="R926" ca="1">HYPERLINK("#"&amp;CELL("direccion",Tabla_471039!A922),"919")</f>
        <v>919</v>
      </c>
      <c r="S926" s="5" t="str" cm="1">
        <f t="array" aca="1" ref="S926" ca="1">HYPERLINK("#"&amp;CELL("direccion",Tabla_471067!A922),"919")</f>
        <v>919</v>
      </c>
      <c r="T926" s="5" t="str" cm="1">
        <f t="array" aca="1" ref="T926" ca="1">HYPERLINK("#"&amp;CELL("direccion",Tabla_471023!A922),"919")</f>
        <v>919</v>
      </c>
      <c r="U926" s="5" t="str" cm="1">
        <f t="array" aca="1" ref="U926" ca="1">HYPERLINK("#"&amp;CELL("direccion",Tabla_471047!A922),"919")</f>
        <v>919</v>
      </c>
      <c r="V926" s="5" t="str" cm="1">
        <f t="array" aca="1" ref="V926" ca="1">HYPERLINK("#"&amp;CELL("direccion",Tabla_471030!A922),"919")</f>
        <v>919</v>
      </c>
      <c r="W926" s="5" t="str" cm="1">
        <f t="array" aca="1" ref="W926" ca="1">HYPERLINK("#"&amp;CELL("direccion",Tabla_471041!A922),"919")</f>
        <v>919</v>
      </c>
      <c r="X926" s="5" t="str" cm="1">
        <f t="array" aca="1" ref="X926" ca="1">HYPERLINK("#"&amp;CELL("direccion",Tabla_471031!A922),"919")</f>
        <v>919</v>
      </c>
      <c r="Y926" s="5" t="str" cm="1">
        <f t="array" aca="1" ref="Y926" ca="1">HYPERLINK("#"&amp;CELL("direccion",Tabla_471032!A922),"919")</f>
        <v>919</v>
      </c>
      <c r="Z926" s="5" t="str" cm="1">
        <f t="array" aca="1" ref="Z926" ca="1">HYPERLINK("#"&amp;CELL("direccion",Tabla_471059!A922),"919")</f>
        <v>919</v>
      </c>
      <c r="AA926" s="5" t="str" cm="1">
        <f t="array" aca="1" ref="AA926" ca="1">HYPERLINK("#"&amp;CELL("direccion",Tabla_471071!A922),"919")</f>
        <v>919</v>
      </c>
      <c r="AB926" s="5" t="str" cm="1">
        <f t="array" aca="1" ref="AB926" ca="1">HYPERLINK("#"&amp;CELL("direccion",Tabla_471062!A922),"919")</f>
        <v>919</v>
      </c>
      <c r="AC926" s="5" t="str" cm="1">
        <f t="array" aca="1" ref="AC926" ca="1">HYPERLINK("#"&amp;CELL("direccion",Tabla_471074!A922),"919")</f>
        <v>919</v>
      </c>
      <c r="AD926" t="s">
        <v>213</v>
      </c>
      <c r="AE926" s="3">
        <v>45747</v>
      </c>
    </row>
    <row r="927" spans="1:31" x14ac:dyDescent="0.3">
      <c r="A927">
        <v>2025</v>
      </c>
      <c r="B927" s="3">
        <v>45658</v>
      </c>
      <c r="C927" s="3">
        <v>45747</v>
      </c>
      <c r="D927" t="s">
        <v>84</v>
      </c>
      <c r="E927">
        <v>169</v>
      </c>
      <c r="F927" t="s">
        <v>310</v>
      </c>
      <c r="G927" t="s">
        <v>310</v>
      </c>
      <c r="H927" t="s">
        <v>225</v>
      </c>
      <c r="I927" t="s">
        <v>1577</v>
      </c>
      <c r="J927" t="s">
        <v>826</v>
      </c>
      <c r="K927" t="s">
        <v>690</v>
      </c>
      <c r="L927" t="s">
        <v>92</v>
      </c>
      <c r="M927">
        <v>11537</v>
      </c>
      <c r="N927" t="s">
        <v>212</v>
      </c>
      <c r="O927">
        <v>9402.81</v>
      </c>
      <c r="P927" t="s">
        <v>212</v>
      </c>
      <c r="Q927" s="5" t="str" cm="1">
        <f t="array" aca="1" ref="Q927" ca="1">HYPERLINK("#"&amp;CELL("direccion",Tabla_471065!A923),"920")</f>
        <v>920</v>
      </c>
      <c r="R927" s="5" t="str" cm="1">
        <f t="array" aca="1" ref="R927" ca="1">HYPERLINK("#"&amp;CELL("direccion",Tabla_471039!A923),"920")</f>
        <v>920</v>
      </c>
      <c r="S927" s="5" t="str" cm="1">
        <f t="array" aca="1" ref="S927" ca="1">HYPERLINK("#"&amp;CELL("direccion",Tabla_471067!A923),"920")</f>
        <v>920</v>
      </c>
      <c r="T927" s="5" t="str" cm="1">
        <f t="array" aca="1" ref="T927" ca="1">HYPERLINK("#"&amp;CELL("direccion",Tabla_471023!A923),"920")</f>
        <v>920</v>
      </c>
      <c r="U927" s="5" t="str" cm="1">
        <f t="array" aca="1" ref="U927" ca="1">HYPERLINK("#"&amp;CELL("direccion",Tabla_471047!A923),"920")</f>
        <v>920</v>
      </c>
      <c r="V927" s="5" t="str" cm="1">
        <f t="array" aca="1" ref="V927" ca="1">HYPERLINK("#"&amp;CELL("direccion",Tabla_471030!A923),"920")</f>
        <v>920</v>
      </c>
      <c r="W927" s="5" t="str" cm="1">
        <f t="array" aca="1" ref="W927" ca="1">HYPERLINK("#"&amp;CELL("direccion",Tabla_471041!A923),"920")</f>
        <v>920</v>
      </c>
      <c r="X927" s="5" t="str" cm="1">
        <f t="array" aca="1" ref="X927" ca="1">HYPERLINK("#"&amp;CELL("direccion",Tabla_471031!A923),"920")</f>
        <v>920</v>
      </c>
      <c r="Y927" s="5" t="str" cm="1">
        <f t="array" aca="1" ref="Y927" ca="1">HYPERLINK("#"&amp;CELL("direccion",Tabla_471032!A923),"920")</f>
        <v>920</v>
      </c>
      <c r="Z927" s="5" t="str" cm="1">
        <f t="array" aca="1" ref="Z927" ca="1">HYPERLINK("#"&amp;CELL("direccion",Tabla_471059!A923),"920")</f>
        <v>920</v>
      </c>
      <c r="AA927" s="5" t="str" cm="1">
        <f t="array" aca="1" ref="AA927" ca="1">HYPERLINK("#"&amp;CELL("direccion",Tabla_471071!A923),"920")</f>
        <v>920</v>
      </c>
      <c r="AB927" s="5" t="str" cm="1">
        <f t="array" aca="1" ref="AB927" ca="1">HYPERLINK("#"&amp;CELL("direccion",Tabla_471062!A923),"920")</f>
        <v>920</v>
      </c>
      <c r="AC927" s="5" t="str" cm="1">
        <f t="array" aca="1" ref="AC927" ca="1">HYPERLINK("#"&amp;CELL("direccion",Tabla_471074!A923),"920")</f>
        <v>920</v>
      </c>
      <c r="AD927" t="s">
        <v>213</v>
      </c>
      <c r="AE927" s="3">
        <v>45747</v>
      </c>
    </row>
    <row r="928" spans="1:31" x14ac:dyDescent="0.3">
      <c r="A928">
        <v>2025</v>
      </c>
      <c r="B928" s="3">
        <v>45658</v>
      </c>
      <c r="C928" s="3">
        <v>45747</v>
      </c>
      <c r="D928" t="s">
        <v>84</v>
      </c>
      <c r="E928">
        <v>169</v>
      </c>
      <c r="F928" t="s">
        <v>309</v>
      </c>
      <c r="G928" t="s">
        <v>309</v>
      </c>
      <c r="H928" t="s">
        <v>225</v>
      </c>
      <c r="I928" t="s">
        <v>1315</v>
      </c>
      <c r="J928" t="s">
        <v>1578</v>
      </c>
      <c r="K928" t="s">
        <v>364</v>
      </c>
      <c r="L928" t="s">
        <v>92</v>
      </c>
      <c r="M928">
        <v>11537</v>
      </c>
      <c r="N928" t="s">
        <v>212</v>
      </c>
      <c r="O928">
        <v>9402.81</v>
      </c>
      <c r="P928" t="s">
        <v>212</v>
      </c>
      <c r="Q928" s="5" t="str" cm="1">
        <f t="array" aca="1" ref="Q928" ca="1">HYPERLINK("#"&amp;CELL("direccion",Tabla_471065!A924),"921")</f>
        <v>921</v>
      </c>
      <c r="R928" s="5" t="str" cm="1">
        <f t="array" aca="1" ref="R928" ca="1">HYPERLINK("#"&amp;CELL("direccion",Tabla_471039!A924),"921")</f>
        <v>921</v>
      </c>
      <c r="S928" s="5" t="str" cm="1">
        <f t="array" aca="1" ref="S928" ca="1">HYPERLINK("#"&amp;CELL("direccion",Tabla_471067!A924),"921")</f>
        <v>921</v>
      </c>
      <c r="T928" s="5" t="str" cm="1">
        <f t="array" aca="1" ref="T928" ca="1">HYPERLINK("#"&amp;CELL("direccion",Tabla_471023!A924),"921")</f>
        <v>921</v>
      </c>
      <c r="U928" s="5" t="str" cm="1">
        <f t="array" aca="1" ref="U928" ca="1">HYPERLINK("#"&amp;CELL("direccion",Tabla_471047!A924),"921")</f>
        <v>921</v>
      </c>
      <c r="V928" s="5" t="str" cm="1">
        <f t="array" aca="1" ref="V928" ca="1">HYPERLINK("#"&amp;CELL("direccion",Tabla_471030!A924),"921")</f>
        <v>921</v>
      </c>
      <c r="W928" s="5" t="str" cm="1">
        <f t="array" aca="1" ref="W928" ca="1">HYPERLINK("#"&amp;CELL("direccion",Tabla_471041!A924),"921")</f>
        <v>921</v>
      </c>
      <c r="X928" s="5" t="str" cm="1">
        <f t="array" aca="1" ref="X928" ca="1">HYPERLINK("#"&amp;CELL("direccion",Tabla_471031!A924),"921")</f>
        <v>921</v>
      </c>
      <c r="Y928" s="5" t="str" cm="1">
        <f t="array" aca="1" ref="Y928" ca="1">HYPERLINK("#"&amp;CELL("direccion",Tabla_471032!A924),"921")</f>
        <v>921</v>
      </c>
      <c r="Z928" s="5" t="str" cm="1">
        <f t="array" aca="1" ref="Z928" ca="1">HYPERLINK("#"&amp;CELL("direccion",Tabla_471059!A924),"921")</f>
        <v>921</v>
      </c>
      <c r="AA928" s="5" t="str" cm="1">
        <f t="array" aca="1" ref="AA928" ca="1">HYPERLINK("#"&amp;CELL("direccion",Tabla_471071!A924),"921")</f>
        <v>921</v>
      </c>
      <c r="AB928" s="5" t="str" cm="1">
        <f t="array" aca="1" ref="AB928" ca="1">HYPERLINK("#"&amp;CELL("direccion",Tabla_471062!A924),"921")</f>
        <v>921</v>
      </c>
      <c r="AC928" s="5" t="str" cm="1">
        <f t="array" aca="1" ref="AC928" ca="1">HYPERLINK("#"&amp;CELL("direccion",Tabla_471074!A924),"921")</f>
        <v>921</v>
      </c>
      <c r="AD928" t="s">
        <v>213</v>
      </c>
      <c r="AE928" s="3">
        <v>45747</v>
      </c>
    </row>
    <row r="929" spans="1:31" x14ac:dyDescent="0.3">
      <c r="A929">
        <v>2025</v>
      </c>
      <c r="B929" s="3">
        <v>45658</v>
      </c>
      <c r="C929" s="3">
        <v>45747</v>
      </c>
      <c r="D929" t="s">
        <v>84</v>
      </c>
      <c r="E929">
        <v>169</v>
      </c>
      <c r="F929" t="s">
        <v>309</v>
      </c>
      <c r="G929" t="s">
        <v>309</v>
      </c>
      <c r="H929" t="s">
        <v>225</v>
      </c>
      <c r="I929" t="s">
        <v>1579</v>
      </c>
      <c r="J929" t="s">
        <v>1580</v>
      </c>
      <c r="K929" t="s">
        <v>553</v>
      </c>
      <c r="L929" t="s">
        <v>91</v>
      </c>
      <c r="M929">
        <v>10500</v>
      </c>
      <c r="N929" t="s">
        <v>212</v>
      </c>
      <c r="O929">
        <v>8609.76</v>
      </c>
      <c r="P929" t="s">
        <v>212</v>
      </c>
      <c r="Q929" s="5" t="str" cm="1">
        <f t="array" aca="1" ref="Q929" ca="1">HYPERLINK("#"&amp;CELL("direccion",Tabla_471065!A925),"922")</f>
        <v>922</v>
      </c>
      <c r="R929" s="5" t="str" cm="1">
        <f t="array" aca="1" ref="R929" ca="1">HYPERLINK("#"&amp;CELL("direccion",Tabla_471039!A925),"922")</f>
        <v>922</v>
      </c>
      <c r="S929" s="5" t="str" cm="1">
        <f t="array" aca="1" ref="S929" ca="1">HYPERLINK("#"&amp;CELL("direccion",Tabla_471067!A925),"922")</f>
        <v>922</v>
      </c>
      <c r="T929" s="5" t="str" cm="1">
        <f t="array" aca="1" ref="T929" ca="1">HYPERLINK("#"&amp;CELL("direccion",Tabla_471023!A925),"922")</f>
        <v>922</v>
      </c>
      <c r="U929" s="5" t="str" cm="1">
        <f t="array" aca="1" ref="U929" ca="1">HYPERLINK("#"&amp;CELL("direccion",Tabla_471047!A925),"922")</f>
        <v>922</v>
      </c>
      <c r="V929" s="5" t="str" cm="1">
        <f t="array" aca="1" ref="V929" ca="1">HYPERLINK("#"&amp;CELL("direccion",Tabla_471030!A925),"922")</f>
        <v>922</v>
      </c>
      <c r="W929" s="5" t="str" cm="1">
        <f t="array" aca="1" ref="W929" ca="1">HYPERLINK("#"&amp;CELL("direccion",Tabla_471041!A925),"922")</f>
        <v>922</v>
      </c>
      <c r="X929" s="5" t="str" cm="1">
        <f t="array" aca="1" ref="X929" ca="1">HYPERLINK("#"&amp;CELL("direccion",Tabla_471031!A925),"922")</f>
        <v>922</v>
      </c>
      <c r="Y929" s="5" t="str" cm="1">
        <f t="array" aca="1" ref="Y929" ca="1">HYPERLINK("#"&amp;CELL("direccion",Tabla_471032!A925),"922")</f>
        <v>922</v>
      </c>
      <c r="Z929" s="5" t="str" cm="1">
        <f t="array" aca="1" ref="Z929" ca="1">HYPERLINK("#"&amp;CELL("direccion",Tabla_471059!A925),"922")</f>
        <v>922</v>
      </c>
      <c r="AA929" s="5" t="str" cm="1">
        <f t="array" aca="1" ref="AA929" ca="1">HYPERLINK("#"&amp;CELL("direccion",Tabla_471071!A925),"922")</f>
        <v>922</v>
      </c>
      <c r="AB929" s="5" t="str" cm="1">
        <f t="array" aca="1" ref="AB929" ca="1">HYPERLINK("#"&amp;CELL("direccion",Tabla_471062!A925),"922")</f>
        <v>922</v>
      </c>
      <c r="AC929" s="5" t="str" cm="1">
        <f t="array" aca="1" ref="AC929" ca="1">HYPERLINK("#"&amp;CELL("direccion",Tabla_471074!A925),"922")</f>
        <v>922</v>
      </c>
      <c r="AD929" t="s">
        <v>213</v>
      </c>
      <c r="AE929" s="3">
        <v>45747</v>
      </c>
    </row>
    <row r="930" spans="1:31" x14ac:dyDescent="0.3">
      <c r="A930">
        <v>2025</v>
      </c>
      <c r="B930" s="3">
        <v>45658</v>
      </c>
      <c r="C930" s="3">
        <v>45747</v>
      </c>
      <c r="D930" t="s">
        <v>84</v>
      </c>
      <c r="E930">
        <v>169</v>
      </c>
      <c r="F930" t="s">
        <v>306</v>
      </c>
      <c r="G930" t="s">
        <v>306</v>
      </c>
      <c r="H930" t="s">
        <v>225</v>
      </c>
      <c r="I930" t="s">
        <v>754</v>
      </c>
      <c r="J930" t="s">
        <v>1581</v>
      </c>
      <c r="K930" t="s">
        <v>948</v>
      </c>
      <c r="L930" t="s">
        <v>92</v>
      </c>
      <c r="M930">
        <v>11537</v>
      </c>
      <c r="N930" t="s">
        <v>212</v>
      </c>
      <c r="O930">
        <v>9402.81</v>
      </c>
      <c r="P930" t="s">
        <v>212</v>
      </c>
      <c r="Q930" s="5" t="str" cm="1">
        <f t="array" aca="1" ref="Q930" ca="1">HYPERLINK("#"&amp;CELL("direccion",Tabla_471065!A926),"923")</f>
        <v>923</v>
      </c>
      <c r="R930" s="5" t="str" cm="1">
        <f t="array" aca="1" ref="R930" ca="1">HYPERLINK("#"&amp;CELL("direccion",Tabla_471039!A926),"923")</f>
        <v>923</v>
      </c>
      <c r="S930" s="5" t="str" cm="1">
        <f t="array" aca="1" ref="S930" ca="1">HYPERLINK("#"&amp;CELL("direccion",Tabla_471067!A926),"923")</f>
        <v>923</v>
      </c>
      <c r="T930" s="5" t="str" cm="1">
        <f t="array" aca="1" ref="T930" ca="1">HYPERLINK("#"&amp;CELL("direccion",Tabla_471023!A926),"923")</f>
        <v>923</v>
      </c>
      <c r="U930" s="5" t="str" cm="1">
        <f t="array" aca="1" ref="U930" ca="1">HYPERLINK("#"&amp;CELL("direccion",Tabla_471047!A926),"923")</f>
        <v>923</v>
      </c>
      <c r="V930" s="5" t="str" cm="1">
        <f t="array" aca="1" ref="V930" ca="1">HYPERLINK("#"&amp;CELL("direccion",Tabla_471030!A926),"923")</f>
        <v>923</v>
      </c>
      <c r="W930" s="5" t="str" cm="1">
        <f t="array" aca="1" ref="W930" ca="1">HYPERLINK("#"&amp;CELL("direccion",Tabla_471041!A926),"923")</f>
        <v>923</v>
      </c>
      <c r="X930" s="5" t="str" cm="1">
        <f t="array" aca="1" ref="X930" ca="1">HYPERLINK("#"&amp;CELL("direccion",Tabla_471031!A926),"923")</f>
        <v>923</v>
      </c>
      <c r="Y930" s="5" t="str" cm="1">
        <f t="array" aca="1" ref="Y930" ca="1">HYPERLINK("#"&amp;CELL("direccion",Tabla_471032!A926),"923")</f>
        <v>923</v>
      </c>
      <c r="Z930" s="5" t="str" cm="1">
        <f t="array" aca="1" ref="Z930" ca="1">HYPERLINK("#"&amp;CELL("direccion",Tabla_471059!A926),"923")</f>
        <v>923</v>
      </c>
      <c r="AA930" s="5" t="str" cm="1">
        <f t="array" aca="1" ref="AA930" ca="1">HYPERLINK("#"&amp;CELL("direccion",Tabla_471071!A926),"923")</f>
        <v>923</v>
      </c>
      <c r="AB930" s="5" t="str" cm="1">
        <f t="array" aca="1" ref="AB930" ca="1">HYPERLINK("#"&amp;CELL("direccion",Tabla_471062!A926),"923")</f>
        <v>923</v>
      </c>
      <c r="AC930" s="5" t="str" cm="1">
        <f t="array" aca="1" ref="AC930" ca="1">HYPERLINK("#"&amp;CELL("direccion",Tabla_471074!A926),"923")</f>
        <v>923</v>
      </c>
      <c r="AD930" t="s">
        <v>213</v>
      </c>
      <c r="AE930" s="3">
        <v>45747</v>
      </c>
    </row>
    <row r="931" spans="1:31" x14ac:dyDescent="0.3">
      <c r="A931">
        <v>2025</v>
      </c>
      <c r="B931" s="3">
        <v>45658</v>
      </c>
      <c r="C931" s="3">
        <v>45747</v>
      </c>
      <c r="D931" t="s">
        <v>84</v>
      </c>
      <c r="E931">
        <v>169</v>
      </c>
      <c r="F931" t="s">
        <v>306</v>
      </c>
      <c r="G931" t="s">
        <v>306</v>
      </c>
      <c r="H931" t="s">
        <v>225</v>
      </c>
      <c r="I931" t="s">
        <v>1227</v>
      </c>
      <c r="J931" t="s">
        <v>1582</v>
      </c>
      <c r="K931" t="s">
        <v>1583</v>
      </c>
      <c r="L931" t="s">
        <v>92</v>
      </c>
      <c r="M931">
        <v>11537</v>
      </c>
      <c r="N931" t="s">
        <v>212</v>
      </c>
      <c r="O931">
        <v>9402.81</v>
      </c>
      <c r="P931" t="s">
        <v>212</v>
      </c>
      <c r="Q931" s="5" t="str" cm="1">
        <f t="array" aca="1" ref="Q931" ca="1">HYPERLINK("#"&amp;CELL("direccion",Tabla_471065!A927),"924")</f>
        <v>924</v>
      </c>
      <c r="R931" s="5" t="str" cm="1">
        <f t="array" aca="1" ref="R931" ca="1">HYPERLINK("#"&amp;CELL("direccion",Tabla_471039!A927),"924")</f>
        <v>924</v>
      </c>
      <c r="S931" s="5" t="str" cm="1">
        <f t="array" aca="1" ref="S931" ca="1">HYPERLINK("#"&amp;CELL("direccion",Tabla_471067!A927),"924")</f>
        <v>924</v>
      </c>
      <c r="T931" s="5" t="str" cm="1">
        <f t="array" aca="1" ref="T931" ca="1">HYPERLINK("#"&amp;CELL("direccion",Tabla_471023!A927),"924")</f>
        <v>924</v>
      </c>
      <c r="U931" s="5" t="str" cm="1">
        <f t="array" aca="1" ref="U931" ca="1">HYPERLINK("#"&amp;CELL("direccion",Tabla_471047!A927),"924")</f>
        <v>924</v>
      </c>
      <c r="V931" s="5" t="str" cm="1">
        <f t="array" aca="1" ref="V931" ca="1">HYPERLINK("#"&amp;CELL("direccion",Tabla_471030!A927),"924")</f>
        <v>924</v>
      </c>
      <c r="W931" s="5" t="str" cm="1">
        <f t="array" aca="1" ref="W931" ca="1">HYPERLINK("#"&amp;CELL("direccion",Tabla_471041!A927),"924")</f>
        <v>924</v>
      </c>
      <c r="X931" s="5" t="str" cm="1">
        <f t="array" aca="1" ref="X931" ca="1">HYPERLINK("#"&amp;CELL("direccion",Tabla_471031!A927),"924")</f>
        <v>924</v>
      </c>
      <c r="Y931" s="5" t="str" cm="1">
        <f t="array" aca="1" ref="Y931" ca="1">HYPERLINK("#"&amp;CELL("direccion",Tabla_471032!A927),"924")</f>
        <v>924</v>
      </c>
      <c r="Z931" s="5" t="str" cm="1">
        <f t="array" aca="1" ref="Z931" ca="1">HYPERLINK("#"&amp;CELL("direccion",Tabla_471059!A927),"924")</f>
        <v>924</v>
      </c>
      <c r="AA931" s="5" t="str" cm="1">
        <f t="array" aca="1" ref="AA931" ca="1">HYPERLINK("#"&amp;CELL("direccion",Tabla_471071!A927),"924")</f>
        <v>924</v>
      </c>
      <c r="AB931" s="5" t="str" cm="1">
        <f t="array" aca="1" ref="AB931" ca="1">HYPERLINK("#"&amp;CELL("direccion",Tabla_471062!A927),"924")</f>
        <v>924</v>
      </c>
      <c r="AC931" s="5" t="str" cm="1">
        <f t="array" aca="1" ref="AC931" ca="1">HYPERLINK("#"&amp;CELL("direccion",Tabla_471074!A927),"924")</f>
        <v>924</v>
      </c>
      <c r="AD931" t="s">
        <v>213</v>
      </c>
      <c r="AE931" s="3">
        <v>45747</v>
      </c>
    </row>
    <row r="932" spans="1:31" x14ac:dyDescent="0.3">
      <c r="A932">
        <v>2025</v>
      </c>
      <c r="B932" s="3">
        <v>45658</v>
      </c>
      <c r="C932" s="3">
        <v>45747</v>
      </c>
      <c r="D932" t="s">
        <v>84</v>
      </c>
      <c r="E932">
        <v>169</v>
      </c>
      <c r="F932" t="s">
        <v>310</v>
      </c>
      <c r="G932" t="s">
        <v>310</v>
      </c>
      <c r="H932" t="s">
        <v>225</v>
      </c>
      <c r="I932" t="s">
        <v>1454</v>
      </c>
      <c r="J932" t="s">
        <v>440</v>
      </c>
      <c r="K932" t="s">
        <v>454</v>
      </c>
      <c r="L932" t="s">
        <v>91</v>
      </c>
      <c r="M932">
        <v>11537</v>
      </c>
      <c r="N932" t="s">
        <v>212</v>
      </c>
      <c r="O932">
        <v>9402.81</v>
      </c>
      <c r="P932" t="s">
        <v>212</v>
      </c>
      <c r="Q932" s="5" t="str" cm="1">
        <f t="array" aca="1" ref="Q932" ca="1">HYPERLINK("#"&amp;CELL("direccion",Tabla_471065!A928),"925")</f>
        <v>925</v>
      </c>
      <c r="R932" s="5" t="str" cm="1">
        <f t="array" aca="1" ref="R932" ca="1">HYPERLINK("#"&amp;CELL("direccion",Tabla_471039!A928),"925")</f>
        <v>925</v>
      </c>
      <c r="S932" s="5" t="str" cm="1">
        <f t="array" aca="1" ref="S932" ca="1">HYPERLINK("#"&amp;CELL("direccion",Tabla_471067!A928),"925")</f>
        <v>925</v>
      </c>
      <c r="T932" s="5" t="str" cm="1">
        <f t="array" aca="1" ref="T932" ca="1">HYPERLINK("#"&amp;CELL("direccion",Tabla_471023!A928),"925")</f>
        <v>925</v>
      </c>
      <c r="U932" s="5" t="str" cm="1">
        <f t="array" aca="1" ref="U932" ca="1">HYPERLINK("#"&amp;CELL("direccion",Tabla_471047!A928),"925")</f>
        <v>925</v>
      </c>
      <c r="V932" s="5" t="str" cm="1">
        <f t="array" aca="1" ref="V932" ca="1">HYPERLINK("#"&amp;CELL("direccion",Tabla_471030!A928),"925")</f>
        <v>925</v>
      </c>
      <c r="W932" s="5" t="str" cm="1">
        <f t="array" aca="1" ref="W932" ca="1">HYPERLINK("#"&amp;CELL("direccion",Tabla_471041!A928),"925")</f>
        <v>925</v>
      </c>
      <c r="X932" s="5" t="str" cm="1">
        <f t="array" aca="1" ref="X932" ca="1">HYPERLINK("#"&amp;CELL("direccion",Tabla_471031!A928),"925")</f>
        <v>925</v>
      </c>
      <c r="Y932" s="5" t="str" cm="1">
        <f t="array" aca="1" ref="Y932" ca="1">HYPERLINK("#"&amp;CELL("direccion",Tabla_471032!A928),"925")</f>
        <v>925</v>
      </c>
      <c r="Z932" s="5" t="str" cm="1">
        <f t="array" aca="1" ref="Z932" ca="1">HYPERLINK("#"&amp;CELL("direccion",Tabla_471059!A928),"925")</f>
        <v>925</v>
      </c>
      <c r="AA932" s="5" t="str" cm="1">
        <f t="array" aca="1" ref="AA932" ca="1">HYPERLINK("#"&amp;CELL("direccion",Tabla_471071!A928),"925")</f>
        <v>925</v>
      </c>
      <c r="AB932" s="5" t="str" cm="1">
        <f t="array" aca="1" ref="AB932" ca="1">HYPERLINK("#"&amp;CELL("direccion",Tabla_471062!A928),"925")</f>
        <v>925</v>
      </c>
      <c r="AC932" s="5" t="str" cm="1">
        <f t="array" aca="1" ref="AC932" ca="1">HYPERLINK("#"&amp;CELL("direccion",Tabla_471074!A928),"925")</f>
        <v>925</v>
      </c>
      <c r="AD932" t="s">
        <v>213</v>
      </c>
      <c r="AE932" s="3">
        <v>45747</v>
      </c>
    </row>
    <row r="933" spans="1:31" x14ac:dyDescent="0.3">
      <c r="A933">
        <v>2025</v>
      </c>
      <c r="B933" s="3">
        <v>45658</v>
      </c>
      <c r="C933" s="3">
        <v>45747</v>
      </c>
      <c r="D933" t="s">
        <v>84</v>
      </c>
      <c r="E933">
        <v>169</v>
      </c>
      <c r="F933" t="s">
        <v>309</v>
      </c>
      <c r="G933" t="s">
        <v>309</v>
      </c>
      <c r="H933" t="s">
        <v>225</v>
      </c>
      <c r="I933" t="s">
        <v>1584</v>
      </c>
      <c r="J933" t="s">
        <v>832</v>
      </c>
      <c r="K933" t="s">
        <v>423</v>
      </c>
      <c r="L933" t="s">
        <v>91</v>
      </c>
      <c r="M933">
        <v>11537</v>
      </c>
      <c r="N933" t="s">
        <v>212</v>
      </c>
      <c r="O933">
        <v>9402.81</v>
      </c>
      <c r="P933" t="s">
        <v>212</v>
      </c>
      <c r="Q933" s="5" t="str" cm="1">
        <f t="array" aca="1" ref="Q933" ca="1">HYPERLINK("#"&amp;CELL("direccion",Tabla_471065!A929),"926")</f>
        <v>926</v>
      </c>
      <c r="R933" s="5" t="str" cm="1">
        <f t="array" aca="1" ref="R933" ca="1">HYPERLINK("#"&amp;CELL("direccion",Tabla_471039!A929),"926")</f>
        <v>926</v>
      </c>
      <c r="S933" s="5" t="str" cm="1">
        <f t="array" aca="1" ref="S933" ca="1">HYPERLINK("#"&amp;CELL("direccion",Tabla_471067!A929),"926")</f>
        <v>926</v>
      </c>
      <c r="T933" s="5" t="str" cm="1">
        <f t="array" aca="1" ref="T933" ca="1">HYPERLINK("#"&amp;CELL("direccion",Tabla_471023!A929),"926")</f>
        <v>926</v>
      </c>
      <c r="U933" s="5" t="str" cm="1">
        <f t="array" aca="1" ref="U933" ca="1">HYPERLINK("#"&amp;CELL("direccion",Tabla_471047!A929),"926")</f>
        <v>926</v>
      </c>
      <c r="V933" s="5" t="str" cm="1">
        <f t="array" aca="1" ref="V933" ca="1">HYPERLINK("#"&amp;CELL("direccion",Tabla_471030!A929),"926")</f>
        <v>926</v>
      </c>
      <c r="W933" s="5" t="str" cm="1">
        <f t="array" aca="1" ref="W933" ca="1">HYPERLINK("#"&amp;CELL("direccion",Tabla_471041!A929),"926")</f>
        <v>926</v>
      </c>
      <c r="X933" s="5" t="str" cm="1">
        <f t="array" aca="1" ref="X933" ca="1">HYPERLINK("#"&amp;CELL("direccion",Tabla_471031!A929),"926")</f>
        <v>926</v>
      </c>
      <c r="Y933" s="5" t="str" cm="1">
        <f t="array" aca="1" ref="Y933" ca="1">HYPERLINK("#"&amp;CELL("direccion",Tabla_471032!A929),"926")</f>
        <v>926</v>
      </c>
      <c r="Z933" s="5" t="str" cm="1">
        <f t="array" aca="1" ref="Z933" ca="1">HYPERLINK("#"&amp;CELL("direccion",Tabla_471059!A929),"926")</f>
        <v>926</v>
      </c>
      <c r="AA933" s="5" t="str" cm="1">
        <f t="array" aca="1" ref="AA933" ca="1">HYPERLINK("#"&amp;CELL("direccion",Tabla_471071!A929),"926")</f>
        <v>926</v>
      </c>
      <c r="AB933" s="5" t="str" cm="1">
        <f t="array" aca="1" ref="AB933" ca="1">HYPERLINK("#"&amp;CELL("direccion",Tabla_471062!A929),"926")</f>
        <v>926</v>
      </c>
      <c r="AC933" s="5" t="str" cm="1">
        <f t="array" aca="1" ref="AC933" ca="1">HYPERLINK("#"&amp;CELL("direccion",Tabla_471074!A929),"926")</f>
        <v>926</v>
      </c>
      <c r="AD933" t="s">
        <v>213</v>
      </c>
      <c r="AE933" s="3">
        <v>45747</v>
      </c>
    </row>
    <row r="934" spans="1:31" x14ac:dyDescent="0.3">
      <c r="A934">
        <v>2025</v>
      </c>
      <c r="B934" s="3">
        <v>45658</v>
      </c>
      <c r="C934" s="3">
        <v>45747</v>
      </c>
      <c r="D934" t="s">
        <v>84</v>
      </c>
      <c r="E934">
        <v>169</v>
      </c>
      <c r="F934" t="s">
        <v>297</v>
      </c>
      <c r="G934" t="s">
        <v>297</v>
      </c>
      <c r="H934" t="s">
        <v>225</v>
      </c>
      <c r="I934" t="s">
        <v>979</v>
      </c>
      <c r="J934" t="s">
        <v>667</v>
      </c>
      <c r="K934" t="s">
        <v>344</v>
      </c>
      <c r="L934" t="s">
        <v>91</v>
      </c>
      <c r="M934">
        <v>10500</v>
      </c>
      <c r="N934" t="s">
        <v>212</v>
      </c>
      <c r="O934">
        <v>8609.76</v>
      </c>
      <c r="P934" t="s">
        <v>212</v>
      </c>
      <c r="Q934" s="5" t="str" cm="1">
        <f t="array" aca="1" ref="Q934" ca="1">HYPERLINK("#"&amp;CELL("direccion",Tabla_471065!A930),"927")</f>
        <v>927</v>
      </c>
      <c r="R934" s="5" t="str" cm="1">
        <f t="array" aca="1" ref="R934" ca="1">HYPERLINK("#"&amp;CELL("direccion",Tabla_471039!A930),"927")</f>
        <v>927</v>
      </c>
      <c r="S934" s="5" t="str" cm="1">
        <f t="array" aca="1" ref="S934" ca="1">HYPERLINK("#"&amp;CELL("direccion",Tabla_471067!A930),"927")</f>
        <v>927</v>
      </c>
      <c r="T934" s="5" t="str" cm="1">
        <f t="array" aca="1" ref="T934" ca="1">HYPERLINK("#"&amp;CELL("direccion",Tabla_471023!A930),"927")</f>
        <v>927</v>
      </c>
      <c r="U934" s="5" t="str" cm="1">
        <f t="array" aca="1" ref="U934" ca="1">HYPERLINK("#"&amp;CELL("direccion",Tabla_471047!A930),"927")</f>
        <v>927</v>
      </c>
      <c r="V934" s="5" t="str" cm="1">
        <f t="array" aca="1" ref="V934" ca="1">HYPERLINK("#"&amp;CELL("direccion",Tabla_471030!A930),"927")</f>
        <v>927</v>
      </c>
      <c r="W934" s="5" t="str" cm="1">
        <f t="array" aca="1" ref="W934" ca="1">HYPERLINK("#"&amp;CELL("direccion",Tabla_471041!A930),"927")</f>
        <v>927</v>
      </c>
      <c r="X934" s="5" t="str" cm="1">
        <f t="array" aca="1" ref="X934" ca="1">HYPERLINK("#"&amp;CELL("direccion",Tabla_471031!A930),"927")</f>
        <v>927</v>
      </c>
      <c r="Y934" s="5" t="str" cm="1">
        <f t="array" aca="1" ref="Y934" ca="1">HYPERLINK("#"&amp;CELL("direccion",Tabla_471032!A930),"927")</f>
        <v>927</v>
      </c>
      <c r="Z934" s="5" t="str" cm="1">
        <f t="array" aca="1" ref="Z934" ca="1">HYPERLINK("#"&amp;CELL("direccion",Tabla_471059!A930),"927")</f>
        <v>927</v>
      </c>
      <c r="AA934" s="5" t="str" cm="1">
        <f t="array" aca="1" ref="AA934" ca="1">HYPERLINK("#"&amp;CELL("direccion",Tabla_471071!A930),"927")</f>
        <v>927</v>
      </c>
      <c r="AB934" s="5" t="str" cm="1">
        <f t="array" aca="1" ref="AB934" ca="1">HYPERLINK("#"&amp;CELL("direccion",Tabla_471062!A930),"927")</f>
        <v>927</v>
      </c>
      <c r="AC934" s="5" t="str" cm="1">
        <f t="array" aca="1" ref="AC934" ca="1">HYPERLINK("#"&amp;CELL("direccion",Tabla_471074!A930),"927")</f>
        <v>927</v>
      </c>
      <c r="AD934" t="s">
        <v>213</v>
      </c>
      <c r="AE934" s="3">
        <v>45747</v>
      </c>
    </row>
    <row r="935" spans="1:31" x14ac:dyDescent="0.3">
      <c r="A935">
        <v>2025</v>
      </c>
      <c r="B935" s="3">
        <v>45658</v>
      </c>
      <c r="C935" s="3">
        <v>45747</v>
      </c>
      <c r="D935" t="s">
        <v>84</v>
      </c>
      <c r="E935">
        <v>169</v>
      </c>
      <c r="F935" t="s">
        <v>297</v>
      </c>
      <c r="G935" t="s">
        <v>297</v>
      </c>
      <c r="H935" t="s">
        <v>225</v>
      </c>
      <c r="I935" t="s">
        <v>354</v>
      </c>
      <c r="J935" t="s">
        <v>667</v>
      </c>
      <c r="K935" t="s">
        <v>1538</v>
      </c>
      <c r="L935" t="s">
        <v>92</v>
      </c>
      <c r="M935">
        <v>10500</v>
      </c>
      <c r="N935" t="s">
        <v>212</v>
      </c>
      <c r="O935">
        <v>8609.76</v>
      </c>
      <c r="P935" t="s">
        <v>212</v>
      </c>
      <c r="Q935" s="5" t="str" cm="1">
        <f t="array" aca="1" ref="Q935" ca="1">HYPERLINK("#"&amp;CELL("direccion",Tabla_471065!A931),"928")</f>
        <v>928</v>
      </c>
      <c r="R935" s="5" t="str" cm="1">
        <f t="array" aca="1" ref="R935" ca="1">HYPERLINK("#"&amp;CELL("direccion",Tabla_471039!A931),"928")</f>
        <v>928</v>
      </c>
      <c r="S935" s="5" t="str" cm="1">
        <f t="array" aca="1" ref="S935" ca="1">HYPERLINK("#"&amp;CELL("direccion",Tabla_471067!A931),"928")</f>
        <v>928</v>
      </c>
      <c r="T935" s="5" t="str" cm="1">
        <f t="array" aca="1" ref="T935" ca="1">HYPERLINK("#"&amp;CELL("direccion",Tabla_471023!A931),"928")</f>
        <v>928</v>
      </c>
      <c r="U935" s="5" t="str" cm="1">
        <f t="array" aca="1" ref="U935" ca="1">HYPERLINK("#"&amp;CELL("direccion",Tabla_471047!A931),"928")</f>
        <v>928</v>
      </c>
      <c r="V935" s="5" t="str" cm="1">
        <f t="array" aca="1" ref="V935" ca="1">HYPERLINK("#"&amp;CELL("direccion",Tabla_471030!A931),"928")</f>
        <v>928</v>
      </c>
      <c r="W935" s="5" t="str" cm="1">
        <f t="array" aca="1" ref="W935" ca="1">HYPERLINK("#"&amp;CELL("direccion",Tabla_471041!A931),"928")</f>
        <v>928</v>
      </c>
      <c r="X935" s="5" t="str" cm="1">
        <f t="array" aca="1" ref="X935" ca="1">HYPERLINK("#"&amp;CELL("direccion",Tabla_471031!A931),"928")</f>
        <v>928</v>
      </c>
      <c r="Y935" s="5" t="str" cm="1">
        <f t="array" aca="1" ref="Y935" ca="1">HYPERLINK("#"&amp;CELL("direccion",Tabla_471032!A931),"928")</f>
        <v>928</v>
      </c>
      <c r="Z935" s="5" t="str" cm="1">
        <f t="array" aca="1" ref="Z935" ca="1">HYPERLINK("#"&amp;CELL("direccion",Tabla_471059!A931),"928")</f>
        <v>928</v>
      </c>
      <c r="AA935" s="5" t="str" cm="1">
        <f t="array" aca="1" ref="AA935" ca="1">HYPERLINK("#"&amp;CELL("direccion",Tabla_471071!A931),"928")</f>
        <v>928</v>
      </c>
      <c r="AB935" s="5" t="str" cm="1">
        <f t="array" aca="1" ref="AB935" ca="1">HYPERLINK("#"&amp;CELL("direccion",Tabla_471062!A931),"928")</f>
        <v>928</v>
      </c>
      <c r="AC935" s="5" t="str" cm="1">
        <f t="array" aca="1" ref="AC935" ca="1">HYPERLINK("#"&amp;CELL("direccion",Tabla_471074!A931),"928")</f>
        <v>928</v>
      </c>
      <c r="AD935" t="s">
        <v>213</v>
      </c>
      <c r="AE935" s="3">
        <v>45747</v>
      </c>
    </row>
    <row r="936" spans="1:31" x14ac:dyDescent="0.3">
      <c r="A936">
        <v>2025</v>
      </c>
      <c r="B936" s="3">
        <v>45658</v>
      </c>
      <c r="C936" s="3">
        <v>45747</v>
      </c>
      <c r="D936" t="s">
        <v>84</v>
      </c>
      <c r="E936">
        <v>169</v>
      </c>
      <c r="F936" t="s">
        <v>313</v>
      </c>
      <c r="G936" t="s">
        <v>313</v>
      </c>
      <c r="H936" t="s">
        <v>225</v>
      </c>
      <c r="I936" t="s">
        <v>1585</v>
      </c>
      <c r="J936" t="s">
        <v>685</v>
      </c>
      <c r="K936" t="s">
        <v>1586</v>
      </c>
      <c r="L936" t="s">
        <v>92</v>
      </c>
      <c r="M936">
        <v>11537</v>
      </c>
      <c r="N936" t="s">
        <v>212</v>
      </c>
      <c r="O936">
        <v>9402.81</v>
      </c>
      <c r="P936" t="s">
        <v>212</v>
      </c>
      <c r="Q936" s="5" t="str" cm="1">
        <f t="array" aca="1" ref="Q936" ca="1">HYPERLINK("#"&amp;CELL("direccion",Tabla_471065!A932),"929")</f>
        <v>929</v>
      </c>
      <c r="R936" s="5" t="str" cm="1">
        <f t="array" aca="1" ref="R936" ca="1">HYPERLINK("#"&amp;CELL("direccion",Tabla_471039!A932),"929")</f>
        <v>929</v>
      </c>
      <c r="S936" s="5" t="str" cm="1">
        <f t="array" aca="1" ref="S936" ca="1">HYPERLINK("#"&amp;CELL("direccion",Tabla_471067!A932),"929")</f>
        <v>929</v>
      </c>
      <c r="T936" s="5" t="str" cm="1">
        <f t="array" aca="1" ref="T936" ca="1">HYPERLINK("#"&amp;CELL("direccion",Tabla_471023!A932),"929")</f>
        <v>929</v>
      </c>
      <c r="U936" s="5" t="str" cm="1">
        <f t="array" aca="1" ref="U936" ca="1">HYPERLINK("#"&amp;CELL("direccion",Tabla_471047!A932),"929")</f>
        <v>929</v>
      </c>
      <c r="V936" s="5" t="str" cm="1">
        <f t="array" aca="1" ref="V936" ca="1">HYPERLINK("#"&amp;CELL("direccion",Tabla_471030!A932),"929")</f>
        <v>929</v>
      </c>
      <c r="W936" s="5" t="str" cm="1">
        <f t="array" aca="1" ref="W936" ca="1">HYPERLINK("#"&amp;CELL("direccion",Tabla_471041!A932),"929")</f>
        <v>929</v>
      </c>
      <c r="X936" s="5" t="str" cm="1">
        <f t="array" aca="1" ref="X936" ca="1">HYPERLINK("#"&amp;CELL("direccion",Tabla_471031!A932),"929")</f>
        <v>929</v>
      </c>
      <c r="Y936" s="5" t="str" cm="1">
        <f t="array" aca="1" ref="Y936" ca="1">HYPERLINK("#"&amp;CELL("direccion",Tabla_471032!A932),"929")</f>
        <v>929</v>
      </c>
      <c r="Z936" s="5" t="str" cm="1">
        <f t="array" aca="1" ref="Z936" ca="1">HYPERLINK("#"&amp;CELL("direccion",Tabla_471059!A932),"929")</f>
        <v>929</v>
      </c>
      <c r="AA936" s="5" t="str" cm="1">
        <f t="array" aca="1" ref="AA936" ca="1">HYPERLINK("#"&amp;CELL("direccion",Tabla_471071!A932),"929")</f>
        <v>929</v>
      </c>
      <c r="AB936" s="5" t="str" cm="1">
        <f t="array" aca="1" ref="AB936" ca="1">HYPERLINK("#"&amp;CELL("direccion",Tabla_471062!A932),"929")</f>
        <v>929</v>
      </c>
      <c r="AC936" s="5" t="str" cm="1">
        <f t="array" aca="1" ref="AC936" ca="1">HYPERLINK("#"&amp;CELL("direccion",Tabla_471074!A932),"929")</f>
        <v>929</v>
      </c>
      <c r="AD936" t="s">
        <v>213</v>
      </c>
      <c r="AE936" s="3">
        <v>45747</v>
      </c>
    </row>
    <row r="937" spans="1:31" x14ac:dyDescent="0.3">
      <c r="A937">
        <v>2025</v>
      </c>
      <c r="B937" s="3">
        <v>45658</v>
      </c>
      <c r="C937" s="3">
        <v>45747</v>
      </c>
      <c r="D937" t="s">
        <v>84</v>
      </c>
      <c r="E937">
        <v>169</v>
      </c>
      <c r="F937" t="s">
        <v>310</v>
      </c>
      <c r="G937" t="s">
        <v>310</v>
      </c>
      <c r="H937" t="s">
        <v>225</v>
      </c>
      <c r="I937" t="s">
        <v>1587</v>
      </c>
      <c r="J937" t="s">
        <v>685</v>
      </c>
      <c r="K937" t="s">
        <v>598</v>
      </c>
      <c r="L937" t="s">
        <v>91</v>
      </c>
      <c r="M937">
        <v>11537</v>
      </c>
      <c r="N937" t="s">
        <v>212</v>
      </c>
      <c r="O937">
        <v>9402.81</v>
      </c>
      <c r="P937" t="s">
        <v>212</v>
      </c>
      <c r="Q937" s="5" t="str" cm="1">
        <f t="array" aca="1" ref="Q937" ca="1">HYPERLINK("#"&amp;CELL("direccion",Tabla_471065!A933),"930")</f>
        <v>930</v>
      </c>
      <c r="R937" s="5" t="str" cm="1">
        <f t="array" aca="1" ref="R937" ca="1">HYPERLINK("#"&amp;CELL("direccion",Tabla_471039!A933),"930")</f>
        <v>930</v>
      </c>
      <c r="S937" s="5" t="str" cm="1">
        <f t="array" aca="1" ref="S937" ca="1">HYPERLINK("#"&amp;CELL("direccion",Tabla_471067!A933),"930")</f>
        <v>930</v>
      </c>
      <c r="T937" s="5" t="str" cm="1">
        <f t="array" aca="1" ref="T937" ca="1">HYPERLINK("#"&amp;CELL("direccion",Tabla_471023!A933),"930")</f>
        <v>930</v>
      </c>
      <c r="U937" s="5" t="str" cm="1">
        <f t="array" aca="1" ref="U937" ca="1">HYPERLINK("#"&amp;CELL("direccion",Tabla_471047!A933),"930")</f>
        <v>930</v>
      </c>
      <c r="V937" s="5" t="str" cm="1">
        <f t="array" aca="1" ref="V937" ca="1">HYPERLINK("#"&amp;CELL("direccion",Tabla_471030!A933),"930")</f>
        <v>930</v>
      </c>
      <c r="W937" s="5" t="str" cm="1">
        <f t="array" aca="1" ref="W937" ca="1">HYPERLINK("#"&amp;CELL("direccion",Tabla_471041!A933),"930")</f>
        <v>930</v>
      </c>
      <c r="X937" s="5" t="str" cm="1">
        <f t="array" aca="1" ref="X937" ca="1">HYPERLINK("#"&amp;CELL("direccion",Tabla_471031!A933),"930")</f>
        <v>930</v>
      </c>
      <c r="Y937" s="5" t="str" cm="1">
        <f t="array" aca="1" ref="Y937" ca="1">HYPERLINK("#"&amp;CELL("direccion",Tabla_471032!A933),"930")</f>
        <v>930</v>
      </c>
      <c r="Z937" s="5" t="str" cm="1">
        <f t="array" aca="1" ref="Z937" ca="1">HYPERLINK("#"&amp;CELL("direccion",Tabla_471059!A933),"930")</f>
        <v>930</v>
      </c>
      <c r="AA937" s="5" t="str" cm="1">
        <f t="array" aca="1" ref="AA937" ca="1">HYPERLINK("#"&amp;CELL("direccion",Tabla_471071!A933),"930")</f>
        <v>930</v>
      </c>
      <c r="AB937" s="5" t="str" cm="1">
        <f t="array" aca="1" ref="AB937" ca="1">HYPERLINK("#"&amp;CELL("direccion",Tabla_471062!A933),"930")</f>
        <v>930</v>
      </c>
      <c r="AC937" s="5" t="str" cm="1">
        <f t="array" aca="1" ref="AC937" ca="1">HYPERLINK("#"&amp;CELL("direccion",Tabla_471074!A933),"930")</f>
        <v>930</v>
      </c>
      <c r="AD937" t="s">
        <v>213</v>
      </c>
      <c r="AE937" s="3">
        <v>45747</v>
      </c>
    </row>
    <row r="938" spans="1:31" x14ac:dyDescent="0.3">
      <c r="A938">
        <v>2025</v>
      </c>
      <c r="B938" s="3">
        <v>45658</v>
      </c>
      <c r="C938" s="3">
        <v>45747</v>
      </c>
      <c r="D938" t="s">
        <v>84</v>
      </c>
      <c r="E938">
        <v>169</v>
      </c>
      <c r="F938" t="s">
        <v>309</v>
      </c>
      <c r="G938" t="s">
        <v>309</v>
      </c>
      <c r="H938" t="s">
        <v>225</v>
      </c>
      <c r="I938" t="s">
        <v>1588</v>
      </c>
      <c r="J938" t="s">
        <v>685</v>
      </c>
      <c r="K938" t="s">
        <v>366</v>
      </c>
      <c r="L938" t="s">
        <v>92</v>
      </c>
      <c r="M938">
        <v>10500</v>
      </c>
      <c r="N938" t="s">
        <v>212</v>
      </c>
      <c r="O938">
        <v>8609.76</v>
      </c>
      <c r="P938" t="s">
        <v>212</v>
      </c>
      <c r="Q938" s="5" t="str" cm="1">
        <f t="array" aca="1" ref="Q938" ca="1">HYPERLINK("#"&amp;CELL("direccion",Tabla_471065!A934),"931")</f>
        <v>931</v>
      </c>
      <c r="R938" s="5" t="str" cm="1">
        <f t="array" aca="1" ref="R938" ca="1">HYPERLINK("#"&amp;CELL("direccion",Tabla_471039!A934),"931")</f>
        <v>931</v>
      </c>
      <c r="S938" s="5" t="str" cm="1">
        <f t="array" aca="1" ref="S938" ca="1">HYPERLINK("#"&amp;CELL("direccion",Tabla_471067!A934),"931")</f>
        <v>931</v>
      </c>
      <c r="T938" s="5" t="str" cm="1">
        <f t="array" aca="1" ref="T938" ca="1">HYPERLINK("#"&amp;CELL("direccion",Tabla_471023!A934),"931")</f>
        <v>931</v>
      </c>
      <c r="U938" s="5" t="str" cm="1">
        <f t="array" aca="1" ref="U938" ca="1">HYPERLINK("#"&amp;CELL("direccion",Tabla_471047!A934),"931")</f>
        <v>931</v>
      </c>
      <c r="V938" s="5" t="str" cm="1">
        <f t="array" aca="1" ref="V938" ca="1">HYPERLINK("#"&amp;CELL("direccion",Tabla_471030!A934),"931")</f>
        <v>931</v>
      </c>
      <c r="W938" s="5" t="str" cm="1">
        <f t="array" aca="1" ref="W938" ca="1">HYPERLINK("#"&amp;CELL("direccion",Tabla_471041!A934),"931")</f>
        <v>931</v>
      </c>
      <c r="X938" s="5" t="str" cm="1">
        <f t="array" aca="1" ref="X938" ca="1">HYPERLINK("#"&amp;CELL("direccion",Tabla_471031!A934),"931")</f>
        <v>931</v>
      </c>
      <c r="Y938" s="5" t="str" cm="1">
        <f t="array" aca="1" ref="Y938" ca="1">HYPERLINK("#"&amp;CELL("direccion",Tabla_471032!A934),"931")</f>
        <v>931</v>
      </c>
      <c r="Z938" s="5" t="str" cm="1">
        <f t="array" aca="1" ref="Z938" ca="1">HYPERLINK("#"&amp;CELL("direccion",Tabla_471059!A934),"931")</f>
        <v>931</v>
      </c>
      <c r="AA938" s="5" t="str" cm="1">
        <f t="array" aca="1" ref="AA938" ca="1">HYPERLINK("#"&amp;CELL("direccion",Tabla_471071!A934),"931")</f>
        <v>931</v>
      </c>
      <c r="AB938" s="5" t="str" cm="1">
        <f t="array" aca="1" ref="AB938" ca="1">HYPERLINK("#"&amp;CELL("direccion",Tabla_471062!A934),"931")</f>
        <v>931</v>
      </c>
      <c r="AC938" s="5" t="str" cm="1">
        <f t="array" aca="1" ref="AC938" ca="1">HYPERLINK("#"&amp;CELL("direccion",Tabla_471074!A934),"931")</f>
        <v>931</v>
      </c>
      <c r="AD938" t="s">
        <v>213</v>
      </c>
      <c r="AE938" s="3">
        <v>45747</v>
      </c>
    </row>
    <row r="939" spans="1:31" x14ac:dyDescent="0.3">
      <c r="A939">
        <v>2025</v>
      </c>
      <c r="B939" s="3">
        <v>45658</v>
      </c>
      <c r="C939" s="3">
        <v>45747</v>
      </c>
      <c r="D939" t="s">
        <v>84</v>
      </c>
      <c r="E939">
        <v>169</v>
      </c>
      <c r="F939" t="s">
        <v>308</v>
      </c>
      <c r="G939" t="s">
        <v>308</v>
      </c>
      <c r="H939" t="s">
        <v>225</v>
      </c>
      <c r="I939" t="s">
        <v>1589</v>
      </c>
      <c r="J939" t="s">
        <v>474</v>
      </c>
      <c r="K939" t="s">
        <v>965</v>
      </c>
      <c r="L939" t="s">
        <v>92</v>
      </c>
      <c r="M939">
        <v>11537</v>
      </c>
      <c r="N939" t="s">
        <v>212</v>
      </c>
      <c r="O939">
        <v>9402.81</v>
      </c>
      <c r="P939" t="s">
        <v>212</v>
      </c>
      <c r="Q939" s="5" t="str" cm="1">
        <f t="array" aca="1" ref="Q939" ca="1">HYPERLINK("#"&amp;CELL("direccion",Tabla_471065!A935),"932")</f>
        <v>932</v>
      </c>
      <c r="R939" s="5" t="str" cm="1">
        <f t="array" aca="1" ref="R939" ca="1">HYPERLINK("#"&amp;CELL("direccion",Tabla_471039!A935),"932")</f>
        <v>932</v>
      </c>
      <c r="S939" s="5" t="str" cm="1">
        <f t="array" aca="1" ref="S939" ca="1">HYPERLINK("#"&amp;CELL("direccion",Tabla_471067!A935),"932")</f>
        <v>932</v>
      </c>
      <c r="T939" s="5" t="str" cm="1">
        <f t="array" aca="1" ref="T939" ca="1">HYPERLINK("#"&amp;CELL("direccion",Tabla_471023!A935),"932")</f>
        <v>932</v>
      </c>
      <c r="U939" s="5" t="str" cm="1">
        <f t="array" aca="1" ref="U939" ca="1">HYPERLINK("#"&amp;CELL("direccion",Tabla_471047!A935),"932")</f>
        <v>932</v>
      </c>
      <c r="V939" s="5" t="str" cm="1">
        <f t="array" aca="1" ref="V939" ca="1">HYPERLINK("#"&amp;CELL("direccion",Tabla_471030!A935),"932")</f>
        <v>932</v>
      </c>
      <c r="W939" s="5" t="str" cm="1">
        <f t="array" aca="1" ref="W939" ca="1">HYPERLINK("#"&amp;CELL("direccion",Tabla_471041!A935),"932")</f>
        <v>932</v>
      </c>
      <c r="X939" s="5" t="str" cm="1">
        <f t="array" aca="1" ref="X939" ca="1">HYPERLINK("#"&amp;CELL("direccion",Tabla_471031!A935),"932")</f>
        <v>932</v>
      </c>
      <c r="Y939" s="5" t="str" cm="1">
        <f t="array" aca="1" ref="Y939" ca="1">HYPERLINK("#"&amp;CELL("direccion",Tabla_471032!A935),"932")</f>
        <v>932</v>
      </c>
      <c r="Z939" s="5" t="str" cm="1">
        <f t="array" aca="1" ref="Z939" ca="1">HYPERLINK("#"&amp;CELL("direccion",Tabla_471059!A935),"932")</f>
        <v>932</v>
      </c>
      <c r="AA939" s="5" t="str" cm="1">
        <f t="array" aca="1" ref="AA939" ca="1">HYPERLINK("#"&amp;CELL("direccion",Tabla_471071!A935),"932")</f>
        <v>932</v>
      </c>
      <c r="AB939" s="5" t="str" cm="1">
        <f t="array" aca="1" ref="AB939" ca="1">HYPERLINK("#"&amp;CELL("direccion",Tabla_471062!A935),"932")</f>
        <v>932</v>
      </c>
      <c r="AC939" s="5" t="str" cm="1">
        <f t="array" aca="1" ref="AC939" ca="1">HYPERLINK("#"&amp;CELL("direccion",Tabla_471074!A935),"932")</f>
        <v>932</v>
      </c>
      <c r="AD939" t="s">
        <v>213</v>
      </c>
      <c r="AE939" s="3">
        <v>45747</v>
      </c>
    </row>
    <row r="940" spans="1:31" x14ac:dyDescent="0.3">
      <c r="A940">
        <v>2025</v>
      </c>
      <c r="B940" s="3">
        <v>45658</v>
      </c>
      <c r="C940" s="3">
        <v>45747</v>
      </c>
      <c r="D940" t="s">
        <v>84</v>
      </c>
      <c r="E940">
        <v>169</v>
      </c>
      <c r="F940" t="s">
        <v>306</v>
      </c>
      <c r="G940" t="s">
        <v>306</v>
      </c>
      <c r="H940" t="s">
        <v>225</v>
      </c>
      <c r="I940" t="s">
        <v>728</v>
      </c>
      <c r="J940" t="s">
        <v>948</v>
      </c>
      <c r="K940" t="s">
        <v>649</v>
      </c>
      <c r="L940" t="s">
        <v>91</v>
      </c>
      <c r="M940">
        <v>11537</v>
      </c>
      <c r="N940" t="s">
        <v>212</v>
      </c>
      <c r="O940">
        <v>9402.81</v>
      </c>
      <c r="P940" t="s">
        <v>212</v>
      </c>
      <c r="Q940" s="5" t="str" cm="1">
        <f t="array" aca="1" ref="Q940" ca="1">HYPERLINK("#"&amp;CELL("direccion",Tabla_471065!A936),"933")</f>
        <v>933</v>
      </c>
      <c r="R940" s="5" t="str" cm="1">
        <f t="array" aca="1" ref="R940" ca="1">HYPERLINK("#"&amp;CELL("direccion",Tabla_471039!A936),"933")</f>
        <v>933</v>
      </c>
      <c r="S940" s="5" t="str" cm="1">
        <f t="array" aca="1" ref="S940" ca="1">HYPERLINK("#"&amp;CELL("direccion",Tabla_471067!A936),"933")</f>
        <v>933</v>
      </c>
      <c r="T940" s="5" t="str" cm="1">
        <f t="array" aca="1" ref="T940" ca="1">HYPERLINK("#"&amp;CELL("direccion",Tabla_471023!A936),"933")</f>
        <v>933</v>
      </c>
      <c r="U940" s="5" t="str" cm="1">
        <f t="array" aca="1" ref="U940" ca="1">HYPERLINK("#"&amp;CELL("direccion",Tabla_471047!A936),"933")</f>
        <v>933</v>
      </c>
      <c r="V940" s="5" t="str" cm="1">
        <f t="array" aca="1" ref="V940" ca="1">HYPERLINK("#"&amp;CELL("direccion",Tabla_471030!A936),"933")</f>
        <v>933</v>
      </c>
      <c r="W940" s="5" t="str" cm="1">
        <f t="array" aca="1" ref="W940" ca="1">HYPERLINK("#"&amp;CELL("direccion",Tabla_471041!A936),"933")</f>
        <v>933</v>
      </c>
      <c r="X940" s="5" t="str" cm="1">
        <f t="array" aca="1" ref="X940" ca="1">HYPERLINK("#"&amp;CELL("direccion",Tabla_471031!A936),"933")</f>
        <v>933</v>
      </c>
      <c r="Y940" s="5" t="str" cm="1">
        <f t="array" aca="1" ref="Y940" ca="1">HYPERLINK("#"&amp;CELL("direccion",Tabla_471032!A936),"933")</f>
        <v>933</v>
      </c>
      <c r="Z940" s="5" t="str" cm="1">
        <f t="array" aca="1" ref="Z940" ca="1">HYPERLINK("#"&amp;CELL("direccion",Tabla_471059!A936),"933")</f>
        <v>933</v>
      </c>
      <c r="AA940" s="5" t="str" cm="1">
        <f t="array" aca="1" ref="AA940" ca="1">HYPERLINK("#"&amp;CELL("direccion",Tabla_471071!A936),"933")</f>
        <v>933</v>
      </c>
      <c r="AB940" s="5" t="str" cm="1">
        <f t="array" aca="1" ref="AB940" ca="1">HYPERLINK("#"&amp;CELL("direccion",Tabla_471062!A936),"933")</f>
        <v>933</v>
      </c>
      <c r="AC940" s="5" t="str" cm="1">
        <f t="array" aca="1" ref="AC940" ca="1">HYPERLINK("#"&amp;CELL("direccion",Tabla_471074!A936),"933")</f>
        <v>933</v>
      </c>
      <c r="AD940" t="s">
        <v>213</v>
      </c>
      <c r="AE940" s="3">
        <v>45747</v>
      </c>
    </row>
    <row r="941" spans="1:31" x14ac:dyDescent="0.3">
      <c r="A941">
        <v>2025</v>
      </c>
      <c r="B941" s="3">
        <v>45658</v>
      </c>
      <c r="C941" s="3">
        <v>45747</v>
      </c>
      <c r="D941" t="s">
        <v>84</v>
      </c>
      <c r="E941">
        <v>169</v>
      </c>
      <c r="F941" t="s">
        <v>306</v>
      </c>
      <c r="G941" t="s">
        <v>306</v>
      </c>
      <c r="H941" t="s">
        <v>225</v>
      </c>
      <c r="I941" t="s">
        <v>1590</v>
      </c>
      <c r="J941" t="s">
        <v>1591</v>
      </c>
      <c r="K941" t="s">
        <v>402</v>
      </c>
      <c r="L941" t="s">
        <v>91</v>
      </c>
      <c r="M941">
        <v>11537</v>
      </c>
      <c r="N941" t="s">
        <v>212</v>
      </c>
      <c r="O941">
        <v>9402.81</v>
      </c>
      <c r="P941" t="s">
        <v>212</v>
      </c>
      <c r="Q941" s="5" t="str" cm="1">
        <f t="array" aca="1" ref="Q941" ca="1">HYPERLINK("#"&amp;CELL("direccion",Tabla_471065!A937),"934")</f>
        <v>934</v>
      </c>
      <c r="R941" s="5" t="str" cm="1">
        <f t="array" aca="1" ref="R941" ca="1">HYPERLINK("#"&amp;CELL("direccion",Tabla_471039!A937),"934")</f>
        <v>934</v>
      </c>
      <c r="S941" s="5" t="str" cm="1">
        <f t="array" aca="1" ref="S941" ca="1">HYPERLINK("#"&amp;CELL("direccion",Tabla_471067!A937),"934")</f>
        <v>934</v>
      </c>
      <c r="T941" s="5" t="str" cm="1">
        <f t="array" aca="1" ref="T941" ca="1">HYPERLINK("#"&amp;CELL("direccion",Tabla_471023!A937),"934")</f>
        <v>934</v>
      </c>
      <c r="U941" s="5" t="str" cm="1">
        <f t="array" aca="1" ref="U941" ca="1">HYPERLINK("#"&amp;CELL("direccion",Tabla_471047!A937),"934")</f>
        <v>934</v>
      </c>
      <c r="V941" s="5" t="str" cm="1">
        <f t="array" aca="1" ref="V941" ca="1">HYPERLINK("#"&amp;CELL("direccion",Tabla_471030!A937),"934")</f>
        <v>934</v>
      </c>
      <c r="W941" s="5" t="str" cm="1">
        <f t="array" aca="1" ref="W941" ca="1">HYPERLINK("#"&amp;CELL("direccion",Tabla_471041!A937),"934")</f>
        <v>934</v>
      </c>
      <c r="X941" s="5" t="str" cm="1">
        <f t="array" aca="1" ref="X941" ca="1">HYPERLINK("#"&amp;CELL("direccion",Tabla_471031!A937),"934")</f>
        <v>934</v>
      </c>
      <c r="Y941" s="5" t="str" cm="1">
        <f t="array" aca="1" ref="Y941" ca="1">HYPERLINK("#"&amp;CELL("direccion",Tabla_471032!A937),"934")</f>
        <v>934</v>
      </c>
      <c r="Z941" s="5" t="str" cm="1">
        <f t="array" aca="1" ref="Z941" ca="1">HYPERLINK("#"&amp;CELL("direccion",Tabla_471059!A937),"934")</f>
        <v>934</v>
      </c>
      <c r="AA941" s="5" t="str" cm="1">
        <f t="array" aca="1" ref="AA941" ca="1">HYPERLINK("#"&amp;CELL("direccion",Tabla_471071!A937),"934")</f>
        <v>934</v>
      </c>
      <c r="AB941" s="5" t="str" cm="1">
        <f t="array" aca="1" ref="AB941" ca="1">HYPERLINK("#"&amp;CELL("direccion",Tabla_471062!A937),"934")</f>
        <v>934</v>
      </c>
      <c r="AC941" s="5" t="str" cm="1">
        <f t="array" aca="1" ref="AC941" ca="1">HYPERLINK("#"&amp;CELL("direccion",Tabla_471074!A937),"934")</f>
        <v>934</v>
      </c>
      <c r="AD941" t="s">
        <v>213</v>
      </c>
      <c r="AE941" s="3">
        <v>45747</v>
      </c>
    </row>
    <row r="942" spans="1:31" x14ac:dyDescent="0.3">
      <c r="A942">
        <v>2025</v>
      </c>
      <c r="B942" s="3">
        <v>45658</v>
      </c>
      <c r="C942" s="3">
        <v>45747</v>
      </c>
      <c r="D942" t="s">
        <v>84</v>
      </c>
      <c r="E942">
        <v>169</v>
      </c>
      <c r="F942" t="s">
        <v>297</v>
      </c>
      <c r="G942" t="s">
        <v>297</v>
      </c>
      <c r="H942" t="s">
        <v>225</v>
      </c>
      <c r="I942" t="s">
        <v>1592</v>
      </c>
      <c r="J942" t="s">
        <v>1593</v>
      </c>
      <c r="K942" t="s">
        <v>347</v>
      </c>
      <c r="L942" t="s">
        <v>92</v>
      </c>
      <c r="M942">
        <v>10500</v>
      </c>
      <c r="N942" t="s">
        <v>212</v>
      </c>
      <c r="O942">
        <v>8609.76</v>
      </c>
      <c r="P942" t="s">
        <v>212</v>
      </c>
      <c r="Q942" s="5" t="str" cm="1">
        <f t="array" aca="1" ref="Q942" ca="1">HYPERLINK("#"&amp;CELL("direccion",Tabla_471065!A938),"935")</f>
        <v>935</v>
      </c>
      <c r="R942" s="5" t="str" cm="1">
        <f t="array" aca="1" ref="R942" ca="1">HYPERLINK("#"&amp;CELL("direccion",Tabla_471039!A938),"935")</f>
        <v>935</v>
      </c>
      <c r="S942" s="5" t="str" cm="1">
        <f t="array" aca="1" ref="S942" ca="1">HYPERLINK("#"&amp;CELL("direccion",Tabla_471067!A938),"935")</f>
        <v>935</v>
      </c>
      <c r="T942" s="5" t="str" cm="1">
        <f t="array" aca="1" ref="T942" ca="1">HYPERLINK("#"&amp;CELL("direccion",Tabla_471023!A938),"935")</f>
        <v>935</v>
      </c>
      <c r="U942" s="5" t="str" cm="1">
        <f t="array" aca="1" ref="U942" ca="1">HYPERLINK("#"&amp;CELL("direccion",Tabla_471047!A938),"935")</f>
        <v>935</v>
      </c>
      <c r="V942" s="5" t="str" cm="1">
        <f t="array" aca="1" ref="V942" ca="1">HYPERLINK("#"&amp;CELL("direccion",Tabla_471030!A938),"935")</f>
        <v>935</v>
      </c>
      <c r="W942" s="5" t="str" cm="1">
        <f t="array" aca="1" ref="W942" ca="1">HYPERLINK("#"&amp;CELL("direccion",Tabla_471041!A938),"935")</f>
        <v>935</v>
      </c>
      <c r="X942" s="5" t="str" cm="1">
        <f t="array" aca="1" ref="X942" ca="1">HYPERLINK("#"&amp;CELL("direccion",Tabla_471031!A938),"935")</f>
        <v>935</v>
      </c>
      <c r="Y942" s="5" t="str" cm="1">
        <f t="array" aca="1" ref="Y942" ca="1">HYPERLINK("#"&amp;CELL("direccion",Tabla_471032!A938),"935")</f>
        <v>935</v>
      </c>
      <c r="Z942" s="5" t="str" cm="1">
        <f t="array" aca="1" ref="Z942" ca="1">HYPERLINK("#"&amp;CELL("direccion",Tabla_471059!A938),"935")</f>
        <v>935</v>
      </c>
      <c r="AA942" s="5" t="str" cm="1">
        <f t="array" aca="1" ref="AA942" ca="1">HYPERLINK("#"&amp;CELL("direccion",Tabla_471071!A938),"935")</f>
        <v>935</v>
      </c>
      <c r="AB942" s="5" t="str" cm="1">
        <f t="array" aca="1" ref="AB942" ca="1">HYPERLINK("#"&amp;CELL("direccion",Tabla_471062!A938),"935")</f>
        <v>935</v>
      </c>
      <c r="AC942" s="5" t="str" cm="1">
        <f t="array" aca="1" ref="AC942" ca="1">HYPERLINK("#"&amp;CELL("direccion",Tabla_471074!A938),"935")</f>
        <v>935</v>
      </c>
      <c r="AD942" t="s">
        <v>213</v>
      </c>
      <c r="AE942" s="3">
        <v>45747</v>
      </c>
    </row>
    <row r="943" spans="1:31" x14ac:dyDescent="0.3">
      <c r="A943">
        <v>2025</v>
      </c>
      <c r="B943" s="3">
        <v>45658</v>
      </c>
      <c r="C943" s="3">
        <v>45747</v>
      </c>
      <c r="D943" t="s">
        <v>84</v>
      </c>
      <c r="E943">
        <v>169</v>
      </c>
      <c r="F943" t="s">
        <v>310</v>
      </c>
      <c r="G943" t="s">
        <v>310</v>
      </c>
      <c r="H943" t="s">
        <v>225</v>
      </c>
      <c r="I943" t="s">
        <v>1594</v>
      </c>
      <c r="J943" t="s">
        <v>1595</v>
      </c>
      <c r="K943" t="s">
        <v>690</v>
      </c>
      <c r="L943" t="s">
        <v>92</v>
      </c>
      <c r="M943">
        <v>11537</v>
      </c>
      <c r="N943" t="s">
        <v>212</v>
      </c>
      <c r="O943">
        <v>9402.81</v>
      </c>
      <c r="P943" t="s">
        <v>212</v>
      </c>
      <c r="Q943" s="5" t="str" cm="1">
        <f t="array" aca="1" ref="Q943" ca="1">HYPERLINK("#"&amp;CELL("direccion",Tabla_471065!A939),"936")</f>
        <v>936</v>
      </c>
      <c r="R943" s="5" t="str" cm="1">
        <f t="array" aca="1" ref="R943" ca="1">HYPERLINK("#"&amp;CELL("direccion",Tabla_471039!A939),"936")</f>
        <v>936</v>
      </c>
      <c r="S943" s="5" t="str" cm="1">
        <f t="array" aca="1" ref="S943" ca="1">HYPERLINK("#"&amp;CELL("direccion",Tabla_471067!A939),"936")</f>
        <v>936</v>
      </c>
      <c r="T943" s="5" t="str" cm="1">
        <f t="array" aca="1" ref="T943" ca="1">HYPERLINK("#"&amp;CELL("direccion",Tabla_471023!A939),"936")</f>
        <v>936</v>
      </c>
      <c r="U943" s="5" t="str" cm="1">
        <f t="array" aca="1" ref="U943" ca="1">HYPERLINK("#"&amp;CELL("direccion",Tabla_471047!A939),"936")</f>
        <v>936</v>
      </c>
      <c r="V943" s="5" t="str" cm="1">
        <f t="array" aca="1" ref="V943" ca="1">HYPERLINK("#"&amp;CELL("direccion",Tabla_471030!A939),"936")</f>
        <v>936</v>
      </c>
      <c r="W943" s="5" t="str" cm="1">
        <f t="array" aca="1" ref="W943" ca="1">HYPERLINK("#"&amp;CELL("direccion",Tabla_471041!A939),"936")</f>
        <v>936</v>
      </c>
      <c r="X943" s="5" t="str" cm="1">
        <f t="array" aca="1" ref="X943" ca="1">HYPERLINK("#"&amp;CELL("direccion",Tabla_471031!A939),"936")</f>
        <v>936</v>
      </c>
      <c r="Y943" s="5" t="str" cm="1">
        <f t="array" aca="1" ref="Y943" ca="1">HYPERLINK("#"&amp;CELL("direccion",Tabla_471032!A939),"936")</f>
        <v>936</v>
      </c>
      <c r="Z943" s="5" t="str" cm="1">
        <f t="array" aca="1" ref="Z943" ca="1">HYPERLINK("#"&amp;CELL("direccion",Tabla_471059!A939),"936")</f>
        <v>936</v>
      </c>
      <c r="AA943" s="5" t="str" cm="1">
        <f t="array" aca="1" ref="AA943" ca="1">HYPERLINK("#"&amp;CELL("direccion",Tabla_471071!A939),"936")</f>
        <v>936</v>
      </c>
      <c r="AB943" s="5" t="str" cm="1">
        <f t="array" aca="1" ref="AB943" ca="1">HYPERLINK("#"&amp;CELL("direccion",Tabla_471062!A939),"936")</f>
        <v>936</v>
      </c>
      <c r="AC943" s="5" t="str" cm="1">
        <f t="array" aca="1" ref="AC943" ca="1">HYPERLINK("#"&amp;CELL("direccion",Tabla_471074!A939),"936")</f>
        <v>936</v>
      </c>
      <c r="AD943" t="s">
        <v>213</v>
      </c>
      <c r="AE943" s="3">
        <v>45747</v>
      </c>
    </row>
    <row r="944" spans="1:31" x14ac:dyDescent="0.3">
      <c r="A944">
        <v>2025</v>
      </c>
      <c r="B944" s="3">
        <v>45658</v>
      </c>
      <c r="C944" s="3">
        <v>45747</v>
      </c>
      <c r="D944" t="s">
        <v>84</v>
      </c>
      <c r="E944">
        <v>169</v>
      </c>
      <c r="F944" t="s">
        <v>306</v>
      </c>
      <c r="G944" t="s">
        <v>306</v>
      </c>
      <c r="H944" t="s">
        <v>225</v>
      </c>
      <c r="I944" t="s">
        <v>759</v>
      </c>
      <c r="J944" t="s">
        <v>1596</v>
      </c>
      <c r="K944" t="s">
        <v>347</v>
      </c>
      <c r="L944" t="s">
        <v>92</v>
      </c>
      <c r="M944">
        <v>11537</v>
      </c>
      <c r="N944" t="s">
        <v>212</v>
      </c>
      <c r="O944">
        <v>9402.81</v>
      </c>
      <c r="P944" t="s">
        <v>212</v>
      </c>
      <c r="Q944" s="5" t="str" cm="1">
        <f t="array" aca="1" ref="Q944" ca="1">HYPERLINK("#"&amp;CELL("direccion",Tabla_471065!A940),"937")</f>
        <v>937</v>
      </c>
      <c r="R944" s="5" t="str" cm="1">
        <f t="array" aca="1" ref="R944" ca="1">HYPERLINK("#"&amp;CELL("direccion",Tabla_471039!A940),"937")</f>
        <v>937</v>
      </c>
      <c r="S944" s="5" t="str" cm="1">
        <f t="array" aca="1" ref="S944" ca="1">HYPERLINK("#"&amp;CELL("direccion",Tabla_471067!A940),"937")</f>
        <v>937</v>
      </c>
      <c r="T944" s="5" t="str" cm="1">
        <f t="array" aca="1" ref="T944" ca="1">HYPERLINK("#"&amp;CELL("direccion",Tabla_471023!A940),"937")</f>
        <v>937</v>
      </c>
      <c r="U944" s="5" t="str" cm="1">
        <f t="array" aca="1" ref="U944" ca="1">HYPERLINK("#"&amp;CELL("direccion",Tabla_471047!A940),"937")</f>
        <v>937</v>
      </c>
      <c r="V944" s="5" t="str" cm="1">
        <f t="array" aca="1" ref="V944" ca="1">HYPERLINK("#"&amp;CELL("direccion",Tabla_471030!A940),"937")</f>
        <v>937</v>
      </c>
      <c r="W944" s="5" t="str" cm="1">
        <f t="array" aca="1" ref="W944" ca="1">HYPERLINK("#"&amp;CELL("direccion",Tabla_471041!A940),"937")</f>
        <v>937</v>
      </c>
      <c r="X944" s="5" t="str" cm="1">
        <f t="array" aca="1" ref="X944" ca="1">HYPERLINK("#"&amp;CELL("direccion",Tabla_471031!A940),"937")</f>
        <v>937</v>
      </c>
      <c r="Y944" s="5" t="str" cm="1">
        <f t="array" aca="1" ref="Y944" ca="1">HYPERLINK("#"&amp;CELL("direccion",Tabla_471032!A940),"937")</f>
        <v>937</v>
      </c>
      <c r="Z944" s="5" t="str" cm="1">
        <f t="array" aca="1" ref="Z944" ca="1">HYPERLINK("#"&amp;CELL("direccion",Tabla_471059!A940),"937")</f>
        <v>937</v>
      </c>
      <c r="AA944" s="5" t="str" cm="1">
        <f t="array" aca="1" ref="AA944" ca="1">HYPERLINK("#"&amp;CELL("direccion",Tabla_471071!A940),"937")</f>
        <v>937</v>
      </c>
      <c r="AB944" s="5" t="str" cm="1">
        <f t="array" aca="1" ref="AB944" ca="1">HYPERLINK("#"&amp;CELL("direccion",Tabla_471062!A940),"937")</f>
        <v>937</v>
      </c>
      <c r="AC944" s="5" t="str" cm="1">
        <f t="array" aca="1" ref="AC944" ca="1">HYPERLINK("#"&amp;CELL("direccion",Tabla_471074!A940),"937")</f>
        <v>937</v>
      </c>
      <c r="AD944" t="s">
        <v>213</v>
      </c>
      <c r="AE944" s="3">
        <v>45747</v>
      </c>
    </row>
    <row r="945" spans="1:31" x14ac:dyDescent="0.3">
      <c r="A945">
        <v>2025</v>
      </c>
      <c r="B945" s="3">
        <v>45658</v>
      </c>
      <c r="C945" s="3">
        <v>45747</v>
      </c>
      <c r="D945" t="s">
        <v>84</v>
      </c>
      <c r="E945">
        <v>169</v>
      </c>
      <c r="F945" t="s">
        <v>297</v>
      </c>
      <c r="G945" t="s">
        <v>297</v>
      </c>
      <c r="H945" t="s">
        <v>225</v>
      </c>
      <c r="I945" t="s">
        <v>654</v>
      </c>
      <c r="J945" t="s">
        <v>618</v>
      </c>
      <c r="K945" t="s">
        <v>1597</v>
      </c>
      <c r="L945" t="s">
        <v>92</v>
      </c>
      <c r="M945">
        <v>10500</v>
      </c>
      <c r="N945" t="s">
        <v>212</v>
      </c>
      <c r="O945">
        <v>8609.76</v>
      </c>
      <c r="P945" t="s">
        <v>212</v>
      </c>
      <c r="Q945" s="5" t="str" cm="1">
        <f t="array" aca="1" ref="Q945" ca="1">HYPERLINK("#"&amp;CELL("direccion",Tabla_471065!A941),"938")</f>
        <v>938</v>
      </c>
      <c r="R945" s="5" t="str" cm="1">
        <f t="array" aca="1" ref="R945" ca="1">HYPERLINK("#"&amp;CELL("direccion",Tabla_471039!A941),"938")</f>
        <v>938</v>
      </c>
      <c r="S945" s="5" t="str" cm="1">
        <f t="array" aca="1" ref="S945" ca="1">HYPERLINK("#"&amp;CELL("direccion",Tabla_471067!A941),"938")</f>
        <v>938</v>
      </c>
      <c r="T945" s="5" t="str" cm="1">
        <f t="array" aca="1" ref="T945" ca="1">HYPERLINK("#"&amp;CELL("direccion",Tabla_471023!A941),"938")</f>
        <v>938</v>
      </c>
      <c r="U945" s="5" t="str" cm="1">
        <f t="array" aca="1" ref="U945" ca="1">HYPERLINK("#"&amp;CELL("direccion",Tabla_471047!A941),"938")</f>
        <v>938</v>
      </c>
      <c r="V945" s="5" t="str" cm="1">
        <f t="array" aca="1" ref="V945" ca="1">HYPERLINK("#"&amp;CELL("direccion",Tabla_471030!A941),"938")</f>
        <v>938</v>
      </c>
      <c r="W945" s="5" t="str" cm="1">
        <f t="array" aca="1" ref="W945" ca="1">HYPERLINK("#"&amp;CELL("direccion",Tabla_471041!A941),"938")</f>
        <v>938</v>
      </c>
      <c r="X945" s="5" t="str" cm="1">
        <f t="array" aca="1" ref="X945" ca="1">HYPERLINK("#"&amp;CELL("direccion",Tabla_471031!A941),"938")</f>
        <v>938</v>
      </c>
      <c r="Y945" s="5" t="str" cm="1">
        <f t="array" aca="1" ref="Y945" ca="1">HYPERLINK("#"&amp;CELL("direccion",Tabla_471032!A941),"938")</f>
        <v>938</v>
      </c>
      <c r="Z945" s="5" t="str" cm="1">
        <f t="array" aca="1" ref="Z945" ca="1">HYPERLINK("#"&amp;CELL("direccion",Tabla_471059!A941),"938")</f>
        <v>938</v>
      </c>
      <c r="AA945" s="5" t="str" cm="1">
        <f t="array" aca="1" ref="AA945" ca="1">HYPERLINK("#"&amp;CELL("direccion",Tabla_471071!A941),"938")</f>
        <v>938</v>
      </c>
      <c r="AB945" s="5" t="str" cm="1">
        <f t="array" aca="1" ref="AB945" ca="1">HYPERLINK("#"&amp;CELL("direccion",Tabla_471062!A941),"938")</f>
        <v>938</v>
      </c>
      <c r="AC945" s="5" t="str" cm="1">
        <f t="array" aca="1" ref="AC945" ca="1">HYPERLINK("#"&amp;CELL("direccion",Tabla_471074!A941),"938")</f>
        <v>938</v>
      </c>
      <c r="AD945" t="s">
        <v>213</v>
      </c>
      <c r="AE945" s="3">
        <v>45747</v>
      </c>
    </row>
    <row r="946" spans="1:31" x14ac:dyDescent="0.3">
      <c r="A946">
        <v>2025</v>
      </c>
      <c r="B946" s="3">
        <v>45658</v>
      </c>
      <c r="C946" s="3">
        <v>45747</v>
      </c>
      <c r="D946" t="s">
        <v>84</v>
      </c>
      <c r="E946">
        <v>169</v>
      </c>
      <c r="F946" t="s">
        <v>306</v>
      </c>
      <c r="G946" t="s">
        <v>306</v>
      </c>
      <c r="H946" t="s">
        <v>225</v>
      </c>
      <c r="I946" t="s">
        <v>1598</v>
      </c>
      <c r="J946" t="s">
        <v>1599</v>
      </c>
      <c r="K946" t="s">
        <v>1600</v>
      </c>
      <c r="L946" t="s">
        <v>92</v>
      </c>
      <c r="M946">
        <v>11537</v>
      </c>
      <c r="N946" t="s">
        <v>212</v>
      </c>
      <c r="O946">
        <v>9402.81</v>
      </c>
      <c r="P946" t="s">
        <v>212</v>
      </c>
      <c r="Q946" s="5" t="str" cm="1">
        <f t="array" aca="1" ref="Q946" ca="1">HYPERLINK("#"&amp;CELL("direccion",Tabla_471065!A942),"939")</f>
        <v>939</v>
      </c>
      <c r="R946" s="5" t="str" cm="1">
        <f t="array" aca="1" ref="R946" ca="1">HYPERLINK("#"&amp;CELL("direccion",Tabla_471039!A942),"939")</f>
        <v>939</v>
      </c>
      <c r="S946" s="5" t="str" cm="1">
        <f t="array" aca="1" ref="S946" ca="1">HYPERLINK("#"&amp;CELL("direccion",Tabla_471067!A942),"939")</f>
        <v>939</v>
      </c>
      <c r="T946" s="5" t="str" cm="1">
        <f t="array" aca="1" ref="T946" ca="1">HYPERLINK("#"&amp;CELL("direccion",Tabla_471023!A942),"939")</f>
        <v>939</v>
      </c>
      <c r="U946" s="5" t="str" cm="1">
        <f t="array" aca="1" ref="U946" ca="1">HYPERLINK("#"&amp;CELL("direccion",Tabla_471047!A942),"939")</f>
        <v>939</v>
      </c>
      <c r="V946" s="5" t="str" cm="1">
        <f t="array" aca="1" ref="V946" ca="1">HYPERLINK("#"&amp;CELL("direccion",Tabla_471030!A942),"939")</f>
        <v>939</v>
      </c>
      <c r="W946" s="5" t="str" cm="1">
        <f t="array" aca="1" ref="W946" ca="1">HYPERLINK("#"&amp;CELL("direccion",Tabla_471041!A942),"939")</f>
        <v>939</v>
      </c>
      <c r="X946" s="5" t="str" cm="1">
        <f t="array" aca="1" ref="X946" ca="1">HYPERLINK("#"&amp;CELL("direccion",Tabla_471031!A942),"939")</f>
        <v>939</v>
      </c>
      <c r="Y946" s="5" t="str" cm="1">
        <f t="array" aca="1" ref="Y946" ca="1">HYPERLINK("#"&amp;CELL("direccion",Tabla_471032!A942),"939")</f>
        <v>939</v>
      </c>
      <c r="Z946" s="5" t="str" cm="1">
        <f t="array" aca="1" ref="Z946" ca="1">HYPERLINK("#"&amp;CELL("direccion",Tabla_471059!A942),"939")</f>
        <v>939</v>
      </c>
      <c r="AA946" s="5" t="str" cm="1">
        <f t="array" aca="1" ref="AA946" ca="1">HYPERLINK("#"&amp;CELL("direccion",Tabla_471071!A942),"939")</f>
        <v>939</v>
      </c>
      <c r="AB946" s="5" t="str" cm="1">
        <f t="array" aca="1" ref="AB946" ca="1">HYPERLINK("#"&amp;CELL("direccion",Tabla_471062!A942),"939")</f>
        <v>939</v>
      </c>
      <c r="AC946" s="5" t="str" cm="1">
        <f t="array" aca="1" ref="AC946" ca="1">HYPERLINK("#"&amp;CELL("direccion",Tabla_471074!A942),"939")</f>
        <v>939</v>
      </c>
      <c r="AD946" t="s">
        <v>213</v>
      </c>
      <c r="AE946" s="3">
        <v>45747</v>
      </c>
    </row>
    <row r="947" spans="1:31" x14ac:dyDescent="0.3">
      <c r="A947">
        <v>2025</v>
      </c>
      <c r="B947" s="3">
        <v>45658</v>
      </c>
      <c r="C947" s="3">
        <v>45747</v>
      </c>
      <c r="D947" t="s">
        <v>84</v>
      </c>
      <c r="E947">
        <v>169</v>
      </c>
      <c r="F947" t="s">
        <v>297</v>
      </c>
      <c r="G947" t="s">
        <v>297</v>
      </c>
      <c r="H947" t="s">
        <v>225</v>
      </c>
      <c r="I947" t="s">
        <v>424</v>
      </c>
      <c r="J947" t="s">
        <v>952</v>
      </c>
      <c r="K947" t="s">
        <v>1601</v>
      </c>
      <c r="L947" t="s">
        <v>91</v>
      </c>
      <c r="M947">
        <v>10500</v>
      </c>
      <c r="N947" t="s">
        <v>212</v>
      </c>
      <c r="O947">
        <v>8609.76</v>
      </c>
      <c r="P947" t="s">
        <v>212</v>
      </c>
      <c r="Q947" s="5" t="str" cm="1">
        <f t="array" aca="1" ref="Q947" ca="1">HYPERLINK("#"&amp;CELL("direccion",Tabla_471065!A943),"940")</f>
        <v>940</v>
      </c>
      <c r="R947" s="5" t="str" cm="1">
        <f t="array" aca="1" ref="R947" ca="1">HYPERLINK("#"&amp;CELL("direccion",Tabla_471039!A943),"940")</f>
        <v>940</v>
      </c>
      <c r="S947" s="5" t="str" cm="1">
        <f t="array" aca="1" ref="S947" ca="1">HYPERLINK("#"&amp;CELL("direccion",Tabla_471067!A943),"940")</f>
        <v>940</v>
      </c>
      <c r="T947" s="5" t="str" cm="1">
        <f t="array" aca="1" ref="T947" ca="1">HYPERLINK("#"&amp;CELL("direccion",Tabla_471023!A943),"940")</f>
        <v>940</v>
      </c>
      <c r="U947" s="5" t="str" cm="1">
        <f t="array" aca="1" ref="U947" ca="1">HYPERLINK("#"&amp;CELL("direccion",Tabla_471047!A943),"940")</f>
        <v>940</v>
      </c>
      <c r="V947" s="5" t="str" cm="1">
        <f t="array" aca="1" ref="V947" ca="1">HYPERLINK("#"&amp;CELL("direccion",Tabla_471030!A943),"940")</f>
        <v>940</v>
      </c>
      <c r="W947" s="5" t="str" cm="1">
        <f t="array" aca="1" ref="W947" ca="1">HYPERLINK("#"&amp;CELL("direccion",Tabla_471041!A943),"940")</f>
        <v>940</v>
      </c>
      <c r="X947" s="5" t="str" cm="1">
        <f t="array" aca="1" ref="X947" ca="1">HYPERLINK("#"&amp;CELL("direccion",Tabla_471031!A943),"940")</f>
        <v>940</v>
      </c>
      <c r="Y947" s="5" t="str" cm="1">
        <f t="array" aca="1" ref="Y947" ca="1">HYPERLINK("#"&amp;CELL("direccion",Tabla_471032!A943),"940")</f>
        <v>940</v>
      </c>
      <c r="Z947" s="5" t="str" cm="1">
        <f t="array" aca="1" ref="Z947" ca="1">HYPERLINK("#"&amp;CELL("direccion",Tabla_471059!A943),"940")</f>
        <v>940</v>
      </c>
      <c r="AA947" s="5" t="str" cm="1">
        <f t="array" aca="1" ref="AA947" ca="1">HYPERLINK("#"&amp;CELL("direccion",Tabla_471071!A943),"940")</f>
        <v>940</v>
      </c>
      <c r="AB947" s="5" t="str" cm="1">
        <f t="array" aca="1" ref="AB947" ca="1">HYPERLINK("#"&amp;CELL("direccion",Tabla_471062!A943),"940")</f>
        <v>940</v>
      </c>
      <c r="AC947" s="5" t="str" cm="1">
        <f t="array" aca="1" ref="AC947" ca="1">HYPERLINK("#"&amp;CELL("direccion",Tabla_471074!A943),"940")</f>
        <v>940</v>
      </c>
      <c r="AD947" t="s">
        <v>213</v>
      </c>
      <c r="AE947" s="3">
        <v>45747</v>
      </c>
    </row>
    <row r="948" spans="1:31" x14ac:dyDescent="0.3">
      <c r="A948">
        <v>2025</v>
      </c>
      <c r="B948" s="3">
        <v>45658</v>
      </c>
      <c r="C948" s="3">
        <v>45747</v>
      </c>
      <c r="D948" t="s">
        <v>84</v>
      </c>
      <c r="E948">
        <v>169</v>
      </c>
      <c r="F948" t="s">
        <v>310</v>
      </c>
      <c r="G948" t="s">
        <v>310</v>
      </c>
      <c r="H948" t="s">
        <v>225</v>
      </c>
      <c r="I948" t="s">
        <v>1602</v>
      </c>
      <c r="J948" t="s">
        <v>952</v>
      </c>
      <c r="K948" t="s">
        <v>1603</v>
      </c>
      <c r="L948" t="s">
        <v>91</v>
      </c>
      <c r="M948">
        <v>11537</v>
      </c>
      <c r="N948" t="s">
        <v>212</v>
      </c>
      <c r="O948">
        <v>9402.81</v>
      </c>
      <c r="P948" t="s">
        <v>212</v>
      </c>
      <c r="Q948" s="5" t="str" cm="1">
        <f t="array" aca="1" ref="Q948" ca="1">HYPERLINK("#"&amp;CELL("direccion",Tabla_471065!A944),"941")</f>
        <v>941</v>
      </c>
      <c r="R948" s="5" t="str" cm="1">
        <f t="array" aca="1" ref="R948" ca="1">HYPERLINK("#"&amp;CELL("direccion",Tabla_471039!A944),"941")</f>
        <v>941</v>
      </c>
      <c r="S948" s="5" t="str" cm="1">
        <f t="array" aca="1" ref="S948" ca="1">HYPERLINK("#"&amp;CELL("direccion",Tabla_471067!A944),"941")</f>
        <v>941</v>
      </c>
      <c r="T948" s="5" t="str" cm="1">
        <f t="array" aca="1" ref="T948" ca="1">HYPERLINK("#"&amp;CELL("direccion",Tabla_471023!A944),"941")</f>
        <v>941</v>
      </c>
      <c r="U948" s="5" t="str" cm="1">
        <f t="array" aca="1" ref="U948" ca="1">HYPERLINK("#"&amp;CELL("direccion",Tabla_471047!A944),"941")</f>
        <v>941</v>
      </c>
      <c r="V948" s="5" t="str" cm="1">
        <f t="array" aca="1" ref="V948" ca="1">HYPERLINK("#"&amp;CELL("direccion",Tabla_471030!A944),"941")</f>
        <v>941</v>
      </c>
      <c r="W948" s="5" t="str" cm="1">
        <f t="array" aca="1" ref="W948" ca="1">HYPERLINK("#"&amp;CELL("direccion",Tabla_471041!A944),"941")</f>
        <v>941</v>
      </c>
      <c r="X948" s="5" t="str" cm="1">
        <f t="array" aca="1" ref="X948" ca="1">HYPERLINK("#"&amp;CELL("direccion",Tabla_471031!A944),"941")</f>
        <v>941</v>
      </c>
      <c r="Y948" s="5" t="str" cm="1">
        <f t="array" aca="1" ref="Y948" ca="1">HYPERLINK("#"&amp;CELL("direccion",Tabla_471032!A944),"941")</f>
        <v>941</v>
      </c>
      <c r="Z948" s="5" t="str" cm="1">
        <f t="array" aca="1" ref="Z948" ca="1">HYPERLINK("#"&amp;CELL("direccion",Tabla_471059!A944),"941")</f>
        <v>941</v>
      </c>
      <c r="AA948" s="5" t="str" cm="1">
        <f t="array" aca="1" ref="AA948" ca="1">HYPERLINK("#"&amp;CELL("direccion",Tabla_471071!A944),"941")</f>
        <v>941</v>
      </c>
      <c r="AB948" s="5" t="str" cm="1">
        <f t="array" aca="1" ref="AB948" ca="1">HYPERLINK("#"&amp;CELL("direccion",Tabla_471062!A944),"941")</f>
        <v>941</v>
      </c>
      <c r="AC948" s="5" t="str" cm="1">
        <f t="array" aca="1" ref="AC948" ca="1">HYPERLINK("#"&amp;CELL("direccion",Tabla_471074!A944),"941")</f>
        <v>941</v>
      </c>
      <c r="AD948" t="s">
        <v>213</v>
      </c>
      <c r="AE948" s="3">
        <v>45747</v>
      </c>
    </row>
    <row r="949" spans="1:31" x14ac:dyDescent="0.3">
      <c r="A949">
        <v>2025</v>
      </c>
      <c r="B949" s="3">
        <v>45658</v>
      </c>
      <c r="C949" s="3">
        <v>45747</v>
      </c>
      <c r="D949" t="s">
        <v>84</v>
      </c>
      <c r="E949">
        <v>169</v>
      </c>
      <c r="F949" t="s">
        <v>307</v>
      </c>
      <c r="G949" t="s">
        <v>307</v>
      </c>
      <c r="H949" t="s">
        <v>225</v>
      </c>
      <c r="I949" t="s">
        <v>346</v>
      </c>
      <c r="J949" t="s">
        <v>1604</v>
      </c>
      <c r="K949" t="s">
        <v>569</v>
      </c>
      <c r="L949" t="s">
        <v>91</v>
      </c>
      <c r="M949">
        <v>11537</v>
      </c>
      <c r="N949" t="s">
        <v>212</v>
      </c>
      <c r="O949">
        <v>9402.81</v>
      </c>
      <c r="P949" t="s">
        <v>212</v>
      </c>
      <c r="Q949" s="5" t="str" cm="1">
        <f t="array" aca="1" ref="Q949" ca="1">HYPERLINK("#"&amp;CELL("direccion",Tabla_471065!A945),"942")</f>
        <v>942</v>
      </c>
      <c r="R949" s="5" t="str" cm="1">
        <f t="array" aca="1" ref="R949" ca="1">HYPERLINK("#"&amp;CELL("direccion",Tabla_471039!A945),"942")</f>
        <v>942</v>
      </c>
      <c r="S949" s="5" t="str" cm="1">
        <f t="array" aca="1" ref="S949" ca="1">HYPERLINK("#"&amp;CELL("direccion",Tabla_471067!A945),"942")</f>
        <v>942</v>
      </c>
      <c r="T949" s="5" t="str" cm="1">
        <f t="array" aca="1" ref="T949" ca="1">HYPERLINK("#"&amp;CELL("direccion",Tabla_471023!A945),"942")</f>
        <v>942</v>
      </c>
      <c r="U949" s="5" t="str" cm="1">
        <f t="array" aca="1" ref="U949" ca="1">HYPERLINK("#"&amp;CELL("direccion",Tabla_471047!A945),"942")</f>
        <v>942</v>
      </c>
      <c r="V949" s="5" t="str" cm="1">
        <f t="array" aca="1" ref="V949" ca="1">HYPERLINK("#"&amp;CELL("direccion",Tabla_471030!A945),"942")</f>
        <v>942</v>
      </c>
      <c r="W949" s="5" t="str" cm="1">
        <f t="array" aca="1" ref="W949" ca="1">HYPERLINK("#"&amp;CELL("direccion",Tabla_471041!A945),"942")</f>
        <v>942</v>
      </c>
      <c r="X949" s="5" t="str" cm="1">
        <f t="array" aca="1" ref="X949" ca="1">HYPERLINK("#"&amp;CELL("direccion",Tabla_471031!A945),"942")</f>
        <v>942</v>
      </c>
      <c r="Y949" s="5" t="str" cm="1">
        <f t="array" aca="1" ref="Y949" ca="1">HYPERLINK("#"&amp;CELL("direccion",Tabla_471032!A945),"942")</f>
        <v>942</v>
      </c>
      <c r="Z949" s="5" t="str" cm="1">
        <f t="array" aca="1" ref="Z949" ca="1">HYPERLINK("#"&amp;CELL("direccion",Tabla_471059!A945),"942")</f>
        <v>942</v>
      </c>
      <c r="AA949" s="5" t="str" cm="1">
        <f t="array" aca="1" ref="AA949" ca="1">HYPERLINK("#"&amp;CELL("direccion",Tabla_471071!A945),"942")</f>
        <v>942</v>
      </c>
      <c r="AB949" s="5" t="str" cm="1">
        <f t="array" aca="1" ref="AB949" ca="1">HYPERLINK("#"&amp;CELL("direccion",Tabla_471062!A945),"942")</f>
        <v>942</v>
      </c>
      <c r="AC949" s="5" t="str" cm="1">
        <f t="array" aca="1" ref="AC949" ca="1">HYPERLINK("#"&amp;CELL("direccion",Tabla_471074!A945),"942")</f>
        <v>942</v>
      </c>
      <c r="AD949" t="s">
        <v>213</v>
      </c>
      <c r="AE949" s="3">
        <v>45747</v>
      </c>
    </row>
    <row r="950" spans="1:31" x14ac:dyDescent="0.3">
      <c r="A950">
        <v>2025</v>
      </c>
      <c r="B950" s="3">
        <v>45658</v>
      </c>
      <c r="C950" s="3">
        <v>45747</v>
      </c>
      <c r="D950" t="s">
        <v>84</v>
      </c>
      <c r="E950">
        <v>169</v>
      </c>
      <c r="F950" t="s">
        <v>310</v>
      </c>
      <c r="G950" t="s">
        <v>310</v>
      </c>
      <c r="H950" t="s">
        <v>225</v>
      </c>
      <c r="I950" t="s">
        <v>1605</v>
      </c>
      <c r="J950" t="s">
        <v>1604</v>
      </c>
      <c r="K950" t="s">
        <v>348</v>
      </c>
      <c r="L950" t="s">
        <v>92</v>
      </c>
      <c r="M950">
        <v>11537</v>
      </c>
      <c r="N950" t="s">
        <v>212</v>
      </c>
      <c r="O950">
        <v>9402.81</v>
      </c>
      <c r="P950" t="s">
        <v>212</v>
      </c>
      <c r="Q950" s="5" t="str" cm="1">
        <f t="array" aca="1" ref="Q950" ca="1">HYPERLINK("#"&amp;CELL("direccion",Tabla_471065!A946),"943")</f>
        <v>943</v>
      </c>
      <c r="R950" s="5" t="str" cm="1">
        <f t="array" aca="1" ref="R950" ca="1">HYPERLINK("#"&amp;CELL("direccion",Tabla_471039!A946),"943")</f>
        <v>943</v>
      </c>
      <c r="S950" s="5" t="str" cm="1">
        <f t="array" aca="1" ref="S950" ca="1">HYPERLINK("#"&amp;CELL("direccion",Tabla_471067!A946),"943")</f>
        <v>943</v>
      </c>
      <c r="T950" s="5" t="str" cm="1">
        <f t="array" aca="1" ref="T950" ca="1">HYPERLINK("#"&amp;CELL("direccion",Tabla_471023!A946),"943")</f>
        <v>943</v>
      </c>
      <c r="U950" s="5" t="str" cm="1">
        <f t="array" aca="1" ref="U950" ca="1">HYPERLINK("#"&amp;CELL("direccion",Tabla_471047!A946),"943")</f>
        <v>943</v>
      </c>
      <c r="V950" s="5" t="str" cm="1">
        <f t="array" aca="1" ref="V950" ca="1">HYPERLINK("#"&amp;CELL("direccion",Tabla_471030!A946),"943")</f>
        <v>943</v>
      </c>
      <c r="W950" s="5" t="str" cm="1">
        <f t="array" aca="1" ref="W950" ca="1">HYPERLINK("#"&amp;CELL("direccion",Tabla_471041!A946),"943")</f>
        <v>943</v>
      </c>
      <c r="X950" s="5" t="str" cm="1">
        <f t="array" aca="1" ref="X950" ca="1">HYPERLINK("#"&amp;CELL("direccion",Tabla_471031!A946),"943")</f>
        <v>943</v>
      </c>
      <c r="Y950" s="5" t="str" cm="1">
        <f t="array" aca="1" ref="Y950" ca="1">HYPERLINK("#"&amp;CELL("direccion",Tabla_471032!A946),"943")</f>
        <v>943</v>
      </c>
      <c r="Z950" s="5" t="str" cm="1">
        <f t="array" aca="1" ref="Z950" ca="1">HYPERLINK("#"&amp;CELL("direccion",Tabla_471059!A946),"943")</f>
        <v>943</v>
      </c>
      <c r="AA950" s="5" t="str" cm="1">
        <f t="array" aca="1" ref="AA950" ca="1">HYPERLINK("#"&amp;CELL("direccion",Tabla_471071!A946),"943")</f>
        <v>943</v>
      </c>
      <c r="AB950" s="5" t="str" cm="1">
        <f t="array" aca="1" ref="AB950" ca="1">HYPERLINK("#"&amp;CELL("direccion",Tabla_471062!A946),"943")</f>
        <v>943</v>
      </c>
      <c r="AC950" s="5" t="str" cm="1">
        <f t="array" aca="1" ref="AC950" ca="1">HYPERLINK("#"&amp;CELL("direccion",Tabla_471074!A946),"943")</f>
        <v>943</v>
      </c>
      <c r="AD950" t="s">
        <v>213</v>
      </c>
      <c r="AE950" s="3">
        <v>45747</v>
      </c>
    </row>
    <row r="951" spans="1:31" x14ac:dyDescent="0.3">
      <c r="A951">
        <v>2025</v>
      </c>
      <c r="B951" s="3">
        <v>45658</v>
      </c>
      <c r="C951" s="3">
        <v>45747</v>
      </c>
      <c r="D951" t="s">
        <v>84</v>
      </c>
      <c r="E951">
        <v>169</v>
      </c>
      <c r="F951" t="s">
        <v>313</v>
      </c>
      <c r="G951" t="s">
        <v>313</v>
      </c>
      <c r="H951" t="s">
        <v>225</v>
      </c>
      <c r="I951" t="s">
        <v>1277</v>
      </c>
      <c r="J951" t="s">
        <v>402</v>
      </c>
      <c r="K951" t="s">
        <v>1354</v>
      </c>
      <c r="L951" t="s">
        <v>92</v>
      </c>
      <c r="M951">
        <v>11537</v>
      </c>
      <c r="N951" t="s">
        <v>212</v>
      </c>
      <c r="O951">
        <v>9402.81</v>
      </c>
      <c r="P951" t="s">
        <v>212</v>
      </c>
      <c r="Q951" s="5" t="str" cm="1">
        <f t="array" aca="1" ref="Q951" ca="1">HYPERLINK("#"&amp;CELL("direccion",Tabla_471065!A947),"944")</f>
        <v>944</v>
      </c>
      <c r="R951" s="5" t="str" cm="1">
        <f t="array" aca="1" ref="R951" ca="1">HYPERLINK("#"&amp;CELL("direccion",Tabla_471039!A947),"944")</f>
        <v>944</v>
      </c>
      <c r="S951" s="5" t="str" cm="1">
        <f t="array" aca="1" ref="S951" ca="1">HYPERLINK("#"&amp;CELL("direccion",Tabla_471067!A947),"944")</f>
        <v>944</v>
      </c>
      <c r="T951" s="5" t="str" cm="1">
        <f t="array" aca="1" ref="T951" ca="1">HYPERLINK("#"&amp;CELL("direccion",Tabla_471023!A947),"944")</f>
        <v>944</v>
      </c>
      <c r="U951" s="5" t="str" cm="1">
        <f t="array" aca="1" ref="U951" ca="1">HYPERLINK("#"&amp;CELL("direccion",Tabla_471047!A947),"944")</f>
        <v>944</v>
      </c>
      <c r="V951" s="5" t="str" cm="1">
        <f t="array" aca="1" ref="V951" ca="1">HYPERLINK("#"&amp;CELL("direccion",Tabla_471030!A947),"944")</f>
        <v>944</v>
      </c>
      <c r="W951" s="5" t="str" cm="1">
        <f t="array" aca="1" ref="W951" ca="1">HYPERLINK("#"&amp;CELL("direccion",Tabla_471041!A947),"944")</f>
        <v>944</v>
      </c>
      <c r="X951" s="5" t="str" cm="1">
        <f t="array" aca="1" ref="X951" ca="1">HYPERLINK("#"&amp;CELL("direccion",Tabla_471031!A947),"944")</f>
        <v>944</v>
      </c>
      <c r="Y951" s="5" t="str" cm="1">
        <f t="array" aca="1" ref="Y951" ca="1">HYPERLINK("#"&amp;CELL("direccion",Tabla_471032!A947),"944")</f>
        <v>944</v>
      </c>
      <c r="Z951" s="5" t="str" cm="1">
        <f t="array" aca="1" ref="Z951" ca="1">HYPERLINK("#"&amp;CELL("direccion",Tabla_471059!A947),"944")</f>
        <v>944</v>
      </c>
      <c r="AA951" s="5" t="str" cm="1">
        <f t="array" aca="1" ref="AA951" ca="1">HYPERLINK("#"&amp;CELL("direccion",Tabla_471071!A947),"944")</f>
        <v>944</v>
      </c>
      <c r="AB951" s="5" t="str" cm="1">
        <f t="array" aca="1" ref="AB951" ca="1">HYPERLINK("#"&amp;CELL("direccion",Tabla_471062!A947),"944")</f>
        <v>944</v>
      </c>
      <c r="AC951" s="5" t="str" cm="1">
        <f t="array" aca="1" ref="AC951" ca="1">HYPERLINK("#"&amp;CELL("direccion",Tabla_471074!A947),"944")</f>
        <v>944</v>
      </c>
      <c r="AD951" t="s">
        <v>213</v>
      </c>
      <c r="AE951" s="3">
        <v>45747</v>
      </c>
    </row>
    <row r="952" spans="1:31" x14ac:dyDescent="0.3">
      <c r="A952">
        <v>2025</v>
      </c>
      <c r="B952" s="3">
        <v>45658</v>
      </c>
      <c r="C952" s="3">
        <v>45747</v>
      </c>
      <c r="D952" t="s">
        <v>84</v>
      </c>
      <c r="E952">
        <v>169</v>
      </c>
      <c r="F952" t="s">
        <v>306</v>
      </c>
      <c r="G952" t="s">
        <v>306</v>
      </c>
      <c r="H952" t="s">
        <v>225</v>
      </c>
      <c r="I952" t="s">
        <v>1606</v>
      </c>
      <c r="J952" t="s">
        <v>402</v>
      </c>
      <c r="K952" t="s">
        <v>811</v>
      </c>
      <c r="L952" t="s">
        <v>92</v>
      </c>
      <c r="M952">
        <v>10500</v>
      </c>
      <c r="N952" t="s">
        <v>212</v>
      </c>
      <c r="O952">
        <v>8609.76</v>
      </c>
      <c r="P952" t="s">
        <v>212</v>
      </c>
      <c r="Q952" s="5" t="str" cm="1">
        <f t="array" aca="1" ref="Q952" ca="1">HYPERLINK("#"&amp;CELL("direccion",Tabla_471065!A948),"945")</f>
        <v>945</v>
      </c>
      <c r="R952" s="5" t="str" cm="1">
        <f t="array" aca="1" ref="R952" ca="1">HYPERLINK("#"&amp;CELL("direccion",Tabla_471039!A948),"945")</f>
        <v>945</v>
      </c>
      <c r="S952" s="5" t="str" cm="1">
        <f t="array" aca="1" ref="S952" ca="1">HYPERLINK("#"&amp;CELL("direccion",Tabla_471067!A948),"945")</f>
        <v>945</v>
      </c>
      <c r="T952" s="5" t="str" cm="1">
        <f t="array" aca="1" ref="T952" ca="1">HYPERLINK("#"&amp;CELL("direccion",Tabla_471023!A948),"945")</f>
        <v>945</v>
      </c>
      <c r="U952" s="5" t="str" cm="1">
        <f t="array" aca="1" ref="U952" ca="1">HYPERLINK("#"&amp;CELL("direccion",Tabla_471047!A948),"945")</f>
        <v>945</v>
      </c>
      <c r="V952" s="5" t="str" cm="1">
        <f t="array" aca="1" ref="V952" ca="1">HYPERLINK("#"&amp;CELL("direccion",Tabla_471030!A948),"945")</f>
        <v>945</v>
      </c>
      <c r="W952" s="5" t="str" cm="1">
        <f t="array" aca="1" ref="W952" ca="1">HYPERLINK("#"&amp;CELL("direccion",Tabla_471041!A948),"945")</f>
        <v>945</v>
      </c>
      <c r="X952" s="5" t="str" cm="1">
        <f t="array" aca="1" ref="X952" ca="1">HYPERLINK("#"&amp;CELL("direccion",Tabla_471031!A948),"945")</f>
        <v>945</v>
      </c>
      <c r="Y952" s="5" t="str" cm="1">
        <f t="array" aca="1" ref="Y952" ca="1">HYPERLINK("#"&amp;CELL("direccion",Tabla_471032!A948),"945")</f>
        <v>945</v>
      </c>
      <c r="Z952" s="5" t="str" cm="1">
        <f t="array" aca="1" ref="Z952" ca="1">HYPERLINK("#"&amp;CELL("direccion",Tabla_471059!A948),"945")</f>
        <v>945</v>
      </c>
      <c r="AA952" s="5" t="str" cm="1">
        <f t="array" aca="1" ref="AA952" ca="1">HYPERLINK("#"&amp;CELL("direccion",Tabla_471071!A948),"945")</f>
        <v>945</v>
      </c>
      <c r="AB952" s="5" t="str" cm="1">
        <f t="array" aca="1" ref="AB952" ca="1">HYPERLINK("#"&amp;CELL("direccion",Tabla_471062!A948),"945")</f>
        <v>945</v>
      </c>
      <c r="AC952" s="5" t="str" cm="1">
        <f t="array" aca="1" ref="AC952" ca="1">HYPERLINK("#"&amp;CELL("direccion",Tabla_471074!A948),"945")</f>
        <v>945</v>
      </c>
      <c r="AD952" t="s">
        <v>213</v>
      </c>
      <c r="AE952" s="3">
        <v>45747</v>
      </c>
    </row>
    <row r="953" spans="1:31" x14ac:dyDescent="0.3">
      <c r="A953">
        <v>2025</v>
      </c>
      <c r="B953" s="3">
        <v>45658</v>
      </c>
      <c r="C953" s="3">
        <v>45747</v>
      </c>
      <c r="D953" t="s">
        <v>84</v>
      </c>
      <c r="E953">
        <v>169</v>
      </c>
      <c r="F953" t="s">
        <v>297</v>
      </c>
      <c r="G953" t="s">
        <v>297</v>
      </c>
      <c r="H953" t="s">
        <v>225</v>
      </c>
      <c r="I953" t="s">
        <v>1607</v>
      </c>
      <c r="J953" t="s">
        <v>402</v>
      </c>
      <c r="K953" t="s">
        <v>504</v>
      </c>
      <c r="L953" t="s">
        <v>92</v>
      </c>
      <c r="M953">
        <v>11537</v>
      </c>
      <c r="N953" t="s">
        <v>212</v>
      </c>
      <c r="O953">
        <v>9402.81</v>
      </c>
      <c r="P953" t="s">
        <v>212</v>
      </c>
      <c r="Q953" s="5" t="str" cm="1">
        <f t="array" aca="1" ref="Q953" ca="1">HYPERLINK("#"&amp;CELL("direccion",Tabla_471065!A949),"946")</f>
        <v>946</v>
      </c>
      <c r="R953" s="5" t="str" cm="1">
        <f t="array" aca="1" ref="R953" ca="1">HYPERLINK("#"&amp;CELL("direccion",Tabla_471039!A949),"946")</f>
        <v>946</v>
      </c>
      <c r="S953" s="5" t="str" cm="1">
        <f t="array" aca="1" ref="S953" ca="1">HYPERLINK("#"&amp;CELL("direccion",Tabla_471067!A949),"946")</f>
        <v>946</v>
      </c>
      <c r="T953" s="5" t="str" cm="1">
        <f t="array" aca="1" ref="T953" ca="1">HYPERLINK("#"&amp;CELL("direccion",Tabla_471023!A949),"946")</f>
        <v>946</v>
      </c>
      <c r="U953" s="5" t="str" cm="1">
        <f t="array" aca="1" ref="U953" ca="1">HYPERLINK("#"&amp;CELL("direccion",Tabla_471047!A949),"946")</f>
        <v>946</v>
      </c>
      <c r="V953" s="5" t="str" cm="1">
        <f t="array" aca="1" ref="V953" ca="1">HYPERLINK("#"&amp;CELL("direccion",Tabla_471030!A949),"946")</f>
        <v>946</v>
      </c>
      <c r="W953" s="5" t="str" cm="1">
        <f t="array" aca="1" ref="W953" ca="1">HYPERLINK("#"&amp;CELL("direccion",Tabla_471041!A949),"946")</f>
        <v>946</v>
      </c>
      <c r="X953" s="5" t="str" cm="1">
        <f t="array" aca="1" ref="X953" ca="1">HYPERLINK("#"&amp;CELL("direccion",Tabla_471031!A949),"946")</f>
        <v>946</v>
      </c>
      <c r="Y953" s="5" t="str" cm="1">
        <f t="array" aca="1" ref="Y953" ca="1">HYPERLINK("#"&amp;CELL("direccion",Tabla_471032!A949),"946")</f>
        <v>946</v>
      </c>
      <c r="Z953" s="5" t="str" cm="1">
        <f t="array" aca="1" ref="Z953" ca="1">HYPERLINK("#"&amp;CELL("direccion",Tabla_471059!A949),"946")</f>
        <v>946</v>
      </c>
      <c r="AA953" s="5" t="str" cm="1">
        <f t="array" aca="1" ref="AA953" ca="1">HYPERLINK("#"&amp;CELL("direccion",Tabla_471071!A949),"946")</f>
        <v>946</v>
      </c>
      <c r="AB953" s="5" t="str" cm="1">
        <f t="array" aca="1" ref="AB953" ca="1">HYPERLINK("#"&amp;CELL("direccion",Tabla_471062!A949),"946")</f>
        <v>946</v>
      </c>
      <c r="AC953" s="5" t="str" cm="1">
        <f t="array" aca="1" ref="AC953" ca="1">HYPERLINK("#"&amp;CELL("direccion",Tabla_471074!A949),"946")</f>
        <v>946</v>
      </c>
      <c r="AD953" t="s">
        <v>213</v>
      </c>
      <c r="AE953" s="3">
        <v>45747</v>
      </c>
    </row>
    <row r="954" spans="1:31" x14ac:dyDescent="0.3">
      <c r="A954">
        <v>2025</v>
      </c>
      <c r="B954" s="3">
        <v>45658</v>
      </c>
      <c r="C954" s="3">
        <v>45747</v>
      </c>
      <c r="D954" t="s">
        <v>84</v>
      </c>
      <c r="E954">
        <v>169</v>
      </c>
      <c r="F954" t="s">
        <v>306</v>
      </c>
      <c r="G954" t="s">
        <v>306</v>
      </c>
      <c r="H954" t="s">
        <v>225</v>
      </c>
      <c r="I954" t="s">
        <v>1608</v>
      </c>
      <c r="J954" t="s">
        <v>402</v>
      </c>
      <c r="K954" t="s">
        <v>565</v>
      </c>
      <c r="L954" t="s">
        <v>91</v>
      </c>
      <c r="M954">
        <v>11537</v>
      </c>
      <c r="N954" t="s">
        <v>212</v>
      </c>
      <c r="O954">
        <v>9402.81</v>
      </c>
      <c r="P954" t="s">
        <v>212</v>
      </c>
      <c r="Q954" s="5" t="str" cm="1">
        <f t="array" aca="1" ref="Q954" ca="1">HYPERLINK("#"&amp;CELL("direccion",Tabla_471065!A950),"947")</f>
        <v>947</v>
      </c>
      <c r="R954" s="5" t="str" cm="1">
        <f t="array" aca="1" ref="R954" ca="1">HYPERLINK("#"&amp;CELL("direccion",Tabla_471039!A950),"947")</f>
        <v>947</v>
      </c>
      <c r="S954" s="5" t="str" cm="1">
        <f t="array" aca="1" ref="S954" ca="1">HYPERLINK("#"&amp;CELL("direccion",Tabla_471067!A950),"947")</f>
        <v>947</v>
      </c>
      <c r="T954" s="5" t="str" cm="1">
        <f t="array" aca="1" ref="T954" ca="1">HYPERLINK("#"&amp;CELL("direccion",Tabla_471023!A950),"947")</f>
        <v>947</v>
      </c>
      <c r="U954" s="5" t="str" cm="1">
        <f t="array" aca="1" ref="U954" ca="1">HYPERLINK("#"&amp;CELL("direccion",Tabla_471047!A950),"947")</f>
        <v>947</v>
      </c>
      <c r="V954" s="5" t="str" cm="1">
        <f t="array" aca="1" ref="V954" ca="1">HYPERLINK("#"&amp;CELL("direccion",Tabla_471030!A950),"947")</f>
        <v>947</v>
      </c>
      <c r="W954" s="5" t="str" cm="1">
        <f t="array" aca="1" ref="W954" ca="1">HYPERLINK("#"&amp;CELL("direccion",Tabla_471041!A950),"947")</f>
        <v>947</v>
      </c>
      <c r="X954" s="5" t="str" cm="1">
        <f t="array" aca="1" ref="X954" ca="1">HYPERLINK("#"&amp;CELL("direccion",Tabla_471031!A950),"947")</f>
        <v>947</v>
      </c>
      <c r="Y954" s="5" t="str" cm="1">
        <f t="array" aca="1" ref="Y954" ca="1">HYPERLINK("#"&amp;CELL("direccion",Tabla_471032!A950),"947")</f>
        <v>947</v>
      </c>
      <c r="Z954" s="5" t="str" cm="1">
        <f t="array" aca="1" ref="Z954" ca="1">HYPERLINK("#"&amp;CELL("direccion",Tabla_471059!A950),"947")</f>
        <v>947</v>
      </c>
      <c r="AA954" s="5" t="str" cm="1">
        <f t="array" aca="1" ref="AA954" ca="1">HYPERLINK("#"&amp;CELL("direccion",Tabla_471071!A950),"947")</f>
        <v>947</v>
      </c>
      <c r="AB954" s="5" t="str" cm="1">
        <f t="array" aca="1" ref="AB954" ca="1">HYPERLINK("#"&amp;CELL("direccion",Tabla_471062!A950),"947")</f>
        <v>947</v>
      </c>
      <c r="AC954" s="5" t="str" cm="1">
        <f t="array" aca="1" ref="AC954" ca="1">HYPERLINK("#"&amp;CELL("direccion",Tabla_471074!A950),"947")</f>
        <v>947</v>
      </c>
      <c r="AD954" t="s">
        <v>213</v>
      </c>
      <c r="AE954" s="3">
        <v>45747</v>
      </c>
    </row>
    <row r="955" spans="1:31" x14ac:dyDescent="0.3">
      <c r="A955">
        <v>2025</v>
      </c>
      <c r="B955" s="3">
        <v>45658</v>
      </c>
      <c r="C955" s="3">
        <v>45747</v>
      </c>
      <c r="D955" t="s">
        <v>84</v>
      </c>
      <c r="E955">
        <v>169</v>
      </c>
      <c r="F955" t="s">
        <v>309</v>
      </c>
      <c r="G955" t="s">
        <v>309</v>
      </c>
      <c r="H955" t="s">
        <v>225</v>
      </c>
      <c r="I955" t="s">
        <v>1609</v>
      </c>
      <c r="J955" t="s">
        <v>402</v>
      </c>
      <c r="K955" t="s">
        <v>569</v>
      </c>
      <c r="L955" t="s">
        <v>92</v>
      </c>
      <c r="M955">
        <v>10500</v>
      </c>
      <c r="N955" t="s">
        <v>212</v>
      </c>
      <c r="O955">
        <v>8609.76</v>
      </c>
      <c r="P955" t="s">
        <v>212</v>
      </c>
      <c r="Q955" s="5" t="str" cm="1">
        <f t="array" aca="1" ref="Q955" ca="1">HYPERLINK("#"&amp;CELL("direccion",Tabla_471065!A951),"948")</f>
        <v>948</v>
      </c>
      <c r="R955" s="5" t="str" cm="1">
        <f t="array" aca="1" ref="R955" ca="1">HYPERLINK("#"&amp;CELL("direccion",Tabla_471039!A951),"948")</f>
        <v>948</v>
      </c>
      <c r="S955" s="5" t="str" cm="1">
        <f t="array" aca="1" ref="S955" ca="1">HYPERLINK("#"&amp;CELL("direccion",Tabla_471067!A951),"948")</f>
        <v>948</v>
      </c>
      <c r="T955" s="5" t="str" cm="1">
        <f t="array" aca="1" ref="T955" ca="1">HYPERLINK("#"&amp;CELL("direccion",Tabla_471023!A951),"948")</f>
        <v>948</v>
      </c>
      <c r="U955" s="5" t="str" cm="1">
        <f t="array" aca="1" ref="U955" ca="1">HYPERLINK("#"&amp;CELL("direccion",Tabla_471047!A951),"948")</f>
        <v>948</v>
      </c>
      <c r="V955" s="5" t="str" cm="1">
        <f t="array" aca="1" ref="V955" ca="1">HYPERLINK("#"&amp;CELL("direccion",Tabla_471030!A951),"948")</f>
        <v>948</v>
      </c>
      <c r="W955" s="5" t="str" cm="1">
        <f t="array" aca="1" ref="W955" ca="1">HYPERLINK("#"&amp;CELL("direccion",Tabla_471041!A951),"948")</f>
        <v>948</v>
      </c>
      <c r="X955" s="5" t="str" cm="1">
        <f t="array" aca="1" ref="X955" ca="1">HYPERLINK("#"&amp;CELL("direccion",Tabla_471031!A951),"948")</f>
        <v>948</v>
      </c>
      <c r="Y955" s="5" t="str" cm="1">
        <f t="array" aca="1" ref="Y955" ca="1">HYPERLINK("#"&amp;CELL("direccion",Tabla_471032!A951),"948")</f>
        <v>948</v>
      </c>
      <c r="Z955" s="5" t="str" cm="1">
        <f t="array" aca="1" ref="Z955" ca="1">HYPERLINK("#"&amp;CELL("direccion",Tabla_471059!A951),"948")</f>
        <v>948</v>
      </c>
      <c r="AA955" s="5" t="str" cm="1">
        <f t="array" aca="1" ref="AA955" ca="1">HYPERLINK("#"&amp;CELL("direccion",Tabla_471071!A951),"948")</f>
        <v>948</v>
      </c>
      <c r="AB955" s="5" t="str" cm="1">
        <f t="array" aca="1" ref="AB955" ca="1">HYPERLINK("#"&amp;CELL("direccion",Tabla_471062!A951),"948")</f>
        <v>948</v>
      </c>
      <c r="AC955" s="5" t="str" cm="1">
        <f t="array" aca="1" ref="AC955" ca="1">HYPERLINK("#"&amp;CELL("direccion",Tabla_471074!A951),"948")</f>
        <v>948</v>
      </c>
      <c r="AD955" t="s">
        <v>213</v>
      </c>
      <c r="AE955" s="3">
        <v>45747</v>
      </c>
    </row>
    <row r="956" spans="1:31" x14ac:dyDescent="0.3">
      <c r="A956">
        <v>2025</v>
      </c>
      <c r="B956" s="3">
        <v>45658</v>
      </c>
      <c r="C956" s="3">
        <v>45747</v>
      </c>
      <c r="D956" t="s">
        <v>84</v>
      </c>
      <c r="E956">
        <v>169</v>
      </c>
      <c r="F956" t="s">
        <v>310</v>
      </c>
      <c r="G956" t="s">
        <v>310</v>
      </c>
      <c r="H956" t="s">
        <v>225</v>
      </c>
      <c r="I956" t="s">
        <v>1610</v>
      </c>
      <c r="J956" t="s">
        <v>402</v>
      </c>
      <c r="K956" t="s">
        <v>730</v>
      </c>
      <c r="L956" t="s">
        <v>91</v>
      </c>
      <c r="M956">
        <v>11537</v>
      </c>
      <c r="N956" t="s">
        <v>212</v>
      </c>
      <c r="O956">
        <v>9402.81</v>
      </c>
      <c r="P956" t="s">
        <v>212</v>
      </c>
      <c r="Q956" s="5" t="str" cm="1">
        <f t="array" aca="1" ref="Q956" ca="1">HYPERLINK("#"&amp;CELL("direccion",Tabla_471065!A952),"949")</f>
        <v>949</v>
      </c>
      <c r="R956" s="5" t="str" cm="1">
        <f t="array" aca="1" ref="R956" ca="1">HYPERLINK("#"&amp;CELL("direccion",Tabla_471039!A952),"949")</f>
        <v>949</v>
      </c>
      <c r="S956" s="5" t="str" cm="1">
        <f t="array" aca="1" ref="S956" ca="1">HYPERLINK("#"&amp;CELL("direccion",Tabla_471067!A952),"949")</f>
        <v>949</v>
      </c>
      <c r="T956" s="5" t="str" cm="1">
        <f t="array" aca="1" ref="T956" ca="1">HYPERLINK("#"&amp;CELL("direccion",Tabla_471023!A952),"949")</f>
        <v>949</v>
      </c>
      <c r="U956" s="5" t="str" cm="1">
        <f t="array" aca="1" ref="U956" ca="1">HYPERLINK("#"&amp;CELL("direccion",Tabla_471047!A952),"949")</f>
        <v>949</v>
      </c>
      <c r="V956" s="5" t="str" cm="1">
        <f t="array" aca="1" ref="V956" ca="1">HYPERLINK("#"&amp;CELL("direccion",Tabla_471030!A952),"949")</f>
        <v>949</v>
      </c>
      <c r="W956" s="5" t="str" cm="1">
        <f t="array" aca="1" ref="W956" ca="1">HYPERLINK("#"&amp;CELL("direccion",Tabla_471041!A952),"949")</f>
        <v>949</v>
      </c>
      <c r="X956" s="5" t="str" cm="1">
        <f t="array" aca="1" ref="X956" ca="1">HYPERLINK("#"&amp;CELL("direccion",Tabla_471031!A952),"949")</f>
        <v>949</v>
      </c>
      <c r="Y956" s="5" t="str" cm="1">
        <f t="array" aca="1" ref="Y956" ca="1">HYPERLINK("#"&amp;CELL("direccion",Tabla_471032!A952),"949")</f>
        <v>949</v>
      </c>
      <c r="Z956" s="5" t="str" cm="1">
        <f t="array" aca="1" ref="Z956" ca="1">HYPERLINK("#"&amp;CELL("direccion",Tabla_471059!A952),"949")</f>
        <v>949</v>
      </c>
      <c r="AA956" s="5" t="str" cm="1">
        <f t="array" aca="1" ref="AA956" ca="1">HYPERLINK("#"&amp;CELL("direccion",Tabla_471071!A952),"949")</f>
        <v>949</v>
      </c>
      <c r="AB956" s="5" t="str" cm="1">
        <f t="array" aca="1" ref="AB956" ca="1">HYPERLINK("#"&amp;CELL("direccion",Tabla_471062!A952),"949")</f>
        <v>949</v>
      </c>
      <c r="AC956" s="5" t="str" cm="1">
        <f t="array" aca="1" ref="AC956" ca="1">HYPERLINK("#"&amp;CELL("direccion",Tabla_471074!A952),"949")</f>
        <v>949</v>
      </c>
      <c r="AD956" t="s">
        <v>213</v>
      </c>
      <c r="AE956" s="3">
        <v>45747</v>
      </c>
    </row>
    <row r="957" spans="1:31" x14ac:dyDescent="0.3">
      <c r="A957">
        <v>2025</v>
      </c>
      <c r="B957" s="3">
        <v>45658</v>
      </c>
      <c r="C957" s="3">
        <v>45747</v>
      </c>
      <c r="D957" t="s">
        <v>84</v>
      </c>
      <c r="E957">
        <v>169</v>
      </c>
      <c r="F957" t="s">
        <v>309</v>
      </c>
      <c r="G957" t="s">
        <v>309</v>
      </c>
      <c r="H957" t="s">
        <v>225</v>
      </c>
      <c r="I957" t="s">
        <v>1060</v>
      </c>
      <c r="J957" t="s">
        <v>402</v>
      </c>
      <c r="K957" t="s">
        <v>423</v>
      </c>
      <c r="L957" t="s">
        <v>91</v>
      </c>
      <c r="M957">
        <v>10500</v>
      </c>
      <c r="N957" t="s">
        <v>212</v>
      </c>
      <c r="O957">
        <v>8609.76</v>
      </c>
      <c r="P957" t="s">
        <v>212</v>
      </c>
      <c r="Q957" s="5" t="str" cm="1">
        <f t="array" aca="1" ref="Q957" ca="1">HYPERLINK("#"&amp;CELL("direccion",Tabla_471065!A953),"950")</f>
        <v>950</v>
      </c>
      <c r="R957" s="5" t="str" cm="1">
        <f t="array" aca="1" ref="R957" ca="1">HYPERLINK("#"&amp;CELL("direccion",Tabla_471039!A953),"950")</f>
        <v>950</v>
      </c>
      <c r="S957" s="5" t="str" cm="1">
        <f t="array" aca="1" ref="S957" ca="1">HYPERLINK("#"&amp;CELL("direccion",Tabla_471067!A953),"950")</f>
        <v>950</v>
      </c>
      <c r="T957" s="5" t="str" cm="1">
        <f t="array" aca="1" ref="T957" ca="1">HYPERLINK("#"&amp;CELL("direccion",Tabla_471023!A953),"950")</f>
        <v>950</v>
      </c>
      <c r="U957" s="5" t="str" cm="1">
        <f t="array" aca="1" ref="U957" ca="1">HYPERLINK("#"&amp;CELL("direccion",Tabla_471047!A953),"950")</f>
        <v>950</v>
      </c>
      <c r="V957" s="5" t="str" cm="1">
        <f t="array" aca="1" ref="V957" ca="1">HYPERLINK("#"&amp;CELL("direccion",Tabla_471030!A953),"950")</f>
        <v>950</v>
      </c>
      <c r="W957" s="5" t="str" cm="1">
        <f t="array" aca="1" ref="W957" ca="1">HYPERLINK("#"&amp;CELL("direccion",Tabla_471041!A953),"950")</f>
        <v>950</v>
      </c>
      <c r="X957" s="5" t="str" cm="1">
        <f t="array" aca="1" ref="X957" ca="1">HYPERLINK("#"&amp;CELL("direccion",Tabla_471031!A953),"950")</f>
        <v>950</v>
      </c>
      <c r="Y957" s="5" t="str" cm="1">
        <f t="array" aca="1" ref="Y957" ca="1">HYPERLINK("#"&amp;CELL("direccion",Tabla_471032!A953),"950")</f>
        <v>950</v>
      </c>
      <c r="Z957" s="5" t="str" cm="1">
        <f t="array" aca="1" ref="Z957" ca="1">HYPERLINK("#"&amp;CELL("direccion",Tabla_471059!A953),"950")</f>
        <v>950</v>
      </c>
      <c r="AA957" s="5" t="str" cm="1">
        <f t="array" aca="1" ref="AA957" ca="1">HYPERLINK("#"&amp;CELL("direccion",Tabla_471071!A953),"950")</f>
        <v>950</v>
      </c>
      <c r="AB957" s="5" t="str" cm="1">
        <f t="array" aca="1" ref="AB957" ca="1">HYPERLINK("#"&amp;CELL("direccion",Tabla_471062!A953),"950")</f>
        <v>950</v>
      </c>
      <c r="AC957" s="5" t="str" cm="1">
        <f t="array" aca="1" ref="AC957" ca="1">HYPERLINK("#"&amp;CELL("direccion",Tabla_471074!A953),"950")</f>
        <v>950</v>
      </c>
      <c r="AD957" t="s">
        <v>213</v>
      </c>
      <c r="AE957" s="3">
        <v>45747</v>
      </c>
    </row>
    <row r="958" spans="1:31" x14ac:dyDescent="0.3">
      <c r="A958">
        <v>2025</v>
      </c>
      <c r="B958" s="3">
        <v>45658</v>
      </c>
      <c r="C958" s="3">
        <v>45747</v>
      </c>
      <c r="D958" t="s">
        <v>84</v>
      </c>
      <c r="E958">
        <v>169</v>
      </c>
      <c r="F958" t="s">
        <v>310</v>
      </c>
      <c r="G958" t="s">
        <v>310</v>
      </c>
      <c r="H958" t="s">
        <v>225</v>
      </c>
      <c r="I958" t="s">
        <v>1251</v>
      </c>
      <c r="J958" t="s">
        <v>402</v>
      </c>
      <c r="K958" t="s">
        <v>423</v>
      </c>
      <c r="L958" t="s">
        <v>91</v>
      </c>
      <c r="M958">
        <v>11537</v>
      </c>
      <c r="N958" t="s">
        <v>212</v>
      </c>
      <c r="O958">
        <v>9402.81</v>
      </c>
      <c r="P958" t="s">
        <v>212</v>
      </c>
      <c r="Q958" s="5" t="str" cm="1">
        <f t="array" aca="1" ref="Q958" ca="1">HYPERLINK("#"&amp;CELL("direccion",Tabla_471065!A954),"951")</f>
        <v>951</v>
      </c>
      <c r="R958" s="5" t="str" cm="1">
        <f t="array" aca="1" ref="R958" ca="1">HYPERLINK("#"&amp;CELL("direccion",Tabla_471039!A954),"951")</f>
        <v>951</v>
      </c>
      <c r="S958" s="5" t="str" cm="1">
        <f t="array" aca="1" ref="S958" ca="1">HYPERLINK("#"&amp;CELL("direccion",Tabla_471067!A954),"951")</f>
        <v>951</v>
      </c>
      <c r="T958" s="5" t="str" cm="1">
        <f t="array" aca="1" ref="T958" ca="1">HYPERLINK("#"&amp;CELL("direccion",Tabla_471023!A954),"951")</f>
        <v>951</v>
      </c>
      <c r="U958" s="5" t="str" cm="1">
        <f t="array" aca="1" ref="U958" ca="1">HYPERLINK("#"&amp;CELL("direccion",Tabla_471047!A954),"951")</f>
        <v>951</v>
      </c>
      <c r="V958" s="5" t="str" cm="1">
        <f t="array" aca="1" ref="V958" ca="1">HYPERLINK("#"&amp;CELL("direccion",Tabla_471030!A954),"951")</f>
        <v>951</v>
      </c>
      <c r="W958" s="5" t="str" cm="1">
        <f t="array" aca="1" ref="W958" ca="1">HYPERLINK("#"&amp;CELL("direccion",Tabla_471041!A954),"951")</f>
        <v>951</v>
      </c>
      <c r="X958" s="5" t="str" cm="1">
        <f t="array" aca="1" ref="X958" ca="1">HYPERLINK("#"&amp;CELL("direccion",Tabla_471031!A954),"951")</f>
        <v>951</v>
      </c>
      <c r="Y958" s="5" t="str" cm="1">
        <f t="array" aca="1" ref="Y958" ca="1">HYPERLINK("#"&amp;CELL("direccion",Tabla_471032!A954),"951")</f>
        <v>951</v>
      </c>
      <c r="Z958" s="5" t="str" cm="1">
        <f t="array" aca="1" ref="Z958" ca="1">HYPERLINK("#"&amp;CELL("direccion",Tabla_471059!A954),"951")</f>
        <v>951</v>
      </c>
      <c r="AA958" s="5" t="str" cm="1">
        <f t="array" aca="1" ref="AA958" ca="1">HYPERLINK("#"&amp;CELL("direccion",Tabla_471071!A954),"951")</f>
        <v>951</v>
      </c>
      <c r="AB958" s="5" t="str" cm="1">
        <f t="array" aca="1" ref="AB958" ca="1">HYPERLINK("#"&amp;CELL("direccion",Tabla_471062!A954),"951")</f>
        <v>951</v>
      </c>
      <c r="AC958" s="5" t="str" cm="1">
        <f t="array" aca="1" ref="AC958" ca="1">HYPERLINK("#"&amp;CELL("direccion",Tabla_471074!A954),"951")</f>
        <v>951</v>
      </c>
      <c r="AD958" t="s">
        <v>213</v>
      </c>
      <c r="AE958" s="3">
        <v>45747</v>
      </c>
    </row>
    <row r="959" spans="1:31" x14ac:dyDescent="0.3">
      <c r="A959">
        <v>2025</v>
      </c>
      <c r="B959" s="3">
        <v>45658</v>
      </c>
      <c r="C959" s="3">
        <v>45747</v>
      </c>
      <c r="D959" t="s">
        <v>84</v>
      </c>
      <c r="E959">
        <v>169</v>
      </c>
      <c r="F959" t="s">
        <v>311</v>
      </c>
      <c r="G959" t="s">
        <v>311</v>
      </c>
      <c r="H959" t="s">
        <v>225</v>
      </c>
      <c r="I959" t="s">
        <v>418</v>
      </c>
      <c r="J959" t="s">
        <v>402</v>
      </c>
      <c r="K959" t="s">
        <v>358</v>
      </c>
      <c r="L959" t="s">
        <v>92</v>
      </c>
      <c r="M959">
        <v>11537</v>
      </c>
      <c r="N959" t="s">
        <v>212</v>
      </c>
      <c r="O959">
        <v>9402.81</v>
      </c>
      <c r="P959" t="s">
        <v>212</v>
      </c>
      <c r="Q959" s="5" t="str" cm="1">
        <f t="array" aca="1" ref="Q959" ca="1">HYPERLINK("#"&amp;CELL("direccion",Tabla_471065!A955),"952")</f>
        <v>952</v>
      </c>
      <c r="R959" s="5" t="str" cm="1">
        <f t="array" aca="1" ref="R959" ca="1">HYPERLINK("#"&amp;CELL("direccion",Tabla_471039!A955),"952")</f>
        <v>952</v>
      </c>
      <c r="S959" s="5" t="str" cm="1">
        <f t="array" aca="1" ref="S959" ca="1">HYPERLINK("#"&amp;CELL("direccion",Tabla_471067!A955),"952")</f>
        <v>952</v>
      </c>
      <c r="T959" s="5" t="str" cm="1">
        <f t="array" aca="1" ref="T959" ca="1">HYPERLINK("#"&amp;CELL("direccion",Tabla_471023!A955),"952")</f>
        <v>952</v>
      </c>
      <c r="U959" s="5" t="str" cm="1">
        <f t="array" aca="1" ref="U959" ca="1">HYPERLINK("#"&amp;CELL("direccion",Tabla_471047!A955),"952")</f>
        <v>952</v>
      </c>
      <c r="V959" s="5" t="str" cm="1">
        <f t="array" aca="1" ref="V959" ca="1">HYPERLINK("#"&amp;CELL("direccion",Tabla_471030!A955),"952")</f>
        <v>952</v>
      </c>
      <c r="W959" s="5" t="str" cm="1">
        <f t="array" aca="1" ref="W959" ca="1">HYPERLINK("#"&amp;CELL("direccion",Tabla_471041!A955),"952")</f>
        <v>952</v>
      </c>
      <c r="X959" s="5" t="str" cm="1">
        <f t="array" aca="1" ref="X959" ca="1">HYPERLINK("#"&amp;CELL("direccion",Tabla_471031!A955),"952")</f>
        <v>952</v>
      </c>
      <c r="Y959" s="5" t="str" cm="1">
        <f t="array" aca="1" ref="Y959" ca="1">HYPERLINK("#"&amp;CELL("direccion",Tabla_471032!A955),"952")</f>
        <v>952</v>
      </c>
      <c r="Z959" s="5" t="str" cm="1">
        <f t="array" aca="1" ref="Z959" ca="1">HYPERLINK("#"&amp;CELL("direccion",Tabla_471059!A955),"952")</f>
        <v>952</v>
      </c>
      <c r="AA959" s="5" t="str" cm="1">
        <f t="array" aca="1" ref="AA959" ca="1">HYPERLINK("#"&amp;CELL("direccion",Tabla_471071!A955),"952")</f>
        <v>952</v>
      </c>
      <c r="AB959" s="5" t="str" cm="1">
        <f t="array" aca="1" ref="AB959" ca="1">HYPERLINK("#"&amp;CELL("direccion",Tabla_471062!A955),"952")</f>
        <v>952</v>
      </c>
      <c r="AC959" s="5" t="str" cm="1">
        <f t="array" aca="1" ref="AC959" ca="1">HYPERLINK("#"&amp;CELL("direccion",Tabla_471074!A955),"952")</f>
        <v>952</v>
      </c>
      <c r="AD959" t="s">
        <v>213</v>
      </c>
      <c r="AE959" s="3">
        <v>45747</v>
      </c>
    </row>
    <row r="960" spans="1:31" x14ac:dyDescent="0.3">
      <c r="A960">
        <v>2025</v>
      </c>
      <c r="B960" s="3">
        <v>45658</v>
      </c>
      <c r="C960" s="3">
        <v>45747</v>
      </c>
      <c r="D960" t="s">
        <v>84</v>
      </c>
      <c r="E960">
        <v>169</v>
      </c>
      <c r="F960" t="s">
        <v>297</v>
      </c>
      <c r="G960" t="s">
        <v>297</v>
      </c>
      <c r="H960" t="s">
        <v>225</v>
      </c>
      <c r="I960" t="s">
        <v>1611</v>
      </c>
      <c r="J960" t="s">
        <v>1472</v>
      </c>
      <c r="K960" t="s">
        <v>1612</v>
      </c>
      <c r="L960" t="s">
        <v>91</v>
      </c>
      <c r="M960">
        <v>10500</v>
      </c>
      <c r="N960" t="s">
        <v>212</v>
      </c>
      <c r="O960">
        <v>8609.76</v>
      </c>
      <c r="P960" t="s">
        <v>212</v>
      </c>
      <c r="Q960" s="5" t="str" cm="1">
        <f t="array" aca="1" ref="Q960" ca="1">HYPERLINK("#"&amp;CELL("direccion",Tabla_471065!A956),"953")</f>
        <v>953</v>
      </c>
      <c r="R960" s="5" t="str" cm="1">
        <f t="array" aca="1" ref="R960" ca="1">HYPERLINK("#"&amp;CELL("direccion",Tabla_471039!A956),"953")</f>
        <v>953</v>
      </c>
      <c r="S960" s="5" t="str" cm="1">
        <f t="array" aca="1" ref="S960" ca="1">HYPERLINK("#"&amp;CELL("direccion",Tabla_471067!A956),"953")</f>
        <v>953</v>
      </c>
      <c r="T960" s="5" t="str" cm="1">
        <f t="array" aca="1" ref="T960" ca="1">HYPERLINK("#"&amp;CELL("direccion",Tabla_471023!A956),"953")</f>
        <v>953</v>
      </c>
      <c r="U960" s="5" t="str" cm="1">
        <f t="array" aca="1" ref="U960" ca="1">HYPERLINK("#"&amp;CELL("direccion",Tabla_471047!A956),"953")</f>
        <v>953</v>
      </c>
      <c r="V960" s="5" t="str" cm="1">
        <f t="array" aca="1" ref="V960" ca="1">HYPERLINK("#"&amp;CELL("direccion",Tabla_471030!A956),"953")</f>
        <v>953</v>
      </c>
      <c r="W960" s="5" t="str" cm="1">
        <f t="array" aca="1" ref="W960" ca="1">HYPERLINK("#"&amp;CELL("direccion",Tabla_471041!A956),"953")</f>
        <v>953</v>
      </c>
      <c r="X960" s="5" t="str" cm="1">
        <f t="array" aca="1" ref="X960" ca="1">HYPERLINK("#"&amp;CELL("direccion",Tabla_471031!A956),"953")</f>
        <v>953</v>
      </c>
      <c r="Y960" s="5" t="str" cm="1">
        <f t="array" aca="1" ref="Y960" ca="1">HYPERLINK("#"&amp;CELL("direccion",Tabla_471032!A956),"953")</f>
        <v>953</v>
      </c>
      <c r="Z960" s="5" t="str" cm="1">
        <f t="array" aca="1" ref="Z960" ca="1">HYPERLINK("#"&amp;CELL("direccion",Tabla_471059!A956),"953")</f>
        <v>953</v>
      </c>
      <c r="AA960" s="5" t="str" cm="1">
        <f t="array" aca="1" ref="AA960" ca="1">HYPERLINK("#"&amp;CELL("direccion",Tabla_471071!A956),"953")</f>
        <v>953</v>
      </c>
      <c r="AB960" s="5" t="str" cm="1">
        <f t="array" aca="1" ref="AB960" ca="1">HYPERLINK("#"&amp;CELL("direccion",Tabla_471062!A956),"953")</f>
        <v>953</v>
      </c>
      <c r="AC960" s="5" t="str" cm="1">
        <f t="array" aca="1" ref="AC960" ca="1">HYPERLINK("#"&amp;CELL("direccion",Tabla_471074!A956),"953")</f>
        <v>953</v>
      </c>
      <c r="AD960" t="s">
        <v>213</v>
      </c>
      <c r="AE960" s="3">
        <v>45747</v>
      </c>
    </row>
    <row r="961" spans="1:31" x14ac:dyDescent="0.3">
      <c r="A961">
        <v>2025</v>
      </c>
      <c r="B961" s="3">
        <v>45658</v>
      </c>
      <c r="C961" s="3">
        <v>45747</v>
      </c>
      <c r="D961" t="s">
        <v>84</v>
      </c>
      <c r="E961">
        <v>169</v>
      </c>
      <c r="F961" t="s">
        <v>306</v>
      </c>
      <c r="G961" t="s">
        <v>306</v>
      </c>
      <c r="H961" t="s">
        <v>225</v>
      </c>
      <c r="I961" t="s">
        <v>354</v>
      </c>
      <c r="J961" t="s">
        <v>690</v>
      </c>
      <c r="K961" t="s">
        <v>636</v>
      </c>
      <c r="L961" t="s">
        <v>92</v>
      </c>
      <c r="M961">
        <v>11537</v>
      </c>
      <c r="N961" t="s">
        <v>212</v>
      </c>
      <c r="O961">
        <v>9402.81</v>
      </c>
      <c r="P961" t="s">
        <v>212</v>
      </c>
      <c r="Q961" s="5" t="str" cm="1">
        <f t="array" aca="1" ref="Q961" ca="1">HYPERLINK("#"&amp;CELL("direccion",Tabla_471065!A957),"954")</f>
        <v>954</v>
      </c>
      <c r="R961" s="5" t="str" cm="1">
        <f t="array" aca="1" ref="R961" ca="1">HYPERLINK("#"&amp;CELL("direccion",Tabla_471039!A957),"954")</f>
        <v>954</v>
      </c>
      <c r="S961" s="5" t="str" cm="1">
        <f t="array" aca="1" ref="S961" ca="1">HYPERLINK("#"&amp;CELL("direccion",Tabla_471067!A957),"954")</f>
        <v>954</v>
      </c>
      <c r="T961" s="5" t="str" cm="1">
        <f t="array" aca="1" ref="T961" ca="1">HYPERLINK("#"&amp;CELL("direccion",Tabla_471023!A957),"954")</f>
        <v>954</v>
      </c>
      <c r="U961" s="5" t="str" cm="1">
        <f t="array" aca="1" ref="U961" ca="1">HYPERLINK("#"&amp;CELL("direccion",Tabla_471047!A957),"954")</f>
        <v>954</v>
      </c>
      <c r="V961" s="5" t="str" cm="1">
        <f t="array" aca="1" ref="V961" ca="1">HYPERLINK("#"&amp;CELL("direccion",Tabla_471030!A957),"954")</f>
        <v>954</v>
      </c>
      <c r="W961" s="5" t="str" cm="1">
        <f t="array" aca="1" ref="W961" ca="1">HYPERLINK("#"&amp;CELL("direccion",Tabla_471041!A957),"954")</f>
        <v>954</v>
      </c>
      <c r="X961" s="5" t="str" cm="1">
        <f t="array" aca="1" ref="X961" ca="1">HYPERLINK("#"&amp;CELL("direccion",Tabla_471031!A957),"954")</f>
        <v>954</v>
      </c>
      <c r="Y961" s="5" t="str" cm="1">
        <f t="array" aca="1" ref="Y961" ca="1">HYPERLINK("#"&amp;CELL("direccion",Tabla_471032!A957),"954")</f>
        <v>954</v>
      </c>
      <c r="Z961" s="5" t="str" cm="1">
        <f t="array" aca="1" ref="Z961" ca="1">HYPERLINK("#"&amp;CELL("direccion",Tabla_471059!A957),"954")</f>
        <v>954</v>
      </c>
      <c r="AA961" s="5" t="str" cm="1">
        <f t="array" aca="1" ref="AA961" ca="1">HYPERLINK("#"&amp;CELL("direccion",Tabla_471071!A957),"954")</f>
        <v>954</v>
      </c>
      <c r="AB961" s="5" t="str" cm="1">
        <f t="array" aca="1" ref="AB961" ca="1">HYPERLINK("#"&amp;CELL("direccion",Tabla_471062!A957),"954")</f>
        <v>954</v>
      </c>
      <c r="AC961" s="5" t="str" cm="1">
        <f t="array" aca="1" ref="AC961" ca="1">HYPERLINK("#"&amp;CELL("direccion",Tabla_471074!A957),"954")</f>
        <v>954</v>
      </c>
      <c r="AD961" t="s">
        <v>213</v>
      </c>
      <c r="AE961" s="3">
        <v>45747</v>
      </c>
    </row>
    <row r="962" spans="1:31" x14ac:dyDescent="0.3">
      <c r="A962">
        <v>2025</v>
      </c>
      <c r="B962" s="3">
        <v>45658</v>
      </c>
      <c r="C962" s="3">
        <v>45747</v>
      </c>
      <c r="D962" t="s">
        <v>84</v>
      </c>
      <c r="E962">
        <v>169</v>
      </c>
      <c r="F962" t="s">
        <v>297</v>
      </c>
      <c r="G962" t="s">
        <v>297</v>
      </c>
      <c r="H962" t="s">
        <v>225</v>
      </c>
      <c r="I962" t="s">
        <v>1613</v>
      </c>
      <c r="J962" t="s">
        <v>1614</v>
      </c>
      <c r="K962" t="s">
        <v>1615</v>
      </c>
      <c r="L962" t="s">
        <v>91</v>
      </c>
      <c r="M962">
        <v>10500</v>
      </c>
      <c r="N962" t="s">
        <v>212</v>
      </c>
      <c r="O962">
        <v>8609.76</v>
      </c>
      <c r="P962" t="s">
        <v>212</v>
      </c>
      <c r="Q962" s="5" t="str" cm="1">
        <f t="array" aca="1" ref="Q962" ca="1">HYPERLINK("#"&amp;CELL("direccion",Tabla_471065!A958),"955")</f>
        <v>955</v>
      </c>
      <c r="R962" s="5" t="str" cm="1">
        <f t="array" aca="1" ref="R962" ca="1">HYPERLINK("#"&amp;CELL("direccion",Tabla_471039!A958),"955")</f>
        <v>955</v>
      </c>
      <c r="S962" s="5" t="str" cm="1">
        <f t="array" aca="1" ref="S962" ca="1">HYPERLINK("#"&amp;CELL("direccion",Tabla_471067!A958),"955")</f>
        <v>955</v>
      </c>
      <c r="T962" s="5" t="str" cm="1">
        <f t="array" aca="1" ref="T962" ca="1">HYPERLINK("#"&amp;CELL("direccion",Tabla_471023!A958),"955")</f>
        <v>955</v>
      </c>
      <c r="U962" s="5" t="str" cm="1">
        <f t="array" aca="1" ref="U962" ca="1">HYPERLINK("#"&amp;CELL("direccion",Tabla_471047!A958),"955")</f>
        <v>955</v>
      </c>
      <c r="V962" s="5" t="str" cm="1">
        <f t="array" aca="1" ref="V962" ca="1">HYPERLINK("#"&amp;CELL("direccion",Tabla_471030!A958),"955")</f>
        <v>955</v>
      </c>
      <c r="W962" s="5" t="str" cm="1">
        <f t="array" aca="1" ref="W962" ca="1">HYPERLINK("#"&amp;CELL("direccion",Tabla_471041!A958),"955")</f>
        <v>955</v>
      </c>
      <c r="X962" s="5" t="str" cm="1">
        <f t="array" aca="1" ref="X962" ca="1">HYPERLINK("#"&amp;CELL("direccion",Tabla_471031!A958),"955")</f>
        <v>955</v>
      </c>
      <c r="Y962" s="5" t="str" cm="1">
        <f t="array" aca="1" ref="Y962" ca="1">HYPERLINK("#"&amp;CELL("direccion",Tabla_471032!A958),"955")</f>
        <v>955</v>
      </c>
      <c r="Z962" s="5" t="str" cm="1">
        <f t="array" aca="1" ref="Z962" ca="1">HYPERLINK("#"&amp;CELL("direccion",Tabla_471059!A958),"955")</f>
        <v>955</v>
      </c>
      <c r="AA962" s="5" t="str" cm="1">
        <f t="array" aca="1" ref="AA962" ca="1">HYPERLINK("#"&amp;CELL("direccion",Tabla_471071!A958),"955")</f>
        <v>955</v>
      </c>
      <c r="AB962" s="5" t="str" cm="1">
        <f t="array" aca="1" ref="AB962" ca="1">HYPERLINK("#"&amp;CELL("direccion",Tabla_471062!A958),"955")</f>
        <v>955</v>
      </c>
      <c r="AC962" s="5" t="str" cm="1">
        <f t="array" aca="1" ref="AC962" ca="1">HYPERLINK("#"&amp;CELL("direccion",Tabla_471074!A958),"955")</f>
        <v>955</v>
      </c>
      <c r="AD962" t="s">
        <v>213</v>
      </c>
      <c r="AE962" s="3">
        <v>45747</v>
      </c>
    </row>
    <row r="963" spans="1:31" x14ac:dyDescent="0.3">
      <c r="A963">
        <v>2025</v>
      </c>
      <c r="B963" s="3">
        <v>45658</v>
      </c>
      <c r="C963" s="3">
        <v>45747</v>
      </c>
      <c r="D963" t="s">
        <v>84</v>
      </c>
      <c r="E963">
        <v>169</v>
      </c>
      <c r="F963" t="s">
        <v>297</v>
      </c>
      <c r="G963" t="s">
        <v>297</v>
      </c>
      <c r="H963" t="s">
        <v>225</v>
      </c>
      <c r="I963" t="s">
        <v>1616</v>
      </c>
      <c r="J963" t="s">
        <v>956</v>
      </c>
      <c r="K963" t="s">
        <v>1553</v>
      </c>
      <c r="L963" t="s">
        <v>91</v>
      </c>
      <c r="M963">
        <v>10500</v>
      </c>
      <c r="N963" t="s">
        <v>212</v>
      </c>
      <c r="O963">
        <v>8609.76</v>
      </c>
      <c r="P963" t="s">
        <v>212</v>
      </c>
      <c r="Q963" s="5" t="str" cm="1">
        <f t="array" aca="1" ref="Q963" ca="1">HYPERLINK("#"&amp;CELL("direccion",Tabla_471065!A959),"956")</f>
        <v>956</v>
      </c>
      <c r="R963" s="5" t="str" cm="1">
        <f t="array" aca="1" ref="R963" ca="1">HYPERLINK("#"&amp;CELL("direccion",Tabla_471039!A959),"956")</f>
        <v>956</v>
      </c>
      <c r="S963" s="5" t="str" cm="1">
        <f t="array" aca="1" ref="S963" ca="1">HYPERLINK("#"&amp;CELL("direccion",Tabla_471067!A959),"956")</f>
        <v>956</v>
      </c>
      <c r="T963" s="5" t="str" cm="1">
        <f t="array" aca="1" ref="T963" ca="1">HYPERLINK("#"&amp;CELL("direccion",Tabla_471023!A959),"956")</f>
        <v>956</v>
      </c>
      <c r="U963" s="5" t="str" cm="1">
        <f t="array" aca="1" ref="U963" ca="1">HYPERLINK("#"&amp;CELL("direccion",Tabla_471047!A959),"956")</f>
        <v>956</v>
      </c>
      <c r="V963" s="5" t="str" cm="1">
        <f t="array" aca="1" ref="V963" ca="1">HYPERLINK("#"&amp;CELL("direccion",Tabla_471030!A959),"956")</f>
        <v>956</v>
      </c>
      <c r="W963" s="5" t="str" cm="1">
        <f t="array" aca="1" ref="W963" ca="1">HYPERLINK("#"&amp;CELL("direccion",Tabla_471041!A959),"956")</f>
        <v>956</v>
      </c>
      <c r="X963" s="5" t="str" cm="1">
        <f t="array" aca="1" ref="X963" ca="1">HYPERLINK("#"&amp;CELL("direccion",Tabla_471031!A959),"956")</f>
        <v>956</v>
      </c>
      <c r="Y963" s="5" t="str" cm="1">
        <f t="array" aca="1" ref="Y963" ca="1">HYPERLINK("#"&amp;CELL("direccion",Tabla_471032!A959),"956")</f>
        <v>956</v>
      </c>
      <c r="Z963" s="5" t="str" cm="1">
        <f t="array" aca="1" ref="Z963" ca="1">HYPERLINK("#"&amp;CELL("direccion",Tabla_471059!A959),"956")</f>
        <v>956</v>
      </c>
      <c r="AA963" s="5" t="str" cm="1">
        <f t="array" aca="1" ref="AA963" ca="1">HYPERLINK("#"&amp;CELL("direccion",Tabla_471071!A959),"956")</f>
        <v>956</v>
      </c>
      <c r="AB963" s="5" t="str" cm="1">
        <f t="array" aca="1" ref="AB963" ca="1">HYPERLINK("#"&amp;CELL("direccion",Tabla_471062!A959),"956")</f>
        <v>956</v>
      </c>
      <c r="AC963" s="5" t="str" cm="1">
        <f t="array" aca="1" ref="AC963" ca="1">HYPERLINK("#"&amp;CELL("direccion",Tabla_471074!A959),"956")</f>
        <v>956</v>
      </c>
      <c r="AD963" t="s">
        <v>213</v>
      </c>
      <c r="AE963" s="3">
        <v>45747</v>
      </c>
    </row>
    <row r="964" spans="1:31" x14ac:dyDescent="0.3">
      <c r="A964">
        <v>2025</v>
      </c>
      <c r="B964" s="3">
        <v>45658</v>
      </c>
      <c r="C964" s="3">
        <v>45747</v>
      </c>
      <c r="D964" t="s">
        <v>84</v>
      </c>
      <c r="E964">
        <v>169</v>
      </c>
      <c r="F964" t="s">
        <v>306</v>
      </c>
      <c r="G964" t="s">
        <v>306</v>
      </c>
      <c r="H964" t="s">
        <v>225</v>
      </c>
      <c r="I964" t="s">
        <v>1617</v>
      </c>
      <c r="J964" t="s">
        <v>1618</v>
      </c>
      <c r="K964" t="s">
        <v>1619</v>
      </c>
      <c r="L964" t="s">
        <v>91</v>
      </c>
      <c r="M964">
        <v>11537</v>
      </c>
      <c r="N964" t="s">
        <v>212</v>
      </c>
      <c r="O964">
        <v>9402.81</v>
      </c>
      <c r="P964" t="s">
        <v>212</v>
      </c>
      <c r="Q964" s="5" t="str" cm="1">
        <f t="array" aca="1" ref="Q964" ca="1">HYPERLINK("#"&amp;CELL("direccion",Tabla_471065!A960),"957")</f>
        <v>957</v>
      </c>
      <c r="R964" s="5" t="str" cm="1">
        <f t="array" aca="1" ref="R964" ca="1">HYPERLINK("#"&amp;CELL("direccion",Tabla_471039!A960),"957")</f>
        <v>957</v>
      </c>
      <c r="S964" s="5" t="str" cm="1">
        <f t="array" aca="1" ref="S964" ca="1">HYPERLINK("#"&amp;CELL("direccion",Tabla_471067!A960),"957")</f>
        <v>957</v>
      </c>
      <c r="T964" s="5" t="str" cm="1">
        <f t="array" aca="1" ref="T964" ca="1">HYPERLINK("#"&amp;CELL("direccion",Tabla_471023!A960),"957")</f>
        <v>957</v>
      </c>
      <c r="U964" s="5" t="str" cm="1">
        <f t="array" aca="1" ref="U964" ca="1">HYPERLINK("#"&amp;CELL("direccion",Tabla_471047!A960),"957")</f>
        <v>957</v>
      </c>
      <c r="V964" s="5" t="str" cm="1">
        <f t="array" aca="1" ref="V964" ca="1">HYPERLINK("#"&amp;CELL("direccion",Tabla_471030!A960),"957")</f>
        <v>957</v>
      </c>
      <c r="W964" s="5" t="str" cm="1">
        <f t="array" aca="1" ref="W964" ca="1">HYPERLINK("#"&amp;CELL("direccion",Tabla_471041!A960),"957")</f>
        <v>957</v>
      </c>
      <c r="X964" s="5" t="str" cm="1">
        <f t="array" aca="1" ref="X964" ca="1">HYPERLINK("#"&amp;CELL("direccion",Tabla_471031!A960),"957")</f>
        <v>957</v>
      </c>
      <c r="Y964" s="5" t="str" cm="1">
        <f t="array" aca="1" ref="Y964" ca="1">HYPERLINK("#"&amp;CELL("direccion",Tabla_471032!A960),"957")</f>
        <v>957</v>
      </c>
      <c r="Z964" s="5" t="str" cm="1">
        <f t="array" aca="1" ref="Z964" ca="1">HYPERLINK("#"&amp;CELL("direccion",Tabla_471059!A960),"957")</f>
        <v>957</v>
      </c>
      <c r="AA964" s="5" t="str" cm="1">
        <f t="array" aca="1" ref="AA964" ca="1">HYPERLINK("#"&amp;CELL("direccion",Tabla_471071!A960),"957")</f>
        <v>957</v>
      </c>
      <c r="AB964" s="5" t="str" cm="1">
        <f t="array" aca="1" ref="AB964" ca="1">HYPERLINK("#"&amp;CELL("direccion",Tabla_471062!A960),"957")</f>
        <v>957</v>
      </c>
      <c r="AC964" s="5" t="str" cm="1">
        <f t="array" aca="1" ref="AC964" ca="1">HYPERLINK("#"&amp;CELL("direccion",Tabla_471074!A960),"957")</f>
        <v>957</v>
      </c>
      <c r="AD964" t="s">
        <v>213</v>
      </c>
      <c r="AE964" s="3">
        <v>45747</v>
      </c>
    </row>
    <row r="965" spans="1:31" x14ac:dyDescent="0.3">
      <c r="A965">
        <v>2025</v>
      </c>
      <c r="B965" s="3">
        <v>45658</v>
      </c>
      <c r="C965" s="3">
        <v>45747</v>
      </c>
      <c r="D965" t="s">
        <v>84</v>
      </c>
      <c r="E965">
        <v>169</v>
      </c>
      <c r="F965" t="s">
        <v>308</v>
      </c>
      <c r="G965" t="s">
        <v>308</v>
      </c>
      <c r="H965" t="s">
        <v>225</v>
      </c>
      <c r="I965" t="s">
        <v>1620</v>
      </c>
      <c r="J965" t="s">
        <v>348</v>
      </c>
      <c r="K965" t="s">
        <v>446</v>
      </c>
      <c r="L965" t="s">
        <v>91</v>
      </c>
      <c r="M965">
        <v>11537</v>
      </c>
      <c r="N965" t="s">
        <v>212</v>
      </c>
      <c r="O965">
        <v>9402.81</v>
      </c>
      <c r="P965" t="s">
        <v>212</v>
      </c>
      <c r="Q965" s="5" t="str" cm="1">
        <f t="array" aca="1" ref="Q965" ca="1">HYPERLINK("#"&amp;CELL("direccion",Tabla_471065!A961),"958")</f>
        <v>958</v>
      </c>
      <c r="R965" s="5" t="str" cm="1">
        <f t="array" aca="1" ref="R965" ca="1">HYPERLINK("#"&amp;CELL("direccion",Tabla_471039!A961),"958")</f>
        <v>958</v>
      </c>
      <c r="S965" s="5" t="str" cm="1">
        <f t="array" aca="1" ref="S965" ca="1">HYPERLINK("#"&amp;CELL("direccion",Tabla_471067!A961),"958")</f>
        <v>958</v>
      </c>
      <c r="T965" s="5" t="str" cm="1">
        <f t="array" aca="1" ref="T965" ca="1">HYPERLINK("#"&amp;CELL("direccion",Tabla_471023!A961),"958")</f>
        <v>958</v>
      </c>
      <c r="U965" s="5" t="str" cm="1">
        <f t="array" aca="1" ref="U965" ca="1">HYPERLINK("#"&amp;CELL("direccion",Tabla_471047!A961),"958")</f>
        <v>958</v>
      </c>
      <c r="V965" s="5" t="str" cm="1">
        <f t="array" aca="1" ref="V965" ca="1">HYPERLINK("#"&amp;CELL("direccion",Tabla_471030!A961),"958")</f>
        <v>958</v>
      </c>
      <c r="W965" s="5" t="str" cm="1">
        <f t="array" aca="1" ref="W965" ca="1">HYPERLINK("#"&amp;CELL("direccion",Tabla_471041!A961),"958")</f>
        <v>958</v>
      </c>
      <c r="X965" s="5" t="str" cm="1">
        <f t="array" aca="1" ref="X965" ca="1">HYPERLINK("#"&amp;CELL("direccion",Tabla_471031!A961),"958")</f>
        <v>958</v>
      </c>
      <c r="Y965" s="5" t="str" cm="1">
        <f t="array" aca="1" ref="Y965" ca="1">HYPERLINK("#"&amp;CELL("direccion",Tabla_471032!A961),"958")</f>
        <v>958</v>
      </c>
      <c r="Z965" s="5" t="str" cm="1">
        <f t="array" aca="1" ref="Z965" ca="1">HYPERLINK("#"&amp;CELL("direccion",Tabla_471059!A961),"958")</f>
        <v>958</v>
      </c>
      <c r="AA965" s="5" t="str" cm="1">
        <f t="array" aca="1" ref="AA965" ca="1">HYPERLINK("#"&amp;CELL("direccion",Tabla_471071!A961),"958")</f>
        <v>958</v>
      </c>
      <c r="AB965" s="5" t="str" cm="1">
        <f t="array" aca="1" ref="AB965" ca="1">HYPERLINK("#"&amp;CELL("direccion",Tabla_471062!A961),"958")</f>
        <v>958</v>
      </c>
      <c r="AC965" s="5" t="str" cm="1">
        <f t="array" aca="1" ref="AC965" ca="1">HYPERLINK("#"&amp;CELL("direccion",Tabla_471074!A961),"958")</f>
        <v>958</v>
      </c>
      <c r="AD965" t="s">
        <v>213</v>
      </c>
      <c r="AE965" s="3">
        <v>45747</v>
      </c>
    </row>
    <row r="966" spans="1:31" x14ac:dyDescent="0.3">
      <c r="A966">
        <v>2025</v>
      </c>
      <c r="B966" s="3">
        <v>45658</v>
      </c>
      <c r="C966" s="3">
        <v>45747</v>
      </c>
      <c r="D966" t="s">
        <v>84</v>
      </c>
      <c r="E966">
        <v>169</v>
      </c>
      <c r="F966" t="s">
        <v>310</v>
      </c>
      <c r="G966" t="s">
        <v>310</v>
      </c>
      <c r="H966" t="s">
        <v>225</v>
      </c>
      <c r="I966" t="s">
        <v>614</v>
      </c>
      <c r="J966" t="s">
        <v>348</v>
      </c>
      <c r="K966" t="s">
        <v>522</v>
      </c>
      <c r="L966" t="s">
        <v>92</v>
      </c>
      <c r="M966">
        <v>11537</v>
      </c>
      <c r="N966" t="s">
        <v>212</v>
      </c>
      <c r="O966">
        <v>9402.81</v>
      </c>
      <c r="P966" t="s">
        <v>212</v>
      </c>
      <c r="Q966" s="5" t="str" cm="1">
        <f t="array" aca="1" ref="Q966" ca="1">HYPERLINK("#"&amp;CELL("direccion",Tabla_471065!A962),"959")</f>
        <v>959</v>
      </c>
      <c r="R966" s="5" t="str" cm="1">
        <f t="array" aca="1" ref="R966" ca="1">HYPERLINK("#"&amp;CELL("direccion",Tabla_471039!A962),"959")</f>
        <v>959</v>
      </c>
      <c r="S966" s="5" t="str" cm="1">
        <f t="array" aca="1" ref="S966" ca="1">HYPERLINK("#"&amp;CELL("direccion",Tabla_471067!A962),"959")</f>
        <v>959</v>
      </c>
      <c r="T966" s="5" t="str" cm="1">
        <f t="array" aca="1" ref="T966" ca="1">HYPERLINK("#"&amp;CELL("direccion",Tabla_471023!A962),"959")</f>
        <v>959</v>
      </c>
      <c r="U966" s="5" t="str" cm="1">
        <f t="array" aca="1" ref="U966" ca="1">HYPERLINK("#"&amp;CELL("direccion",Tabla_471047!A962),"959")</f>
        <v>959</v>
      </c>
      <c r="V966" s="5" t="str" cm="1">
        <f t="array" aca="1" ref="V966" ca="1">HYPERLINK("#"&amp;CELL("direccion",Tabla_471030!A962),"959")</f>
        <v>959</v>
      </c>
      <c r="W966" s="5" t="str" cm="1">
        <f t="array" aca="1" ref="W966" ca="1">HYPERLINK("#"&amp;CELL("direccion",Tabla_471041!A962),"959")</f>
        <v>959</v>
      </c>
      <c r="X966" s="5" t="str" cm="1">
        <f t="array" aca="1" ref="X966" ca="1">HYPERLINK("#"&amp;CELL("direccion",Tabla_471031!A962),"959")</f>
        <v>959</v>
      </c>
      <c r="Y966" s="5" t="str" cm="1">
        <f t="array" aca="1" ref="Y966" ca="1">HYPERLINK("#"&amp;CELL("direccion",Tabla_471032!A962),"959")</f>
        <v>959</v>
      </c>
      <c r="Z966" s="5" t="str" cm="1">
        <f t="array" aca="1" ref="Z966" ca="1">HYPERLINK("#"&amp;CELL("direccion",Tabla_471059!A962),"959")</f>
        <v>959</v>
      </c>
      <c r="AA966" s="5" t="str" cm="1">
        <f t="array" aca="1" ref="AA966" ca="1">HYPERLINK("#"&amp;CELL("direccion",Tabla_471071!A962),"959")</f>
        <v>959</v>
      </c>
      <c r="AB966" s="5" t="str" cm="1">
        <f t="array" aca="1" ref="AB966" ca="1">HYPERLINK("#"&amp;CELL("direccion",Tabla_471062!A962),"959")</f>
        <v>959</v>
      </c>
      <c r="AC966" s="5" t="str" cm="1">
        <f t="array" aca="1" ref="AC966" ca="1">HYPERLINK("#"&amp;CELL("direccion",Tabla_471074!A962),"959")</f>
        <v>959</v>
      </c>
      <c r="AD966" t="s">
        <v>213</v>
      </c>
      <c r="AE966" s="3">
        <v>45747</v>
      </c>
    </row>
    <row r="967" spans="1:31" x14ac:dyDescent="0.3">
      <c r="A967">
        <v>2025</v>
      </c>
      <c r="B967" s="3">
        <v>45658</v>
      </c>
      <c r="C967" s="3">
        <v>45747</v>
      </c>
      <c r="D967" t="s">
        <v>84</v>
      </c>
      <c r="E967">
        <v>169</v>
      </c>
      <c r="F967" t="s">
        <v>309</v>
      </c>
      <c r="G967" t="s">
        <v>309</v>
      </c>
      <c r="H967" t="s">
        <v>225</v>
      </c>
      <c r="I967" t="s">
        <v>1621</v>
      </c>
      <c r="J967" t="s">
        <v>348</v>
      </c>
      <c r="K967" t="s">
        <v>716</v>
      </c>
      <c r="L967" t="s">
        <v>91</v>
      </c>
      <c r="M967">
        <v>10500</v>
      </c>
      <c r="N967" t="s">
        <v>212</v>
      </c>
      <c r="O967">
        <v>8609.76</v>
      </c>
      <c r="P967" t="s">
        <v>212</v>
      </c>
      <c r="Q967" s="5" t="str" cm="1">
        <f t="array" aca="1" ref="Q967" ca="1">HYPERLINK("#"&amp;CELL("direccion",Tabla_471065!A963),"960")</f>
        <v>960</v>
      </c>
      <c r="R967" s="5" t="str" cm="1">
        <f t="array" aca="1" ref="R967" ca="1">HYPERLINK("#"&amp;CELL("direccion",Tabla_471039!A963),"960")</f>
        <v>960</v>
      </c>
      <c r="S967" s="5" t="str" cm="1">
        <f t="array" aca="1" ref="S967" ca="1">HYPERLINK("#"&amp;CELL("direccion",Tabla_471067!A963),"960")</f>
        <v>960</v>
      </c>
      <c r="T967" s="5" t="str" cm="1">
        <f t="array" aca="1" ref="T967" ca="1">HYPERLINK("#"&amp;CELL("direccion",Tabla_471023!A963),"960")</f>
        <v>960</v>
      </c>
      <c r="U967" s="5" t="str" cm="1">
        <f t="array" aca="1" ref="U967" ca="1">HYPERLINK("#"&amp;CELL("direccion",Tabla_471047!A963),"960")</f>
        <v>960</v>
      </c>
      <c r="V967" s="5" t="str" cm="1">
        <f t="array" aca="1" ref="V967" ca="1">HYPERLINK("#"&amp;CELL("direccion",Tabla_471030!A963),"960")</f>
        <v>960</v>
      </c>
      <c r="W967" s="5" t="str" cm="1">
        <f t="array" aca="1" ref="W967" ca="1">HYPERLINK("#"&amp;CELL("direccion",Tabla_471041!A963),"960")</f>
        <v>960</v>
      </c>
      <c r="X967" s="5" t="str" cm="1">
        <f t="array" aca="1" ref="X967" ca="1">HYPERLINK("#"&amp;CELL("direccion",Tabla_471031!A963),"960")</f>
        <v>960</v>
      </c>
      <c r="Y967" s="5" t="str" cm="1">
        <f t="array" aca="1" ref="Y967" ca="1">HYPERLINK("#"&amp;CELL("direccion",Tabla_471032!A963),"960")</f>
        <v>960</v>
      </c>
      <c r="Z967" s="5" t="str" cm="1">
        <f t="array" aca="1" ref="Z967" ca="1">HYPERLINK("#"&amp;CELL("direccion",Tabla_471059!A963),"960")</f>
        <v>960</v>
      </c>
      <c r="AA967" s="5" t="str" cm="1">
        <f t="array" aca="1" ref="AA967" ca="1">HYPERLINK("#"&amp;CELL("direccion",Tabla_471071!A963),"960")</f>
        <v>960</v>
      </c>
      <c r="AB967" s="5" t="str" cm="1">
        <f t="array" aca="1" ref="AB967" ca="1">HYPERLINK("#"&amp;CELL("direccion",Tabla_471062!A963),"960")</f>
        <v>960</v>
      </c>
      <c r="AC967" s="5" t="str" cm="1">
        <f t="array" aca="1" ref="AC967" ca="1">HYPERLINK("#"&amp;CELL("direccion",Tabla_471074!A963),"960")</f>
        <v>960</v>
      </c>
      <c r="AD967" t="s">
        <v>213</v>
      </c>
      <c r="AE967" s="3">
        <v>45747</v>
      </c>
    </row>
    <row r="968" spans="1:31" x14ac:dyDescent="0.3">
      <c r="A968">
        <v>2025</v>
      </c>
      <c r="B968" s="3">
        <v>45658</v>
      </c>
      <c r="C968" s="3">
        <v>45747</v>
      </c>
      <c r="D968" t="s">
        <v>84</v>
      </c>
      <c r="E968">
        <v>169</v>
      </c>
      <c r="F968" t="s">
        <v>309</v>
      </c>
      <c r="G968" t="s">
        <v>309</v>
      </c>
      <c r="H968" t="s">
        <v>225</v>
      </c>
      <c r="I968" t="s">
        <v>1622</v>
      </c>
      <c r="J968" t="s">
        <v>348</v>
      </c>
      <c r="K968" t="s">
        <v>664</v>
      </c>
      <c r="L968" t="s">
        <v>91</v>
      </c>
      <c r="M968">
        <v>11537</v>
      </c>
      <c r="N968" t="s">
        <v>212</v>
      </c>
      <c r="O968">
        <v>9402.81</v>
      </c>
      <c r="P968" t="s">
        <v>212</v>
      </c>
      <c r="Q968" s="5" t="str" cm="1">
        <f t="array" aca="1" ref="Q968" ca="1">HYPERLINK("#"&amp;CELL("direccion",Tabla_471065!A964),"961")</f>
        <v>961</v>
      </c>
      <c r="R968" s="5" t="str" cm="1">
        <f t="array" aca="1" ref="R968" ca="1">HYPERLINK("#"&amp;CELL("direccion",Tabla_471039!A964),"961")</f>
        <v>961</v>
      </c>
      <c r="S968" s="5" t="str" cm="1">
        <f t="array" aca="1" ref="S968" ca="1">HYPERLINK("#"&amp;CELL("direccion",Tabla_471067!A964),"961")</f>
        <v>961</v>
      </c>
      <c r="T968" s="5" t="str" cm="1">
        <f t="array" aca="1" ref="T968" ca="1">HYPERLINK("#"&amp;CELL("direccion",Tabla_471023!A964),"961")</f>
        <v>961</v>
      </c>
      <c r="U968" s="5" t="str" cm="1">
        <f t="array" aca="1" ref="U968" ca="1">HYPERLINK("#"&amp;CELL("direccion",Tabla_471047!A964),"961")</f>
        <v>961</v>
      </c>
      <c r="V968" s="5" t="str" cm="1">
        <f t="array" aca="1" ref="V968" ca="1">HYPERLINK("#"&amp;CELL("direccion",Tabla_471030!A964),"961")</f>
        <v>961</v>
      </c>
      <c r="W968" s="5" t="str" cm="1">
        <f t="array" aca="1" ref="W968" ca="1">HYPERLINK("#"&amp;CELL("direccion",Tabla_471041!A964),"961")</f>
        <v>961</v>
      </c>
      <c r="X968" s="5" t="str" cm="1">
        <f t="array" aca="1" ref="X968" ca="1">HYPERLINK("#"&amp;CELL("direccion",Tabla_471031!A964),"961")</f>
        <v>961</v>
      </c>
      <c r="Y968" s="5" t="str" cm="1">
        <f t="array" aca="1" ref="Y968" ca="1">HYPERLINK("#"&amp;CELL("direccion",Tabla_471032!A964),"961")</f>
        <v>961</v>
      </c>
      <c r="Z968" s="5" t="str" cm="1">
        <f t="array" aca="1" ref="Z968" ca="1">HYPERLINK("#"&amp;CELL("direccion",Tabla_471059!A964),"961")</f>
        <v>961</v>
      </c>
      <c r="AA968" s="5" t="str" cm="1">
        <f t="array" aca="1" ref="AA968" ca="1">HYPERLINK("#"&amp;CELL("direccion",Tabla_471071!A964),"961")</f>
        <v>961</v>
      </c>
      <c r="AB968" s="5" t="str" cm="1">
        <f t="array" aca="1" ref="AB968" ca="1">HYPERLINK("#"&amp;CELL("direccion",Tabla_471062!A964),"961")</f>
        <v>961</v>
      </c>
      <c r="AC968" s="5" t="str" cm="1">
        <f t="array" aca="1" ref="AC968" ca="1">HYPERLINK("#"&amp;CELL("direccion",Tabla_471074!A964),"961")</f>
        <v>961</v>
      </c>
      <c r="AD968" t="s">
        <v>213</v>
      </c>
      <c r="AE968" s="3">
        <v>45747</v>
      </c>
    </row>
    <row r="969" spans="1:31" x14ac:dyDescent="0.3">
      <c r="A969">
        <v>2025</v>
      </c>
      <c r="B969" s="3">
        <v>45658</v>
      </c>
      <c r="C969" s="3">
        <v>45747</v>
      </c>
      <c r="D969" t="s">
        <v>84</v>
      </c>
      <c r="E969">
        <v>169</v>
      </c>
      <c r="F969" t="s">
        <v>307</v>
      </c>
      <c r="G969" t="s">
        <v>307</v>
      </c>
      <c r="H969" t="s">
        <v>225</v>
      </c>
      <c r="I969" t="s">
        <v>603</v>
      </c>
      <c r="J969" t="s">
        <v>348</v>
      </c>
      <c r="K969" t="s">
        <v>730</v>
      </c>
      <c r="L969" t="s">
        <v>92</v>
      </c>
      <c r="M969">
        <v>11537</v>
      </c>
      <c r="N969" t="s">
        <v>212</v>
      </c>
      <c r="O969">
        <v>9402.81</v>
      </c>
      <c r="P969" t="s">
        <v>212</v>
      </c>
      <c r="Q969" s="5" t="str" cm="1">
        <f t="array" aca="1" ref="Q969" ca="1">HYPERLINK("#"&amp;CELL("direccion",Tabla_471065!A965),"962")</f>
        <v>962</v>
      </c>
      <c r="R969" s="5" t="str" cm="1">
        <f t="array" aca="1" ref="R969" ca="1">HYPERLINK("#"&amp;CELL("direccion",Tabla_471039!A965),"962")</f>
        <v>962</v>
      </c>
      <c r="S969" s="5" t="str" cm="1">
        <f t="array" aca="1" ref="S969" ca="1">HYPERLINK("#"&amp;CELL("direccion",Tabla_471067!A965),"962")</f>
        <v>962</v>
      </c>
      <c r="T969" s="5" t="str" cm="1">
        <f t="array" aca="1" ref="T969" ca="1">HYPERLINK("#"&amp;CELL("direccion",Tabla_471023!A965),"962")</f>
        <v>962</v>
      </c>
      <c r="U969" s="5" t="str" cm="1">
        <f t="array" aca="1" ref="U969" ca="1">HYPERLINK("#"&amp;CELL("direccion",Tabla_471047!A965),"962")</f>
        <v>962</v>
      </c>
      <c r="V969" s="5" t="str" cm="1">
        <f t="array" aca="1" ref="V969" ca="1">HYPERLINK("#"&amp;CELL("direccion",Tabla_471030!A965),"962")</f>
        <v>962</v>
      </c>
      <c r="W969" s="5" t="str" cm="1">
        <f t="array" aca="1" ref="W969" ca="1">HYPERLINK("#"&amp;CELL("direccion",Tabla_471041!A965),"962")</f>
        <v>962</v>
      </c>
      <c r="X969" s="5" t="str" cm="1">
        <f t="array" aca="1" ref="X969" ca="1">HYPERLINK("#"&amp;CELL("direccion",Tabla_471031!A965),"962")</f>
        <v>962</v>
      </c>
      <c r="Y969" s="5" t="str" cm="1">
        <f t="array" aca="1" ref="Y969" ca="1">HYPERLINK("#"&amp;CELL("direccion",Tabla_471032!A965),"962")</f>
        <v>962</v>
      </c>
      <c r="Z969" s="5" t="str" cm="1">
        <f t="array" aca="1" ref="Z969" ca="1">HYPERLINK("#"&amp;CELL("direccion",Tabla_471059!A965),"962")</f>
        <v>962</v>
      </c>
      <c r="AA969" s="5" t="str" cm="1">
        <f t="array" aca="1" ref="AA969" ca="1">HYPERLINK("#"&amp;CELL("direccion",Tabla_471071!A965),"962")</f>
        <v>962</v>
      </c>
      <c r="AB969" s="5" t="str" cm="1">
        <f t="array" aca="1" ref="AB969" ca="1">HYPERLINK("#"&amp;CELL("direccion",Tabla_471062!A965),"962")</f>
        <v>962</v>
      </c>
      <c r="AC969" s="5" t="str" cm="1">
        <f t="array" aca="1" ref="AC969" ca="1">HYPERLINK("#"&amp;CELL("direccion",Tabla_471074!A965),"962")</f>
        <v>962</v>
      </c>
      <c r="AD969" t="s">
        <v>213</v>
      </c>
      <c r="AE969" s="3">
        <v>45747</v>
      </c>
    </row>
    <row r="970" spans="1:31" x14ac:dyDescent="0.3">
      <c r="A970">
        <v>2025</v>
      </c>
      <c r="B970" s="3">
        <v>45658</v>
      </c>
      <c r="C970" s="3">
        <v>45747</v>
      </c>
      <c r="D970" t="s">
        <v>84</v>
      </c>
      <c r="E970">
        <v>169</v>
      </c>
      <c r="F970" t="s">
        <v>307</v>
      </c>
      <c r="G970" t="s">
        <v>307</v>
      </c>
      <c r="H970" t="s">
        <v>225</v>
      </c>
      <c r="I970" t="s">
        <v>1029</v>
      </c>
      <c r="J970" t="s">
        <v>348</v>
      </c>
      <c r="K970" t="s">
        <v>1604</v>
      </c>
      <c r="L970" t="s">
        <v>92</v>
      </c>
      <c r="M970">
        <v>11537</v>
      </c>
      <c r="N970" t="s">
        <v>212</v>
      </c>
      <c r="O970">
        <v>9402.81</v>
      </c>
      <c r="P970" t="s">
        <v>212</v>
      </c>
      <c r="Q970" s="5" t="str" cm="1">
        <f t="array" aca="1" ref="Q970" ca="1">HYPERLINK("#"&amp;CELL("direccion",Tabla_471065!A966),"963")</f>
        <v>963</v>
      </c>
      <c r="R970" s="5" t="str" cm="1">
        <f t="array" aca="1" ref="R970" ca="1">HYPERLINK("#"&amp;CELL("direccion",Tabla_471039!A966),"963")</f>
        <v>963</v>
      </c>
      <c r="S970" s="5" t="str" cm="1">
        <f t="array" aca="1" ref="S970" ca="1">HYPERLINK("#"&amp;CELL("direccion",Tabla_471067!A966),"963")</f>
        <v>963</v>
      </c>
      <c r="T970" s="5" t="str" cm="1">
        <f t="array" aca="1" ref="T970" ca="1">HYPERLINK("#"&amp;CELL("direccion",Tabla_471023!A966),"963")</f>
        <v>963</v>
      </c>
      <c r="U970" s="5" t="str" cm="1">
        <f t="array" aca="1" ref="U970" ca="1">HYPERLINK("#"&amp;CELL("direccion",Tabla_471047!A966),"963")</f>
        <v>963</v>
      </c>
      <c r="V970" s="5" t="str" cm="1">
        <f t="array" aca="1" ref="V970" ca="1">HYPERLINK("#"&amp;CELL("direccion",Tabla_471030!A966),"963")</f>
        <v>963</v>
      </c>
      <c r="W970" s="5" t="str" cm="1">
        <f t="array" aca="1" ref="W970" ca="1">HYPERLINK("#"&amp;CELL("direccion",Tabla_471041!A966),"963")</f>
        <v>963</v>
      </c>
      <c r="X970" s="5" t="str" cm="1">
        <f t="array" aca="1" ref="X970" ca="1">HYPERLINK("#"&amp;CELL("direccion",Tabla_471031!A966),"963")</f>
        <v>963</v>
      </c>
      <c r="Y970" s="5" t="str" cm="1">
        <f t="array" aca="1" ref="Y970" ca="1">HYPERLINK("#"&amp;CELL("direccion",Tabla_471032!A966),"963")</f>
        <v>963</v>
      </c>
      <c r="Z970" s="5" t="str" cm="1">
        <f t="array" aca="1" ref="Z970" ca="1">HYPERLINK("#"&amp;CELL("direccion",Tabla_471059!A966),"963")</f>
        <v>963</v>
      </c>
      <c r="AA970" s="5" t="str" cm="1">
        <f t="array" aca="1" ref="AA970" ca="1">HYPERLINK("#"&amp;CELL("direccion",Tabla_471071!A966),"963")</f>
        <v>963</v>
      </c>
      <c r="AB970" s="5" t="str" cm="1">
        <f t="array" aca="1" ref="AB970" ca="1">HYPERLINK("#"&amp;CELL("direccion",Tabla_471062!A966),"963")</f>
        <v>963</v>
      </c>
      <c r="AC970" s="5" t="str" cm="1">
        <f t="array" aca="1" ref="AC970" ca="1">HYPERLINK("#"&amp;CELL("direccion",Tabla_471074!A966),"963")</f>
        <v>963</v>
      </c>
      <c r="AD970" t="s">
        <v>213</v>
      </c>
      <c r="AE970" s="3">
        <v>45747</v>
      </c>
    </row>
    <row r="971" spans="1:31" x14ac:dyDescent="0.3">
      <c r="A971">
        <v>2025</v>
      </c>
      <c r="B971" s="3">
        <v>45658</v>
      </c>
      <c r="C971" s="3">
        <v>45747</v>
      </c>
      <c r="D971" t="s">
        <v>84</v>
      </c>
      <c r="E971">
        <v>169</v>
      </c>
      <c r="F971" t="s">
        <v>306</v>
      </c>
      <c r="G971" t="s">
        <v>306</v>
      </c>
      <c r="H971" t="s">
        <v>225</v>
      </c>
      <c r="I971" t="s">
        <v>710</v>
      </c>
      <c r="J971" t="s">
        <v>348</v>
      </c>
      <c r="K971" t="s">
        <v>1430</v>
      </c>
      <c r="L971" t="s">
        <v>91</v>
      </c>
      <c r="M971">
        <v>11537</v>
      </c>
      <c r="N971" t="s">
        <v>212</v>
      </c>
      <c r="O971">
        <v>9402.81</v>
      </c>
      <c r="P971" t="s">
        <v>212</v>
      </c>
      <c r="Q971" s="5" t="str" cm="1">
        <f t="array" aca="1" ref="Q971" ca="1">HYPERLINK("#"&amp;CELL("direccion",Tabla_471065!A967),"964")</f>
        <v>964</v>
      </c>
      <c r="R971" s="5" t="str" cm="1">
        <f t="array" aca="1" ref="R971" ca="1">HYPERLINK("#"&amp;CELL("direccion",Tabla_471039!A967),"964")</f>
        <v>964</v>
      </c>
      <c r="S971" s="5" t="str" cm="1">
        <f t="array" aca="1" ref="S971" ca="1">HYPERLINK("#"&amp;CELL("direccion",Tabla_471067!A967),"964")</f>
        <v>964</v>
      </c>
      <c r="T971" s="5" t="str" cm="1">
        <f t="array" aca="1" ref="T971" ca="1">HYPERLINK("#"&amp;CELL("direccion",Tabla_471023!A967),"964")</f>
        <v>964</v>
      </c>
      <c r="U971" s="5" t="str" cm="1">
        <f t="array" aca="1" ref="U971" ca="1">HYPERLINK("#"&amp;CELL("direccion",Tabla_471047!A967),"964")</f>
        <v>964</v>
      </c>
      <c r="V971" s="5" t="str" cm="1">
        <f t="array" aca="1" ref="V971" ca="1">HYPERLINK("#"&amp;CELL("direccion",Tabla_471030!A967),"964")</f>
        <v>964</v>
      </c>
      <c r="W971" s="5" t="str" cm="1">
        <f t="array" aca="1" ref="W971" ca="1">HYPERLINK("#"&amp;CELL("direccion",Tabla_471041!A967),"964")</f>
        <v>964</v>
      </c>
      <c r="X971" s="5" t="str" cm="1">
        <f t="array" aca="1" ref="X971" ca="1">HYPERLINK("#"&amp;CELL("direccion",Tabla_471031!A967),"964")</f>
        <v>964</v>
      </c>
      <c r="Y971" s="5" t="str" cm="1">
        <f t="array" aca="1" ref="Y971" ca="1">HYPERLINK("#"&amp;CELL("direccion",Tabla_471032!A967),"964")</f>
        <v>964</v>
      </c>
      <c r="Z971" s="5" t="str" cm="1">
        <f t="array" aca="1" ref="Z971" ca="1">HYPERLINK("#"&amp;CELL("direccion",Tabla_471059!A967),"964")</f>
        <v>964</v>
      </c>
      <c r="AA971" s="5" t="str" cm="1">
        <f t="array" aca="1" ref="AA971" ca="1">HYPERLINK("#"&amp;CELL("direccion",Tabla_471071!A967),"964")</f>
        <v>964</v>
      </c>
      <c r="AB971" s="5" t="str" cm="1">
        <f t="array" aca="1" ref="AB971" ca="1">HYPERLINK("#"&amp;CELL("direccion",Tabla_471062!A967),"964")</f>
        <v>964</v>
      </c>
      <c r="AC971" s="5" t="str" cm="1">
        <f t="array" aca="1" ref="AC971" ca="1">HYPERLINK("#"&amp;CELL("direccion",Tabla_471074!A967),"964")</f>
        <v>964</v>
      </c>
      <c r="AD971" t="s">
        <v>213</v>
      </c>
      <c r="AE971" s="3">
        <v>45747</v>
      </c>
    </row>
    <row r="972" spans="1:31" x14ac:dyDescent="0.3">
      <c r="A972">
        <v>2025</v>
      </c>
      <c r="B972" s="3">
        <v>45658</v>
      </c>
      <c r="C972" s="3">
        <v>45747</v>
      </c>
      <c r="D972" t="s">
        <v>84</v>
      </c>
      <c r="E972">
        <v>169</v>
      </c>
      <c r="F972" t="s">
        <v>310</v>
      </c>
      <c r="G972" t="s">
        <v>310</v>
      </c>
      <c r="H972" t="s">
        <v>225</v>
      </c>
      <c r="I972" t="s">
        <v>1623</v>
      </c>
      <c r="J972" t="s">
        <v>348</v>
      </c>
      <c r="K972" t="s">
        <v>1403</v>
      </c>
      <c r="L972" t="s">
        <v>91</v>
      </c>
      <c r="M972">
        <v>11537</v>
      </c>
      <c r="N972" t="s">
        <v>212</v>
      </c>
      <c r="O972">
        <v>9402.81</v>
      </c>
      <c r="P972" t="s">
        <v>212</v>
      </c>
      <c r="Q972" s="5" t="str" cm="1">
        <f t="array" aca="1" ref="Q972" ca="1">HYPERLINK("#"&amp;CELL("direccion",Tabla_471065!A968),"965")</f>
        <v>965</v>
      </c>
      <c r="R972" s="5" t="str" cm="1">
        <f t="array" aca="1" ref="R972" ca="1">HYPERLINK("#"&amp;CELL("direccion",Tabla_471039!A968),"965")</f>
        <v>965</v>
      </c>
      <c r="S972" s="5" t="str" cm="1">
        <f t="array" aca="1" ref="S972" ca="1">HYPERLINK("#"&amp;CELL("direccion",Tabla_471067!A968),"965")</f>
        <v>965</v>
      </c>
      <c r="T972" s="5" t="str" cm="1">
        <f t="array" aca="1" ref="T972" ca="1">HYPERLINK("#"&amp;CELL("direccion",Tabla_471023!A968),"965")</f>
        <v>965</v>
      </c>
      <c r="U972" s="5" t="str" cm="1">
        <f t="array" aca="1" ref="U972" ca="1">HYPERLINK("#"&amp;CELL("direccion",Tabla_471047!A968),"965")</f>
        <v>965</v>
      </c>
      <c r="V972" s="5" t="str" cm="1">
        <f t="array" aca="1" ref="V972" ca="1">HYPERLINK("#"&amp;CELL("direccion",Tabla_471030!A968),"965")</f>
        <v>965</v>
      </c>
      <c r="W972" s="5" t="str" cm="1">
        <f t="array" aca="1" ref="W972" ca="1">HYPERLINK("#"&amp;CELL("direccion",Tabla_471041!A968),"965")</f>
        <v>965</v>
      </c>
      <c r="X972" s="5" t="str" cm="1">
        <f t="array" aca="1" ref="X972" ca="1">HYPERLINK("#"&amp;CELL("direccion",Tabla_471031!A968),"965")</f>
        <v>965</v>
      </c>
      <c r="Y972" s="5" t="str" cm="1">
        <f t="array" aca="1" ref="Y972" ca="1">HYPERLINK("#"&amp;CELL("direccion",Tabla_471032!A968),"965")</f>
        <v>965</v>
      </c>
      <c r="Z972" s="5" t="str" cm="1">
        <f t="array" aca="1" ref="Z972" ca="1">HYPERLINK("#"&amp;CELL("direccion",Tabla_471059!A968),"965")</f>
        <v>965</v>
      </c>
      <c r="AA972" s="5" t="str" cm="1">
        <f t="array" aca="1" ref="AA972" ca="1">HYPERLINK("#"&amp;CELL("direccion",Tabla_471071!A968),"965")</f>
        <v>965</v>
      </c>
      <c r="AB972" s="5" t="str" cm="1">
        <f t="array" aca="1" ref="AB972" ca="1">HYPERLINK("#"&amp;CELL("direccion",Tabla_471062!A968),"965")</f>
        <v>965</v>
      </c>
      <c r="AC972" s="5" t="str" cm="1">
        <f t="array" aca="1" ref="AC972" ca="1">HYPERLINK("#"&amp;CELL("direccion",Tabla_471074!A968),"965")</f>
        <v>965</v>
      </c>
      <c r="AD972" t="s">
        <v>213</v>
      </c>
      <c r="AE972" s="3">
        <v>45747</v>
      </c>
    </row>
    <row r="973" spans="1:31" x14ac:dyDescent="0.3">
      <c r="A973">
        <v>2025</v>
      </c>
      <c r="B973" s="3">
        <v>45658</v>
      </c>
      <c r="C973" s="3">
        <v>45747</v>
      </c>
      <c r="D973" t="s">
        <v>84</v>
      </c>
      <c r="E973">
        <v>169</v>
      </c>
      <c r="F973" t="s">
        <v>297</v>
      </c>
      <c r="G973" t="s">
        <v>297</v>
      </c>
      <c r="H973" t="s">
        <v>225</v>
      </c>
      <c r="I973" t="s">
        <v>1624</v>
      </c>
      <c r="J973" t="s">
        <v>348</v>
      </c>
      <c r="K973" t="s">
        <v>1625</v>
      </c>
      <c r="L973" t="s">
        <v>92</v>
      </c>
      <c r="M973">
        <v>10500</v>
      </c>
      <c r="N973" t="s">
        <v>212</v>
      </c>
      <c r="O973">
        <v>8609.76</v>
      </c>
      <c r="P973" t="s">
        <v>212</v>
      </c>
      <c r="Q973" s="5" t="str" cm="1">
        <f t="array" aca="1" ref="Q973" ca="1">HYPERLINK("#"&amp;CELL("direccion",Tabla_471065!A969),"966")</f>
        <v>966</v>
      </c>
      <c r="R973" s="5" t="str" cm="1">
        <f t="array" aca="1" ref="R973" ca="1">HYPERLINK("#"&amp;CELL("direccion",Tabla_471039!A969),"966")</f>
        <v>966</v>
      </c>
      <c r="S973" s="5" t="str" cm="1">
        <f t="array" aca="1" ref="S973" ca="1">HYPERLINK("#"&amp;CELL("direccion",Tabla_471067!A969),"966")</f>
        <v>966</v>
      </c>
      <c r="T973" s="5" t="str" cm="1">
        <f t="array" aca="1" ref="T973" ca="1">HYPERLINK("#"&amp;CELL("direccion",Tabla_471023!A969),"966")</f>
        <v>966</v>
      </c>
      <c r="U973" s="5" t="str" cm="1">
        <f t="array" aca="1" ref="U973" ca="1">HYPERLINK("#"&amp;CELL("direccion",Tabla_471047!A969),"966")</f>
        <v>966</v>
      </c>
      <c r="V973" s="5" t="str" cm="1">
        <f t="array" aca="1" ref="V973" ca="1">HYPERLINK("#"&amp;CELL("direccion",Tabla_471030!A969),"966")</f>
        <v>966</v>
      </c>
      <c r="W973" s="5" t="str" cm="1">
        <f t="array" aca="1" ref="W973" ca="1">HYPERLINK("#"&amp;CELL("direccion",Tabla_471041!A969),"966")</f>
        <v>966</v>
      </c>
      <c r="X973" s="5" t="str" cm="1">
        <f t="array" aca="1" ref="X973" ca="1">HYPERLINK("#"&amp;CELL("direccion",Tabla_471031!A969),"966")</f>
        <v>966</v>
      </c>
      <c r="Y973" s="5" t="str" cm="1">
        <f t="array" aca="1" ref="Y973" ca="1">HYPERLINK("#"&amp;CELL("direccion",Tabla_471032!A969),"966")</f>
        <v>966</v>
      </c>
      <c r="Z973" s="5" t="str" cm="1">
        <f t="array" aca="1" ref="Z973" ca="1">HYPERLINK("#"&amp;CELL("direccion",Tabla_471059!A969),"966")</f>
        <v>966</v>
      </c>
      <c r="AA973" s="5" t="str" cm="1">
        <f t="array" aca="1" ref="AA973" ca="1">HYPERLINK("#"&amp;CELL("direccion",Tabla_471071!A969),"966")</f>
        <v>966</v>
      </c>
      <c r="AB973" s="5" t="str" cm="1">
        <f t="array" aca="1" ref="AB973" ca="1">HYPERLINK("#"&amp;CELL("direccion",Tabla_471062!A969),"966")</f>
        <v>966</v>
      </c>
      <c r="AC973" s="5" t="str" cm="1">
        <f t="array" aca="1" ref="AC973" ca="1">HYPERLINK("#"&amp;CELL("direccion",Tabla_471074!A969),"966")</f>
        <v>966</v>
      </c>
      <c r="AD973" t="s">
        <v>213</v>
      </c>
      <c r="AE973" s="3">
        <v>45747</v>
      </c>
    </row>
    <row r="974" spans="1:31" x14ac:dyDescent="0.3">
      <c r="A974">
        <v>2025</v>
      </c>
      <c r="B974" s="3">
        <v>45658</v>
      </c>
      <c r="C974" s="3">
        <v>45747</v>
      </c>
      <c r="D974" t="s">
        <v>84</v>
      </c>
      <c r="E974">
        <v>169</v>
      </c>
      <c r="F974" t="s">
        <v>309</v>
      </c>
      <c r="G974" t="s">
        <v>309</v>
      </c>
      <c r="H974" t="s">
        <v>225</v>
      </c>
      <c r="I974" t="s">
        <v>1626</v>
      </c>
      <c r="J974" t="s">
        <v>1627</v>
      </c>
      <c r="K974" t="s">
        <v>667</v>
      </c>
      <c r="L974" t="s">
        <v>92</v>
      </c>
      <c r="M974">
        <v>10500</v>
      </c>
      <c r="N974" t="s">
        <v>212</v>
      </c>
      <c r="O974">
        <v>8609.76</v>
      </c>
      <c r="P974" t="s">
        <v>212</v>
      </c>
      <c r="Q974" s="5" t="str" cm="1">
        <f t="array" aca="1" ref="Q974" ca="1">HYPERLINK("#"&amp;CELL("direccion",Tabla_471065!A970),"967")</f>
        <v>967</v>
      </c>
      <c r="R974" s="5" t="str" cm="1">
        <f t="array" aca="1" ref="R974" ca="1">HYPERLINK("#"&amp;CELL("direccion",Tabla_471039!A970),"967")</f>
        <v>967</v>
      </c>
      <c r="S974" s="5" t="str" cm="1">
        <f t="array" aca="1" ref="S974" ca="1">HYPERLINK("#"&amp;CELL("direccion",Tabla_471067!A970),"967")</f>
        <v>967</v>
      </c>
      <c r="T974" s="5" t="str" cm="1">
        <f t="array" aca="1" ref="T974" ca="1">HYPERLINK("#"&amp;CELL("direccion",Tabla_471023!A970),"967")</f>
        <v>967</v>
      </c>
      <c r="U974" s="5" t="str" cm="1">
        <f t="array" aca="1" ref="U974" ca="1">HYPERLINK("#"&amp;CELL("direccion",Tabla_471047!A970),"967")</f>
        <v>967</v>
      </c>
      <c r="V974" s="5" t="str" cm="1">
        <f t="array" aca="1" ref="V974" ca="1">HYPERLINK("#"&amp;CELL("direccion",Tabla_471030!A970),"967")</f>
        <v>967</v>
      </c>
      <c r="W974" s="5" t="str" cm="1">
        <f t="array" aca="1" ref="W974" ca="1">HYPERLINK("#"&amp;CELL("direccion",Tabla_471041!A970),"967")</f>
        <v>967</v>
      </c>
      <c r="X974" s="5" t="str" cm="1">
        <f t="array" aca="1" ref="X974" ca="1">HYPERLINK("#"&amp;CELL("direccion",Tabla_471031!A970),"967")</f>
        <v>967</v>
      </c>
      <c r="Y974" s="5" t="str" cm="1">
        <f t="array" aca="1" ref="Y974" ca="1">HYPERLINK("#"&amp;CELL("direccion",Tabla_471032!A970),"967")</f>
        <v>967</v>
      </c>
      <c r="Z974" s="5" t="str" cm="1">
        <f t="array" aca="1" ref="Z974" ca="1">HYPERLINK("#"&amp;CELL("direccion",Tabla_471059!A970),"967")</f>
        <v>967</v>
      </c>
      <c r="AA974" s="5" t="str" cm="1">
        <f t="array" aca="1" ref="AA974" ca="1">HYPERLINK("#"&amp;CELL("direccion",Tabla_471071!A970),"967")</f>
        <v>967</v>
      </c>
      <c r="AB974" s="5" t="str" cm="1">
        <f t="array" aca="1" ref="AB974" ca="1">HYPERLINK("#"&amp;CELL("direccion",Tabla_471062!A970),"967")</f>
        <v>967</v>
      </c>
      <c r="AC974" s="5" t="str" cm="1">
        <f t="array" aca="1" ref="AC974" ca="1">HYPERLINK("#"&amp;CELL("direccion",Tabla_471074!A970),"967")</f>
        <v>967</v>
      </c>
      <c r="AD974" t="s">
        <v>213</v>
      </c>
      <c r="AE974" s="3">
        <v>45747</v>
      </c>
    </row>
    <row r="975" spans="1:31" x14ac:dyDescent="0.3">
      <c r="A975">
        <v>2025</v>
      </c>
      <c r="B975" s="3">
        <v>45658</v>
      </c>
      <c r="C975" s="3">
        <v>45747</v>
      </c>
      <c r="D975" t="s">
        <v>84</v>
      </c>
      <c r="E975">
        <v>169</v>
      </c>
      <c r="F975" t="s">
        <v>306</v>
      </c>
      <c r="G975" t="s">
        <v>306</v>
      </c>
      <c r="H975" t="s">
        <v>225</v>
      </c>
      <c r="I975" t="s">
        <v>1164</v>
      </c>
      <c r="J975" t="s">
        <v>1403</v>
      </c>
      <c r="K975" t="s">
        <v>533</v>
      </c>
      <c r="L975" t="s">
        <v>91</v>
      </c>
      <c r="M975">
        <v>11537</v>
      </c>
      <c r="N975" t="s">
        <v>212</v>
      </c>
      <c r="O975">
        <v>9402.81</v>
      </c>
      <c r="P975" t="s">
        <v>212</v>
      </c>
      <c r="Q975" s="5" t="str" cm="1">
        <f t="array" aca="1" ref="Q975" ca="1">HYPERLINK("#"&amp;CELL("direccion",Tabla_471065!A971),"968")</f>
        <v>968</v>
      </c>
      <c r="R975" s="5" t="str" cm="1">
        <f t="array" aca="1" ref="R975" ca="1">HYPERLINK("#"&amp;CELL("direccion",Tabla_471039!A971),"968")</f>
        <v>968</v>
      </c>
      <c r="S975" s="5" t="str" cm="1">
        <f t="array" aca="1" ref="S975" ca="1">HYPERLINK("#"&amp;CELL("direccion",Tabla_471067!A971),"968")</f>
        <v>968</v>
      </c>
      <c r="T975" s="5" t="str" cm="1">
        <f t="array" aca="1" ref="T975" ca="1">HYPERLINK("#"&amp;CELL("direccion",Tabla_471023!A971),"968")</f>
        <v>968</v>
      </c>
      <c r="U975" s="5" t="str" cm="1">
        <f t="array" aca="1" ref="U975" ca="1">HYPERLINK("#"&amp;CELL("direccion",Tabla_471047!A971),"968")</f>
        <v>968</v>
      </c>
      <c r="V975" s="5" t="str" cm="1">
        <f t="array" aca="1" ref="V975" ca="1">HYPERLINK("#"&amp;CELL("direccion",Tabla_471030!A971),"968")</f>
        <v>968</v>
      </c>
      <c r="W975" s="5" t="str" cm="1">
        <f t="array" aca="1" ref="W975" ca="1">HYPERLINK("#"&amp;CELL("direccion",Tabla_471041!A971),"968")</f>
        <v>968</v>
      </c>
      <c r="X975" s="5" t="str" cm="1">
        <f t="array" aca="1" ref="X975" ca="1">HYPERLINK("#"&amp;CELL("direccion",Tabla_471031!A971),"968")</f>
        <v>968</v>
      </c>
      <c r="Y975" s="5" t="str" cm="1">
        <f t="array" aca="1" ref="Y975" ca="1">HYPERLINK("#"&amp;CELL("direccion",Tabla_471032!A971),"968")</f>
        <v>968</v>
      </c>
      <c r="Z975" s="5" t="str" cm="1">
        <f t="array" aca="1" ref="Z975" ca="1">HYPERLINK("#"&amp;CELL("direccion",Tabla_471059!A971),"968")</f>
        <v>968</v>
      </c>
      <c r="AA975" s="5" t="str" cm="1">
        <f t="array" aca="1" ref="AA975" ca="1">HYPERLINK("#"&amp;CELL("direccion",Tabla_471071!A971),"968")</f>
        <v>968</v>
      </c>
      <c r="AB975" s="5" t="str" cm="1">
        <f t="array" aca="1" ref="AB975" ca="1">HYPERLINK("#"&amp;CELL("direccion",Tabla_471062!A971),"968")</f>
        <v>968</v>
      </c>
      <c r="AC975" s="5" t="str" cm="1">
        <f t="array" aca="1" ref="AC975" ca="1">HYPERLINK("#"&amp;CELL("direccion",Tabla_471074!A971),"968")</f>
        <v>968</v>
      </c>
      <c r="AD975" t="s">
        <v>213</v>
      </c>
      <c r="AE975" s="3">
        <v>45747</v>
      </c>
    </row>
    <row r="976" spans="1:31" x14ac:dyDescent="0.3">
      <c r="A976">
        <v>2025</v>
      </c>
      <c r="B976" s="3">
        <v>45658</v>
      </c>
      <c r="C976" s="3">
        <v>45747</v>
      </c>
      <c r="D976" t="s">
        <v>84</v>
      </c>
      <c r="E976">
        <v>169</v>
      </c>
      <c r="F976" t="s">
        <v>309</v>
      </c>
      <c r="G976" t="s">
        <v>309</v>
      </c>
      <c r="H976" t="s">
        <v>225</v>
      </c>
      <c r="I976" t="s">
        <v>1628</v>
      </c>
      <c r="J976" t="s">
        <v>598</v>
      </c>
      <c r="K976" t="s">
        <v>1629</v>
      </c>
      <c r="L976" t="s">
        <v>92</v>
      </c>
      <c r="M976">
        <v>10500</v>
      </c>
      <c r="N976" t="s">
        <v>212</v>
      </c>
      <c r="O976">
        <v>8609.76</v>
      </c>
      <c r="P976" t="s">
        <v>212</v>
      </c>
      <c r="Q976" s="5" t="str" cm="1">
        <f t="array" aca="1" ref="Q976" ca="1">HYPERLINK("#"&amp;CELL("direccion",Tabla_471065!A972),"969")</f>
        <v>969</v>
      </c>
      <c r="R976" s="5" t="str" cm="1">
        <f t="array" aca="1" ref="R976" ca="1">HYPERLINK("#"&amp;CELL("direccion",Tabla_471039!A972),"969")</f>
        <v>969</v>
      </c>
      <c r="S976" s="5" t="str" cm="1">
        <f t="array" aca="1" ref="S976" ca="1">HYPERLINK("#"&amp;CELL("direccion",Tabla_471067!A972),"969")</f>
        <v>969</v>
      </c>
      <c r="T976" s="5" t="str" cm="1">
        <f t="array" aca="1" ref="T976" ca="1">HYPERLINK("#"&amp;CELL("direccion",Tabla_471023!A972),"969")</f>
        <v>969</v>
      </c>
      <c r="U976" s="5" t="str" cm="1">
        <f t="array" aca="1" ref="U976" ca="1">HYPERLINK("#"&amp;CELL("direccion",Tabla_471047!A972),"969")</f>
        <v>969</v>
      </c>
      <c r="V976" s="5" t="str" cm="1">
        <f t="array" aca="1" ref="V976" ca="1">HYPERLINK("#"&amp;CELL("direccion",Tabla_471030!A972),"969")</f>
        <v>969</v>
      </c>
      <c r="W976" s="5" t="str" cm="1">
        <f t="array" aca="1" ref="W976" ca="1">HYPERLINK("#"&amp;CELL("direccion",Tabla_471041!A972),"969")</f>
        <v>969</v>
      </c>
      <c r="X976" s="5" t="str" cm="1">
        <f t="array" aca="1" ref="X976" ca="1">HYPERLINK("#"&amp;CELL("direccion",Tabla_471031!A972),"969")</f>
        <v>969</v>
      </c>
      <c r="Y976" s="5" t="str" cm="1">
        <f t="array" aca="1" ref="Y976" ca="1">HYPERLINK("#"&amp;CELL("direccion",Tabla_471032!A972),"969")</f>
        <v>969</v>
      </c>
      <c r="Z976" s="5" t="str" cm="1">
        <f t="array" aca="1" ref="Z976" ca="1">HYPERLINK("#"&amp;CELL("direccion",Tabla_471059!A972),"969")</f>
        <v>969</v>
      </c>
      <c r="AA976" s="5" t="str" cm="1">
        <f t="array" aca="1" ref="AA976" ca="1">HYPERLINK("#"&amp;CELL("direccion",Tabla_471071!A972),"969")</f>
        <v>969</v>
      </c>
      <c r="AB976" s="5" t="str" cm="1">
        <f t="array" aca="1" ref="AB976" ca="1">HYPERLINK("#"&amp;CELL("direccion",Tabla_471062!A972),"969")</f>
        <v>969</v>
      </c>
      <c r="AC976" s="5" t="str" cm="1">
        <f t="array" aca="1" ref="AC976" ca="1">HYPERLINK("#"&amp;CELL("direccion",Tabla_471074!A972),"969")</f>
        <v>969</v>
      </c>
      <c r="AD976" t="s">
        <v>213</v>
      </c>
      <c r="AE976" s="3">
        <v>45747</v>
      </c>
    </row>
    <row r="977" spans="1:31" x14ac:dyDescent="0.3">
      <c r="A977">
        <v>2025</v>
      </c>
      <c r="B977" s="3">
        <v>45658</v>
      </c>
      <c r="C977" s="3">
        <v>45747</v>
      </c>
      <c r="D977" t="s">
        <v>84</v>
      </c>
      <c r="E977">
        <v>169</v>
      </c>
      <c r="F977" t="s">
        <v>297</v>
      </c>
      <c r="G977" t="s">
        <v>297</v>
      </c>
      <c r="H977" t="s">
        <v>225</v>
      </c>
      <c r="I977" t="s">
        <v>1630</v>
      </c>
      <c r="J977" t="s">
        <v>1631</v>
      </c>
      <c r="K977" t="s">
        <v>1632</v>
      </c>
      <c r="L977" t="s">
        <v>92</v>
      </c>
      <c r="M977">
        <v>10500</v>
      </c>
      <c r="N977" t="s">
        <v>212</v>
      </c>
      <c r="O977">
        <v>8609.76</v>
      </c>
      <c r="P977" t="s">
        <v>212</v>
      </c>
      <c r="Q977" s="5" t="str" cm="1">
        <f t="array" aca="1" ref="Q977" ca="1">HYPERLINK("#"&amp;CELL("direccion",Tabla_471065!A973),"970")</f>
        <v>970</v>
      </c>
      <c r="R977" s="5" t="str" cm="1">
        <f t="array" aca="1" ref="R977" ca="1">HYPERLINK("#"&amp;CELL("direccion",Tabla_471039!A973),"970")</f>
        <v>970</v>
      </c>
      <c r="S977" s="5" t="str" cm="1">
        <f t="array" aca="1" ref="S977" ca="1">HYPERLINK("#"&amp;CELL("direccion",Tabla_471067!A973),"970")</f>
        <v>970</v>
      </c>
      <c r="T977" s="5" t="str" cm="1">
        <f t="array" aca="1" ref="T977" ca="1">HYPERLINK("#"&amp;CELL("direccion",Tabla_471023!A973),"970")</f>
        <v>970</v>
      </c>
      <c r="U977" s="5" t="str" cm="1">
        <f t="array" aca="1" ref="U977" ca="1">HYPERLINK("#"&amp;CELL("direccion",Tabla_471047!A973),"970")</f>
        <v>970</v>
      </c>
      <c r="V977" s="5" t="str" cm="1">
        <f t="array" aca="1" ref="V977" ca="1">HYPERLINK("#"&amp;CELL("direccion",Tabla_471030!A973),"970")</f>
        <v>970</v>
      </c>
      <c r="W977" s="5" t="str" cm="1">
        <f t="array" aca="1" ref="W977" ca="1">HYPERLINK("#"&amp;CELL("direccion",Tabla_471041!A973),"970")</f>
        <v>970</v>
      </c>
      <c r="X977" s="5" t="str" cm="1">
        <f t="array" aca="1" ref="X977" ca="1">HYPERLINK("#"&amp;CELL("direccion",Tabla_471031!A973),"970")</f>
        <v>970</v>
      </c>
      <c r="Y977" s="5" t="str" cm="1">
        <f t="array" aca="1" ref="Y977" ca="1">HYPERLINK("#"&amp;CELL("direccion",Tabla_471032!A973),"970")</f>
        <v>970</v>
      </c>
      <c r="Z977" s="5" t="str" cm="1">
        <f t="array" aca="1" ref="Z977" ca="1">HYPERLINK("#"&amp;CELL("direccion",Tabla_471059!A973),"970")</f>
        <v>970</v>
      </c>
      <c r="AA977" s="5" t="str" cm="1">
        <f t="array" aca="1" ref="AA977" ca="1">HYPERLINK("#"&amp;CELL("direccion",Tabla_471071!A973),"970")</f>
        <v>970</v>
      </c>
      <c r="AB977" s="5" t="str" cm="1">
        <f t="array" aca="1" ref="AB977" ca="1">HYPERLINK("#"&amp;CELL("direccion",Tabla_471062!A973),"970")</f>
        <v>970</v>
      </c>
      <c r="AC977" s="5" t="str" cm="1">
        <f t="array" aca="1" ref="AC977" ca="1">HYPERLINK("#"&amp;CELL("direccion",Tabla_471074!A973),"970")</f>
        <v>970</v>
      </c>
      <c r="AD977" t="s">
        <v>213</v>
      </c>
      <c r="AE977" s="3">
        <v>45747</v>
      </c>
    </row>
    <row r="978" spans="1:31" x14ac:dyDescent="0.3">
      <c r="A978">
        <v>2025</v>
      </c>
      <c r="B978" s="3">
        <v>45658</v>
      </c>
      <c r="C978" s="3">
        <v>45747</v>
      </c>
      <c r="D978" t="s">
        <v>84</v>
      </c>
      <c r="E978">
        <v>169</v>
      </c>
      <c r="F978" t="s">
        <v>308</v>
      </c>
      <c r="G978" t="s">
        <v>308</v>
      </c>
      <c r="H978" t="s">
        <v>225</v>
      </c>
      <c r="I978" t="s">
        <v>1633</v>
      </c>
      <c r="J978" t="s">
        <v>1228</v>
      </c>
      <c r="K978" t="s">
        <v>811</v>
      </c>
      <c r="L978" t="s">
        <v>92</v>
      </c>
      <c r="M978">
        <v>10500</v>
      </c>
      <c r="N978" t="s">
        <v>212</v>
      </c>
      <c r="O978">
        <v>8609.76</v>
      </c>
      <c r="P978" t="s">
        <v>212</v>
      </c>
      <c r="Q978" s="5" t="str" cm="1">
        <f t="array" aca="1" ref="Q978" ca="1">HYPERLINK("#"&amp;CELL("direccion",Tabla_471065!A974),"971")</f>
        <v>971</v>
      </c>
      <c r="R978" s="5" t="str" cm="1">
        <f t="array" aca="1" ref="R978" ca="1">HYPERLINK("#"&amp;CELL("direccion",Tabla_471039!A974),"971")</f>
        <v>971</v>
      </c>
      <c r="S978" s="5" t="str" cm="1">
        <f t="array" aca="1" ref="S978" ca="1">HYPERLINK("#"&amp;CELL("direccion",Tabla_471067!A974),"971")</f>
        <v>971</v>
      </c>
      <c r="T978" s="5" t="str" cm="1">
        <f t="array" aca="1" ref="T978" ca="1">HYPERLINK("#"&amp;CELL("direccion",Tabla_471023!A974),"971")</f>
        <v>971</v>
      </c>
      <c r="U978" s="5" t="str" cm="1">
        <f t="array" aca="1" ref="U978" ca="1">HYPERLINK("#"&amp;CELL("direccion",Tabla_471047!A974),"971")</f>
        <v>971</v>
      </c>
      <c r="V978" s="5" t="str" cm="1">
        <f t="array" aca="1" ref="V978" ca="1">HYPERLINK("#"&amp;CELL("direccion",Tabla_471030!A974),"971")</f>
        <v>971</v>
      </c>
      <c r="W978" s="5" t="str" cm="1">
        <f t="array" aca="1" ref="W978" ca="1">HYPERLINK("#"&amp;CELL("direccion",Tabla_471041!A974),"971")</f>
        <v>971</v>
      </c>
      <c r="X978" s="5" t="str" cm="1">
        <f t="array" aca="1" ref="X978" ca="1">HYPERLINK("#"&amp;CELL("direccion",Tabla_471031!A974),"971")</f>
        <v>971</v>
      </c>
      <c r="Y978" s="5" t="str" cm="1">
        <f t="array" aca="1" ref="Y978" ca="1">HYPERLINK("#"&amp;CELL("direccion",Tabla_471032!A974),"971")</f>
        <v>971</v>
      </c>
      <c r="Z978" s="5" t="str" cm="1">
        <f t="array" aca="1" ref="Z978" ca="1">HYPERLINK("#"&amp;CELL("direccion",Tabla_471059!A974),"971")</f>
        <v>971</v>
      </c>
      <c r="AA978" s="5" t="str" cm="1">
        <f t="array" aca="1" ref="AA978" ca="1">HYPERLINK("#"&amp;CELL("direccion",Tabla_471071!A974),"971")</f>
        <v>971</v>
      </c>
      <c r="AB978" s="5" t="str" cm="1">
        <f t="array" aca="1" ref="AB978" ca="1">HYPERLINK("#"&amp;CELL("direccion",Tabla_471062!A974),"971")</f>
        <v>971</v>
      </c>
      <c r="AC978" s="5" t="str" cm="1">
        <f t="array" aca="1" ref="AC978" ca="1">HYPERLINK("#"&amp;CELL("direccion",Tabla_471074!A974),"971")</f>
        <v>971</v>
      </c>
      <c r="AD978" t="s">
        <v>213</v>
      </c>
      <c r="AE978" s="3">
        <v>45747</v>
      </c>
    </row>
    <row r="979" spans="1:31" x14ac:dyDescent="0.3">
      <c r="A979">
        <v>2025</v>
      </c>
      <c r="B979" s="3">
        <v>45658</v>
      </c>
      <c r="C979" s="3">
        <v>45747</v>
      </c>
      <c r="D979" t="s">
        <v>84</v>
      </c>
      <c r="E979">
        <v>169</v>
      </c>
      <c r="F979" t="s">
        <v>310</v>
      </c>
      <c r="G979" t="s">
        <v>310</v>
      </c>
      <c r="H979" t="s">
        <v>225</v>
      </c>
      <c r="I979" t="s">
        <v>1634</v>
      </c>
      <c r="J979" t="s">
        <v>1228</v>
      </c>
      <c r="K979" t="s">
        <v>402</v>
      </c>
      <c r="L979" t="s">
        <v>91</v>
      </c>
      <c r="M979">
        <v>11537</v>
      </c>
      <c r="N979" t="s">
        <v>212</v>
      </c>
      <c r="O979">
        <v>9402.81</v>
      </c>
      <c r="P979" t="s">
        <v>212</v>
      </c>
      <c r="Q979" s="5" t="str" cm="1">
        <f t="array" aca="1" ref="Q979" ca="1">HYPERLINK("#"&amp;CELL("direccion",Tabla_471065!A975),"972")</f>
        <v>972</v>
      </c>
      <c r="R979" s="5" t="str" cm="1">
        <f t="array" aca="1" ref="R979" ca="1">HYPERLINK("#"&amp;CELL("direccion",Tabla_471039!A975),"972")</f>
        <v>972</v>
      </c>
      <c r="S979" s="5" t="str" cm="1">
        <f t="array" aca="1" ref="S979" ca="1">HYPERLINK("#"&amp;CELL("direccion",Tabla_471067!A975),"972")</f>
        <v>972</v>
      </c>
      <c r="T979" s="5" t="str" cm="1">
        <f t="array" aca="1" ref="T979" ca="1">HYPERLINK("#"&amp;CELL("direccion",Tabla_471023!A975),"972")</f>
        <v>972</v>
      </c>
      <c r="U979" s="5" t="str" cm="1">
        <f t="array" aca="1" ref="U979" ca="1">HYPERLINK("#"&amp;CELL("direccion",Tabla_471047!A975),"972")</f>
        <v>972</v>
      </c>
      <c r="V979" s="5" t="str" cm="1">
        <f t="array" aca="1" ref="V979" ca="1">HYPERLINK("#"&amp;CELL("direccion",Tabla_471030!A975),"972")</f>
        <v>972</v>
      </c>
      <c r="W979" s="5" t="str" cm="1">
        <f t="array" aca="1" ref="W979" ca="1">HYPERLINK("#"&amp;CELL("direccion",Tabla_471041!A975),"972")</f>
        <v>972</v>
      </c>
      <c r="X979" s="5" t="str" cm="1">
        <f t="array" aca="1" ref="X979" ca="1">HYPERLINK("#"&amp;CELL("direccion",Tabla_471031!A975),"972")</f>
        <v>972</v>
      </c>
      <c r="Y979" s="5" t="str" cm="1">
        <f t="array" aca="1" ref="Y979" ca="1">HYPERLINK("#"&amp;CELL("direccion",Tabla_471032!A975),"972")</f>
        <v>972</v>
      </c>
      <c r="Z979" s="5" t="str" cm="1">
        <f t="array" aca="1" ref="Z979" ca="1">HYPERLINK("#"&amp;CELL("direccion",Tabla_471059!A975),"972")</f>
        <v>972</v>
      </c>
      <c r="AA979" s="5" t="str" cm="1">
        <f t="array" aca="1" ref="AA979" ca="1">HYPERLINK("#"&amp;CELL("direccion",Tabla_471071!A975),"972")</f>
        <v>972</v>
      </c>
      <c r="AB979" s="5" t="str" cm="1">
        <f t="array" aca="1" ref="AB979" ca="1">HYPERLINK("#"&amp;CELL("direccion",Tabla_471062!A975),"972")</f>
        <v>972</v>
      </c>
      <c r="AC979" s="5" t="str" cm="1">
        <f t="array" aca="1" ref="AC979" ca="1">HYPERLINK("#"&amp;CELL("direccion",Tabla_471074!A975),"972")</f>
        <v>972</v>
      </c>
      <c r="AD979" t="s">
        <v>213</v>
      </c>
      <c r="AE979" s="3">
        <v>45747</v>
      </c>
    </row>
    <row r="980" spans="1:31" x14ac:dyDescent="0.3">
      <c r="A980">
        <v>2025</v>
      </c>
      <c r="B980" s="3">
        <v>45658</v>
      </c>
      <c r="C980" s="3">
        <v>45747</v>
      </c>
      <c r="D980" t="s">
        <v>84</v>
      </c>
      <c r="E980">
        <v>169</v>
      </c>
      <c r="F980" t="s">
        <v>297</v>
      </c>
      <c r="G980" t="s">
        <v>297</v>
      </c>
      <c r="H980" t="s">
        <v>225</v>
      </c>
      <c r="I980" t="s">
        <v>587</v>
      </c>
      <c r="J980" t="s">
        <v>407</v>
      </c>
      <c r="K980" t="s">
        <v>811</v>
      </c>
      <c r="L980" t="s">
        <v>91</v>
      </c>
      <c r="M980">
        <v>10500</v>
      </c>
      <c r="N980" t="s">
        <v>212</v>
      </c>
      <c r="O980">
        <v>8609.76</v>
      </c>
      <c r="P980" t="s">
        <v>212</v>
      </c>
      <c r="Q980" s="5" t="str" cm="1">
        <f t="array" aca="1" ref="Q980" ca="1">HYPERLINK("#"&amp;CELL("direccion",Tabla_471065!A976),"973")</f>
        <v>973</v>
      </c>
      <c r="R980" s="5" t="str" cm="1">
        <f t="array" aca="1" ref="R980" ca="1">HYPERLINK("#"&amp;CELL("direccion",Tabla_471039!A976),"973")</f>
        <v>973</v>
      </c>
      <c r="S980" s="5" t="str" cm="1">
        <f t="array" aca="1" ref="S980" ca="1">HYPERLINK("#"&amp;CELL("direccion",Tabla_471067!A976),"973")</f>
        <v>973</v>
      </c>
      <c r="T980" s="5" t="str" cm="1">
        <f t="array" aca="1" ref="T980" ca="1">HYPERLINK("#"&amp;CELL("direccion",Tabla_471023!A976),"973")</f>
        <v>973</v>
      </c>
      <c r="U980" s="5" t="str" cm="1">
        <f t="array" aca="1" ref="U980" ca="1">HYPERLINK("#"&amp;CELL("direccion",Tabla_471047!A976),"973")</f>
        <v>973</v>
      </c>
      <c r="V980" s="5" t="str" cm="1">
        <f t="array" aca="1" ref="V980" ca="1">HYPERLINK("#"&amp;CELL("direccion",Tabla_471030!A976),"973")</f>
        <v>973</v>
      </c>
      <c r="W980" s="5" t="str" cm="1">
        <f t="array" aca="1" ref="W980" ca="1">HYPERLINK("#"&amp;CELL("direccion",Tabla_471041!A976),"973")</f>
        <v>973</v>
      </c>
      <c r="X980" s="5" t="str" cm="1">
        <f t="array" aca="1" ref="X980" ca="1">HYPERLINK("#"&amp;CELL("direccion",Tabla_471031!A976),"973")</f>
        <v>973</v>
      </c>
      <c r="Y980" s="5" t="str" cm="1">
        <f t="array" aca="1" ref="Y980" ca="1">HYPERLINK("#"&amp;CELL("direccion",Tabla_471032!A976),"973")</f>
        <v>973</v>
      </c>
      <c r="Z980" s="5" t="str" cm="1">
        <f t="array" aca="1" ref="Z980" ca="1">HYPERLINK("#"&amp;CELL("direccion",Tabla_471059!A976),"973")</f>
        <v>973</v>
      </c>
      <c r="AA980" s="5" t="str" cm="1">
        <f t="array" aca="1" ref="AA980" ca="1">HYPERLINK("#"&amp;CELL("direccion",Tabla_471071!A976),"973")</f>
        <v>973</v>
      </c>
      <c r="AB980" s="5" t="str" cm="1">
        <f t="array" aca="1" ref="AB980" ca="1">HYPERLINK("#"&amp;CELL("direccion",Tabla_471062!A976),"973")</f>
        <v>973</v>
      </c>
      <c r="AC980" s="5" t="str" cm="1">
        <f t="array" aca="1" ref="AC980" ca="1">HYPERLINK("#"&amp;CELL("direccion",Tabla_471074!A976),"973")</f>
        <v>973</v>
      </c>
      <c r="AD980" t="s">
        <v>213</v>
      </c>
      <c r="AE980" s="3">
        <v>45747</v>
      </c>
    </row>
    <row r="981" spans="1:31" x14ac:dyDescent="0.3">
      <c r="A981">
        <v>2025</v>
      </c>
      <c r="B981" s="3">
        <v>45658</v>
      </c>
      <c r="C981" s="3">
        <v>45747</v>
      </c>
      <c r="D981" t="s">
        <v>84</v>
      </c>
      <c r="E981">
        <v>169</v>
      </c>
      <c r="F981" t="s">
        <v>307</v>
      </c>
      <c r="G981" t="s">
        <v>307</v>
      </c>
      <c r="H981" t="s">
        <v>225</v>
      </c>
      <c r="I981" t="s">
        <v>1362</v>
      </c>
      <c r="J981" t="s">
        <v>407</v>
      </c>
      <c r="K981" t="s">
        <v>1635</v>
      </c>
      <c r="L981" t="s">
        <v>92</v>
      </c>
      <c r="M981">
        <v>11537</v>
      </c>
      <c r="N981" t="s">
        <v>212</v>
      </c>
      <c r="O981">
        <v>9402.81</v>
      </c>
      <c r="P981" t="s">
        <v>212</v>
      </c>
      <c r="Q981" s="5" t="str" cm="1">
        <f t="array" aca="1" ref="Q981" ca="1">HYPERLINK("#"&amp;CELL("direccion",Tabla_471065!A977),"974")</f>
        <v>974</v>
      </c>
      <c r="R981" s="5" t="str" cm="1">
        <f t="array" aca="1" ref="R981" ca="1">HYPERLINK("#"&amp;CELL("direccion",Tabla_471039!A977),"974")</f>
        <v>974</v>
      </c>
      <c r="S981" s="5" t="str" cm="1">
        <f t="array" aca="1" ref="S981" ca="1">HYPERLINK("#"&amp;CELL("direccion",Tabla_471067!A977),"974")</f>
        <v>974</v>
      </c>
      <c r="T981" s="5" t="str" cm="1">
        <f t="array" aca="1" ref="T981" ca="1">HYPERLINK("#"&amp;CELL("direccion",Tabla_471023!A977),"974")</f>
        <v>974</v>
      </c>
      <c r="U981" s="5" t="str" cm="1">
        <f t="array" aca="1" ref="U981" ca="1">HYPERLINK("#"&amp;CELL("direccion",Tabla_471047!A977),"974")</f>
        <v>974</v>
      </c>
      <c r="V981" s="5" t="str" cm="1">
        <f t="array" aca="1" ref="V981" ca="1">HYPERLINK("#"&amp;CELL("direccion",Tabla_471030!A977),"974")</f>
        <v>974</v>
      </c>
      <c r="W981" s="5" t="str" cm="1">
        <f t="array" aca="1" ref="W981" ca="1">HYPERLINK("#"&amp;CELL("direccion",Tabla_471041!A977),"974")</f>
        <v>974</v>
      </c>
      <c r="X981" s="5" t="str" cm="1">
        <f t="array" aca="1" ref="X981" ca="1">HYPERLINK("#"&amp;CELL("direccion",Tabla_471031!A977),"974")</f>
        <v>974</v>
      </c>
      <c r="Y981" s="5" t="str" cm="1">
        <f t="array" aca="1" ref="Y981" ca="1">HYPERLINK("#"&amp;CELL("direccion",Tabla_471032!A977),"974")</f>
        <v>974</v>
      </c>
      <c r="Z981" s="5" t="str" cm="1">
        <f t="array" aca="1" ref="Z981" ca="1">HYPERLINK("#"&amp;CELL("direccion",Tabla_471059!A977),"974")</f>
        <v>974</v>
      </c>
      <c r="AA981" s="5" t="str" cm="1">
        <f t="array" aca="1" ref="AA981" ca="1">HYPERLINK("#"&amp;CELL("direccion",Tabla_471071!A977),"974")</f>
        <v>974</v>
      </c>
      <c r="AB981" s="5" t="str" cm="1">
        <f t="array" aca="1" ref="AB981" ca="1">HYPERLINK("#"&amp;CELL("direccion",Tabla_471062!A977),"974")</f>
        <v>974</v>
      </c>
      <c r="AC981" s="5" t="str" cm="1">
        <f t="array" aca="1" ref="AC981" ca="1">HYPERLINK("#"&amp;CELL("direccion",Tabla_471074!A977),"974")</f>
        <v>974</v>
      </c>
      <c r="AD981" t="s">
        <v>213</v>
      </c>
      <c r="AE981" s="3">
        <v>45747</v>
      </c>
    </row>
    <row r="982" spans="1:31" x14ac:dyDescent="0.3">
      <c r="A982">
        <v>2025</v>
      </c>
      <c r="B982" s="3">
        <v>45658</v>
      </c>
      <c r="C982" s="3">
        <v>45747</v>
      </c>
      <c r="D982" t="s">
        <v>84</v>
      </c>
      <c r="E982">
        <v>169</v>
      </c>
      <c r="F982" t="s">
        <v>310</v>
      </c>
      <c r="G982" t="s">
        <v>310</v>
      </c>
      <c r="H982" t="s">
        <v>225</v>
      </c>
      <c r="I982" t="s">
        <v>1636</v>
      </c>
      <c r="J982" t="s">
        <v>843</v>
      </c>
      <c r="K982" t="s">
        <v>999</v>
      </c>
      <c r="L982" t="s">
        <v>92</v>
      </c>
      <c r="M982">
        <v>11537</v>
      </c>
      <c r="N982" t="s">
        <v>212</v>
      </c>
      <c r="O982">
        <v>9402.81</v>
      </c>
      <c r="P982" t="s">
        <v>212</v>
      </c>
      <c r="Q982" s="5" t="str" cm="1">
        <f t="array" aca="1" ref="Q982" ca="1">HYPERLINK("#"&amp;CELL("direccion",Tabla_471065!A978),"975")</f>
        <v>975</v>
      </c>
      <c r="R982" s="5" t="str" cm="1">
        <f t="array" aca="1" ref="R982" ca="1">HYPERLINK("#"&amp;CELL("direccion",Tabla_471039!A978),"975")</f>
        <v>975</v>
      </c>
      <c r="S982" s="5" t="str" cm="1">
        <f t="array" aca="1" ref="S982" ca="1">HYPERLINK("#"&amp;CELL("direccion",Tabla_471067!A978),"975")</f>
        <v>975</v>
      </c>
      <c r="T982" s="5" t="str" cm="1">
        <f t="array" aca="1" ref="T982" ca="1">HYPERLINK("#"&amp;CELL("direccion",Tabla_471023!A978),"975")</f>
        <v>975</v>
      </c>
      <c r="U982" s="5" t="str" cm="1">
        <f t="array" aca="1" ref="U982" ca="1">HYPERLINK("#"&amp;CELL("direccion",Tabla_471047!A978),"975")</f>
        <v>975</v>
      </c>
      <c r="V982" s="5" t="str" cm="1">
        <f t="array" aca="1" ref="V982" ca="1">HYPERLINK("#"&amp;CELL("direccion",Tabla_471030!A978),"975")</f>
        <v>975</v>
      </c>
      <c r="W982" s="5" t="str" cm="1">
        <f t="array" aca="1" ref="W982" ca="1">HYPERLINK("#"&amp;CELL("direccion",Tabla_471041!A978),"975")</f>
        <v>975</v>
      </c>
      <c r="X982" s="5" t="str" cm="1">
        <f t="array" aca="1" ref="X982" ca="1">HYPERLINK("#"&amp;CELL("direccion",Tabla_471031!A978),"975")</f>
        <v>975</v>
      </c>
      <c r="Y982" s="5" t="str" cm="1">
        <f t="array" aca="1" ref="Y982" ca="1">HYPERLINK("#"&amp;CELL("direccion",Tabla_471032!A978),"975")</f>
        <v>975</v>
      </c>
      <c r="Z982" s="5" t="str" cm="1">
        <f t="array" aca="1" ref="Z982" ca="1">HYPERLINK("#"&amp;CELL("direccion",Tabla_471059!A978),"975")</f>
        <v>975</v>
      </c>
      <c r="AA982" s="5" t="str" cm="1">
        <f t="array" aca="1" ref="AA982" ca="1">HYPERLINK("#"&amp;CELL("direccion",Tabla_471071!A978),"975")</f>
        <v>975</v>
      </c>
      <c r="AB982" s="5" t="str" cm="1">
        <f t="array" aca="1" ref="AB982" ca="1">HYPERLINK("#"&amp;CELL("direccion",Tabla_471062!A978),"975")</f>
        <v>975</v>
      </c>
      <c r="AC982" s="5" t="str" cm="1">
        <f t="array" aca="1" ref="AC982" ca="1">HYPERLINK("#"&amp;CELL("direccion",Tabla_471074!A978),"975")</f>
        <v>975</v>
      </c>
      <c r="AD982" t="s">
        <v>213</v>
      </c>
      <c r="AE982" s="3">
        <v>45747</v>
      </c>
    </row>
    <row r="983" spans="1:31" x14ac:dyDescent="0.3">
      <c r="A983">
        <v>2025</v>
      </c>
      <c r="B983" s="3">
        <v>45658</v>
      </c>
      <c r="C983" s="3">
        <v>45747</v>
      </c>
      <c r="D983" t="s">
        <v>84</v>
      </c>
      <c r="E983">
        <v>169</v>
      </c>
      <c r="F983" t="s">
        <v>308</v>
      </c>
      <c r="G983" t="s">
        <v>308</v>
      </c>
      <c r="H983" t="s">
        <v>225</v>
      </c>
      <c r="I983" t="s">
        <v>804</v>
      </c>
      <c r="J983" t="s">
        <v>485</v>
      </c>
      <c r="K983" t="s">
        <v>364</v>
      </c>
      <c r="L983" t="s">
        <v>92</v>
      </c>
      <c r="M983">
        <v>11537</v>
      </c>
      <c r="N983" t="s">
        <v>212</v>
      </c>
      <c r="O983">
        <v>9402.81</v>
      </c>
      <c r="P983" t="s">
        <v>212</v>
      </c>
      <c r="Q983" s="5" t="str" cm="1">
        <f t="array" aca="1" ref="Q983" ca="1">HYPERLINK("#"&amp;CELL("direccion",Tabla_471065!A979),"976")</f>
        <v>976</v>
      </c>
      <c r="R983" s="5" t="str" cm="1">
        <f t="array" aca="1" ref="R983" ca="1">HYPERLINK("#"&amp;CELL("direccion",Tabla_471039!A979),"976")</f>
        <v>976</v>
      </c>
      <c r="S983" s="5" t="str" cm="1">
        <f t="array" aca="1" ref="S983" ca="1">HYPERLINK("#"&amp;CELL("direccion",Tabla_471067!A979),"976")</f>
        <v>976</v>
      </c>
      <c r="T983" s="5" t="str" cm="1">
        <f t="array" aca="1" ref="T983" ca="1">HYPERLINK("#"&amp;CELL("direccion",Tabla_471023!A979),"976")</f>
        <v>976</v>
      </c>
      <c r="U983" s="5" t="str" cm="1">
        <f t="array" aca="1" ref="U983" ca="1">HYPERLINK("#"&amp;CELL("direccion",Tabla_471047!A979),"976")</f>
        <v>976</v>
      </c>
      <c r="V983" s="5" t="str" cm="1">
        <f t="array" aca="1" ref="V983" ca="1">HYPERLINK("#"&amp;CELL("direccion",Tabla_471030!A979),"976")</f>
        <v>976</v>
      </c>
      <c r="W983" s="5" t="str" cm="1">
        <f t="array" aca="1" ref="W983" ca="1">HYPERLINK("#"&amp;CELL("direccion",Tabla_471041!A979),"976")</f>
        <v>976</v>
      </c>
      <c r="X983" s="5" t="str" cm="1">
        <f t="array" aca="1" ref="X983" ca="1">HYPERLINK("#"&amp;CELL("direccion",Tabla_471031!A979),"976")</f>
        <v>976</v>
      </c>
      <c r="Y983" s="5" t="str" cm="1">
        <f t="array" aca="1" ref="Y983" ca="1">HYPERLINK("#"&amp;CELL("direccion",Tabla_471032!A979),"976")</f>
        <v>976</v>
      </c>
      <c r="Z983" s="5" t="str" cm="1">
        <f t="array" aca="1" ref="Z983" ca="1">HYPERLINK("#"&amp;CELL("direccion",Tabla_471059!A979),"976")</f>
        <v>976</v>
      </c>
      <c r="AA983" s="5" t="str" cm="1">
        <f t="array" aca="1" ref="AA983" ca="1">HYPERLINK("#"&amp;CELL("direccion",Tabla_471071!A979),"976")</f>
        <v>976</v>
      </c>
      <c r="AB983" s="5" t="str" cm="1">
        <f t="array" aca="1" ref="AB983" ca="1">HYPERLINK("#"&amp;CELL("direccion",Tabla_471062!A979),"976")</f>
        <v>976</v>
      </c>
      <c r="AC983" s="5" t="str" cm="1">
        <f t="array" aca="1" ref="AC983" ca="1">HYPERLINK("#"&amp;CELL("direccion",Tabla_471074!A979),"976")</f>
        <v>976</v>
      </c>
      <c r="AD983" t="s">
        <v>213</v>
      </c>
      <c r="AE983" s="3">
        <v>45747</v>
      </c>
    </row>
    <row r="984" spans="1:31" x14ac:dyDescent="0.3">
      <c r="A984">
        <v>2025</v>
      </c>
      <c r="B984" s="3">
        <v>45658</v>
      </c>
      <c r="C984" s="3">
        <v>45747</v>
      </c>
      <c r="D984" t="s">
        <v>84</v>
      </c>
      <c r="E984">
        <v>169</v>
      </c>
      <c r="F984" t="s">
        <v>313</v>
      </c>
      <c r="G984" t="s">
        <v>313</v>
      </c>
      <c r="H984" t="s">
        <v>225</v>
      </c>
      <c r="I984" t="s">
        <v>1114</v>
      </c>
      <c r="J984" t="s">
        <v>485</v>
      </c>
      <c r="K984" t="s">
        <v>347</v>
      </c>
      <c r="L984" t="s">
        <v>92</v>
      </c>
      <c r="M984">
        <v>11537</v>
      </c>
      <c r="N984" t="s">
        <v>212</v>
      </c>
      <c r="O984">
        <v>9402.81</v>
      </c>
      <c r="P984" t="s">
        <v>212</v>
      </c>
      <c r="Q984" s="5" t="str" cm="1">
        <f t="array" aca="1" ref="Q984" ca="1">HYPERLINK("#"&amp;CELL("direccion",Tabla_471065!A980),"977")</f>
        <v>977</v>
      </c>
      <c r="R984" s="5" t="str" cm="1">
        <f t="array" aca="1" ref="R984" ca="1">HYPERLINK("#"&amp;CELL("direccion",Tabla_471039!A980),"977")</f>
        <v>977</v>
      </c>
      <c r="S984" s="5" t="str" cm="1">
        <f t="array" aca="1" ref="S984" ca="1">HYPERLINK("#"&amp;CELL("direccion",Tabla_471067!A980),"977")</f>
        <v>977</v>
      </c>
      <c r="T984" s="5" t="str" cm="1">
        <f t="array" aca="1" ref="T984" ca="1">HYPERLINK("#"&amp;CELL("direccion",Tabla_471023!A980),"977")</f>
        <v>977</v>
      </c>
      <c r="U984" s="5" t="str" cm="1">
        <f t="array" aca="1" ref="U984" ca="1">HYPERLINK("#"&amp;CELL("direccion",Tabla_471047!A980),"977")</f>
        <v>977</v>
      </c>
      <c r="V984" s="5" t="str" cm="1">
        <f t="array" aca="1" ref="V984" ca="1">HYPERLINK("#"&amp;CELL("direccion",Tabla_471030!A980),"977")</f>
        <v>977</v>
      </c>
      <c r="W984" s="5" t="str" cm="1">
        <f t="array" aca="1" ref="W984" ca="1">HYPERLINK("#"&amp;CELL("direccion",Tabla_471041!A980),"977")</f>
        <v>977</v>
      </c>
      <c r="X984" s="5" t="str" cm="1">
        <f t="array" aca="1" ref="X984" ca="1">HYPERLINK("#"&amp;CELL("direccion",Tabla_471031!A980),"977")</f>
        <v>977</v>
      </c>
      <c r="Y984" s="5" t="str" cm="1">
        <f t="array" aca="1" ref="Y984" ca="1">HYPERLINK("#"&amp;CELL("direccion",Tabla_471032!A980),"977")</f>
        <v>977</v>
      </c>
      <c r="Z984" s="5" t="str" cm="1">
        <f t="array" aca="1" ref="Z984" ca="1">HYPERLINK("#"&amp;CELL("direccion",Tabla_471059!A980),"977")</f>
        <v>977</v>
      </c>
      <c r="AA984" s="5" t="str" cm="1">
        <f t="array" aca="1" ref="AA984" ca="1">HYPERLINK("#"&amp;CELL("direccion",Tabla_471071!A980),"977")</f>
        <v>977</v>
      </c>
      <c r="AB984" s="5" t="str" cm="1">
        <f t="array" aca="1" ref="AB984" ca="1">HYPERLINK("#"&amp;CELL("direccion",Tabla_471062!A980),"977")</f>
        <v>977</v>
      </c>
      <c r="AC984" s="5" t="str" cm="1">
        <f t="array" aca="1" ref="AC984" ca="1">HYPERLINK("#"&amp;CELL("direccion",Tabla_471074!A980),"977")</f>
        <v>977</v>
      </c>
      <c r="AD984" t="s">
        <v>213</v>
      </c>
      <c r="AE984" s="3">
        <v>45747</v>
      </c>
    </row>
    <row r="985" spans="1:31" x14ac:dyDescent="0.3">
      <c r="A985">
        <v>2025</v>
      </c>
      <c r="B985" s="3">
        <v>45658</v>
      </c>
      <c r="C985" s="3">
        <v>45747</v>
      </c>
      <c r="D985" t="s">
        <v>84</v>
      </c>
      <c r="E985">
        <v>169</v>
      </c>
      <c r="F985" t="s">
        <v>309</v>
      </c>
      <c r="G985" t="s">
        <v>309</v>
      </c>
      <c r="H985" t="s">
        <v>225</v>
      </c>
      <c r="I985" t="s">
        <v>858</v>
      </c>
      <c r="J985" t="s">
        <v>485</v>
      </c>
      <c r="K985" t="s">
        <v>807</v>
      </c>
      <c r="L985" t="s">
        <v>91</v>
      </c>
      <c r="M985">
        <v>11537</v>
      </c>
      <c r="N985" t="s">
        <v>212</v>
      </c>
      <c r="O985">
        <v>9402.81</v>
      </c>
      <c r="P985" t="s">
        <v>212</v>
      </c>
      <c r="Q985" s="5" t="str" cm="1">
        <f t="array" aca="1" ref="Q985" ca="1">HYPERLINK("#"&amp;CELL("direccion",Tabla_471065!A981),"978")</f>
        <v>978</v>
      </c>
      <c r="R985" s="5" t="str" cm="1">
        <f t="array" aca="1" ref="R985" ca="1">HYPERLINK("#"&amp;CELL("direccion",Tabla_471039!A981),"978")</f>
        <v>978</v>
      </c>
      <c r="S985" s="5" t="str" cm="1">
        <f t="array" aca="1" ref="S985" ca="1">HYPERLINK("#"&amp;CELL("direccion",Tabla_471067!A981),"978")</f>
        <v>978</v>
      </c>
      <c r="T985" s="5" t="str" cm="1">
        <f t="array" aca="1" ref="T985" ca="1">HYPERLINK("#"&amp;CELL("direccion",Tabla_471023!A981),"978")</f>
        <v>978</v>
      </c>
      <c r="U985" s="5" t="str" cm="1">
        <f t="array" aca="1" ref="U985" ca="1">HYPERLINK("#"&amp;CELL("direccion",Tabla_471047!A981),"978")</f>
        <v>978</v>
      </c>
      <c r="V985" s="5" t="str" cm="1">
        <f t="array" aca="1" ref="V985" ca="1">HYPERLINK("#"&amp;CELL("direccion",Tabla_471030!A981),"978")</f>
        <v>978</v>
      </c>
      <c r="W985" s="5" t="str" cm="1">
        <f t="array" aca="1" ref="W985" ca="1">HYPERLINK("#"&amp;CELL("direccion",Tabla_471041!A981),"978")</f>
        <v>978</v>
      </c>
      <c r="X985" s="5" t="str" cm="1">
        <f t="array" aca="1" ref="X985" ca="1">HYPERLINK("#"&amp;CELL("direccion",Tabla_471031!A981),"978")</f>
        <v>978</v>
      </c>
      <c r="Y985" s="5" t="str" cm="1">
        <f t="array" aca="1" ref="Y985" ca="1">HYPERLINK("#"&amp;CELL("direccion",Tabla_471032!A981),"978")</f>
        <v>978</v>
      </c>
      <c r="Z985" s="5" t="str" cm="1">
        <f t="array" aca="1" ref="Z985" ca="1">HYPERLINK("#"&amp;CELL("direccion",Tabla_471059!A981),"978")</f>
        <v>978</v>
      </c>
      <c r="AA985" s="5" t="str" cm="1">
        <f t="array" aca="1" ref="AA985" ca="1">HYPERLINK("#"&amp;CELL("direccion",Tabla_471071!A981),"978")</f>
        <v>978</v>
      </c>
      <c r="AB985" s="5" t="str" cm="1">
        <f t="array" aca="1" ref="AB985" ca="1">HYPERLINK("#"&amp;CELL("direccion",Tabla_471062!A981),"978")</f>
        <v>978</v>
      </c>
      <c r="AC985" s="5" t="str" cm="1">
        <f t="array" aca="1" ref="AC985" ca="1">HYPERLINK("#"&amp;CELL("direccion",Tabla_471074!A981),"978")</f>
        <v>978</v>
      </c>
      <c r="AD985" t="s">
        <v>213</v>
      </c>
      <c r="AE985" s="3">
        <v>45747</v>
      </c>
    </row>
    <row r="986" spans="1:31" x14ac:dyDescent="0.3">
      <c r="A986">
        <v>2025</v>
      </c>
      <c r="B986" s="3">
        <v>45658</v>
      </c>
      <c r="C986" s="3">
        <v>45747</v>
      </c>
      <c r="D986" t="s">
        <v>84</v>
      </c>
      <c r="E986">
        <v>169</v>
      </c>
      <c r="F986" t="s">
        <v>306</v>
      </c>
      <c r="G986" t="s">
        <v>306</v>
      </c>
      <c r="H986" t="s">
        <v>225</v>
      </c>
      <c r="I986" t="s">
        <v>1637</v>
      </c>
      <c r="J986" t="s">
        <v>485</v>
      </c>
      <c r="K986" t="s">
        <v>423</v>
      </c>
      <c r="L986" t="s">
        <v>91</v>
      </c>
      <c r="M986">
        <v>10500</v>
      </c>
      <c r="N986" t="s">
        <v>212</v>
      </c>
      <c r="O986">
        <v>8609.76</v>
      </c>
      <c r="P986" t="s">
        <v>212</v>
      </c>
      <c r="Q986" s="5" t="str" cm="1">
        <f t="array" aca="1" ref="Q986" ca="1">HYPERLINK("#"&amp;CELL("direccion",Tabla_471065!A982),"979")</f>
        <v>979</v>
      </c>
      <c r="R986" s="5" t="str" cm="1">
        <f t="array" aca="1" ref="R986" ca="1">HYPERLINK("#"&amp;CELL("direccion",Tabla_471039!A982),"979")</f>
        <v>979</v>
      </c>
      <c r="S986" s="5" t="str" cm="1">
        <f t="array" aca="1" ref="S986" ca="1">HYPERLINK("#"&amp;CELL("direccion",Tabla_471067!A982),"979")</f>
        <v>979</v>
      </c>
      <c r="T986" s="5" t="str" cm="1">
        <f t="array" aca="1" ref="T986" ca="1">HYPERLINK("#"&amp;CELL("direccion",Tabla_471023!A982),"979")</f>
        <v>979</v>
      </c>
      <c r="U986" s="5" t="str" cm="1">
        <f t="array" aca="1" ref="U986" ca="1">HYPERLINK("#"&amp;CELL("direccion",Tabla_471047!A982),"979")</f>
        <v>979</v>
      </c>
      <c r="V986" s="5" t="str" cm="1">
        <f t="array" aca="1" ref="V986" ca="1">HYPERLINK("#"&amp;CELL("direccion",Tabla_471030!A982),"979")</f>
        <v>979</v>
      </c>
      <c r="W986" s="5" t="str" cm="1">
        <f t="array" aca="1" ref="W986" ca="1">HYPERLINK("#"&amp;CELL("direccion",Tabla_471041!A982),"979")</f>
        <v>979</v>
      </c>
      <c r="X986" s="5" t="str" cm="1">
        <f t="array" aca="1" ref="X986" ca="1">HYPERLINK("#"&amp;CELL("direccion",Tabla_471031!A982),"979")</f>
        <v>979</v>
      </c>
      <c r="Y986" s="5" t="str" cm="1">
        <f t="array" aca="1" ref="Y986" ca="1">HYPERLINK("#"&amp;CELL("direccion",Tabla_471032!A982),"979")</f>
        <v>979</v>
      </c>
      <c r="Z986" s="5" t="str" cm="1">
        <f t="array" aca="1" ref="Z986" ca="1">HYPERLINK("#"&amp;CELL("direccion",Tabla_471059!A982),"979")</f>
        <v>979</v>
      </c>
      <c r="AA986" s="5" t="str" cm="1">
        <f t="array" aca="1" ref="AA986" ca="1">HYPERLINK("#"&amp;CELL("direccion",Tabla_471071!A982),"979")</f>
        <v>979</v>
      </c>
      <c r="AB986" s="5" t="str" cm="1">
        <f t="array" aca="1" ref="AB986" ca="1">HYPERLINK("#"&amp;CELL("direccion",Tabla_471062!A982),"979")</f>
        <v>979</v>
      </c>
      <c r="AC986" s="5" t="str" cm="1">
        <f t="array" aca="1" ref="AC986" ca="1">HYPERLINK("#"&amp;CELL("direccion",Tabla_471074!A982),"979")</f>
        <v>979</v>
      </c>
      <c r="AD986" t="s">
        <v>213</v>
      </c>
      <c r="AE986" s="3">
        <v>45747</v>
      </c>
    </row>
    <row r="987" spans="1:31" x14ac:dyDescent="0.3">
      <c r="A987">
        <v>2025</v>
      </c>
      <c r="B987" s="3">
        <v>45658</v>
      </c>
      <c r="C987" s="3">
        <v>45747</v>
      </c>
      <c r="D987" t="s">
        <v>84</v>
      </c>
      <c r="E987">
        <v>169</v>
      </c>
      <c r="F987" t="s">
        <v>306</v>
      </c>
      <c r="G987" t="s">
        <v>306</v>
      </c>
      <c r="H987" t="s">
        <v>225</v>
      </c>
      <c r="I987" t="s">
        <v>1576</v>
      </c>
      <c r="J987" t="s">
        <v>485</v>
      </c>
      <c r="K987" t="s">
        <v>355</v>
      </c>
      <c r="L987" t="s">
        <v>91</v>
      </c>
      <c r="M987">
        <v>11537</v>
      </c>
      <c r="N987" t="s">
        <v>212</v>
      </c>
      <c r="O987">
        <v>9402.81</v>
      </c>
      <c r="P987" t="s">
        <v>212</v>
      </c>
      <c r="Q987" s="5" t="str" cm="1">
        <f t="array" aca="1" ref="Q987" ca="1">HYPERLINK("#"&amp;CELL("direccion",Tabla_471065!A983),"980")</f>
        <v>980</v>
      </c>
      <c r="R987" s="5" t="str" cm="1">
        <f t="array" aca="1" ref="R987" ca="1">HYPERLINK("#"&amp;CELL("direccion",Tabla_471039!A983),"980")</f>
        <v>980</v>
      </c>
      <c r="S987" s="5" t="str" cm="1">
        <f t="array" aca="1" ref="S987" ca="1">HYPERLINK("#"&amp;CELL("direccion",Tabla_471067!A983),"980")</f>
        <v>980</v>
      </c>
      <c r="T987" s="5" t="str" cm="1">
        <f t="array" aca="1" ref="T987" ca="1">HYPERLINK("#"&amp;CELL("direccion",Tabla_471023!A983),"980")</f>
        <v>980</v>
      </c>
      <c r="U987" s="5" t="str" cm="1">
        <f t="array" aca="1" ref="U987" ca="1">HYPERLINK("#"&amp;CELL("direccion",Tabla_471047!A983),"980")</f>
        <v>980</v>
      </c>
      <c r="V987" s="5" t="str" cm="1">
        <f t="array" aca="1" ref="V987" ca="1">HYPERLINK("#"&amp;CELL("direccion",Tabla_471030!A983),"980")</f>
        <v>980</v>
      </c>
      <c r="W987" s="5" t="str" cm="1">
        <f t="array" aca="1" ref="W987" ca="1">HYPERLINK("#"&amp;CELL("direccion",Tabla_471041!A983),"980")</f>
        <v>980</v>
      </c>
      <c r="X987" s="5" t="str" cm="1">
        <f t="array" aca="1" ref="X987" ca="1">HYPERLINK("#"&amp;CELL("direccion",Tabla_471031!A983),"980")</f>
        <v>980</v>
      </c>
      <c r="Y987" s="5" t="str" cm="1">
        <f t="array" aca="1" ref="Y987" ca="1">HYPERLINK("#"&amp;CELL("direccion",Tabla_471032!A983),"980")</f>
        <v>980</v>
      </c>
      <c r="Z987" s="5" t="str" cm="1">
        <f t="array" aca="1" ref="Z987" ca="1">HYPERLINK("#"&amp;CELL("direccion",Tabla_471059!A983),"980")</f>
        <v>980</v>
      </c>
      <c r="AA987" s="5" t="str" cm="1">
        <f t="array" aca="1" ref="AA987" ca="1">HYPERLINK("#"&amp;CELL("direccion",Tabla_471071!A983),"980")</f>
        <v>980</v>
      </c>
      <c r="AB987" s="5" t="str" cm="1">
        <f t="array" aca="1" ref="AB987" ca="1">HYPERLINK("#"&amp;CELL("direccion",Tabla_471062!A983),"980")</f>
        <v>980</v>
      </c>
      <c r="AC987" s="5" t="str" cm="1">
        <f t="array" aca="1" ref="AC987" ca="1">HYPERLINK("#"&amp;CELL("direccion",Tabla_471074!A983),"980")</f>
        <v>980</v>
      </c>
      <c r="AD987" t="s">
        <v>213</v>
      </c>
      <c r="AE987" s="3">
        <v>45747</v>
      </c>
    </row>
    <row r="988" spans="1:31" x14ac:dyDescent="0.3">
      <c r="A988">
        <v>2025</v>
      </c>
      <c r="B988" s="3">
        <v>45658</v>
      </c>
      <c r="C988" s="3">
        <v>45747</v>
      </c>
      <c r="D988" t="s">
        <v>84</v>
      </c>
      <c r="E988">
        <v>169</v>
      </c>
      <c r="F988" t="s">
        <v>310</v>
      </c>
      <c r="G988" t="s">
        <v>310</v>
      </c>
      <c r="H988" t="s">
        <v>225</v>
      </c>
      <c r="I988" t="s">
        <v>554</v>
      </c>
      <c r="J988" t="s">
        <v>485</v>
      </c>
      <c r="K988" t="s">
        <v>705</v>
      </c>
      <c r="L988" t="s">
        <v>92</v>
      </c>
      <c r="M988">
        <v>11537</v>
      </c>
      <c r="N988" t="s">
        <v>212</v>
      </c>
      <c r="O988">
        <v>9402.81</v>
      </c>
      <c r="P988" t="s">
        <v>212</v>
      </c>
      <c r="Q988" s="5" t="str" cm="1">
        <f t="array" aca="1" ref="Q988" ca="1">HYPERLINK("#"&amp;CELL("direccion",Tabla_471065!A984),"981")</f>
        <v>981</v>
      </c>
      <c r="R988" s="5" t="str" cm="1">
        <f t="array" aca="1" ref="R988" ca="1">HYPERLINK("#"&amp;CELL("direccion",Tabla_471039!A984),"981")</f>
        <v>981</v>
      </c>
      <c r="S988" s="5" t="str" cm="1">
        <f t="array" aca="1" ref="S988" ca="1">HYPERLINK("#"&amp;CELL("direccion",Tabla_471067!A984),"981")</f>
        <v>981</v>
      </c>
      <c r="T988" s="5" t="str" cm="1">
        <f t="array" aca="1" ref="T988" ca="1">HYPERLINK("#"&amp;CELL("direccion",Tabla_471023!A984),"981")</f>
        <v>981</v>
      </c>
      <c r="U988" s="5" t="str" cm="1">
        <f t="array" aca="1" ref="U988" ca="1">HYPERLINK("#"&amp;CELL("direccion",Tabla_471047!A984),"981")</f>
        <v>981</v>
      </c>
      <c r="V988" s="5" t="str" cm="1">
        <f t="array" aca="1" ref="V988" ca="1">HYPERLINK("#"&amp;CELL("direccion",Tabla_471030!A984),"981")</f>
        <v>981</v>
      </c>
      <c r="W988" s="5" t="str" cm="1">
        <f t="array" aca="1" ref="W988" ca="1">HYPERLINK("#"&amp;CELL("direccion",Tabla_471041!A984),"981")</f>
        <v>981</v>
      </c>
      <c r="X988" s="5" t="str" cm="1">
        <f t="array" aca="1" ref="X988" ca="1">HYPERLINK("#"&amp;CELL("direccion",Tabla_471031!A984),"981")</f>
        <v>981</v>
      </c>
      <c r="Y988" s="5" t="str" cm="1">
        <f t="array" aca="1" ref="Y988" ca="1">HYPERLINK("#"&amp;CELL("direccion",Tabla_471032!A984),"981")</f>
        <v>981</v>
      </c>
      <c r="Z988" s="5" t="str" cm="1">
        <f t="array" aca="1" ref="Z988" ca="1">HYPERLINK("#"&amp;CELL("direccion",Tabla_471059!A984),"981")</f>
        <v>981</v>
      </c>
      <c r="AA988" s="5" t="str" cm="1">
        <f t="array" aca="1" ref="AA988" ca="1">HYPERLINK("#"&amp;CELL("direccion",Tabla_471071!A984),"981")</f>
        <v>981</v>
      </c>
      <c r="AB988" s="5" t="str" cm="1">
        <f t="array" aca="1" ref="AB988" ca="1">HYPERLINK("#"&amp;CELL("direccion",Tabla_471062!A984),"981")</f>
        <v>981</v>
      </c>
      <c r="AC988" s="5" t="str" cm="1">
        <f t="array" aca="1" ref="AC988" ca="1">HYPERLINK("#"&amp;CELL("direccion",Tabla_471074!A984),"981")</f>
        <v>981</v>
      </c>
      <c r="AD988" t="s">
        <v>213</v>
      </c>
      <c r="AE988" s="3">
        <v>45747</v>
      </c>
    </row>
    <row r="989" spans="1:31" x14ac:dyDescent="0.3">
      <c r="A989">
        <v>2025</v>
      </c>
      <c r="B989" s="3">
        <v>45658</v>
      </c>
      <c r="C989" s="3">
        <v>45747</v>
      </c>
      <c r="D989" t="s">
        <v>84</v>
      </c>
      <c r="E989">
        <v>169</v>
      </c>
      <c r="F989" t="s">
        <v>306</v>
      </c>
      <c r="G989" t="s">
        <v>306</v>
      </c>
      <c r="H989" t="s">
        <v>225</v>
      </c>
      <c r="I989" t="s">
        <v>1638</v>
      </c>
      <c r="J989" t="s">
        <v>485</v>
      </c>
      <c r="K989" t="s">
        <v>685</v>
      </c>
      <c r="L989" t="s">
        <v>91</v>
      </c>
      <c r="M989">
        <v>11537</v>
      </c>
      <c r="N989" t="s">
        <v>212</v>
      </c>
      <c r="O989">
        <v>9402.81</v>
      </c>
      <c r="P989" t="s">
        <v>212</v>
      </c>
      <c r="Q989" s="5" t="str" cm="1">
        <f t="array" aca="1" ref="Q989" ca="1">HYPERLINK("#"&amp;CELL("direccion",Tabla_471065!A985),"982")</f>
        <v>982</v>
      </c>
      <c r="R989" s="5" t="str" cm="1">
        <f t="array" aca="1" ref="R989" ca="1">HYPERLINK("#"&amp;CELL("direccion",Tabla_471039!A985),"982")</f>
        <v>982</v>
      </c>
      <c r="S989" s="5" t="str" cm="1">
        <f t="array" aca="1" ref="S989" ca="1">HYPERLINK("#"&amp;CELL("direccion",Tabla_471067!A985),"982")</f>
        <v>982</v>
      </c>
      <c r="T989" s="5" t="str" cm="1">
        <f t="array" aca="1" ref="T989" ca="1">HYPERLINK("#"&amp;CELL("direccion",Tabla_471023!A985),"982")</f>
        <v>982</v>
      </c>
      <c r="U989" s="5" t="str" cm="1">
        <f t="array" aca="1" ref="U989" ca="1">HYPERLINK("#"&amp;CELL("direccion",Tabla_471047!A985),"982")</f>
        <v>982</v>
      </c>
      <c r="V989" s="5" t="str" cm="1">
        <f t="array" aca="1" ref="V989" ca="1">HYPERLINK("#"&amp;CELL("direccion",Tabla_471030!A985),"982")</f>
        <v>982</v>
      </c>
      <c r="W989" s="5" t="str" cm="1">
        <f t="array" aca="1" ref="W989" ca="1">HYPERLINK("#"&amp;CELL("direccion",Tabla_471041!A985),"982")</f>
        <v>982</v>
      </c>
      <c r="X989" s="5" t="str" cm="1">
        <f t="array" aca="1" ref="X989" ca="1">HYPERLINK("#"&amp;CELL("direccion",Tabla_471031!A985),"982")</f>
        <v>982</v>
      </c>
      <c r="Y989" s="5" t="str" cm="1">
        <f t="array" aca="1" ref="Y989" ca="1">HYPERLINK("#"&amp;CELL("direccion",Tabla_471032!A985),"982")</f>
        <v>982</v>
      </c>
      <c r="Z989" s="5" t="str" cm="1">
        <f t="array" aca="1" ref="Z989" ca="1">HYPERLINK("#"&amp;CELL("direccion",Tabla_471059!A985),"982")</f>
        <v>982</v>
      </c>
      <c r="AA989" s="5" t="str" cm="1">
        <f t="array" aca="1" ref="AA989" ca="1">HYPERLINK("#"&amp;CELL("direccion",Tabla_471071!A985),"982")</f>
        <v>982</v>
      </c>
      <c r="AB989" s="5" t="str" cm="1">
        <f t="array" aca="1" ref="AB989" ca="1">HYPERLINK("#"&amp;CELL("direccion",Tabla_471062!A985),"982")</f>
        <v>982</v>
      </c>
      <c r="AC989" s="5" t="str" cm="1">
        <f t="array" aca="1" ref="AC989" ca="1">HYPERLINK("#"&amp;CELL("direccion",Tabla_471074!A985),"982")</f>
        <v>982</v>
      </c>
      <c r="AD989" t="s">
        <v>213</v>
      </c>
      <c r="AE989" s="3">
        <v>45747</v>
      </c>
    </row>
    <row r="990" spans="1:31" x14ac:dyDescent="0.3">
      <c r="A990">
        <v>2025</v>
      </c>
      <c r="B990" s="3">
        <v>45658</v>
      </c>
      <c r="C990" s="3">
        <v>45747</v>
      </c>
      <c r="D990" t="s">
        <v>84</v>
      </c>
      <c r="E990">
        <v>169</v>
      </c>
      <c r="F990" t="s">
        <v>310</v>
      </c>
      <c r="G990" t="s">
        <v>310</v>
      </c>
      <c r="H990" t="s">
        <v>225</v>
      </c>
      <c r="I990" t="s">
        <v>1639</v>
      </c>
      <c r="J990" t="s">
        <v>485</v>
      </c>
      <c r="K990" t="s">
        <v>348</v>
      </c>
      <c r="L990" t="s">
        <v>92</v>
      </c>
      <c r="M990">
        <v>11537</v>
      </c>
      <c r="N990" t="s">
        <v>212</v>
      </c>
      <c r="O990">
        <v>9402.81</v>
      </c>
      <c r="P990" t="s">
        <v>212</v>
      </c>
      <c r="Q990" s="5" t="str" cm="1">
        <f t="array" aca="1" ref="Q990" ca="1">HYPERLINK("#"&amp;CELL("direccion",Tabla_471065!A986),"983")</f>
        <v>983</v>
      </c>
      <c r="R990" s="5" t="str" cm="1">
        <f t="array" aca="1" ref="R990" ca="1">HYPERLINK("#"&amp;CELL("direccion",Tabla_471039!A986),"983")</f>
        <v>983</v>
      </c>
      <c r="S990" s="5" t="str" cm="1">
        <f t="array" aca="1" ref="S990" ca="1">HYPERLINK("#"&amp;CELL("direccion",Tabla_471067!A986),"983")</f>
        <v>983</v>
      </c>
      <c r="T990" s="5" t="str" cm="1">
        <f t="array" aca="1" ref="T990" ca="1">HYPERLINK("#"&amp;CELL("direccion",Tabla_471023!A986),"983")</f>
        <v>983</v>
      </c>
      <c r="U990" s="5" t="str" cm="1">
        <f t="array" aca="1" ref="U990" ca="1">HYPERLINK("#"&amp;CELL("direccion",Tabla_471047!A986),"983")</f>
        <v>983</v>
      </c>
      <c r="V990" s="5" t="str" cm="1">
        <f t="array" aca="1" ref="V990" ca="1">HYPERLINK("#"&amp;CELL("direccion",Tabla_471030!A986),"983")</f>
        <v>983</v>
      </c>
      <c r="W990" s="5" t="str" cm="1">
        <f t="array" aca="1" ref="W990" ca="1">HYPERLINK("#"&amp;CELL("direccion",Tabla_471041!A986),"983")</f>
        <v>983</v>
      </c>
      <c r="X990" s="5" t="str" cm="1">
        <f t="array" aca="1" ref="X990" ca="1">HYPERLINK("#"&amp;CELL("direccion",Tabla_471031!A986),"983")</f>
        <v>983</v>
      </c>
      <c r="Y990" s="5" t="str" cm="1">
        <f t="array" aca="1" ref="Y990" ca="1">HYPERLINK("#"&amp;CELL("direccion",Tabla_471032!A986),"983")</f>
        <v>983</v>
      </c>
      <c r="Z990" s="5" t="str" cm="1">
        <f t="array" aca="1" ref="Z990" ca="1">HYPERLINK("#"&amp;CELL("direccion",Tabla_471059!A986),"983")</f>
        <v>983</v>
      </c>
      <c r="AA990" s="5" t="str" cm="1">
        <f t="array" aca="1" ref="AA990" ca="1">HYPERLINK("#"&amp;CELL("direccion",Tabla_471071!A986),"983")</f>
        <v>983</v>
      </c>
      <c r="AB990" s="5" t="str" cm="1">
        <f t="array" aca="1" ref="AB990" ca="1">HYPERLINK("#"&amp;CELL("direccion",Tabla_471062!A986),"983")</f>
        <v>983</v>
      </c>
      <c r="AC990" s="5" t="str" cm="1">
        <f t="array" aca="1" ref="AC990" ca="1">HYPERLINK("#"&amp;CELL("direccion",Tabla_471074!A986),"983")</f>
        <v>983</v>
      </c>
      <c r="AD990" t="s">
        <v>213</v>
      </c>
      <c r="AE990" s="3">
        <v>45747</v>
      </c>
    </row>
    <row r="991" spans="1:31" x14ac:dyDescent="0.3">
      <c r="A991">
        <v>2025</v>
      </c>
      <c r="B991" s="3">
        <v>45658</v>
      </c>
      <c r="C991" s="3">
        <v>45747</v>
      </c>
      <c r="D991" t="s">
        <v>84</v>
      </c>
      <c r="E991">
        <v>169</v>
      </c>
      <c r="F991" t="s">
        <v>297</v>
      </c>
      <c r="G991" t="s">
        <v>297</v>
      </c>
      <c r="H991" t="s">
        <v>225</v>
      </c>
      <c r="I991" t="s">
        <v>1640</v>
      </c>
      <c r="J991" t="s">
        <v>485</v>
      </c>
      <c r="K991" t="s">
        <v>598</v>
      </c>
      <c r="L991" t="s">
        <v>91</v>
      </c>
      <c r="M991">
        <v>10500</v>
      </c>
      <c r="N991" t="s">
        <v>212</v>
      </c>
      <c r="O991">
        <v>8609.76</v>
      </c>
      <c r="P991" t="s">
        <v>212</v>
      </c>
      <c r="Q991" s="5" t="str" cm="1">
        <f t="array" aca="1" ref="Q991" ca="1">HYPERLINK("#"&amp;CELL("direccion",Tabla_471065!A987),"984")</f>
        <v>984</v>
      </c>
      <c r="R991" s="5" t="str" cm="1">
        <f t="array" aca="1" ref="R991" ca="1">HYPERLINK("#"&amp;CELL("direccion",Tabla_471039!A987),"984")</f>
        <v>984</v>
      </c>
      <c r="S991" s="5" t="str" cm="1">
        <f t="array" aca="1" ref="S991" ca="1">HYPERLINK("#"&amp;CELL("direccion",Tabla_471067!A987),"984")</f>
        <v>984</v>
      </c>
      <c r="T991" s="5" t="str" cm="1">
        <f t="array" aca="1" ref="T991" ca="1">HYPERLINK("#"&amp;CELL("direccion",Tabla_471023!A987),"984")</f>
        <v>984</v>
      </c>
      <c r="U991" s="5" t="str" cm="1">
        <f t="array" aca="1" ref="U991" ca="1">HYPERLINK("#"&amp;CELL("direccion",Tabla_471047!A987),"984")</f>
        <v>984</v>
      </c>
      <c r="V991" s="5" t="str" cm="1">
        <f t="array" aca="1" ref="V991" ca="1">HYPERLINK("#"&amp;CELL("direccion",Tabla_471030!A987),"984")</f>
        <v>984</v>
      </c>
      <c r="W991" s="5" t="str" cm="1">
        <f t="array" aca="1" ref="W991" ca="1">HYPERLINK("#"&amp;CELL("direccion",Tabla_471041!A987),"984")</f>
        <v>984</v>
      </c>
      <c r="X991" s="5" t="str" cm="1">
        <f t="array" aca="1" ref="X991" ca="1">HYPERLINK("#"&amp;CELL("direccion",Tabla_471031!A987),"984")</f>
        <v>984</v>
      </c>
      <c r="Y991" s="5" t="str" cm="1">
        <f t="array" aca="1" ref="Y991" ca="1">HYPERLINK("#"&amp;CELL("direccion",Tabla_471032!A987),"984")</f>
        <v>984</v>
      </c>
      <c r="Z991" s="5" t="str" cm="1">
        <f t="array" aca="1" ref="Z991" ca="1">HYPERLINK("#"&amp;CELL("direccion",Tabla_471059!A987),"984")</f>
        <v>984</v>
      </c>
      <c r="AA991" s="5" t="str" cm="1">
        <f t="array" aca="1" ref="AA991" ca="1">HYPERLINK("#"&amp;CELL("direccion",Tabla_471071!A987),"984")</f>
        <v>984</v>
      </c>
      <c r="AB991" s="5" t="str" cm="1">
        <f t="array" aca="1" ref="AB991" ca="1">HYPERLINK("#"&amp;CELL("direccion",Tabla_471062!A987),"984")</f>
        <v>984</v>
      </c>
      <c r="AC991" s="5" t="str" cm="1">
        <f t="array" aca="1" ref="AC991" ca="1">HYPERLINK("#"&amp;CELL("direccion",Tabla_471074!A987),"984")</f>
        <v>984</v>
      </c>
      <c r="AD991" t="s">
        <v>213</v>
      </c>
      <c r="AE991" s="3">
        <v>45747</v>
      </c>
    </row>
    <row r="992" spans="1:31" x14ac:dyDescent="0.3">
      <c r="A992">
        <v>2025</v>
      </c>
      <c r="B992" s="3">
        <v>45658</v>
      </c>
      <c r="C992" s="3">
        <v>45747</v>
      </c>
      <c r="D992" t="s">
        <v>84</v>
      </c>
      <c r="E992">
        <v>169</v>
      </c>
      <c r="F992" t="s">
        <v>310</v>
      </c>
      <c r="G992" t="s">
        <v>310</v>
      </c>
      <c r="H992" t="s">
        <v>225</v>
      </c>
      <c r="I992" t="s">
        <v>1517</v>
      </c>
      <c r="J992" t="s">
        <v>485</v>
      </c>
      <c r="K992" t="s">
        <v>1641</v>
      </c>
      <c r="L992" t="s">
        <v>91</v>
      </c>
      <c r="M992">
        <v>11537</v>
      </c>
      <c r="N992" t="s">
        <v>212</v>
      </c>
      <c r="O992">
        <v>9402.81</v>
      </c>
      <c r="P992" t="s">
        <v>212</v>
      </c>
      <c r="Q992" s="5" t="str" cm="1">
        <f t="array" aca="1" ref="Q992" ca="1">HYPERLINK("#"&amp;CELL("direccion",Tabla_471065!A988),"985")</f>
        <v>985</v>
      </c>
      <c r="R992" s="5" t="str" cm="1">
        <f t="array" aca="1" ref="R992" ca="1">HYPERLINK("#"&amp;CELL("direccion",Tabla_471039!A988),"985")</f>
        <v>985</v>
      </c>
      <c r="S992" s="5" t="str" cm="1">
        <f t="array" aca="1" ref="S992" ca="1">HYPERLINK("#"&amp;CELL("direccion",Tabla_471067!A988),"985")</f>
        <v>985</v>
      </c>
      <c r="T992" s="5" t="str" cm="1">
        <f t="array" aca="1" ref="T992" ca="1">HYPERLINK("#"&amp;CELL("direccion",Tabla_471023!A988),"985")</f>
        <v>985</v>
      </c>
      <c r="U992" s="5" t="str" cm="1">
        <f t="array" aca="1" ref="U992" ca="1">HYPERLINK("#"&amp;CELL("direccion",Tabla_471047!A988),"985")</f>
        <v>985</v>
      </c>
      <c r="V992" s="5" t="str" cm="1">
        <f t="array" aca="1" ref="V992" ca="1">HYPERLINK("#"&amp;CELL("direccion",Tabla_471030!A988),"985")</f>
        <v>985</v>
      </c>
      <c r="W992" s="5" t="str" cm="1">
        <f t="array" aca="1" ref="W992" ca="1">HYPERLINK("#"&amp;CELL("direccion",Tabla_471041!A988),"985")</f>
        <v>985</v>
      </c>
      <c r="X992" s="5" t="str" cm="1">
        <f t="array" aca="1" ref="X992" ca="1">HYPERLINK("#"&amp;CELL("direccion",Tabla_471031!A988),"985")</f>
        <v>985</v>
      </c>
      <c r="Y992" s="5" t="str" cm="1">
        <f t="array" aca="1" ref="Y992" ca="1">HYPERLINK("#"&amp;CELL("direccion",Tabla_471032!A988),"985")</f>
        <v>985</v>
      </c>
      <c r="Z992" s="5" t="str" cm="1">
        <f t="array" aca="1" ref="Z992" ca="1">HYPERLINK("#"&amp;CELL("direccion",Tabla_471059!A988),"985")</f>
        <v>985</v>
      </c>
      <c r="AA992" s="5" t="str" cm="1">
        <f t="array" aca="1" ref="AA992" ca="1">HYPERLINK("#"&amp;CELL("direccion",Tabla_471071!A988),"985")</f>
        <v>985</v>
      </c>
      <c r="AB992" s="5" t="str" cm="1">
        <f t="array" aca="1" ref="AB992" ca="1">HYPERLINK("#"&amp;CELL("direccion",Tabla_471062!A988),"985")</f>
        <v>985</v>
      </c>
      <c r="AC992" s="5" t="str" cm="1">
        <f t="array" aca="1" ref="AC992" ca="1">HYPERLINK("#"&amp;CELL("direccion",Tabla_471074!A988),"985")</f>
        <v>985</v>
      </c>
      <c r="AD992" t="s">
        <v>213</v>
      </c>
      <c r="AE992" s="3">
        <v>45747</v>
      </c>
    </row>
    <row r="993" spans="1:31" x14ac:dyDescent="0.3">
      <c r="A993">
        <v>2025</v>
      </c>
      <c r="B993" s="3">
        <v>45658</v>
      </c>
      <c r="C993" s="3">
        <v>45747</v>
      </c>
      <c r="D993" t="s">
        <v>84</v>
      </c>
      <c r="E993">
        <v>169</v>
      </c>
      <c r="F993" t="s">
        <v>297</v>
      </c>
      <c r="G993" t="s">
        <v>297</v>
      </c>
      <c r="H993" t="s">
        <v>225</v>
      </c>
      <c r="I993" t="s">
        <v>654</v>
      </c>
      <c r="J993" t="s">
        <v>485</v>
      </c>
      <c r="K993" t="s">
        <v>485</v>
      </c>
      <c r="L993" t="s">
        <v>92</v>
      </c>
      <c r="M993">
        <v>10500</v>
      </c>
      <c r="N993" t="s">
        <v>212</v>
      </c>
      <c r="O993">
        <v>8609.76</v>
      </c>
      <c r="P993" t="s">
        <v>212</v>
      </c>
      <c r="Q993" s="5" t="str" cm="1">
        <f t="array" aca="1" ref="Q993" ca="1">HYPERLINK("#"&amp;CELL("direccion",Tabla_471065!A989),"986")</f>
        <v>986</v>
      </c>
      <c r="R993" s="5" t="str" cm="1">
        <f t="array" aca="1" ref="R993" ca="1">HYPERLINK("#"&amp;CELL("direccion",Tabla_471039!A989),"986")</f>
        <v>986</v>
      </c>
      <c r="S993" s="5" t="str" cm="1">
        <f t="array" aca="1" ref="S993" ca="1">HYPERLINK("#"&amp;CELL("direccion",Tabla_471067!A989),"986")</f>
        <v>986</v>
      </c>
      <c r="T993" s="5" t="str" cm="1">
        <f t="array" aca="1" ref="T993" ca="1">HYPERLINK("#"&amp;CELL("direccion",Tabla_471023!A989),"986")</f>
        <v>986</v>
      </c>
      <c r="U993" s="5" t="str" cm="1">
        <f t="array" aca="1" ref="U993" ca="1">HYPERLINK("#"&amp;CELL("direccion",Tabla_471047!A989),"986")</f>
        <v>986</v>
      </c>
      <c r="V993" s="5" t="str" cm="1">
        <f t="array" aca="1" ref="V993" ca="1">HYPERLINK("#"&amp;CELL("direccion",Tabla_471030!A989),"986")</f>
        <v>986</v>
      </c>
      <c r="W993" s="5" t="str" cm="1">
        <f t="array" aca="1" ref="W993" ca="1">HYPERLINK("#"&amp;CELL("direccion",Tabla_471041!A989),"986")</f>
        <v>986</v>
      </c>
      <c r="X993" s="5" t="str" cm="1">
        <f t="array" aca="1" ref="X993" ca="1">HYPERLINK("#"&amp;CELL("direccion",Tabla_471031!A989),"986")</f>
        <v>986</v>
      </c>
      <c r="Y993" s="5" t="str" cm="1">
        <f t="array" aca="1" ref="Y993" ca="1">HYPERLINK("#"&amp;CELL("direccion",Tabla_471032!A989),"986")</f>
        <v>986</v>
      </c>
      <c r="Z993" s="5" t="str" cm="1">
        <f t="array" aca="1" ref="Z993" ca="1">HYPERLINK("#"&amp;CELL("direccion",Tabla_471059!A989),"986")</f>
        <v>986</v>
      </c>
      <c r="AA993" s="5" t="str" cm="1">
        <f t="array" aca="1" ref="AA993" ca="1">HYPERLINK("#"&amp;CELL("direccion",Tabla_471071!A989),"986")</f>
        <v>986</v>
      </c>
      <c r="AB993" s="5" t="str" cm="1">
        <f t="array" aca="1" ref="AB993" ca="1">HYPERLINK("#"&amp;CELL("direccion",Tabla_471062!A989),"986")</f>
        <v>986</v>
      </c>
      <c r="AC993" s="5" t="str" cm="1">
        <f t="array" aca="1" ref="AC993" ca="1">HYPERLINK("#"&amp;CELL("direccion",Tabla_471074!A989),"986")</f>
        <v>986</v>
      </c>
      <c r="AD993" t="s">
        <v>213</v>
      </c>
      <c r="AE993" s="3">
        <v>45747</v>
      </c>
    </row>
    <row r="994" spans="1:31" x14ac:dyDescent="0.3">
      <c r="A994">
        <v>2025</v>
      </c>
      <c r="B994" s="3">
        <v>45658</v>
      </c>
      <c r="C994" s="3">
        <v>45747</v>
      </c>
      <c r="D994" t="s">
        <v>84</v>
      </c>
      <c r="E994">
        <v>169</v>
      </c>
      <c r="F994" t="s">
        <v>308</v>
      </c>
      <c r="G994" t="s">
        <v>308</v>
      </c>
      <c r="H994" t="s">
        <v>225</v>
      </c>
      <c r="I994" t="s">
        <v>1422</v>
      </c>
      <c r="J994" t="s">
        <v>485</v>
      </c>
      <c r="K994" t="s">
        <v>1440</v>
      </c>
      <c r="L994" t="s">
        <v>92</v>
      </c>
      <c r="M994">
        <v>11537</v>
      </c>
      <c r="N994" t="s">
        <v>212</v>
      </c>
      <c r="O994">
        <v>9402.81</v>
      </c>
      <c r="P994" t="s">
        <v>212</v>
      </c>
      <c r="Q994" s="5" t="str" cm="1">
        <f t="array" aca="1" ref="Q994" ca="1">HYPERLINK("#"&amp;CELL("direccion",Tabla_471065!A990),"987")</f>
        <v>987</v>
      </c>
      <c r="R994" s="5" t="str" cm="1">
        <f t="array" aca="1" ref="R994" ca="1">HYPERLINK("#"&amp;CELL("direccion",Tabla_471039!A990),"987")</f>
        <v>987</v>
      </c>
      <c r="S994" s="5" t="str" cm="1">
        <f t="array" aca="1" ref="S994" ca="1">HYPERLINK("#"&amp;CELL("direccion",Tabla_471067!A990),"987")</f>
        <v>987</v>
      </c>
      <c r="T994" s="5" t="str" cm="1">
        <f t="array" aca="1" ref="T994" ca="1">HYPERLINK("#"&amp;CELL("direccion",Tabla_471023!A990),"987")</f>
        <v>987</v>
      </c>
      <c r="U994" s="5" t="str" cm="1">
        <f t="array" aca="1" ref="U994" ca="1">HYPERLINK("#"&amp;CELL("direccion",Tabla_471047!A990),"987")</f>
        <v>987</v>
      </c>
      <c r="V994" s="5" t="str" cm="1">
        <f t="array" aca="1" ref="V994" ca="1">HYPERLINK("#"&amp;CELL("direccion",Tabla_471030!A990),"987")</f>
        <v>987</v>
      </c>
      <c r="W994" s="5" t="str" cm="1">
        <f t="array" aca="1" ref="W994" ca="1">HYPERLINK("#"&amp;CELL("direccion",Tabla_471041!A990),"987")</f>
        <v>987</v>
      </c>
      <c r="X994" s="5" t="str" cm="1">
        <f t="array" aca="1" ref="X994" ca="1">HYPERLINK("#"&amp;CELL("direccion",Tabla_471031!A990),"987")</f>
        <v>987</v>
      </c>
      <c r="Y994" s="5" t="str" cm="1">
        <f t="array" aca="1" ref="Y994" ca="1">HYPERLINK("#"&amp;CELL("direccion",Tabla_471032!A990),"987")</f>
        <v>987</v>
      </c>
      <c r="Z994" s="5" t="str" cm="1">
        <f t="array" aca="1" ref="Z994" ca="1">HYPERLINK("#"&amp;CELL("direccion",Tabla_471059!A990),"987")</f>
        <v>987</v>
      </c>
      <c r="AA994" s="5" t="str" cm="1">
        <f t="array" aca="1" ref="AA994" ca="1">HYPERLINK("#"&amp;CELL("direccion",Tabla_471071!A990),"987")</f>
        <v>987</v>
      </c>
      <c r="AB994" s="5" t="str" cm="1">
        <f t="array" aca="1" ref="AB994" ca="1">HYPERLINK("#"&amp;CELL("direccion",Tabla_471062!A990),"987")</f>
        <v>987</v>
      </c>
      <c r="AC994" s="5" t="str" cm="1">
        <f t="array" aca="1" ref="AC994" ca="1">HYPERLINK("#"&amp;CELL("direccion",Tabla_471074!A990),"987")</f>
        <v>987</v>
      </c>
      <c r="AD994" t="s">
        <v>213</v>
      </c>
      <c r="AE994" s="3">
        <v>45747</v>
      </c>
    </row>
    <row r="995" spans="1:31" x14ac:dyDescent="0.3">
      <c r="A995">
        <v>2025</v>
      </c>
      <c r="B995" s="3">
        <v>45658</v>
      </c>
      <c r="C995" s="3">
        <v>45747</v>
      </c>
      <c r="D995" t="s">
        <v>84</v>
      </c>
      <c r="E995">
        <v>169</v>
      </c>
      <c r="F995" t="s">
        <v>313</v>
      </c>
      <c r="G995" t="s">
        <v>313</v>
      </c>
      <c r="H995" t="s">
        <v>225</v>
      </c>
      <c r="I995" t="s">
        <v>1642</v>
      </c>
      <c r="J995" t="s">
        <v>485</v>
      </c>
      <c r="K995" t="s">
        <v>965</v>
      </c>
      <c r="L995" t="s">
        <v>92</v>
      </c>
      <c r="M995">
        <v>11537</v>
      </c>
      <c r="N995" t="s">
        <v>212</v>
      </c>
      <c r="O995">
        <v>9402.81</v>
      </c>
      <c r="P995" t="s">
        <v>212</v>
      </c>
      <c r="Q995" s="5" t="str" cm="1">
        <f t="array" aca="1" ref="Q995" ca="1">HYPERLINK("#"&amp;CELL("direccion",Tabla_471065!A991),"988")</f>
        <v>988</v>
      </c>
      <c r="R995" s="5" t="str" cm="1">
        <f t="array" aca="1" ref="R995" ca="1">HYPERLINK("#"&amp;CELL("direccion",Tabla_471039!A991),"988")</f>
        <v>988</v>
      </c>
      <c r="S995" s="5" t="str" cm="1">
        <f t="array" aca="1" ref="S995" ca="1">HYPERLINK("#"&amp;CELL("direccion",Tabla_471067!A991),"988")</f>
        <v>988</v>
      </c>
      <c r="T995" s="5" t="str" cm="1">
        <f t="array" aca="1" ref="T995" ca="1">HYPERLINK("#"&amp;CELL("direccion",Tabla_471023!A991),"988")</f>
        <v>988</v>
      </c>
      <c r="U995" s="5" t="str" cm="1">
        <f t="array" aca="1" ref="U995" ca="1">HYPERLINK("#"&amp;CELL("direccion",Tabla_471047!A991),"988")</f>
        <v>988</v>
      </c>
      <c r="V995" s="5" t="str" cm="1">
        <f t="array" aca="1" ref="V995" ca="1">HYPERLINK("#"&amp;CELL("direccion",Tabla_471030!A991),"988")</f>
        <v>988</v>
      </c>
      <c r="W995" s="5" t="str" cm="1">
        <f t="array" aca="1" ref="W995" ca="1">HYPERLINK("#"&amp;CELL("direccion",Tabla_471041!A991),"988")</f>
        <v>988</v>
      </c>
      <c r="X995" s="5" t="str" cm="1">
        <f t="array" aca="1" ref="X995" ca="1">HYPERLINK("#"&amp;CELL("direccion",Tabla_471031!A991),"988")</f>
        <v>988</v>
      </c>
      <c r="Y995" s="5" t="str" cm="1">
        <f t="array" aca="1" ref="Y995" ca="1">HYPERLINK("#"&amp;CELL("direccion",Tabla_471032!A991),"988")</f>
        <v>988</v>
      </c>
      <c r="Z995" s="5" t="str" cm="1">
        <f t="array" aca="1" ref="Z995" ca="1">HYPERLINK("#"&amp;CELL("direccion",Tabla_471059!A991),"988")</f>
        <v>988</v>
      </c>
      <c r="AA995" s="5" t="str" cm="1">
        <f t="array" aca="1" ref="AA995" ca="1">HYPERLINK("#"&amp;CELL("direccion",Tabla_471071!A991),"988")</f>
        <v>988</v>
      </c>
      <c r="AB995" s="5" t="str" cm="1">
        <f t="array" aca="1" ref="AB995" ca="1">HYPERLINK("#"&amp;CELL("direccion",Tabla_471062!A991),"988")</f>
        <v>988</v>
      </c>
      <c r="AC995" s="5" t="str" cm="1">
        <f t="array" aca="1" ref="AC995" ca="1">HYPERLINK("#"&amp;CELL("direccion",Tabla_471074!A991),"988")</f>
        <v>988</v>
      </c>
      <c r="AD995" t="s">
        <v>213</v>
      </c>
      <c r="AE995" s="3">
        <v>45747</v>
      </c>
    </row>
    <row r="996" spans="1:31" x14ac:dyDescent="0.3">
      <c r="A996">
        <v>2025</v>
      </c>
      <c r="B996" s="3">
        <v>45658</v>
      </c>
      <c r="C996" s="3">
        <v>45747</v>
      </c>
      <c r="D996" t="s">
        <v>84</v>
      </c>
      <c r="E996">
        <v>169</v>
      </c>
      <c r="F996" t="s">
        <v>297</v>
      </c>
      <c r="G996" t="s">
        <v>297</v>
      </c>
      <c r="H996" t="s">
        <v>225</v>
      </c>
      <c r="I996" t="s">
        <v>1643</v>
      </c>
      <c r="J996" t="s">
        <v>485</v>
      </c>
      <c r="K996" t="s">
        <v>1644</v>
      </c>
      <c r="L996" t="s">
        <v>91</v>
      </c>
      <c r="M996">
        <v>10500</v>
      </c>
      <c r="N996" t="s">
        <v>212</v>
      </c>
      <c r="O996">
        <v>8609.76</v>
      </c>
      <c r="P996" t="s">
        <v>212</v>
      </c>
      <c r="Q996" s="5" t="str" cm="1">
        <f t="array" aca="1" ref="Q996" ca="1">HYPERLINK("#"&amp;CELL("direccion",Tabla_471065!A992),"989")</f>
        <v>989</v>
      </c>
      <c r="R996" s="5" t="str" cm="1">
        <f t="array" aca="1" ref="R996" ca="1">HYPERLINK("#"&amp;CELL("direccion",Tabla_471039!A992),"989")</f>
        <v>989</v>
      </c>
      <c r="S996" s="5" t="str" cm="1">
        <f t="array" aca="1" ref="S996" ca="1">HYPERLINK("#"&amp;CELL("direccion",Tabla_471067!A992),"989")</f>
        <v>989</v>
      </c>
      <c r="T996" s="5" t="str" cm="1">
        <f t="array" aca="1" ref="T996" ca="1">HYPERLINK("#"&amp;CELL("direccion",Tabla_471023!A992),"989")</f>
        <v>989</v>
      </c>
      <c r="U996" s="5" t="str" cm="1">
        <f t="array" aca="1" ref="U996" ca="1">HYPERLINK("#"&amp;CELL("direccion",Tabla_471047!A992),"989")</f>
        <v>989</v>
      </c>
      <c r="V996" s="5" t="str" cm="1">
        <f t="array" aca="1" ref="V996" ca="1">HYPERLINK("#"&amp;CELL("direccion",Tabla_471030!A992),"989")</f>
        <v>989</v>
      </c>
      <c r="W996" s="5" t="str" cm="1">
        <f t="array" aca="1" ref="W996" ca="1">HYPERLINK("#"&amp;CELL("direccion",Tabla_471041!A992),"989")</f>
        <v>989</v>
      </c>
      <c r="X996" s="5" t="str" cm="1">
        <f t="array" aca="1" ref="X996" ca="1">HYPERLINK("#"&amp;CELL("direccion",Tabla_471031!A992),"989")</f>
        <v>989</v>
      </c>
      <c r="Y996" s="5" t="str" cm="1">
        <f t="array" aca="1" ref="Y996" ca="1">HYPERLINK("#"&amp;CELL("direccion",Tabla_471032!A992),"989")</f>
        <v>989</v>
      </c>
      <c r="Z996" s="5" t="str" cm="1">
        <f t="array" aca="1" ref="Z996" ca="1">HYPERLINK("#"&amp;CELL("direccion",Tabla_471059!A992),"989")</f>
        <v>989</v>
      </c>
      <c r="AA996" s="5" t="str" cm="1">
        <f t="array" aca="1" ref="AA996" ca="1">HYPERLINK("#"&amp;CELL("direccion",Tabla_471071!A992),"989")</f>
        <v>989</v>
      </c>
      <c r="AB996" s="5" t="str" cm="1">
        <f t="array" aca="1" ref="AB996" ca="1">HYPERLINK("#"&amp;CELL("direccion",Tabla_471062!A992),"989")</f>
        <v>989</v>
      </c>
      <c r="AC996" s="5" t="str" cm="1">
        <f t="array" aca="1" ref="AC996" ca="1">HYPERLINK("#"&amp;CELL("direccion",Tabla_471074!A992),"989")</f>
        <v>989</v>
      </c>
      <c r="AD996" t="s">
        <v>213</v>
      </c>
      <c r="AE996" s="3">
        <v>45747</v>
      </c>
    </row>
    <row r="997" spans="1:31" x14ac:dyDescent="0.3">
      <c r="A997">
        <v>2025</v>
      </c>
      <c r="B997" s="3">
        <v>45658</v>
      </c>
      <c r="C997" s="3">
        <v>45747</v>
      </c>
      <c r="D997" t="s">
        <v>84</v>
      </c>
      <c r="E997">
        <v>169</v>
      </c>
      <c r="F997" t="s">
        <v>306</v>
      </c>
      <c r="G997" t="s">
        <v>306</v>
      </c>
      <c r="H997" t="s">
        <v>225</v>
      </c>
      <c r="I997" t="s">
        <v>1078</v>
      </c>
      <c r="J997" t="s">
        <v>709</v>
      </c>
      <c r="K997" t="s">
        <v>347</v>
      </c>
      <c r="L997" t="s">
        <v>91</v>
      </c>
      <c r="M997">
        <v>11537</v>
      </c>
      <c r="N997" t="s">
        <v>212</v>
      </c>
      <c r="O997">
        <v>9402.81</v>
      </c>
      <c r="P997" t="s">
        <v>212</v>
      </c>
      <c r="Q997" s="5" t="str" cm="1">
        <f t="array" aca="1" ref="Q997" ca="1">HYPERLINK("#"&amp;CELL("direccion",Tabla_471065!A993),"990")</f>
        <v>990</v>
      </c>
      <c r="R997" s="5" t="str" cm="1">
        <f t="array" aca="1" ref="R997" ca="1">HYPERLINK("#"&amp;CELL("direccion",Tabla_471039!A993),"990")</f>
        <v>990</v>
      </c>
      <c r="S997" s="5" t="str" cm="1">
        <f t="array" aca="1" ref="S997" ca="1">HYPERLINK("#"&amp;CELL("direccion",Tabla_471067!A993),"990")</f>
        <v>990</v>
      </c>
      <c r="T997" s="5" t="str" cm="1">
        <f t="array" aca="1" ref="T997" ca="1">HYPERLINK("#"&amp;CELL("direccion",Tabla_471023!A993),"990")</f>
        <v>990</v>
      </c>
      <c r="U997" s="5" t="str" cm="1">
        <f t="array" aca="1" ref="U997" ca="1">HYPERLINK("#"&amp;CELL("direccion",Tabla_471047!A993),"990")</f>
        <v>990</v>
      </c>
      <c r="V997" s="5" t="str" cm="1">
        <f t="array" aca="1" ref="V997" ca="1">HYPERLINK("#"&amp;CELL("direccion",Tabla_471030!A993),"990")</f>
        <v>990</v>
      </c>
      <c r="W997" s="5" t="str" cm="1">
        <f t="array" aca="1" ref="W997" ca="1">HYPERLINK("#"&amp;CELL("direccion",Tabla_471041!A993),"990")</f>
        <v>990</v>
      </c>
      <c r="X997" s="5" t="str" cm="1">
        <f t="array" aca="1" ref="X997" ca="1">HYPERLINK("#"&amp;CELL("direccion",Tabla_471031!A993),"990")</f>
        <v>990</v>
      </c>
      <c r="Y997" s="5" t="str" cm="1">
        <f t="array" aca="1" ref="Y997" ca="1">HYPERLINK("#"&amp;CELL("direccion",Tabla_471032!A993),"990")</f>
        <v>990</v>
      </c>
      <c r="Z997" s="5" t="str" cm="1">
        <f t="array" aca="1" ref="Z997" ca="1">HYPERLINK("#"&amp;CELL("direccion",Tabla_471059!A993),"990")</f>
        <v>990</v>
      </c>
      <c r="AA997" s="5" t="str" cm="1">
        <f t="array" aca="1" ref="AA997" ca="1">HYPERLINK("#"&amp;CELL("direccion",Tabla_471071!A993),"990")</f>
        <v>990</v>
      </c>
      <c r="AB997" s="5" t="str" cm="1">
        <f t="array" aca="1" ref="AB997" ca="1">HYPERLINK("#"&amp;CELL("direccion",Tabla_471062!A993),"990")</f>
        <v>990</v>
      </c>
      <c r="AC997" s="5" t="str" cm="1">
        <f t="array" aca="1" ref="AC997" ca="1">HYPERLINK("#"&amp;CELL("direccion",Tabla_471074!A993),"990")</f>
        <v>990</v>
      </c>
      <c r="AD997" t="s">
        <v>213</v>
      </c>
      <c r="AE997" s="3">
        <v>45747</v>
      </c>
    </row>
    <row r="998" spans="1:31" x14ac:dyDescent="0.3">
      <c r="A998">
        <v>2025</v>
      </c>
      <c r="B998" s="3">
        <v>45658</v>
      </c>
      <c r="C998" s="3">
        <v>45747</v>
      </c>
      <c r="D998" t="s">
        <v>84</v>
      </c>
      <c r="E998">
        <v>169</v>
      </c>
      <c r="F998" t="s">
        <v>297</v>
      </c>
      <c r="G998" t="s">
        <v>297</v>
      </c>
      <c r="H998" t="s">
        <v>225</v>
      </c>
      <c r="I998" t="s">
        <v>933</v>
      </c>
      <c r="J998" t="s">
        <v>709</v>
      </c>
      <c r="K998" t="s">
        <v>954</v>
      </c>
      <c r="L998" t="s">
        <v>92</v>
      </c>
      <c r="M998">
        <v>10500</v>
      </c>
      <c r="N998" t="s">
        <v>212</v>
      </c>
      <c r="O998">
        <v>8609.76</v>
      </c>
      <c r="P998" t="s">
        <v>212</v>
      </c>
      <c r="Q998" s="5" t="str" cm="1">
        <f t="array" aca="1" ref="Q998" ca="1">HYPERLINK("#"&amp;CELL("direccion",Tabla_471065!A994),"991")</f>
        <v>991</v>
      </c>
      <c r="R998" s="5" t="str" cm="1">
        <f t="array" aca="1" ref="R998" ca="1">HYPERLINK("#"&amp;CELL("direccion",Tabla_471039!A994),"991")</f>
        <v>991</v>
      </c>
      <c r="S998" s="5" t="str" cm="1">
        <f t="array" aca="1" ref="S998" ca="1">HYPERLINK("#"&amp;CELL("direccion",Tabla_471067!A994),"991")</f>
        <v>991</v>
      </c>
      <c r="T998" s="5" t="str" cm="1">
        <f t="array" aca="1" ref="T998" ca="1">HYPERLINK("#"&amp;CELL("direccion",Tabla_471023!A994),"991")</f>
        <v>991</v>
      </c>
      <c r="U998" s="5" t="str" cm="1">
        <f t="array" aca="1" ref="U998" ca="1">HYPERLINK("#"&amp;CELL("direccion",Tabla_471047!A994),"991")</f>
        <v>991</v>
      </c>
      <c r="V998" s="5" t="str" cm="1">
        <f t="array" aca="1" ref="V998" ca="1">HYPERLINK("#"&amp;CELL("direccion",Tabla_471030!A994),"991")</f>
        <v>991</v>
      </c>
      <c r="W998" s="5" t="str" cm="1">
        <f t="array" aca="1" ref="W998" ca="1">HYPERLINK("#"&amp;CELL("direccion",Tabla_471041!A994),"991")</f>
        <v>991</v>
      </c>
      <c r="X998" s="5" t="str" cm="1">
        <f t="array" aca="1" ref="X998" ca="1">HYPERLINK("#"&amp;CELL("direccion",Tabla_471031!A994),"991")</f>
        <v>991</v>
      </c>
      <c r="Y998" s="5" t="str" cm="1">
        <f t="array" aca="1" ref="Y998" ca="1">HYPERLINK("#"&amp;CELL("direccion",Tabla_471032!A994),"991")</f>
        <v>991</v>
      </c>
      <c r="Z998" s="5" t="str" cm="1">
        <f t="array" aca="1" ref="Z998" ca="1">HYPERLINK("#"&amp;CELL("direccion",Tabla_471059!A994),"991")</f>
        <v>991</v>
      </c>
      <c r="AA998" s="5" t="str" cm="1">
        <f t="array" aca="1" ref="AA998" ca="1">HYPERLINK("#"&amp;CELL("direccion",Tabla_471071!A994),"991")</f>
        <v>991</v>
      </c>
      <c r="AB998" s="5" t="str" cm="1">
        <f t="array" aca="1" ref="AB998" ca="1">HYPERLINK("#"&amp;CELL("direccion",Tabla_471062!A994),"991")</f>
        <v>991</v>
      </c>
      <c r="AC998" s="5" t="str" cm="1">
        <f t="array" aca="1" ref="AC998" ca="1">HYPERLINK("#"&amp;CELL("direccion",Tabla_471074!A994),"991")</f>
        <v>991</v>
      </c>
      <c r="AD998" t="s">
        <v>213</v>
      </c>
      <c r="AE998" s="3">
        <v>45747</v>
      </c>
    </row>
    <row r="999" spans="1:31" x14ac:dyDescent="0.3">
      <c r="A999">
        <v>2025</v>
      </c>
      <c r="B999" s="3">
        <v>45658</v>
      </c>
      <c r="C999" s="3">
        <v>45747</v>
      </c>
      <c r="D999" t="s">
        <v>84</v>
      </c>
      <c r="E999">
        <v>169</v>
      </c>
      <c r="F999" t="s">
        <v>297</v>
      </c>
      <c r="G999" t="s">
        <v>297</v>
      </c>
      <c r="H999" t="s">
        <v>225</v>
      </c>
      <c r="I999" t="s">
        <v>614</v>
      </c>
      <c r="J999" t="s">
        <v>709</v>
      </c>
      <c r="K999" t="s">
        <v>709</v>
      </c>
      <c r="L999" t="s">
        <v>92</v>
      </c>
      <c r="M999">
        <v>10500</v>
      </c>
      <c r="N999" t="s">
        <v>212</v>
      </c>
      <c r="O999">
        <v>8609.76</v>
      </c>
      <c r="P999" t="s">
        <v>212</v>
      </c>
      <c r="Q999" s="5" t="str" cm="1">
        <f t="array" aca="1" ref="Q999" ca="1">HYPERLINK("#"&amp;CELL("direccion",Tabla_471065!A995),"992")</f>
        <v>992</v>
      </c>
      <c r="R999" s="5" t="str" cm="1">
        <f t="array" aca="1" ref="R999" ca="1">HYPERLINK("#"&amp;CELL("direccion",Tabla_471039!A995),"992")</f>
        <v>992</v>
      </c>
      <c r="S999" s="5" t="str" cm="1">
        <f t="array" aca="1" ref="S999" ca="1">HYPERLINK("#"&amp;CELL("direccion",Tabla_471067!A995),"992")</f>
        <v>992</v>
      </c>
      <c r="T999" s="5" t="str" cm="1">
        <f t="array" aca="1" ref="T999" ca="1">HYPERLINK("#"&amp;CELL("direccion",Tabla_471023!A995),"992")</f>
        <v>992</v>
      </c>
      <c r="U999" s="5" t="str" cm="1">
        <f t="array" aca="1" ref="U999" ca="1">HYPERLINK("#"&amp;CELL("direccion",Tabla_471047!A995),"992")</f>
        <v>992</v>
      </c>
      <c r="V999" s="5" t="str" cm="1">
        <f t="array" aca="1" ref="V999" ca="1">HYPERLINK("#"&amp;CELL("direccion",Tabla_471030!A995),"992")</f>
        <v>992</v>
      </c>
      <c r="W999" s="5" t="str" cm="1">
        <f t="array" aca="1" ref="W999" ca="1">HYPERLINK("#"&amp;CELL("direccion",Tabla_471041!A995),"992")</f>
        <v>992</v>
      </c>
      <c r="X999" s="5" t="str" cm="1">
        <f t="array" aca="1" ref="X999" ca="1">HYPERLINK("#"&amp;CELL("direccion",Tabla_471031!A995),"992")</f>
        <v>992</v>
      </c>
      <c r="Y999" s="5" t="str" cm="1">
        <f t="array" aca="1" ref="Y999" ca="1">HYPERLINK("#"&amp;CELL("direccion",Tabla_471032!A995),"992")</f>
        <v>992</v>
      </c>
      <c r="Z999" s="5" t="str" cm="1">
        <f t="array" aca="1" ref="Z999" ca="1">HYPERLINK("#"&amp;CELL("direccion",Tabla_471059!A995),"992")</f>
        <v>992</v>
      </c>
      <c r="AA999" s="5" t="str" cm="1">
        <f t="array" aca="1" ref="AA999" ca="1">HYPERLINK("#"&amp;CELL("direccion",Tabla_471071!A995),"992")</f>
        <v>992</v>
      </c>
      <c r="AB999" s="5" t="str" cm="1">
        <f t="array" aca="1" ref="AB999" ca="1">HYPERLINK("#"&amp;CELL("direccion",Tabla_471062!A995),"992")</f>
        <v>992</v>
      </c>
      <c r="AC999" s="5" t="str" cm="1">
        <f t="array" aca="1" ref="AC999" ca="1">HYPERLINK("#"&amp;CELL("direccion",Tabla_471074!A995),"992")</f>
        <v>992</v>
      </c>
      <c r="AD999" t="s">
        <v>213</v>
      </c>
      <c r="AE999" s="3">
        <v>45747</v>
      </c>
    </row>
    <row r="1000" spans="1:31" x14ac:dyDescent="0.3">
      <c r="A1000">
        <v>2025</v>
      </c>
      <c r="B1000" s="3">
        <v>45658</v>
      </c>
      <c r="C1000" s="3">
        <v>45747</v>
      </c>
      <c r="D1000" t="s">
        <v>84</v>
      </c>
      <c r="E1000">
        <v>169</v>
      </c>
      <c r="F1000" t="s">
        <v>306</v>
      </c>
      <c r="G1000" t="s">
        <v>306</v>
      </c>
      <c r="H1000" t="s">
        <v>225</v>
      </c>
      <c r="I1000" t="s">
        <v>1251</v>
      </c>
      <c r="J1000" t="s">
        <v>689</v>
      </c>
      <c r="K1000" t="s">
        <v>658</v>
      </c>
      <c r="L1000" t="s">
        <v>91</v>
      </c>
      <c r="M1000">
        <v>11537</v>
      </c>
      <c r="N1000" t="s">
        <v>212</v>
      </c>
      <c r="O1000">
        <v>9402.81</v>
      </c>
      <c r="P1000" t="s">
        <v>212</v>
      </c>
      <c r="Q1000" s="5" t="str" cm="1">
        <f t="array" aca="1" ref="Q1000" ca="1">HYPERLINK("#"&amp;CELL("direccion",Tabla_471065!A996),"993")</f>
        <v>993</v>
      </c>
      <c r="R1000" s="5" t="str" cm="1">
        <f t="array" aca="1" ref="R1000" ca="1">HYPERLINK("#"&amp;CELL("direccion",Tabla_471039!A996),"993")</f>
        <v>993</v>
      </c>
      <c r="S1000" s="5" t="str" cm="1">
        <f t="array" aca="1" ref="S1000" ca="1">HYPERLINK("#"&amp;CELL("direccion",Tabla_471067!A996),"993")</f>
        <v>993</v>
      </c>
      <c r="T1000" s="5" t="str" cm="1">
        <f t="array" aca="1" ref="T1000" ca="1">HYPERLINK("#"&amp;CELL("direccion",Tabla_471023!A996),"993")</f>
        <v>993</v>
      </c>
      <c r="U1000" s="5" t="str" cm="1">
        <f t="array" aca="1" ref="U1000" ca="1">HYPERLINK("#"&amp;CELL("direccion",Tabla_471047!A996),"993")</f>
        <v>993</v>
      </c>
      <c r="V1000" s="5" t="str" cm="1">
        <f t="array" aca="1" ref="V1000" ca="1">HYPERLINK("#"&amp;CELL("direccion",Tabla_471030!A996),"993")</f>
        <v>993</v>
      </c>
      <c r="W1000" s="5" t="str" cm="1">
        <f t="array" aca="1" ref="W1000" ca="1">HYPERLINK("#"&amp;CELL("direccion",Tabla_471041!A996),"993")</f>
        <v>993</v>
      </c>
      <c r="X1000" s="5" t="str" cm="1">
        <f t="array" aca="1" ref="X1000" ca="1">HYPERLINK("#"&amp;CELL("direccion",Tabla_471031!A996),"993")</f>
        <v>993</v>
      </c>
      <c r="Y1000" s="5" t="str" cm="1">
        <f t="array" aca="1" ref="Y1000" ca="1">HYPERLINK("#"&amp;CELL("direccion",Tabla_471032!A996),"993")</f>
        <v>993</v>
      </c>
      <c r="Z1000" s="5" t="str" cm="1">
        <f t="array" aca="1" ref="Z1000" ca="1">HYPERLINK("#"&amp;CELL("direccion",Tabla_471059!A996),"993")</f>
        <v>993</v>
      </c>
      <c r="AA1000" s="5" t="str" cm="1">
        <f t="array" aca="1" ref="AA1000" ca="1">HYPERLINK("#"&amp;CELL("direccion",Tabla_471071!A996),"993")</f>
        <v>993</v>
      </c>
      <c r="AB1000" s="5" t="str" cm="1">
        <f t="array" aca="1" ref="AB1000" ca="1">HYPERLINK("#"&amp;CELL("direccion",Tabla_471062!A996),"993")</f>
        <v>993</v>
      </c>
      <c r="AC1000" s="5" t="str" cm="1">
        <f t="array" aca="1" ref="AC1000" ca="1">HYPERLINK("#"&amp;CELL("direccion",Tabla_471074!A996),"993")</f>
        <v>993</v>
      </c>
      <c r="AD1000" t="s">
        <v>213</v>
      </c>
      <c r="AE1000" s="3">
        <v>45747</v>
      </c>
    </row>
    <row r="1001" spans="1:31" x14ac:dyDescent="0.3">
      <c r="A1001">
        <v>2025</v>
      </c>
      <c r="B1001" s="3">
        <v>45658</v>
      </c>
      <c r="C1001" s="3">
        <v>45747</v>
      </c>
      <c r="D1001" t="s">
        <v>84</v>
      </c>
      <c r="E1001">
        <v>169</v>
      </c>
      <c r="F1001" t="s">
        <v>309</v>
      </c>
      <c r="G1001" t="s">
        <v>309</v>
      </c>
      <c r="H1001" t="s">
        <v>225</v>
      </c>
      <c r="I1001" t="s">
        <v>1645</v>
      </c>
      <c r="J1001" t="s">
        <v>790</v>
      </c>
      <c r="K1001" t="s">
        <v>811</v>
      </c>
      <c r="L1001" t="s">
        <v>92</v>
      </c>
      <c r="M1001">
        <v>10500</v>
      </c>
      <c r="N1001" t="s">
        <v>212</v>
      </c>
      <c r="O1001">
        <v>8609.76</v>
      </c>
      <c r="P1001" t="s">
        <v>212</v>
      </c>
      <c r="Q1001" s="5" t="str" cm="1">
        <f t="array" aca="1" ref="Q1001" ca="1">HYPERLINK("#"&amp;CELL("direccion",Tabla_471065!A997),"994")</f>
        <v>994</v>
      </c>
      <c r="R1001" s="5" t="str" cm="1">
        <f t="array" aca="1" ref="R1001" ca="1">HYPERLINK("#"&amp;CELL("direccion",Tabla_471039!A997),"994")</f>
        <v>994</v>
      </c>
      <c r="S1001" s="5" t="str" cm="1">
        <f t="array" aca="1" ref="S1001" ca="1">HYPERLINK("#"&amp;CELL("direccion",Tabla_471067!A997),"994")</f>
        <v>994</v>
      </c>
      <c r="T1001" s="5" t="str" cm="1">
        <f t="array" aca="1" ref="T1001" ca="1">HYPERLINK("#"&amp;CELL("direccion",Tabla_471023!A997),"994")</f>
        <v>994</v>
      </c>
      <c r="U1001" s="5" t="str" cm="1">
        <f t="array" aca="1" ref="U1001" ca="1">HYPERLINK("#"&amp;CELL("direccion",Tabla_471047!A997),"994")</f>
        <v>994</v>
      </c>
      <c r="V1001" s="5" t="str" cm="1">
        <f t="array" aca="1" ref="V1001" ca="1">HYPERLINK("#"&amp;CELL("direccion",Tabla_471030!A997),"994")</f>
        <v>994</v>
      </c>
      <c r="W1001" s="5" t="str" cm="1">
        <f t="array" aca="1" ref="W1001" ca="1">HYPERLINK("#"&amp;CELL("direccion",Tabla_471041!A997),"994")</f>
        <v>994</v>
      </c>
      <c r="X1001" s="5" t="str" cm="1">
        <f t="array" aca="1" ref="X1001" ca="1">HYPERLINK("#"&amp;CELL("direccion",Tabla_471031!A997),"994")</f>
        <v>994</v>
      </c>
      <c r="Y1001" s="5" t="str" cm="1">
        <f t="array" aca="1" ref="Y1001" ca="1">HYPERLINK("#"&amp;CELL("direccion",Tabla_471032!A997),"994")</f>
        <v>994</v>
      </c>
      <c r="Z1001" s="5" t="str" cm="1">
        <f t="array" aca="1" ref="Z1001" ca="1">HYPERLINK("#"&amp;CELL("direccion",Tabla_471059!A997),"994")</f>
        <v>994</v>
      </c>
      <c r="AA1001" s="5" t="str" cm="1">
        <f t="array" aca="1" ref="AA1001" ca="1">HYPERLINK("#"&amp;CELL("direccion",Tabla_471071!A997),"994")</f>
        <v>994</v>
      </c>
      <c r="AB1001" s="5" t="str" cm="1">
        <f t="array" aca="1" ref="AB1001" ca="1">HYPERLINK("#"&amp;CELL("direccion",Tabla_471062!A997),"994")</f>
        <v>994</v>
      </c>
      <c r="AC1001" s="5" t="str" cm="1">
        <f t="array" aca="1" ref="AC1001" ca="1">HYPERLINK("#"&amp;CELL("direccion",Tabla_471074!A997),"994")</f>
        <v>994</v>
      </c>
      <c r="AD1001" t="s">
        <v>213</v>
      </c>
      <c r="AE1001" s="3">
        <v>45747</v>
      </c>
    </row>
    <row r="1002" spans="1:31" x14ac:dyDescent="0.3">
      <c r="A1002">
        <v>2025</v>
      </c>
      <c r="B1002" s="3">
        <v>45658</v>
      </c>
      <c r="C1002" s="3">
        <v>45747</v>
      </c>
      <c r="D1002" t="s">
        <v>84</v>
      </c>
      <c r="E1002">
        <v>169</v>
      </c>
      <c r="F1002" t="s">
        <v>308</v>
      </c>
      <c r="G1002" t="s">
        <v>308</v>
      </c>
      <c r="H1002" t="s">
        <v>225</v>
      </c>
      <c r="I1002" t="s">
        <v>1321</v>
      </c>
      <c r="J1002" t="s">
        <v>723</v>
      </c>
      <c r="K1002" t="s">
        <v>358</v>
      </c>
      <c r="L1002" t="s">
        <v>92</v>
      </c>
      <c r="M1002">
        <v>11537</v>
      </c>
      <c r="N1002" t="s">
        <v>212</v>
      </c>
      <c r="O1002">
        <v>9402.81</v>
      </c>
      <c r="P1002" t="s">
        <v>212</v>
      </c>
      <c r="Q1002" s="5" t="str" cm="1">
        <f t="array" aca="1" ref="Q1002" ca="1">HYPERLINK("#"&amp;CELL("direccion",Tabla_471065!A998),"995")</f>
        <v>995</v>
      </c>
      <c r="R1002" s="5" t="str" cm="1">
        <f t="array" aca="1" ref="R1002" ca="1">HYPERLINK("#"&amp;CELL("direccion",Tabla_471039!A998),"995")</f>
        <v>995</v>
      </c>
      <c r="S1002" s="5" t="str" cm="1">
        <f t="array" aca="1" ref="S1002" ca="1">HYPERLINK("#"&amp;CELL("direccion",Tabla_471067!A998),"995")</f>
        <v>995</v>
      </c>
      <c r="T1002" s="5" t="str" cm="1">
        <f t="array" aca="1" ref="T1002" ca="1">HYPERLINK("#"&amp;CELL("direccion",Tabla_471023!A998),"995")</f>
        <v>995</v>
      </c>
      <c r="U1002" s="5" t="str" cm="1">
        <f t="array" aca="1" ref="U1002" ca="1">HYPERLINK("#"&amp;CELL("direccion",Tabla_471047!A998),"995")</f>
        <v>995</v>
      </c>
      <c r="V1002" s="5" t="str" cm="1">
        <f t="array" aca="1" ref="V1002" ca="1">HYPERLINK("#"&amp;CELL("direccion",Tabla_471030!A998),"995")</f>
        <v>995</v>
      </c>
      <c r="W1002" s="5" t="str" cm="1">
        <f t="array" aca="1" ref="W1002" ca="1">HYPERLINK("#"&amp;CELL("direccion",Tabla_471041!A998),"995")</f>
        <v>995</v>
      </c>
      <c r="X1002" s="5" t="str" cm="1">
        <f t="array" aca="1" ref="X1002" ca="1">HYPERLINK("#"&amp;CELL("direccion",Tabla_471031!A998),"995")</f>
        <v>995</v>
      </c>
      <c r="Y1002" s="5" t="str" cm="1">
        <f t="array" aca="1" ref="Y1002" ca="1">HYPERLINK("#"&amp;CELL("direccion",Tabla_471032!A998),"995")</f>
        <v>995</v>
      </c>
      <c r="Z1002" s="5" t="str" cm="1">
        <f t="array" aca="1" ref="Z1002" ca="1">HYPERLINK("#"&amp;CELL("direccion",Tabla_471059!A998),"995")</f>
        <v>995</v>
      </c>
      <c r="AA1002" s="5" t="str" cm="1">
        <f t="array" aca="1" ref="AA1002" ca="1">HYPERLINK("#"&amp;CELL("direccion",Tabla_471071!A998),"995")</f>
        <v>995</v>
      </c>
      <c r="AB1002" s="5" t="str" cm="1">
        <f t="array" aca="1" ref="AB1002" ca="1">HYPERLINK("#"&amp;CELL("direccion",Tabla_471062!A998),"995")</f>
        <v>995</v>
      </c>
      <c r="AC1002" s="5" t="str" cm="1">
        <f t="array" aca="1" ref="AC1002" ca="1">HYPERLINK("#"&amp;CELL("direccion",Tabla_471074!A998),"995")</f>
        <v>995</v>
      </c>
      <c r="AD1002" t="s">
        <v>213</v>
      </c>
      <c r="AE1002" s="3">
        <v>45747</v>
      </c>
    </row>
    <row r="1003" spans="1:31" x14ac:dyDescent="0.3">
      <c r="A1003">
        <v>2025</v>
      </c>
      <c r="B1003" s="3">
        <v>45658</v>
      </c>
      <c r="C1003" s="3">
        <v>45747</v>
      </c>
      <c r="D1003" t="s">
        <v>84</v>
      </c>
      <c r="E1003">
        <v>169</v>
      </c>
      <c r="F1003" t="s">
        <v>306</v>
      </c>
      <c r="G1003" t="s">
        <v>306</v>
      </c>
      <c r="H1003" t="s">
        <v>225</v>
      </c>
      <c r="I1003" t="s">
        <v>1646</v>
      </c>
      <c r="J1003" t="s">
        <v>404</v>
      </c>
      <c r="K1003" t="s">
        <v>797</v>
      </c>
      <c r="L1003" t="s">
        <v>91</v>
      </c>
      <c r="M1003">
        <v>11537</v>
      </c>
      <c r="N1003" t="s">
        <v>212</v>
      </c>
      <c r="O1003">
        <v>9402.81</v>
      </c>
      <c r="P1003" t="s">
        <v>212</v>
      </c>
      <c r="Q1003" s="5" t="str" cm="1">
        <f t="array" aca="1" ref="Q1003" ca="1">HYPERLINK("#"&amp;CELL("direccion",Tabla_471065!A999),"996")</f>
        <v>996</v>
      </c>
      <c r="R1003" s="5" t="str" cm="1">
        <f t="array" aca="1" ref="R1003" ca="1">HYPERLINK("#"&amp;CELL("direccion",Tabla_471039!A999),"996")</f>
        <v>996</v>
      </c>
      <c r="S1003" s="5" t="str" cm="1">
        <f t="array" aca="1" ref="S1003" ca="1">HYPERLINK("#"&amp;CELL("direccion",Tabla_471067!A999),"996")</f>
        <v>996</v>
      </c>
      <c r="T1003" s="5" t="str" cm="1">
        <f t="array" aca="1" ref="T1003" ca="1">HYPERLINK("#"&amp;CELL("direccion",Tabla_471023!A999),"996")</f>
        <v>996</v>
      </c>
      <c r="U1003" s="5" t="str" cm="1">
        <f t="array" aca="1" ref="U1003" ca="1">HYPERLINK("#"&amp;CELL("direccion",Tabla_471047!A999),"996")</f>
        <v>996</v>
      </c>
      <c r="V1003" s="5" t="str" cm="1">
        <f t="array" aca="1" ref="V1003" ca="1">HYPERLINK("#"&amp;CELL("direccion",Tabla_471030!A999),"996")</f>
        <v>996</v>
      </c>
      <c r="W1003" s="5" t="str" cm="1">
        <f t="array" aca="1" ref="W1003" ca="1">HYPERLINK("#"&amp;CELL("direccion",Tabla_471041!A999),"996")</f>
        <v>996</v>
      </c>
      <c r="X1003" s="5" t="str" cm="1">
        <f t="array" aca="1" ref="X1003" ca="1">HYPERLINK("#"&amp;CELL("direccion",Tabla_471031!A999),"996")</f>
        <v>996</v>
      </c>
      <c r="Y1003" s="5" t="str" cm="1">
        <f t="array" aca="1" ref="Y1003" ca="1">HYPERLINK("#"&amp;CELL("direccion",Tabla_471032!A999),"996")</f>
        <v>996</v>
      </c>
      <c r="Z1003" s="5" t="str" cm="1">
        <f t="array" aca="1" ref="Z1003" ca="1">HYPERLINK("#"&amp;CELL("direccion",Tabla_471059!A999),"996")</f>
        <v>996</v>
      </c>
      <c r="AA1003" s="5" t="str" cm="1">
        <f t="array" aca="1" ref="AA1003" ca="1">HYPERLINK("#"&amp;CELL("direccion",Tabla_471071!A999),"996")</f>
        <v>996</v>
      </c>
      <c r="AB1003" s="5" t="str" cm="1">
        <f t="array" aca="1" ref="AB1003" ca="1">HYPERLINK("#"&amp;CELL("direccion",Tabla_471062!A999),"996")</f>
        <v>996</v>
      </c>
      <c r="AC1003" s="5" t="str" cm="1">
        <f t="array" aca="1" ref="AC1003" ca="1">HYPERLINK("#"&amp;CELL("direccion",Tabla_471074!A999),"996")</f>
        <v>996</v>
      </c>
      <c r="AD1003" t="s">
        <v>213</v>
      </c>
      <c r="AE1003" s="3">
        <v>45747</v>
      </c>
    </row>
    <row r="1004" spans="1:31" x14ac:dyDescent="0.3">
      <c r="A1004">
        <v>2025</v>
      </c>
      <c r="B1004" s="3">
        <v>45658</v>
      </c>
      <c r="C1004" s="3">
        <v>45747</v>
      </c>
      <c r="D1004" t="s">
        <v>84</v>
      </c>
      <c r="E1004">
        <v>169</v>
      </c>
      <c r="F1004" t="s">
        <v>306</v>
      </c>
      <c r="G1004" t="s">
        <v>306</v>
      </c>
      <c r="H1004" t="s">
        <v>225</v>
      </c>
      <c r="I1004" t="s">
        <v>597</v>
      </c>
      <c r="J1004" t="s">
        <v>555</v>
      </c>
      <c r="K1004" t="s">
        <v>638</v>
      </c>
      <c r="L1004" t="s">
        <v>91</v>
      </c>
      <c r="M1004">
        <v>11537</v>
      </c>
      <c r="N1004" t="s">
        <v>212</v>
      </c>
      <c r="O1004">
        <v>9402.81</v>
      </c>
      <c r="P1004" t="s">
        <v>212</v>
      </c>
      <c r="Q1004" s="5" t="str" cm="1">
        <f t="array" aca="1" ref="Q1004" ca="1">HYPERLINK("#"&amp;CELL("direccion",Tabla_471065!A1000),"997")</f>
        <v>997</v>
      </c>
      <c r="R1004" s="5" t="str" cm="1">
        <f t="array" aca="1" ref="R1004" ca="1">HYPERLINK("#"&amp;CELL("direccion",Tabla_471039!A1000),"997")</f>
        <v>997</v>
      </c>
      <c r="S1004" s="5" t="str" cm="1">
        <f t="array" aca="1" ref="S1004" ca="1">HYPERLINK("#"&amp;CELL("direccion",Tabla_471067!A1000),"997")</f>
        <v>997</v>
      </c>
      <c r="T1004" s="5" t="str" cm="1">
        <f t="array" aca="1" ref="T1004" ca="1">HYPERLINK("#"&amp;CELL("direccion",Tabla_471023!A1000),"997")</f>
        <v>997</v>
      </c>
      <c r="U1004" s="5" t="str" cm="1">
        <f t="array" aca="1" ref="U1004" ca="1">HYPERLINK("#"&amp;CELL("direccion",Tabla_471047!A1000),"997")</f>
        <v>997</v>
      </c>
      <c r="V1004" s="5" t="str" cm="1">
        <f t="array" aca="1" ref="V1004" ca="1">HYPERLINK("#"&amp;CELL("direccion",Tabla_471030!A1000),"997")</f>
        <v>997</v>
      </c>
      <c r="W1004" s="5" t="str" cm="1">
        <f t="array" aca="1" ref="W1004" ca="1">HYPERLINK("#"&amp;CELL("direccion",Tabla_471041!A1000),"997")</f>
        <v>997</v>
      </c>
      <c r="X1004" s="5" t="str" cm="1">
        <f t="array" aca="1" ref="X1004" ca="1">HYPERLINK("#"&amp;CELL("direccion",Tabla_471031!A1000),"997")</f>
        <v>997</v>
      </c>
      <c r="Y1004" s="5" t="str" cm="1">
        <f t="array" aca="1" ref="Y1004" ca="1">HYPERLINK("#"&amp;CELL("direccion",Tabla_471032!A1000),"997")</f>
        <v>997</v>
      </c>
      <c r="Z1004" s="5" t="str" cm="1">
        <f t="array" aca="1" ref="Z1004" ca="1">HYPERLINK("#"&amp;CELL("direccion",Tabla_471059!A1000),"997")</f>
        <v>997</v>
      </c>
      <c r="AA1004" s="5" t="str" cm="1">
        <f t="array" aca="1" ref="AA1004" ca="1">HYPERLINK("#"&amp;CELL("direccion",Tabla_471071!A1000),"997")</f>
        <v>997</v>
      </c>
      <c r="AB1004" s="5" t="str" cm="1">
        <f t="array" aca="1" ref="AB1004" ca="1">HYPERLINK("#"&amp;CELL("direccion",Tabla_471062!A1000),"997")</f>
        <v>997</v>
      </c>
      <c r="AC1004" s="5" t="str" cm="1">
        <f t="array" aca="1" ref="AC1004" ca="1">HYPERLINK("#"&amp;CELL("direccion",Tabla_471074!A1000),"997")</f>
        <v>997</v>
      </c>
      <c r="AD1004" t="s">
        <v>213</v>
      </c>
      <c r="AE1004" s="3">
        <v>45747</v>
      </c>
    </row>
    <row r="1005" spans="1:31" x14ac:dyDescent="0.3">
      <c r="A1005">
        <v>2025</v>
      </c>
      <c r="B1005" s="3">
        <v>45658</v>
      </c>
      <c r="C1005" s="3">
        <v>45747</v>
      </c>
      <c r="D1005" t="s">
        <v>84</v>
      </c>
      <c r="E1005">
        <v>169</v>
      </c>
      <c r="F1005" t="s">
        <v>310</v>
      </c>
      <c r="G1005" t="s">
        <v>310</v>
      </c>
      <c r="H1005" t="s">
        <v>225</v>
      </c>
      <c r="I1005" t="s">
        <v>1647</v>
      </c>
      <c r="J1005" t="s">
        <v>555</v>
      </c>
      <c r="K1005" t="s">
        <v>398</v>
      </c>
      <c r="L1005" t="s">
        <v>91</v>
      </c>
      <c r="M1005">
        <v>11537</v>
      </c>
      <c r="N1005" t="s">
        <v>212</v>
      </c>
      <c r="O1005">
        <v>9402.81</v>
      </c>
      <c r="P1005" t="s">
        <v>212</v>
      </c>
      <c r="Q1005" s="5" t="str" cm="1">
        <f t="array" aca="1" ref="Q1005" ca="1">HYPERLINK("#"&amp;CELL("direccion",Tabla_471065!A1001),"998")</f>
        <v>998</v>
      </c>
      <c r="R1005" s="5" t="str" cm="1">
        <f t="array" aca="1" ref="R1005" ca="1">HYPERLINK("#"&amp;CELL("direccion",Tabla_471039!A1001),"998")</f>
        <v>998</v>
      </c>
      <c r="S1005" s="5" t="str" cm="1">
        <f t="array" aca="1" ref="S1005" ca="1">HYPERLINK("#"&amp;CELL("direccion",Tabla_471067!A1001),"998")</f>
        <v>998</v>
      </c>
      <c r="T1005" s="5" t="str" cm="1">
        <f t="array" aca="1" ref="T1005" ca="1">HYPERLINK("#"&amp;CELL("direccion",Tabla_471023!A1001),"998")</f>
        <v>998</v>
      </c>
      <c r="U1005" s="5" t="str" cm="1">
        <f t="array" aca="1" ref="U1005" ca="1">HYPERLINK("#"&amp;CELL("direccion",Tabla_471047!A1001),"998")</f>
        <v>998</v>
      </c>
      <c r="V1005" s="5" t="str" cm="1">
        <f t="array" aca="1" ref="V1005" ca="1">HYPERLINK("#"&amp;CELL("direccion",Tabla_471030!A1001),"998")</f>
        <v>998</v>
      </c>
      <c r="W1005" s="5" t="str" cm="1">
        <f t="array" aca="1" ref="W1005" ca="1">HYPERLINK("#"&amp;CELL("direccion",Tabla_471041!A1001),"998")</f>
        <v>998</v>
      </c>
      <c r="X1005" s="5" t="str" cm="1">
        <f t="array" aca="1" ref="X1005" ca="1">HYPERLINK("#"&amp;CELL("direccion",Tabla_471031!A1001),"998")</f>
        <v>998</v>
      </c>
      <c r="Y1005" s="5" t="str" cm="1">
        <f t="array" aca="1" ref="Y1005" ca="1">HYPERLINK("#"&amp;CELL("direccion",Tabla_471032!A1001),"998")</f>
        <v>998</v>
      </c>
      <c r="Z1005" s="5" t="str" cm="1">
        <f t="array" aca="1" ref="Z1005" ca="1">HYPERLINK("#"&amp;CELL("direccion",Tabla_471059!A1001),"998")</f>
        <v>998</v>
      </c>
      <c r="AA1005" s="5" t="str" cm="1">
        <f t="array" aca="1" ref="AA1005" ca="1">HYPERLINK("#"&amp;CELL("direccion",Tabla_471071!A1001),"998")</f>
        <v>998</v>
      </c>
      <c r="AB1005" s="5" t="str" cm="1">
        <f t="array" aca="1" ref="AB1005" ca="1">HYPERLINK("#"&amp;CELL("direccion",Tabla_471062!A1001),"998")</f>
        <v>998</v>
      </c>
      <c r="AC1005" s="5" t="str" cm="1">
        <f t="array" aca="1" ref="AC1005" ca="1">HYPERLINK("#"&amp;CELL("direccion",Tabla_471074!A1001),"998")</f>
        <v>998</v>
      </c>
      <c r="AD1005" t="s">
        <v>213</v>
      </c>
      <c r="AE1005" s="3">
        <v>45747</v>
      </c>
    </row>
    <row r="1006" spans="1:31" x14ac:dyDescent="0.3">
      <c r="A1006">
        <v>2025</v>
      </c>
      <c r="B1006" s="3">
        <v>45658</v>
      </c>
      <c r="C1006" s="3">
        <v>45747</v>
      </c>
      <c r="D1006" t="s">
        <v>84</v>
      </c>
      <c r="E1006">
        <v>169</v>
      </c>
      <c r="F1006" t="s">
        <v>310</v>
      </c>
      <c r="G1006" t="s">
        <v>310</v>
      </c>
      <c r="H1006" t="s">
        <v>225</v>
      </c>
      <c r="I1006" t="s">
        <v>447</v>
      </c>
      <c r="J1006" t="s">
        <v>1109</v>
      </c>
      <c r="K1006" t="s">
        <v>1648</v>
      </c>
      <c r="L1006" t="s">
        <v>91</v>
      </c>
      <c r="M1006">
        <v>11537</v>
      </c>
      <c r="N1006" t="s">
        <v>212</v>
      </c>
      <c r="O1006">
        <v>9402.81</v>
      </c>
      <c r="P1006" t="s">
        <v>212</v>
      </c>
      <c r="Q1006" s="5" t="str" cm="1">
        <f t="array" aca="1" ref="Q1006" ca="1">HYPERLINK("#"&amp;CELL("direccion",Tabla_471065!A1002),"999")</f>
        <v>999</v>
      </c>
      <c r="R1006" s="5" t="str" cm="1">
        <f t="array" aca="1" ref="R1006" ca="1">HYPERLINK("#"&amp;CELL("direccion",Tabla_471039!A1002),"999")</f>
        <v>999</v>
      </c>
      <c r="S1006" s="5" t="str" cm="1">
        <f t="array" aca="1" ref="S1006" ca="1">HYPERLINK("#"&amp;CELL("direccion",Tabla_471067!A1002),"999")</f>
        <v>999</v>
      </c>
      <c r="T1006" s="5" t="str" cm="1">
        <f t="array" aca="1" ref="T1006" ca="1">HYPERLINK("#"&amp;CELL("direccion",Tabla_471023!A1002),"999")</f>
        <v>999</v>
      </c>
      <c r="U1006" s="5" t="str" cm="1">
        <f t="array" aca="1" ref="U1006" ca="1">HYPERLINK("#"&amp;CELL("direccion",Tabla_471047!A1002),"999")</f>
        <v>999</v>
      </c>
      <c r="V1006" s="5" t="str" cm="1">
        <f t="array" aca="1" ref="V1006" ca="1">HYPERLINK("#"&amp;CELL("direccion",Tabla_471030!A1002),"999")</f>
        <v>999</v>
      </c>
      <c r="W1006" s="5" t="str" cm="1">
        <f t="array" aca="1" ref="W1006" ca="1">HYPERLINK("#"&amp;CELL("direccion",Tabla_471041!A1002),"999")</f>
        <v>999</v>
      </c>
      <c r="X1006" s="5" t="str" cm="1">
        <f t="array" aca="1" ref="X1006" ca="1">HYPERLINK("#"&amp;CELL("direccion",Tabla_471031!A1002),"999")</f>
        <v>999</v>
      </c>
      <c r="Y1006" s="5" t="str" cm="1">
        <f t="array" aca="1" ref="Y1006" ca="1">HYPERLINK("#"&amp;CELL("direccion",Tabla_471032!A1002),"999")</f>
        <v>999</v>
      </c>
      <c r="Z1006" s="5" t="str" cm="1">
        <f t="array" aca="1" ref="Z1006" ca="1">HYPERLINK("#"&amp;CELL("direccion",Tabla_471059!A1002),"999")</f>
        <v>999</v>
      </c>
      <c r="AA1006" s="5" t="str" cm="1">
        <f t="array" aca="1" ref="AA1006" ca="1">HYPERLINK("#"&amp;CELL("direccion",Tabla_471071!A1002),"999")</f>
        <v>999</v>
      </c>
      <c r="AB1006" s="5" t="str" cm="1">
        <f t="array" aca="1" ref="AB1006" ca="1">HYPERLINK("#"&amp;CELL("direccion",Tabla_471062!A1002),"999")</f>
        <v>999</v>
      </c>
      <c r="AC1006" s="5" t="str" cm="1">
        <f t="array" aca="1" ref="AC1006" ca="1">HYPERLINK("#"&amp;CELL("direccion",Tabla_471074!A1002),"999")</f>
        <v>999</v>
      </c>
      <c r="AD1006" t="s">
        <v>213</v>
      </c>
      <c r="AE1006" s="3">
        <v>45747</v>
      </c>
    </row>
    <row r="1007" spans="1:31" x14ac:dyDescent="0.3">
      <c r="A1007">
        <v>2025</v>
      </c>
      <c r="B1007" s="3">
        <v>45658</v>
      </c>
      <c r="C1007" s="3">
        <v>45747</v>
      </c>
      <c r="D1007" t="s">
        <v>84</v>
      </c>
      <c r="E1007">
        <v>169</v>
      </c>
      <c r="F1007" t="s">
        <v>297</v>
      </c>
      <c r="G1007" t="s">
        <v>297</v>
      </c>
      <c r="H1007" t="s">
        <v>225</v>
      </c>
      <c r="I1007" t="s">
        <v>935</v>
      </c>
      <c r="J1007" t="s">
        <v>1109</v>
      </c>
      <c r="K1007" t="s">
        <v>426</v>
      </c>
      <c r="L1007" t="s">
        <v>91</v>
      </c>
      <c r="M1007">
        <v>10500</v>
      </c>
      <c r="N1007" t="s">
        <v>212</v>
      </c>
      <c r="O1007">
        <v>8609.76</v>
      </c>
      <c r="P1007" t="s">
        <v>212</v>
      </c>
      <c r="Q1007" s="5" t="str" cm="1">
        <f t="array" aca="1" ref="Q1007" ca="1">HYPERLINK("#"&amp;CELL("direccion",Tabla_471065!A1003),"1000")</f>
        <v>1000</v>
      </c>
      <c r="R1007" s="5" t="str" cm="1">
        <f t="array" aca="1" ref="R1007" ca="1">HYPERLINK("#"&amp;CELL("direccion",Tabla_471039!A1003),"1000")</f>
        <v>1000</v>
      </c>
      <c r="S1007" s="5" t="str" cm="1">
        <f t="array" aca="1" ref="S1007" ca="1">HYPERLINK("#"&amp;CELL("direccion",Tabla_471067!A1003),"1000")</f>
        <v>1000</v>
      </c>
      <c r="T1007" s="5" t="str" cm="1">
        <f t="array" aca="1" ref="T1007" ca="1">HYPERLINK("#"&amp;CELL("direccion",Tabla_471023!A1003),"1000")</f>
        <v>1000</v>
      </c>
      <c r="U1007" s="5" t="str" cm="1">
        <f t="array" aca="1" ref="U1007" ca="1">HYPERLINK("#"&amp;CELL("direccion",Tabla_471047!A1003),"1000")</f>
        <v>1000</v>
      </c>
      <c r="V1007" s="5" t="str" cm="1">
        <f t="array" aca="1" ref="V1007" ca="1">HYPERLINK("#"&amp;CELL("direccion",Tabla_471030!A1003),"1000")</f>
        <v>1000</v>
      </c>
      <c r="W1007" s="5" t="str" cm="1">
        <f t="array" aca="1" ref="W1007" ca="1">HYPERLINK("#"&amp;CELL("direccion",Tabla_471041!A1003),"1000")</f>
        <v>1000</v>
      </c>
      <c r="X1007" s="5" t="str" cm="1">
        <f t="array" aca="1" ref="X1007" ca="1">HYPERLINK("#"&amp;CELL("direccion",Tabla_471031!A1003),"1000")</f>
        <v>1000</v>
      </c>
      <c r="Y1007" s="5" t="str" cm="1">
        <f t="array" aca="1" ref="Y1007" ca="1">HYPERLINK("#"&amp;CELL("direccion",Tabla_471032!A1003),"1000")</f>
        <v>1000</v>
      </c>
      <c r="Z1007" s="5" t="str" cm="1">
        <f t="array" aca="1" ref="Z1007" ca="1">HYPERLINK("#"&amp;CELL("direccion",Tabla_471059!A1003),"1000")</f>
        <v>1000</v>
      </c>
      <c r="AA1007" s="5" t="str" cm="1">
        <f t="array" aca="1" ref="AA1007" ca="1">HYPERLINK("#"&amp;CELL("direccion",Tabla_471071!A1003),"1000")</f>
        <v>1000</v>
      </c>
      <c r="AB1007" s="5" t="str" cm="1">
        <f t="array" aca="1" ref="AB1007" ca="1">HYPERLINK("#"&amp;CELL("direccion",Tabla_471062!A1003),"1000")</f>
        <v>1000</v>
      </c>
      <c r="AC1007" s="5" t="str" cm="1">
        <f t="array" aca="1" ref="AC1007" ca="1">HYPERLINK("#"&amp;CELL("direccion",Tabla_471074!A1003),"1000")</f>
        <v>1000</v>
      </c>
      <c r="AD1007" t="s">
        <v>213</v>
      </c>
      <c r="AE1007" s="3">
        <v>45747</v>
      </c>
    </row>
    <row r="1008" spans="1:31" x14ac:dyDescent="0.3">
      <c r="A1008">
        <v>2025</v>
      </c>
      <c r="B1008" s="3">
        <v>45658</v>
      </c>
      <c r="C1008" s="3">
        <v>45747</v>
      </c>
      <c r="D1008" t="s">
        <v>84</v>
      </c>
      <c r="E1008">
        <v>169</v>
      </c>
      <c r="F1008" t="s">
        <v>310</v>
      </c>
      <c r="G1008" t="s">
        <v>310</v>
      </c>
      <c r="H1008" t="s">
        <v>225</v>
      </c>
      <c r="I1008" t="s">
        <v>371</v>
      </c>
      <c r="J1008" t="s">
        <v>823</v>
      </c>
      <c r="K1008" t="s">
        <v>569</v>
      </c>
      <c r="L1008" t="s">
        <v>91</v>
      </c>
      <c r="M1008">
        <v>11537</v>
      </c>
      <c r="N1008" t="s">
        <v>212</v>
      </c>
      <c r="O1008">
        <v>9402.81</v>
      </c>
      <c r="P1008" t="s">
        <v>212</v>
      </c>
      <c r="Q1008" s="5" t="str" cm="1">
        <f t="array" aca="1" ref="Q1008" ca="1">HYPERLINK("#"&amp;CELL("direccion",Tabla_471065!A1004),"1001")</f>
        <v>1001</v>
      </c>
      <c r="R1008" s="5" t="str" cm="1">
        <f t="array" aca="1" ref="R1008" ca="1">HYPERLINK("#"&amp;CELL("direccion",Tabla_471039!A1004),"1001")</f>
        <v>1001</v>
      </c>
      <c r="S1008" s="5" t="str" cm="1">
        <f t="array" aca="1" ref="S1008" ca="1">HYPERLINK("#"&amp;CELL("direccion",Tabla_471067!A1004),"1001")</f>
        <v>1001</v>
      </c>
      <c r="T1008" s="5" t="str" cm="1">
        <f t="array" aca="1" ref="T1008" ca="1">HYPERLINK("#"&amp;CELL("direccion",Tabla_471023!A1004),"1001")</f>
        <v>1001</v>
      </c>
      <c r="U1008" s="5" t="str" cm="1">
        <f t="array" aca="1" ref="U1008" ca="1">HYPERLINK("#"&amp;CELL("direccion",Tabla_471047!A1004),"1001")</f>
        <v>1001</v>
      </c>
      <c r="V1008" s="5" t="str" cm="1">
        <f t="array" aca="1" ref="V1008" ca="1">HYPERLINK("#"&amp;CELL("direccion",Tabla_471030!A1004),"1001")</f>
        <v>1001</v>
      </c>
      <c r="W1008" s="5" t="str" cm="1">
        <f t="array" aca="1" ref="W1008" ca="1">HYPERLINK("#"&amp;CELL("direccion",Tabla_471041!A1004),"1001")</f>
        <v>1001</v>
      </c>
      <c r="X1008" s="5" t="str" cm="1">
        <f t="array" aca="1" ref="X1008" ca="1">HYPERLINK("#"&amp;CELL("direccion",Tabla_471031!A1004),"1001")</f>
        <v>1001</v>
      </c>
      <c r="Y1008" s="5" t="str" cm="1">
        <f t="array" aca="1" ref="Y1008" ca="1">HYPERLINK("#"&amp;CELL("direccion",Tabla_471032!A1004),"1001")</f>
        <v>1001</v>
      </c>
      <c r="Z1008" s="5" t="str" cm="1">
        <f t="array" aca="1" ref="Z1008" ca="1">HYPERLINK("#"&amp;CELL("direccion",Tabla_471059!A1004),"1001")</f>
        <v>1001</v>
      </c>
      <c r="AA1008" s="5" t="str" cm="1">
        <f t="array" aca="1" ref="AA1008" ca="1">HYPERLINK("#"&amp;CELL("direccion",Tabla_471071!A1004),"1001")</f>
        <v>1001</v>
      </c>
      <c r="AB1008" s="5" t="str" cm="1">
        <f t="array" aca="1" ref="AB1008" ca="1">HYPERLINK("#"&amp;CELL("direccion",Tabla_471062!A1004),"1001")</f>
        <v>1001</v>
      </c>
      <c r="AC1008" s="5" t="str" cm="1">
        <f t="array" aca="1" ref="AC1008" ca="1">HYPERLINK("#"&amp;CELL("direccion",Tabla_471074!A1004),"1001")</f>
        <v>1001</v>
      </c>
      <c r="AD1008" t="s">
        <v>213</v>
      </c>
      <c r="AE1008" s="3">
        <v>45747</v>
      </c>
    </row>
    <row r="1009" spans="1:31" x14ac:dyDescent="0.3">
      <c r="A1009">
        <v>2025</v>
      </c>
      <c r="B1009" s="3">
        <v>45658</v>
      </c>
      <c r="C1009" s="3">
        <v>45747</v>
      </c>
      <c r="D1009" t="s">
        <v>84</v>
      </c>
      <c r="E1009">
        <v>169</v>
      </c>
      <c r="F1009" t="s">
        <v>306</v>
      </c>
      <c r="G1009" t="s">
        <v>306</v>
      </c>
      <c r="H1009" t="s">
        <v>225</v>
      </c>
      <c r="I1009" t="s">
        <v>438</v>
      </c>
      <c r="J1009" t="s">
        <v>358</v>
      </c>
      <c r="K1009" t="s">
        <v>353</v>
      </c>
      <c r="L1009" t="s">
        <v>92</v>
      </c>
      <c r="M1009">
        <v>11537</v>
      </c>
      <c r="N1009" t="s">
        <v>212</v>
      </c>
      <c r="O1009">
        <v>9402.81</v>
      </c>
      <c r="P1009" t="s">
        <v>212</v>
      </c>
      <c r="Q1009" s="5" t="str" cm="1">
        <f t="array" aca="1" ref="Q1009" ca="1">HYPERLINK("#"&amp;CELL("direccion",Tabla_471065!A1005),"1002")</f>
        <v>1002</v>
      </c>
      <c r="R1009" s="5" t="str" cm="1">
        <f t="array" aca="1" ref="R1009" ca="1">HYPERLINK("#"&amp;CELL("direccion",Tabla_471039!A1005),"1002")</f>
        <v>1002</v>
      </c>
      <c r="S1009" s="5" t="str" cm="1">
        <f t="array" aca="1" ref="S1009" ca="1">HYPERLINK("#"&amp;CELL("direccion",Tabla_471067!A1005),"1002")</f>
        <v>1002</v>
      </c>
      <c r="T1009" s="5" t="str" cm="1">
        <f t="array" aca="1" ref="T1009" ca="1">HYPERLINK("#"&amp;CELL("direccion",Tabla_471023!A1005),"1002")</f>
        <v>1002</v>
      </c>
      <c r="U1009" s="5" t="str" cm="1">
        <f t="array" aca="1" ref="U1009" ca="1">HYPERLINK("#"&amp;CELL("direccion",Tabla_471047!A1005),"1002")</f>
        <v>1002</v>
      </c>
      <c r="V1009" s="5" t="str" cm="1">
        <f t="array" aca="1" ref="V1009" ca="1">HYPERLINK("#"&amp;CELL("direccion",Tabla_471030!A1005),"1002")</f>
        <v>1002</v>
      </c>
      <c r="W1009" s="5" t="str" cm="1">
        <f t="array" aca="1" ref="W1009" ca="1">HYPERLINK("#"&amp;CELL("direccion",Tabla_471041!A1005),"1002")</f>
        <v>1002</v>
      </c>
      <c r="X1009" s="5" t="str" cm="1">
        <f t="array" aca="1" ref="X1009" ca="1">HYPERLINK("#"&amp;CELL("direccion",Tabla_471031!A1005),"1002")</f>
        <v>1002</v>
      </c>
      <c r="Y1009" s="5" t="str" cm="1">
        <f t="array" aca="1" ref="Y1009" ca="1">HYPERLINK("#"&amp;CELL("direccion",Tabla_471032!A1005),"1002")</f>
        <v>1002</v>
      </c>
      <c r="Z1009" s="5" t="str" cm="1">
        <f t="array" aca="1" ref="Z1009" ca="1">HYPERLINK("#"&amp;CELL("direccion",Tabla_471059!A1005),"1002")</f>
        <v>1002</v>
      </c>
      <c r="AA1009" s="5" t="str" cm="1">
        <f t="array" aca="1" ref="AA1009" ca="1">HYPERLINK("#"&amp;CELL("direccion",Tabla_471071!A1005),"1002")</f>
        <v>1002</v>
      </c>
      <c r="AB1009" s="5" t="str" cm="1">
        <f t="array" aca="1" ref="AB1009" ca="1">HYPERLINK("#"&amp;CELL("direccion",Tabla_471062!A1005),"1002")</f>
        <v>1002</v>
      </c>
      <c r="AC1009" s="5" t="str" cm="1">
        <f t="array" aca="1" ref="AC1009" ca="1">HYPERLINK("#"&amp;CELL("direccion",Tabla_471074!A1005),"1002")</f>
        <v>1002</v>
      </c>
      <c r="AD1009" t="s">
        <v>213</v>
      </c>
      <c r="AE1009" s="3">
        <v>45747</v>
      </c>
    </row>
    <row r="1010" spans="1:31" x14ac:dyDescent="0.3">
      <c r="A1010">
        <v>2025</v>
      </c>
      <c r="B1010" s="3">
        <v>45658</v>
      </c>
      <c r="C1010" s="3">
        <v>45747</v>
      </c>
      <c r="D1010" t="s">
        <v>84</v>
      </c>
      <c r="E1010">
        <v>169</v>
      </c>
      <c r="F1010" t="s">
        <v>310</v>
      </c>
      <c r="G1010" t="s">
        <v>310</v>
      </c>
      <c r="H1010" t="s">
        <v>225</v>
      </c>
      <c r="I1010" t="s">
        <v>679</v>
      </c>
      <c r="J1010" t="s">
        <v>358</v>
      </c>
      <c r="K1010" t="s">
        <v>516</v>
      </c>
      <c r="L1010" t="s">
        <v>91</v>
      </c>
      <c r="M1010">
        <v>11537</v>
      </c>
      <c r="N1010" t="s">
        <v>212</v>
      </c>
      <c r="O1010">
        <v>9402.81</v>
      </c>
      <c r="P1010" t="s">
        <v>212</v>
      </c>
      <c r="Q1010" s="5" t="str" cm="1">
        <f t="array" aca="1" ref="Q1010" ca="1">HYPERLINK("#"&amp;CELL("direccion",Tabla_471065!A1006),"1003")</f>
        <v>1003</v>
      </c>
      <c r="R1010" s="5" t="str" cm="1">
        <f t="array" aca="1" ref="R1010" ca="1">HYPERLINK("#"&amp;CELL("direccion",Tabla_471039!A1006),"1003")</f>
        <v>1003</v>
      </c>
      <c r="S1010" s="5" t="str" cm="1">
        <f t="array" aca="1" ref="S1010" ca="1">HYPERLINK("#"&amp;CELL("direccion",Tabla_471067!A1006),"1003")</f>
        <v>1003</v>
      </c>
      <c r="T1010" s="5" t="str" cm="1">
        <f t="array" aca="1" ref="T1010" ca="1">HYPERLINK("#"&amp;CELL("direccion",Tabla_471023!A1006),"1003")</f>
        <v>1003</v>
      </c>
      <c r="U1010" s="5" t="str" cm="1">
        <f t="array" aca="1" ref="U1010" ca="1">HYPERLINK("#"&amp;CELL("direccion",Tabla_471047!A1006),"1003")</f>
        <v>1003</v>
      </c>
      <c r="V1010" s="5" t="str" cm="1">
        <f t="array" aca="1" ref="V1010" ca="1">HYPERLINK("#"&amp;CELL("direccion",Tabla_471030!A1006),"1003")</f>
        <v>1003</v>
      </c>
      <c r="W1010" s="5" t="str" cm="1">
        <f t="array" aca="1" ref="W1010" ca="1">HYPERLINK("#"&amp;CELL("direccion",Tabla_471041!A1006),"1003")</f>
        <v>1003</v>
      </c>
      <c r="X1010" s="5" t="str" cm="1">
        <f t="array" aca="1" ref="X1010" ca="1">HYPERLINK("#"&amp;CELL("direccion",Tabla_471031!A1006),"1003")</f>
        <v>1003</v>
      </c>
      <c r="Y1010" s="5" t="str" cm="1">
        <f t="array" aca="1" ref="Y1010" ca="1">HYPERLINK("#"&amp;CELL("direccion",Tabla_471032!A1006),"1003")</f>
        <v>1003</v>
      </c>
      <c r="Z1010" s="5" t="str" cm="1">
        <f t="array" aca="1" ref="Z1010" ca="1">HYPERLINK("#"&amp;CELL("direccion",Tabla_471059!A1006),"1003")</f>
        <v>1003</v>
      </c>
      <c r="AA1010" s="5" t="str" cm="1">
        <f t="array" aca="1" ref="AA1010" ca="1">HYPERLINK("#"&amp;CELL("direccion",Tabla_471071!A1006),"1003")</f>
        <v>1003</v>
      </c>
      <c r="AB1010" s="5" t="str" cm="1">
        <f t="array" aca="1" ref="AB1010" ca="1">HYPERLINK("#"&amp;CELL("direccion",Tabla_471062!A1006),"1003")</f>
        <v>1003</v>
      </c>
      <c r="AC1010" s="5" t="str" cm="1">
        <f t="array" aca="1" ref="AC1010" ca="1">HYPERLINK("#"&amp;CELL("direccion",Tabla_471074!A1006),"1003")</f>
        <v>1003</v>
      </c>
      <c r="AD1010" t="s">
        <v>213</v>
      </c>
      <c r="AE1010" s="3">
        <v>45747</v>
      </c>
    </row>
    <row r="1011" spans="1:31" x14ac:dyDescent="0.3">
      <c r="A1011">
        <v>2025</v>
      </c>
      <c r="B1011" s="3">
        <v>45658</v>
      </c>
      <c r="C1011" s="3">
        <v>45747</v>
      </c>
      <c r="D1011" t="s">
        <v>84</v>
      </c>
      <c r="E1011">
        <v>169</v>
      </c>
      <c r="F1011" t="s">
        <v>310</v>
      </c>
      <c r="G1011" t="s">
        <v>310</v>
      </c>
      <c r="H1011" t="s">
        <v>225</v>
      </c>
      <c r="I1011" t="s">
        <v>1649</v>
      </c>
      <c r="J1011" t="s">
        <v>358</v>
      </c>
      <c r="K1011" t="s">
        <v>553</v>
      </c>
      <c r="L1011" t="s">
        <v>92</v>
      </c>
      <c r="M1011">
        <v>11537</v>
      </c>
      <c r="N1011" t="s">
        <v>212</v>
      </c>
      <c r="O1011">
        <v>9402.81</v>
      </c>
      <c r="P1011" t="s">
        <v>212</v>
      </c>
      <c r="Q1011" s="5" t="str" cm="1">
        <f t="array" aca="1" ref="Q1011" ca="1">HYPERLINK("#"&amp;CELL("direccion",Tabla_471065!A1007),"1004")</f>
        <v>1004</v>
      </c>
      <c r="R1011" s="5" t="str" cm="1">
        <f t="array" aca="1" ref="R1011" ca="1">HYPERLINK("#"&amp;CELL("direccion",Tabla_471039!A1007),"1004")</f>
        <v>1004</v>
      </c>
      <c r="S1011" s="5" t="str" cm="1">
        <f t="array" aca="1" ref="S1011" ca="1">HYPERLINK("#"&amp;CELL("direccion",Tabla_471067!A1007),"1004")</f>
        <v>1004</v>
      </c>
      <c r="T1011" s="5" t="str" cm="1">
        <f t="array" aca="1" ref="T1011" ca="1">HYPERLINK("#"&amp;CELL("direccion",Tabla_471023!A1007),"1004")</f>
        <v>1004</v>
      </c>
      <c r="U1011" s="5" t="str" cm="1">
        <f t="array" aca="1" ref="U1011" ca="1">HYPERLINK("#"&amp;CELL("direccion",Tabla_471047!A1007),"1004")</f>
        <v>1004</v>
      </c>
      <c r="V1011" s="5" t="str" cm="1">
        <f t="array" aca="1" ref="V1011" ca="1">HYPERLINK("#"&amp;CELL("direccion",Tabla_471030!A1007),"1004")</f>
        <v>1004</v>
      </c>
      <c r="W1011" s="5" t="str" cm="1">
        <f t="array" aca="1" ref="W1011" ca="1">HYPERLINK("#"&amp;CELL("direccion",Tabla_471041!A1007),"1004")</f>
        <v>1004</v>
      </c>
      <c r="X1011" s="5" t="str" cm="1">
        <f t="array" aca="1" ref="X1011" ca="1">HYPERLINK("#"&amp;CELL("direccion",Tabla_471031!A1007),"1004")</f>
        <v>1004</v>
      </c>
      <c r="Y1011" s="5" t="str" cm="1">
        <f t="array" aca="1" ref="Y1011" ca="1">HYPERLINK("#"&amp;CELL("direccion",Tabla_471032!A1007),"1004")</f>
        <v>1004</v>
      </c>
      <c r="Z1011" s="5" t="str" cm="1">
        <f t="array" aca="1" ref="Z1011" ca="1">HYPERLINK("#"&amp;CELL("direccion",Tabla_471059!A1007),"1004")</f>
        <v>1004</v>
      </c>
      <c r="AA1011" s="5" t="str" cm="1">
        <f t="array" aca="1" ref="AA1011" ca="1">HYPERLINK("#"&amp;CELL("direccion",Tabla_471071!A1007),"1004")</f>
        <v>1004</v>
      </c>
      <c r="AB1011" s="5" t="str" cm="1">
        <f t="array" aca="1" ref="AB1011" ca="1">HYPERLINK("#"&amp;CELL("direccion",Tabla_471062!A1007),"1004")</f>
        <v>1004</v>
      </c>
      <c r="AC1011" s="5" t="str" cm="1">
        <f t="array" aca="1" ref="AC1011" ca="1">HYPERLINK("#"&amp;CELL("direccion",Tabla_471074!A1007),"1004")</f>
        <v>1004</v>
      </c>
      <c r="AD1011" t="s">
        <v>213</v>
      </c>
      <c r="AE1011" s="3">
        <v>45747</v>
      </c>
    </row>
    <row r="1012" spans="1:31" x14ac:dyDescent="0.3">
      <c r="A1012">
        <v>2025</v>
      </c>
      <c r="B1012" s="3">
        <v>45658</v>
      </c>
      <c r="C1012" s="3">
        <v>45747</v>
      </c>
      <c r="D1012" t="s">
        <v>84</v>
      </c>
      <c r="E1012">
        <v>169</v>
      </c>
      <c r="F1012" t="s">
        <v>309</v>
      </c>
      <c r="G1012" t="s">
        <v>309</v>
      </c>
      <c r="H1012" t="s">
        <v>225</v>
      </c>
      <c r="I1012" t="s">
        <v>1396</v>
      </c>
      <c r="J1012" t="s">
        <v>358</v>
      </c>
      <c r="K1012" t="s">
        <v>1105</v>
      </c>
      <c r="L1012" t="s">
        <v>91</v>
      </c>
      <c r="M1012">
        <v>11537</v>
      </c>
      <c r="N1012" t="s">
        <v>212</v>
      </c>
      <c r="O1012">
        <v>9402.81</v>
      </c>
      <c r="P1012" t="s">
        <v>212</v>
      </c>
      <c r="Q1012" s="5" t="str" cm="1">
        <f t="array" aca="1" ref="Q1012" ca="1">HYPERLINK("#"&amp;CELL("direccion",Tabla_471065!A1008),"1005")</f>
        <v>1005</v>
      </c>
      <c r="R1012" s="5" t="str" cm="1">
        <f t="array" aca="1" ref="R1012" ca="1">HYPERLINK("#"&amp;CELL("direccion",Tabla_471039!A1008),"1005")</f>
        <v>1005</v>
      </c>
      <c r="S1012" s="5" t="str" cm="1">
        <f t="array" aca="1" ref="S1012" ca="1">HYPERLINK("#"&amp;CELL("direccion",Tabla_471067!A1008),"1005")</f>
        <v>1005</v>
      </c>
      <c r="T1012" s="5" t="str" cm="1">
        <f t="array" aca="1" ref="T1012" ca="1">HYPERLINK("#"&amp;CELL("direccion",Tabla_471023!A1008),"1005")</f>
        <v>1005</v>
      </c>
      <c r="U1012" s="5" t="str" cm="1">
        <f t="array" aca="1" ref="U1012" ca="1">HYPERLINK("#"&amp;CELL("direccion",Tabla_471047!A1008),"1005")</f>
        <v>1005</v>
      </c>
      <c r="V1012" s="5" t="str" cm="1">
        <f t="array" aca="1" ref="V1012" ca="1">HYPERLINK("#"&amp;CELL("direccion",Tabla_471030!A1008),"1005")</f>
        <v>1005</v>
      </c>
      <c r="W1012" s="5" t="str" cm="1">
        <f t="array" aca="1" ref="W1012" ca="1">HYPERLINK("#"&amp;CELL("direccion",Tabla_471041!A1008),"1005")</f>
        <v>1005</v>
      </c>
      <c r="X1012" s="5" t="str" cm="1">
        <f t="array" aca="1" ref="X1012" ca="1">HYPERLINK("#"&amp;CELL("direccion",Tabla_471031!A1008),"1005")</f>
        <v>1005</v>
      </c>
      <c r="Y1012" s="5" t="str" cm="1">
        <f t="array" aca="1" ref="Y1012" ca="1">HYPERLINK("#"&amp;CELL("direccion",Tabla_471032!A1008),"1005")</f>
        <v>1005</v>
      </c>
      <c r="Z1012" s="5" t="str" cm="1">
        <f t="array" aca="1" ref="Z1012" ca="1">HYPERLINK("#"&amp;CELL("direccion",Tabla_471059!A1008),"1005")</f>
        <v>1005</v>
      </c>
      <c r="AA1012" s="5" t="str" cm="1">
        <f t="array" aca="1" ref="AA1012" ca="1">HYPERLINK("#"&amp;CELL("direccion",Tabla_471071!A1008),"1005")</f>
        <v>1005</v>
      </c>
      <c r="AB1012" s="5" t="str" cm="1">
        <f t="array" aca="1" ref="AB1012" ca="1">HYPERLINK("#"&amp;CELL("direccion",Tabla_471062!A1008),"1005")</f>
        <v>1005</v>
      </c>
      <c r="AC1012" s="5" t="str" cm="1">
        <f t="array" aca="1" ref="AC1012" ca="1">HYPERLINK("#"&amp;CELL("direccion",Tabla_471074!A1008),"1005")</f>
        <v>1005</v>
      </c>
      <c r="AD1012" t="s">
        <v>213</v>
      </c>
      <c r="AE1012" s="3">
        <v>45747</v>
      </c>
    </row>
    <row r="1013" spans="1:31" x14ac:dyDescent="0.3">
      <c r="A1013">
        <v>2025</v>
      </c>
      <c r="B1013" s="3">
        <v>45658</v>
      </c>
      <c r="C1013" s="3">
        <v>45747</v>
      </c>
      <c r="D1013" t="s">
        <v>84</v>
      </c>
      <c r="E1013">
        <v>169</v>
      </c>
      <c r="F1013" t="s">
        <v>297</v>
      </c>
      <c r="G1013" t="s">
        <v>297</v>
      </c>
      <c r="H1013" t="s">
        <v>225</v>
      </c>
      <c r="I1013" t="s">
        <v>1650</v>
      </c>
      <c r="J1013" t="s">
        <v>358</v>
      </c>
      <c r="K1013" t="s">
        <v>344</v>
      </c>
      <c r="L1013" t="s">
        <v>91</v>
      </c>
      <c r="M1013">
        <v>10500</v>
      </c>
      <c r="N1013" t="s">
        <v>212</v>
      </c>
      <c r="O1013">
        <v>8609.76</v>
      </c>
      <c r="P1013" t="s">
        <v>212</v>
      </c>
      <c r="Q1013" s="5" t="str" cm="1">
        <f t="array" aca="1" ref="Q1013" ca="1">HYPERLINK("#"&amp;CELL("direccion",Tabla_471065!A1009),"1006")</f>
        <v>1006</v>
      </c>
      <c r="R1013" s="5" t="str" cm="1">
        <f t="array" aca="1" ref="R1013" ca="1">HYPERLINK("#"&amp;CELL("direccion",Tabla_471039!A1009),"1006")</f>
        <v>1006</v>
      </c>
      <c r="S1013" s="5" t="str" cm="1">
        <f t="array" aca="1" ref="S1013" ca="1">HYPERLINK("#"&amp;CELL("direccion",Tabla_471067!A1009),"1006")</f>
        <v>1006</v>
      </c>
      <c r="T1013" s="5" t="str" cm="1">
        <f t="array" aca="1" ref="T1013" ca="1">HYPERLINK("#"&amp;CELL("direccion",Tabla_471023!A1009),"1006")</f>
        <v>1006</v>
      </c>
      <c r="U1013" s="5" t="str" cm="1">
        <f t="array" aca="1" ref="U1013" ca="1">HYPERLINK("#"&amp;CELL("direccion",Tabla_471047!A1009),"1006")</f>
        <v>1006</v>
      </c>
      <c r="V1013" s="5" t="str" cm="1">
        <f t="array" aca="1" ref="V1013" ca="1">HYPERLINK("#"&amp;CELL("direccion",Tabla_471030!A1009),"1006")</f>
        <v>1006</v>
      </c>
      <c r="W1013" s="5" t="str" cm="1">
        <f t="array" aca="1" ref="W1013" ca="1">HYPERLINK("#"&amp;CELL("direccion",Tabla_471041!A1009),"1006")</f>
        <v>1006</v>
      </c>
      <c r="X1013" s="5" t="str" cm="1">
        <f t="array" aca="1" ref="X1013" ca="1">HYPERLINK("#"&amp;CELL("direccion",Tabla_471031!A1009),"1006")</f>
        <v>1006</v>
      </c>
      <c r="Y1013" s="5" t="str" cm="1">
        <f t="array" aca="1" ref="Y1013" ca="1">HYPERLINK("#"&amp;CELL("direccion",Tabla_471032!A1009),"1006")</f>
        <v>1006</v>
      </c>
      <c r="Z1013" s="5" t="str" cm="1">
        <f t="array" aca="1" ref="Z1013" ca="1">HYPERLINK("#"&amp;CELL("direccion",Tabla_471059!A1009),"1006")</f>
        <v>1006</v>
      </c>
      <c r="AA1013" s="5" t="str" cm="1">
        <f t="array" aca="1" ref="AA1013" ca="1">HYPERLINK("#"&amp;CELL("direccion",Tabla_471071!A1009),"1006")</f>
        <v>1006</v>
      </c>
      <c r="AB1013" s="5" t="str" cm="1">
        <f t="array" aca="1" ref="AB1013" ca="1">HYPERLINK("#"&amp;CELL("direccion",Tabla_471062!A1009),"1006")</f>
        <v>1006</v>
      </c>
      <c r="AC1013" s="5" t="str" cm="1">
        <f t="array" aca="1" ref="AC1013" ca="1">HYPERLINK("#"&amp;CELL("direccion",Tabla_471074!A1009),"1006")</f>
        <v>1006</v>
      </c>
      <c r="AD1013" t="s">
        <v>213</v>
      </c>
      <c r="AE1013" s="3">
        <v>45747</v>
      </c>
    </row>
    <row r="1014" spans="1:31" x14ac:dyDescent="0.3">
      <c r="A1014">
        <v>2025</v>
      </c>
      <c r="B1014" s="3">
        <v>45658</v>
      </c>
      <c r="C1014" s="3">
        <v>45747</v>
      </c>
      <c r="D1014" t="s">
        <v>84</v>
      </c>
      <c r="E1014">
        <v>169</v>
      </c>
      <c r="F1014" t="s">
        <v>306</v>
      </c>
      <c r="G1014" t="s">
        <v>306</v>
      </c>
      <c r="H1014" t="s">
        <v>225</v>
      </c>
      <c r="I1014" t="s">
        <v>1651</v>
      </c>
      <c r="J1014" t="s">
        <v>358</v>
      </c>
      <c r="K1014" t="s">
        <v>1652</v>
      </c>
      <c r="L1014" t="s">
        <v>91</v>
      </c>
      <c r="M1014">
        <v>11537</v>
      </c>
      <c r="N1014" t="s">
        <v>212</v>
      </c>
      <c r="O1014">
        <v>9402.81</v>
      </c>
      <c r="P1014" t="s">
        <v>212</v>
      </c>
      <c r="Q1014" s="5" t="str" cm="1">
        <f t="array" aca="1" ref="Q1014" ca="1">HYPERLINK("#"&amp;CELL("direccion",Tabla_471065!A1010),"1007")</f>
        <v>1007</v>
      </c>
      <c r="R1014" s="5" t="str" cm="1">
        <f t="array" aca="1" ref="R1014" ca="1">HYPERLINK("#"&amp;CELL("direccion",Tabla_471039!A1010),"1007")</f>
        <v>1007</v>
      </c>
      <c r="S1014" s="5" t="str" cm="1">
        <f t="array" aca="1" ref="S1014" ca="1">HYPERLINK("#"&amp;CELL("direccion",Tabla_471067!A1010),"1007")</f>
        <v>1007</v>
      </c>
      <c r="T1014" s="5" t="str" cm="1">
        <f t="array" aca="1" ref="T1014" ca="1">HYPERLINK("#"&amp;CELL("direccion",Tabla_471023!A1010),"1007")</f>
        <v>1007</v>
      </c>
      <c r="U1014" s="5" t="str" cm="1">
        <f t="array" aca="1" ref="U1014" ca="1">HYPERLINK("#"&amp;CELL("direccion",Tabla_471047!A1010),"1007")</f>
        <v>1007</v>
      </c>
      <c r="V1014" s="5" t="str" cm="1">
        <f t="array" aca="1" ref="V1014" ca="1">HYPERLINK("#"&amp;CELL("direccion",Tabla_471030!A1010),"1007")</f>
        <v>1007</v>
      </c>
      <c r="W1014" s="5" t="str" cm="1">
        <f t="array" aca="1" ref="W1014" ca="1">HYPERLINK("#"&amp;CELL("direccion",Tabla_471041!A1010),"1007")</f>
        <v>1007</v>
      </c>
      <c r="X1014" s="5" t="str" cm="1">
        <f t="array" aca="1" ref="X1014" ca="1">HYPERLINK("#"&amp;CELL("direccion",Tabla_471031!A1010),"1007")</f>
        <v>1007</v>
      </c>
      <c r="Y1014" s="5" t="str" cm="1">
        <f t="array" aca="1" ref="Y1014" ca="1">HYPERLINK("#"&amp;CELL("direccion",Tabla_471032!A1010),"1007")</f>
        <v>1007</v>
      </c>
      <c r="Z1014" s="5" t="str" cm="1">
        <f t="array" aca="1" ref="Z1014" ca="1">HYPERLINK("#"&amp;CELL("direccion",Tabla_471059!A1010),"1007")</f>
        <v>1007</v>
      </c>
      <c r="AA1014" s="5" t="str" cm="1">
        <f t="array" aca="1" ref="AA1014" ca="1">HYPERLINK("#"&amp;CELL("direccion",Tabla_471071!A1010),"1007")</f>
        <v>1007</v>
      </c>
      <c r="AB1014" s="5" t="str" cm="1">
        <f t="array" aca="1" ref="AB1014" ca="1">HYPERLINK("#"&amp;CELL("direccion",Tabla_471062!A1010),"1007")</f>
        <v>1007</v>
      </c>
      <c r="AC1014" s="5" t="str" cm="1">
        <f t="array" aca="1" ref="AC1014" ca="1">HYPERLINK("#"&amp;CELL("direccion",Tabla_471074!A1010),"1007")</f>
        <v>1007</v>
      </c>
      <c r="AD1014" t="s">
        <v>213</v>
      </c>
      <c r="AE1014" s="3">
        <v>45747</v>
      </c>
    </row>
    <row r="1015" spans="1:31" x14ac:dyDescent="0.3">
      <c r="A1015">
        <v>2025</v>
      </c>
      <c r="B1015" s="3">
        <v>45658</v>
      </c>
      <c r="C1015" s="3">
        <v>45747</v>
      </c>
      <c r="D1015" t="s">
        <v>84</v>
      </c>
      <c r="E1015">
        <v>169</v>
      </c>
      <c r="F1015" t="s">
        <v>310</v>
      </c>
      <c r="G1015" t="s">
        <v>310</v>
      </c>
      <c r="H1015" t="s">
        <v>225</v>
      </c>
      <c r="I1015" t="s">
        <v>1653</v>
      </c>
      <c r="J1015" t="s">
        <v>358</v>
      </c>
      <c r="K1015" t="s">
        <v>826</v>
      </c>
      <c r="L1015" t="s">
        <v>91</v>
      </c>
      <c r="M1015">
        <v>11537</v>
      </c>
      <c r="N1015" t="s">
        <v>212</v>
      </c>
      <c r="O1015">
        <v>9402.81</v>
      </c>
      <c r="P1015" t="s">
        <v>212</v>
      </c>
      <c r="Q1015" s="5" t="str" cm="1">
        <f t="array" aca="1" ref="Q1015" ca="1">HYPERLINK("#"&amp;CELL("direccion",Tabla_471065!A1011),"1008")</f>
        <v>1008</v>
      </c>
      <c r="R1015" s="5" t="str" cm="1">
        <f t="array" aca="1" ref="R1015" ca="1">HYPERLINK("#"&amp;CELL("direccion",Tabla_471039!A1011),"1008")</f>
        <v>1008</v>
      </c>
      <c r="S1015" s="5" t="str" cm="1">
        <f t="array" aca="1" ref="S1015" ca="1">HYPERLINK("#"&amp;CELL("direccion",Tabla_471067!A1011),"1008")</f>
        <v>1008</v>
      </c>
      <c r="T1015" s="5" t="str" cm="1">
        <f t="array" aca="1" ref="T1015" ca="1">HYPERLINK("#"&amp;CELL("direccion",Tabla_471023!A1011),"1008")</f>
        <v>1008</v>
      </c>
      <c r="U1015" s="5" t="str" cm="1">
        <f t="array" aca="1" ref="U1015" ca="1">HYPERLINK("#"&amp;CELL("direccion",Tabla_471047!A1011),"1008")</f>
        <v>1008</v>
      </c>
      <c r="V1015" s="5" t="str" cm="1">
        <f t="array" aca="1" ref="V1015" ca="1">HYPERLINK("#"&amp;CELL("direccion",Tabla_471030!A1011),"1008")</f>
        <v>1008</v>
      </c>
      <c r="W1015" s="5" t="str" cm="1">
        <f t="array" aca="1" ref="W1015" ca="1">HYPERLINK("#"&amp;CELL("direccion",Tabla_471041!A1011),"1008")</f>
        <v>1008</v>
      </c>
      <c r="X1015" s="5" t="str" cm="1">
        <f t="array" aca="1" ref="X1015" ca="1">HYPERLINK("#"&amp;CELL("direccion",Tabla_471031!A1011),"1008")</f>
        <v>1008</v>
      </c>
      <c r="Y1015" s="5" t="str" cm="1">
        <f t="array" aca="1" ref="Y1015" ca="1">HYPERLINK("#"&amp;CELL("direccion",Tabla_471032!A1011),"1008")</f>
        <v>1008</v>
      </c>
      <c r="Z1015" s="5" t="str" cm="1">
        <f t="array" aca="1" ref="Z1015" ca="1">HYPERLINK("#"&amp;CELL("direccion",Tabla_471059!A1011),"1008")</f>
        <v>1008</v>
      </c>
      <c r="AA1015" s="5" t="str" cm="1">
        <f t="array" aca="1" ref="AA1015" ca="1">HYPERLINK("#"&amp;CELL("direccion",Tabla_471071!A1011),"1008")</f>
        <v>1008</v>
      </c>
      <c r="AB1015" s="5" t="str" cm="1">
        <f t="array" aca="1" ref="AB1015" ca="1">HYPERLINK("#"&amp;CELL("direccion",Tabla_471062!A1011),"1008")</f>
        <v>1008</v>
      </c>
      <c r="AC1015" s="5" t="str" cm="1">
        <f t="array" aca="1" ref="AC1015" ca="1">HYPERLINK("#"&amp;CELL("direccion",Tabla_471074!A1011),"1008")</f>
        <v>1008</v>
      </c>
      <c r="AD1015" t="s">
        <v>213</v>
      </c>
      <c r="AE1015" s="3">
        <v>45747</v>
      </c>
    </row>
    <row r="1016" spans="1:31" x14ac:dyDescent="0.3">
      <c r="A1016">
        <v>2025</v>
      </c>
      <c r="B1016" s="3">
        <v>45658</v>
      </c>
      <c r="C1016" s="3">
        <v>45747</v>
      </c>
      <c r="D1016" t="s">
        <v>84</v>
      </c>
      <c r="E1016">
        <v>169</v>
      </c>
      <c r="F1016" t="s">
        <v>310</v>
      </c>
      <c r="G1016" t="s">
        <v>310</v>
      </c>
      <c r="H1016" t="s">
        <v>225</v>
      </c>
      <c r="I1016" t="s">
        <v>728</v>
      </c>
      <c r="J1016" t="s">
        <v>358</v>
      </c>
      <c r="K1016" t="s">
        <v>402</v>
      </c>
      <c r="L1016" t="s">
        <v>91</v>
      </c>
      <c r="M1016">
        <v>11537</v>
      </c>
      <c r="N1016" t="s">
        <v>212</v>
      </c>
      <c r="O1016">
        <v>9402.81</v>
      </c>
      <c r="P1016" t="s">
        <v>212</v>
      </c>
      <c r="Q1016" s="5" t="str" cm="1">
        <f t="array" aca="1" ref="Q1016" ca="1">HYPERLINK("#"&amp;CELL("direccion",Tabla_471065!A1012),"1009")</f>
        <v>1009</v>
      </c>
      <c r="R1016" s="5" t="str" cm="1">
        <f t="array" aca="1" ref="R1016" ca="1">HYPERLINK("#"&amp;CELL("direccion",Tabla_471039!A1012),"1009")</f>
        <v>1009</v>
      </c>
      <c r="S1016" s="5" t="str" cm="1">
        <f t="array" aca="1" ref="S1016" ca="1">HYPERLINK("#"&amp;CELL("direccion",Tabla_471067!A1012),"1009")</f>
        <v>1009</v>
      </c>
      <c r="T1016" s="5" t="str" cm="1">
        <f t="array" aca="1" ref="T1016" ca="1">HYPERLINK("#"&amp;CELL("direccion",Tabla_471023!A1012),"1009")</f>
        <v>1009</v>
      </c>
      <c r="U1016" s="5" t="str" cm="1">
        <f t="array" aca="1" ref="U1016" ca="1">HYPERLINK("#"&amp;CELL("direccion",Tabla_471047!A1012),"1009")</f>
        <v>1009</v>
      </c>
      <c r="V1016" s="5" t="str" cm="1">
        <f t="array" aca="1" ref="V1016" ca="1">HYPERLINK("#"&amp;CELL("direccion",Tabla_471030!A1012),"1009")</f>
        <v>1009</v>
      </c>
      <c r="W1016" s="5" t="str" cm="1">
        <f t="array" aca="1" ref="W1016" ca="1">HYPERLINK("#"&amp;CELL("direccion",Tabla_471041!A1012),"1009")</f>
        <v>1009</v>
      </c>
      <c r="X1016" s="5" t="str" cm="1">
        <f t="array" aca="1" ref="X1016" ca="1">HYPERLINK("#"&amp;CELL("direccion",Tabla_471031!A1012),"1009")</f>
        <v>1009</v>
      </c>
      <c r="Y1016" s="5" t="str" cm="1">
        <f t="array" aca="1" ref="Y1016" ca="1">HYPERLINK("#"&amp;CELL("direccion",Tabla_471032!A1012),"1009")</f>
        <v>1009</v>
      </c>
      <c r="Z1016" s="5" t="str" cm="1">
        <f t="array" aca="1" ref="Z1016" ca="1">HYPERLINK("#"&amp;CELL("direccion",Tabla_471059!A1012),"1009")</f>
        <v>1009</v>
      </c>
      <c r="AA1016" s="5" t="str" cm="1">
        <f t="array" aca="1" ref="AA1016" ca="1">HYPERLINK("#"&amp;CELL("direccion",Tabla_471071!A1012),"1009")</f>
        <v>1009</v>
      </c>
      <c r="AB1016" s="5" t="str" cm="1">
        <f t="array" aca="1" ref="AB1016" ca="1">HYPERLINK("#"&amp;CELL("direccion",Tabla_471062!A1012),"1009")</f>
        <v>1009</v>
      </c>
      <c r="AC1016" s="5" t="str" cm="1">
        <f t="array" aca="1" ref="AC1016" ca="1">HYPERLINK("#"&amp;CELL("direccion",Tabla_471074!A1012),"1009")</f>
        <v>1009</v>
      </c>
      <c r="AD1016" t="s">
        <v>213</v>
      </c>
      <c r="AE1016" s="3">
        <v>45747</v>
      </c>
    </row>
    <row r="1017" spans="1:31" x14ac:dyDescent="0.3">
      <c r="A1017">
        <v>2025</v>
      </c>
      <c r="B1017" s="3">
        <v>45658</v>
      </c>
      <c r="C1017" s="3">
        <v>45747</v>
      </c>
      <c r="D1017" t="s">
        <v>84</v>
      </c>
      <c r="E1017">
        <v>169</v>
      </c>
      <c r="F1017" t="s">
        <v>307</v>
      </c>
      <c r="G1017" t="s">
        <v>307</v>
      </c>
      <c r="H1017" t="s">
        <v>225</v>
      </c>
      <c r="I1017" t="s">
        <v>1654</v>
      </c>
      <c r="J1017" t="s">
        <v>358</v>
      </c>
      <c r="K1017" t="s">
        <v>485</v>
      </c>
      <c r="L1017" t="s">
        <v>92</v>
      </c>
      <c r="M1017">
        <v>11537</v>
      </c>
      <c r="N1017" t="s">
        <v>212</v>
      </c>
      <c r="O1017">
        <v>9402.81</v>
      </c>
      <c r="P1017" t="s">
        <v>212</v>
      </c>
      <c r="Q1017" s="5" t="str" cm="1">
        <f t="array" aca="1" ref="Q1017" ca="1">HYPERLINK("#"&amp;CELL("direccion",Tabla_471065!A1013),"1010")</f>
        <v>1010</v>
      </c>
      <c r="R1017" s="5" t="str" cm="1">
        <f t="array" aca="1" ref="R1017" ca="1">HYPERLINK("#"&amp;CELL("direccion",Tabla_471039!A1013),"1010")</f>
        <v>1010</v>
      </c>
      <c r="S1017" s="5" t="str" cm="1">
        <f t="array" aca="1" ref="S1017" ca="1">HYPERLINK("#"&amp;CELL("direccion",Tabla_471067!A1013),"1010")</f>
        <v>1010</v>
      </c>
      <c r="T1017" s="5" t="str" cm="1">
        <f t="array" aca="1" ref="T1017" ca="1">HYPERLINK("#"&amp;CELL("direccion",Tabla_471023!A1013),"1010")</f>
        <v>1010</v>
      </c>
      <c r="U1017" s="5" t="str" cm="1">
        <f t="array" aca="1" ref="U1017" ca="1">HYPERLINK("#"&amp;CELL("direccion",Tabla_471047!A1013),"1010")</f>
        <v>1010</v>
      </c>
      <c r="V1017" s="5" t="str" cm="1">
        <f t="array" aca="1" ref="V1017" ca="1">HYPERLINK("#"&amp;CELL("direccion",Tabla_471030!A1013),"1010")</f>
        <v>1010</v>
      </c>
      <c r="W1017" s="5" t="str" cm="1">
        <f t="array" aca="1" ref="W1017" ca="1">HYPERLINK("#"&amp;CELL("direccion",Tabla_471041!A1013),"1010")</f>
        <v>1010</v>
      </c>
      <c r="X1017" s="5" t="str" cm="1">
        <f t="array" aca="1" ref="X1017" ca="1">HYPERLINK("#"&amp;CELL("direccion",Tabla_471031!A1013),"1010")</f>
        <v>1010</v>
      </c>
      <c r="Y1017" s="5" t="str" cm="1">
        <f t="array" aca="1" ref="Y1017" ca="1">HYPERLINK("#"&amp;CELL("direccion",Tabla_471032!A1013),"1010")</f>
        <v>1010</v>
      </c>
      <c r="Z1017" s="5" t="str" cm="1">
        <f t="array" aca="1" ref="Z1017" ca="1">HYPERLINK("#"&amp;CELL("direccion",Tabla_471059!A1013),"1010")</f>
        <v>1010</v>
      </c>
      <c r="AA1017" s="5" t="str" cm="1">
        <f t="array" aca="1" ref="AA1017" ca="1">HYPERLINK("#"&amp;CELL("direccion",Tabla_471071!A1013),"1010")</f>
        <v>1010</v>
      </c>
      <c r="AB1017" s="5" t="str" cm="1">
        <f t="array" aca="1" ref="AB1017" ca="1">HYPERLINK("#"&amp;CELL("direccion",Tabla_471062!A1013),"1010")</f>
        <v>1010</v>
      </c>
      <c r="AC1017" s="5" t="str" cm="1">
        <f t="array" aca="1" ref="AC1017" ca="1">HYPERLINK("#"&amp;CELL("direccion",Tabla_471074!A1013),"1010")</f>
        <v>1010</v>
      </c>
      <c r="AD1017" t="s">
        <v>213</v>
      </c>
      <c r="AE1017" s="3">
        <v>45747</v>
      </c>
    </row>
    <row r="1018" spans="1:31" x14ac:dyDescent="0.3">
      <c r="A1018">
        <v>2025</v>
      </c>
      <c r="B1018" s="3">
        <v>45658</v>
      </c>
      <c r="C1018" s="3">
        <v>45747</v>
      </c>
      <c r="D1018" t="s">
        <v>84</v>
      </c>
      <c r="E1018">
        <v>169</v>
      </c>
      <c r="F1018" t="s">
        <v>297</v>
      </c>
      <c r="G1018" t="s">
        <v>297</v>
      </c>
      <c r="H1018" t="s">
        <v>225</v>
      </c>
      <c r="I1018" t="s">
        <v>461</v>
      </c>
      <c r="J1018" t="s">
        <v>358</v>
      </c>
      <c r="K1018" t="s">
        <v>965</v>
      </c>
      <c r="L1018" t="s">
        <v>92</v>
      </c>
      <c r="M1018">
        <v>10500</v>
      </c>
      <c r="N1018" t="s">
        <v>212</v>
      </c>
      <c r="O1018">
        <v>8609.76</v>
      </c>
      <c r="P1018" t="s">
        <v>212</v>
      </c>
      <c r="Q1018" s="5" t="str" cm="1">
        <f t="array" aca="1" ref="Q1018" ca="1">HYPERLINK("#"&amp;CELL("direccion",Tabla_471065!A1014),"1011")</f>
        <v>1011</v>
      </c>
      <c r="R1018" s="5" t="str" cm="1">
        <f t="array" aca="1" ref="R1018" ca="1">HYPERLINK("#"&amp;CELL("direccion",Tabla_471039!A1014),"1011")</f>
        <v>1011</v>
      </c>
      <c r="S1018" s="5" t="str" cm="1">
        <f t="array" aca="1" ref="S1018" ca="1">HYPERLINK("#"&amp;CELL("direccion",Tabla_471067!A1014),"1011")</f>
        <v>1011</v>
      </c>
      <c r="T1018" s="5" t="str" cm="1">
        <f t="array" aca="1" ref="T1018" ca="1">HYPERLINK("#"&amp;CELL("direccion",Tabla_471023!A1014),"1011")</f>
        <v>1011</v>
      </c>
      <c r="U1018" s="5" t="str" cm="1">
        <f t="array" aca="1" ref="U1018" ca="1">HYPERLINK("#"&amp;CELL("direccion",Tabla_471047!A1014),"1011")</f>
        <v>1011</v>
      </c>
      <c r="V1018" s="5" t="str" cm="1">
        <f t="array" aca="1" ref="V1018" ca="1">HYPERLINK("#"&amp;CELL("direccion",Tabla_471030!A1014),"1011")</f>
        <v>1011</v>
      </c>
      <c r="W1018" s="5" t="str" cm="1">
        <f t="array" aca="1" ref="W1018" ca="1">HYPERLINK("#"&amp;CELL("direccion",Tabla_471041!A1014),"1011")</f>
        <v>1011</v>
      </c>
      <c r="X1018" s="5" t="str" cm="1">
        <f t="array" aca="1" ref="X1018" ca="1">HYPERLINK("#"&amp;CELL("direccion",Tabla_471031!A1014),"1011")</f>
        <v>1011</v>
      </c>
      <c r="Y1018" s="5" t="str" cm="1">
        <f t="array" aca="1" ref="Y1018" ca="1">HYPERLINK("#"&amp;CELL("direccion",Tabla_471032!A1014),"1011")</f>
        <v>1011</v>
      </c>
      <c r="Z1018" s="5" t="str" cm="1">
        <f t="array" aca="1" ref="Z1018" ca="1">HYPERLINK("#"&amp;CELL("direccion",Tabla_471059!A1014),"1011")</f>
        <v>1011</v>
      </c>
      <c r="AA1018" s="5" t="str" cm="1">
        <f t="array" aca="1" ref="AA1018" ca="1">HYPERLINK("#"&amp;CELL("direccion",Tabla_471071!A1014),"1011")</f>
        <v>1011</v>
      </c>
      <c r="AB1018" s="5" t="str" cm="1">
        <f t="array" aca="1" ref="AB1018" ca="1">HYPERLINK("#"&amp;CELL("direccion",Tabla_471062!A1014),"1011")</f>
        <v>1011</v>
      </c>
      <c r="AC1018" s="5" t="str" cm="1">
        <f t="array" aca="1" ref="AC1018" ca="1">HYPERLINK("#"&amp;CELL("direccion",Tabla_471074!A1014),"1011")</f>
        <v>1011</v>
      </c>
      <c r="AD1018" t="s">
        <v>213</v>
      </c>
      <c r="AE1018" s="3">
        <v>45747</v>
      </c>
    </row>
    <row r="1019" spans="1:31" x14ac:dyDescent="0.3">
      <c r="A1019">
        <v>2025</v>
      </c>
      <c r="B1019" s="3">
        <v>45658</v>
      </c>
      <c r="C1019" s="3">
        <v>45747</v>
      </c>
      <c r="D1019" t="s">
        <v>84</v>
      </c>
      <c r="E1019">
        <v>169</v>
      </c>
      <c r="F1019" t="s">
        <v>306</v>
      </c>
      <c r="G1019" t="s">
        <v>306</v>
      </c>
      <c r="H1019" t="s">
        <v>225</v>
      </c>
      <c r="I1019" t="s">
        <v>1655</v>
      </c>
      <c r="J1019" t="s">
        <v>1094</v>
      </c>
      <c r="K1019" t="s">
        <v>1656</v>
      </c>
      <c r="L1019" t="s">
        <v>92</v>
      </c>
      <c r="M1019">
        <v>11537</v>
      </c>
      <c r="N1019" t="s">
        <v>212</v>
      </c>
      <c r="O1019">
        <v>9402.81</v>
      </c>
      <c r="P1019" t="s">
        <v>212</v>
      </c>
      <c r="Q1019" s="5" t="str" cm="1">
        <f t="array" aca="1" ref="Q1019" ca="1">HYPERLINK("#"&amp;CELL("direccion",Tabla_471065!A1015),"1012")</f>
        <v>1012</v>
      </c>
      <c r="R1019" s="5" t="str" cm="1">
        <f t="array" aca="1" ref="R1019" ca="1">HYPERLINK("#"&amp;CELL("direccion",Tabla_471039!A1015),"1012")</f>
        <v>1012</v>
      </c>
      <c r="S1019" s="5" t="str" cm="1">
        <f t="array" aca="1" ref="S1019" ca="1">HYPERLINK("#"&amp;CELL("direccion",Tabla_471067!A1015),"1012")</f>
        <v>1012</v>
      </c>
      <c r="T1019" s="5" t="str" cm="1">
        <f t="array" aca="1" ref="T1019" ca="1">HYPERLINK("#"&amp;CELL("direccion",Tabla_471023!A1015),"1012")</f>
        <v>1012</v>
      </c>
      <c r="U1019" s="5" t="str" cm="1">
        <f t="array" aca="1" ref="U1019" ca="1">HYPERLINK("#"&amp;CELL("direccion",Tabla_471047!A1015),"1012")</f>
        <v>1012</v>
      </c>
      <c r="V1019" s="5" t="str" cm="1">
        <f t="array" aca="1" ref="V1019" ca="1">HYPERLINK("#"&amp;CELL("direccion",Tabla_471030!A1015),"1012")</f>
        <v>1012</v>
      </c>
      <c r="W1019" s="5" t="str" cm="1">
        <f t="array" aca="1" ref="W1019" ca="1">HYPERLINK("#"&amp;CELL("direccion",Tabla_471041!A1015),"1012")</f>
        <v>1012</v>
      </c>
      <c r="X1019" s="5" t="str" cm="1">
        <f t="array" aca="1" ref="X1019" ca="1">HYPERLINK("#"&amp;CELL("direccion",Tabla_471031!A1015),"1012")</f>
        <v>1012</v>
      </c>
      <c r="Y1019" s="5" t="str" cm="1">
        <f t="array" aca="1" ref="Y1019" ca="1">HYPERLINK("#"&amp;CELL("direccion",Tabla_471032!A1015),"1012")</f>
        <v>1012</v>
      </c>
      <c r="Z1019" s="5" t="str" cm="1">
        <f t="array" aca="1" ref="Z1019" ca="1">HYPERLINK("#"&amp;CELL("direccion",Tabla_471059!A1015),"1012")</f>
        <v>1012</v>
      </c>
      <c r="AA1019" s="5" t="str" cm="1">
        <f t="array" aca="1" ref="AA1019" ca="1">HYPERLINK("#"&amp;CELL("direccion",Tabla_471071!A1015),"1012")</f>
        <v>1012</v>
      </c>
      <c r="AB1019" s="5" t="str" cm="1">
        <f t="array" aca="1" ref="AB1019" ca="1">HYPERLINK("#"&amp;CELL("direccion",Tabla_471062!A1015),"1012")</f>
        <v>1012</v>
      </c>
      <c r="AC1019" s="5" t="str" cm="1">
        <f t="array" aca="1" ref="AC1019" ca="1">HYPERLINK("#"&amp;CELL("direccion",Tabla_471074!A1015),"1012")</f>
        <v>1012</v>
      </c>
      <c r="AD1019" t="s">
        <v>213</v>
      </c>
      <c r="AE1019" s="3">
        <v>45747</v>
      </c>
    </row>
    <row r="1020" spans="1:31" x14ac:dyDescent="0.3">
      <c r="A1020">
        <v>2025</v>
      </c>
      <c r="B1020" s="3">
        <v>45658</v>
      </c>
      <c r="C1020" s="3">
        <v>45747</v>
      </c>
      <c r="D1020" t="s">
        <v>84</v>
      </c>
      <c r="E1020">
        <v>169</v>
      </c>
      <c r="F1020" t="s">
        <v>306</v>
      </c>
      <c r="G1020" t="s">
        <v>306</v>
      </c>
      <c r="H1020" t="s">
        <v>225</v>
      </c>
      <c r="I1020" t="s">
        <v>1657</v>
      </c>
      <c r="J1020" t="s">
        <v>808</v>
      </c>
      <c r="K1020" t="s">
        <v>636</v>
      </c>
      <c r="L1020" t="s">
        <v>91</v>
      </c>
      <c r="M1020">
        <v>11537</v>
      </c>
      <c r="N1020" t="s">
        <v>212</v>
      </c>
      <c r="O1020">
        <v>9402.81</v>
      </c>
      <c r="P1020" t="s">
        <v>212</v>
      </c>
      <c r="Q1020" s="5" t="str" cm="1">
        <f t="array" aca="1" ref="Q1020" ca="1">HYPERLINK("#"&amp;CELL("direccion",Tabla_471065!A1016),"1013")</f>
        <v>1013</v>
      </c>
      <c r="R1020" s="5" t="str" cm="1">
        <f t="array" aca="1" ref="R1020" ca="1">HYPERLINK("#"&amp;CELL("direccion",Tabla_471039!A1016),"1013")</f>
        <v>1013</v>
      </c>
      <c r="S1020" s="5" t="str" cm="1">
        <f t="array" aca="1" ref="S1020" ca="1">HYPERLINK("#"&amp;CELL("direccion",Tabla_471067!A1016),"1013")</f>
        <v>1013</v>
      </c>
      <c r="T1020" s="5" t="str" cm="1">
        <f t="array" aca="1" ref="T1020" ca="1">HYPERLINK("#"&amp;CELL("direccion",Tabla_471023!A1016),"1013")</f>
        <v>1013</v>
      </c>
      <c r="U1020" s="5" t="str" cm="1">
        <f t="array" aca="1" ref="U1020" ca="1">HYPERLINK("#"&amp;CELL("direccion",Tabla_471047!A1016),"1013")</f>
        <v>1013</v>
      </c>
      <c r="V1020" s="5" t="str" cm="1">
        <f t="array" aca="1" ref="V1020" ca="1">HYPERLINK("#"&amp;CELL("direccion",Tabla_471030!A1016),"1013")</f>
        <v>1013</v>
      </c>
      <c r="W1020" s="5" t="str" cm="1">
        <f t="array" aca="1" ref="W1020" ca="1">HYPERLINK("#"&amp;CELL("direccion",Tabla_471041!A1016),"1013")</f>
        <v>1013</v>
      </c>
      <c r="X1020" s="5" t="str" cm="1">
        <f t="array" aca="1" ref="X1020" ca="1">HYPERLINK("#"&amp;CELL("direccion",Tabla_471031!A1016),"1013")</f>
        <v>1013</v>
      </c>
      <c r="Y1020" s="5" t="str" cm="1">
        <f t="array" aca="1" ref="Y1020" ca="1">HYPERLINK("#"&amp;CELL("direccion",Tabla_471032!A1016),"1013")</f>
        <v>1013</v>
      </c>
      <c r="Z1020" s="5" t="str" cm="1">
        <f t="array" aca="1" ref="Z1020" ca="1">HYPERLINK("#"&amp;CELL("direccion",Tabla_471059!A1016),"1013")</f>
        <v>1013</v>
      </c>
      <c r="AA1020" s="5" t="str" cm="1">
        <f t="array" aca="1" ref="AA1020" ca="1">HYPERLINK("#"&amp;CELL("direccion",Tabla_471071!A1016),"1013")</f>
        <v>1013</v>
      </c>
      <c r="AB1020" s="5" t="str" cm="1">
        <f t="array" aca="1" ref="AB1020" ca="1">HYPERLINK("#"&amp;CELL("direccion",Tabla_471062!A1016),"1013")</f>
        <v>1013</v>
      </c>
      <c r="AC1020" s="5" t="str" cm="1">
        <f t="array" aca="1" ref="AC1020" ca="1">HYPERLINK("#"&amp;CELL("direccion",Tabla_471074!A1016),"1013")</f>
        <v>1013</v>
      </c>
      <c r="AD1020" t="s">
        <v>213</v>
      </c>
      <c r="AE1020" s="3">
        <v>45747</v>
      </c>
    </row>
    <row r="1021" spans="1:31" x14ac:dyDescent="0.3">
      <c r="A1021">
        <v>2025</v>
      </c>
      <c r="B1021" s="3">
        <v>45658</v>
      </c>
      <c r="C1021" s="3">
        <v>45747</v>
      </c>
      <c r="D1021" t="s">
        <v>84</v>
      </c>
      <c r="E1021">
        <v>169</v>
      </c>
      <c r="F1021" t="s">
        <v>297</v>
      </c>
      <c r="G1021" t="s">
        <v>297</v>
      </c>
      <c r="H1021" t="s">
        <v>225</v>
      </c>
      <c r="I1021" t="s">
        <v>1377</v>
      </c>
      <c r="J1021" t="s">
        <v>1658</v>
      </c>
      <c r="K1021" t="s">
        <v>1659</v>
      </c>
      <c r="L1021" t="s">
        <v>91</v>
      </c>
      <c r="M1021">
        <v>10500</v>
      </c>
      <c r="N1021" t="s">
        <v>212</v>
      </c>
      <c r="O1021">
        <v>8609.76</v>
      </c>
      <c r="P1021" t="s">
        <v>212</v>
      </c>
      <c r="Q1021" s="5" t="str" cm="1">
        <f t="array" aca="1" ref="Q1021" ca="1">HYPERLINK("#"&amp;CELL("direccion",Tabla_471065!A1017),"1014")</f>
        <v>1014</v>
      </c>
      <c r="R1021" s="5" t="str" cm="1">
        <f t="array" aca="1" ref="R1021" ca="1">HYPERLINK("#"&amp;CELL("direccion",Tabla_471039!A1017),"1014")</f>
        <v>1014</v>
      </c>
      <c r="S1021" s="5" t="str" cm="1">
        <f t="array" aca="1" ref="S1021" ca="1">HYPERLINK("#"&amp;CELL("direccion",Tabla_471067!A1017),"1014")</f>
        <v>1014</v>
      </c>
      <c r="T1021" s="5" t="str" cm="1">
        <f t="array" aca="1" ref="T1021" ca="1">HYPERLINK("#"&amp;CELL("direccion",Tabla_471023!A1017),"1014")</f>
        <v>1014</v>
      </c>
      <c r="U1021" s="5" t="str" cm="1">
        <f t="array" aca="1" ref="U1021" ca="1">HYPERLINK("#"&amp;CELL("direccion",Tabla_471047!A1017),"1014")</f>
        <v>1014</v>
      </c>
      <c r="V1021" s="5" t="str" cm="1">
        <f t="array" aca="1" ref="V1021" ca="1">HYPERLINK("#"&amp;CELL("direccion",Tabla_471030!A1017),"1014")</f>
        <v>1014</v>
      </c>
      <c r="W1021" s="5" t="str" cm="1">
        <f t="array" aca="1" ref="W1021" ca="1">HYPERLINK("#"&amp;CELL("direccion",Tabla_471041!A1017),"1014")</f>
        <v>1014</v>
      </c>
      <c r="X1021" s="5" t="str" cm="1">
        <f t="array" aca="1" ref="X1021" ca="1">HYPERLINK("#"&amp;CELL("direccion",Tabla_471031!A1017),"1014")</f>
        <v>1014</v>
      </c>
      <c r="Y1021" s="5" t="str" cm="1">
        <f t="array" aca="1" ref="Y1021" ca="1">HYPERLINK("#"&amp;CELL("direccion",Tabla_471032!A1017),"1014")</f>
        <v>1014</v>
      </c>
      <c r="Z1021" s="5" t="str" cm="1">
        <f t="array" aca="1" ref="Z1021" ca="1">HYPERLINK("#"&amp;CELL("direccion",Tabla_471059!A1017),"1014")</f>
        <v>1014</v>
      </c>
      <c r="AA1021" s="5" t="str" cm="1">
        <f t="array" aca="1" ref="AA1021" ca="1">HYPERLINK("#"&amp;CELL("direccion",Tabla_471071!A1017),"1014")</f>
        <v>1014</v>
      </c>
      <c r="AB1021" s="5" t="str" cm="1">
        <f t="array" aca="1" ref="AB1021" ca="1">HYPERLINK("#"&amp;CELL("direccion",Tabla_471062!A1017),"1014")</f>
        <v>1014</v>
      </c>
      <c r="AC1021" s="5" t="str" cm="1">
        <f t="array" aca="1" ref="AC1021" ca="1">HYPERLINK("#"&amp;CELL("direccion",Tabla_471074!A1017),"1014")</f>
        <v>1014</v>
      </c>
      <c r="AD1021" t="s">
        <v>213</v>
      </c>
      <c r="AE1021" s="3">
        <v>45747</v>
      </c>
    </row>
    <row r="1022" spans="1:31" x14ac:dyDescent="0.3">
      <c r="A1022">
        <v>2025</v>
      </c>
      <c r="B1022" s="3">
        <v>45658</v>
      </c>
      <c r="C1022" s="3">
        <v>45747</v>
      </c>
      <c r="D1022" t="s">
        <v>84</v>
      </c>
      <c r="E1022">
        <v>169</v>
      </c>
      <c r="F1022" t="s">
        <v>306</v>
      </c>
      <c r="G1022" t="s">
        <v>306</v>
      </c>
      <c r="H1022" t="s">
        <v>225</v>
      </c>
      <c r="I1022" t="s">
        <v>1660</v>
      </c>
      <c r="J1022" t="s">
        <v>366</v>
      </c>
      <c r="K1022" t="s">
        <v>1661</v>
      </c>
      <c r="L1022" t="s">
        <v>92</v>
      </c>
      <c r="M1022">
        <v>11537</v>
      </c>
      <c r="N1022" t="s">
        <v>212</v>
      </c>
      <c r="O1022">
        <v>9402.81</v>
      </c>
      <c r="P1022" t="s">
        <v>212</v>
      </c>
      <c r="Q1022" s="5" t="str" cm="1">
        <f t="array" aca="1" ref="Q1022" ca="1">HYPERLINK("#"&amp;CELL("direccion",Tabla_471065!A1018),"1015")</f>
        <v>1015</v>
      </c>
      <c r="R1022" s="5" t="str" cm="1">
        <f t="array" aca="1" ref="R1022" ca="1">HYPERLINK("#"&amp;CELL("direccion",Tabla_471039!A1018),"1015")</f>
        <v>1015</v>
      </c>
      <c r="S1022" s="5" t="str" cm="1">
        <f t="array" aca="1" ref="S1022" ca="1">HYPERLINK("#"&amp;CELL("direccion",Tabla_471067!A1018),"1015")</f>
        <v>1015</v>
      </c>
      <c r="T1022" s="5" t="str" cm="1">
        <f t="array" aca="1" ref="T1022" ca="1">HYPERLINK("#"&amp;CELL("direccion",Tabla_471023!A1018),"1015")</f>
        <v>1015</v>
      </c>
      <c r="U1022" s="5" t="str" cm="1">
        <f t="array" aca="1" ref="U1022" ca="1">HYPERLINK("#"&amp;CELL("direccion",Tabla_471047!A1018),"1015")</f>
        <v>1015</v>
      </c>
      <c r="V1022" s="5" t="str" cm="1">
        <f t="array" aca="1" ref="V1022" ca="1">HYPERLINK("#"&amp;CELL("direccion",Tabla_471030!A1018),"1015")</f>
        <v>1015</v>
      </c>
      <c r="W1022" s="5" t="str" cm="1">
        <f t="array" aca="1" ref="W1022" ca="1">HYPERLINK("#"&amp;CELL("direccion",Tabla_471041!A1018),"1015")</f>
        <v>1015</v>
      </c>
      <c r="X1022" s="5" t="str" cm="1">
        <f t="array" aca="1" ref="X1022" ca="1">HYPERLINK("#"&amp;CELL("direccion",Tabla_471031!A1018),"1015")</f>
        <v>1015</v>
      </c>
      <c r="Y1022" s="5" t="str" cm="1">
        <f t="array" aca="1" ref="Y1022" ca="1">HYPERLINK("#"&amp;CELL("direccion",Tabla_471032!A1018),"1015")</f>
        <v>1015</v>
      </c>
      <c r="Z1022" s="5" t="str" cm="1">
        <f t="array" aca="1" ref="Z1022" ca="1">HYPERLINK("#"&amp;CELL("direccion",Tabla_471059!A1018),"1015")</f>
        <v>1015</v>
      </c>
      <c r="AA1022" s="5" t="str" cm="1">
        <f t="array" aca="1" ref="AA1022" ca="1">HYPERLINK("#"&amp;CELL("direccion",Tabla_471071!A1018),"1015")</f>
        <v>1015</v>
      </c>
      <c r="AB1022" s="5" t="str" cm="1">
        <f t="array" aca="1" ref="AB1022" ca="1">HYPERLINK("#"&amp;CELL("direccion",Tabla_471062!A1018),"1015")</f>
        <v>1015</v>
      </c>
      <c r="AC1022" s="5" t="str" cm="1">
        <f t="array" aca="1" ref="AC1022" ca="1">HYPERLINK("#"&amp;CELL("direccion",Tabla_471074!A1018),"1015")</f>
        <v>1015</v>
      </c>
      <c r="AD1022" t="s">
        <v>213</v>
      </c>
      <c r="AE1022" s="3">
        <v>45747</v>
      </c>
    </row>
    <row r="1023" spans="1:31" x14ac:dyDescent="0.3">
      <c r="A1023">
        <v>2025</v>
      </c>
      <c r="B1023" s="3">
        <v>45658</v>
      </c>
      <c r="C1023" s="3">
        <v>45747</v>
      </c>
      <c r="D1023" t="s">
        <v>84</v>
      </c>
      <c r="E1023">
        <v>169</v>
      </c>
      <c r="F1023" t="s">
        <v>314</v>
      </c>
      <c r="G1023" t="s">
        <v>314</v>
      </c>
      <c r="H1023" t="s">
        <v>225</v>
      </c>
      <c r="I1023" t="s">
        <v>1662</v>
      </c>
      <c r="J1023" t="s">
        <v>1663</v>
      </c>
      <c r="K1023" t="s">
        <v>454</v>
      </c>
      <c r="L1023" t="s">
        <v>92</v>
      </c>
      <c r="M1023">
        <v>10500</v>
      </c>
      <c r="N1023" t="s">
        <v>212</v>
      </c>
      <c r="O1023">
        <v>8609.76</v>
      </c>
      <c r="P1023" t="s">
        <v>212</v>
      </c>
      <c r="Q1023" s="5" t="str" cm="1">
        <f t="array" aca="1" ref="Q1023" ca="1">HYPERLINK("#"&amp;CELL("direccion",Tabla_471065!A1019),"1016")</f>
        <v>1016</v>
      </c>
      <c r="R1023" s="5" t="str" cm="1">
        <f t="array" aca="1" ref="R1023" ca="1">HYPERLINK("#"&amp;CELL("direccion",Tabla_471039!A1019),"1016")</f>
        <v>1016</v>
      </c>
      <c r="S1023" s="5" t="str" cm="1">
        <f t="array" aca="1" ref="S1023" ca="1">HYPERLINK("#"&amp;CELL("direccion",Tabla_471067!A1019),"1016")</f>
        <v>1016</v>
      </c>
      <c r="T1023" s="5" t="str" cm="1">
        <f t="array" aca="1" ref="T1023" ca="1">HYPERLINK("#"&amp;CELL("direccion",Tabla_471023!A1019),"1016")</f>
        <v>1016</v>
      </c>
      <c r="U1023" s="5" t="str" cm="1">
        <f t="array" aca="1" ref="U1023" ca="1">HYPERLINK("#"&amp;CELL("direccion",Tabla_471047!A1019),"1016")</f>
        <v>1016</v>
      </c>
      <c r="V1023" s="5" t="str" cm="1">
        <f t="array" aca="1" ref="V1023" ca="1">HYPERLINK("#"&amp;CELL("direccion",Tabla_471030!A1019),"1016")</f>
        <v>1016</v>
      </c>
      <c r="W1023" s="5" t="str" cm="1">
        <f t="array" aca="1" ref="W1023" ca="1">HYPERLINK("#"&amp;CELL("direccion",Tabla_471041!A1019),"1016")</f>
        <v>1016</v>
      </c>
      <c r="X1023" s="5" t="str" cm="1">
        <f t="array" aca="1" ref="X1023" ca="1">HYPERLINK("#"&amp;CELL("direccion",Tabla_471031!A1019),"1016")</f>
        <v>1016</v>
      </c>
      <c r="Y1023" s="5" t="str" cm="1">
        <f t="array" aca="1" ref="Y1023" ca="1">HYPERLINK("#"&amp;CELL("direccion",Tabla_471032!A1019),"1016")</f>
        <v>1016</v>
      </c>
      <c r="Z1023" s="5" t="str" cm="1">
        <f t="array" aca="1" ref="Z1023" ca="1">HYPERLINK("#"&amp;CELL("direccion",Tabla_471059!A1019),"1016")</f>
        <v>1016</v>
      </c>
      <c r="AA1023" s="5" t="str" cm="1">
        <f t="array" aca="1" ref="AA1023" ca="1">HYPERLINK("#"&amp;CELL("direccion",Tabla_471071!A1019),"1016")</f>
        <v>1016</v>
      </c>
      <c r="AB1023" s="5" t="str" cm="1">
        <f t="array" aca="1" ref="AB1023" ca="1">HYPERLINK("#"&amp;CELL("direccion",Tabla_471062!A1019),"1016")</f>
        <v>1016</v>
      </c>
      <c r="AC1023" s="5" t="str" cm="1">
        <f t="array" aca="1" ref="AC1023" ca="1">HYPERLINK("#"&amp;CELL("direccion",Tabla_471074!A1019),"1016")</f>
        <v>1016</v>
      </c>
      <c r="AD1023" t="s">
        <v>213</v>
      </c>
      <c r="AE1023" s="3">
        <v>45747</v>
      </c>
    </row>
    <row r="1024" spans="1:31" x14ac:dyDescent="0.3">
      <c r="A1024">
        <v>2025</v>
      </c>
      <c r="B1024" s="3">
        <v>45658</v>
      </c>
      <c r="C1024" s="3">
        <v>45747</v>
      </c>
      <c r="D1024" t="s">
        <v>84</v>
      </c>
      <c r="E1024">
        <v>169</v>
      </c>
      <c r="F1024" t="s">
        <v>307</v>
      </c>
      <c r="G1024" t="s">
        <v>307</v>
      </c>
      <c r="H1024" t="s">
        <v>225</v>
      </c>
      <c r="I1024" t="s">
        <v>1664</v>
      </c>
      <c r="J1024" t="s">
        <v>412</v>
      </c>
      <c r="K1024" t="s">
        <v>476</v>
      </c>
      <c r="L1024" t="s">
        <v>91</v>
      </c>
      <c r="M1024">
        <v>11537</v>
      </c>
      <c r="N1024" t="s">
        <v>212</v>
      </c>
      <c r="O1024">
        <v>9402.81</v>
      </c>
      <c r="P1024" t="s">
        <v>212</v>
      </c>
      <c r="Q1024" s="5" t="str" cm="1">
        <f t="array" aca="1" ref="Q1024" ca="1">HYPERLINK("#"&amp;CELL("direccion",Tabla_471065!A1020),"1017")</f>
        <v>1017</v>
      </c>
      <c r="R1024" s="5" t="str" cm="1">
        <f t="array" aca="1" ref="R1024" ca="1">HYPERLINK("#"&amp;CELL("direccion",Tabla_471039!A1020),"1017")</f>
        <v>1017</v>
      </c>
      <c r="S1024" s="5" t="str" cm="1">
        <f t="array" aca="1" ref="S1024" ca="1">HYPERLINK("#"&amp;CELL("direccion",Tabla_471067!A1020),"1017")</f>
        <v>1017</v>
      </c>
      <c r="T1024" s="5" t="str" cm="1">
        <f t="array" aca="1" ref="T1024" ca="1">HYPERLINK("#"&amp;CELL("direccion",Tabla_471023!A1020),"1017")</f>
        <v>1017</v>
      </c>
      <c r="U1024" s="5" t="str" cm="1">
        <f t="array" aca="1" ref="U1024" ca="1">HYPERLINK("#"&amp;CELL("direccion",Tabla_471047!A1020),"1017")</f>
        <v>1017</v>
      </c>
      <c r="V1024" s="5" t="str" cm="1">
        <f t="array" aca="1" ref="V1024" ca="1">HYPERLINK("#"&amp;CELL("direccion",Tabla_471030!A1020),"1017")</f>
        <v>1017</v>
      </c>
      <c r="W1024" s="5" t="str" cm="1">
        <f t="array" aca="1" ref="W1024" ca="1">HYPERLINK("#"&amp;CELL("direccion",Tabla_471041!A1020),"1017")</f>
        <v>1017</v>
      </c>
      <c r="X1024" s="5" t="str" cm="1">
        <f t="array" aca="1" ref="X1024" ca="1">HYPERLINK("#"&amp;CELL("direccion",Tabla_471031!A1020),"1017")</f>
        <v>1017</v>
      </c>
      <c r="Y1024" s="5" t="str" cm="1">
        <f t="array" aca="1" ref="Y1024" ca="1">HYPERLINK("#"&amp;CELL("direccion",Tabla_471032!A1020),"1017")</f>
        <v>1017</v>
      </c>
      <c r="Z1024" s="5" t="str" cm="1">
        <f t="array" aca="1" ref="Z1024" ca="1">HYPERLINK("#"&amp;CELL("direccion",Tabla_471059!A1020),"1017")</f>
        <v>1017</v>
      </c>
      <c r="AA1024" s="5" t="str" cm="1">
        <f t="array" aca="1" ref="AA1024" ca="1">HYPERLINK("#"&amp;CELL("direccion",Tabla_471071!A1020),"1017")</f>
        <v>1017</v>
      </c>
      <c r="AB1024" s="5" t="str" cm="1">
        <f t="array" aca="1" ref="AB1024" ca="1">HYPERLINK("#"&amp;CELL("direccion",Tabla_471062!A1020),"1017")</f>
        <v>1017</v>
      </c>
      <c r="AC1024" s="5" t="str" cm="1">
        <f t="array" aca="1" ref="AC1024" ca="1">HYPERLINK("#"&amp;CELL("direccion",Tabla_471074!A1020),"1017")</f>
        <v>1017</v>
      </c>
      <c r="AD1024" t="s">
        <v>213</v>
      </c>
      <c r="AE1024" s="3">
        <v>45747</v>
      </c>
    </row>
    <row r="1025" spans="1:31" x14ac:dyDescent="0.3">
      <c r="A1025">
        <v>2025</v>
      </c>
      <c r="B1025" s="3">
        <v>45658</v>
      </c>
      <c r="C1025" s="3">
        <v>45747</v>
      </c>
      <c r="D1025" t="s">
        <v>84</v>
      </c>
      <c r="E1025">
        <v>169</v>
      </c>
      <c r="F1025" t="s">
        <v>308</v>
      </c>
      <c r="G1025" t="s">
        <v>308</v>
      </c>
      <c r="H1025" t="s">
        <v>225</v>
      </c>
      <c r="I1025" t="s">
        <v>1665</v>
      </c>
      <c r="J1025" t="s">
        <v>1666</v>
      </c>
      <c r="K1025" t="s">
        <v>798</v>
      </c>
      <c r="L1025" t="s">
        <v>92</v>
      </c>
      <c r="M1025">
        <v>10500</v>
      </c>
      <c r="N1025" t="s">
        <v>212</v>
      </c>
      <c r="O1025">
        <v>8609.76</v>
      </c>
      <c r="P1025" t="s">
        <v>212</v>
      </c>
      <c r="Q1025" s="5" t="str" cm="1">
        <f t="array" aca="1" ref="Q1025" ca="1">HYPERLINK("#"&amp;CELL("direccion",Tabla_471065!A1021),"1018")</f>
        <v>1018</v>
      </c>
      <c r="R1025" s="5" t="str" cm="1">
        <f t="array" aca="1" ref="R1025" ca="1">HYPERLINK("#"&amp;CELL("direccion",Tabla_471039!A1021),"1018")</f>
        <v>1018</v>
      </c>
      <c r="S1025" s="5" t="str" cm="1">
        <f t="array" aca="1" ref="S1025" ca="1">HYPERLINK("#"&amp;CELL("direccion",Tabla_471067!A1021),"1018")</f>
        <v>1018</v>
      </c>
      <c r="T1025" s="5" t="str" cm="1">
        <f t="array" aca="1" ref="T1025" ca="1">HYPERLINK("#"&amp;CELL("direccion",Tabla_471023!A1021),"1018")</f>
        <v>1018</v>
      </c>
      <c r="U1025" s="5" t="str" cm="1">
        <f t="array" aca="1" ref="U1025" ca="1">HYPERLINK("#"&amp;CELL("direccion",Tabla_471047!A1021),"1018")</f>
        <v>1018</v>
      </c>
      <c r="V1025" s="5" t="str" cm="1">
        <f t="array" aca="1" ref="V1025" ca="1">HYPERLINK("#"&amp;CELL("direccion",Tabla_471030!A1021),"1018")</f>
        <v>1018</v>
      </c>
      <c r="W1025" s="5" t="str" cm="1">
        <f t="array" aca="1" ref="W1025" ca="1">HYPERLINK("#"&amp;CELL("direccion",Tabla_471041!A1021),"1018")</f>
        <v>1018</v>
      </c>
      <c r="X1025" s="5" t="str" cm="1">
        <f t="array" aca="1" ref="X1025" ca="1">HYPERLINK("#"&amp;CELL("direccion",Tabla_471031!A1021),"1018")</f>
        <v>1018</v>
      </c>
      <c r="Y1025" s="5" t="str" cm="1">
        <f t="array" aca="1" ref="Y1025" ca="1">HYPERLINK("#"&amp;CELL("direccion",Tabla_471032!A1021),"1018")</f>
        <v>1018</v>
      </c>
      <c r="Z1025" s="5" t="str" cm="1">
        <f t="array" aca="1" ref="Z1025" ca="1">HYPERLINK("#"&amp;CELL("direccion",Tabla_471059!A1021),"1018")</f>
        <v>1018</v>
      </c>
      <c r="AA1025" s="5" t="str" cm="1">
        <f t="array" aca="1" ref="AA1025" ca="1">HYPERLINK("#"&amp;CELL("direccion",Tabla_471071!A1021),"1018")</f>
        <v>1018</v>
      </c>
      <c r="AB1025" s="5" t="str" cm="1">
        <f t="array" aca="1" ref="AB1025" ca="1">HYPERLINK("#"&amp;CELL("direccion",Tabla_471062!A1021),"1018")</f>
        <v>1018</v>
      </c>
      <c r="AC1025" s="5" t="str" cm="1">
        <f t="array" aca="1" ref="AC1025" ca="1">HYPERLINK("#"&amp;CELL("direccion",Tabla_471074!A1021),"1018")</f>
        <v>1018</v>
      </c>
      <c r="AD1025" t="s">
        <v>213</v>
      </c>
      <c r="AE1025" s="3">
        <v>45747</v>
      </c>
    </row>
    <row r="1026" spans="1:31" x14ac:dyDescent="0.3">
      <c r="A1026">
        <v>2025</v>
      </c>
      <c r="B1026" s="3">
        <v>45658</v>
      </c>
      <c r="C1026" s="3">
        <v>45747</v>
      </c>
      <c r="D1026" t="s">
        <v>84</v>
      </c>
      <c r="E1026">
        <v>169</v>
      </c>
      <c r="F1026" t="s">
        <v>306</v>
      </c>
      <c r="G1026" t="s">
        <v>306</v>
      </c>
      <c r="H1026" t="s">
        <v>225</v>
      </c>
      <c r="I1026" t="s">
        <v>1667</v>
      </c>
      <c r="J1026" t="s">
        <v>1668</v>
      </c>
      <c r="K1026" t="s">
        <v>1669</v>
      </c>
      <c r="L1026" t="s">
        <v>91</v>
      </c>
      <c r="M1026">
        <v>11537</v>
      </c>
      <c r="N1026" t="s">
        <v>212</v>
      </c>
      <c r="O1026">
        <v>9402.81</v>
      </c>
      <c r="P1026" t="s">
        <v>212</v>
      </c>
      <c r="Q1026" s="5" t="str" cm="1">
        <f t="array" aca="1" ref="Q1026" ca="1">HYPERLINK("#"&amp;CELL("direccion",Tabla_471065!A1022),"1019")</f>
        <v>1019</v>
      </c>
      <c r="R1026" s="5" t="str" cm="1">
        <f t="array" aca="1" ref="R1026" ca="1">HYPERLINK("#"&amp;CELL("direccion",Tabla_471039!A1022),"1019")</f>
        <v>1019</v>
      </c>
      <c r="S1026" s="5" t="str" cm="1">
        <f t="array" aca="1" ref="S1026" ca="1">HYPERLINK("#"&amp;CELL("direccion",Tabla_471067!A1022),"1019")</f>
        <v>1019</v>
      </c>
      <c r="T1026" s="5" t="str" cm="1">
        <f t="array" aca="1" ref="T1026" ca="1">HYPERLINK("#"&amp;CELL("direccion",Tabla_471023!A1022),"1019")</f>
        <v>1019</v>
      </c>
      <c r="U1026" s="5" t="str" cm="1">
        <f t="array" aca="1" ref="U1026" ca="1">HYPERLINK("#"&amp;CELL("direccion",Tabla_471047!A1022),"1019")</f>
        <v>1019</v>
      </c>
      <c r="V1026" s="5" t="str" cm="1">
        <f t="array" aca="1" ref="V1026" ca="1">HYPERLINK("#"&amp;CELL("direccion",Tabla_471030!A1022),"1019")</f>
        <v>1019</v>
      </c>
      <c r="W1026" s="5" t="str" cm="1">
        <f t="array" aca="1" ref="W1026" ca="1">HYPERLINK("#"&amp;CELL("direccion",Tabla_471041!A1022),"1019")</f>
        <v>1019</v>
      </c>
      <c r="X1026" s="5" t="str" cm="1">
        <f t="array" aca="1" ref="X1026" ca="1">HYPERLINK("#"&amp;CELL("direccion",Tabla_471031!A1022),"1019")</f>
        <v>1019</v>
      </c>
      <c r="Y1026" s="5" t="str" cm="1">
        <f t="array" aca="1" ref="Y1026" ca="1">HYPERLINK("#"&amp;CELL("direccion",Tabla_471032!A1022),"1019")</f>
        <v>1019</v>
      </c>
      <c r="Z1026" s="5" t="str" cm="1">
        <f t="array" aca="1" ref="Z1026" ca="1">HYPERLINK("#"&amp;CELL("direccion",Tabla_471059!A1022),"1019")</f>
        <v>1019</v>
      </c>
      <c r="AA1026" s="5" t="str" cm="1">
        <f t="array" aca="1" ref="AA1026" ca="1">HYPERLINK("#"&amp;CELL("direccion",Tabla_471071!A1022),"1019")</f>
        <v>1019</v>
      </c>
      <c r="AB1026" s="5" t="str" cm="1">
        <f t="array" aca="1" ref="AB1026" ca="1">HYPERLINK("#"&amp;CELL("direccion",Tabla_471062!A1022),"1019")</f>
        <v>1019</v>
      </c>
      <c r="AC1026" s="5" t="str" cm="1">
        <f t="array" aca="1" ref="AC1026" ca="1">HYPERLINK("#"&amp;CELL("direccion",Tabla_471074!A1022),"1019")</f>
        <v>1019</v>
      </c>
      <c r="AD1026" t="s">
        <v>213</v>
      </c>
      <c r="AE1026" s="3">
        <v>45747</v>
      </c>
    </row>
    <row r="1027" spans="1:31" x14ac:dyDescent="0.3">
      <c r="A1027">
        <v>2025</v>
      </c>
      <c r="B1027" s="3">
        <v>45658</v>
      </c>
      <c r="C1027" s="3">
        <v>45747</v>
      </c>
      <c r="D1027" t="s">
        <v>84</v>
      </c>
      <c r="E1027">
        <v>169</v>
      </c>
      <c r="F1027" t="s">
        <v>306</v>
      </c>
      <c r="G1027" t="s">
        <v>306</v>
      </c>
      <c r="H1027" t="s">
        <v>225</v>
      </c>
      <c r="I1027" t="s">
        <v>1670</v>
      </c>
      <c r="J1027" t="s">
        <v>1671</v>
      </c>
      <c r="K1027" t="s">
        <v>1672</v>
      </c>
      <c r="L1027" t="s">
        <v>92</v>
      </c>
      <c r="M1027">
        <v>11537</v>
      </c>
      <c r="N1027" t="s">
        <v>212</v>
      </c>
      <c r="O1027">
        <v>9402.81</v>
      </c>
      <c r="P1027" t="s">
        <v>212</v>
      </c>
      <c r="Q1027" s="5" t="str" cm="1">
        <f t="array" aca="1" ref="Q1027" ca="1">HYPERLINK("#"&amp;CELL("direccion",Tabla_471065!A1023),"1020")</f>
        <v>1020</v>
      </c>
      <c r="R1027" s="5" t="str" cm="1">
        <f t="array" aca="1" ref="R1027" ca="1">HYPERLINK("#"&amp;CELL("direccion",Tabla_471039!A1023),"1020")</f>
        <v>1020</v>
      </c>
      <c r="S1027" s="5" t="str" cm="1">
        <f t="array" aca="1" ref="S1027" ca="1">HYPERLINK("#"&amp;CELL("direccion",Tabla_471067!A1023),"1020")</f>
        <v>1020</v>
      </c>
      <c r="T1027" s="5" t="str" cm="1">
        <f t="array" aca="1" ref="T1027" ca="1">HYPERLINK("#"&amp;CELL("direccion",Tabla_471023!A1023),"1020")</f>
        <v>1020</v>
      </c>
      <c r="U1027" s="5" t="str" cm="1">
        <f t="array" aca="1" ref="U1027" ca="1">HYPERLINK("#"&amp;CELL("direccion",Tabla_471047!A1023),"1020")</f>
        <v>1020</v>
      </c>
      <c r="V1027" s="5" t="str" cm="1">
        <f t="array" aca="1" ref="V1027" ca="1">HYPERLINK("#"&amp;CELL("direccion",Tabla_471030!A1023),"1020")</f>
        <v>1020</v>
      </c>
      <c r="W1027" s="5" t="str" cm="1">
        <f t="array" aca="1" ref="W1027" ca="1">HYPERLINK("#"&amp;CELL("direccion",Tabla_471041!A1023),"1020")</f>
        <v>1020</v>
      </c>
      <c r="X1027" s="5" t="str" cm="1">
        <f t="array" aca="1" ref="X1027" ca="1">HYPERLINK("#"&amp;CELL("direccion",Tabla_471031!A1023),"1020")</f>
        <v>1020</v>
      </c>
      <c r="Y1027" s="5" t="str" cm="1">
        <f t="array" aca="1" ref="Y1027" ca="1">HYPERLINK("#"&amp;CELL("direccion",Tabla_471032!A1023),"1020")</f>
        <v>1020</v>
      </c>
      <c r="Z1027" s="5" t="str" cm="1">
        <f t="array" aca="1" ref="Z1027" ca="1">HYPERLINK("#"&amp;CELL("direccion",Tabla_471059!A1023),"1020")</f>
        <v>1020</v>
      </c>
      <c r="AA1027" s="5" t="str" cm="1">
        <f t="array" aca="1" ref="AA1027" ca="1">HYPERLINK("#"&amp;CELL("direccion",Tabla_471071!A1023),"1020")</f>
        <v>1020</v>
      </c>
      <c r="AB1027" s="5" t="str" cm="1">
        <f t="array" aca="1" ref="AB1027" ca="1">HYPERLINK("#"&amp;CELL("direccion",Tabla_471062!A1023),"1020")</f>
        <v>1020</v>
      </c>
      <c r="AC1027" s="5" t="str" cm="1">
        <f t="array" aca="1" ref="AC1027" ca="1">HYPERLINK("#"&amp;CELL("direccion",Tabla_471074!A1023),"1020")</f>
        <v>1020</v>
      </c>
      <c r="AD1027" t="s">
        <v>213</v>
      </c>
      <c r="AE1027" s="3">
        <v>45747</v>
      </c>
    </row>
    <row r="1028" spans="1:31" x14ac:dyDescent="0.3">
      <c r="A1028">
        <v>2025</v>
      </c>
      <c r="B1028" s="3">
        <v>45658</v>
      </c>
      <c r="C1028" s="3">
        <v>45747</v>
      </c>
      <c r="D1028" t="s">
        <v>84</v>
      </c>
      <c r="E1028">
        <v>169</v>
      </c>
      <c r="F1028" t="s">
        <v>309</v>
      </c>
      <c r="G1028" t="s">
        <v>309</v>
      </c>
      <c r="H1028" t="s">
        <v>225</v>
      </c>
      <c r="I1028" t="s">
        <v>1673</v>
      </c>
      <c r="J1028" t="s">
        <v>1367</v>
      </c>
      <c r="K1028" t="s">
        <v>353</v>
      </c>
      <c r="L1028" t="s">
        <v>91</v>
      </c>
      <c r="M1028">
        <v>10500</v>
      </c>
      <c r="N1028" t="s">
        <v>212</v>
      </c>
      <c r="O1028">
        <v>8609.76</v>
      </c>
      <c r="P1028" t="s">
        <v>212</v>
      </c>
      <c r="Q1028" s="5" t="str" cm="1">
        <f t="array" aca="1" ref="Q1028" ca="1">HYPERLINK("#"&amp;CELL("direccion",Tabla_471065!A1024),"1021")</f>
        <v>1021</v>
      </c>
      <c r="R1028" s="5" t="str" cm="1">
        <f t="array" aca="1" ref="R1028" ca="1">HYPERLINK("#"&amp;CELL("direccion",Tabla_471039!A1024),"1021")</f>
        <v>1021</v>
      </c>
      <c r="S1028" s="5" t="str" cm="1">
        <f t="array" aca="1" ref="S1028" ca="1">HYPERLINK("#"&amp;CELL("direccion",Tabla_471067!A1024),"1021")</f>
        <v>1021</v>
      </c>
      <c r="T1028" s="5" t="str" cm="1">
        <f t="array" aca="1" ref="T1028" ca="1">HYPERLINK("#"&amp;CELL("direccion",Tabla_471023!A1024),"1021")</f>
        <v>1021</v>
      </c>
      <c r="U1028" s="5" t="str" cm="1">
        <f t="array" aca="1" ref="U1028" ca="1">HYPERLINK("#"&amp;CELL("direccion",Tabla_471047!A1024),"1021")</f>
        <v>1021</v>
      </c>
      <c r="V1028" s="5" t="str" cm="1">
        <f t="array" aca="1" ref="V1028" ca="1">HYPERLINK("#"&amp;CELL("direccion",Tabla_471030!A1024),"1021")</f>
        <v>1021</v>
      </c>
      <c r="W1028" s="5" t="str" cm="1">
        <f t="array" aca="1" ref="W1028" ca="1">HYPERLINK("#"&amp;CELL("direccion",Tabla_471041!A1024),"1021")</f>
        <v>1021</v>
      </c>
      <c r="X1028" s="5" t="str" cm="1">
        <f t="array" aca="1" ref="X1028" ca="1">HYPERLINK("#"&amp;CELL("direccion",Tabla_471031!A1024),"1021")</f>
        <v>1021</v>
      </c>
      <c r="Y1028" s="5" t="str" cm="1">
        <f t="array" aca="1" ref="Y1028" ca="1">HYPERLINK("#"&amp;CELL("direccion",Tabla_471032!A1024),"1021")</f>
        <v>1021</v>
      </c>
      <c r="Z1028" s="5" t="str" cm="1">
        <f t="array" aca="1" ref="Z1028" ca="1">HYPERLINK("#"&amp;CELL("direccion",Tabla_471059!A1024),"1021")</f>
        <v>1021</v>
      </c>
      <c r="AA1028" s="5" t="str" cm="1">
        <f t="array" aca="1" ref="AA1028" ca="1">HYPERLINK("#"&amp;CELL("direccion",Tabla_471071!A1024),"1021")</f>
        <v>1021</v>
      </c>
      <c r="AB1028" s="5" t="str" cm="1">
        <f t="array" aca="1" ref="AB1028" ca="1">HYPERLINK("#"&amp;CELL("direccion",Tabla_471062!A1024),"1021")</f>
        <v>1021</v>
      </c>
      <c r="AC1028" s="5" t="str" cm="1">
        <f t="array" aca="1" ref="AC1028" ca="1">HYPERLINK("#"&amp;CELL("direccion",Tabla_471074!A1024),"1021")</f>
        <v>1021</v>
      </c>
      <c r="AD1028" t="s">
        <v>213</v>
      </c>
      <c r="AE1028" s="3">
        <v>45747</v>
      </c>
    </row>
    <row r="1029" spans="1:31" x14ac:dyDescent="0.3">
      <c r="A1029">
        <v>2025</v>
      </c>
      <c r="B1029" s="3">
        <v>45658</v>
      </c>
      <c r="C1029" s="3">
        <v>45747</v>
      </c>
      <c r="D1029" t="s">
        <v>84</v>
      </c>
      <c r="E1029">
        <v>169</v>
      </c>
      <c r="F1029" t="s">
        <v>297</v>
      </c>
      <c r="G1029" t="s">
        <v>297</v>
      </c>
      <c r="H1029" t="s">
        <v>225</v>
      </c>
      <c r="I1029" t="s">
        <v>702</v>
      </c>
      <c r="J1029" t="s">
        <v>1367</v>
      </c>
      <c r="K1029" t="s">
        <v>423</v>
      </c>
      <c r="L1029" t="s">
        <v>91</v>
      </c>
      <c r="M1029">
        <v>10500</v>
      </c>
      <c r="N1029" t="s">
        <v>212</v>
      </c>
      <c r="O1029">
        <v>8609.76</v>
      </c>
      <c r="P1029" t="s">
        <v>212</v>
      </c>
      <c r="Q1029" s="5" t="str" cm="1">
        <f t="array" aca="1" ref="Q1029" ca="1">HYPERLINK("#"&amp;CELL("direccion",Tabla_471065!A1025),"1022")</f>
        <v>1022</v>
      </c>
      <c r="R1029" s="5" t="str" cm="1">
        <f t="array" aca="1" ref="R1029" ca="1">HYPERLINK("#"&amp;CELL("direccion",Tabla_471039!A1025),"1022")</f>
        <v>1022</v>
      </c>
      <c r="S1029" s="5" t="str" cm="1">
        <f t="array" aca="1" ref="S1029" ca="1">HYPERLINK("#"&amp;CELL("direccion",Tabla_471067!A1025),"1022")</f>
        <v>1022</v>
      </c>
      <c r="T1029" s="5" t="str" cm="1">
        <f t="array" aca="1" ref="T1029" ca="1">HYPERLINK("#"&amp;CELL("direccion",Tabla_471023!A1025),"1022")</f>
        <v>1022</v>
      </c>
      <c r="U1029" s="5" t="str" cm="1">
        <f t="array" aca="1" ref="U1029" ca="1">HYPERLINK("#"&amp;CELL("direccion",Tabla_471047!A1025),"1022")</f>
        <v>1022</v>
      </c>
      <c r="V1029" s="5" t="str" cm="1">
        <f t="array" aca="1" ref="V1029" ca="1">HYPERLINK("#"&amp;CELL("direccion",Tabla_471030!A1025),"1022")</f>
        <v>1022</v>
      </c>
      <c r="W1029" s="5" t="str" cm="1">
        <f t="array" aca="1" ref="W1029" ca="1">HYPERLINK("#"&amp;CELL("direccion",Tabla_471041!A1025),"1022")</f>
        <v>1022</v>
      </c>
      <c r="X1029" s="5" t="str" cm="1">
        <f t="array" aca="1" ref="X1029" ca="1">HYPERLINK("#"&amp;CELL("direccion",Tabla_471031!A1025),"1022")</f>
        <v>1022</v>
      </c>
      <c r="Y1029" s="5" t="str" cm="1">
        <f t="array" aca="1" ref="Y1029" ca="1">HYPERLINK("#"&amp;CELL("direccion",Tabla_471032!A1025),"1022")</f>
        <v>1022</v>
      </c>
      <c r="Z1029" s="5" t="str" cm="1">
        <f t="array" aca="1" ref="Z1029" ca="1">HYPERLINK("#"&amp;CELL("direccion",Tabla_471059!A1025),"1022")</f>
        <v>1022</v>
      </c>
      <c r="AA1029" s="5" t="str" cm="1">
        <f t="array" aca="1" ref="AA1029" ca="1">HYPERLINK("#"&amp;CELL("direccion",Tabla_471071!A1025),"1022")</f>
        <v>1022</v>
      </c>
      <c r="AB1029" s="5" t="str" cm="1">
        <f t="array" aca="1" ref="AB1029" ca="1">HYPERLINK("#"&amp;CELL("direccion",Tabla_471062!A1025),"1022")</f>
        <v>1022</v>
      </c>
      <c r="AC1029" s="5" t="str" cm="1">
        <f t="array" aca="1" ref="AC1029" ca="1">HYPERLINK("#"&amp;CELL("direccion",Tabla_471074!A1025),"1022")</f>
        <v>1022</v>
      </c>
      <c r="AD1029" t="s">
        <v>213</v>
      </c>
      <c r="AE1029" s="3">
        <v>45747</v>
      </c>
    </row>
    <row r="1030" spans="1:31" x14ac:dyDescent="0.3">
      <c r="A1030">
        <v>2025</v>
      </c>
      <c r="B1030" s="3">
        <v>45658</v>
      </c>
      <c r="C1030" s="3">
        <v>45747</v>
      </c>
      <c r="D1030" t="s">
        <v>84</v>
      </c>
      <c r="E1030">
        <v>169</v>
      </c>
      <c r="F1030" t="s">
        <v>306</v>
      </c>
      <c r="G1030" t="s">
        <v>306</v>
      </c>
      <c r="H1030" t="s">
        <v>225</v>
      </c>
      <c r="I1030" t="s">
        <v>702</v>
      </c>
      <c r="J1030" t="s">
        <v>1674</v>
      </c>
      <c r="K1030" t="s">
        <v>1675</v>
      </c>
      <c r="L1030" t="s">
        <v>91</v>
      </c>
      <c r="M1030">
        <v>11537</v>
      </c>
      <c r="N1030" t="s">
        <v>212</v>
      </c>
      <c r="O1030">
        <v>9402.81</v>
      </c>
      <c r="P1030" t="s">
        <v>212</v>
      </c>
      <c r="Q1030" s="5" t="str" cm="1">
        <f t="array" aca="1" ref="Q1030" ca="1">HYPERLINK("#"&amp;CELL("direccion",Tabla_471065!A1026),"1023")</f>
        <v>1023</v>
      </c>
      <c r="R1030" s="5" t="str" cm="1">
        <f t="array" aca="1" ref="R1030" ca="1">HYPERLINK("#"&amp;CELL("direccion",Tabla_471039!A1026),"1023")</f>
        <v>1023</v>
      </c>
      <c r="S1030" s="5" t="str" cm="1">
        <f t="array" aca="1" ref="S1030" ca="1">HYPERLINK("#"&amp;CELL("direccion",Tabla_471067!A1026),"1023")</f>
        <v>1023</v>
      </c>
      <c r="T1030" s="5" t="str" cm="1">
        <f t="array" aca="1" ref="T1030" ca="1">HYPERLINK("#"&amp;CELL("direccion",Tabla_471023!A1026),"1023")</f>
        <v>1023</v>
      </c>
      <c r="U1030" s="5" t="str" cm="1">
        <f t="array" aca="1" ref="U1030" ca="1">HYPERLINK("#"&amp;CELL("direccion",Tabla_471047!A1026),"1023")</f>
        <v>1023</v>
      </c>
      <c r="V1030" s="5" t="str" cm="1">
        <f t="array" aca="1" ref="V1030" ca="1">HYPERLINK("#"&amp;CELL("direccion",Tabla_471030!A1026),"1023")</f>
        <v>1023</v>
      </c>
      <c r="W1030" s="5" t="str" cm="1">
        <f t="array" aca="1" ref="W1030" ca="1">HYPERLINK("#"&amp;CELL("direccion",Tabla_471041!A1026),"1023")</f>
        <v>1023</v>
      </c>
      <c r="X1030" s="5" t="str" cm="1">
        <f t="array" aca="1" ref="X1030" ca="1">HYPERLINK("#"&amp;CELL("direccion",Tabla_471031!A1026),"1023")</f>
        <v>1023</v>
      </c>
      <c r="Y1030" s="5" t="str" cm="1">
        <f t="array" aca="1" ref="Y1030" ca="1">HYPERLINK("#"&amp;CELL("direccion",Tabla_471032!A1026),"1023")</f>
        <v>1023</v>
      </c>
      <c r="Z1030" s="5" t="str" cm="1">
        <f t="array" aca="1" ref="Z1030" ca="1">HYPERLINK("#"&amp;CELL("direccion",Tabla_471059!A1026),"1023")</f>
        <v>1023</v>
      </c>
      <c r="AA1030" s="5" t="str" cm="1">
        <f t="array" aca="1" ref="AA1030" ca="1">HYPERLINK("#"&amp;CELL("direccion",Tabla_471071!A1026),"1023")</f>
        <v>1023</v>
      </c>
      <c r="AB1030" s="5" t="str" cm="1">
        <f t="array" aca="1" ref="AB1030" ca="1">HYPERLINK("#"&amp;CELL("direccion",Tabla_471062!A1026),"1023")</f>
        <v>1023</v>
      </c>
      <c r="AC1030" s="5" t="str" cm="1">
        <f t="array" aca="1" ref="AC1030" ca="1">HYPERLINK("#"&amp;CELL("direccion",Tabla_471074!A1026),"1023")</f>
        <v>1023</v>
      </c>
      <c r="AD1030" t="s">
        <v>213</v>
      </c>
      <c r="AE1030" s="3">
        <v>45747</v>
      </c>
    </row>
    <row r="1031" spans="1:31" x14ac:dyDescent="0.3">
      <c r="A1031">
        <v>2025</v>
      </c>
      <c r="B1031" s="3">
        <v>45658</v>
      </c>
      <c r="C1031" s="3">
        <v>45747</v>
      </c>
      <c r="D1031" t="s">
        <v>84</v>
      </c>
      <c r="E1031">
        <v>169</v>
      </c>
      <c r="F1031" t="s">
        <v>310</v>
      </c>
      <c r="G1031" t="s">
        <v>310</v>
      </c>
      <c r="H1031" t="s">
        <v>225</v>
      </c>
      <c r="I1031" t="s">
        <v>1676</v>
      </c>
      <c r="J1031" t="s">
        <v>1677</v>
      </c>
      <c r="K1031" t="s">
        <v>344</v>
      </c>
      <c r="L1031" t="s">
        <v>91</v>
      </c>
      <c r="M1031">
        <v>11537</v>
      </c>
      <c r="N1031" t="s">
        <v>212</v>
      </c>
      <c r="O1031">
        <v>9402.81</v>
      </c>
      <c r="P1031" t="s">
        <v>212</v>
      </c>
      <c r="Q1031" s="5" t="str" cm="1">
        <f t="array" aca="1" ref="Q1031" ca="1">HYPERLINK("#"&amp;CELL("direccion",Tabla_471065!A1027),"1024")</f>
        <v>1024</v>
      </c>
      <c r="R1031" s="5" t="str" cm="1">
        <f t="array" aca="1" ref="R1031" ca="1">HYPERLINK("#"&amp;CELL("direccion",Tabla_471039!A1027),"1024")</f>
        <v>1024</v>
      </c>
      <c r="S1031" s="5" t="str" cm="1">
        <f t="array" aca="1" ref="S1031" ca="1">HYPERLINK("#"&amp;CELL("direccion",Tabla_471067!A1027),"1024")</f>
        <v>1024</v>
      </c>
      <c r="T1031" s="5" t="str" cm="1">
        <f t="array" aca="1" ref="T1031" ca="1">HYPERLINK("#"&amp;CELL("direccion",Tabla_471023!A1027),"1024")</f>
        <v>1024</v>
      </c>
      <c r="U1031" s="5" t="str" cm="1">
        <f t="array" aca="1" ref="U1031" ca="1">HYPERLINK("#"&amp;CELL("direccion",Tabla_471047!A1027),"1024")</f>
        <v>1024</v>
      </c>
      <c r="V1031" s="5" t="str" cm="1">
        <f t="array" aca="1" ref="V1031" ca="1">HYPERLINK("#"&amp;CELL("direccion",Tabla_471030!A1027),"1024")</f>
        <v>1024</v>
      </c>
      <c r="W1031" s="5" t="str" cm="1">
        <f t="array" aca="1" ref="W1031" ca="1">HYPERLINK("#"&amp;CELL("direccion",Tabla_471041!A1027),"1024")</f>
        <v>1024</v>
      </c>
      <c r="X1031" s="5" t="str" cm="1">
        <f t="array" aca="1" ref="X1031" ca="1">HYPERLINK("#"&amp;CELL("direccion",Tabla_471031!A1027),"1024")</f>
        <v>1024</v>
      </c>
      <c r="Y1031" s="5" t="str" cm="1">
        <f t="array" aca="1" ref="Y1031" ca="1">HYPERLINK("#"&amp;CELL("direccion",Tabla_471032!A1027),"1024")</f>
        <v>1024</v>
      </c>
      <c r="Z1031" s="5" t="str" cm="1">
        <f t="array" aca="1" ref="Z1031" ca="1">HYPERLINK("#"&amp;CELL("direccion",Tabla_471059!A1027),"1024")</f>
        <v>1024</v>
      </c>
      <c r="AA1031" s="5" t="str" cm="1">
        <f t="array" aca="1" ref="AA1031" ca="1">HYPERLINK("#"&amp;CELL("direccion",Tabla_471071!A1027),"1024")</f>
        <v>1024</v>
      </c>
      <c r="AB1031" s="5" t="str" cm="1">
        <f t="array" aca="1" ref="AB1031" ca="1">HYPERLINK("#"&amp;CELL("direccion",Tabla_471062!A1027),"1024")</f>
        <v>1024</v>
      </c>
      <c r="AC1031" s="5" t="str" cm="1">
        <f t="array" aca="1" ref="AC1031" ca="1">HYPERLINK("#"&amp;CELL("direccion",Tabla_471074!A1027),"1024")</f>
        <v>1024</v>
      </c>
      <c r="AD1031" t="s">
        <v>213</v>
      </c>
      <c r="AE1031" s="3">
        <v>45747</v>
      </c>
    </row>
    <row r="1032" spans="1:31" x14ac:dyDescent="0.3">
      <c r="A1032">
        <v>2025</v>
      </c>
      <c r="B1032" s="3">
        <v>45658</v>
      </c>
      <c r="C1032" s="3">
        <v>45747</v>
      </c>
      <c r="D1032" t="s">
        <v>84</v>
      </c>
      <c r="E1032">
        <v>169</v>
      </c>
      <c r="F1032" t="s">
        <v>309</v>
      </c>
      <c r="G1032" t="s">
        <v>309</v>
      </c>
      <c r="H1032" t="s">
        <v>225</v>
      </c>
      <c r="I1032" t="s">
        <v>1678</v>
      </c>
      <c r="J1032" t="s">
        <v>1625</v>
      </c>
      <c r="K1032" t="s">
        <v>444</v>
      </c>
      <c r="L1032" t="s">
        <v>91</v>
      </c>
      <c r="M1032">
        <v>11537</v>
      </c>
      <c r="N1032" t="s">
        <v>212</v>
      </c>
      <c r="O1032">
        <v>9402.81</v>
      </c>
      <c r="P1032" t="s">
        <v>212</v>
      </c>
      <c r="Q1032" s="5" t="str" cm="1">
        <f t="array" aca="1" ref="Q1032" ca="1">HYPERLINK("#"&amp;CELL("direccion",Tabla_471065!A1028),"1025")</f>
        <v>1025</v>
      </c>
      <c r="R1032" s="5" t="str" cm="1">
        <f t="array" aca="1" ref="R1032" ca="1">HYPERLINK("#"&amp;CELL("direccion",Tabla_471039!A1028),"1025")</f>
        <v>1025</v>
      </c>
      <c r="S1032" s="5" t="str" cm="1">
        <f t="array" aca="1" ref="S1032" ca="1">HYPERLINK("#"&amp;CELL("direccion",Tabla_471067!A1028),"1025")</f>
        <v>1025</v>
      </c>
      <c r="T1032" s="5" t="str" cm="1">
        <f t="array" aca="1" ref="T1032" ca="1">HYPERLINK("#"&amp;CELL("direccion",Tabla_471023!A1028),"1025")</f>
        <v>1025</v>
      </c>
      <c r="U1032" s="5" t="str" cm="1">
        <f t="array" aca="1" ref="U1032" ca="1">HYPERLINK("#"&amp;CELL("direccion",Tabla_471047!A1028),"1025")</f>
        <v>1025</v>
      </c>
      <c r="V1032" s="5" t="str" cm="1">
        <f t="array" aca="1" ref="V1032" ca="1">HYPERLINK("#"&amp;CELL("direccion",Tabla_471030!A1028),"1025")</f>
        <v>1025</v>
      </c>
      <c r="W1032" s="5" t="str" cm="1">
        <f t="array" aca="1" ref="W1032" ca="1">HYPERLINK("#"&amp;CELL("direccion",Tabla_471041!A1028),"1025")</f>
        <v>1025</v>
      </c>
      <c r="X1032" s="5" t="str" cm="1">
        <f t="array" aca="1" ref="X1032" ca="1">HYPERLINK("#"&amp;CELL("direccion",Tabla_471031!A1028),"1025")</f>
        <v>1025</v>
      </c>
      <c r="Y1032" s="5" t="str" cm="1">
        <f t="array" aca="1" ref="Y1032" ca="1">HYPERLINK("#"&amp;CELL("direccion",Tabla_471032!A1028),"1025")</f>
        <v>1025</v>
      </c>
      <c r="Z1032" s="5" t="str" cm="1">
        <f t="array" aca="1" ref="Z1032" ca="1">HYPERLINK("#"&amp;CELL("direccion",Tabla_471059!A1028),"1025")</f>
        <v>1025</v>
      </c>
      <c r="AA1032" s="5" t="str" cm="1">
        <f t="array" aca="1" ref="AA1032" ca="1">HYPERLINK("#"&amp;CELL("direccion",Tabla_471071!A1028),"1025")</f>
        <v>1025</v>
      </c>
      <c r="AB1032" s="5" t="str" cm="1">
        <f t="array" aca="1" ref="AB1032" ca="1">HYPERLINK("#"&amp;CELL("direccion",Tabla_471062!A1028),"1025")</f>
        <v>1025</v>
      </c>
      <c r="AC1032" s="5" t="str" cm="1">
        <f t="array" aca="1" ref="AC1032" ca="1">HYPERLINK("#"&amp;CELL("direccion",Tabla_471074!A1028),"1025")</f>
        <v>1025</v>
      </c>
      <c r="AD1032" t="s">
        <v>213</v>
      </c>
      <c r="AE1032" s="3">
        <v>45747</v>
      </c>
    </row>
    <row r="1033" spans="1:31" x14ac:dyDescent="0.3">
      <c r="A1033">
        <v>2025</v>
      </c>
      <c r="B1033" s="3">
        <v>45658</v>
      </c>
      <c r="C1033" s="3">
        <v>45747</v>
      </c>
      <c r="D1033" t="s">
        <v>84</v>
      </c>
      <c r="E1033">
        <v>169</v>
      </c>
      <c r="F1033" t="s">
        <v>310</v>
      </c>
      <c r="G1033" t="s">
        <v>310</v>
      </c>
      <c r="H1033" t="s">
        <v>225</v>
      </c>
      <c r="I1033" t="s">
        <v>1679</v>
      </c>
      <c r="J1033" t="s">
        <v>454</v>
      </c>
      <c r="K1033" t="s">
        <v>509</v>
      </c>
      <c r="L1033" t="s">
        <v>91</v>
      </c>
      <c r="M1033">
        <v>11537</v>
      </c>
      <c r="N1033" t="s">
        <v>212</v>
      </c>
      <c r="O1033">
        <v>9402.81</v>
      </c>
      <c r="P1033" t="s">
        <v>212</v>
      </c>
      <c r="Q1033" s="5" t="str" cm="1">
        <f t="array" aca="1" ref="Q1033" ca="1">HYPERLINK("#"&amp;CELL("direccion",Tabla_471065!A1029),"1026")</f>
        <v>1026</v>
      </c>
      <c r="R1033" s="5" t="str" cm="1">
        <f t="array" aca="1" ref="R1033" ca="1">HYPERLINK("#"&amp;CELL("direccion",Tabla_471039!A1029),"1026")</f>
        <v>1026</v>
      </c>
      <c r="S1033" s="5" t="str" cm="1">
        <f t="array" aca="1" ref="S1033" ca="1">HYPERLINK("#"&amp;CELL("direccion",Tabla_471067!A1029),"1026")</f>
        <v>1026</v>
      </c>
      <c r="T1033" s="5" t="str" cm="1">
        <f t="array" aca="1" ref="T1033" ca="1">HYPERLINK("#"&amp;CELL("direccion",Tabla_471023!A1029),"1026")</f>
        <v>1026</v>
      </c>
      <c r="U1033" s="5" t="str" cm="1">
        <f t="array" aca="1" ref="U1033" ca="1">HYPERLINK("#"&amp;CELL("direccion",Tabla_471047!A1029),"1026")</f>
        <v>1026</v>
      </c>
      <c r="V1033" s="5" t="str" cm="1">
        <f t="array" aca="1" ref="V1033" ca="1">HYPERLINK("#"&amp;CELL("direccion",Tabla_471030!A1029),"1026")</f>
        <v>1026</v>
      </c>
      <c r="W1033" s="5" t="str" cm="1">
        <f t="array" aca="1" ref="W1033" ca="1">HYPERLINK("#"&amp;CELL("direccion",Tabla_471041!A1029),"1026")</f>
        <v>1026</v>
      </c>
      <c r="X1033" s="5" t="str" cm="1">
        <f t="array" aca="1" ref="X1033" ca="1">HYPERLINK("#"&amp;CELL("direccion",Tabla_471031!A1029),"1026")</f>
        <v>1026</v>
      </c>
      <c r="Y1033" s="5" t="str" cm="1">
        <f t="array" aca="1" ref="Y1033" ca="1">HYPERLINK("#"&amp;CELL("direccion",Tabla_471032!A1029),"1026")</f>
        <v>1026</v>
      </c>
      <c r="Z1033" s="5" t="str" cm="1">
        <f t="array" aca="1" ref="Z1033" ca="1">HYPERLINK("#"&amp;CELL("direccion",Tabla_471059!A1029),"1026")</f>
        <v>1026</v>
      </c>
      <c r="AA1033" s="5" t="str" cm="1">
        <f t="array" aca="1" ref="AA1033" ca="1">HYPERLINK("#"&amp;CELL("direccion",Tabla_471071!A1029),"1026")</f>
        <v>1026</v>
      </c>
      <c r="AB1033" s="5" t="str" cm="1">
        <f t="array" aca="1" ref="AB1033" ca="1">HYPERLINK("#"&amp;CELL("direccion",Tabla_471062!A1029),"1026")</f>
        <v>1026</v>
      </c>
      <c r="AC1033" s="5" t="str" cm="1">
        <f t="array" aca="1" ref="AC1033" ca="1">HYPERLINK("#"&amp;CELL("direccion",Tabla_471074!A1029),"1026")</f>
        <v>1026</v>
      </c>
      <c r="AD1033" t="s">
        <v>213</v>
      </c>
      <c r="AE1033" s="3">
        <v>45747</v>
      </c>
    </row>
    <row r="1034" spans="1:31" x14ac:dyDescent="0.3">
      <c r="A1034">
        <v>2025</v>
      </c>
      <c r="B1034" s="3">
        <v>45658</v>
      </c>
      <c r="C1034" s="3">
        <v>45747</v>
      </c>
      <c r="D1034" t="s">
        <v>84</v>
      </c>
      <c r="E1034">
        <v>169</v>
      </c>
      <c r="F1034" t="s">
        <v>297</v>
      </c>
      <c r="G1034" t="s">
        <v>297</v>
      </c>
      <c r="H1034" t="s">
        <v>225</v>
      </c>
      <c r="I1034" t="s">
        <v>1478</v>
      </c>
      <c r="J1034" t="s">
        <v>454</v>
      </c>
      <c r="K1034" t="s">
        <v>730</v>
      </c>
      <c r="L1034" t="s">
        <v>92</v>
      </c>
      <c r="M1034">
        <v>10500</v>
      </c>
      <c r="N1034" t="s">
        <v>212</v>
      </c>
      <c r="O1034">
        <v>8609.76</v>
      </c>
      <c r="P1034" t="s">
        <v>212</v>
      </c>
      <c r="Q1034" s="5" t="str" cm="1">
        <f t="array" aca="1" ref="Q1034" ca="1">HYPERLINK("#"&amp;CELL("direccion",Tabla_471065!A1030),"1027")</f>
        <v>1027</v>
      </c>
      <c r="R1034" s="5" t="str" cm="1">
        <f t="array" aca="1" ref="R1034" ca="1">HYPERLINK("#"&amp;CELL("direccion",Tabla_471039!A1030),"1027")</f>
        <v>1027</v>
      </c>
      <c r="S1034" s="5" t="str" cm="1">
        <f t="array" aca="1" ref="S1034" ca="1">HYPERLINK("#"&amp;CELL("direccion",Tabla_471067!A1030),"1027")</f>
        <v>1027</v>
      </c>
      <c r="T1034" s="5" t="str" cm="1">
        <f t="array" aca="1" ref="T1034" ca="1">HYPERLINK("#"&amp;CELL("direccion",Tabla_471023!A1030),"1027")</f>
        <v>1027</v>
      </c>
      <c r="U1034" s="5" t="str" cm="1">
        <f t="array" aca="1" ref="U1034" ca="1">HYPERLINK("#"&amp;CELL("direccion",Tabla_471047!A1030),"1027")</f>
        <v>1027</v>
      </c>
      <c r="V1034" s="5" t="str" cm="1">
        <f t="array" aca="1" ref="V1034" ca="1">HYPERLINK("#"&amp;CELL("direccion",Tabla_471030!A1030),"1027")</f>
        <v>1027</v>
      </c>
      <c r="W1034" s="5" t="str" cm="1">
        <f t="array" aca="1" ref="W1034" ca="1">HYPERLINK("#"&amp;CELL("direccion",Tabla_471041!A1030),"1027")</f>
        <v>1027</v>
      </c>
      <c r="X1034" s="5" t="str" cm="1">
        <f t="array" aca="1" ref="X1034" ca="1">HYPERLINK("#"&amp;CELL("direccion",Tabla_471031!A1030),"1027")</f>
        <v>1027</v>
      </c>
      <c r="Y1034" s="5" t="str" cm="1">
        <f t="array" aca="1" ref="Y1034" ca="1">HYPERLINK("#"&amp;CELL("direccion",Tabla_471032!A1030),"1027")</f>
        <v>1027</v>
      </c>
      <c r="Z1034" s="5" t="str" cm="1">
        <f t="array" aca="1" ref="Z1034" ca="1">HYPERLINK("#"&amp;CELL("direccion",Tabla_471059!A1030),"1027")</f>
        <v>1027</v>
      </c>
      <c r="AA1034" s="5" t="str" cm="1">
        <f t="array" aca="1" ref="AA1034" ca="1">HYPERLINK("#"&amp;CELL("direccion",Tabla_471071!A1030),"1027")</f>
        <v>1027</v>
      </c>
      <c r="AB1034" s="5" t="str" cm="1">
        <f t="array" aca="1" ref="AB1034" ca="1">HYPERLINK("#"&amp;CELL("direccion",Tabla_471062!A1030),"1027")</f>
        <v>1027</v>
      </c>
      <c r="AC1034" s="5" t="str" cm="1">
        <f t="array" aca="1" ref="AC1034" ca="1">HYPERLINK("#"&amp;CELL("direccion",Tabla_471074!A1030),"1027")</f>
        <v>1027</v>
      </c>
      <c r="AD1034" t="s">
        <v>213</v>
      </c>
      <c r="AE1034" s="3">
        <v>45747</v>
      </c>
    </row>
    <row r="1035" spans="1:31" x14ac:dyDescent="0.3">
      <c r="A1035">
        <v>2025</v>
      </c>
      <c r="B1035" s="3">
        <v>45658</v>
      </c>
      <c r="C1035" s="3">
        <v>45747</v>
      </c>
      <c r="D1035" t="s">
        <v>84</v>
      </c>
      <c r="E1035">
        <v>169</v>
      </c>
      <c r="F1035" t="s">
        <v>297</v>
      </c>
      <c r="G1035" t="s">
        <v>297</v>
      </c>
      <c r="H1035" t="s">
        <v>225</v>
      </c>
      <c r="I1035" t="s">
        <v>756</v>
      </c>
      <c r="J1035" t="s">
        <v>414</v>
      </c>
      <c r="K1035" t="s">
        <v>509</v>
      </c>
      <c r="L1035" t="s">
        <v>91</v>
      </c>
      <c r="M1035">
        <v>10500</v>
      </c>
      <c r="N1035" t="s">
        <v>212</v>
      </c>
      <c r="O1035">
        <v>8609.76</v>
      </c>
      <c r="P1035" t="s">
        <v>212</v>
      </c>
      <c r="Q1035" s="5" t="str" cm="1">
        <f t="array" aca="1" ref="Q1035" ca="1">HYPERLINK("#"&amp;CELL("direccion",Tabla_471065!A1031),"1028")</f>
        <v>1028</v>
      </c>
      <c r="R1035" s="5" t="str" cm="1">
        <f t="array" aca="1" ref="R1035" ca="1">HYPERLINK("#"&amp;CELL("direccion",Tabla_471039!A1031),"1028")</f>
        <v>1028</v>
      </c>
      <c r="S1035" s="5" t="str" cm="1">
        <f t="array" aca="1" ref="S1035" ca="1">HYPERLINK("#"&amp;CELL("direccion",Tabla_471067!A1031),"1028")</f>
        <v>1028</v>
      </c>
      <c r="T1035" s="5" t="str" cm="1">
        <f t="array" aca="1" ref="T1035" ca="1">HYPERLINK("#"&amp;CELL("direccion",Tabla_471023!A1031),"1028")</f>
        <v>1028</v>
      </c>
      <c r="U1035" s="5" t="str" cm="1">
        <f t="array" aca="1" ref="U1035" ca="1">HYPERLINK("#"&amp;CELL("direccion",Tabla_471047!A1031),"1028")</f>
        <v>1028</v>
      </c>
      <c r="V1035" s="5" t="str" cm="1">
        <f t="array" aca="1" ref="V1035" ca="1">HYPERLINK("#"&amp;CELL("direccion",Tabla_471030!A1031),"1028")</f>
        <v>1028</v>
      </c>
      <c r="W1035" s="5" t="str" cm="1">
        <f t="array" aca="1" ref="W1035" ca="1">HYPERLINK("#"&amp;CELL("direccion",Tabla_471041!A1031),"1028")</f>
        <v>1028</v>
      </c>
      <c r="X1035" s="5" t="str" cm="1">
        <f t="array" aca="1" ref="X1035" ca="1">HYPERLINK("#"&amp;CELL("direccion",Tabla_471031!A1031),"1028")</f>
        <v>1028</v>
      </c>
      <c r="Y1035" s="5" t="str" cm="1">
        <f t="array" aca="1" ref="Y1035" ca="1">HYPERLINK("#"&amp;CELL("direccion",Tabla_471032!A1031),"1028")</f>
        <v>1028</v>
      </c>
      <c r="Z1035" s="5" t="str" cm="1">
        <f t="array" aca="1" ref="Z1035" ca="1">HYPERLINK("#"&amp;CELL("direccion",Tabla_471059!A1031),"1028")</f>
        <v>1028</v>
      </c>
      <c r="AA1035" s="5" t="str" cm="1">
        <f t="array" aca="1" ref="AA1035" ca="1">HYPERLINK("#"&amp;CELL("direccion",Tabla_471071!A1031),"1028")</f>
        <v>1028</v>
      </c>
      <c r="AB1035" s="5" t="str" cm="1">
        <f t="array" aca="1" ref="AB1035" ca="1">HYPERLINK("#"&amp;CELL("direccion",Tabla_471062!A1031),"1028")</f>
        <v>1028</v>
      </c>
      <c r="AC1035" s="5" t="str" cm="1">
        <f t="array" aca="1" ref="AC1035" ca="1">HYPERLINK("#"&amp;CELL("direccion",Tabla_471074!A1031),"1028")</f>
        <v>1028</v>
      </c>
      <c r="AD1035" t="s">
        <v>213</v>
      </c>
      <c r="AE1035" s="3">
        <v>45747</v>
      </c>
    </row>
    <row r="1036" spans="1:31" x14ac:dyDescent="0.3">
      <c r="A1036">
        <v>2025</v>
      </c>
      <c r="B1036" s="3">
        <v>45658</v>
      </c>
      <c r="C1036" s="3">
        <v>45747</v>
      </c>
      <c r="D1036" t="s">
        <v>84</v>
      </c>
      <c r="E1036">
        <v>169</v>
      </c>
      <c r="F1036" t="s">
        <v>297</v>
      </c>
      <c r="G1036" t="s">
        <v>297</v>
      </c>
      <c r="H1036" t="s">
        <v>225</v>
      </c>
      <c r="I1036" t="s">
        <v>1517</v>
      </c>
      <c r="J1036" t="s">
        <v>414</v>
      </c>
      <c r="K1036" t="s">
        <v>553</v>
      </c>
      <c r="L1036" t="s">
        <v>91</v>
      </c>
      <c r="M1036">
        <v>10500</v>
      </c>
      <c r="N1036" t="s">
        <v>212</v>
      </c>
      <c r="O1036">
        <v>8609.76</v>
      </c>
      <c r="P1036" t="s">
        <v>212</v>
      </c>
      <c r="Q1036" s="5" t="str" cm="1">
        <f t="array" aca="1" ref="Q1036" ca="1">HYPERLINK("#"&amp;CELL("direccion",Tabla_471065!A1032),"1029")</f>
        <v>1029</v>
      </c>
      <c r="R1036" s="5" t="str" cm="1">
        <f t="array" aca="1" ref="R1036" ca="1">HYPERLINK("#"&amp;CELL("direccion",Tabla_471039!A1032),"1029")</f>
        <v>1029</v>
      </c>
      <c r="S1036" s="5" t="str" cm="1">
        <f t="array" aca="1" ref="S1036" ca="1">HYPERLINK("#"&amp;CELL("direccion",Tabla_471067!A1032),"1029")</f>
        <v>1029</v>
      </c>
      <c r="T1036" s="5" t="str" cm="1">
        <f t="array" aca="1" ref="T1036" ca="1">HYPERLINK("#"&amp;CELL("direccion",Tabla_471023!A1032),"1029")</f>
        <v>1029</v>
      </c>
      <c r="U1036" s="5" t="str" cm="1">
        <f t="array" aca="1" ref="U1036" ca="1">HYPERLINK("#"&amp;CELL("direccion",Tabla_471047!A1032),"1029")</f>
        <v>1029</v>
      </c>
      <c r="V1036" s="5" t="str" cm="1">
        <f t="array" aca="1" ref="V1036" ca="1">HYPERLINK("#"&amp;CELL("direccion",Tabla_471030!A1032),"1029")</f>
        <v>1029</v>
      </c>
      <c r="W1036" s="5" t="str" cm="1">
        <f t="array" aca="1" ref="W1036" ca="1">HYPERLINK("#"&amp;CELL("direccion",Tabla_471041!A1032),"1029")</f>
        <v>1029</v>
      </c>
      <c r="X1036" s="5" t="str" cm="1">
        <f t="array" aca="1" ref="X1036" ca="1">HYPERLINK("#"&amp;CELL("direccion",Tabla_471031!A1032),"1029")</f>
        <v>1029</v>
      </c>
      <c r="Y1036" s="5" t="str" cm="1">
        <f t="array" aca="1" ref="Y1036" ca="1">HYPERLINK("#"&amp;CELL("direccion",Tabla_471032!A1032),"1029")</f>
        <v>1029</v>
      </c>
      <c r="Z1036" s="5" t="str" cm="1">
        <f t="array" aca="1" ref="Z1036" ca="1">HYPERLINK("#"&amp;CELL("direccion",Tabla_471059!A1032),"1029")</f>
        <v>1029</v>
      </c>
      <c r="AA1036" s="5" t="str" cm="1">
        <f t="array" aca="1" ref="AA1036" ca="1">HYPERLINK("#"&amp;CELL("direccion",Tabla_471071!A1032),"1029")</f>
        <v>1029</v>
      </c>
      <c r="AB1036" s="5" t="str" cm="1">
        <f t="array" aca="1" ref="AB1036" ca="1">HYPERLINK("#"&amp;CELL("direccion",Tabla_471062!A1032),"1029")</f>
        <v>1029</v>
      </c>
      <c r="AC1036" s="5" t="str" cm="1">
        <f t="array" aca="1" ref="AC1036" ca="1">HYPERLINK("#"&amp;CELL("direccion",Tabla_471074!A1032),"1029")</f>
        <v>1029</v>
      </c>
      <c r="AD1036" t="s">
        <v>213</v>
      </c>
      <c r="AE1036" s="3">
        <v>45747</v>
      </c>
    </row>
    <row r="1037" spans="1:31" x14ac:dyDescent="0.3">
      <c r="A1037">
        <v>2025</v>
      </c>
      <c r="B1037" s="3">
        <v>45658</v>
      </c>
      <c r="C1037" s="3">
        <v>45747</v>
      </c>
      <c r="D1037" t="s">
        <v>84</v>
      </c>
      <c r="E1037">
        <v>169</v>
      </c>
      <c r="F1037" t="s">
        <v>306</v>
      </c>
      <c r="G1037" t="s">
        <v>306</v>
      </c>
      <c r="H1037" t="s">
        <v>225</v>
      </c>
      <c r="I1037" t="s">
        <v>1680</v>
      </c>
      <c r="J1037" t="s">
        <v>414</v>
      </c>
      <c r="K1037" t="s">
        <v>454</v>
      </c>
      <c r="L1037" t="s">
        <v>92</v>
      </c>
      <c r="M1037">
        <v>11537</v>
      </c>
      <c r="N1037" t="s">
        <v>212</v>
      </c>
      <c r="O1037">
        <v>9402.81</v>
      </c>
      <c r="P1037" t="s">
        <v>212</v>
      </c>
      <c r="Q1037" s="5" t="str" cm="1">
        <f t="array" aca="1" ref="Q1037" ca="1">HYPERLINK("#"&amp;CELL("direccion",Tabla_471065!A1033),"1030")</f>
        <v>1030</v>
      </c>
      <c r="R1037" s="5" t="str" cm="1">
        <f t="array" aca="1" ref="R1037" ca="1">HYPERLINK("#"&amp;CELL("direccion",Tabla_471039!A1033),"1030")</f>
        <v>1030</v>
      </c>
      <c r="S1037" s="5" t="str" cm="1">
        <f t="array" aca="1" ref="S1037" ca="1">HYPERLINK("#"&amp;CELL("direccion",Tabla_471067!A1033),"1030")</f>
        <v>1030</v>
      </c>
      <c r="T1037" s="5" t="str" cm="1">
        <f t="array" aca="1" ref="T1037" ca="1">HYPERLINK("#"&amp;CELL("direccion",Tabla_471023!A1033),"1030")</f>
        <v>1030</v>
      </c>
      <c r="U1037" s="5" t="str" cm="1">
        <f t="array" aca="1" ref="U1037" ca="1">HYPERLINK("#"&amp;CELL("direccion",Tabla_471047!A1033),"1030")</f>
        <v>1030</v>
      </c>
      <c r="V1037" s="5" t="str" cm="1">
        <f t="array" aca="1" ref="V1037" ca="1">HYPERLINK("#"&amp;CELL("direccion",Tabla_471030!A1033),"1030")</f>
        <v>1030</v>
      </c>
      <c r="W1037" s="5" t="str" cm="1">
        <f t="array" aca="1" ref="W1037" ca="1">HYPERLINK("#"&amp;CELL("direccion",Tabla_471041!A1033),"1030")</f>
        <v>1030</v>
      </c>
      <c r="X1037" s="5" t="str" cm="1">
        <f t="array" aca="1" ref="X1037" ca="1">HYPERLINK("#"&amp;CELL("direccion",Tabla_471031!A1033),"1030")</f>
        <v>1030</v>
      </c>
      <c r="Y1037" s="5" t="str" cm="1">
        <f t="array" aca="1" ref="Y1037" ca="1">HYPERLINK("#"&amp;CELL("direccion",Tabla_471032!A1033),"1030")</f>
        <v>1030</v>
      </c>
      <c r="Z1037" s="5" t="str" cm="1">
        <f t="array" aca="1" ref="Z1037" ca="1">HYPERLINK("#"&amp;CELL("direccion",Tabla_471059!A1033),"1030")</f>
        <v>1030</v>
      </c>
      <c r="AA1037" s="5" t="str" cm="1">
        <f t="array" aca="1" ref="AA1037" ca="1">HYPERLINK("#"&amp;CELL("direccion",Tabla_471071!A1033),"1030")</f>
        <v>1030</v>
      </c>
      <c r="AB1037" s="5" t="str" cm="1">
        <f t="array" aca="1" ref="AB1037" ca="1">HYPERLINK("#"&amp;CELL("direccion",Tabla_471062!A1033),"1030")</f>
        <v>1030</v>
      </c>
      <c r="AC1037" s="5" t="str" cm="1">
        <f t="array" aca="1" ref="AC1037" ca="1">HYPERLINK("#"&amp;CELL("direccion",Tabla_471074!A1033),"1030")</f>
        <v>1030</v>
      </c>
      <c r="AD1037" t="s">
        <v>213</v>
      </c>
      <c r="AE1037" s="3">
        <v>45747</v>
      </c>
    </row>
    <row r="1038" spans="1:31" x14ac:dyDescent="0.3">
      <c r="A1038">
        <v>2025</v>
      </c>
      <c r="B1038" s="3">
        <v>45658</v>
      </c>
      <c r="C1038" s="3">
        <v>45747</v>
      </c>
      <c r="D1038" t="s">
        <v>84</v>
      </c>
      <c r="E1038">
        <v>169</v>
      </c>
      <c r="F1038" t="s">
        <v>297</v>
      </c>
      <c r="G1038" t="s">
        <v>297</v>
      </c>
      <c r="H1038" t="s">
        <v>225</v>
      </c>
      <c r="I1038" t="s">
        <v>1681</v>
      </c>
      <c r="J1038" t="s">
        <v>1682</v>
      </c>
      <c r="K1038" t="s">
        <v>1627</v>
      </c>
      <c r="L1038" t="s">
        <v>92</v>
      </c>
      <c r="M1038">
        <v>10500</v>
      </c>
      <c r="N1038" t="s">
        <v>212</v>
      </c>
      <c r="O1038">
        <v>8609.76</v>
      </c>
      <c r="P1038" t="s">
        <v>212</v>
      </c>
      <c r="Q1038" s="5" t="str" cm="1">
        <f t="array" aca="1" ref="Q1038" ca="1">HYPERLINK("#"&amp;CELL("direccion",Tabla_471065!A1034),"1031")</f>
        <v>1031</v>
      </c>
      <c r="R1038" s="5" t="str" cm="1">
        <f t="array" aca="1" ref="R1038" ca="1">HYPERLINK("#"&amp;CELL("direccion",Tabla_471039!A1034),"1031")</f>
        <v>1031</v>
      </c>
      <c r="S1038" s="5" t="str" cm="1">
        <f t="array" aca="1" ref="S1038" ca="1">HYPERLINK("#"&amp;CELL("direccion",Tabla_471067!A1034),"1031")</f>
        <v>1031</v>
      </c>
      <c r="T1038" s="5" t="str" cm="1">
        <f t="array" aca="1" ref="T1038" ca="1">HYPERLINK("#"&amp;CELL("direccion",Tabla_471023!A1034),"1031")</f>
        <v>1031</v>
      </c>
      <c r="U1038" s="5" t="str" cm="1">
        <f t="array" aca="1" ref="U1038" ca="1">HYPERLINK("#"&amp;CELL("direccion",Tabla_471047!A1034),"1031")</f>
        <v>1031</v>
      </c>
      <c r="V1038" s="5" t="str" cm="1">
        <f t="array" aca="1" ref="V1038" ca="1">HYPERLINK("#"&amp;CELL("direccion",Tabla_471030!A1034),"1031")</f>
        <v>1031</v>
      </c>
      <c r="W1038" s="5" t="str" cm="1">
        <f t="array" aca="1" ref="W1038" ca="1">HYPERLINK("#"&amp;CELL("direccion",Tabla_471041!A1034),"1031")</f>
        <v>1031</v>
      </c>
      <c r="X1038" s="5" t="str" cm="1">
        <f t="array" aca="1" ref="X1038" ca="1">HYPERLINK("#"&amp;CELL("direccion",Tabla_471031!A1034),"1031")</f>
        <v>1031</v>
      </c>
      <c r="Y1038" s="5" t="str" cm="1">
        <f t="array" aca="1" ref="Y1038" ca="1">HYPERLINK("#"&amp;CELL("direccion",Tabla_471032!A1034),"1031")</f>
        <v>1031</v>
      </c>
      <c r="Z1038" s="5" t="str" cm="1">
        <f t="array" aca="1" ref="Z1038" ca="1">HYPERLINK("#"&amp;CELL("direccion",Tabla_471059!A1034),"1031")</f>
        <v>1031</v>
      </c>
      <c r="AA1038" s="5" t="str" cm="1">
        <f t="array" aca="1" ref="AA1038" ca="1">HYPERLINK("#"&amp;CELL("direccion",Tabla_471071!A1034),"1031")</f>
        <v>1031</v>
      </c>
      <c r="AB1038" s="5" t="str" cm="1">
        <f t="array" aca="1" ref="AB1038" ca="1">HYPERLINK("#"&amp;CELL("direccion",Tabla_471062!A1034),"1031")</f>
        <v>1031</v>
      </c>
      <c r="AC1038" s="5" t="str" cm="1">
        <f t="array" aca="1" ref="AC1038" ca="1">HYPERLINK("#"&amp;CELL("direccion",Tabla_471074!A1034),"1031")</f>
        <v>1031</v>
      </c>
      <c r="AD1038" t="s">
        <v>213</v>
      </c>
      <c r="AE1038" s="3">
        <v>45747</v>
      </c>
    </row>
    <row r="1039" spans="1:31" x14ac:dyDescent="0.3">
      <c r="A1039">
        <v>2025</v>
      </c>
      <c r="B1039" s="3">
        <v>45658</v>
      </c>
      <c r="C1039" s="3">
        <v>45747</v>
      </c>
      <c r="D1039" t="s">
        <v>84</v>
      </c>
      <c r="E1039">
        <v>169</v>
      </c>
      <c r="F1039" t="s">
        <v>297</v>
      </c>
      <c r="G1039" t="s">
        <v>297</v>
      </c>
      <c r="H1039" t="s">
        <v>225</v>
      </c>
      <c r="I1039" t="s">
        <v>916</v>
      </c>
      <c r="J1039" t="s">
        <v>1266</v>
      </c>
      <c r="K1039" t="s">
        <v>884</v>
      </c>
      <c r="L1039" t="s">
        <v>92</v>
      </c>
      <c r="M1039">
        <v>10500</v>
      </c>
      <c r="N1039" t="s">
        <v>212</v>
      </c>
      <c r="O1039">
        <v>8609.76</v>
      </c>
      <c r="P1039" t="s">
        <v>212</v>
      </c>
      <c r="Q1039" s="5" t="str" cm="1">
        <f t="array" aca="1" ref="Q1039" ca="1">HYPERLINK("#"&amp;CELL("direccion",Tabla_471065!A1035),"1032")</f>
        <v>1032</v>
      </c>
      <c r="R1039" s="5" t="str" cm="1">
        <f t="array" aca="1" ref="R1039" ca="1">HYPERLINK("#"&amp;CELL("direccion",Tabla_471039!A1035),"1032")</f>
        <v>1032</v>
      </c>
      <c r="S1039" s="5" t="str" cm="1">
        <f t="array" aca="1" ref="S1039" ca="1">HYPERLINK("#"&amp;CELL("direccion",Tabla_471067!A1035),"1032")</f>
        <v>1032</v>
      </c>
      <c r="T1039" s="5" t="str" cm="1">
        <f t="array" aca="1" ref="T1039" ca="1">HYPERLINK("#"&amp;CELL("direccion",Tabla_471023!A1035),"1032")</f>
        <v>1032</v>
      </c>
      <c r="U1039" s="5" t="str" cm="1">
        <f t="array" aca="1" ref="U1039" ca="1">HYPERLINK("#"&amp;CELL("direccion",Tabla_471047!A1035),"1032")</f>
        <v>1032</v>
      </c>
      <c r="V1039" s="5" t="str" cm="1">
        <f t="array" aca="1" ref="V1039" ca="1">HYPERLINK("#"&amp;CELL("direccion",Tabla_471030!A1035),"1032")</f>
        <v>1032</v>
      </c>
      <c r="W1039" s="5" t="str" cm="1">
        <f t="array" aca="1" ref="W1039" ca="1">HYPERLINK("#"&amp;CELL("direccion",Tabla_471041!A1035),"1032")</f>
        <v>1032</v>
      </c>
      <c r="X1039" s="5" t="str" cm="1">
        <f t="array" aca="1" ref="X1039" ca="1">HYPERLINK("#"&amp;CELL("direccion",Tabla_471031!A1035),"1032")</f>
        <v>1032</v>
      </c>
      <c r="Y1039" s="5" t="str" cm="1">
        <f t="array" aca="1" ref="Y1039" ca="1">HYPERLINK("#"&amp;CELL("direccion",Tabla_471032!A1035),"1032")</f>
        <v>1032</v>
      </c>
      <c r="Z1039" s="5" t="str" cm="1">
        <f t="array" aca="1" ref="Z1039" ca="1">HYPERLINK("#"&amp;CELL("direccion",Tabla_471059!A1035),"1032")</f>
        <v>1032</v>
      </c>
      <c r="AA1039" s="5" t="str" cm="1">
        <f t="array" aca="1" ref="AA1039" ca="1">HYPERLINK("#"&amp;CELL("direccion",Tabla_471071!A1035),"1032")</f>
        <v>1032</v>
      </c>
      <c r="AB1039" s="5" t="str" cm="1">
        <f t="array" aca="1" ref="AB1039" ca="1">HYPERLINK("#"&amp;CELL("direccion",Tabla_471062!A1035),"1032")</f>
        <v>1032</v>
      </c>
      <c r="AC1039" s="5" t="str" cm="1">
        <f t="array" aca="1" ref="AC1039" ca="1">HYPERLINK("#"&amp;CELL("direccion",Tabla_471074!A1035),"1032")</f>
        <v>1032</v>
      </c>
      <c r="AD1039" t="s">
        <v>213</v>
      </c>
      <c r="AE1039" s="3">
        <v>45747</v>
      </c>
    </row>
    <row r="1040" spans="1:31" x14ac:dyDescent="0.3">
      <c r="A1040">
        <v>2025</v>
      </c>
      <c r="B1040" s="3">
        <v>45658</v>
      </c>
      <c r="C1040" s="3">
        <v>45747</v>
      </c>
      <c r="D1040" t="s">
        <v>84</v>
      </c>
      <c r="E1040">
        <v>169</v>
      </c>
      <c r="F1040" t="s">
        <v>309</v>
      </c>
      <c r="G1040" t="s">
        <v>309</v>
      </c>
      <c r="H1040" t="s">
        <v>225</v>
      </c>
      <c r="I1040" t="s">
        <v>1683</v>
      </c>
      <c r="J1040" t="s">
        <v>1684</v>
      </c>
      <c r="K1040" t="s">
        <v>1685</v>
      </c>
      <c r="L1040" t="s">
        <v>92</v>
      </c>
      <c r="M1040">
        <v>10500</v>
      </c>
      <c r="N1040" t="s">
        <v>212</v>
      </c>
      <c r="O1040">
        <v>8609.76</v>
      </c>
      <c r="P1040" t="s">
        <v>212</v>
      </c>
      <c r="Q1040" s="5" t="str" cm="1">
        <f t="array" aca="1" ref="Q1040" ca="1">HYPERLINK("#"&amp;CELL("direccion",Tabla_471065!A1036),"1033")</f>
        <v>1033</v>
      </c>
      <c r="R1040" s="5" t="str" cm="1">
        <f t="array" aca="1" ref="R1040" ca="1">HYPERLINK("#"&amp;CELL("direccion",Tabla_471039!A1036),"1033")</f>
        <v>1033</v>
      </c>
      <c r="S1040" s="5" t="str" cm="1">
        <f t="array" aca="1" ref="S1040" ca="1">HYPERLINK("#"&amp;CELL("direccion",Tabla_471067!A1036),"1033")</f>
        <v>1033</v>
      </c>
      <c r="T1040" s="5" t="str" cm="1">
        <f t="array" aca="1" ref="T1040" ca="1">HYPERLINK("#"&amp;CELL("direccion",Tabla_471023!A1036),"1033")</f>
        <v>1033</v>
      </c>
      <c r="U1040" s="5" t="str" cm="1">
        <f t="array" aca="1" ref="U1040" ca="1">HYPERLINK("#"&amp;CELL("direccion",Tabla_471047!A1036),"1033")</f>
        <v>1033</v>
      </c>
      <c r="V1040" s="5" t="str" cm="1">
        <f t="array" aca="1" ref="V1040" ca="1">HYPERLINK("#"&amp;CELL("direccion",Tabla_471030!A1036),"1033")</f>
        <v>1033</v>
      </c>
      <c r="W1040" s="5" t="str" cm="1">
        <f t="array" aca="1" ref="W1040" ca="1">HYPERLINK("#"&amp;CELL("direccion",Tabla_471041!A1036),"1033")</f>
        <v>1033</v>
      </c>
      <c r="X1040" s="5" t="str" cm="1">
        <f t="array" aca="1" ref="X1040" ca="1">HYPERLINK("#"&amp;CELL("direccion",Tabla_471031!A1036),"1033")</f>
        <v>1033</v>
      </c>
      <c r="Y1040" s="5" t="str" cm="1">
        <f t="array" aca="1" ref="Y1040" ca="1">HYPERLINK("#"&amp;CELL("direccion",Tabla_471032!A1036),"1033")</f>
        <v>1033</v>
      </c>
      <c r="Z1040" s="5" t="str" cm="1">
        <f t="array" aca="1" ref="Z1040" ca="1">HYPERLINK("#"&amp;CELL("direccion",Tabla_471059!A1036),"1033")</f>
        <v>1033</v>
      </c>
      <c r="AA1040" s="5" t="str" cm="1">
        <f t="array" aca="1" ref="AA1040" ca="1">HYPERLINK("#"&amp;CELL("direccion",Tabla_471071!A1036),"1033")</f>
        <v>1033</v>
      </c>
      <c r="AB1040" s="5" t="str" cm="1">
        <f t="array" aca="1" ref="AB1040" ca="1">HYPERLINK("#"&amp;CELL("direccion",Tabla_471062!A1036),"1033")</f>
        <v>1033</v>
      </c>
      <c r="AC1040" s="5" t="str" cm="1">
        <f t="array" aca="1" ref="AC1040" ca="1">HYPERLINK("#"&amp;CELL("direccion",Tabla_471074!A1036),"1033")</f>
        <v>1033</v>
      </c>
      <c r="AD1040" t="s">
        <v>213</v>
      </c>
      <c r="AE1040" s="3">
        <v>45747</v>
      </c>
    </row>
    <row r="1041" spans="1:31" x14ac:dyDescent="0.3">
      <c r="A1041">
        <v>2025</v>
      </c>
      <c r="B1041" s="3">
        <v>45658</v>
      </c>
      <c r="C1041" s="3">
        <v>45747</v>
      </c>
      <c r="D1041" t="s">
        <v>84</v>
      </c>
      <c r="E1041">
        <v>169</v>
      </c>
      <c r="F1041" t="s">
        <v>306</v>
      </c>
      <c r="G1041" t="s">
        <v>306</v>
      </c>
      <c r="H1041" t="s">
        <v>225</v>
      </c>
      <c r="I1041" t="s">
        <v>1454</v>
      </c>
      <c r="J1041" t="s">
        <v>1532</v>
      </c>
      <c r="K1041" t="s">
        <v>859</v>
      </c>
      <c r="L1041" t="s">
        <v>91</v>
      </c>
      <c r="M1041">
        <v>11537</v>
      </c>
      <c r="N1041" t="s">
        <v>212</v>
      </c>
      <c r="O1041">
        <v>9402.81</v>
      </c>
      <c r="P1041" t="s">
        <v>212</v>
      </c>
      <c r="Q1041" s="5" t="str" cm="1">
        <f t="array" aca="1" ref="Q1041" ca="1">HYPERLINK("#"&amp;CELL("direccion",Tabla_471065!A1037),"1034")</f>
        <v>1034</v>
      </c>
      <c r="R1041" s="5" t="str" cm="1">
        <f t="array" aca="1" ref="R1041" ca="1">HYPERLINK("#"&amp;CELL("direccion",Tabla_471039!A1037),"1034")</f>
        <v>1034</v>
      </c>
      <c r="S1041" s="5" t="str" cm="1">
        <f t="array" aca="1" ref="S1041" ca="1">HYPERLINK("#"&amp;CELL("direccion",Tabla_471067!A1037),"1034")</f>
        <v>1034</v>
      </c>
      <c r="T1041" s="5" t="str" cm="1">
        <f t="array" aca="1" ref="T1041" ca="1">HYPERLINK("#"&amp;CELL("direccion",Tabla_471023!A1037),"1034")</f>
        <v>1034</v>
      </c>
      <c r="U1041" s="5" t="str" cm="1">
        <f t="array" aca="1" ref="U1041" ca="1">HYPERLINK("#"&amp;CELL("direccion",Tabla_471047!A1037),"1034")</f>
        <v>1034</v>
      </c>
      <c r="V1041" s="5" t="str" cm="1">
        <f t="array" aca="1" ref="V1041" ca="1">HYPERLINK("#"&amp;CELL("direccion",Tabla_471030!A1037),"1034")</f>
        <v>1034</v>
      </c>
      <c r="W1041" s="5" t="str" cm="1">
        <f t="array" aca="1" ref="W1041" ca="1">HYPERLINK("#"&amp;CELL("direccion",Tabla_471041!A1037),"1034")</f>
        <v>1034</v>
      </c>
      <c r="X1041" s="5" t="str" cm="1">
        <f t="array" aca="1" ref="X1041" ca="1">HYPERLINK("#"&amp;CELL("direccion",Tabla_471031!A1037),"1034")</f>
        <v>1034</v>
      </c>
      <c r="Y1041" s="5" t="str" cm="1">
        <f t="array" aca="1" ref="Y1041" ca="1">HYPERLINK("#"&amp;CELL("direccion",Tabla_471032!A1037),"1034")</f>
        <v>1034</v>
      </c>
      <c r="Z1041" s="5" t="str" cm="1">
        <f t="array" aca="1" ref="Z1041" ca="1">HYPERLINK("#"&amp;CELL("direccion",Tabla_471059!A1037),"1034")</f>
        <v>1034</v>
      </c>
      <c r="AA1041" s="5" t="str" cm="1">
        <f t="array" aca="1" ref="AA1041" ca="1">HYPERLINK("#"&amp;CELL("direccion",Tabla_471071!A1037),"1034")</f>
        <v>1034</v>
      </c>
      <c r="AB1041" s="5" t="str" cm="1">
        <f t="array" aca="1" ref="AB1041" ca="1">HYPERLINK("#"&amp;CELL("direccion",Tabla_471062!A1037),"1034")</f>
        <v>1034</v>
      </c>
      <c r="AC1041" s="5" t="str" cm="1">
        <f t="array" aca="1" ref="AC1041" ca="1">HYPERLINK("#"&amp;CELL("direccion",Tabla_471074!A1037),"1034")</f>
        <v>1034</v>
      </c>
      <c r="AD1041" t="s">
        <v>213</v>
      </c>
      <c r="AE1041" s="3">
        <v>45747</v>
      </c>
    </row>
    <row r="1042" spans="1:31" x14ac:dyDescent="0.3">
      <c r="A1042">
        <v>2025</v>
      </c>
      <c r="B1042" s="3">
        <v>45658</v>
      </c>
      <c r="C1042" s="3">
        <v>45747</v>
      </c>
      <c r="D1042" t="s">
        <v>84</v>
      </c>
      <c r="E1042">
        <v>169</v>
      </c>
      <c r="F1042" t="s">
        <v>307</v>
      </c>
      <c r="G1042" t="s">
        <v>307</v>
      </c>
      <c r="H1042" t="s">
        <v>225</v>
      </c>
      <c r="I1042" t="s">
        <v>1478</v>
      </c>
      <c r="J1042" t="s">
        <v>1532</v>
      </c>
      <c r="K1042" t="s">
        <v>859</v>
      </c>
      <c r="L1042" t="s">
        <v>92</v>
      </c>
      <c r="M1042">
        <v>11537</v>
      </c>
      <c r="N1042" t="s">
        <v>212</v>
      </c>
      <c r="O1042">
        <v>9402.81</v>
      </c>
      <c r="P1042" t="s">
        <v>212</v>
      </c>
      <c r="Q1042" s="5" t="str" cm="1">
        <f t="array" aca="1" ref="Q1042" ca="1">HYPERLINK("#"&amp;CELL("direccion",Tabla_471065!A1038),"1035")</f>
        <v>1035</v>
      </c>
      <c r="R1042" s="5" t="str" cm="1">
        <f t="array" aca="1" ref="R1042" ca="1">HYPERLINK("#"&amp;CELL("direccion",Tabla_471039!A1038),"1035")</f>
        <v>1035</v>
      </c>
      <c r="S1042" s="5" t="str" cm="1">
        <f t="array" aca="1" ref="S1042" ca="1">HYPERLINK("#"&amp;CELL("direccion",Tabla_471067!A1038),"1035")</f>
        <v>1035</v>
      </c>
      <c r="T1042" s="5" t="str" cm="1">
        <f t="array" aca="1" ref="T1042" ca="1">HYPERLINK("#"&amp;CELL("direccion",Tabla_471023!A1038),"1035")</f>
        <v>1035</v>
      </c>
      <c r="U1042" s="5" t="str" cm="1">
        <f t="array" aca="1" ref="U1042" ca="1">HYPERLINK("#"&amp;CELL("direccion",Tabla_471047!A1038),"1035")</f>
        <v>1035</v>
      </c>
      <c r="V1042" s="5" t="str" cm="1">
        <f t="array" aca="1" ref="V1042" ca="1">HYPERLINK("#"&amp;CELL("direccion",Tabla_471030!A1038),"1035")</f>
        <v>1035</v>
      </c>
      <c r="W1042" s="5" t="str" cm="1">
        <f t="array" aca="1" ref="W1042" ca="1">HYPERLINK("#"&amp;CELL("direccion",Tabla_471041!A1038),"1035")</f>
        <v>1035</v>
      </c>
      <c r="X1042" s="5" t="str" cm="1">
        <f t="array" aca="1" ref="X1042" ca="1">HYPERLINK("#"&amp;CELL("direccion",Tabla_471031!A1038),"1035")</f>
        <v>1035</v>
      </c>
      <c r="Y1042" s="5" t="str" cm="1">
        <f t="array" aca="1" ref="Y1042" ca="1">HYPERLINK("#"&amp;CELL("direccion",Tabla_471032!A1038),"1035")</f>
        <v>1035</v>
      </c>
      <c r="Z1042" s="5" t="str" cm="1">
        <f t="array" aca="1" ref="Z1042" ca="1">HYPERLINK("#"&amp;CELL("direccion",Tabla_471059!A1038),"1035")</f>
        <v>1035</v>
      </c>
      <c r="AA1042" s="5" t="str" cm="1">
        <f t="array" aca="1" ref="AA1042" ca="1">HYPERLINK("#"&amp;CELL("direccion",Tabla_471071!A1038),"1035")</f>
        <v>1035</v>
      </c>
      <c r="AB1042" s="5" t="str" cm="1">
        <f t="array" aca="1" ref="AB1042" ca="1">HYPERLINK("#"&amp;CELL("direccion",Tabla_471062!A1038),"1035")</f>
        <v>1035</v>
      </c>
      <c r="AC1042" s="5" t="str" cm="1">
        <f t="array" aca="1" ref="AC1042" ca="1">HYPERLINK("#"&amp;CELL("direccion",Tabla_471074!A1038),"1035")</f>
        <v>1035</v>
      </c>
      <c r="AD1042" t="s">
        <v>213</v>
      </c>
      <c r="AE1042" s="3">
        <v>45747</v>
      </c>
    </row>
    <row r="1043" spans="1:31" x14ac:dyDescent="0.3">
      <c r="A1043">
        <v>2025</v>
      </c>
      <c r="B1043" s="3">
        <v>45658</v>
      </c>
      <c r="C1043" s="3">
        <v>45747</v>
      </c>
      <c r="D1043" t="s">
        <v>84</v>
      </c>
      <c r="E1043">
        <v>169</v>
      </c>
      <c r="F1043" t="s">
        <v>297</v>
      </c>
      <c r="G1043" t="s">
        <v>297</v>
      </c>
      <c r="H1043" t="s">
        <v>225</v>
      </c>
      <c r="I1043" t="s">
        <v>1686</v>
      </c>
      <c r="J1043" t="s">
        <v>1687</v>
      </c>
      <c r="K1043" t="s">
        <v>355</v>
      </c>
      <c r="L1043" t="s">
        <v>92</v>
      </c>
      <c r="M1043">
        <v>11537</v>
      </c>
      <c r="N1043" t="s">
        <v>212</v>
      </c>
      <c r="O1043">
        <v>9402.81</v>
      </c>
      <c r="P1043" t="s">
        <v>212</v>
      </c>
      <c r="Q1043" s="5" t="str" cm="1">
        <f t="array" aca="1" ref="Q1043" ca="1">HYPERLINK("#"&amp;CELL("direccion",Tabla_471065!A1039),"1036")</f>
        <v>1036</v>
      </c>
      <c r="R1043" s="5" t="str" cm="1">
        <f t="array" aca="1" ref="R1043" ca="1">HYPERLINK("#"&amp;CELL("direccion",Tabla_471039!A1039),"1036")</f>
        <v>1036</v>
      </c>
      <c r="S1043" s="5" t="str" cm="1">
        <f t="array" aca="1" ref="S1043" ca="1">HYPERLINK("#"&amp;CELL("direccion",Tabla_471067!A1039),"1036")</f>
        <v>1036</v>
      </c>
      <c r="T1043" s="5" t="str" cm="1">
        <f t="array" aca="1" ref="T1043" ca="1">HYPERLINK("#"&amp;CELL("direccion",Tabla_471023!A1039),"1036")</f>
        <v>1036</v>
      </c>
      <c r="U1043" s="5" t="str" cm="1">
        <f t="array" aca="1" ref="U1043" ca="1">HYPERLINK("#"&amp;CELL("direccion",Tabla_471047!A1039),"1036")</f>
        <v>1036</v>
      </c>
      <c r="V1043" s="5" t="str" cm="1">
        <f t="array" aca="1" ref="V1043" ca="1">HYPERLINK("#"&amp;CELL("direccion",Tabla_471030!A1039),"1036")</f>
        <v>1036</v>
      </c>
      <c r="W1043" s="5" t="str" cm="1">
        <f t="array" aca="1" ref="W1043" ca="1">HYPERLINK("#"&amp;CELL("direccion",Tabla_471041!A1039),"1036")</f>
        <v>1036</v>
      </c>
      <c r="X1043" s="5" t="str" cm="1">
        <f t="array" aca="1" ref="X1043" ca="1">HYPERLINK("#"&amp;CELL("direccion",Tabla_471031!A1039),"1036")</f>
        <v>1036</v>
      </c>
      <c r="Y1043" s="5" t="str" cm="1">
        <f t="array" aca="1" ref="Y1043" ca="1">HYPERLINK("#"&amp;CELL("direccion",Tabla_471032!A1039),"1036")</f>
        <v>1036</v>
      </c>
      <c r="Z1043" s="5" t="str" cm="1">
        <f t="array" aca="1" ref="Z1043" ca="1">HYPERLINK("#"&amp;CELL("direccion",Tabla_471059!A1039),"1036")</f>
        <v>1036</v>
      </c>
      <c r="AA1043" s="5" t="str" cm="1">
        <f t="array" aca="1" ref="AA1043" ca="1">HYPERLINK("#"&amp;CELL("direccion",Tabla_471071!A1039),"1036")</f>
        <v>1036</v>
      </c>
      <c r="AB1043" s="5" t="str" cm="1">
        <f t="array" aca="1" ref="AB1043" ca="1">HYPERLINK("#"&amp;CELL("direccion",Tabla_471062!A1039),"1036")</f>
        <v>1036</v>
      </c>
      <c r="AC1043" s="5" t="str" cm="1">
        <f t="array" aca="1" ref="AC1043" ca="1">HYPERLINK("#"&amp;CELL("direccion",Tabla_471074!A1039),"1036")</f>
        <v>1036</v>
      </c>
      <c r="AD1043" t="s">
        <v>213</v>
      </c>
      <c r="AE1043" s="3">
        <v>45747</v>
      </c>
    </row>
    <row r="1044" spans="1:31" x14ac:dyDescent="0.3">
      <c r="A1044">
        <v>2025</v>
      </c>
      <c r="B1044" s="3">
        <v>45658</v>
      </c>
      <c r="C1044" s="3">
        <v>45747</v>
      </c>
      <c r="D1044" t="s">
        <v>84</v>
      </c>
      <c r="E1044">
        <v>169</v>
      </c>
      <c r="F1044" t="s">
        <v>297</v>
      </c>
      <c r="G1044" t="s">
        <v>297</v>
      </c>
      <c r="H1044" t="s">
        <v>225</v>
      </c>
      <c r="I1044" t="s">
        <v>695</v>
      </c>
      <c r="J1044" t="s">
        <v>410</v>
      </c>
      <c r="K1044" t="s">
        <v>1688</v>
      </c>
      <c r="L1044" t="s">
        <v>92</v>
      </c>
      <c r="M1044">
        <v>11537</v>
      </c>
      <c r="N1044" t="s">
        <v>212</v>
      </c>
      <c r="O1044">
        <v>9402.81</v>
      </c>
      <c r="P1044" t="s">
        <v>212</v>
      </c>
      <c r="Q1044" s="5" t="str" cm="1">
        <f t="array" aca="1" ref="Q1044" ca="1">HYPERLINK("#"&amp;CELL("direccion",Tabla_471065!A1040),"1037")</f>
        <v>1037</v>
      </c>
      <c r="R1044" s="5" t="str" cm="1">
        <f t="array" aca="1" ref="R1044" ca="1">HYPERLINK("#"&amp;CELL("direccion",Tabla_471039!A1040),"1037")</f>
        <v>1037</v>
      </c>
      <c r="S1044" s="5" t="str" cm="1">
        <f t="array" aca="1" ref="S1044" ca="1">HYPERLINK("#"&amp;CELL("direccion",Tabla_471067!A1040),"1037")</f>
        <v>1037</v>
      </c>
      <c r="T1044" s="5" t="str" cm="1">
        <f t="array" aca="1" ref="T1044" ca="1">HYPERLINK("#"&amp;CELL("direccion",Tabla_471023!A1040),"1037")</f>
        <v>1037</v>
      </c>
      <c r="U1044" s="5" t="str" cm="1">
        <f t="array" aca="1" ref="U1044" ca="1">HYPERLINK("#"&amp;CELL("direccion",Tabla_471047!A1040),"1037")</f>
        <v>1037</v>
      </c>
      <c r="V1044" s="5" t="str" cm="1">
        <f t="array" aca="1" ref="V1044" ca="1">HYPERLINK("#"&amp;CELL("direccion",Tabla_471030!A1040),"1037")</f>
        <v>1037</v>
      </c>
      <c r="W1044" s="5" t="str" cm="1">
        <f t="array" aca="1" ref="W1044" ca="1">HYPERLINK("#"&amp;CELL("direccion",Tabla_471041!A1040),"1037")</f>
        <v>1037</v>
      </c>
      <c r="X1044" s="5" t="str" cm="1">
        <f t="array" aca="1" ref="X1044" ca="1">HYPERLINK("#"&amp;CELL("direccion",Tabla_471031!A1040),"1037")</f>
        <v>1037</v>
      </c>
      <c r="Y1044" s="5" t="str" cm="1">
        <f t="array" aca="1" ref="Y1044" ca="1">HYPERLINK("#"&amp;CELL("direccion",Tabla_471032!A1040),"1037")</f>
        <v>1037</v>
      </c>
      <c r="Z1044" s="5" t="str" cm="1">
        <f t="array" aca="1" ref="Z1044" ca="1">HYPERLINK("#"&amp;CELL("direccion",Tabla_471059!A1040),"1037")</f>
        <v>1037</v>
      </c>
      <c r="AA1044" s="5" t="str" cm="1">
        <f t="array" aca="1" ref="AA1044" ca="1">HYPERLINK("#"&amp;CELL("direccion",Tabla_471071!A1040),"1037")</f>
        <v>1037</v>
      </c>
      <c r="AB1044" s="5" t="str" cm="1">
        <f t="array" aca="1" ref="AB1044" ca="1">HYPERLINK("#"&amp;CELL("direccion",Tabla_471062!A1040),"1037")</f>
        <v>1037</v>
      </c>
      <c r="AC1044" s="5" t="str" cm="1">
        <f t="array" aca="1" ref="AC1044" ca="1">HYPERLINK("#"&amp;CELL("direccion",Tabla_471074!A1040),"1037")</f>
        <v>1037</v>
      </c>
      <c r="AD1044" t="s">
        <v>213</v>
      </c>
      <c r="AE1044" s="3">
        <v>45747</v>
      </c>
    </row>
    <row r="1045" spans="1:31" x14ac:dyDescent="0.3">
      <c r="A1045">
        <v>2025</v>
      </c>
      <c r="B1045" s="3">
        <v>45658</v>
      </c>
      <c r="C1045" s="3">
        <v>45747</v>
      </c>
      <c r="D1045" t="s">
        <v>84</v>
      </c>
      <c r="E1045">
        <v>169</v>
      </c>
      <c r="F1045" t="s">
        <v>306</v>
      </c>
      <c r="G1045" t="s">
        <v>306</v>
      </c>
      <c r="H1045" t="s">
        <v>225</v>
      </c>
      <c r="I1045" t="s">
        <v>697</v>
      </c>
      <c r="J1045" t="s">
        <v>410</v>
      </c>
      <c r="K1045" t="s">
        <v>1689</v>
      </c>
      <c r="L1045" t="s">
        <v>91</v>
      </c>
      <c r="M1045">
        <v>11537</v>
      </c>
      <c r="N1045" t="s">
        <v>212</v>
      </c>
      <c r="O1045">
        <v>9402.81</v>
      </c>
      <c r="P1045" t="s">
        <v>212</v>
      </c>
      <c r="Q1045" s="5" t="str" cm="1">
        <f t="array" aca="1" ref="Q1045" ca="1">HYPERLINK("#"&amp;CELL("direccion",Tabla_471065!A1041),"1038")</f>
        <v>1038</v>
      </c>
      <c r="R1045" s="5" t="str" cm="1">
        <f t="array" aca="1" ref="R1045" ca="1">HYPERLINK("#"&amp;CELL("direccion",Tabla_471039!A1041),"1038")</f>
        <v>1038</v>
      </c>
      <c r="S1045" s="5" t="str" cm="1">
        <f t="array" aca="1" ref="S1045" ca="1">HYPERLINK("#"&amp;CELL("direccion",Tabla_471067!A1041),"1038")</f>
        <v>1038</v>
      </c>
      <c r="T1045" s="5" t="str" cm="1">
        <f t="array" aca="1" ref="T1045" ca="1">HYPERLINK("#"&amp;CELL("direccion",Tabla_471023!A1041),"1038")</f>
        <v>1038</v>
      </c>
      <c r="U1045" s="5" t="str" cm="1">
        <f t="array" aca="1" ref="U1045" ca="1">HYPERLINK("#"&amp;CELL("direccion",Tabla_471047!A1041),"1038")</f>
        <v>1038</v>
      </c>
      <c r="V1045" s="5" t="str" cm="1">
        <f t="array" aca="1" ref="V1045" ca="1">HYPERLINK("#"&amp;CELL("direccion",Tabla_471030!A1041),"1038")</f>
        <v>1038</v>
      </c>
      <c r="W1045" s="5" t="str" cm="1">
        <f t="array" aca="1" ref="W1045" ca="1">HYPERLINK("#"&amp;CELL("direccion",Tabla_471041!A1041),"1038")</f>
        <v>1038</v>
      </c>
      <c r="X1045" s="5" t="str" cm="1">
        <f t="array" aca="1" ref="X1045" ca="1">HYPERLINK("#"&amp;CELL("direccion",Tabla_471031!A1041),"1038")</f>
        <v>1038</v>
      </c>
      <c r="Y1045" s="5" t="str" cm="1">
        <f t="array" aca="1" ref="Y1045" ca="1">HYPERLINK("#"&amp;CELL("direccion",Tabla_471032!A1041),"1038")</f>
        <v>1038</v>
      </c>
      <c r="Z1045" s="5" t="str" cm="1">
        <f t="array" aca="1" ref="Z1045" ca="1">HYPERLINK("#"&amp;CELL("direccion",Tabla_471059!A1041),"1038")</f>
        <v>1038</v>
      </c>
      <c r="AA1045" s="5" t="str" cm="1">
        <f t="array" aca="1" ref="AA1045" ca="1">HYPERLINK("#"&amp;CELL("direccion",Tabla_471071!A1041),"1038")</f>
        <v>1038</v>
      </c>
      <c r="AB1045" s="5" t="str" cm="1">
        <f t="array" aca="1" ref="AB1045" ca="1">HYPERLINK("#"&amp;CELL("direccion",Tabla_471062!A1041),"1038")</f>
        <v>1038</v>
      </c>
      <c r="AC1045" s="5" t="str" cm="1">
        <f t="array" aca="1" ref="AC1045" ca="1">HYPERLINK("#"&amp;CELL("direccion",Tabla_471074!A1041),"1038")</f>
        <v>1038</v>
      </c>
      <c r="AD1045" t="s">
        <v>213</v>
      </c>
      <c r="AE1045" s="3">
        <v>45747</v>
      </c>
    </row>
    <row r="1046" spans="1:31" x14ac:dyDescent="0.3">
      <c r="A1046">
        <v>2025</v>
      </c>
      <c r="B1046" s="3">
        <v>45658</v>
      </c>
      <c r="C1046" s="3">
        <v>45747</v>
      </c>
      <c r="D1046" t="s">
        <v>84</v>
      </c>
      <c r="E1046">
        <v>169</v>
      </c>
      <c r="F1046" t="s">
        <v>297</v>
      </c>
      <c r="G1046" t="s">
        <v>297</v>
      </c>
      <c r="H1046" t="s">
        <v>225</v>
      </c>
      <c r="I1046" t="s">
        <v>346</v>
      </c>
      <c r="J1046" t="s">
        <v>395</v>
      </c>
      <c r="K1046" t="s">
        <v>569</v>
      </c>
      <c r="L1046" t="s">
        <v>91</v>
      </c>
      <c r="M1046">
        <v>10500</v>
      </c>
      <c r="N1046" t="s">
        <v>212</v>
      </c>
      <c r="O1046">
        <v>8609.76</v>
      </c>
      <c r="P1046" t="s">
        <v>212</v>
      </c>
      <c r="Q1046" s="5" t="str" cm="1">
        <f t="array" aca="1" ref="Q1046" ca="1">HYPERLINK("#"&amp;CELL("direccion",Tabla_471065!A1042),"1039")</f>
        <v>1039</v>
      </c>
      <c r="R1046" s="5" t="str" cm="1">
        <f t="array" aca="1" ref="R1046" ca="1">HYPERLINK("#"&amp;CELL("direccion",Tabla_471039!A1042),"1039")</f>
        <v>1039</v>
      </c>
      <c r="S1046" s="5" t="str" cm="1">
        <f t="array" aca="1" ref="S1046" ca="1">HYPERLINK("#"&amp;CELL("direccion",Tabla_471067!A1042),"1039")</f>
        <v>1039</v>
      </c>
      <c r="T1046" s="5" t="str" cm="1">
        <f t="array" aca="1" ref="T1046" ca="1">HYPERLINK("#"&amp;CELL("direccion",Tabla_471023!A1042),"1039")</f>
        <v>1039</v>
      </c>
      <c r="U1046" s="5" t="str" cm="1">
        <f t="array" aca="1" ref="U1046" ca="1">HYPERLINK("#"&amp;CELL("direccion",Tabla_471047!A1042),"1039")</f>
        <v>1039</v>
      </c>
      <c r="V1046" s="5" t="str" cm="1">
        <f t="array" aca="1" ref="V1046" ca="1">HYPERLINK("#"&amp;CELL("direccion",Tabla_471030!A1042),"1039")</f>
        <v>1039</v>
      </c>
      <c r="W1046" s="5" t="str" cm="1">
        <f t="array" aca="1" ref="W1046" ca="1">HYPERLINK("#"&amp;CELL("direccion",Tabla_471041!A1042),"1039")</f>
        <v>1039</v>
      </c>
      <c r="X1046" s="5" t="str" cm="1">
        <f t="array" aca="1" ref="X1046" ca="1">HYPERLINK("#"&amp;CELL("direccion",Tabla_471031!A1042),"1039")</f>
        <v>1039</v>
      </c>
      <c r="Y1046" s="5" t="str" cm="1">
        <f t="array" aca="1" ref="Y1046" ca="1">HYPERLINK("#"&amp;CELL("direccion",Tabla_471032!A1042),"1039")</f>
        <v>1039</v>
      </c>
      <c r="Z1046" s="5" t="str" cm="1">
        <f t="array" aca="1" ref="Z1046" ca="1">HYPERLINK("#"&amp;CELL("direccion",Tabla_471059!A1042),"1039")</f>
        <v>1039</v>
      </c>
      <c r="AA1046" s="5" t="str" cm="1">
        <f t="array" aca="1" ref="AA1046" ca="1">HYPERLINK("#"&amp;CELL("direccion",Tabla_471071!A1042),"1039")</f>
        <v>1039</v>
      </c>
      <c r="AB1046" s="5" t="str" cm="1">
        <f t="array" aca="1" ref="AB1046" ca="1">HYPERLINK("#"&amp;CELL("direccion",Tabla_471062!A1042),"1039")</f>
        <v>1039</v>
      </c>
      <c r="AC1046" s="5" t="str" cm="1">
        <f t="array" aca="1" ref="AC1046" ca="1">HYPERLINK("#"&amp;CELL("direccion",Tabla_471074!A1042),"1039")</f>
        <v>1039</v>
      </c>
      <c r="AD1046" t="s">
        <v>213</v>
      </c>
      <c r="AE1046" s="3">
        <v>45747</v>
      </c>
    </row>
    <row r="1047" spans="1:31" x14ac:dyDescent="0.3">
      <c r="A1047">
        <v>2025</v>
      </c>
      <c r="B1047" s="3">
        <v>45658</v>
      </c>
      <c r="C1047" s="3">
        <v>45747</v>
      </c>
      <c r="D1047" t="s">
        <v>84</v>
      </c>
      <c r="E1047">
        <v>169</v>
      </c>
      <c r="F1047" t="s">
        <v>310</v>
      </c>
      <c r="G1047" t="s">
        <v>310</v>
      </c>
      <c r="H1047" t="s">
        <v>225</v>
      </c>
      <c r="I1047" t="s">
        <v>679</v>
      </c>
      <c r="J1047" t="s">
        <v>395</v>
      </c>
      <c r="K1047" t="s">
        <v>423</v>
      </c>
      <c r="L1047" t="s">
        <v>91</v>
      </c>
      <c r="M1047">
        <v>11537</v>
      </c>
      <c r="N1047" t="s">
        <v>212</v>
      </c>
      <c r="O1047">
        <v>9402.81</v>
      </c>
      <c r="P1047" t="s">
        <v>212</v>
      </c>
      <c r="Q1047" s="5" t="str" cm="1">
        <f t="array" aca="1" ref="Q1047" ca="1">HYPERLINK("#"&amp;CELL("direccion",Tabla_471065!A1043),"1040")</f>
        <v>1040</v>
      </c>
      <c r="R1047" s="5" t="str" cm="1">
        <f t="array" aca="1" ref="R1047" ca="1">HYPERLINK("#"&amp;CELL("direccion",Tabla_471039!A1043),"1040")</f>
        <v>1040</v>
      </c>
      <c r="S1047" s="5" t="str" cm="1">
        <f t="array" aca="1" ref="S1047" ca="1">HYPERLINK("#"&amp;CELL("direccion",Tabla_471067!A1043),"1040")</f>
        <v>1040</v>
      </c>
      <c r="T1047" s="5" t="str" cm="1">
        <f t="array" aca="1" ref="T1047" ca="1">HYPERLINK("#"&amp;CELL("direccion",Tabla_471023!A1043),"1040")</f>
        <v>1040</v>
      </c>
      <c r="U1047" s="5" t="str" cm="1">
        <f t="array" aca="1" ref="U1047" ca="1">HYPERLINK("#"&amp;CELL("direccion",Tabla_471047!A1043),"1040")</f>
        <v>1040</v>
      </c>
      <c r="V1047" s="5" t="str" cm="1">
        <f t="array" aca="1" ref="V1047" ca="1">HYPERLINK("#"&amp;CELL("direccion",Tabla_471030!A1043),"1040")</f>
        <v>1040</v>
      </c>
      <c r="W1047" s="5" t="str" cm="1">
        <f t="array" aca="1" ref="W1047" ca="1">HYPERLINK("#"&amp;CELL("direccion",Tabla_471041!A1043),"1040")</f>
        <v>1040</v>
      </c>
      <c r="X1047" s="5" t="str" cm="1">
        <f t="array" aca="1" ref="X1047" ca="1">HYPERLINK("#"&amp;CELL("direccion",Tabla_471031!A1043),"1040")</f>
        <v>1040</v>
      </c>
      <c r="Y1047" s="5" t="str" cm="1">
        <f t="array" aca="1" ref="Y1047" ca="1">HYPERLINK("#"&amp;CELL("direccion",Tabla_471032!A1043),"1040")</f>
        <v>1040</v>
      </c>
      <c r="Z1047" s="5" t="str" cm="1">
        <f t="array" aca="1" ref="Z1047" ca="1">HYPERLINK("#"&amp;CELL("direccion",Tabla_471059!A1043),"1040")</f>
        <v>1040</v>
      </c>
      <c r="AA1047" s="5" t="str" cm="1">
        <f t="array" aca="1" ref="AA1047" ca="1">HYPERLINK("#"&amp;CELL("direccion",Tabla_471071!A1043),"1040")</f>
        <v>1040</v>
      </c>
      <c r="AB1047" s="5" t="str" cm="1">
        <f t="array" aca="1" ref="AB1047" ca="1">HYPERLINK("#"&amp;CELL("direccion",Tabla_471062!A1043),"1040")</f>
        <v>1040</v>
      </c>
      <c r="AC1047" s="5" t="str" cm="1">
        <f t="array" aca="1" ref="AC1047" ca="1">HYPERLINK("#"&amp;CELL("direccion",Tabla_471074!A1043),"1040")</f>
        <v>1040</v>
      </c>
      <c r="AD1047" t="s">
        <v>213</v>
      </c>
      <c r="AE1047" s="3">
        <v>45747</v>
      </c>
    </row>
    <row r="1048" spans="1:31" x14ac:dyDescent="0.3">
      <c r="A1048">
        <v>2025</v>
      </c>
      <c r="B1048" s="3">
        <v>45658</v>
      </c>
      <c r="C1048" s="3">
        <v>45747</v>
      </c>
      <c r="D1048" t="s">
        <v>84</v>
      </c>
      <c r="E1048">
        <v>169</v>
      </c>
      <c r="F1048" t="s">
        <v>297</v>
      </c>
      <c r="G1048" t="s">
        <v>297</v>
      </c>
      <c r="H1048" t="s">
        <v>225</v>
      </c>
      <c r="I1048" t="s">
        <v>1690</v>
      </c>
      <c r="J1048" t="s">
        <v>395</v>
      </c>
      <c r="K1048" t="s">
        <v>1691</v>
      </c>
      <c r="L1048" t="s">
        <v>92</v>
      </c>
      <c r="M1048">
        <v>10500</v>
      </c>
      <c r="N1048" t="s">
        <v>212</v>
      </c>
      <c r="O1048">
        <v>8609.76</v>
      </c>
      <c r="P1048" t="s">
        <v>212</v>
      </c>
      <c r="Q1048" s="5" t="str" cm="1">
        <f t="array" aca="1" ref="Q1048" ca="1">HYPERLINK("#"&amp;CELL("direccion",Tabla_471065!A1044),"1041")</f>
        <v>1041</v>
      </c>
      <c r="R1048" s="5" t="str" cm="1">
        <f t="array" aca="1" ref="R1048" ca="1">HYPERLINK("#"&amp;CELL("direccion",Tabla_471039!A1044),"1041")</f>
        <v>1041</v>
      </c>
      <c r="S1048" s="5" t="str" cm="1">
        <f t="array" aca="1" ref="S1048" ca="1">HYPERLINK("#"&amp;CELL("direccion",Tabla_471067!A1044),"1041")</f>
        <v>1041</v>
      </c>
      <c r="T1048" s="5" t="str" cm="1">
        <f t="array" aca="1" ref="T1048" ca="1">HYPERLINK("#"&amp;CELL("direccion",Tabla_471023!A1044),"1041")</f>
        <v>1041</v>
      </c>
      <c r="U1048" s="5" t="str" cm="1">
        <f t="array" aca="1" ref="U1048" ca="1">HYPERLINK("#"&amp;CELL("direccion",Tabla_471047!A1044),"1041")</f>
        <v>1041</v>
      </c>
      <c r="V1048" s="5" t="str" cm="1">
        <f t="array" aca="1" ref="V1048" ca="1">HYPERLINK("#"&amp;CELL("direccion",Tabla_471030!A1044),"1041")</f>
        <v>1041</v>
      </c>
      <c r="W1048" s="5" t="str" cm="1">
        <f t="array" aca="1" ref="W1048" ca="1">HYPERLINK("#"&amp;CELL("direccion",Tabla_471041!A1044),"1041")</f>
        <v>1041</v>
      </c>
      <c r="X1048" s="5" t="str" cm="1">
        <f t="array" aca="1" ref="X1048" ca="1">HYPERLINK("#"&amp;CELL("direccion",Tabla_471031!A1044),"1041")</f>
        <v>1041</v>
      </c>
      <c r="Y1048" s="5" t="str" cm="1">
        <f t="array" aca="1" ref="Y1048" ca="1">HYPERLINK("#"&amp;CELL("direccion",Tabla_471032!A1044),"1041")</f>
        <v>1041</v>
      </c>
      <c r="Z1048" s="5" t="str" cm="1">
        <f t="array" aca="1" ref="Z1048" ca="1">HYPERLINK("#"&amp;CELL("direccion",Tabla_471059!A1044),"1041")</f>
        <v>1041</v>
      </c>
      <c r="AA1048" s="5" t="str" cm="1">
        <f t="array" aca="1" ref="AA1048" ca="1">HYPERLINK("#"&amp;CELL("direccion",Tabla_471071!A1044),"1041")</f>
        <v>1041</v>
      </c>
      <c r="AB1048" s="5" t="str" cm="1">
        <f t="array" aca="1" ref="AB1048" ca="1">HYPERLINK("#"&amp;CELL("direccion",Tabla_471062!A1044),"1041")</f>
        <v>1041</v>
      </c>
      <c r="AC1048" s="5" t="str" cm="1">
        <f t="array" aca="1" ref="AC1048" ca="1">HYPERLINK("#"&amp;CELL("direccion",Tabla_471074!A1044),"1041")</f>
        <v>1041</v>
      </c>
      <c r="AD1048" t="s">
        <v>213</v>
      </c>
      <c r="AE1048" s="3">
        <v>45747</v>
      </c>
    </row>
    <row r="1049" spans="1:31" x14ac:dyDescent="0.3">
      <c r="A1049">
        <v>2025</v>
      </c>
      <c r="B1049" s="3">
        <v>45658</v>
      </c>
      <c r="C1049" s="3">
        <v>45747</v>
      </c>
      <c r="D1049" t="s">
        <v>84</v>
      </c>
      <c r="E1049">
        <v>169</v>
      </c>
      <c r="F1049" t="s">
        <v>310</v>
      </c>
      <c r="G1049" t="s">
        <v>310</v>
      </c>
      <c r="H1049" t="s">
        <v>225</v>
      </c>
      <c r="I1049" t="s">
        <v>1692</v>
      </c>
      <c r="J1049" t="s">
        <v>395</v>
      </c>
      <c r="K1049" t="s">
        <v>555</v>
      </c>
      <c r="L1049" t="s">
        <v>91</v>
      </c>
      <c r="M1049">
        <v>11537</v>
      </c>
      <c r="N1049" t="s">
        <v>212</v>
      </c>
      <c r="O1049">
        <v>9402.81</v>
      </c>
      <c r="P1049" t="s">
        <v>212</v>
      </c>
      <c r="Q1049" s="5" t="str" cm="1">
        <f t="array" aca="1" ref="Q1049" ca="1">HYPERLINK("#"&amp;CELL("direccion",Tabla_471065!A1045),"1042")</f>
        <v>1042</v>
      </c>
      <c r="R1049" s="5" t="str" cm="1">
        <f t="array" aca="1" ref="R1049" ca="1">HYPERLINK("#"&amp;CELL("direccion",Tabla_471039!A1045),"1042")</f>
        <v>1042</v>
      </c>
      <c r="S1049" s="5" t="str" cm="1">
        <f t="array" aca="1" ref="S1049" ca="1">HYPERLINK("#"&amp;CELL("direccion",Tabla_471067!A1045),"1042")</f>
        <v>1042</v>
      </c>
      <c r="T1049" s="5" t="str" cm="1">
        <f t="array" aca="1" ref="T1049" ca="1">HYPERLINK("#"&amp;CELL("direccion",Tabla_471023!A1045),"1042")</f>
        <v>1042</v>
      </c>
      <c r="U1049" s="5" t="str" cm="1">
        <f t="array" aca="1" ref="U1049" ca="1">HYPERLINK("#"&amp;CELL("direccion",Tabla_471047!A1045),"1042")</f>
        <v>1042</v>
      </c>
      <c r="V1049" s="5" t="str" cm="1">
        <f t="array" aca="1" ref="V1049" ca="1">HYPERLINK("#"&amp;CELL("direccion",Tabla_471030!A1045),"1042")</f>
        <v>1042</v>
      </c>
      <c r="W1049" s="5" t="str" cm="1">
        <f t="array" aca="1" ref="W1049" ca="1">HYPERLINK("#"&amp;CELL("direccion",Tabla_471041!A1045),"1042")</f>
        <v>1042</v>
      </c>
      <c r="X1049" s="5" t="str" cm="1">
        <f t="array" aca="1" ref="X1049" ca="1">HYPERLINK("#"&amp;CELL("direccion",Tabla_471031!A1045),"1042")</f>
        <v>1042</v>
      </c>
      <c r="Y1049" s="5" t="str" cm="1">
        <f t="array" aca="1" ref="Y1049" ca="1">HYPERLINK("#"&amp;CELL("direccion",Tabla_471032!A1045),"1042")</f>
        <v>1042</v>
      </c>
      <c r="Z1049" s="5" t="str" cm="1">
        <f t="array" aca="1" ref="Z1049" ca="1">HYPERLINK("#"&amp;CELL("direccion",Tabla_471059!A1045),"1042")</f>
        <v>1042</v>
      </c>
      <c r="AA1049" s="5" t="str" cm="1">
        <f t="array" aca="1" ref="AA1049" ca="1">HYPERLINK("#"&amp;CELL("direccion",Tabla_471071!A1045),"1042")</f>
        <v>1042</v>
      </c>
      <c r="AB1049" s="5" t="str" cm="1">
        <f t="array" aca="1" ref="AB1049" ca="1">HYPERLINK("#"&amp;CELL("direccion",Tabla_471062!A1045),"1042")</f>
        <v>1042</v>
      </c>
      <c r="AC1049" s="5" t="str" cm="1">
        <f t="array" aca="1" ref="AC1049" ca="1">HYPERLINK("#"&amp;CELL("direccion",Tabla_471074!A1045),"1042")</f>
        <v>1042</v>
      </c>
      <c r="AD1049" t="s">
        <v>213</v>
      </c>
      <c r="AE1049" s="3">
        <v>45747</v>
      </c>
    </row>
    <row r="1050" spans="1:31" x14ac:dyDescent="0.3">
      <c r="A1050">
        <v>2025</v>
      </c>
      <c r="B1050" s="3">
        <v>45658</v>
      </c>
      <c r="C1050" s="3">
        <v>45747</v>
      </c>
      <c r="D1050" t="s">
        <v>84</v>
      </c>
      <c r="E1050">
        <v>169</v>
      </c>
      <c r="F1050" t="s">
        <v>297</v>
      </c>
      <c r="G1050" t="s">
        <v>297</v>
      </c>
      <c r="H1050" t="s">
        <v>225</v>
      </c>
      <c r="I1050" t="s">
        <v>1693</v>
      </c>
      <c r="J1050" t="s">
        <v>431</v>
      </c>
      <c r="K1050" t="s">
        <v>344</v>
      </c>
      <c r="L1050" t="s">
        <v>91</v>
      </c>
      <c r="M1050">
        <v>10500</v>
      </c>
      <c r="N1050" t="s">
        <v>212</v>
      </c>
      <c r="O1050">
        <v>8609.76</v>
      </c>
      <c r="P1050" t="s">
        <v>212</v>
      </c>
      <c r="Q1050" s="5" t="str" cm="1">
        <f t="array" aca="1" ref="Q1050" ca="1">HYPERLINK("#"&amp;CELL("direccion",Tabla_471065!A1046),"1043")</f>
        <v>1043</v>
      </c>
      <c r="R1050" s="5" t="str" cm="1">
        <f t="array" aca="1" ref="R1050" ca="1">HYPERLINK("#"&amp;CELL("direccion",Tabla_471039!A1046),"1043")</f>
        <v>1043</v>
      </c>
      <c r="S1050" s="5" t="str" cm="1">
        <f t="array" aca="1" ref="S1050" ca="1">HYPERLINK("#"&amp;CELL("direccion",Tabla_471067!A1046),"1043")</f>
        <v>1043</v>
      </c>
      <c r="T1050" s="5" t="str" cm="1">
        <f t="array" aca="1" ref="T1050" ca="1">HYPERLINK("#"&amp;CELL("direccion",Tabla_471023!A1046),"1043")</f>
        <v>1043</v>
      </c>
      <c r="U1050" s="5" t="str" cm="1">
        <f t="array" aca="1" ref="U1050" ca="1">HYPERLINK("#"&amp;CELL("direccion",Tabla_471047!A1046),"1043")</f>
        <v>1043</v>
      </c>
      <c r="V1050" s="5" t="str" cm="1">
        <f t="array" aca="1" ref="V1050" ca="1">HYPERLINK("#"&amp;CELL("direccion",Tabla_471030!A1046),"1043")</f>
        <v>1043</v>
      </c>
      <c r="W1050" s="5" t="str" cm="1">
        <f t="array" aca="1" ref="W1050" ca="1">HYPERLINK("#"&amp;CELL("direccion",Tabla_471041!A1046),"1043")</f>
        <v>1043</v>
      </c>
      <c r="X1050" s="5" t="str" cm="1">
        <f t="array" aca="1" ref="X1050" ca="1">HYPERLINK("#"&amp;CELL("direccion",Tabla_471031!A1046),"1043")</f>
        <v>1043</v>
      </c>
      <c r="Y1050" s="5" t="str" cm="1">
        <f t="array" aca="1" ref="Y1050" ca="1">HYPERLINK("#"&amp;CELL("direccion",Tabla_471032!A1046),"1043")</f>
        <v>1043</v>
      </c>
      <c r="Z1050" s="5" t="str" cm="1">
        <f t="array" aca="1" ref="Z1050" ca="1">HYPERLINK("#"&amp;CELL("direccion",Tabla_471059!A1046),"1043")</f>
        <v>1043</v>
      </c>
      <c r="AA1050" s="5" t="str" cm="1">
        <f t="array" aca="1" ref="AA1050" ca="1">HYPERLINK("#"&amp;CELL("direccion",Tabla_471071!A1046),"1043")</f>
        <v>1043</v>
      </c>
      <c r="AB1050" s="5" t="str" cm="1">
        <f t="array" aca="1" ref="AB1050" ca="1">HYPERLINK("#"&amp;CELL("direccion",Tabla_471062!A1046),"1043")</f>
        <v>1043</v>
      </c>
      <c r="AC1050" s="5" t="str" cm="1">
        <f t="array" aca="1" ref="AC1050" ca="1">HYPERLINK("#"&amp;CELL("direccion",Tabla_471074!A1046),"1043")</f>
        <v>1043</v>
      </c>
      <c r="AD1050" t="s">
        <v>213</v>
      </c>
      <c r="AE1050" s="3">
        <v>45747</v>
      </c>
    </row>
    <row r="1051" spans="1:31" x14ac:dyDescent="0.3">
      <c r="A1051">
        <v>2025</v>
      </c>
      <c r="B1051" s="3">
        <v>45658</v>
      </c>
      <c r="C1051" s="3">
        <v>45747</v>
      </c>
      <c r="D1051" t="s">
        <v>84</v>
      </c>
      <c r="E1051">
        <v>169</v>
      </c>
      <c r="F1051" t="s">
        <v>306</v>
      </c>
      <c r="G1051" t="s">
        <v>306</v>
      </c>
      <c r="H1051" t="s">
        <v>225</v>
      </c>
      <c r="I1051" t="s">
        <v>754</v>
      </c>
      <c r="J1051" t="s">
        <v>431</v>
      </c>
      <c r="K1051" t="s">
        <v>1694</v>
      </c>
      <c r="L1051" t="s">
        <v>92</v>
      </c>
      <c r="M1051">
        <v>11537</v>
      </c>
      <c r="N1051" t="s">
        <v>212</v>
      </c>
      <c r="O1051">
        <v>9402.81</v>
      </c>
      <c r="P1051" t="s">
        <v>212</v>
      </c>
      <c r="Q1051" s="5" t="str" cm="1">
        <f t="array" aca="1" ref="Q1051" ca="1">HYPERLINK("#"&amp;CELL("direccion",Tabla_471065!A1047),"1044")</f>
        <v>1044</v>
      </c>
      <c r="R1051" s="5" t="str" cm="1">
        <f t="array" aca="1" ref="R1051" ca="1">HYPERLINK("#"&amp;CELL("direccion",Tabla_471039!A1047),"1044")</f>
        <v>1044</v>
      </c>
      <c r="S1051" s="5" t="str" cm="1">
        <f t="array" aca="1" ref="S1051" ca="1">HYPERLINK("#"&amp;CELL("direccion",Tabla_471067!A1047),"1044")</f>
        <v>1044</v>
      </c>
      <c r="T1051" s="5" t="str" cm="1">
        <f t="array" aca="1" ref="T1051" ca="1">HYPERLINK("#"&amp;CELL("direccion",Tabla_471023!A1047),"1044")</f>
        <v>1044</v>
      </c>
      <c r="U1051" s="5" t="str" cm="1">
        <f t="array" aca="1" ref="U1051" ca="1">HYPERLINK("#"&amp;CELL("direccion",Tabla_471047!A1047),"1044")</f>
        <v>1044</v>
      </c>
      <c r="V1051" s="5" t="str" cm="1">
        <f t="array" aca="1" ref="V1051" ca="1">HYPERLINK("#"&amp;CELL("direccion",Tabla_471030!A1047),"1044")</f>
        <v>1044</v>
      </c>
      <c r="W1051" s="5" t="str" cm="1">
        <f t="array" aca="1" ref="W1051" ca="1">HYPERLINK("#"&amp;CELL("direccion",Tabla_471041!A1047),"1044")</f>
        <v>1044</v>
      </c>
      <c r="X1051" s="5" t="str" cm="1">
        <f t="array" aca="1" ref="X1051" ca="1">HYPERLINK("#"&amp;CELL("direccion",Tabla_471031!A1047),"1044")</f>
        <v>1044</v>
      </c>
      <c r="Y1051" s="5" t="str" cm="1">
        <f t="array" aca="1" ref="Y1051" ca="1">HYPERLINK("#"&amp;CELL("direccion",Tabla_471032!A1047),"1044")</f>
        <v>1044</v>
      </c>
      <c r="Z1051" s="5" t="str" cm="1">
        <f t="array" aca="1" ref="Z1051" ca="1">HYPERLINK("#"&amp;CELL("direccion",Tabla_471059!A1047),"1044")</f>
        <v>1044</v>
      </c>
      <c r="AA1051" s="5" t="str" cm="1">
        <f t="array" aca="1" ref="AA1051" ca="1">HYPERLINK("#"&amp;CELL("direccion",Tabla_471071!A1047),"1044")</f>
        <v>1044</v>
      </c>
      <c r="AB1051" s="5" t="str" cm="1">
        <f t="array" aca="1" ref="AB1051" ca="1">HYPERLINK("#"&amp;CELL("direccion",Tabla_471062!A1047),"1044")</f>
        <v>1044</v>
      </c>
      <c r="AC1051" s="5" t="str" cm="1">
        <f t="array" aca="1" ref="AC1051" ca="1">HYPERLINK("#"&amp;CELL("direccion",Tabla_471074!A1047),"1044")</f>
        <v>1044</v>
      </c>
      <c r="AD1051" t="s">
        <v>213</v>
      </c>
      <c r="AE1051" s="3">
        <v>45747</v>
      </c>
    </row>
    <row r="1052" spans="1:31" x14ac:dyDescent="0.3">
      <c r="A1052">
        <v>2025</v>
      </c>
      <c r="B1052" s="3">
        <v>45658</v>
      </c>
      <c r="C1052" s="3">
        <v>45747</v>
      </c>
      <c r="D1052" t="s">
        <v>84</v>
      </c>
      <c r="E1052">
        <v>169</v>
      </c>
      <c r="F1052" t="s">
        <v>306</v>
      </c>
      <c r="G1052" t="s">
        <v>306</v>
      </c>
      <c r="H1052" t="s">
        <v>225</v>
      </c>
      <c r="I1052" t="s">
        <v>438</v>
      </c>
      <c r="J1052" t="s">
        <v>457</v>
      </c>
      <c r="K1052" t="s">
        <v>606</v>
      </c>
      <c r="L1052" t="s">
        <v>92</v>
      </c>
      <c r="M1052">
        <v>11537</v>
      </c>
      <c r="N1052" t="s">
        <v>212</v>
      </c>
      <c r="O1052">
        <v>9402.81</v>
      </c>
      <c r="P1052" t="s">
        <v>212</v>
      </c>
      <c r="Q1052" s="5" t="str" cm="1">
        <f t="array" aca="1" ref="Q1052" ca="1">HYPERLINK("#"&amp;CELL("direccion",Tabla_471065!A1048),"1045")</f>
        <v>1045</v>
      </c>
      <c r="R1052" s="5" t="str" cm="1">
        <f t="array" aca="1" ref="R1052" ca="1">HYPERLINK("#"&amp;CELL("direccion",Tabla_471039!A1048),"1045")</f>
        <v>1045</v>
      </c>
      <c r="S1052" s="5" t="str" cm="1">
        <f t="array" aca="1" ref="S1052" ca="1">HYPERLINK("#"&amp;CELL("direccion",Tabla_471067!A1048),"1045")</f>
        <v>1045</v>
      </c>
      <c r="T1052" s="5" t="str" cm="1">
        <f t="array" aca="1" ref="T1052" ca="1">HYPERLINK("#"&amp;CELL("direccion",Tabla_471023!A1048),"1045")</f>
        <v>1045</v>
      </c>
      <c r="U1052" s="5" t="str" cm="1">
        <f t="array" aca="1" ref="U1052" ca="1">HYPERLINK("#"&amp;CELL("direccion",Tabla_471047!A1048),"1045")</f>
        <v>1045</v>
      </c>
      <c r="V1052" s="5" t="str" cm="1">
        <f t="array" aca="1" ref="V1052" ca="1">HYPERLINK("#"&amp;CELL("direccion",Tabla_471030!A1048),"1045")</f>
        <v>1045</v>
      </c>
      <c r="W1052" s="5" t="str" cm="1">
        <f t="array" aca="1" ref="W1052" ca="1">HYPERLINK("#"&amp;CELL("direccion",Tabla_471041!A1048),"1045")</f>
        <v>1045</v>
      </c>
      <c r="X1052" s="5" t="str" cm="1">
        <f t="array" aca="1" ref="X1052" ca="1">HYPERLINK("#"&amp;CELL("direccion",Tabla_471031!A1048),"1045")</f>
        <v>1045</v>
      </c>
      <c r="Y1052" s="5" t="str" cm="1">
        <f t="array" aca="1" ref="Y1052" ca="1">HYPERLINK("#"&amp;CELL("direccion",Tabla_471032!A1048),"1045")</f>
        <v>1045</v>
      </c>
      <c r="Z1052" s="5" t="str" cm="1">
        <f t="array" aca="1" ref="Z1052" ca="1">HYPERLINK("#"&amp;CELL("direccion",Tabla_471059!A1048),"1045")</f>
        <v>1045</v>
      </c>
      <c r="AA1052" s="5" t="str" cm="1">
        <f t="array" aca="1" ref="AA1052" ca="1">HYPERLINK("#"&amp;CELL("direccion",Tabla_471071!A1048),"1045")</f>
        <v>1045</v>
      </c>
      <c r="AB1052" s="5" t="str" cm="1">
        <f t="array" aca="1" ref="AB1052" ca="1">HYPERLINK("#"&amp;CELL("direccion",Tabla_471062!A1048),"1045")</f>
        <v>1045</v>
      </c>
      <c r="AC1052" s="5" t="str" cm="1">
        <f t="array" aca="1" ref="AC1052" ca="1">HYPERLINK("#"&amp;CELL("direccion",Tabla_471074!A1048),"1045")</f>
        <v>1045</v>
      </c>
      <c r="AD1052" t="s">
        <v>213</v>
      </c>
      <c r="AE1052" s="3">
        <v>45747</v>
      </c>
    </row>
    <row r="1053" spans="1:31" x14ac:dyDescent="0.3">
      <c r="A1053">
        <v>2025</v>
      </c>
      <c r="B1053" s="3">
        <v>45658</v>
      </c>
      <c r="C1053" s="3">
        <v>45747</v>
      </c>
      <c r="D1053" t="s">
        <v>84</v>
      </c>
      <c r="E1053">
        <v>169</v>
      </c>
      <c r="F1053" t="s">
        <v>309</v>
      </c>
      <c r="G1053" t="s">
        <v>309</v>
      </c>
      <c r="H1053" t="s">
        <v>225</v>
      </c>
      <c r="I1053" t="s">
        <v>1695</v>
      </c>
      <c r="J1053" t="s">
        <v>1696</v>
      </c>
      <c r="K1053" t="s">
        <v>709</v>
      </c>
      <c r="L1053" t="s">
        <v>92</v>
      </c>
      <c r="M1053">
        <v>10500</v>
      </c>
      <c r="N1053" t="s">
        <v>212</v>
      </c>
      <c r="O1053">
        <v>8609.76</v>
      </c>
      <c r="P1053" t="s">
        <v>212</v>
      </c>
      <c r="Q1053" s="5" t="str" cm="1">
        <f t="array" aca="1" ref="Q1053" ca="1">HYPERLINK("#"&amp;CELL("direccion",Tabla_471065!A1049),"1046")</f>
        <v>1046</v>
      </c>
      <c r="R1053" s="5" t="str" cm="1">
        <f t="array" aca="1" ref="R1053" ca="1">HYPERLINK("#"&amp;CELL("direccion",Tabla_471039!A1049),"1046")</f>
        <v>1046</v>
      </c>
      <c r="S1053" s="5" t="str" cm="1">
        <f t="array" aca="1" ref="S1053" ca="1">HYPERLINK("#"&amp;CELL("direccion",Tabla_471067!A1049),"1046")</f>
        <v>1046</v>
      </c>
      <c r="T1053" s="5" t="str" cm="1">
        <f t="array" aca="1" ref="T1053" ca="1">HYPERLINK("#"&amp;CELL("direccion",Tabla_471023!A1049),"1046")</f>
        <v>1046</v>
      </c>
      <c r="U1053" s="5" t="str" cm="1">
        <f t="array" aca="1" ref="U1053" ca="1">HYPERLINK("#"&amp;CELL("direccion",Tabla_471047!A1049),"1046")</f>
        <v>1046</v>
      </c>
      <c r="V1053" s="5" t="str" cm="1">
        <f t="array" aca="1" ref="V1053" ca="1">HYPERLINK("#"&amp;CELL("direccion",Tabla_471030!A1049),"1046")</f>
        <v>1046</v>
      </c>
      <c r="W1053" s="5" t="str" cm="1">
        <f t="array" aca="1" ref="W1053" ca="1">HYPERLINK("#"&amp;CELL("direccion",Tabla_471041!A1049),"1046")</f>
        <v>1046</v>
      </c>
      <c r="X1053" s="5" t="str" cm="1">
        <f t="array" aca="1" ref="X1053" ca="1">HYPERLINK("#"&amp;CELL("direccion",Tabla_471031!A1049),"1046")</f>
        <v>1046</v>
      </c>
      <c r="Y1053" s="5" t="str" cm="1">
        <f t="array" aca="1" ref="Y1053" ca="1">HYPERLINK("#"&amp;CELL("direccion",Tabla_471032!A1049),"1046")</f>
        <v>1046</v>
      </c>
      <c r="Z1053" s="5" t="str" cm="1">
        <f t="array" aca="1" ref="Z1053" ca="1">HYPERLINK("#"&amp;CELL("direccion",Tabla_471059!A1049),"1046")</f>
        <v>1046</v>
      </c>
      <c r="AA1053" s="5" t="str" cm="1">
        <f t="array" aca="1" ref="AA1053" ca="1">HYPERLINK("#"&amp;CELL("direccion",Tabla_471071!A1049),"1046")</f>
        <v>1046</v>
      </c>
      <c r="AB1053" s="5" t="str" cm="1">
        <f t="array" aca="1" ref="AB1053" ca="1">HYPERLINK("#"&amp;CELL("direccion",Tabla_471062!A1049),"1046")</f>
        <v>1046</v>
      </c>
      <c r="AC1053" s="5" t="str" cm="1">
        <f t="array" aca="1" ref="AC1053" ca="1">HYPERLINK("#"&amp;CELL("direccion",Tabla_471074!A1049),"1046")</f>
        <v>1046</v>
      </c>
      <c r="AD1053" t="s">
        <v>213</v>
      </c>
      <c r="AE1053" s="3">
        <v>45747</v>
      </c>
    </row>
    <row r="1054" spans="1:31" x14ac:dyDescent="0.3">
      <c r="A1054">
        <v>2025</v>
      </c>
      <c r="B1054" s="3">
        <v>45658</v>
      </c>
      <c r="C1054" s="3">
        <v>45747</v>
      </c>
      <c r="D1054" t="s">
        <v>84</v>
      </c>
      <c r="E1054">
        <v>169</v>
      </c>
      <c r="F1054" t="s">
        <v>310</v>
      </c>
      <c r="G1054" t="s">
        <v>310</v>
      </c>
      <c r="H1054" t="s">
        <v>225</v>
      </c>
      <c r="I1054" t="s">
        <v>1697</v>
      </c>
      <c r="J1054" t="s">
        <v>1698</v>
      </c>
      <c r="K1054" t="s">
        <v>1699</v>
      </c>
      <c r="L1054" t="s">
        <v>91</v>
      </c>
      <c r="M1054">
        <v>11537</v>
      </c>
      <c r="N1054" t="s">
        <v>212</v>
      </c>
      <c r="O1054">
        <v>9402.81</v>
      </c>
      <c r="P1054" t="s">
        <v>212</v>
      </c>
      <c r="Q1054" s="5" t="str" cm="1">
        <f t="array" aca="1" ref="Q1054" ca="1">HYPERLINK("#"&amp;CELL("direccion",Tabla_471065!A1050),"1047")</f>
        <v>1047</v>
      </c>
      <c r="R1054" s="5" t="str" cm="1">
        <f t="array" aca="1" ref="R1054" ca="1">HYPERLINK("#"&amp;CELL("direccion",Tabla_471039!A1050),"1047")</f>
        <v>1047</v>
      </c>
      <c r="S1054" s="5" t="str" cm="1">
        <f t="array" aca="1" ref="S1054" ca="1">HYPERLINK("#"&amp;CELL("direccion",Tabla_471067!A1050),"1047")</f>
        <v>1047</v>
      </c>
      <c r="T1054" s="5" t="str" cm="1">
        <f t="array" aca="1" ref="T1054" ca="1">HYPERLINK("#"&amp;CELL("direccion",Tabla_471023!A1050),"1047")</f>
        <v>1047</v>
      </c>
      <c r="U1054" s="5" t="str" cm="1">
        <f t="array" aca="1" ref="U1054" ca="1">HYPERLINK("#"&amp;CELL("direccion",Tabla_471047!A1050),"1047")</f>
        <v>1047</v>
      </c>
      <c r="V1054" s="5" t="str" cm="1">
        <f t="array" aca="1" ref="V1054" ca="1">HYPERLINK("#"&amp;CELL("direccion",Tabla_471030!A1050),"1047")</f>
        <v>1047</v>
      </c>
      <c r="W1054" s="5" t="str" cm="1">
        <f t="array" aca="1" ref="W1054" ca="1">HYPERLINK("#"&amp;CELL("direccion",Tabla_471041!A1050),"1047")</f>
        <v>1047</v>
      </c>
      <c r="X1054" s="5" t="str" cm="1">
        <f t="array" aca="1" ref="X1054" ca="1">HYPERLINK("#"&amp;CELL("direccion",Tabla_471031!A1050),"1047")</f>
        <v>1047</v>
      </c>
      <c r="Y1054" s="5" t="str" cm="1">
        <f t="array" aca="1" ref="Y1054" ca="1">HYPERLINK("#"&amp;CELL("direccion",Tabla_471032!A1050),"1047")</f>
        <v>1047</v>
      </c>
      <c r="Z1054" s="5" t="str" cm="1">
        <f t="array" aca="1" ref="Z1054" ca="1">HYPERLINK("#"&amp;CELL("direccion",Tabla_471059!A1050),"1047")</f>
        <v>1047</v>
      </c>
      <c r="AA1054" s="5" t="str" cm="1">
        <f t="array" aca="1" ref="AA1054" ca="1">HYPERLINK("#"&amp;CELL("direccion",Tabla_471071!A1050),"1047")</f>
        <v>1047</v>
      </c>
      <c r="AB1054" s="5" t="str" cm="1">
        <f t="array" aca="1" ref="AB1054" ca="1">HYPERLINK("#"&amp;CELL("direccion",Tabla_471062!A1050),"1047")</f>
        <v>1047</v>
      </c>
      <c r="AC1054" s="5" t="str" cm="1">
        <f t="array" aca="1" ref="AC1054" ca="1">HYPERLINK("#"&amp;CELL("direccion",Tabla_471074!A1050),"1047")</f>
        <v>1047</v>
      </c>
      <c r="AD1054" t="s">
        <v>213</v>
      </c>
      <c r="AE1054" s="3">
        <v>45747</v>
      </c>
    </row>
    <row r="1055" spans="1:31" x14ac:dyDescent="0.3">
      <c r="A1055">
        <v>2025</v>
      </c>
      <c r="B1055" s="3">
        <v>45658</v>
      </c>
      <c r="C1055" s="3">
        <v>45747</v>
      </c>
      <c r="D1055" t="s">
        <v>84</v>
      </c>
      <c r="E1055">
        <v>169</v>
      </c>
      <c r="F1055" t="s">
        <v>310</v>
      </c>
      <c r="G1055" t="s">
        <v>310</v>
      </c>
      <c r="H1055" t="s">
        <v>225</v>
      </c>
      <c r="I1055" t="s">
        <v>1700</v>
      </c>
      <c r="J1055" t="s">
        <v>1698</v>
      </c>
      <c r="K1055" t="s">
        <v>1701</v>
      </c>
      <c r="L1055" t="s">
        <v>92</v>
      </c>
      <c r="M1055">
        <v>11537</v>
      </c>
      <c r="N1055" t="s">
        <v>212</v>
      </c>
      <c r="O1055">
        <v>9402.81</v>
      </c>
      <c r="P1055" t="s">
        <v>212</v>
      </c>
      <c r="Q1055" s="5" t="str" cm="1">
        <f t="array" aca="1" ref="Q1055" ca="1">HYPERLINK("#"&amp;CELL("direccion",Tabla_471065!A1051),"1048")</f>
        <v>1048</v>
      </c>
      <c r="R1055" s="5" t="str" cm="1">
        <f t="array" aca="1" ref="R1055" ca="1">HYPERLINK("#"&amp;CELL("direccion",Tabla_471039!A1051),"1048")</f>
        <v>1048</v>
      </c>
      <c r="S1055" s="5" t="str" cm="1">
        <f t="array" aca="1" ref="S1055" ca="1">HYPERLINK("#"&amp;CELL("direccion",Tabla_471067!A1051),"1048")</f>
        <v>1048</v>
      </c>
      <c r="T1055" s="5" t="str" cm="1">
        <f t="array" aca="1" ref="T1055" ca="1">HYPERLINK("#"&amp;CELL("direccion",Tabla_471023!A1051),"1048")</f>
        <v>1048</v>
      </c>
      <c r="U1055" s="5" t="str" cm="1">
        <f t="array" aca="1" ref="U1055" ca="1">HYPERLINK("#"&amp;CELL("direccion",Tabla_471047!A1051),"1048")</f>
        <v>1048</v>
      </c>
      <c r="V1055" s="5" t="str" cm="1">
        <f t="array" aca="1" ref="V1055" ca="1">HYPERLINK("#"&amp;CELL("direccion",Tabla_471030!A1051),"1048")</f>
        <v>1048</v>
      </c>
      <c r="W1055" s="5" t="str" cm="1">
        <f t="array" aca="1" ref="W1055" ca="1">HYPERLINK("#"&amp;CELL("direccion",Tabla_471041!A1051),"1048")</f>
        <v>1048</v>
      </c>
      <c r="X1055" s="5" t="str" cm="1">
        <f t="array" aca="1" ref="X1055" ca="1">HYPERLINK("#"&amp;CELL("direccion",Tabla_471031!A1051),"1048")</f>
        <v>1048</v>
      </c>
      <c r="Y1055" s="5" t="str" cm="1">
        <f t="array" aca="1" ref="Y1055" ca="1">HYPERLINK("#"&amp;CELL("direccion",Tabla_471032!A1051),"1048")</f>
        <v>1048</v>
      </c>
      <c r="Z1055" s="5" t="str" cm="1">
        <f t="array" aca="1" ref="Z1055" ca="1">HYPERLINK("#"&amp;CELL("direccion",Tabla_471059!A1051),"1048")</f>
        <v>1048</v>
      </c>
      <c r="AA1055" s="5" t="str" cm="1">
        <f t="array" aca="1" ref="AA1055" ca="1">HYPERLINK("#"&amp;CELL("direccion",Tabla_471071!A1051),"1048")</f>
        <v>1048</v>
      </c>
      <c r="AB1055" s="5" t="str" cm="1">
        <f t="array" aca="1" ref="AB1055" ca="1">HYPERLINK("#"&amp;CELL("direccion",Tabla_471062!A1051),"1048")</f>
        <v>1048</v>
      </c>
      <c r="AC1055" s="5" t="str" cm="1">
        <f t="array" aca="1" ref="AC1055" ca="1">HYPERLINK("#"&amp;CELL("direccion",Tabla_471074!A1051),"1048")</f>
        <v>1048</v>
      </c>
      <c r="AD1055" t="s">
        <v>213</v>
      </c>
      <c r="AE1055" s="3">
        <v>45747</v>
      </c>
    </row>
    <row r="1056" spans="1:31" x14ac:dyDescent="0.3">
      <c r="A1056">
        <v>2025</v>
      </c>
      <c r="B1056" s="3">
        <v>45658</v>
      </c>
      <c r="C1056" s="3">
        <v>45747</v>
      </c>
      <c r="D1056" t="s">
        <v>84</v>
      </c>
      <c r="E1056">
        <v>169</v>
      </c>
      <c r="F1056" t="s">
        <v>310</v>
      </c>
      <c r="G1056" t="s">
        <v>310</v>
      </c>
      <c r="H1056" t="s">
        <v>225</v>
      </c>
      <c r="I1056" t="s">
        <v>1560</v>
      </c>
      <c r="J1056" t="s">
        <v>1702</v>
      </c>
      <c r="K1056" t="s">
        <v>881</v>
      </c>
      <c r="L1056" t="s">
        <v>92</v>
      </c>
      <c r="M1056">
        <v>11537</v>
      </c>
      <c r="N1056" t="s">
        <v>212</v>
      </c>
      <c r="O1056">
        <v>9402.81</v>
      </c>
      <c r="P1056" t="s">
        <v>212</v>
      </c>
      <c r="Q1056" s="5" t="str" cm="1">
        <f t="array" aca="1" ref="Q1056" ca="1">HYPERLINK("#"&amp;CELL("direccion",Tabla_471065!A1052),"1049")</f>
        <v>1049</v>
      </c>
      <c r="R1056" s="5" t="str" cm="1">
        <f t="array" aca="1" ref="R1056" ca="1">HYPERLINK("#"&amp;CELL("direccion",Tabla_471039!A1052),"1049")</f>
        <v>1049</v>
      </c>
      <c r="S1056" s="5" t="str" cm="1">
        <f t="array" aca="1" ref="S1056" ca="1">HYPERLINK("#"&amp;CELL("direccion",Tabla_471067!A1052),"1049")</f>
        <v>1049</v>
      </c>
      <c r="T1056" s="5" t="str" cm="1">
        <f t="array" aca="1" ref="T1056" ca="1">HYPERLINK("#"&amp;CELL("direccion",Tabla_471023!A1052),"1049")</f>
        <v>1049</v>
      </c>
      <c r="U1056" s="5" t="str" cm="1">
        <f t="array" aca="1" ref="U1056" ca="1">HYPERLINK("#"&amp;CELL("direccion",Tabla_471047!A1052),"1049")</f>
        <v>1049</v>
      </c>
      <c r="V1056" s="5" t="str" cm="1">
        <f t="array" aca="1" ref="V1056" ca="1">HYPERLINK("#"&amp;CELL("direccion",Tabla_471030!A1052),"1049")</f>
        <v>1049</v>
      </c>
      <c r="W1056" s="5" t="str" cm="1">
        <f t="array" aca="1" ref="W1056" ca="1">HYPERLINK("#"&amp;CELL("direccion",Tabla_471041!A1052),"1049")</f>
        <v>1049</v>
      </c>
      <c r="X1056" s="5" t="str" cm="1">
        <f t="array" aca="1" ref="X1056" ca="1">HYPERLINK("#"&amp;CELL("direccion",Tabla_471031!A1052),"1049")</f>
        <v>1049</v>
      </c>
      <c r="Y1056" s="5" t="str" cm="1">
        <f t="array" aca="1" ref="Y1056" ca="1">HYPERLINK("#"&amp;CELL("direccion",Tabla_471032!A1052),"1049")</f>
        <v>1049</v>
      </c>
      <c r="Z1056" s="5" t="str" cm="1">
        <f t="array" aca="1" ref="Z1056" ca="1">HYPERLINK("#"&amp;CELL("direccion",Tabla_471059!A1052),"1049")</f>
        <v>1049</v>
      </c>
      <c r="AA1056" s="5" t="str" cm="1">
        <f t="array" aca="1" ref="AA1056" ca="1">HYPERLINK("#"&amp;CELL("direccion",Tabla_471071!A1052),"1049")</f>
        <v>1049</v>
      </c>
      <c r="AB1056" s="5" t="str" cm="1">
        <f t="array" aca="1" ref="AB1056" ca="1">HYPERLINK("#"&amp;CELL("direccion",Tabla_471062!A1052),"1049")</f>
        <v>1049</v>
      </c>
      <c r="AC1056" s="5" t="str" cm="1">
        <f t="array" aca="1" ref="AC1056" ca="1">HYPERLINK("#"&amp;CELL("direccion",Tabla_471074!A1052),"1049")</f>
        <v>1049</v>
      </c>
      <c r="AD1056" t="s">
        <v>213</v>
      </c>
      <c r="AE1056" s="3">
        <v>45747</v>
      </c>
    </row>
    <row r="1057" spans="1:31" x14ac:dyDescent="0.3">
      <c r="A1057">
        <v>2025</v>
      </c>
      <c r="B1057" s="3">
        <v>45658</v>
      </c>
      <c r="C1057" s="3">
        <v>45747</v>
      </c>
      <c r="D1057" t="s">
        <v>84</v>
      </c>
      <c r="E1057">
        <v>169</v>
      </c>
      <c r="F1057" t="s">
        <v>309</v>
      </c>
      <c r="G1057" t="s">
        <v>309</v>
      </c>
      <c r="H1057" t="s">
        <v>225</v>
      </c>
      <c r="I1057" t="s">
        <v>1703</v>
      </c>
      <c r="J1057" t="s">
        <v>1704</v>
      </c>
      <c r="K1057" t="s">
        <v>444</v>
      </c>
      <c r="L1057" t="s">
        <v>91</v>
      </c>
      <c r="M1057">
        <v>11537</v>
      </c>
      <c r="N1057" t="s">
        <v>212</v>
      </c>
      <c r="O1057">
        <v>9402.81</v>
      </c>
      <c r="P1057" t="s">
        <v>212</v>
      </c>
      <c r="Q1057" s="5" t="str" cm="1">
        <f t="array" aca="1" ref="Q1057" ca="1">HYPERLINK("#"&amp;CELL("direccion",Tabla_471065!A1053),"1050")</f>
        <v>1050</v>
      </c>
      <c r="R1057" s="5" t="str" cm="1">
        <f t="array" aca="1" ref="R1057" ca="1">HYPERLINK("#"&amp;CELL("direccion",Tabla_471039!A1053),"1050")</f>
        <v>1050</v>
      </c>
      <c r="S1057" s="5" t="str" cm="1">
        <f t="array" aca="1" ref="S1057" ca="1">HYPERLINK("#"&amp;CELL("direccion",Tabla_471067!A1053),"1050")</f>
        <v>1050</v>
      </c>
      <c r="T1057" s="5" t="str" cm="1">
        <f t="array" aca="1" ref="T1057" ca="1">HYPERLINK("#"&amp;CELL("direccion",Tabla_471023!A1053),"1050")</f>
        <v>1050</v>
      </c>
      <c r="U1057" s="5" t="str" cm="1">
        <f t="array" aca="1" ref="U1057" ca="1">HYPERLINK("#"&amp;CELL("direccion",Tabla_471047!A1053),"1050")</f>
        <v>1050</v>
      </c>
      <c r="V1057" s="5" t="str" cm="1">
        <f t="array" aca="1" ref="V1057" ca="1">HYPERLINK("#"&amp;CELL("direccion",Tabla_471030!A1053),"1050")</f>
        <v>1050</v>
      </c>
      <c r="W1057" s="5" t="str" cm="1">
        <f t="array" aca="1" ref="W1057" ca="1">HYPERLINK("#"&amp;CELL("direccion",Tabla_471041!A1053),"1050")</f>
        <v>1050</v>
      </c>
      <c r="X1057" s="5" t="str" cm="1">
        <f t="array" aca="1" ref="X1057" ca="1">HYPERLINK("#"&amp;CELL("direccion",Tabla_471031!A1053),"1050")</f>
        <v>1050</v>
      </c>
      <c r="Y1057" s="5" t="str" cm="1">
        <f t="array" aca="1" ref="Y1057" ca="1">HYPERLINK("#"&amp;CELL("direccion",Tabla_471032!A1053),"1050")</f>
        <v>1050</v>
      </c>
      <c r="Z1057" s="5" t="str" cm="1">
        <f t="array" aca="1" ref="Z1057" ca="1">HYPERLINK("#"&amp;CELL("direccion",Tabla_471059!A1053),"1050")</f>
        <v>1050</v>
      </c>
      <c r="AA1057" s="5" t="str" cm="1">
        <f t="array" aca="1" ref="AA1057" ca="1">HYPERLINK("#"&amp;CELL("direccion",Tabla_471071!A1053),"1050")</f>
        <v>1050</v>
      </c>
      <c r="AB1057" s="5" t="str" cm="1">
        <f t="array" aca="1" ref="AB1057" ca="1">HYPERLINK("#"&amp;CELL("direccion",Tabla_471062!A1053),"1050")</f>
        <v>1050</v>
      </c>
      <c r="AC1057" s="5" t="str" cm="1">
        <f t="array" aca="1" ref="AC1057" ca="1">HYPERLINK("#"&amp;CELL("direccion",Tabla_471074!A1053),"1050")</f>
        <v>1050</v>
      </c>
      <c r="AD1057" t="s">
        <v>213</v>
      </c>
      <c r="AE1057" s="3">
        <v>45747</v>
      </c>
    </row>
    <row r="1058" spans="1:31" x14ac:dyDescent="0.3">
      <c r="A1058">
        <v>2025</v>
      </c>
      <c r="B1058" s="3">
        <v>45658</v>
      </c>
      <c r="C1058" s="3">
        <v>45747</v>
      </c>
      <c r="D1058" t="s">
        <v>84</v>
      </c>
      <c r="E1058">
        <v>169</v>
      </c>
      <c r="F1058" t="s">
        <v>310</v>
      </c>
      <c r="G1058" t="s">
        <v>310</v>
      </c>
      <c r="H1058" t="s">
        <v>225</v>
      </c>
      <c r="I1058" t="s">
        <v>1705</v>
      </c>
      <c r="J1058" t="s">
        <v>437</v>
      </c>
      <c r="K1058" t="s">
        <v>685</v>
      </c>
      <c r="L1058" t="s">
        <v>92</v>
      </c>
      <c r="M1058">
        <v>11537</v>
      </c>
      <c r="N1058" t="s">
        <v>212</v>
      </c>
      <c r="O1058">
        <v>9402.81</v>
      </c>
      <c r="P1058" t="s">
        <v>212</v>
      </c>
      <c r="Q1058" s="5" t="str" cm="1">
        <f t="array" aca="1" ref="Q1058" ca="1">HYPERLINK("#"&amp;CELL("direccion",Tabla_471065!A1054),"1051")</f>
        <v>1051</v>
      </c>
      <c r="R1058" s="5" t="str" cm="1">
        <f t="array" aca="1" ref="R1058" ca="1">HYPERLINK("#"&amp;CELL("direccion",Tabla_471039!A1054),"1051")</f>
        <v>1051</v>
      </c>
      <c r="S1058" s="5" t="str" cm="1">
        <f t="array" aca="1" ref="S1058" ca="1">HYPERLINK("#"&amp;CELL("direccion",Tabla_471067!A1054),"1051")</f>
        <v>1051</v>
      </c>
      <c r="T1058" s="5" t="str" cm="1">
        <f t="array" aca="1" ref="T1058" ca="1">HYPERLINK("#"&amp;CELL("direccion",Tabla_471023!A1054),"1051")</f>
        <v>1051</v>
      </c>
      <c r="U1058" s="5" t="str" cm="1">
        <f t="array" aca="1" ref="U1058" ca="1">HYPERLINK("#"&amp;CELL("direccion",Tabla_471047!A1054),"1051")</f>
        <v>1051</v>
      </c>
      <c r="V1058" s="5" t="str" cm="1">
        <f t="array" aca="1" ref="V1058" ca="1">HYPERLINK("#"&amp;CELL("direccion",Tabla_471030!A1054),"1051")</f>
        <v>1051</v>
      </c>
      <c r="W1058" s="5" t="str" cm="1">
        <f t="array" aca="1" ref="W1058" ca="1">HYPERLINK("#"&amp;CELL("direccion",Tabla_471041!A1054),"1051")</f>
        <v>1051</v>
      </c>
      <c r="X1058" s="5" t="str" cm="1">
        <f t="array" aca="1" ref="X1058" ca="1">HYPERLINK("#"&amp;CELL("direccion",Tabla_471031!A1054),"1051")</f>
        <v>1051</v>
      </c>
      <c r="Y1058" s="5" t="str" cm="1">
        <f t="array" aca="1" ref="Y1058" ca="1">HYPERLINK("#"&amp;CELL("direccion",Tabla_471032!A1054),"1051")</f>
        <v>1051</v>
      </c>
      <c r="Z1058" s="5" t="str" cm="1">
        <f t="array" aca="1" ref="Z1058" ca="1">HYPERLINK("#"&amp;CELL("direccion",Tabla_471059!A1054),"1051")</f>
        <v>1051</v>
      </c>
      <c r="AA1058" s="5" t="str" cm="1">
        <f t="array" aca="1" ref="AA1058" ca="1">HYPERLINK("#"&amp;CELL("direccion",Tabla_471071!A1054),"1051")</f>
        <v>1051</v>
      </c>
      <c r="AB1058" s="5" t="str" cm="1">
        <f t="array" aca="1" ref="AB1058" ca="1">HYPERLINK("#"&amp;CELL("direccion",Tabla_471062!A1054),"1051")</f>
        <v>1051</v>
      </c>
      <c r="AC1058" s="5" t="str" cm="1">
        <f t="array" aca="1" ref="AC1058" ca="1">HYPERLINK("#"&amp;CELL("direccion",Tabla_471074!A1054),"1051")</f>
        <v>1051</v>
      </c>
      <c r="AD1058" t="s">
        <v>213</v>
      </c>
      <c r="AE1058" s="3">
        <v>45747</v>
      </c>
    </row>
    <row r="1059" spans="1:31" x14ac:dyDescent="0.3">
      <c r="A1059">
        <v>2025</v>
      </c>
      <c r="B1059" s="3">
        <v>45658</v>
      </c>
      <c r="C1059" s="3">
        <v>45747</v>
      </c>
      <c r="D1059" t="s">
        <v>84</v>
      </c>
      <c r="E1059">
        <v>169</v>
      </c>
      <c r="F1059" t="s">
        <v>310</v>
      </c>
      <c r="G1059" t="s">
        <v>310</v>
      </c>
      <c r="H1059" t="s">
        <v>225</v>
      </c>
      <c r="I1059" t="s">
        <v>1052</v>
      </c>
      <c r="J1059" t="s">
        <v>393</v>
      </c>
      <c r="K1059" t="s">
        <v>355</v>
      </c>
      <c r="L1059" t="s">
        <v>91</v>
      </c>
      <c r="M1059">
        <v>11537</v>
      </c>
      <c r="N1059" t="s">
        <v>212</v>
      </c>
      <c r="O1059">
        <v>9402.81</v>
      </c>
      <c r="P1059" t="s">
        <v>212</v>
      </c>
      <c r="Q1059" s="5" t="str" cm="1">
        <f t="array" aca="1" ref="Q1059" ca="1">HYPERLINK("#"&amp;CELL("direccion",Tabla_471065!A1055),"1052")</f>
        <v>1052</v>
      </c>
      <c r="R1059" s="5" t="str" cm="1">
        <f t="array" aca="1" ref="R1059" ca="1">HYPERLINK("#"&amp;CELL("direccion",Tabla_471039!A1055),"1052")</f>
        <v>1052</v>
      </c>
      <c r="S1059" s="5" t="str" cm="1">
        <f t="array" aca="1" ref="S1059" ca="1">HYPERLINK("#"&amp;CELL("direccion",Tabla_471067!A1055),"1052")</f>
        <v>1052</v>
      </c>
      <c r="T1059" s="5" t="str" cm="1">
        <f t="array" aca="1" ref="T1059" ca="1">HYPERLINK("#"&amp;CELL("direccion",Tabla_471023!A1055),"1052")</f>
        <v>1052</v>
      </c>
      <c r="U1059" s="5" t="str" cm="1">
        <f t="array" aca="1" ref="U1059" ca="1">HYPERLINK("#"&amp;CELL("direccion",Tabla_471047!A1055),"1052")</f>
        <v>1052</v>
      </c>
      <c r="V1059" s="5" t="str" cm="1">
        <f t="array" aca="1" ref="V1059" ca="1">HYPERLINK("#"&amp;CELL("direccion",Tabla_471030!A1055),"1052")</f>
        <v>1052</v>
      </c>
      <c r="W1059" s="5" t="str" cm="1">
        <f t="array" aca="1" ref="W1059" ca="1">HYPERLINK("#"&amp;CELL("direccion",Tabla_471041!A1055),"1052")</f>
        <v>1052</v>
      </c>
      <c r="X1059" s="5" t="str" cm="1">
        <f t="array" aca="1" ref="X1059" ca="1">HYPERLINK("#"&amp;CELL("direccion",Tabla_471031!A1055),"1052")</f>
        <v>1052</v>
      </c>
      <c r="Y1059" s="5" t="str" cm="1">
        <f t="array" aca="1" ref="Y1059" ca="1">HYPERLINK("#"&amp;CELL("direccion",Tabla_471032!A1055),"1052")</f>
        <v>1052</v>
      </c>
      <c r="Z1059" s="5" t="str" cm="1">
        <f t="array" aca="1" ref="Z1059" ca="1">HYPERLINK("#"&amp;CELL("direccion",Tabla_471059!A1055),"1052")</f>
        <v>1052</v>
      </c>
      <c r="AA1059" s="5" t="str" cm="1">
        <f t="array" aca="1" ref="AA1059" ca="1">HYPERLINK("#"&amp;CELL("direccion",Tabla_471071!A1055),"1052")</f>
        <v>1052</v>
      </c>
      <c r="AB1059" s="5" t="str" cm="1">
        <f t="array" aca="1" ref="AB1059" ca="1">HYPERLINK("#"&amp;CELL("direccion",Tabla_471062!A1055),"1052")</f>
        <v>1052</v>
      </c>
      <c r="AC1059" s="5" t="str" cm="1">
        <f t="array" aca="1" ref="AC1059" ca="1">HYPERLINK("#"&amp;CELL("direccion",Tabla_471074!A1055),"1052")</f>
        <v>1052</v>
      </c>
      <c r="AD1059" t="s">
        <v>213</v>
      </c>
      <c r="AE1059" s="3">
        <v>45747</v>
      </c>
    </row>
    <row r="1060" spans="1:31" x14ac:dyDescent="0.3">
      <c r="A1060">
        <v>2025</v>
      </c>
      <c r="B1060" s="3">
        <v>45658</v>
      </c>
      <c r="C1060" s="3">
        <v>45747</v>
      </c>
      <c r="D1060" t="s">
        <v>84</v>
      </c>
      <c r="E1060">
        <v>169</v>
      </c>
      <c r="F1060" t="s">
        <v>306</v>
      </c>
      <c r="G1060" t="s">
        <v>306</v>
      </c>
      <c r="H1060" t="s">
        <v>225</v>
      </c>
      <c r="I1060" t="s">
        <v>823</v>
      </c>
      <c r="J1060" t="s">
        <v>390</v>
      </c>
      <c r="K1060" t="s">
        <v>1706</v>
      </c>
      <c r="L1060" t="s">
        <v>91</v>
      </c>
      <c r="M1060">
        <v>11537</v>
      </c>
      <c r="N1060" t="s">
        <v>212</v>
      </c>
      <c r="O1060">
        <v>9402.81</v>
      </c>
      <c r="P1060" t="s">
        <v>212</v>
      </c>
      <c r="Q1060" s="5" t="str" cm="1">
        <f t="array" aca="1" ref="Q1060" ca="1">HYPERLINK("#"&amp;CELL("direccion",Tabla_471065!A1056),"1053")</f>
        <v>1053</v>
      </c>
      <c r="R1060" s="5" t="str" cm="1">
        <f t="array" aca="1" ref="R1060" ca="1">HYPERLINK("#"&amp;CELL("direccion",Tabla_471039!A1056),"1053")</f>
        <v>1053</v>
      </c>
      <c r="S1060" s="5" t="str" cm="1">
        <f t="array" aca="1" ref="S1060" ca="1">HYPERLINK("#"&amp;CELL("direccion",Tabla_471067!A1056),"1053")</f>
        <v>1053</v>
      </c>
      <c r="T1060" s="5" t="str" cm="1">
        <f t="array" aca="1" ref="T1060" ca="1">HYPERLINK("#"&amp;CELL("direccion",Tabla_471023!A1056),"1053")</f>
        <v>1053</v>
      </c>
      <c r="U1060" s="5" t="str" cm="1">
        <f t="array" aca="1" ref="U1060" ca="1">HYPERLINK("#"&amp;CELL("direccion",Tabla_471047!A1056),"1053")</f>
        <v>1053</v>
      </c>
      <c r="V1060" s="5" t="str" cm="1">
        <f t="array" aca="1" ref="V1060" ca="1">HYPERLINK("#"&amp;CELL("direccion",Tabla_471030!A1056),"1053")</f>
        <v>1053</v>
      </c>
      <c r="W1060" s="5" t="str" cm="1">
        <f t="array" aca="1" ref="W1060" ca="1">HYPERLINK("#"&amp;CELL("direccion",Tabla_471041!A1056),"1053")</f>
        <v>1053</v>
      </c>
      <c r="X1060" s="5" t="str" cm="1">
        <f t="array" aca="1" ref="X1060" ca="1">HYPERLINK("#"&amp;CELL("direccion",Tabla_471031!A1056),"1053")</f>
        <v>1053</v>
      </c>
      <c r="Y1060" s="5" t="str" cm="1">
        <f t="array" aca="1" ref="Y1060" ca="1">HYPERLINK("#"&amp;CELL("direccion",Tabla_471032!A1056),"1053")</f>
        <v>1053</v>
      </c>
      <c r="Z1060" s="5" t="str" cm="1">
        <f t="array" aca="1" ref="Z1060" ca="1">HYPERLINK("#"&amp;CELL("direccion",Tabla_471059!A1056),"1053")</f>
        <v>1053</v>
      </c>
      <c r="AA1060" s="5" t="str" cm="1">
        <f t="array" aca="1" ref="AA1060" ca="1">HYPERLINK("#"&amp;CELL("direccion",Tabla_471071!A1056),"1053")</f>
        <v>1053</v>
      </c>
      <c r="AB1060" s="5" t="str" cm="1">
        <f t="array" aca="1" ref="AB1060" ca="1">HYPERLINK("#"&amp;CELL("direccion",Tabla_471062!A1056),"1053")</f>
        <v>1053</v>
      </c>
      <c r="AC1060" s="5" t="str" cm="1">
        <f t="array" aca="1" ref="AC1060" ca="1">HYPERLINK("#"&amp;CELL("direccion",Tabla_471074!A1056),"1053")</f>
        <v>1053</v>
      </c>
      <c r="AD1060" t="s">
        <v>213</v>
      </c>
      <c r="AE1060" s="3">
        <v>45747</v>
      </c>
    </row>
    <row r="1061" spans="1:31" x14ac:dyDescent="0.3">
      <c r="A1061">
        <v>2025</v>
      </c>
      <c r="B1061" s="3">
        <v>45658</v>
      </c>
      <c r="C1061" s="3">
        <v>45747</v>
      </c>
      <c r="D1061" t="s">
        <v>84</v>
      </c>
      <c r="E1061">
        <v>169</v>
      </c>
      <c r="F1061" t="s">
        <v>307</v>
      </c>
      <c r="G1061" t="s">
        <v>307</v>
      </c>
      <c r="H1061" t="s">
        <v>225</v>
      </c>
      <c r="I1061" t="s">
        <v>1707</v>
      </c>
      <c r="J1061" t="s">
        <v>520</v>
      </c>
      <c r="K1061" t="s">
        <v>1708</v>
      </c>
      <c r="L1061" t="s">
        <v>92</v>
      </c>
      <c r="M1061">
        <v>11537</v>
      </c>
      <c r="N1061" t="s">
        <v>212</v>
      </c>
      <c r="O1061">
        <v>9402.81</v>
      </c>
      <c r="P1061" t="s">
        <v>212</v>
      </c>
      <c r="Q1061" s="5" t="str" cm="1">
        <f t="array" aca="1" ref="Q1061" ca="1">HYPERLINK("#"&amp;CELL("direccion",Tabla_471065!A1057),"1054")</f>
        <v>1054</v>
      </c>
      <c r="R1061" s="5" t="str" cm="1">
        <f t="array" aca="1" ref="R1061" ca="1">HYPERLINK("#"&amp;CELL("direccion",Tabla_471039!A1057),"1054")</f>
        <v>1054</v>
      </c>
      <c r="S1061" s="5" t="str" cm="1">
        <f t="array" aca="1" ref="S1061" ca="1">HYPERLINK("#"&amp;CELL("direccion",Tabla_471067!A1057),"1054")</f>
        <v>1054</v>
      </c>
      <c r="T1061" s="5" t="str" cm="1">
        <f t="array" aca="1" ref="T1061" ca="1">HYPERLINK("#"&amp;CELL("direccion",Tabla_471023!A1057),"1054")</f>
        <v>1054</v>
      </c>
      <c r="U1061" s="5" t="str" cm="1">
        <f t="array" aca="1" ref="U1061" ca="1">HYPERLINK("#"&amp;CELL("direccion",Tabla_471047!A1057),"1054")</f>
        <v>1054</v>
      </c>
      <c r="V1061" s="5" t="str" cm="1">
        <f t="array" aca="1" ref="V1061" ca="1">HYPERLINK("#"&amp;CELL("direccion",Tabla_471030!A1057),"1054")</f>
        <v>1054</v>
      </c>
      <c r="W1061" s="5" t="str" cm="1">
        <f t="array" aca="1" ref="W1061" ca="1">HYPERLINK("#"&amp;CELL("direccion",Tabla_471041!A1057),"1054")</f>
        <v>1054</v>
      </c>
      <c r="X1061" s="5" t="str" cm="1">
        <f t="array" aca="1" ref="X1061" ca="1">HYPERLINK("#"&amp;CELL("direccion",Tabla_471031!A1057),"1054")</f>
        <v>1054</v>
      </c>
      <c r="Y1061" s="5" t="str" cm="1">
        <f t="array" aca="1" ref="Y1061" ca="1">HYPERLINK("#"&amp;CELL("direccion",Tabla_471032!A1057),"1054")</f>
        <v>1054</v>
      </c>
      <c r="Z1061" s="5" t="str" cm="1">
        <f t="array" aca="1" ref="Z1061" ca="1">HYPERLINK("#"&amp;CELL("direccion",Tabla_471059!A1057),"1054")</f>
        <v>1054</v>
      </c>
      <c r="AA1061" s="5" t="str" cm="1">
        <f t="array" aca="1" ref="AA1061" ca="1">HYPERLINK("#"&amp;CELL("direccion",Tabla_471071!A1057),"1054")</f>
        <v>1054</v>
      </c>
      <c r="AB1061" s="5" t="str" cm="1">
        <f t="array" aca="1" ref="AB1061" ca="1">HYPERLINK("#"&amp;CELL("direccion",Tabla_471062!A1057),"1054")</f>
        <v>1054</v>
      </c>
      <c r="AC1061" s="5" t="str" cm="1">
        <f t="array" aca="1" ref="AC1061" ca="1">HYPERLINK("#"&amp;CELL("direccion",Tabla_471074!A1057),"1054")</f>
        <v>1054</v>
      </c>
      <c r="AD1061" t="s">
        <v>213</v>
      </c>
      <c r="AE1061" s="3">
        <v>45747</v>
      </c>
    </row>
    <row r="1062" spans="1:31" x14ac:dyDescent="0.3">
      <c r="A1062">
        <v>2025</v>
      </c>
      <c r="B1062" s="3">
        <v>45658</v>
      </c>
      <c r="C1062" s="3">
        <v>45747</v>
      </c>
      <c r="D1062" t="s">
        <v>84</v>
      </c>
      <c r="E1062">
        <v>169</v>
      </c>
      <c r="F1062" t="s">
        <v>297</v>
      </c>
      <c r="G1062" t="s">
        <v>297</v>
      </c>
      <c r="H1062" t="s">
        <v>225</v>
      </c>
      <c r="I1062" t="s">
        <v>600</v>
      </c>
      <c r="J1062" t="s">
        <v>765</v>
      </c>
      <c r="K1062" t="s">
        <v>711</v>
      </c>
      <c r="L1062" t="s">
        <v>91</v>
      </c>
      <c r="M1062">
        <v>11537</v>
      </c>
      <c r="N1062" t="s">
        <v>212</v>
      </c>
      <c r="O1062">
        <v>9402.81</v>
      </c>
      <c r="P1062" t="s">
        <v>212</v>
      </c>
      <c r="Q1062" s="5" t="str" cm="1">
        <f t="array" aca="1" ref="Q1062" ca="1">HYPERLINK("#"&amp;CELL("direccion",Tabla_471065!A1058),"1055")</f>
        <v>1055</v>
      </c>
      <c r="R1062" s="5" t="str" cm="1">
        <f t="array" aca="1" ref="R1062" ca="1">HYPERLINK("#"&amp;CELL("direccion",Tabla_471039!A1058),"1055")</f>
        <v>1055</v>
      </c>
      <c r="S1062" s="5" t="str" cm="1">
        <f t="array" aca="1" ref="S1062" ca="1">HYPERLINK("#"&amp;CELL("direccion",Tabla_471067!A1058),"1055")</f>
        <v>1055</v>
      </c>
      <c r="T1062" s="5" t="str" cm="1">
        <f t="array" aca="1" ref="T1062" ca="1">HYPERLINK("#"&amp;CELL("direccion",Tabla_471023!A1058),"1055")</f>
        <v>1055</v>
      </c>
      <c r="U1062" s="5" t="str" cm="1">
        <f t="array" aca="1" ref="U1062" ca="1">HYPERLINK("#"&amp;CELL("direccion",Tabla_471047!A1058),"1055")</f>
        <v>1055</v>
      </c>
      <c r="V1062" s="5" t="str" cm="1">
        <f t="array" aca="1" ref="V1062" ca="1">HYPERLINK("#"&amp;CELL("direccion",Tabla_471030!A1058),"1055")</f>
        <v>1055</v>
      </c>
      <c r="W1062" s="5" t="str" cm="1">
        <f t="array" aca="1" ref="W1062" ca="1">HYPERLINK("#"&amp;CELL("direccion",Tabla_471041!A1058),"1055")</f>
        <v>1055</v>
      </c>
      <c r="X1062" s="5" t="str" cm="1">
        <f t="array" aca="1" ref="X1062" ca="1">HYPERLINK("#"&amp;CELL("direccion",Tabla_471031!A1058),"1055")</f>
        <v>1055</v>
      </c>
      <c r="Y1062" s="5" t="str" cm="1">
        <f t="array" aca="1" ref="Y1062" ca="1">HYPERLINK("#"&amp;CELL("direccion",Tabla_471032!A1058),"1055")</f>
        <v>1055</v>
      </c>
      <c r="Z1062" s="5" t="str" cm="1">
        <f t="array" aca="1" ref="Z1062" ca="1">HYPERLINK("#"&amp;CELL("direccion",Tabla_471059!A1058),"1055")</f>
        <v>1055</v>
      </c>
      <c r="AA1062" s="5" t="str" cm="1">
        <f t="array" aca="1" ref="AA1062" ca="1">HYPERLINK("#"&amp;CELL("direccion",Tabla_471071!A1058),"1055")</f>
        <v>1055</v>
      </c>
      <c r="AB1062" s="5" t="str" cm="1">
        <f t="array" aca="1" ref="AB1062" ca="1">HYPERLINK("#"&amp;CELL("direccion",Tabla_471062!A1058),"1055")</f>
        <v>1055</v>
      </c>
      <c r="AC1062" s="5" t="str" cm="1">
        <f t="array" aca="1" ref="AC1062" ca="1">HYPERLINK("#"&amp;CELL("direccion",Tabla_471074!A1058),"1055")</f>
        <v>1055</v>
      </c>
      <c r="AD1062" t="s">
        <v>213</v>
      </c>
      <c r="AE1062" s="3">
        <v>45747</v>
      </c>
    </row>
    <row r="1063" spans="1:31" x14ac:dyDescent="0.3">
      <c r="A1063">
        <v>2025</v>
      </c>
      <c r="B1063" s="3">
        <v>45658</v>
      </c>
      <c r="C1063" s="3">
        <v>45747</v>
      </c>
      <c r="D1063" t="s">
        <v>84</v>
      </c>
      <c r="E1063">
        <v>160</v>
      </c>
      <c r="F1063" t="s">
        <v>316</v>
      </c>
      <c r="G1063" t="s">
        <v>316</v>
      </c>
      <c r="H1063" t="s">
        <v>225</v>
      </c>
      <c r="I1063" t="s">
        <v>1709</v>
      </c>
      <c r="J1063" t="s">
        <v>353</v>
      </c>
      <c r="K1063" t="s">
        <v>1710</v>
      </c>
      <c r="L1063" t="s">
        <v>92</v>
      </c>
      <c r="M1063">
        <v>10500</v>
      </c>
      <c r="N1063" t="s">
        <v>212</v>
      </c>
      <c r="O1063">
        <v>8609.76</v>
      </c>
      <c r="P1063" t="s">
        <v>212</v>
      </c>
      <c r="Q1063" s="5" t="str" cm="1">
        <f t="array" aca="1" ref="Q1063" ca="1">HYPERLINK("#"&amp;CELL("direccion",Tabla_471065!A1059),"1056")</f>
        <v>1056</v>
      </c>
      <c r="R1063" s="5" t="str" cm="1">
        <f t="array" aca="1" ref="R1063" ca="1">HYPERLINK("#"&amp;CELL("direccion",Tabla_471039!A1059),"1056")</f>
        <v>1056</v>
      </c>
      <c r="S1063" s="5" t="str" cm="1">
        <f t="array" aca="1" ref="S1063" ca="1">HYPERLINK("#"&amp;CELL("direccion",Tabla_471067!A1059),"1056")</f>
        <v>1056</v>
      </c>
      <c r="T1063" s="5" t="str" cm="1">
        <f t="array" aca="1" ref="T1063" ca="1">HYPERLINK("#"&amp;CELL("direccion",Tabla_471023!A1059),"1056")</f>
        <v>1056</v>
      </c>
      <c r="U1063" s="5" t="str" cm="1">
        <f t="array" aca="1" ref="U1063" ca="1">HYPERLINK("#"&amp;CELL("direccion",Tabla_471047!A1059),"1056")</f>
        <v>1056</v>
      </c>
      <c r="V1063" s="5" t="str" cm="1">
        <f t="array" aca="1" ref="V1063" ca="1">HYPERLINK("#"&amp;CELL("direccion",Tabla_471030!A1059),"1056")</f>
        <v>1056</v>
      </c>
      <c r="W1063" s="5" t="str" cm="1">
        <f t="array" aca="1" ref="W1063" ca="1">HYPERLINK("#"&amp;CELL("direccion",Tabla_471041!A1059),"1056")</f>
        <v>1056</v>
      </c>
      <c r="X1063" s="5" t="str" cm="1">
        <f t="array" aca="1" ref="X1063" ca="1">HYPERLINK("#"&amp;CELL("direccion",Tabla_471031!A1059),"1056")</f>
        <v>1056</v>
      </c>
      <c r="Y1063" s="5" t="str" cm="1">
        <f t="array" aca="1" ref="Y1063" ca="1">HYPERLINK("#"&amp;CELL("direccion",Tabla_471032!A1059),"1056")</f>
        <v>1056</v>
      </c>
      <c r="Z1063" s="5" t="str" cm="1">
        <f t="array" aca="1" ref="Z1063" ca="1">HYPERLINK("#"&amp;CELL("direccion",Tabla_471059!A1059),"1056")</f>
        <v>1056</v>
      </c>
      <c r="AA1063" s="5" t="str" cm="1">
        <f t="array" aca="1" ref="AA1063" ca="1">HYPERLINK("#"&amp;CELL("direccion",Tabla_471071!A1059),"1056")</f>
        <v>1056</v>
      </c>
      <c r="AB1063" s="5" t="str" cm="1">
        <f t="array" aca="1" ref="AB1063" ca="1">HYPERLINK("#"&amp;CELL("direccion",Tabla_471062!A1059),"1056")</f>
        <v>1056</v>
      </c>
      <c r="AC1063" s="5" t="str" cm="1">
        <f t="array" aca="1" ref="AC1063" ca="1">HYPERLINK("#"&amp;CELL("direccion",Tabla_471074!A1059),"1056")</f>
        <v>1056</v>
      </c>
      <c r="AD1063" t="s">
        <v>213</v>
      </c>
      <c r="AE1063" s="3">
        <v>45747</v>
      </c>
    </row>
    <row r="1064" spans="1:31" x14ac:dyDescent="0.3">
      <c r="A1064">
        <v>2025</v>
      </c>
      <c r="B1064" s="3">
        <v>45658</v>
      </c>
      <c r="C1064" s="3">
        <v>45747</v>
      </c>
      <c r="D1064" t="s">
        <v>84</v>
      </c>
      <c r="E1064">
        <v>160</v>
      </c>
      <c r="F1064" t="s">
        <v>309</v>
      </c>
      <c r="G1064" t="s">
        <v>309</v>
      </c>
      <c r="H1064" t="s">
        <v>225</v>
      </c>
      <c r="I1064" t="s">
        <v>1711</v>
      </c>
      <c r="J1064" t="s">
        <v>958</v>
      </c>
      <c r="K1064" t="s">
        <v>402</v>
      </c>
      <c r="L1064" t="s">
        <v>91</v>
      </c>
      <c r="M1064">
        <v>10500</v>
      </c>
      <c r="N1064" t="s">
        <v>212</v>
      </c>
      <c r="O1064">
        <v>8609.76</v>
      </c>
      <c r="P1064" t="s">
        <v>212</v>
      </c>
      <c r="Q1064" s="5" t="str" cm="1">
        <f t="array" aca="1" ref="Q1064" ca="1">HYPERLINK("#"&amp;CELL("direccion",Tabla_471065!A1060),"1057")</f>
        <v>1057</v>
      </c>
      <c r="R1064" s="5" t="str" cm="1">
        <f t="array" aca="1" ref="R1064" ca="1">HYPERLINK("#"&amp;CELL("direccion",Tabla_471039!A1060),"1057")</f>
        <v>1057</v>
      </c>
      <c r="S1064" s="5" t="str" cm="1">
        <f t="array" aca="1" ref="S1064" ca="1">HYPERLINK("#"&amp;CELL("direccion",Tabla_471067!A1060),"1057")</f>
        <v>1057</v>
      </c>
      <c r="T1064" s="5" t="str" cm="1">
        <f t="array" aca="1" ref="T1064" ca="1">HYPERLINK("#"&amp;CELL("direccion",Tabla_471023!A1060),"1057")</f>
        <v>1057</v>
      </c>
      <c r="U1064" s="5" t="str" cm="1">
        <f t="array" aca="1" ref="U1064" ca="1">HYPERLINK("#"&amp;CELL("direccion",Tabla_471047!A1060),"1057")</f>
        <v>1057</v>
      </c>
      <c r="V1064" s="5" t="str" cm="1">
        <f t="array" aca="1" ref="V1064" ca="1">HYPERLINK("#"&amp;CELL("direccion",Tabla_471030!A1060),"1057")</f>
        <v>1057</v>
      </c>
      <c r="W1064" s="5" t="str" cm="1">
        <f t="array" aca="1" ref="W1064" ca="1">HYPERLINK("#"&amp;CELL("direccion",Tabla_471041!A1060),"1057")</f>
        <v>1057</v>
      </c>
      <c r="X1064" s="5" t="str" cm="1">
        <f t="array" aca="1" ref="X1064" ca="1">HYPERLINK("#"&amp;CELL("direccion",Tabla_471031!A1060),"1057")</f>
        <v>1057</v>
      </c>
      <c r="Y1064" s="5" t="str" cm="1">
        <f t="array" aca="1" ref="Y1064" ca="1">HYPERLINK("#"&amp;CELL("direccion",Tabla_471032!A1060),"1057")</f>
        <v>1057</v>
      </c>
      <c r="Z1064" s="5" t="str" cm="1">
        <f t="array" aca="1" ref="Z1064" ca="1">HYPERLINK("#"&amp;CELL("direccion",Tabla_471059!A1060),"1057")</f>
        <v>1057</v>
      </c>
      <c r="AA1064" s="5" t="str" cm="1">
        <f t="array" aca="1" ref="AA1064" ca="1">HYPERLINK("#"&amp;CELL("direccion",Tabla_471071!A1060),"1057")</f>
        <v>1057</v>
      </c>
      <c r="AB1064" s="5" t="str" cm="1">
        <f t="array" aca="1" ref="AB1064" ca="1">HYPERLINK("#"&amp;CELL("direccion",Tabla_471062!A1060),"1057")</f>
        <v>1057</v>
      </c>
      <c r="AC1064" s="5" t="str" cm="1">
        <f t="array" aca="1" ref="AC1064" ca="1">HYPERLINK("#"&amp;CELL("direccion",Tabla_471074!A1060),"1057")</f>
        <v>1057</v>
      </c>
      <c r="AD1064" t="s">
        <v>213</v>
      </c>
      <c r="AE1064" s="3">
        <v>45747</v>
      </c>
    </row>
    <row r="1065" spans="1:31" x14ac:dyDescent="0.3">
      <c r="A1065">
        <v>2025</v>
      </c>
      <c r="B1065" s="3">
        <v>45658</v>
      </c>
      <c r="C1065" s="3">
        <v>45747</v>
      </c>
      <c r="D1065" t="s">
        <v>84</v>
      </c>
      <c r="E1065">
        <v>160</v>
      </c>
      <c r="F1065" t="s">
        <v>309</v>
      </c>
      <c r="G1065" t="s">
        <v>309</v>
      </c>
      <c r="H1065" t="s">
        <v>225</v>
      </c>
      <c r="I1065" t="s">
        <v>1712</v>
      </c>
      <c r="J1065" t="s">
        <v>456</v>
      </c>
      <c r="K1065" t="s">
        <v>732</v>
      </c>
      <c r="L1065" t="s">
        <v>91</v>
      </c>
      <c r="M1065">
        <v>10500</v>
      </c>
      <c r="N1065" t="s">
        <v>212</v>
      </c>
      <c r="O1065">
        <v>8609.76</v>
      </c>
      <c r="P1065" t="s">
        <v>212</v>
      </c>
      <c r="Q1065" s="5" t="str" cm="1">
        <f t="array" aca="1" ref="Q1065" ca="1">HYPERLINK("#"&amp;CELL("direccion",Tabla_471065!A1061),"1058")</f>
        <v>1058</v>
      </c>
      <c r="R1065" s="5" t="str" cm="1">
        <f t="array" aca="1" ref="R1065" ca="1">HYPERLINK("#"&amp;CELL("direccion",Tabla_471039!A1061),"1058")</f>
        <v>1058</v>
      </c>
      <c r="S1065" s="5" t="str" cm="1">
        <f t="array" aca="1" ref="S1065" ca="1">HYPERLINK("#"&amp;CELL("direccion",Tabla_471067!A1061),"1058")</f>
        <v>1058</v>
      </c>
      <c r="T1065" s="5" t="str" cm="1">
        <f t="array" aca="1" ref="T1065" ca="1">HYPERLINK("#"&amp;CELL("direccion",Tabla_471023!A1061),"1058")</f>
        <v>1058</v>
      </c>
      <c r="U1065" s="5" t="str" cm="1">
        <f t="array" aca="1" ref="U1065" ca="1">HYPERLINK("#"&amp;CELL("direccion",Tabla_471047!A1061),"1058")</f>
        <v>1058</v>
      </c>
      <c r="V1065" s="5" t="str" cm="1">
        <f t="array" aca="1" ref="V1065" ca="1">HYPERLINK("#"&amp;CELL("direccion",Tabla_471030!A1061),"1058")</f>
        <v>1058</v>
      </c>
      <c r="W1065" s="5" t="str" cm="1">
        <f t="array" aca="1" ref="W1065" ca="1">HYPERLINK("#"&amp;CELL("direccion",Tabla_471041!A1061),"1058")</f>
        <v>1058</v>
      </c>
      <c r="X1065" s="5" t="str" cm="1">
        <f t="array" aca="1" ref="X1065" ca="1">HYPERLINK("#"&amp;CELL("direccion",Tabla_471031!A1061),"1058")</f>
        <v>1058</v>
      </c>
      <c r="Y1065" s="5" t="str" cm="1">
        <f t="array" aca="1" ref="Y1065" ca="1">HYPERLINK("#"&amp;CELL("direccion",Tabla_471032!A1061),"1058")</f>
        <v>1058</v>
      </c>
      <c r="Z1065" s="5" t="str" cm="1">
        <f t="array" aca="1" ref="Z1065" ca="1">HYPERLINK("#"&amp;CELL("direccion",Tabla_471059!A1061),"1058")</f>
        <v>1058</v>
      </c>
      <c r="AA1065" s="5" t="str" cm="1">
        <f t="array" aca="1" ref="AA1065" ca="1">HYPERLINK("#"&amp;CELL("direccion",Tabla_471071!A1061),"1058")</f>
        <v>1058</v>
      </c>
      <c r="AB1065" s="5" t="str" cm="1">
        <f t="array" aca="1" ref="AB1065" ca="1">HYPERLINK("#"&amp;CELL("direccion",Tabla_471062!A1061),"1058")</f>
        <v>1058</v>
      </c>
      <c r="AC1065" s="5" t="str" cm="1">
        <f t="array" aca="1" ref="AC1065" ca="1">HYPERLINK("#"&amp;CELL("direccion",Tabla_471074!A1061),"1058")</f>
        <v>1058</v>
      </c>
      <c r="AD1065" t="s">
        <v>213</v>
      </c>
      <c r="AE1065" s="3">
        <v>45747</v>
      </c>
    </row>
    <row r="1066" spans="1:31" x14ac:dyDescent="0.3">
      <c r="A1066">
        <v>2025</v>
      </c>
      <c r="B1066" s="3">
        <v>45658</v>
      </c>
      <c r="C1066" s="3">
        <v>45747</v>
      </c>
      <c r="D1066" t="s">
        <v>84</v>
      </c>
      <c r="E1066">
        <v>160</v>
      </c>
      <c r="F1066" t="s">
        <v>309</v>
      </c>
      <c r="G1066" t="s">
        <v>309</v>
      </c>
      <c r="H1066" t="s">
        <v>225</v>
      </c>
      <c r="I1066" t="s">
        <v>1713</v>
      </c>
      <c r="J1066" t="s">
        <v>659</v>
      </c>
      <c r="K1066" t="s">
        <v>364</v>
      </c>
      <c r="L1066" t="s">
        <v>91</v>
      </c>
      <c r="M1066">
        <v>10500</v>
      </c>
      <c r="N1066" t="s">
        <v>212</v>
      </c>
      <c r="O1066">
        <v>8609.76</v>
      </c>
      <c r="P1066" t="s">
        <v>212</v>
      </c>
      <c r="Q1066" s="5" t="str" cm="1">
        <f t="array" aca="1" ref="Q1066" ca="1">HYPERLINK("#"&amp;CELL("direccion",Tabla_471065!A1062),"1059")</f>
        <v>1059</v>
      </c>
      <c r="R1066" s="5" t="str" cm="1">
        <f t="array" aca="1" ref="R1066" ca="1">HYPERLINK("#"&amp;CELL("direccion",Tabla_471039!A1062),"1059")</f>
        <v>1059</v>
      </c>
      <c r="S1066" s="5" t="str" cm="1">
        <f t="array" aca="1" ref="S1066" ca="1">HYPERLINK("#"&amp;CELL("direccion",Tabla_471067!A1062),"1059")</f>
        <v>1059</v>
      </c>
      <c r="T1066" s="5" t="str" cm="1">
        <f t="array" aca="1" ref="T1066" ca="1">HYPERLINK("#"&amp;CELL("direccion",Tabla_471023!A1062),"1059")</f>
        <v>1059</v>
      </c>
      <c r="U1066" s="5" t="str" cm="1">
        <f t="array" aca="1" ref="U1066" ca="1">HYPERLINK("#"&amp;CELL("direccion",Tabla_471047!A1062),"1059")</f>
        <v>1059</v>
      </c>
      <c r="V1066" s="5" t="str" cm="1">
        <f t="array" aca="1" ref="V1066" ca="1">HYPERLINK("#"&amp;CELL("direccion",Tabla_471030!A1062),"1059")</f>
        <v>1059</v>
      </c>
      <c r="W1066" s="5" t="str" cm="1">
        <f t="array" aca="1" ref="W1066" ca="1">HYPERLINK("#"&amp;CELL("direccion",Tabla_471041!A1062),"1059")</f>
        <v>1059</v>
      </c>
      <c r="X1066" s="5" t="str" cm="1">
        <f t="array" aca="1" ref="X1066" ca="1">HYPERLINK("#"&amp;CELL("direccion",Tabla_471031!A1062),"1059")</f>
        <v>1059</v>
      </c>
      <c r="Y1066" s="5" t="str" cm="1">
        <f t="array" aca="1" ref="Y1066" ca="1">HYPERLINK("#"&amp;CELL("direccion",Tabla_471032!A1062),"1059")</f>
        <v>1059</v>
      </c>
      <c r="Z1066" s="5" t="str" cm="1">
        <f t="array" aca="1" ref="Z1066" ca="1">HYPERLINK("#"&amp;CELL("direccion",Tabla_471059!A1062),"1059")</f>
        <v>1059</v>
      </c>
      <c r="AA1066" s="5" t="str" cm="1">
        <f t="array" aca="1" ref="AA1066" ca="1">HYPERLINK("#"&amp;CELL("direccion",Tabla_471071!A1062),"1059")</f>
        <v>1059</v>
      </c>
      <c r="AB1066" s="5" t="str" cm="1">
        <f t="array" aca="1" ref="AB1066" ca="1">HYPERLINK("#"&amp;CELL("direccion",Tabla_471062!A1062),"1059")</f>
        <v>1059</v>
      </c>
      <c r="AC1066" s="5" t="str" cm="1">
        <f t="array" aca="1" ref="AC1066" ca="1">HYPERLINK("#"&amp;CELL("direccion",Tabla_471074!A1062),"1059")</f>
        <v>1059</v>
      </c>
      <c r="AD1066" t="s">
        <v>213</v>
      </c>
      <c r="AE1066" s="3">
        <v>45747</v>
      </c>
    </row>
    <row r="1067" spans="1:31" x14ac:dyDescent="0.3">
      <c r="A1067">
        <v>2025</v>
      </c>
      <c r="B1067" s="3">
        <v>45658</v>
      </c>
      <c r="C1067" s="3">
        <v>45747</v>
      </c>
      <c r="D1067" t="s">
        <v>84</v>
      </c>
      <c r="E1067">
        <v>160</v>
      </c>
      <c r="F1067" t="s">
        <v>309</v>
      </c>
      <c r="G1067" t="s">
        <v>309</v>
      </c>
      <c r="H1067" t="s">
        <v>225</v>
      </c>
      <c r="I1067" t="s">
        <v>1714</v>
      </c>
      <c r="J1067" t="s">
        <v>1366</v>
      </c>
      <c r="K1067" t="s">
        <v>1715</v>
      </c>
      <c r="L1067" t="s">
        <v>92</v>
      </c>
      <c r="M1067">
        <v>10500</v>
      </c>
      <c r="N1067" t="s">
        <v>212</v>
      </c>
      <c r="O1067">
        <v>8609.76</v>
      </c>
      <c r="P1067" t="s">
        <v>212</v>
      </c>
      <c r="Q1067" s="5" t="str" cm="1">
        <f t="array" aca="1" ref="Q1067" ca="1">HYPERLINK("#"&amp;CELL("direccion",Tabla_471065!A1063),"1060")</f>
        <v>1060</v>
      </c>
      <c r="R1067" s="5" t="str" cm="1">
        <f t="array" aca="1" ref="R1067" ca="1">HYPERLINK("#"&amp;CELL("direccion",Tabla_471039!A1063),"1060")</f>
        <v>1060</v>
      </c>
      <c r="S1067" s="5" t="str" cm="1">
        <f t="array" aca="1" ref="S1067" ca="1">HYPERLINK("#"&amp;CELL("direccion",Tabla_471067!A1063),"1060")</f>
        <v>1060</v>
      </c>
      <c r="T1067" s="5" t="str" cm="1">
        <f t="array" aca="1" ref="T1067" ca="1">HYPERLINK("#"&amp;CELL("direccion",Tabla_471023!A1063),"1060")</f>
        <v>1060</v>
      </c>
      <c r="U1067" s="5" t="str" cm="1">
        <f t="array" aca="1" ref="U1067" ca="1">HYPERLINK("#"&amp;CELL("direccion",Tabla_471047!A1063),"1060")</f>
        <v>1060</v>
      </c>
      <c r="V1067" s="5" t="str" cm="1">
        <f t="array" aca="1" ref="V1067" ca="1">HYPERLINK("#"&amp;CELL("direccion",Tabla_471030!A1063),"1060")</f>
        <v>1060</v>
      </c>
      <c r="W1067" s="5" t="str" cm="1">
        <f t="array" aca="1" ref="W1067" ca="1">HYPERLINK("#"&amp;CELL("direccion",Tabla_471041!A1063),"1060")</f>
        <v>1060</v>
      </c>
      <c r="X1067" s="5" t="str" cm="1">
        <f t="array" aca="1" ref="X1067" ca="1">HYPERLINK("#"&amp;CELL("direccion",Tabla_471031!A1063),"1060")</f>
        <v>1060</v>
      </c>
      <c r="Y1067" s="5" t="str" cm="1">
        <f t="array" aca="1" ref="Y1067" ca="1">HYPERLINK("#"&amp;CELL("direccion",Tabla_471032!A1063),"1060")</f>
        <v>1060</v>
      </c>
      <c r="Z1067" s="5" t="str" cm="1">
        <f t="array" aca="1" ref="Z1067" ca="1">HYPERLINK("#"&amp;CELL("direccion",Tabla_471059!A1063),"1060")</f>
        <v>1060</v>
      </c>
      <c r="AA1067" s="5" t="str" cm="1">
        <f t="array" aca="1" ref="AA1067" ca="1">HYPERLINK("#"&amp;CELL("direccion",Tabla_471071!A1063),"1060")</f>
        <v>1060</v>
      </c>
      <c r="AB1067" s="5" t="str" cm="1">
        <f t="array" aca="1" ref="AB1067" ca="1">HYPERLINK("#"&amp;CELL("direccion",Tabla_471062!A1063),"1060")</f>
        <v>1060</v>
      </c>
      <c r="AC1067" s="5" t="str" cm="1">
        <f t="array" aca="1" ref="AC1067" ca="1">HYPERLINK("#"&amp;CELL("direccion",Tabla_471074!A1063),"1060")</f>
        <v>1060</v>
      </c>
      <c r="AD1067" t="s">
        <v>213</v>
      </c>
      <c r="AE1067" s="3">
        <v>45747</v>
      </c>
    </row>
    <row r="1068" spans="1:31" x14ac:dyDescent="0.3">
      <c r="A1068">
        <v>2025</v>
      </c>
      <c r="B1068" s="3">
        <v>45658</v>
      </c>
      <c r="C1068" s="3">
        <v>45747</v>
      </c>
      <c r="D1068" t="s">
        <v>84</v>
      </c>
      <c r="E1068">
        <v>160</v>
      </c>
      <c r="F1068" t="s">
        <v>309</v>
      </c>
      <c r="G1068" t="s">
        <v>309</v>
      </c>
      <c r="H1068" t="s">
        <v>225</v>
      </c>
      <c r="I1068" t="s">
        <v>346</v>
      </c>
      <c r="J1068" t="s">
        <v>473</v>
      </c>
      <c r="K1068" t="s">
        <v>1716</v>
      </c>
      <c r="L1068" t="s">
        <v>91</v>
      </c>
      <c r="M1068">
        <v>10500</v>
      </c>
      <c r="N1068" t="s">
        <v>212</v>
      </c>
      <c r="O1068">
        <v>8609.76</v>
      </c>
      <c r="P1068" t="s">
        <v>212</v>
      </c>
      <c r="Q1068" s="5" t="str" cm="1">
        <f t="array" aca="1" ref="Q1068" ca="1">HYPERLINK("#"&amp;CELL("direccion",Tabla_471065!A1064),"1061")</f>
        <v>1061</v>
      </c>
      <c r="R1068" s="5" t="str" cm="1">
        <f t="array" aca="1" ref="R1068" ca="1">HYPERLINK("#"&amp;CELL("direccion",Tabla_471039!A1064),"1061")</f>
        <v>1061</v>
      </c>
      <c r="S1068" s="5" t="str" cm="1">
        <f t="array" aca="1" ref="S1068" ca="1">HYPERLINK("#"&amp;CELL("direccion",Tabla_471067!A1064),"1061")</f>
        <v>1061</v>
      </c>
      <c r="T1068" s="5" t="str" cm="1">
        <f t="array" aca="1" ref="T1068" ca="1">HYPERLINK("#"&amp;CELL("direccion",Tabla_471023!A1064),"1061")</f>
        <v>1061</v>
      </c>
      <c r="U1068" s="5" t="str" cm="1">
        <f t="array" aca="1" ref="U1068" ca="1">HYPERLINK("#"&amp;CELL("direccion",Tabla_471047!A1064),"1061")</f>
        <v>1061</v>
      </c>
      <c r="V1068" s="5" t="str" cm="1">
        <f t="array" aca="1" ref="V1068" ca="1">HYPERLINK("#"&amp;CELL("direccion",Tabla_471030!A1064),"1061")</f>
        <v>1061</v>
      </c>
      <c r="W1068" s="5" t="str" cm="1">
        <f t="array" aca="1" ref="W1068" ca="1">HYPERLINK("#"&amp;CELL("direccion",Tabla_471041!A1064),"1061")</f>
        <v>1061</v>
      </c>
      <c r="X1068" s="5" t="str" cm="1">
        <f t="array" aca="1" ref="X1068" ca="1">HYPERLINK("#"&amp;CELL("direccion",Tabla_471031!A1064),"1061")</f>
        <v>1061</v>
      </c>
      <c r="Y1068" s="5" t="str" cm="1">
        <f t="array" aca="1" ref="Y1068" ca="1">HYPERLINK("#"&amp;CELL("direccion",Tabla_471032!A1064),"1061")</f>
        <v>1061</v>
      </c>
      <c r="Z1068" s="5" t="str" cm="1">
        <f t="array" aca="1" ref="Z1068" ca="1">HYPERLINK("#"&amp;CELL("direccion",Tabla_471059!A1064),"1061")</f>
        <v>1061</v>
      </c>
      <c r="AA1068" s="5" t="str" cm="1">
        <f t="array" aca="1" ref="AA1068" ca="1">HYPERLINK("#"&amp;CELL("direccion",Tabla_471071!A1064),"1061")</f>
        <v>1061</v>
      </c>
      <c r="AB1068" s="5" t="str" cm="1">
        <f t="array" aca="1" ref="AB1068" ca="1">HYPERLINK("#"&amp;CELL("direccion",Tabla_471062!A1064),"1061")</f>
        <v>1061</v>
      </c>
      <c r="AC1068" s="5" t="str" cm="1">
        <f t="array" aca="1" ref="AC1068" ca="1">HYPERLINK("#"&amp;CELL("direccion",Tabla_471074!A1064),"1061")</f>
        <v>1061</v>
      </c>
      <c r="AD1068" t="s">
        <v>213</v>
      </c>
      <c r="AE1068" s="3">
        <v>45747</v>
      </c>
    </row>
    <row r="1069" spans="1:31" x14ac:dyDescent="0.3">
      <c r="A1069">
        <v>2025</v>
      </c>
      <c r="B1069" s="3">
        <v>45658</v>
      </c>
      <c r="C1069" s="3">
        <v>45747</v>
      </c>
      <c r="D1069" t="s">
        <v>84</v>
      </c>
      <c r="E1069">
        <v>160</v>
      </c>
      <c r="F1069" t="s">
        <v>309</v>
      </c>
      <c r="G1069" t="s">
        <v>309</v>
      </c>
      <c r="H1069" t="s">
        <v>225</v>
      </c>
      <c r="I1069" t="s">
        <v>1717</v>
      </c>
      <c r="J1069" t="s">
        <v>732</v>
      </c>
      <c r="K1069" t="s">
        <v>844</v>
      </c>
      <c r="L1069" t="s">
        <v>92</v>
      </c>
      <c r="M1069">
        <v>10500</v>
      </c>
      <c r="N1069" t="s">
        <v>212</v>
      </c>
      <c r="O1069">
        <v>8609.76</v>
      </c>
      <c r="P1069" t="s">
        <v>212</v>
      </c>
      <c r="Q1069" s="5" t="str" cm="1">
        <f t="array" aca="1" ref="Q1069" ca="1">HYPERLINK("#"&amp;CELL("direccion",Tabla_471065!A1065),"1062")</f>
        <v>1062</v>
      </c>
      <c r="R1069" s="5" t="str" cm="1">
        <f t="array" aca="1" ref="R1069" ca="1">HYPERLINK("#"&amp;CELL("direccion",Tabla_471039!A1065),"1062")</f>
        <v>1062</v>
      </c>
      <c r="S1069" s="5" t="str" cm="1">
        <f t="array" aca="1" ref="S1069" ca="1">HYPERLINK("#"&amp;CELL("direccion",Tabla_471067!A1065),"1062")</f>
        <v>1062</v>
      </c>
      <c r="T1069" s="5" t="str" cm="1">
        <f t="array" aca="1" ref="T1069" ca="1">HYPERLINK("#"&amp;CELL("direccion",Tabla_471023!A1065),"1062")</f>
        <v>1062</v>
      </c>
      <c r="U1069" s="5" t="str" cm="1">
        <f t="array" aca="1" ref="U1069" ca="1">HYPERLINK("#"&amp;CELL("direccion",Tabla_471047!A1065),"1062")</f>
        <v>1062</v>
      </c>
      <c r="V1069" s="5" t="str" cm="1">
        <f t="array" aca="1" ref="V1069" ca="1">HYPERLINK("#"&amp;CELL("direccion",Tabla_471030!A1065),"1062")</f>
        <v>1062</v>
      </c>
      <c r="W1069" s="5" t="str" cm="1">
        <f t="array" aca="1" ref="W1069" ca="1">HYPERLINK("#"&amp;CELL("direccion",Tabla_471041!A1065),"1062")</f>
        <v>1062</v>
      </c>
      <c r="X1069" s="5" t="str" cm="1">
        <f t="array" aca="1" ref="X1069" ca="1">HYPERLINK("#"&amp;CELL("direccion",Tabla_471031!A1065),"1062")</f>
        <v>1062</v>
      </c>
      <c r="Y1069" s="5" t="str" cm="1">
        <f t="array" aca="1" ref="Y1069" ca="1">HYPERLINK("#"&amp;CELL("direccion",Tabla_471032!A1065),"1062")</f>
        <v>1062</v>
      </c>
      <c r="Z1069" s="5" t="str" cm="1">
        <f t="array" aca="1" ref="Z1069" ca="1">HYPERLINK("#"&amp;CELL("direccion",Tabla_471059!A1065),"1062")</f>
        <v>1062</v>
      </c>
      <c r="AA1069" s="5" t="str" cm="1">
        <f t="array" aca="1" ref="AA1069" ca="1">HYPERLINK("#"&amp;CELL("direccion",Tabla_471071!A1065),"1062")</f>
        <v>1062</v>
      </c>
      <c r="AB1069" s="5" t="str" cm="1">
        <f t="array" aca="1" ref="AB1069" ca="1">HYPERLINK("#"&amp;CELL("direccion",Tabla_471062!A1065),"1062")</f>
        <v>1062</v>
      </c>
      <c r="AC1069" s="5" t="str" cm="1">
        <f t="array" aca="1" ref="AC1069" ca="1">HYPERLINK("#"&amp;CELL("direccion",Tabla_471074!A1065),"1062")</f>
        <v>1062</v>
      </c>
      <c r="AD1069" t="s">
        <v>213</v>
      </c>
      <c r="AE1069" s="3">
        <v>45747</v>
      </c>
    </row>
    <row r="1070" spans="1:31" x14ac:dyDescent="0.3">
      <c r="A1070">
        <v>2025</v>
      </c>
      <c r="B1070" s="3">
        <v>45658</v>
      </c>
      <c r="C1070" s="3">
        <v>45747</v>
      </c>
      <c r="D1070" t="s">
        <v>84</v>
      </c>
      <c r="E1070">
        <v>160</v>
      </c>
      <c r="F1070" t="s">
        <v>309</v>
      </c>
      <c r="G1070" t="s">
        <v>309</v>
      </c>
      <c r="H1070" t="s">
        <v>225</v>
      </c>
      <c r="I1070" t="s">
        <v>1227</v>
      </c>
      <c r="J1070" t="s">
        <v>1718</v>
      </c>
      <c r="K1070" t="s">
        <v>395</v>
      </c>
      <c r="L1070" t="s">
        <v>92</v>
      </c>
      <c r="M1070">
        <v>10500</v>
      </c>
      <c r="N1070" t="s">
        <v>212</v>
      </c>
      <c r="O1070">
        <v>8609.76</v>
      </c>
      <c r="P1070" t="s">
        <v>212</v>
      </c>
      <c r="Q1070" s="5" t="str" cm="1">
        <f t="array" aca="1" ref="Q1070" ca="1">HYPERLINK("#"&amp;CELL("direccion",Tabla_471065!A1066),"1063")</f>
        <v>1063</v>
      </c>
      <c r="R1070" s="5" t="str" cm="1">
        <f t="array" aca="1" ref="R1070" ca="1">HYPERLINK("#"&amp;CELL("direccion",Tabla_471039!A1066),"1063")</f>
        <v>1063</v>
      </c>
      <c r="S1070" s="5" t="str" cm="1">
        <f t="array" aca="1" ref="S1070" ca="1">HYPERLINK("#"&amp;CELL("direccion",Tabla_471067!A1066),"1063")</f>
        <v>1063</v>
      </c>
      <c r="T1070" s="5" t="str" cm="1">
        <f t="array" aca="1" ref="T1070" ca="1">HYPERLINK("#"&amp;CELL("direccion",Tabla_471023!A1066),"1063")</f>
        <v>1063</v>
      </c>
      <c r="U1070" s="5" t="str" cm="1">
        <f t="array" aca="1" ref="U1070" ca="1">HYPERLINK("#"&amp;CELL("direccion",Tabla_471047!A1066),"1063")</f>
        <v>1063</v>
      </c>
      <c r="V1070" s="5" t="str" cm="1">
        <f t="array" aca="1" ref="V1070" ca="1">HYPERLINK("#"&amp;CELL("direccion",Tabla_471030!A1066),"1063")</f>
        <v>1063</v>
      </c>
      <c r="W1070" s="5" t="str" cm="1">
        <f t="array" aca="1" ref="W1070" ca="1">HYPERLINK("#"&amp;CELL("direccion",Tabla_471041!A1066),"1063")</f>
        <v>1063</v>
      </c>
      <c r="X1070" s="5" t="str" cm="1">
        <f t="array" aca="1" ref="X1070" ca="1">HYPERLINK("#"&amp;CELL("direccion",Tabla_471031!A1066),"1063")</f>
        <v>1063</v>
      </c>
      <c r="Y1070" s="5" t="str" cm="1">
        <f t="array" aca="1" ref="Y1070" ca="1">HYPERLINK("#"&amp;CELL("direccion",Tabla_471032!A1066),"1063")</f>
        <v>1063</v>
      </c>
      <c r="Z1070" s="5" t="str" cm="1">
        <f t="array" aca="1" ref="Z1070" ca="1">HYPERLINK("#"&amp;CELL("direccion",Tabla_471059!A1066),"1063")</f>
        <v>1063</v>
      </c>
      <c r="AA1070" s="5" t="str" cm="1">
        <f t="array" aca="1" ref="AA1070" ca="1">HYPERLINK("#"&amp;CELL("direccion",Tabla_471071!A1066),"1063")</f>
        <v>1063</v>
      </c>
      <c r="AB1070" s="5" t="str" cm="1">
        <f t="array" aca="1" ref="AB1070" ca="1">HYPERLINK("#"&amp;CELL("direccion",Tabla_471062!A1066),"1063")</f>
        <v>1063</v>
      </c>
      <c r="AC1070" s="5" t="str" cm="1">
        <f t="array" aca="1" ref="AC1070" ca="1">HYPERLINK("#"&amp;CELL("direccion",Tabla_471074!A1066),"1063")</f>
        <v>1063</v>
      </c>
      <c r="AD1070" t="s">
        <v>213</v>
      </c>
      <c r="AE1070" s="3">
        <v>45747</v>
      </c>
    </row>
    <row r="1071" spans="1:31" x14ac:dyDescent="0.3">
      <c r="A1071">
        <v>2025</v>
      </c>
      <c r="B1071" s="3">
        <v>45658</v>
      </c>
      <c r="C1071" s="3">
        <v>45747</v>
      </c>
      <c r="D1071" t="s">
        <v>84</v>
      </c>
      <c r="E1071">
        <v>160</v>
      </c>
      <c r="F1071" t="s">
        <v>309</v>
      </c>
      <c r="G1071" t="s">
        <v>309</v>
      </c>
      <c r="H1071" t="s">
        <v>225</v>
      </c>
      <c r="I1071" t="s">
        <v>1719</v>
      </c>
      <c r="J1071" t="s">
        <v>1720</v>
      </c>
      <c r="K1071" t="s">
        <v>348</v>
      </c>
      <c r="L1071" t="s">
        <v>92</v>
      </c>
      <c r="M1071">
        <v>10500</v>
      </c>
      <c r="N1071" t="s">
        <v>212</v>
      </c>
      <c r="O1071">
        <v>8609.76</v>
      </c>
      <c r="P1071" t="s">
        <v>212</v>
      </c>
      <c r="Q1071" s="5" t="str" cm="1">
        <f t="array" aca="1" ref="Q1071" ca="1">HYPERLINK("#"&amp;CELL("direccion",Tabla_471065!A1067),"1064")</f>
        <v>1064</v>
      </c>
      <c r="R1071" s="5" t="str" cm="1">
        <f t="array" aca="1" ref="R1071" ca="1">HYPERLINK("#"&amp;CELL("direccion",Tabla_471039!A1067),"1064")</f>
        <v>1064</v>
      </c>
      <c r="S1071" s="5" t="str" cm="1">
        <f t="array" aca="1" ref="S1071" ca="1">HYPERLINK("#"&amp;CELL("direccion",Tabla_471067!A1067),"1064")</f>
        <v>1064</v>
      </c>
      <c r="T1071" s="5" t="str" cm="1">
        <f t="array" aca="1" ref="T1071" ca="1">HYPERLINK("#"&amp;CELL("direccion",Tabla_471023!A1067),"1064")</f>
        <v>1064</v>
      </c>
      <c r="U1071" s="5" t="str" cm="1">
        <f t="array" aca="1" ref="U1071" ca="1">HYPERLINK("#"&amp;CELL("direccion",Tabla_471047!A1067),"1064")</f>
        <v>1064</v>
      </c>
      <c r="V1071" s="5" t="str" cm="1">
        <f t="array" aca="1" ref="V1071" ca="1">HYPERLINK("#"&amp;CELL("direccion",Tabla_471030!A1067),"1064")</f>
        <v>1064</v>
      </c>
      <c r="W1071" s="5" t="str" cm="1">
        <f t="array" aca="1" ref="W1071" ca="1">HYPERLINK("#"&amp;CELL("direccion",Tabla_471041!A1067),"1064")</f>
        <v>1064</v>
      </c>
      <c r="X1071" s="5" t="str" cm="1">
        <f t="array" aca="1" ref="X1071" ca="1">HYPERLINK("#"&amp;CELL("direccion",Tabla_471031!A1067),"1064")</f>
        <v>1064</v>
      </c>
      <c r="Y1071" s="5" t="str" cm="1">
        <f t="array" aca="1" ref="Y1071" ca="1">HYPERLINK("#"&amp;CELL("direccion",Tabla_471032!A1067),"1064")</f>
        <v>1064</v>
      </c>
      <c r="Z1071" s="5" t="str" cm="1">
        <f t="array" aca="1" ref="Z1071" ca="1">HYPERLINK("#"&amp;CELL("direccion",Tabla_471059!A1067),"1064")</f>
        <v>1064</v>
      </c>
      <c r="AA1071" s="5" t="str" cm="1">
        <f t="array" aca="1" ref="AA1071" ca="1">HYPERLINK("#"&amp;CELL("direccion",Tabla_471071!A1067),"1064")</f>
        <v>1064</v>
      </c>
      <c r="AB1071" s="5" t="str" cm="1">
        <f t="array" aca="1" ref="AB1071" ca="1">HYPERLINK("#"&amp;CELL("direccion",Tabla_471062!A1067),"1064")</f>
        <v>1064</v>
      </c>
      <c r="AC1071" s="5" t="str" cm="1">
        <f t="array" aca="1" ref="AC1071" ca="1">HYPERLINK("#"&amp;CELL("direccion",Tabla_471074!A1067),"1064")</f>
        <v>1064</v>
      </c>
      <c r="AD1071" t="s">
        <v>213</v>
      </c>
      <c r="AE1071" s="3">
        <v>45747</v>
      </c>
    </row>
    <row r="1072" spans="1:31" x14ac:dyDescent="0.3">
      <c r="A1072">
        <v>2025</v>
      </c>
      <c r="B1072" s="3">
        <v>45658</v>
      </c>
      <c r="C1072" s="3">
        <v>45747</v>
      </c>
      <c r="D1072" t="s">
        <v>84</v>
      </c>
      <c r="E1072">
        <v>160</v>
      </c>
      <c r="F1072" t="s">
        <v>309</v>
      </c>
      <c r="G1072" t="s">
        <v>309</v>
      </c>
      <c r="H1072" t="s">
        <v>225</v>
      </c>
      <c r="I1072" t="s">
        <v>702</v>
      </c>
      <c r="J1072" t="s">
        <v>1037</v>
      </c>
      <c r="K1072" t="s">
        <v>672</v>
      </c>
      <c r="L1072" t="s">
        <v>91</v>
      </c>
      <c r="M1072">
        <v>10500</v>
      </c>
      <c r="N1072" t="s">
        <v>212</v>
      </c>
      <c r="O1072">
        <v>8609.76</v>
      </c>
      <c r="P1072" t="s">
        <v>212</v>
      </c>
      <c r="Q1072" s="5" t="str" cm="1">
        <f t="array" aca="1" ref="Q1072" ca="1">HYPERLINK("#"&amp;CELL("direccion",Tabla_471065!A1068),"1065")</f>
        <v>1065</v>
      </c>
      <c r="R1072" s="5" t="str" cm="1">
        <f t="array" aca="1" ref="R1072" ca="1">HYPERLINK("#"&amp;CELL("direccion",Tabla_471039!A1068),"1065")</f>
        <v>1065</v>
      </c>
      <c r="S1072" s="5" t="str" cm="1">
        <f t="array" aca="1" ref="S1072" ca="1">HYPERLINK("#"&amp;CELL("direccion",Tabla_471067!A1068),"1065")</f>
        <v>1065</v>
      </c>
      <c r="T1072" s="5" t="str" cm="1">
        <f t="array" aca="1" ref="T1072" ca="1">HYPERLINK("#"&amp;CELL("direccion",Tabla_471023!A1068),"1065")</f>
        <v>1065</v>
      </c>
      <c r="U1072" s="5" t="str" cm="1">
        <f t="array" aca="1" ref="U1072" ca="1">HYPERLINK("#"&amp;CELL("direccion",Tabla_471047!A1068),"1065")</f>
        <v>1065</v>
      </c>
      <c r="V1072" s="5" t="str" cm="1">
        <f t="array" aca="1" ref="V1072" ca="1">HYPERLINK("#"&amp;CELL("direccion",Tabla_471030!A1068),"1065")</f>
        <v>1065</v>
      </c>
      <c r="W1072" s="5" t="str" cm="1">
        <f t="array" aca="1" ref="W1072" ca="1">HYPERLINK("#"&amp;CELL("direccion",Tabla_471041!A1068),"1065")</f>
        <v>1065</v>
      </c>
      <c r="X1072" s="5" t="str" cm="1">
        <f t="array" aca="1" ref="X1072" ca="1">HYPERLINK("#"&amp;CELL("direccion",Tabla_471031!A1068),"1065")</f>
        <v>1065</v>
      </c>
      <c r="Y1072" s="5" t="str" cm="1">
        <f t="array" aca="1" ref="Y1072" ca="1">HYPERLINK("#"&amp;CELL("direccion",Tabla_471032!A1068),"1065")</f>
        <v>1065</v>
      </c>
      <c r="Z1072" s="5" t="str" cm="1">
        <f t="array" aca="1" ref="Z1072" ca="1">HYPERLINK("#"&amp;CELL("direccion",Tabla_471059!A1068),"1065")</f>
        <v>1065</v>
      </c>
      <c r="AA1072" s="5" t="str" cm="1">
        <f t="array" aca="1" ref="AA1072" ca="1">HYPERLINK("#"&amp;CELL("direccion",Tabla_471071!A1068),"1065")</f>
        <v>1065</v>
      </c>
      <c r="AB1072" s="5" t="str" cm="1">
        <f t="array" aca="1" ref="AB1072" ca="1">HYPERLINK("#"&amp;CELL("direccion",Tabla_471062!A1068),"1065")</f>
        <v>1065</v>
      </c>
      <c r="AC1072" s="5" t="str" cm="1">
        <f t="array" aca="1" ref="AC1072" ca="1">HYPERLINK("#"&amp;CELL("direccion",Tabla_471074!A1068),"1065")</f>
        <v>1065</v>
      </c>
      <c r="AD1072" t="s">
        <v>213</v>
      </c>
      <c r="AE1072" s="3">
        <v>45747</v>
      </c>
    </row>
    <row r="1073" spans="1:31" x14ac:dyDescent="0.3">
      <c r="A1073">
        <v>2025</v>
      </c>
      <c r="B1073" s="3">
        <v>45658</v>
      </c>
      <c r="C1073" s="3">
        <v>45747</v>
      </c>
      <c r="D1073" t="s">
        <v>84</v>
      </c>
      <c r="E1073">
        <v>160</v>
      </c>
      <c r="F1073" t="s">
        <v>309</v>
      </c>
      <c r="G1073" t="s">
        <v>309</v>
      </c>
      <c r="H1073" t="s">
        <v>225</v>
      </c>
      <c r="I1073" t="s">
        <v>475</v>
      </c>
      <c r="J1073" t="s">
        <v>1721</v>
      </c>
      <c r="K1073" t="s">
        <v>606</v>
      </c>
      <c r="L1073" t="s">
        <v>91</v>
      </c>
      <c r="M1073">
        <v>10500</v>
      </c>
      <c r="N1073" t="s">
        <v>212</v>
      </c>
      <c r="O1073">
        <v>8609.76</v>
      </c>
      <c r="P1073" t="s">
        <v>212</v>
      </c>
      <c r="Q1073" s="5" t="str" cm="1">
        <f t="array" aca="1" ref="Q1073" ca="1">HYPERLINK("#"&amp;CELL("direccion",Tabla_471065!A1069),"1066")</f>
        <v>1066</v>
      </c>
      <c r="R1073" s="5" t="str" cm="1">
        <f t="array" aca="1" ref="R1073" ca="1">HYPERLINK("#"&amp;CELL("direccion",Tabla_471039!A1069),"1066")</f>
        <v>1066</v>
      </c>
      <c r="S1073" s="5" t="str" cm="1">
        <f t="array" aca="1" ref="S1073" ca="1">HYPERLINK("#"&amp;CELL("direccion",Tabla_471067!A1069),"1066")</f>
        <v>1066</v>
      </c>
      <c r="T1073" s="5" t="str" cm="1">
        <f t="array" aca="1" ref="T1073" ca="1">HYPERLINK("#"&amp;CELL("direccion",Tabla_471023!A1069),"1066")</f>
        <v>1066</v>
      </c>
      <c r="U1073" s="5" t="str" cm="1">
        <f t="array" aca="1" ref="U1073" ca="1">HYPERLINK("#"&amp;CELL("direccion",Tabla_471047!A1069),"1066")</f>
        <v>1066</v>
      </c>
      <c r="V1073" s="5" t="str" cm="1">
        <f t="array" aca="1" ref="V1073" ca="1">HYPERLINK("#"&amp;CELL("direccion",Tabla_471030!A1069),"1066")</f>
        <v>1066</v>
      </c>
      <c r="W1073" s="5" t="str" cm="1">
        <f t="array" aca="1" ref="W1073" ca="1">HYPERLINK("#"&amp;CELL("direccion",Tabla_471041!A1069),"1066")</f>
        <v>1066</v>
      </c>
      <c r="X1073" s="5" t="str" cm="1">
        <f t="array" aca="1" ref="X1073" ca="1">HYPERLINK("#"&amp;CELL("direccion",Tabla_471031!A1069),"1066")</f>
        <v>1066</v>
      </c>
      <c r="Y1073" s="5" t="str" cm="1">
        <f t="array" aca="1" ref="Y1073" ca="1">HYPERLINK("#"&amp;CELL("direccion",Tabla_471032!A1069),"1066")</f>
        <v>1066</v>
      </c>
      <c r="Z1073" s="5" t="str" cm="1">
        <f t="array" aca="1" ref="Z1073" ca="1">HYPERLINK("#"&amp;CELL("direccion",Tabla_471059!A1069),"1066")</f>
        <v>1066</v>
      </c>
      <c r="AA1073" s="5" t="str" cm="1">
        <f t="array" aca="1" ref="AA1073" ca="1">HYPERLINK("#"&amp;CELL("direccion",Tabla_471071!A1069),"1066")</f>
        <v>1066</v>
      </c>
      <c r="AB1073" s="5" t="str" cm="1">
        <f t="array" aca="1" ref="AB1073" ca="1">HYPERLINK("#"&amp;CELL("direccion",Tabla_471062!A1069),"1066")</f>
        <v>1066</v>
      </c>
      <c r="AC1073" s="5" t="str" cm="1">
        <f t="array" aca="1" ref="AC1073" ca="1">HYPERLINK("#"&amp;CELL("direccion",Tabla_471074!A1069),"1066")</f>
        <v>1066</v>
      </c>
      <c r="AD1073" t="s">
        <v>213</v>
      </c>
      <c r="AE1073" s="3">
        <v>45747</v>
      </c>
    </row>
    <row r="1074" spans="1:31" x14ac:dyDescent="0.3">
      <c r="A1074">
        <v>2025</v>
      </c>
      <c r="B1074" s="3">
        <v>45658</v>
      </c>
      <c r="C1074" s="3">
        <v>45747</v>
      </c>
      <c r="D1074" t="s">
        <v>84</v>
      </c>
      <c r="E1074">
        <v>160</v>
      </c>
      <c r="F1074" t="s">
        <v>309</v>
      </c>
      <c r="G1074" t="s">
        <v>309</v>
      </c>
      <c r="H1074" t="s">
        <v>225</v>
      </c>
      <c r="I1074" t="s">
        <v>1722</v>
      </c>
      <c r="J1074" t="s">
        <v>1723</v>
      </c>
      <c r="K1074" t="s">
        <v>1724</v>
      </c>
      <c r="L1074" t="s">
        <v>92</v>
      </c>
      <c r="M1074">
        <v>10500</v>
      </c>
      <c r="N1074" t="s">
        <v>212</v>
      </c>
      <c r="O1074">
        <v>8609.76</v>
      </c>
      <c r="P1074" t="s">
        <v>212</v>
      </c>
      <c r="Q1074" s="5" t="str" cm="1">
        <f t="array" aca="1" ref="Q1074" ca="1">HYPERLINK("#"&amp;CELL("direccion",Tabla_471065!A1070),"1067")</f>
        <v>1067</v>
      </c>
      <c r="R1074" s="5" t="str" cm="1">
        <f t="array" aca="1" ref="R1074" ca="1">HYPERLINK("#"&amp;CELL("direccion",Tabla_471039!A1070),"1067")</f>
        <v>1067</v>
      </c>
      <c r="S1074" s="5" t="str" cm="1">
        <f t="array" aca="1" ref="S1074" ca="1">HYPERLINK("#"&amp;CELL("direccion",Tabla_471067!A1070),"1067")</f>
        <v>1067</v>
      </c>
      <c r="T1074" s="5" t="str" cm="1">
        <f t="array" aca="1" ref="T1074" ca="1">HYPERLINK("#"&amp;CELL("direccion",Tabla_471023!A1070),"1067")</f>
        <v>1067</v>
      </c>
      <c r="U1074" s="5" t="str" cm="1">
        <f t="array" aca="1" ref="U1074" ca="1">HYPERLINK("#"&amp;CELL("direccion",Tabla_471047!A1070),"1067")</f>
        <v>1067</v>
      </c>
      <c r="V1074" s="5" t="str" cm="1">
        <f t="array" aca="1" ref="V1074" ca="1">HYPERLINK("#"&amp;CELL("direccion",Tabla_471030!A1070),"1067")</f>
        <v>1067</v>
      </c>
      <c r="W1074" s="5" t="str" cm="1">
        <f t="array" aca="1" ref="W1074" ca="1">HYPERLINK("#"&amp;CELL("direccion",Tabla_471041!A1070),"1067")</f>
        <v>1067</v>
      </c>
      <c r="X1074" s="5" t="str" cm="1">
        <f t="array" aca="1" ref="X1074" ca="1">HYPERLINK("#"&amp;CELL("direccion",Tabla_471031!A1070),"1067")</f>
        <v>1067</v>
      </c>
      <c r="Y1074" s="5" t="str" cm="1">
        <f t="array" aca="1" ref="Y1074" ca="1">HYPERLINK("#"&amp;CELL("direccion",Tabla_471032!A1070),"1067")</f>
        <v>1067</v>
      </c>
      <c r="Z1074" s="5" t="str" cm="1">
        <f t="array" aca="1" ref="Z1074" ca="1">HYPERLINK("#"&amp;CELL("direccion",Tabla_471059!A1070),"1067")</f>
        <v>1067</v>
      </c>
      <c r="AA1074" s="5" t="str" cm="1">
        <f t="array" aca="1" ref="AA1074" ca="1">HYPERLINK("#"&amp;CELL("direccion",Tabla_471071!A1070),"1067")</f>
        <v>1067</v>
      </c>
      <c r="AB1074" s="5" t="str" cm="1">
        <f t="array" aca="1" ref="AB1074" ca="1">HYPERLINK("#"&amp;CELL("direccion",Tabla_471062!A1070),"1067")</f>
        <v>1067</v>
      </c>
      <c r="AC1074" s="5" t="str" cm="1">
        <f t="array" aca="1" ref="AC1074" ca="1">HYPERLINK("#"&amp;CELL("direccion",Tabla_471074!A1070),"1067")</f>
        <v>1067</v>
      </c>
      <c r="AD1074" t="s">
        <v>213</v>
      </c>
      <c r="AE1074" s="3">
        <v>45747</v>
      </c>
    </row>
    <row r="1075" spans="1:31" x14ac:dyDescent="0.3">
      <c r="A1075">
        <v>2025</v>
      </c>
      <c r="B1075" s="3">
        <v>45658</v>
      </c>
      <c r="C1075" s="3">
        <v>45747</v>
      </c>
      <c r="D1075" t="s">
        <v>84</v>
      </c>
      <c r="E1075">
        <v>160</v>
      </c>
      <c r="F1075" t="s">
        <v>309</v>
      </c>
      <c r="G1075" t="s">
        <v>309</v>
      </c>
      <c r="H1075" t="s">
        <v>225</v>
      </c>
      <c r="I1075" t="s">
        <v>418</v>
      </c>
      <c r="J1075" t="s">
        <v>509</v>
      </c>
      <c r="K1075" t="s">
        <v>1430</v>
      </c>
      <c r="L1075" t="s">
        <v>92</v>
      </c>
      <c r="M1075">
        <v>10500</v>
      </c>
      <c r="N1075" t="s">
        <v>212</v>
      </c>
      <c r="O1075">
        <v>8609.76</v>
      </c>
      <c r="P1075" t="s">
        <v>212</v>
      </c>
      <c r="Q1075" s="5" t="str" cm="1">
        <f t="array" aca="1" ref="Q1075" ca="1">HYPERLINK("#"&amp;CELL("direccion",Tabla_471065!A1071),"1068")</f>
        <v>1068</v>
      </c>
      <c r="R1075" s="5" t="str" cm="1">
        <f t="array" aca="1" ref="R1075" ca="1">HYPERLINK("#"&amp;CELL("direccion",Tabla_471039!A1071),"1068")</f>
        <v>1068</v>
      </c>
      <c r="S1075" s="5" t="str" cm="1">
        <f t="array" aca="1" ref="S1075" ca="1">HYPERLINK("#"&amp;CELL("direccion",Tabla_471067!A1071),"1068")</f>
        <v>1068</v>
      </c>
      <c r="T1075" s="5" t="str" cm="1">
        <f t="array" aca="1" ref="T1075" ca="1">HYPERLINK("#"&amp;CELL("direccion",Tabla_471023!A1071),"1068")</f>
        <v>1068</v>
      </c>
      <c r="U1075" s="5" t="str" cm="1">
        <f t="array" aca="1" ref="U1075" ca="1">HYPERLINK("#"&amp;CELL("direccion",Tabla_471047!A1071),"1068")</f>
        <v>1068</v>
      </c>
      <c r="V1075" s="5" t="str" cm="1">
        <f t="array" aca="1" ref="V1075" ca="1">HYPERLINK("#"&amp;CELL("direccion",Tabla_471030!A1071),"1068")</f>
        <v>1068</v>
      </c>
      <c r="W1075" s="5" t="str" cm="1">
        <f t="array" aca="1" ref="W1075" ca="1">HYPERLINK("#"&amp;CELL("direccion",Tabla_471041!A1071),"1068")</f>
        <v>1068</v>
      </c>
      <c r="X1075" s="5" t="str" cm="1">
        <f t="array" aca="1" ref="X1075" ca="1">HYPERLINK("#"&amp;CELL("direccion",Tabla_471031!A1071),"1068")</f>
        <v>1068</v>
      </c>
      <c r="Y1075" s="5" t="str" cm="1">
        <f t="array" aca="1" ref="Y1075" ca="1">HYPERLINK("#"&amp;CELL("direccion",Tabla_471032!A1071),"1068")</f>
        <v>1068</v>
      </c>
      <c r="Z1075" s="5" t="str" cm="1">
        <f t="array" aca="1" ref="Z1075" ca="1">HYPERLINK("#"&amp;CELL("direccion",Tabla_471059!A1071),"1068")</f>
        <v>1068</v>
      </c>
      <c r="AA1075" s="5" t="str" cm="1">
        <f t="array" aca="1" ref="AA1075" ca="1">HYPERLINK("#"&amp;CELL("direccion",Tabla_471071!A1071),"1068")</f>
        <v>1068</v>
      </c>
      <c r="AB1075" s="5" t="str" cm="1">
        <f t="array" aca="1" ref="AB1075" ca="1">HYPERLINK("#"&amp;CELL("direccion",Tabla_471062!A1071),"1068")</f>
        <v>1068</v>
      </c>
      <c r="AC1075" s="5" t="str" cm="1">
        <f t="array" aca="1" ref="AC1075" ca="1">HYPERLINK("#"&amp;CELL("direccion",Tabla_471074!A1071),"1068")</f>
        <v>1068</v>
      </c>
      <c r="AD1075" t="s">
        <v>213</v>
      </c>
      <c r="AE1075" s="3">
        <v>45747</v>
      </c>
    </row>
    <row r="1076" spans="1:31" x14ac:dyDescent="0.3">
      <c r="A1076">
        <v>2025</v>
      </c>
      <c r="B1076" s="3">
        <v>45658</v>
      </c>
      <c r="C1076" s="3">
        <v>45747</v>
      </c>
      <c r="D1076" t="s">
        <v>84</v>
      </c>
      <c r="E1076">
        <v>160</v>
      </c>
      <c r="F1076" t="s">
        <v>316</v>
      </c>
      <c r="G1076" t="s">
        <v>316</v>
      </c>
      <c r="H1076" t="s">
        <v>225</v>
      </c>
      <c r="I1076" t="s">
        <v>1725</v>
      </c>
      <c r="J1076" t="s">
        <v>865</v>
      </c>
      <c r="K1076" t="s">
        <v>1726</v>
      </c>
      <c r="L1076" t="s">
        <v>91</v>
      </c>
      <c r="M1076">
        <v>10500</v>
      </c>
      <c r="N1076" t="s">
        <v>212</v>
      </c>
      <c r="O1076">
        <v>8609.76</v>
      </c>
      <c r="P1076" t="s">
        <v>212</v>
      </c>
      <c r="Q1076" s="5" t="str" cm="1">
        <f t="array" aca="1" ref="Q1076" ca="1">HYPERLINK("#"&amp;CELL("direccion",Tabla_471065!A1072),"1069")</f>
        <v>1069</v>
      </c>
      <c r="R1076" s="5" t="str" cm="1">
        <f t="array" aca="1" ref="R1076" ca="1">HYPERLINK("#"&amp;CELL("direccion",Tabla_471039!A1072),"1069")</f>
        <v>1069</v>
      </c>
      <c r="S1076" s="5" t="str" cm="1">
        <f t="array" aca="1" ref="S1076" ca="1">HYPERLINK("#"&amp;CELL("direccion",Tabla_471067!A1072),"1069")</f>
        <v>1069</v>
      </c>
      <c r="T1076" s="5" t="str" cm="1">
        <f t="array" aca="1" ref="T1076" ca="1">HYPERLINK("#"&amp;CELL("direccion",Tabla_471023!A1072),"1069")</f>
        <v>1069</v>
      </c>
      <c r="U1076" s="5" t="str" cm="1">
        <f t="array" aca="1" ref="U1076" ca="1">HYPERLINK("#"&amp;CELL("direccion",Tabla_471047!A1072),"1069")</f>
        <v>1069</v>
      </c>
      <c r="V1076" s="5" t="str" cm="1">
        <f t="array" aca="1" ref="V1076" ca="1">HYPERLINK("#"&amp;CELL("direccion",Tabla_471030!A1072),"1069")</f>
        <v>1069</v>
      </c>
      <c r="W1076" s="5" t="str" cm="1">
        <f t="array" aca="1" ref="W1076" ca="1">HYPERLINK("#"&amp;CELL("direccion",Tabla_471041!A1072),"1069")</f>
        <v>1069</v>
      </c>
      <c r="X1076" s="5" t="str" cm="1">
        <f t="array" aca="1" ref="X1076" ca="1">HYPERLINK("#"&amp;CELL("direccion",Tabla_471031!A1072),"1069")</f>
        <v>1069</v>
      </c>
      <c r="Y1076" s="5" t="str" cm="1">
        <f t="array" aca="1" ref="Y1076" ca="1">HYPERLINK("#"&amp;CELL("direccion",Tabla_471032!A1072),"1069")</f>
        <v>1069</v>
      </c>
      <c r="Z1076" s="5" t="str" cm="1">
        <f t="array" aca="1" ref="Z1076" ca="1">HYPERLINK("#"&amp;CELL("direccion",Tabla_471059!A1072),"1069")</f>
        <v>1069</v>
      </c>
      <c r="AA1076" s="5" t="str" cm="1">
        <f t="array" aca="1" ref="AA1076" ca="1">HYPERLINK("#"&amp;CELL("direccion",Tabla_471071!A1072),"1069")</f>
        <v>1069</v>
      </c>
      <c r="AB1076" s="5" t="str" cm="1">
        <f t="array" aca="1" ref="AB1076" ca="1">HYPERLINK("#"&amp;CELL("direccion",Tabla_471062!A1072),"1069")</f>
        <v>1069</v>
      </c>
      <c r="AC1076" s="5" t="str" cm="1">
        <f t="array" aca="1" ref="AC1076" ca="1">HYPERLINK("#"&amp;CELL("direccion",Tabla_471074!A1072),"1069")</f>
        <v>1069</v>
      </c>
      <c r="AD1076" t="s">
        <v>213</v>
      </c>
      <c r="AE1076" s="3">
        <v>45747</v>
      </c>
    </row>
    <row r="1077" spans="1:31" x14ac:dyDescent="0.3">
      <c r="A1077">
        <v>2025</v>
      </c>
      <c r="B1077" s="3">
        <v>45658</v>
      </c>
      <c r="C1077" s="3">
        <v>45747</v>
      </c>
      <c r="D1077" t="s">
        <v>84</v>
      </c>
      <c r="E1077">
        <v>160</v>
      </c>
      <c r="F1077" t="s">
        <v>309</v>
      </c>
      <c r="G1077" t="s">
        <v>309</v>
      </c>
      <c r="H1077" t="s">
        <v>225</v>
      </c>
      <c r="I1077" t="s">
        <v>1727</v>
      </c>
      <c r="J1077" t="s">
        <v>1728</v>
      </c>
      <c r="K1077" t="s">
        <v>358</v>
      </c>
      <c r="L1077" t="s">
        <v>91</v>
      </c>
      <c r="M1077">
        <v>10500</v>
      </c>
      <c r="N1077" t="s">
        <v>212</v>
      </c>
      <c r="O1077">
        <v>8609.76</v>
      </c>
      <c r="P1077" t="s">
        <v>212</v>
      </c>
      <c r="Q1077" s="5" t="str" cm="1">
        <f t="array" aca="1" ref="Q1077" ca="1">HYPERLINK("#"&amp;CELL("direccion",Tabla_471065!A1073),"1070")</f>
        <v>1070</v>
      </c>
      <c r="R1077" s="5" t="str" cm="1">
        <f t="array" aca="1" ref="R1077" ca="1">HYPERLINK("#"&amp;CELL("direccion",Tabla_471039!A1073),"1070")</f>
        <v>1070</v>
      </c>
      <c r="S1077" s="5" t="str" cm="1">
        <f t="array" aca="1" ref="S1077" ca="1">HYPERLINK("#"&amp;CELL("direccion",Tabla_471067!A1073),"1070")</f>
        <v>1070</v>
      </c>
      <c r="T1077" s="5" t="str" cm="1">
        <f t="array" aca="1" ref="T1077" ca="1">HYPERLINK("#"&amp;CELL("direccion",Tabla_471023!A1073),"1070")</f>
        <v>1070</v>
      </c>
      <c r="U1077" s="5" t="str" cm="1">
        <f t="array" aca="1" ref="U1077" ca="1">HYPERLINK("#"&amp;CELL("direccion",Tabla_471047!A1073),"1070")</f>
        <v>1070</v>
      </c>
      <c r="V1077" s="5" t="str" cm="1">
        <f t="array" aca="1" ref="V1077" ca="1">HYPERLINK("#"&amp;CELL("direccion",Tabla_471030!A1073),"1070")</f>
        <v>1070</v>
      </c>
      <c r="W1077" s="5" t="str" cm="1">
        <f t="array" aca="1" ref="W1077" ca="1">HYPERLINK("#"&amp;CELL("direccion",Tabla_471041!A1073),"1070")</f>
        <v>1070</v>
      </c>
      <c r="X1077" s="5" t="str" cm="1">
        <f t="array" aca="1" ref="X1077" ca="1">HYPERLINK("#"&amp;CELL("direccion",Tabla_471031!A1073),"1070")</f>
        <v>1070</v>
      </c>
      <c r="Y1077" s="5" t="str" cm="1">
        <f t="array" aca="1" ref="Y1077" ca="1">HYPERLINK("#"&amp;CELL("direccion",Tabla_471032!A1073),"1070")</f>
        <v>1070</v>
      </c>
      <c r="Z1077" s="5" t="str" cm="1">
        <f t="array" aca="1" ref="Z1077" ca="1">HYPERLINK("#"&amp;CELL("direccion",Tabla_471059!A1073),"1070")</f>
        <v>1070</v>
      </c>
      <c r="AA1077" s="5" t="str" cm="1">
        <f t="array" aca="1" ref="AA1077" ca="1">HYPERLINK("#"&amp;CELL("direccion",Tabla_471071!A1073),"1070")</f>
        <v>1070</v>
      </c>
      <c r="AB1077" s="5" t="str" cm="1">
        <f t="array" aca="1" ref="AB1077" ca="1">HYPERLINK("#"&amp;CELL("direccion",Tabla_471062!A1073),"1070")</f>
        <v>1070</v>
      </c>
      <c r="AC1077" s="5" t="str" cm="1">
        <f t="array" aca="1" ref="AC1077" ca="1">HYPERLINK("#"&amp;CELL("direccion",Tabla_471074!A1073),"1070")</f>
        <v>1070</v>
      </c>
      <c r="AD1077" t="s">
        <v>213</v>
      </c>
      <c r="AE1077" s="3">
        <v>45747</v>
      </c>
    </row>
    <row r="1078" spans="1:31" x14ac:dyDescent="0.3">
      <c r="A1078">
        <v>2025</v>
      </c>
      <c r="B1078" s="3">
        <v>45658</v>
      </c>
      <c r="C1078" s="3">
        <v>45747</v>
      </c>
      <c r="D1078" t="s">
        <v>84</v>
      </c>
      <c r="E1078">
        <v>160</v>
      </c>
      <c r="F1078" t="s">
        <v>309</v>
      </c>
      <c r="G1078" t="s">
        <v>309</v>
      </c>
      <c r="H1078" t="s">
        <v>225</v>
      </c>
      <c r="I1078" t="s">
        <v>1729</v>
      </c>
      <c r="J1078" t="s">
        <v>1081</v>
      </c>
      <c r="K1078" t="s">
        <v>410</v>
      </c>
      <c r="L1078" t="s">
        <v>92</v>
      </c>
      <c r="M1078">
        <v>10500</v>
      </c>
      <c r="N1078" t="s">
        <v>212</v>
      </c>
      <c r="O1078">
        <v>8609.76</v>
      </c>
      <c r="P1078" t="s">
        <v>212</v>
      </c>
      <c r="Q1078" s="5" t="str" cm="1">
        <f t="array" aca="1" ref="Q1078" ca="1">HYPERLINK("#"&amp;CELL("direccion",Tabla_471065!A1074),"1071")</f>
        <v>1071</v>
      </c>
      <c r="R1078" s="5" t="str" cm="1">
        <f t="array" aca="1" ref="R1078" ca="1">HYPERLINK("#"&amp;CELL("direccion",Tabla_471039!A1074),"1071")</f>
        <v>1071</v>
      </c>
      <c r="S1078" s="5" t="str" cm="1">
        <f t="array" aca="1" ref="S1078" ca="1">HYPERLINK("#"&amp;CELL("direccion",Tabla_471067!A1074),"1071")</f>
        <v>1071</v>
      </c>
      <c r="T1078" s="5" t="str" cm="1">
        <f t="array" aca="1" ref="T1078" ca="1">HYPERLINK("#"&amp;CELL("direccion",Tabla_471023!A1074),"1071")</f>
        <v>1071</v>
      </c>
      <c r="U1078" s="5" t="str" cm="1">
        <f t="array" aca="1" ref="U1078" ca="1">HYPERLINK("#"&amp;CELL("direccion",Tabla_471047!A1074),"1071")</f>
        <v>1071</v>
      </c>
      <c r="V1078" s="5" t="str" cm="1">
        <f t="array" aca="1" ref="V1078" ca="1">HYPERLINK("#"&amp;CELL("direccion",Tabla_471030!A1074),"1071")</f>
        <v>1071</v>
      </c>
      <c r="W1078" s="5" t="str" cm="1">
        <f t="array" aca="1" ref="W1078" ca="1">HYPERLINK("#"&amp;CELL("direccion",Tabla_471041!A1074),"1071")</f>
        <v>1071</v>
      </c>
      <c r="X1078" s="5" t="str" cm="1">
        <f t="array" aca="1" ref="X1078" ca="1">HYPERLINK("#"&amp;CELL("direccion",Tabla_471031!A1074),"1071")</f>
        <v>1071</v>
      </c>
      <c r="Y1078" s="5" t="str" cm="1">
        <f t="array" aca="1" ref="Y1078" ca="1">HYPERLINK("#"&amp;CELL("direccion",Tabla_471032!A1074),"1071")</f>
        <v>1071</v>
      </c>
      <c r="Z1078" s="5" t="str" cm="1">
        <f t="array" aca="1" ref="Z1078" ca="1">HYPERLINK("#"&amp;CELL("direccion",Tabla_471059!A1074),"1071")</f>
        <v>1071</v>
      </c>
      <c r="AA1078" s="5" t="str" cm="1">
        <f t="array" aca="1" ref="AA1078" ca="1">HYPERLINK("#"&amp;CELL("direccion",Tabla_471071!A1074),"1071")</f>
        <v>1071</v>
      </c>
      <c r="AB1078" s="5" t="str" cm="1">
        <f t="array" aca="1" ref="AB1078" ca="1">HYPERLINK("#"&amp;CELL("direccion",Tabla_471062!A1074),"1071")</f>
        <v>1071</v>
      </c>
      <c r="AC1078" s="5" t="str" cm="1">
        <f t="array" aca="1" ref="AC1078" ca="1">HYPERLINK("#"&amp;CELL("direccion",Tabla_471074!A1074),"1071")</f>
        <v>1071</v>
      </c>
      <c r="AD1078" t="s">
        <v>213</v>
      </c>
      <c r="AE1078" s="3">
        <v>45747</v>
      </c>
    </row>
    <row r="1079" spans="1:31" x14ac:dyDescent="0.3">
      <c r="A1079">
        <v>2025</v>
      </c>
      <c r="B1079" s="3">
        <v>45658</v>
      </c>
      <c r="C1079" s="3">
        <v>45747</v>
      </c>
      <c r="D1079" t="s">
        <v>84</v>
      </c>
      <c r="E1079">
        <v>160</v>
      </c>
      <c r="F1079" t="s">
        <v>309</v>
      </c>
      <c r="G1079" t="s">
        <v>309</v>
      </c>
      <c r="H1079" t="s">
        <v>225</v>
      </c>
      <c r="I1079" t="s">
        <v>968</v>
      </c>
      <c r="J1079" t="s">
        <v>420</v>
      </c>
      <c r="K1079" t="s">
        <v>1361</v>
      </c>
      <c r="L1079" t="s">
        <v>91</v>
      </c>
      <c r="M1079">
        <v>10500</v>
      </c>
      <c r="N1079" t="s">
        <v>212</v>
      </c>
      <c r="O1079">
        <v>8609.76</v>
      </c>
      <c r="P1079" t="s">
        <v>212</v>
      </c>
      <c r="Q1079" s="5" t="str" cm="1">
        <f t="array" aca="1" ref="Q1079" ca="1">HYPERLINK("#"&amp;CELL("direccion",Tabla_471065!A1075),"1072")</f>
        <v>1072</v>
      </c>
      <c r="R1079" s="5" t="str" cm="1">
        <f t="array" aca="1" ref="R1079" ca="1">HYPERLINK("#"&amp;CELL("direccion",Tabla_471039!A1075),"1072")</f>
        <v>1072</v>
      </c>
      <c r="S1079" s="5" t="str" cm="1">
        <f t="array" aca="1" ref="S1079" ca="1">HYPERLINK("#"&amp;CELL("direccion",Tabla_471067!A1075),"1072")</f>
        <v>1072</v>
      </c>
      <c r="T1079" s="5" t="str" cm="1">
        <f t="array" aca="1" ref="T1079" ca="1">HYPERLINK("#"&amp;CELL("direccion",Tabla_471023!A1075),"1072")</f>
        <v>1072</v>
      </c>
      <c r="U1079" s="5" t="str" cm="1">
        <f t="array" aca="1" ref="U1079" ca="1">HYPERLINK("#"&amp;CELL("direccion",Tabla_471047!A1075),"1072")</f>
        <v>1072</v>
      </c>
      <c r="V1079" s="5" t="str" cm="1">
        <f t="array" aca="1" ref="V1079" ca="1">HYPERLINK("#"&amp;CELL("direccion",Tabla_471030!A1075),"1072")</f>
        <v>1072</v>
      </c>
      <c r="W1079" s="5" t="str" cm="1">
        <f t="array" aca="1" ref="W1079" ca="1">HYPERLINK("#"&amp;CELL("direccion",Tabla_471041!A1075),"1072")</f>
        <v>1072</v>
      </c>
      <c r="X1079" s="5" t="str" cm="1">
        <f t="array" aca="1" ref="X1079" ca="1">HYPERLINK("#"&amp;CELL("direccion",Tabla_471031!A1075),"1072")</f>
        <v>1072</v>
      </c>
      <c r="Y1079" s="5" t="str" cm="1">
        <f t="array" aca="1" ref="Y1079" ca="1">HYPERLINK("#"&amp;CELL("direccion",Tabla_471032!A1075),"1072")</f>
        <v>1072</v>
      </c>
      <c r="Z1079" s="5" t="str" cm="1">
        <f t="array" aca="1" ref="Z1079" ca="1">HYPERLINK("#"&amp;CELL("direccion",Tabla_471059!A1075),"1072")</f>
        <v>1072</v>
      </c>
      <c r="AA1079" s="5" t="str" cm="1">
        <f t="array" aca="1" ref="AA1079" ca="1">HYPERLINK("#"&amp;CELL("direccion",Tabla_471071!A1075),"1072")</f>
        <v>1072</v>
      </c>
      <c r="AB1079" s="5" t="str" cm="1">
        <f t="array" aca="1" ref="AB1079" ca="1">HYPERLINK("#"&amp;CELL("direccion",Tabla_471062!A1075),"1072")</f>
        <v>1072</v>
      </c>
      <c r="AC1079" s="5" t="str" cm="1">
        <f t="array" aca="1" ref="AC1079" ca="1">HYPERLINK("#"&amp;CELL("direccion",Tabla_471074!A1075),"1072")</f>
        <v>1072</v>
      </c>
      <c r="AD1079" t="s">
        <v>213</v>
      </c>
      <c r="AE1079" s="3">
        <v>45747</v>
      </c>
    </row>
    <row r="1080" spans="1:31" x14ac:dyDescent="0.3">
      <c r="A1080">
        <v>2025</v>
      </c>
      <c r="B1080" s="3">
        <v>45658</v>
      </c>
      <c r="C1080" s="3">
        <v>45747</v>
      </c>
      <c r="D1080" t="s">
        <v>84</v>
      </c>
      <c r="E1080">
        <v>160</v>
      </c>
      <c r="F1080" t="s">
        <v>309</v>
      </c>
      <c r="G1080" t="s">
        <v>309</v>
      </c>
      <c r="H1080" t="s">
        <v>225</v>
      </c>
      <c r="I1080" t="s">
        <v>654</v>
      </c>
      <c r="J1080" t="s">
        <v>538</v>
      </c>
      <c r="K1080" t="s">
        <v>358</v>
      </c>
      <c r="L1080" t="s">
        <v>92</v>
      </c>
      <c r="M1080">
        <v>10500</v>
      </c>
      <c r="N1080" t="s">
        <v>212</v>
      </c>
      <c r="O1080">
        <v>8609.76</v>
      </c>
      <c r="P1080" t="s">
        <v>212</v>
      </c>
      <c r="Q1080" s="5" t="str" cm="1">
        <f t="array" aca="1" ref="Q1080" ca="1">HYPERLINK("#"&amp;CELL("direccion",Tabla_471065!A1076),"1073")</f>
        <v>1073</v>
      </c>
      <c r="R1080" s="5" t="str" cm="1">
        <f t="array" aca="1" ref="R1080" ca="1">HYPERLINK("#"&amp;CELL("direccion",Tabla_471039!A1076),"1073")</f>
        <v>1073</v>
      </c>
      <c r="S1080" s="5" t="str" cm="1">
        <f t="array" aca="1" ref="S1080" ca="1">HYPERLINK("#"&amp;CELL("direccion",Tabla_471067!A1076),"1073")</f>
        <v>1073</v>
      </c>
      <c r="T1080" s="5" t="str" cm="1">
        <f t="array" aca="1" ref="T1080" ca="1">HYPERLINK("#"&amp;CELL("direccion",Tabla_471023!A1076),"1073")</f>
        <v>1073</v>
      </c>
      <c r="U1080" s="5" t="str" cm="1">
        <f t="array" aca="1" ref="U1080" ca="1">HYPERLINK("#"&amp;CELL("direccion",Tabla_471047!A1076),"1073")</f>
        <v>1073</v>
      </c>
      <c r="V1080" s="5" t="str" cm="1">
        <f t="array" aca="1" ref="V1080" ca="1">HYPERLINK("#"&amp;CELL("direccion",Tabla_471030!A1076),"1073")</f>
        <v>1073</v>
      </c>
      <c r="W1080" s="5" t="str" cm="1">
        <f t="array" aca="1" ref="W1080" ca="1">HYPERLINK("#"&amp;CELL("direccion",Tabla_471041!A1076),"1073")</f>
        <v>1073</v>
      </c>
      <c r="X1080" s="5" t="str" cm="1">
        <f t="array" aca="1" ref="X1080" ca="1">HYPERLINK("#"&amp;CELL("direccion",Tabla_471031!A1076),"1073")</f>
        <v>1073</v>
      </c>
      <c r="Y1080" s="5" t="str" cm="1">
        <f t="array" aca="1" ref="Y1080" ca="1">HYPERLINK("#"&amp;CELL("direccion",Tabla_471032!A1076),"1073")</f>
        <v>1073</v>
      </c>
      <c r="Z1080" s="5" t="str" cm="1">
        <f t="array" aca="1" ref="Z1080" ca="1">HYPERLINK("#"&amp;CELL("direccion",Tabla_471059!A1076),"1073")</f>
        <v>1073</v>
      </c>
      <c r="AA1080" s="5" t="str" cm="1">
        <f t="array" aca="1" ref="AA1080" ca="1">HYPERLINK("#"&amp;CELL("direccion",Tabla_471071!A1076),"1073")</f>
        <v>1073</v>
      </c>
      <c r="AB1080" s="5" t="str" cm="1">
        <f t="array" aca="1" ref="AB1080" ca="1">HYPERLINK("#"&amp;CELL("direccion",Tabla_471062!A1076),"1073")</f>
        <v>1073</v>
      </c>
      <c r="AC1080" s="5" t="str" cm="1">
        <f t="array" aca="1" ref="AC1080" ca="1">HYPERLINK("#"&amp;CELL("direccion",Tabla_471074!A1076),"1073")</f>
        <v>1073</v>
      </c>
      <c r="AD1080" t="s">
        <v>213</v>
      </c>
      <c r="AE1080" s="3">
        <v>45747</v>
      </c>
    </row>
    <row r="1081" spans="1:31" x14ac:dyDescent="0.3">
      <c r="A1081">
        <v>2025</v>
      </c>
      <c r="B1081" s="3">
        <v>45658</v>
      </c>
      <c r="C1081" s="3">
        <v>45747</v>
      </c>
      <c r="D1081" t="s">
        <v>84</v>
      </c>
      <c r="E1081">
        <v>160</v>
      </c>
      <c r="F1081" t="s">
        <v>309</v>
      </c>
      <c r="G1081" t="s">
        <v>309</v>
      </c>
      <c r="H1081" t="s">
        <v>225</v>
      </c>
      <c r="I1081" t="s">
        <v>829</v>
      </c>
      <c r="J1081" t="s">
        <v>546</v>
      </c>
      <c r="K1081" t="s">
        <v>344</v>
      </c>
      <c r="L1081" t="s">
        <v>92</v>
      </c>
      <c r="M1081">
        <v>10500</v>
      </c>
      <c r="N1081" t="s">
        <v>212</v>
      </c>
      <c r="O1081">
        <v>8609.76</v>
      </c>
      <c r="P1081" t="s">
        <v>212</v>
      </c>
      <c r="Q1081" s="5" t="str" cm="1">
        <f t="array" aca="1" ref="Q1081" ca="1">HYPERLINK("#"&amp;CELL("direccion",Tabla_471065!A1077),"1074")</f>
        <v>1074</v>
      </c>
      <c r="R1081" s="5" t="str" cm="1">
        <f t="array" aca="1" ref="R1081" ca="1">HYPERLINK("#"&amp;CELL("direccion",Tabla_471039!A1077),"1074")</f>
        <v>1074</v>
      </c>
      <c r="S1081" s="5" t="str" cm="1">
        <f t="array" aca="1" ref="S1081" ca="1">HYPERLINK("#"&amp;CELL("direccion",Tabla_471067!A1077),"1074")</f>
        <v>1074</v>
      </c>
      <c r="T1081" s="5" t="str" cm="1">
        <f t="array" aca="1" ref="T1081" ca="1">HYPERLINK("#"&amp;CELL("direccion",Tabla_471023!A1077),"1074")</f>
        <v>1074</v>
      </c>
      <c r="U1081" s="5" t="str" cm="1">
        <f t="array" aca="1" ref="U1081" ca="1">HYPERLINK("#"&amp;CELL("direccion",Tabla_471047!A1077),"1074")</f>
        <v>1074</v>
      </c>
      <c r="V1081" s="5" t="str" cm="1">
        <f t="array" aca="1" ref="V1081" ca="1">HYPERLINK("#"&amp;CELL("direccion",Tabla_471030!A1077),"1074")</f>
        <v>1074</v>
      </c>
      <c r="W1081" s="5" t="str" cm="1">
        <f t="array" aca="1" ref="W1081" ca="1">HYPERLINK("#"&amp;CELL("direccion",Tabla_471041!A1077),"1074")</f>
        <v>1074</v>
      </c>
      <c r="X1081" s="5" t="str" cm="1">
        <f t="array" aca="1" ref="X1081" ca="1">HYPERLINK("#"&amp;CELL("direccion",Tabla_471031!A1077),"1074")</f>
        <v>1074</v>
      </c>
      <c r="Y1081" s="5" t="str" cm="1">
        <f t="array" aca="1" ref="Y1081" ca="1">HYPERLINK("#"&amp;CELL("direccion",Tabla_471032!A1077),"1074")</f>
        <v>1074</v>
      </c>
      <c r="Z1081" s="5" t="str" cm="1">
        <f t="array" aca="1" ref="Z1081" ca="1">HYPERLINK("#"&amp;CELL("direccion",Tabla_471059!A1077),"1074")</f>
        <v>1074</v>
      </c>
      <c r="AA1081" s="5" t="str" cm="1">
        <f t="array" aca="1" ref="AA1081" ca="1">HYPERLINK("#"&amp;CELL("direccion",Tabla_471071!A1077),"1074")</f>
        <v>1074</v>
      </c>
      <c r="AB1081" s="5" t="str" cm="1">
        <f t="array" aca="1" ref="AB1081" ca="1">HYPERLINK("#"&amp;CELL("direccion",Tabla_471062!A1077),"1074")</f>
        <v>1074</v>
      </c>
      <c r="AC1081" s="5" t="str" cm="1">
        <f t="array" aca="1" ref="AC1081" ca="1">HYPERLINK("#"&amp;CELL("direccion",Tabla_471074!A1077),"1074")</f>
        <v>1074</v>
      </c>
      <c r="AD1081" t="s">
        <v>213</v>
      </c>
      <c r="AE1081" s="3">
        <v>45747</v>
      </c>
    </row>
    <row r="1082" spans="1:31" x14ac:dyDescent="0.3">
      <c r="A1082">
        <v>2025</v>
      </c>
      <c r="B1082" s="3">
        <v>45658</v>
      </c>
      <c r="C1082" s="3">
        <v>45747</v>
      </c>
      <c r="D1082" t="s">
        <v>84</v>
      </c>
      <c r="E1082">
        <v>160</v>
      </c>
      <c r="F1082" t="s">
        <v>309</v>
      </c>
      <c r="G1082" t="s">
        <v>309</v>
      </c>
      <c r="H1082" t="s">
        <v>225</v>
      </c>
      <c r="I1082" t="s">
        <v>401</v>
      </c>
      <c r="J1082" t="s">
        <v>1215</v>
      </c>
      <c r="K1082" t="s">
        <v>348</v>
      </c>
      <c r="L1082" t="s">
        <v>92</v>
      </c>
      <c r="M1082">
        <v>10500</v>
      </c>
      <c r="N1082" t="s">
        <v>212</v>
      </c>
      <c r="O1082">
        <v>8609.76</v>
      </c>
      <c r="P1082" t="s">
        <v>212</v>
      </c>
      <c r="Q1082" s="5" t="str" cm="1">
        <f t="array" aca="1" ref="Q1082" ca="1">HYPERLINK("#"&amp;CELL("direccion",Tabla_471065!A1078),"1075")</f>
        <v>1075</v>
      </c>
      <c r="R1082" s="5" t="str" cm="1">
        <f t="array" aca="1" ref="R1082" ca="1">HYPERLINK("#"&amp;CELL("direccion",Tabla_471039!A1078),"1075")</f>
        <v>1075</v>
      </c>
      <c r="S1082" s="5" t="str" cm="1">
        <f t="array" aca="1" ref="S1082" ca="1">HYPERLINK("#"&amp;CELL("direccion",Tabla_471067!A1078),"1075")</f>
        <v>1075</v>
      </c>
      <c r="T1082" s="5" t="str" cm="1">
        <f t="array" aca="1" ref="T1082" ca="1">HYPERLINK("#"&amp;CELL("direccion",Tabla_471023!A1078),"1075")</f>
        <v>1075</v>
      </c>
      <c r="U1082" s="5" t="str" cm="1">
        <f t="array" aca="1" ref="U1082" ca="1">HYPERLINK("#"&amp;CELL("direccion",Tabla_471047!A1078),"1075")</f>
        <v>1075</v>
      </c>
      <c r="V1082" s="5" t="str" cm="1">
        <f t="array" aca="1" ref="V1082" ca="1">HYPERLINK("#"&amp;CELL("direccion",Tabla_471030!A1078),"1075")</f>
        <v>1075</v>
      </c>
      <c r="W1082" s="5" t="str" cm="1">
        <f t="array" aca="1" ref="W1082" ca="1">HYPERLINK("#"&amp;CELL("direccion",Tabla_471041!A1078),"1075")</f>
        <v>1075</v>
      </c>
      <c r="X1082" s="5" t="str" cm="1">
        <f t="array" aca="1" ref="X1082" ca="1">HYPERLINK("#"&amp;CELL("direccion",Tabla_471031!A1078),"1075")</f>
        <v>1075</v>
      </c>
      <c r="Y1082" s="5" t="str" cm="1">
        <f t="array" aca="1" ref="Y1082" ca="1">HYPERLINK("#"&amp;CELL("direccion",Tabla_471032!A1078),"1075")</f>
        <v>1075</v>
      </c>
      <c r="Z1082" s="5" t="str" cm="1">
        <f t="array" aca="1" ref="Z1082" ca="1">HYPERLINK("#"&amp;CELL("direccion",Tabla_471059!A1078),"1075")</f>
        <v>1075</v>
      </c>
      <c r="AA1082" s="5" t="str" cm="1">
        <f t="array" aca="1" ref="AA1082" ca="1">HYPERLINK("#"&amp;CELL("direccion",Tabla_471071!A1078),"1075")</f>
        <v>1075</v>
      </c>
      <c r="AB1082" s="5" t="str" cm="1">
        <f t="array" aca="1" ref="AB1082" ca="1">HYPERLINK("#"&amp;CELL("direccion",Tabla_471062!A1078),"1075")</f>
        <v>1075</v>
      </c>
      <c r="AC1082" s="5" t="str" cm="1">
        <f t="array" aca="1" ref="AC1082" ca="1">HYPERLINK("#"&amp;CELL("direccion",Tabla_471074!A1078),"1075")</f>
        <v>1075</v>
      </c>
      <c r="AD1082" t="s">
        <v>213</v>
      </c>
      <c r="AE1082" s="3">
        <v>45747</v>
      </c>
    </row>
    <row r="1083" spans="1:31" x14ac:dyDescent="0.3">
      <c r="A1083">
        <v>2025</v>
      </c>
      <c r="B1083" s="3">
        <v>45658</v>
      </c>
      <c r="C1083" s="3">
        <v>45747</v>
      </c>
      <c r="D1083" t="s">
        <v>84</v>
      </c>
      <c r="E1083">
        <v>160</v>
      </c>
      <c r="F1083" t="s">
        <v>309</v>
      </c>
      <c r="G1083" t="s">
        <v>309</v>
      </c>
      <c r="H1083" t="s">
        <v>225</v>
      </c>
      <c r="I1083" t="s">
        <v>1730</v>
      </c>
      <c r="J1083" t="s">
        <v>553</v>
      </c>
      <c r="K1083" t="s">
        <v>858</v>
      </c>
      <c r="L1083" t="s">
        <v>92</v>
      </c>
      <c r="M1083">
        <v>10500</v>
      </c>
      <c r="N1083" t="s">
        <v>212</v>
      </c>
      <c r="O1083">
        <v>8609.76</v>
      </c>
      <c r="P1083" t="s">
        <v>212</v>
      </c>
      <c r="Q1083" s="5" t="str" cm="1">
        <f t="array" aca="1" ref="Q1083" ca="1">HYPERLINK("#"&amp;CELL("direccion",Tabla_471065!A1079),"1076")</f>
        <v>1076</v>
      </c>
      <c r="R1083" s="5" t="str" cm="1">
        <f t="array" aca="1" ref="R1083" ca="1">HYPERLINK("#"&amp;CELL("direccion",Tabla_471039!A1079),"1076")</f>
        <v>1076</v>
      </c>
      <c r="S1083" s="5" t="str" cm="1">
        <f t="array" aca="1" ref="S1083" ca="1">HYPERLINK("#"&amp;CELL("direccion",Tabla_471067!A1079),"1076")</f>
        <v>1076</v>
      </c>
      <c r="T1083" s="5" t="str" cm="1">
        <f t="array" aca="1" ref="T1083" ca="1">HYPERLINK("#"&amp;CELL("direccion",Tabla_471023!A1079),"1076")</f>
        <v>1076</v>
      </c>
      <c r="U1083" s="5" t="str" cm="1">
        <f t="array" aca="1" ref="U1083" ca="1">HYPERLINK("#"&amp;CELL("direccion",Tabla_471047!A1079),"1076")</f>
        <v>1076</v>
      </c>
      <c r="V1083" s="5" t="str" cm="1">
        <f t="array" aca="1" ref="V1083" ca="1">HYPERLINK("#"&amp;CELL("direccion",Tabla_471030!A1079),"1076")</f>
        <v>1076</v>
      </c>
      <c r="W1083" s="5" t="str" cm="1">
        <f t="array" aca="1" ref="W1083" ca="1">HYPERLINK("#"&amp;CELL("direccion",Tabla_471041!A1079),"1076")</f>
        <v>1076</v>
      </c>
      <c r="X1083" s="5" t="str" cm="1">
        <f t="array" aca="1" ref="X1083" ca="1">HYPERLINK("#"&amp;CELL("direccion",Tabla_471031!A1079),"1076")</f>
        <v>1076</v>
      </c>
      <c r="Y1083" s="5" t="str" cm="1">
        <f t="array" aca="1" ref="Y1083" ca="1">HYPERLINK("#"&amp;CELL("direccion",Tabla_471032!A1079),"1076")</f>
        <v>1076</v>
      </c>
      <c r="Z1083" s="5" t="str" cm="1">
        <f t="array" aca="1" ref="Z1083" ca="1">HYPERLINK("#"&amp;CELL("direccion",Tabla_471059!A1079),"1076")</f>
        <v>1076</v>
      </c>
      <c r="AA1083" s="5" t="str" cm="1">
        <f t="array" aca="1" ref="AA1083" ca="1">HYPERLINK("#"&amp;CELL("direccion",Tabla_471071!A1079),"1076")</f>
        <v>1076</v>
      </c>
      <c r="AB1083" s="5" t="str" cm="1">
        <f t="array" aca="1" ref="AB1083" ca="1">HYPERLINK("#"&amp;CELL("direccion",Tabla_471062!A1079),"1076")</f>
        <v>1076</v>
      </c>
      <c r="AC1083" s="5" t="str" cm="1">
        <f t="array" aca="1" ref="AC1083" ca="1">HYPERLINK("#"&amp;CELL("direccion",Tabla_471074!A1079),"1076")</f>
        <v>1076</v>
      </c>
      <c r="AD1083" t="s">
        <v>213</v>
      </c>
      <c r="AE1083" s="3">
        <v>45747</v>
      </c>
    </row>
    <row r="1084" spans="1:31" x14ac:dyDescent="0.3">
      <c r="A1084">
        <v>2025</v>
      </c>
      <c r="B1084" s="3">
        <v>45658</v>
      </c>
      <c r="C1084" s="3">
        <v>45747</v>
      </c>
      <c r="D1084" t="s">
        <v>84</v>
      </c>
      <c r="E1084">
        <v>160</v>
      </c>
      <c r="F1084" t="s">
        <v>309</v>
      </c>
      <c r="G1084" t="s">
        <v>309</v>
      </c>
      <c r="H1084" t="s">
        <v>225</v>
      </c>
      <c r="I1084" t="s">
        <v>1731</v>
      </c>
      <c r="J1084" t="s">
        <v>553</v>
      </c>
      <c r="K1084" t="s">
        <v>348</v>
      </c>
      <c r="L1084" t="s">
        <v>91</v>
      </c>
      <c r="M1084">
        <v>10500</v>
      </c>
      <c r="N1084" t="s">
        <v>212</v>
      </c>
      <c r="O1084">
        <v>8609.76</v>
      </c>
      <c r="P1084" t="s">
        <v>212</v>
      </c>
      <c r="Q1084" s="5" t="str" cm="1">
        <f t="array" aca="1" ref="Q1084" ca="1">HYPERLINK("#"&amp;CELL("direccion",Tabla_471065!A1080),"1077")</f>
        <v>1077</v>
      </c>
      <c r="R1084" s="5" t="str" cm="1">
        <f t="array" aca="1" ref="R1084" ca="1">HYPERLINK("#"&amp;CELL("direccion",Tabla_471039!A1080),"1077")</f>
        <v>1077</v>
      </c>
      <c r="S1084" s="5" t="str" cm="1">
        <f t="array" aca="1" ref="S1084" ca="1">HYPERLINK("#"&amp;CELL("direccion",Tabla_471067!A1080),"1077")</f>
        <v>1077</v>
      </c>
      <c r="T1084" s="5" t="str" cm="1">
        <f t="array" aca="1" ref="T1084" ca="1">HYPERLINK("#"&amp;CELL("direccion",Tabla_471023!A1080),"1077")</f>
        <v>1077</v>
      </c>
      <c r="U1084" s="5" t="str" cm="1">
        <f t="array" aca="1" ref="U1084" ca="1">HYPERLINK("#"&amp;CELL("direccion",Tabla_471047!A1080),"1077")</f>
        <v>1077</v>
      </c>
      <c r="V1084" s="5" t="str" cm="1">
        <f t="array" aca="1" ref="V1084" ca="1">HYPERLINK("#"&amp;CELL("direccion",Tabla_471030!A1080),"1077")</f>
        <v>1077</v>
      </c>
      <c r="W1084" s="5" t="str" cm="1">
        <f t="array" aca="1" ref="W1084" ca="1">HYPERLINK("#"&amp;CELL("direccion",Tabla_471041!A1080),"1077")</f>
        <v>1077</v>
      </c>
      <c r="X1084" s="5" t="str" cm="1">
        <f t="array" aca="1" ref="X1084" ca="1">HYPERLINK("#"&amp;CELL("direccion",Tabla_471031!A1080),"1077")</f>
        <v>1077</v>
      </c>
      <c r="Y1084" s="5" t="str" cm="1">
        <f t="array" aca="1" ref="Y1084" ca="1">HYPERLINK("#"&amp;CELL("direccion",Tabla_471032!A1080),"1077")</f>
        <v>1077</v>
      </c>
      <c r="Z1084" s="5" t="str" cm="1">
        <f t="array" aca="1" ref="Z1084" ca="1">HYPERLINK("#"&amp;CELL("direccion",Tabla_471059!A1080),"1077")</f>
        <v>1077</v>
      </c>
      <c r="AA1084" s="5" t="str" cm="1">
        <f t="array" aca="1" ref="AA1084" ca="1">HYPERLINK("#"&amp;CELL("direccion",Tabla_471071!A1080),"1077")</f>
        <v>1077</v>
      </c>
      <c r="AB1084" s="5" t="str" cm="1">
        <f t="array" aca="1" ref="AB1084" ca="1">HYPERLINK("#"&amp;CELL("direccion",Tabla_471062!A1080),"1077")</f>
        <v>1077</v>
      </c>
      <c r="AC1084" s="5" t="str" cm="1">
        <f t="array" aca="1" ref="AC1084" ca="1">HYPERLINK("#"&amp;CELL("direccion",Tabla_471074!A1080),"1077")</f>
        <v>1077</v>
      </c>
      <c r="AD1084" t="s">
        <v>213</v>
      </c>
      <c r="AE1084" s="3">
        <v>45747</v>
      </c>
    </row>
    <row r="1085" spans="1:31" x14ac:dyDescent="0.3">
      <c r="A1085">
        <v>2025</v>
      </c>
      <c r="B1085" s="3">
        <v>45658</v>
      </c>
      <c r="C1085" s="3">
        <v>45747</v>
      </c>
      <c r="D1085" t="s">
        <v>84</v>
      </c>
      <c r="E1085">
        <v>160</v>
      </c>
      <c r="F1085" t="s">
        <v>309</v>
      </c>
      <c r="G1085" t="s">
        <v>309</v>
      </c>
      <c r="H1085" t="s">
        <v>225</v>
      </c>
      <c r="I1085" t="s">
        <v>1732</v>
      </c>
      <c r="J1085" t="s">
        <v>553</v>
      </c>
      <c r="K1085" t="s">
        <v>487</v>
      </c>
      <c r="L1085" t="s">
        <v>91</v>
      </c>
      <c r="M1085">
        <v>10500</v>
      </c>
      <c r="N1085" t="s">
        <v>212</v>
      </c>
      <c r="O1085">
        <v>8609.76</v>
      </c>
      <c r="P1085" t="s">
        <v>212</v>
      </c>
      <c r="Q1085" s="5" t="str" cm="1">
        <f t="array" aca="1" ref="Q1085" ca="1">HYPERLINK("#"&amp;CELL("direccion",Tabla_471065!A1081),"1078")</f>
        <v>1078</v>
      </c>
      <c r="R1085" s="5" t="str" cm="1">
        <f t="array" aca="1" ref="R1085" ca="1">HYPERLINK("#"&amp;CELL("direccion",Tabla_471039!A1081),"1078")</f>
        <v>1078</v>
      </c>
      <c r="S1085" s="5" t="str" cm="1">
        <f t="array" aca="1" ref="S1085" ca="1">HYPERLINK("#"&amp;CELL("direccion",Tabla_471067!A1081),"1078")</f>
        <v>1078</v>
      </c>
      <c r="T1085" s="5" t="str" cm="1">
        <f t="array" aca="1" ref="T1085" ca="1">HYPERLINK("#"&amp;CELL("direccion",Tabla_471023!A1081),"1078")</f>
        <v>1078</v>
      </c>
      <c r="U1085" s="5" t="str" cm="1">
        <f t="array" aca="1" ref="U1085" ca="1">HYPERLINK("#"&amp;CELL("direccion",Tabla_471047!A1081),"1078")</f>
        <v>1078</v>
      </c>
      <c r="V1085" s="5" t="str" cm="1">
        <f t="array" aca="1" ref="V1085" ca="1">HYPERLINK("#"&amp;CELL("direccion",Tabla_471030!A1081),"1078")</f>
        <v>1078</v>
      </c>
      <c r="W1085" s="5" t="str" cm="1">
        <f t="array" aca="1" ref="W1085" ca="1">HYPERLINK("#"&amp;CELL("direccion",Tabla_471041!A1081),"1078")</f>
        <v>1078</v>
      </c>
      <c r="X1085" s="5" t="str" cm="1">
        <f t="array" aca="1" ref="X1085" ca="1">HYPERLINK("#"&amp;CELL("direccion",Tabla_471031!A1081),"1078")</f>
        <v>1078</v>
      </c>
      <c r="Y1085" s="5" t="str" cm="1">
        <f t="array" aca="1" ref="Y1085" ca="1">HYPERLINK("#"&amp;CELL("direccion",Tabla_471032!A1081),"1078")</f>
        <v>1078</v>
      </c>
      <c r="Z1085" s="5" t="str" cm="1">
        <f t="array" aca="1" ref="Z1085" ca="1">HYPERLINK("#"&amp;CELL("direccion",Tabla_471059!A1081),"1078")</f>
        <v>1078</v>
      </c>
      <c r="AA1085" s="5" t="str" cm="1">
        <f t="array" aca="1" ref="AA1085" ca="1">HYPERLINK("#"&amp;CELL("direccion",Tabla_471071!A1081),"1078")</f>
        <v>1078</v>
      </c>
      <c r="AB1085" s="5" t="str" cm="1">
        <f t="array" aca="1" ref="AB1085" ca="1">HYPERLINK("#"&amp;CELL("direccion",Tabla_471062!A1081),"1078")</f>
        <v>1078</v>
      </c>
      <c r="AC1085" s="5" t="str" cm="1">
        <f t="array" aca="1" ref="AC1085" ca="1">HYPERLINK("#"&amp;CELL("direccion",Tabla_471074!A1081),"1078")</f>
        <v>1078</v>
      </c>
      <c r="AD1085" t="s">
        <v>213</v>
      </c>
      <c r="AE1085" s="3">
        <v>45747</v>
      </c>
    </row>
    <row r="1086" spans="1:31" x14ac:dyDescent="0.3">
      <c r="A1086">
        <v>2025</v>
      </c>
      <c r="B1086" s="3">
        <v>45658</v>
      </c>
      <c r="C1086" s="3">
        <v>45747</v>
      </c>
      <c r="D1086" t="s">
        <v>84</v>
      </c>
      <c r="E1086">
        <v>160</v>
      </c>
      <c r="F1086" t="s">
        <v>309</v>
      </c>
      <c r="G1086" t="s">
        <v>309</v>
      </c>
      <c r="H1086" t="s">
        <v>225</v>
      </c>
      <c r="I1086" t="s">
        <v>1733</v>
      </c>
      <c r="J1086" t="s">
        <v>1734</v>
      </c>
      <c r="K1086" t="s">
        <v>1735</v>
      </c>
      <c r="L1086" t="s">
        <v>91</v>
      </c>
      <c r="M1086">
        <v>10500</v>
      </c>
      <c r="N1086" t="s">
        <v>212</v>
      </c>
      <c r="O1086">
        <v>8609.76</v>
      </c>
      <c r="P1086" t="s">
        <v>212</v>
      </c>
      <c r="Q1086" s="5" t="str" cm="1">
        <f t="array" aca="1" ref="Q1086" ca="1">HYPERLINK("#"&amp;CELL("direccion",Tabla_471065!A1082),"1079")</f>
        <v>1079</v>
      </c>
      <c r="R1086" s="5" t="str" cm="1">
        <f t="array" aca="1" ref="R1086" ca="1">HYPERLINK("#"&amp;CELL("direccion",Tabla_471039!A1082),"1079")</f>
        <v>1079</v>
      </c>
      <c r="S1086" s="5" t="str" cm="1">
        <f t="array" aca="1" ref="S1086" ca="1">HYPERLINK("#"&amp;CELL("direccion",Tabla_471067!A1082),"1079")</f>
        <v>1079</v>
      </c>
      <c r="T1086" s="5" t="str" cm="1">
        <f t="array" aca="1" ref="T1086" ca="1">HYPERLINK("#"&amp;CELL("direccion",Tabla_471023!A1082),"1079")</f>
        <v>1079</v>
      </c>
      <c r="U1086" s="5" t="str" cm="1">
        <f t="array" aca="1" ref="U1086" ca="1">HYPERLINK("#"&amp;CELL("direccion",Tabla_471047!A1082),"1079")</f>
        <v>1079</v>
      </c>
      <c r="V1086" s="5" t="str" cm="1">
        <f t="array" aca="1" ref="V1086" ca="1">HYPERLINK("#"&amp;CELL("direccion",Tabla_471030!A1082),"1079")</f>
        <v>1079</v>
      </c>
      <c r="W1086" s="5" t="str" cm="1">
        <f t="array" aca="1" ref="W1086" ca="1">HYPERLINK("#"&amp;CELL("direccion",Tabla_471041!A1082),"1079")</f>
        <v>1079</v>
      </c>
      <c r="X1086" s="5" t="str" cm="1">
        <f t="array" aca="1" ref="X1086" ca="1">HYPERLINK("#"&amp;CELL("direccion",Tabla_471031!A1082),"1079")</f>
        <v>1079</v>
      </c>
      <c r="Y1086" s="5" t="str" cm="1">
        <f t="array" aca="1" ref="Y1086" ca="1">HYPERLINK("#"&amp;CELL("direccion",Tabla_471032!A1082),"1079")</f>
        <v>1079</v>
      </c>
      <c r="Z1086" s="5" t="str" cm="1">
        <f t="array" aca="1" ref="Z1086" ca="1">HYPERLINK("#"&amp;CELL("direccion",Tabla_471059!A1082),"1079")</f>
        <v>1079</v>
      </c>
      <c r="AA1086" s="5" t="str" cm="1">
        <f t="array" aca="1" ref="AA1086" ca="1">HYPERLINK("#"&amp;CELL("direccion",Tabla_471071!A1082),"1079")</f>
        <v>1079</v>
      </c>
      <c r="AB1086" s="5" t="str" cm="1">
        <f t="array" aca="1" ref="AB1086" ca="1">HYPERLINK("#"&amp;CELL("direccion",Tabla_471062!A1082),"1079")</f>
        <v>1079</v>
      </c>
      <c r="AC1086" s="5" t="str" cm="1">
        <f t="array" aca="1" ref="AC1086" ca="1">HYPERLINK("#"&amp;CELL("direccion",Tabla_471074!A1082),"1079")</f>
        <v>1079</v>
      </c>
      <c r="AD1086" t="s">
        <v>213</v>
      </c>
      <c r="AE1086" s="3">
        <v>45747</v>
      </c>
    </row>
    <row r="1087" spans="1:31" x14ac:dyDescent="0.3">
      <c r="A1087">
        <v>2025</v>
      </c>
      <c r="B1087" s="3">
        <v>45658</v>
      </c>
      <c r="C1087" s="3">
        <v>45747</v>
      </c>
      <c r="D1087" t="s">
        <v>84</v>
      </c>
      <c r="E1087">
        <v>160</v>
      </c>
      <c r="F1087" t="s">
        <v>309</v>
      </c>
      <c r="G1087" t="s">
        <v>309</v>
      </c>
      <c r="H1087" t="s">
        <v>225</v>
      </c>
      <c r="I1087" t="s">
        <v>346</v>
      </c>
      <c r="J1087" t="s">
        <v>448</v>
      </c>
      <c r="K1087" t="s">
        <v>502</v>
      </c>
      <c r="L1087" t="s">
        <v>91</v>
      </c>
      <c r="M1087">
        <v>10500</v>
      </c>
      <c r="N1087" t="s">
        <v>212</v>
      </c>
      <c r="O1087">
        <v>8609.76</v>
      </c>
      <c r="P1087" t="s">
        <v>212</v>
      </c>
      <c r="Q1087" s="5" t="str" cm="1">
        <f t="array" aca="1" ref="Q1087" ca="1">HYPERLINK("#"&amp;CELL("direccion",Tabla_471065!A1083),"1080")</f>
        <v>1080</v>
      </c>
      <c r="R1087" s="5" t="str" cm="1">
        <f t="array" aca="1" ref="R1087" ca="1">HYPERLINK("#"&amp;CELL("direccion",Tabla_471039!A1083),"1080")</f>
        <v>1080</v>
      </c>
      <c r="S1087" s="5" t="str" cm="1">
        <f t="array" aca="1" ref="S1087" ca="1">HYPERLINK("#"&amp;CELL("direccion",Tabla_471067!A1083),"1080")</f>
        <v>1080</v>
      </c>
      <c r="T1087" s="5" t="str" cm="1">
        <f t="array" aca="1" ref="T1087" ca="1">HYPERLINK("#"&amp;CELL("direccion",Tabla_471023!A1083),"1080")</f>
        <v>1080</v>
      </c>
      <c r="U1087" s="5" t="str" cm="1">
        <f t="array" aca="1" ref="U1087" ca="1">HYPERLINK("#"&amp;CELL("direccion",Tabla_471047!A1083),"1080")</f>
        <v>1080</v>
      </c>
      <c r="V1087" s="5" t="str" cm="1">
        <f t="array" aca="1" ref="V1087" ca="1">HYPERLINK("#"&amp;CELL("direccion",Tabla_471030!A1083),"1080")</f>
        <v>1080</v>
      </c>
      <c r="W1087" s="5" t="str" cm="1">
        <f t="array" aca="1" ref="W1087" ca="1">HYPERLINK("#"&amp;CELL("direccion",Tabla_471041!A1083),"1080")</f>
        <v>1080</v>
      </c>
      <c r="X1087" s="5" t="str" cm="1">
        <f t="array" aca="1" ref="X1087" ca="1">HYPERLINK("#"&amp;CELL("direccion",Tabla_471031!A1083),"1080")</f>
        <v>1080</v>
      </c>
      <c r="Y1087" s="5" t="str" cm="1">
        <f t="array" aca="1" ref="Y1087" ca="1">HYPERLINK("#"&amp;CELL("direccion",Tabla_471032!A1083),"1080")</f>
        <v>1080</v>
      </c>
      <c r="Z1087" s="5" t="str" cm="1">
        <f t="array" aca="1" ref="Z1087" ca="1">HYPERLINK("#"&amp;CELL("direccion",Tabla_471059!A1083),"1080")</f>
        <v>1080</v>
      </c>
      <c r="AA1087" s="5" t="str" cm="1">
        <f t="array" aca="1" ref="AA1087" ca="1">HYPERLINK("#"&amp;CELL("direccion",Tabla_471071!A1083),"1080")</f>
        <v>1080</v>
      </c>
      <c r="AB1087" s="5" t="str" cm="1">
        <f t="array" aca="1" ref="AB1087" ca="1">HYPERLINK("#"&amp;CELL("direccion",Tabla_471062!A1083),"1080")</f>
        <v>1080</v>
      </c>
      <c r="AC1087" s="5" t="str" cm="1">
        <f t="array" aca="1" ref="AC1087" ca="1">HYPERLINK("#"&amp;CELL("direccion",Tabla_471074!A1083),"1080")</f>
        <v>1080</v>
      </c>
      <c r="AD1087" t="s">
        <v>213</v>
      </c>
      <c r="AE1087" s="3">
        <v>45747</v>
      </c>
    </row>
    <row r="1088" spans="1:31" x14ac:dyDescent="0.3">
      <c r="A1088">
        <v>2025</v>
      </c>
      <c r="B1088" s="3">
        <v>45658</v>
      </c>
      <c r="C1088" s="3">
        <v>45747</v>
      </c>
      <c r="D1088" t="s">
        <v>84</v>
      </c>
      <c r="E1088">
        <v>160</v>
      </c>
      <c r="F1088" t="s">
        <v>309</v>
      </c>
      <c r="G1088" t="s">
        <v>309</v>
      </c>
      <c r="H1088" t="s">
        <v>225</v>
      </c>
      <c r="I1088" t="s">
        <v>1736</v>
      </c>
      <c r="J1088" t="s">
        <v>1112</v>
      </c>
      <c r="K1088" t="s">
        <v>386</v>
      </c>
      <c r="L1088" t="s">
        <v>91</v>
      </c>
      <c r="M1088">
        <v>10500</v>
      </c>
      <c r="N1088" t="s">
        <v>212</v>
      </c>
      <c r="O1088">
        <v>8609.76</v>
      </c>
      <c r="P1088" t="s">
        <v>212</v>
      </c>
      <c r="Q1088" s="5" t="str" cm="1">
        <f t="array" aca="1" ref="Q1088" ca="1">HYPERLINK("#"&amp;CELL("direccion",Tabla_471065!A1084),"1081")</f>
        <v>1081</v>
      </c>
      <c r="R1088" s="5" t="str" cm="1">
        <f t="array" aca="1" ref="R1088" ca="1">HYPERLINK("#"&amp;CELL("direccion",Tabla_471039!A1084),"1081")</f>
        <v>1081</v>
      </c>
      <c r="S1088" s="5" t="str" cm="1">
        <f t="array" aca="1" ref="S1088" ca="1">HYPERLINK("#"&amp;CELL("direccion",Tabla_471067!A1084),"1081")</f>
        <v>1081</v>
      </c>
      <c r="T1088" s="5" t="str" cm="1">
        <f t="array" aca="1" ref="T1088" ca="1">HYPERLINK("#"&amp;CELL("direccion",Tabla_471023!A1084),"1081")</f>
        <v>1081</v>
      </c>
      <c r="U1088" s="5" t="str" cm="1">
        <f t="array" aca="1" ref="U1088" ca="1">HYPERLINK("#"&amp;CELL("direccion",Tabla_471047!A1084),"1081")</f>
        <v>1081</v>
      </c>
      <c r="V1088" s="5" t="str" cm="1">
        <f t="array" aca="1" ref="V1088" ca="1">HYPERLINK("#"&amp;CELL("direccion",Tabla_471030!A1084),"1081")</f>
        <v>1081</v>
      </c>
      <c r="W1088" s="5" t="str" cm="1">
        <f t="array" aca="1" ref="W1088" ca="1">HYPERLINK("#"&amp;CELL("direccion",Tabla_471041!A1084),"1081")</f>
        <v>1081</v>
      </c>
      <c r="X1088" s="5" t="str" cm="1">
        <f t="array" aca="1" ref="X1088" ca="1">HYPERLINK("#"&amp;CELL("direccion",Tabla_471031!A1084),"1081")</f>
        <v>1081</v>
      </c>
      <c r="Y1088" s="5" t="str" cm="1">
        <f t="array" aca="1" ref="Y1088" ca="1">HYPERLINK("#"&amp;CELL("direccion",Tabla_471032!A1084),"1081")</f>
        <v>1081</v>
      </c>
      <c r="Z1088" s="5" t="str" cm="1">
        <f t="array" aca="1" ref="Z1088" ca="1">HYPERLINK("#"&amp;CELL("direccion",Tabla_471059!A1084),"1081")</f>
        <v>1081</v>
      </c>
      <c r="AA1088" s="5" t="str" cm="1">
        <f t="array" aca="1" ref="AA1088" ca="1">HYPERLINK("#"&amp;CELL("direccion",Tabla_471071!A1084),"1081")</f>
        <v>1081</v>
      </c>
      <c r="AB1088" s="5" t="str" cm="1">
        <f t="array" aca="1" ref="AB1088" ca="1">HYPERLINK("#"&amp;CELL("direccion",Tabla_471062!A1084),"1081")</f>
        <v>1081</v>
      </c>
      <c r="AC1088" s="5" t="str" cm="1">
        <f t="array" aca="1" ref="AC1088" ca="1">HYPERLINK("#"&amp;CELL("direccion",Tabla_471074!A1084),"1081")</f>
        <v>1081</v>
      </c>
      <c r="AD1088" t="s">
        <v>213</v>
      </c>
      <c r="AE1088" s="3">
        <v>45747</v>
      </c>
    </row>
    <row r="1089" spans="1:31" x14ac:dyDescent="0.3">
      <c r="A1089">
        <v>2025</v>
      </c>
      <c r="B1089" s="3">
        <v>45658</v>
      </c>
      <c r="C1089" s="3">
        <v>45747</v>
      </c>
      <c r="D1089" t="s">
        <v>84</v>
      </c>
      <c r="E1089">
        <v>160</v>
      </c>
      <c r="F1089" t="s">
        <v>309</v>
      </c>
      <c r="G1089" t="s">
        <v>309</v>
      </c>
      <c r="H1089" t="s">
        <v>225</v>
      </c>
      <c r="I1089" t="s">
        <v>1737</v>
      </c>
      <c r="J1089" t="s">
        <v>1738</v>
      </c>
      <c r="K1089" t="s">
        <v>1739</v>
      </c>
      <c r="L1089" t="s">
        <v>92</v>
      </c>
      <c r="M1089">
        <v>10500</v>
      </c>
      <c r="N1089" t="s">
        <v>212</v>
      </c>
      <c r="O1089">
        <v>8609.76</v>
      </c>
      <c r="P1089" t="s">
        <v>212</v>
      </c>
      <c r="Q1089" s="5" t="str" cm="1">
        <f t="array" aca="1" ref="Q1089" ca="1">HYPERLINK("#"&amp;CELL("direccion",Tabla_471065!A1085),"1082")</f>
        <v>1082</v>
      </c>
      <c r="R1089" s="5" t="str" cm="1">
        <f t="array" aca="1" ref="R1089" ca="1">HYPERLINK("#"&amp;CELL("direccion",Tabla_471039!A1085),"1082")</f>
        <v>1082</v>
      </c>
      <c r="S1089" s="5" t="str" cm="1">
        <f t="array" aca="1" ref="S1089" ca="1">HYPERLINK("#"&amp;CELL("direccion",Tabla_471067!A1085),"1082")</f>
        <v>1082</v>
      </c>
      <c r="T1089" s="5" t="str" cm="1">
        <f t="array" aca="1" ref="T1089" ca="1">HYPERLINK("#"&amp;CELL("direccion",Tabla_471023!A1085),"1082")</f>
        <v>1082</v>
      </c>
      <c r="U1089" s="5" t="str" cm="1">
        <f t="array" aca="1" ref="U1089" ca="1">HYPERLINK("#"&amp;CELL("direccion",Tabla_471047!A1085),"1082")</f>
        <v>1082</v>
      </c>
      <c r="V1089" s="5" t="str" cm="1">
        <f t="array" aca="1" ref="V1089" ca="1">HYPERLINK("#"&amp;CELL("direccion",Tabla_471030!A1085),"1082")</f>
        <v>1082</v>
      </c>
      <c r="W1089" s="5" t="str" cm="1">
        <f t="array" aca="1" ref="W1089" ca="1">HYPERLINK("#"&amp;CELL("direccion",Tabla_471041!A1085),"1082")</f>
        <v>1082</v>
      </c>
      <c r="X1089" s="5" t="str" cm="1">
        <f t="array" aca="1" ref="X1089" ca="1">HYPERLINK("#"&amp;CELL("direccion",Tabla_471031!A1085),"1082")</f>
        <v>1082</v>
      </c>
      <c r="Y1089" s="5" t="str" cm="1">
        <f t="array" aca="1" ref="Y1089" ca="1">HYPERLINK("#"&amp;CELL("direccion",Tabla_471032!A1085),"1082")</f>
        <v>1082</v>
      </c>
      <c r="Z1089" s="5" t="str" cm="1">
        <f t="array" aca="1" ref="Z1089" ca="1">HYPERLINK("#"&amp;CELL("direccion",Tabla_471059!A1085),"1082")</f>
        <v>1082</v>
      </c>
      <c r="AA1089" s="5" t="str" cm="1">
        <f t="array" aca="1" ref="AA1089" ca="1">HYPERLINK("#"&amp;CELL("direccion",Tabla_471071!A1085),"1082")</f>
        <v>1082</v>
      </c>
      <c r="AB1089" s="5" t="str" cm="1">
        <f t="array" aca="1" ref="AB1089" ca="1">HYPERLINK("#"&amp;CELL("direccion",Tabla_471062!A1085),"1082")</f>
        <v>1082</v>
      </c>
      <c r="AC1089" s="5" t="str" cm="1">
        <f t="array" aca="1" ref="AC1089" ca="1">HYPERLINK("#"&amp;CELL("direccion",Tabla_471074!A1085),"1082")</f>
        <v>1082</v>
      </c>
      <c r="AD1089" t="s">
        <v>213</v>
      </c>
      <c r="AE1089" s="3">
        <v>45747</v>
      </c>
    </row>
    <row r="1090" spans="1:31" x14ac:dyDescent="0.3">
      <c r="A1090">
        <v>2025</v>
      </c>
      <c r="B1090" s="3">
        <v>45658</v>
      </c>
      <c r="C1090" s="3">
        <v>45747</v>
      </c>
      <c r="D1090" t="s">
        <v>84</v>
      </c>
      <c r="E1090">
        <v>160</v>
      </c>
      <c r="F1090" t="s">
        <v>315</v>
      </c>
      <c r="G1090" t="s">
        <v>315</v>
      </c>
      <c r="H1090" t="s">
        <v>225</v>
      </c>
      <c r="I1090" t="s">
        <v>1116</v>
      </c>
      <c r="J1090" t="s">
        <v>347</v>
      </c>
      <c r="K1090" t="s">
        <v>1740</v>
      </c>
      <c r="L1090" t="s">
        <v>91</v>
      </c>
      <c r="M1090">
        <v>10500</v>
      </c>
      <c r="N1090" t="s">
        <v>212</v>
      </c>
      <c r="O1090">
        <v>8609.76</v>
      </c>
      <c r="P1090" t="s">
        <v>212</v>
      </c>
      <c r="Q1090" s="5" t="str" cm="1">
        <f t="array" aca="1" ref="Q1090" ca="1">HYPERLINK("#"&amp;CELL("direccion",Tabla_471065!A1086),"1083")</f>
        <v>1083</v>
      </c>
      <c r="R1090" s="5" t="str" cm="1">
        <f t="array" aca="1" ref="R1090" ca="1">HYPERLINK("#"&amp;CELL("direccion",Tabla_471039!A1086),"1083")</f>
        <v>1083</v>
      </c>
      <c r="S1090" s="5" t="str" cm="1">
        <f t="array" aca="1" ref="S1090" ca="1">HYPERLINK("#"&amp;CELL("direccion",Tabla_471067!A1086),"1083")</f>
        <v>1083</v>
      </c>
      <c r="T1090" s="5" t="str" cm="1">
        <f t="array" aca="1" ref="T1090" ca="1">HYPERLINK("#"&amp;CELL("direccion",Tabla_471023!A1086),"1083")</f>
        <v>1083</v>
      </c>
      <c r="U1090" s="5" t="str" cm="1">
        <f t="array" aca="1" ref="U1090" ca="1">HYPERLINK("#"&amp;CELL("direccion",Tabla_471047!A1086),"1083")</f>
        <v>1083</v>
      </c>
      <c r="V1090" s="5" t="str" cm="1">
        <f t="array" aca="1" ref="V1090" ca="1">HYPERLINK("#"&amp;CELL("direccion",Tabla_471030!A1086),"1083")</f>
        <v>1083</v>
      </c>
      <c r="W1090" s="5" t="str" cm="1">
        <f t="array" aca="1" ref="W1090" ca="1">HYPERLINK("#"&amp;CELL("direccion",Tabla_471041!A1086),"1083")</f>
        <v>1083</v>
      </c>
      <c r="X1090" s="5" t="str" cm="1">
        <f t="array" aca="1" ref="X1090" ca="1">HYPERLINK("#"&amp;CELL("direccion",Tabla_471031!A1086),"1083")</f>
        <v>1083</v>
      </c>
      <c r="Y1090" s="5" t="str" cm="1">
        <f t="array" aca="1" ref="Y1090" ca="1">HYPERLINK("#"&amp;CELL("direccion",Tabla_471032!A1086),"1083")</f>
        <v>1083</v>
      </c>
      <c r="Z1090" s="5" t="str" cm="1">
        <f t="array" aca="1" ref="Z1090" ca="1">HYPERLINK("#"&amp;CELL("direccion",Tabla_471059!A1086),"1083")</f>
        <v>1083</v>
      </c>
      <c r="AA1090" s="5" t="str" cm="1">
        <f t="array" aca="1" ref="AA1090" ca="1">HYPERLINK("#"&amp;CELL("direccion",Tabla_471071!A1086),"1083")</f>
        <v>1083</v>
      </c>
      <c r="AB1090" s="5" t="str" cm="1">
        <f t="array" aca="1" ref="AB1090" ca="1">HYPERLINK("#"&amp;CELL("direccion",Tabla_471062!A1086),"1083")</f>
        <v>1083</v>
      </c>
      <c r="AC1090" s="5" t="str" cm="1">
        <f t="array" aca="1" ref="AC1090" ca="1">HYPERLINK("#"&amp;CELL("direccion",Tabla_471074!A1086),"1083")</f>
        <v>1083</v>
      </c>
      <c r="AD1090" t="s">
        <v>213</v>
      </c>
      <c r="AE1090" s="3">
        <v>45747</v>
      </c>
    </row>
    <row r="1091" spans="1:31" x14ac:dyDescent="0.3">
      <c r="A1091">
        <v>2025</v>
      </c>
      <c r="B1091" s="3">
        <v>45658</v>
      </c>
      <c r="C1091" s="3">
        <v>45747</v>
      </c>
      <c r="D1091" t="s">
        <v>84</v>
      </c>
      <c r="E1091">
        <v>160</v>
      </c>
      <c r="F1091" t="s">
        <v>317</v>
      </c>
      <c r="G1091" t="s">
        <v>317</v>
      </c>
      <c r="H1091" t="s">
        <v>225</v>
      </c>
      <c r="I1091" t="s">
        <v>1741</v>
      </c>
      <c r="J1091" t="s">
        <v>347</v>
      </c>
      <c r="K1091" t="s">
        <v>805</v>
      </c>
      <c r="L1091" t="s">
        <v>91</v>
      </c>
      <c r="M1091">
        <v>10500</v>
      </c>
      <c r="N1091" t="s">
        <v>212</v>
      </c>
      <c r="O1091">
        <v>8609.76</v>
      </c>
      <c r="P1091" t="s">
        <v>212</v>
      </c>
      <c r="Q1091" s="5" t="str" cm="1">
        <f t="array" aca="1" ref="Q1091" ca="1">HYPERLINK("#"&amp;CELL("direccion",Tabla_471065!A1087),"1084")</f>
        <v>1084</v>
      </c>
      <c r="R1091" s="5" t="str" cm="1">
        <f t="array" aca="1" ref="R1091" ca="1">HYPERLINK("#"&amp;CELL("direccion",Tabla_471039!A1087),"1084")</f>
        <v>1084</v>
      </c>
      <c r="S1091" s="5" t="str" cm="1">
        <f t="array" aca="1" ref="S1091" ca="1">HYPERLINK("#"&amp;CELL("direccion",Tabla_471067!A1087),"1084")</f>
        <v>1084</v>
      </c>
      <c r="T1091" s="5" t="str" cm="1">
        <f t="array" aca="1" ref="T1091" ca="1">HYPERLINK("#"&amp;CELL("direccion",Tabla_471023!A1087),"1084")</f>
        <v>1084</v>
      </c>
      <c r="U1091" s="5" t="str" cm="1">
        <f t="array" aca="1" ref="U1091" ca="1">HYPERLINK("#"&amp;CELL("direccion",Tabla_471047!A1087),"1084")</f>
        <v>1084</v>
      </c>
      <c r="V1091" s="5" t="str" cm="1">
        <f t="array" aca="1" ref="V1091" ca="1">HYPERLINK("#"&amp;CELL("direccion",Tabla_471030!A1087),"1084")</f>
        <v>1084</v>
      </c>
      <c r="W1091" s="5" t="str" cm="1">
        <f t="array" aca="1" ref="W1091" ca="1">HYPERLINK("#"&amp;CELL("direccion",Tabla_471041!A1087),"1084")</f>
        <v>1084</v>
      </c>
      <c r="X1091" s="5" t="str" cm="1">
        <f t="array" aca="1" ref="X1091" ca="1">HYPERLINK("#"&amp;CELL("direccion",Tabla_471031!A1087),"1084")</f>
        <v>1084</v>
      </c>
      <c r="Y1091" s="5" t="str" cm="1">
        <f t="array" aca="1" ref="Y1091" ca="1">HYPERLINK("#"&amp;CELL("direccion",Tabla_471032!A1087),"1084")</f>
        <v>1084</v>
      </c>
      <c r="Z1091" s="5" t="str" cm="1">
        <f t="array" aca="1" ref="Z1091" ca="1">HYPERLINK("#"&amp;CELL("direccion",Tabla_471059!A1087),"1084")</f>
        <v>1084</v>
      </c>
      <c r="AA1091" s="5" t="str" cm="1">
        <f t="array" aca="1" ref="AA1091" ca="1">HYPERLINK("#"&amp;CELL("direccion",Tabla_471071!A1087),"1084")</f>
        <v>1084</v>
      </c>
      <c r="AB1091" s="5" t="str" cm="1">
        <f t="array" aca="1" ref="AB1091" ca="1">HYPERLINK("#"&amp;CELL("direccion",Tabla_471062!A1087),"1084")</f>
        <v>1084</v>
      </c>
      <c r="AC1091" s="5" t="str" cm="1">
        <f t="array" aca="1" ref="AC1091" ca="1">HYPERLINK("#"&amp;CELL("direccion",Tabla_471074!A1087),"1084")</f>
        <v>1084</v>
      </c>
      <c r="AD1091" t="s">
        <v>213</v>
      </c>
      <c r="AE1091" s="3">
        <v>45747</v>
      </c>
    </row>
    <row r="1092" spans="1:31" x14ac:dyDescent="0.3">
      <c r="A1092">
        <v>2025</v>
      </c>
      <c r="B1092" s="3">
        <v>45658</v>
      </c>
      <c r="C1092" s="3">
        <v>45747</v>
      </c>
      <c r="D1092" t="s">
        <v>84</v>
      </c>
      <c r="E1092">
        <v>160</v>
      </c>
      <c r="F1092" t="s">
        <v>309</v>
      </c>
      <c r="G1092" t="s">
        <v>309</v>
      </c>
      <c r="H1092" t="s">
        <v>225</v>
      </c>
      <c r="I1092" t="s">
        <v>670</v>
      </c>
      <c r="J1092" t="s">
        <v>347</v>
      </c>
      <c r="K1092" t="s">
        <v>865</v>
      </c>
      <c r="L1092" t="s">
        <v>91</v>
      </c>
      <c r="M1092">
        <v>10500</v>
      </c>
      <c r="N1092" t="s">
        <v>212</v>
      </c>
      <c r="O1092">
        <v>8609.76</v>
      </c>
      <c r="P1092" t="s">
        <v>212</v>
      </c>
      <c r="Q1092" s="5" t="str" cm="1">
        <f t="array" aca="1" ref="Q1092" ca="1">HYPERLINK("#"&amp;CELL("direccion",Tabla_471065!A1088),"1085")</f>
        <v>1085</v>
      </c>
      <c r="R1092" s="5" t="str" cm="1">
        <f t="array" aca="1" ref="R1092" ca="1">HYPERLINK("#"&amp;CELL("direccion",Tabla_471039!A1088),"1085")</f>
        <v>1085</v>
      </c>
      <c r="S1092" s="5" t="str" cm="1">
        <f t="array" aca="1" ref="S1092" ca="1">HYPERLINK("#"&amp;CELL("direccion",Tabla_471067!A1088),"1085")</f>
        <v>1085</v>
      </c>
      <c r="T1092" s="5" t="str" cm="1">
        <f t="array" aca="1" ref="T1092" ca="1">HYPERLINK("#"&amp;CELL("direccion",Tabla_471023!A1088),"1085")</f>
        <v>1085</v>
      </c>
      <c r="U1092" s="5" t="str" cm="1">
        <f t="array" aca="1" ref="U1092" ca="1">HYPERLINK("#"&amp;CELL("direccion",Tabla_471047!A1088),"1085")</f>
        <v>1085</v>
      </c>
      <c r="V1092" s="5" t="str" cm="1">
        <f t="array" aca="1" ref="V1092" ca="1">HYPERLINK("#"&amp;CELL("direccion",Tabla_471030!A1088),"1085")</f>
        <v>1085</v>
      </c>
      <c r="W1092" s="5" t="str" cm="1">
        <f t="array" aca="1" ref="W1092" ca="1">HYPERLINK("#"&amp;CELL("direccion",Tabla_471041!A1088),"1085")</f>
        <v>1085</v>
      </c>
      <c r="X1092" s="5" t="str" cm="1">
        <f t="array" aca="1" ref="X1092" ca="1">HYPERLINK("#"&amp;CELL("direccion",Tabla_471031!A1088),"1085")</f>
        <v>1085</v>
      </c>
      <c r="Y1092" s="5" t="str" cm="1">
        <f t="array" aca="1" ref="Y1092" ca="1">HYPERLINK("#"&amp;CELL("direccion",Tabla_471032!A1088),"1085")</f>
        <v>1085</v>
      </c>
      <c r="Z1092" s="5" t="str" cm="1">
        <f t="array" aca="1" ref="Z1092" ca="1">HYPERLINK("#"&amp;CELL("direccion",Tabla_471059!A1088),"1085")</f>
        <v>1085</v>
      </c>
      <c r="AA1092" s="5" t="str" cm="1">
        <f t="array" aca="1" ref="AA1092" ca="1">HYPERLINK("#"&amp;CELL("direccion",Tabla_471071!A1088),"1085")</f>
        <v>1085</v>
      </c>
      <c r="AB1092" s="5" t="str" cm="1">
        <f t="array" aca="1" ref="AB1092" ca="1">HYPERLINK("#"&amp;CELL("direccion",Tabla_471062!A1088),"1085")</f>
        <v>1085</v>
      </c>
      <c r="AC1092" s="5" t="str" cm="1">
        <f t="array" aca="1" ref="AC1092" ca="1">HYPERLINK("#"&amp;CELL("direccion",Tabla_471074!A1088),"1085")</f>
        <v>1085</v>
      </c>
      <c r="AD1092" t="s">
        <v>213</v>
      </c>
      <c r="AE1092" s="3">
        <v>45747</v>
      </c>
    </row>
    <row r="1093" spans="1:31" x14ac:dyDescent="0.3">
      <c r="A1093">
        <v>2025</v>
      </c>
      <c r="B1093" s="3">
        <v>45658</v>
      </c>
      <c r="C1093" s="3">
        <v>45747</v>
      </c>
      <c r="D1093" t="s">
        <v>84</v>
      </c>
      <c r="E1093">
        <v>160</v>
      </c>
      <c r="F1093" t="s">
        <v>309</v>
      </c>
      <c r="G1093" t="s">
        <v>309</v>
      </c>
      <c r="H1093" t="s">
        <v>225</v>
      </c>
      <c r="I1093" t="s">
        <v>904</v>
      </c>
      <c r="J1093" t="s">
        <v>347</v>
      </c>
      <c r="K1093" t="s">
        <v>716</v>
      </c>
      <c r="L1093" t="s">
        <v>91</v>
      </c>
      <c r="M1093">
        <v>10500</v>
      </c>
      <c r="N1093" t="s">
        <v>212</v>
      </c>
      <c r="O1093">
        <v>8609.76</v>
      </c>
      <c r="P1093" t="s">
        <v>212</v>
      </c>
      <c r="Q1093" s="5" t="str" cm="1">
        <f t="array" aca="1" ref="Q1093" ca="1">HYPERLINK("#"&amp;CELL("direccion",Tabla_471065!A1089),"1086")</f>
        <v>1086</v>
      </c>
      <c r="R1093" s="5" t="str" cm="1">
        <f t="array" aca="1" ref="R1093" ca="1">HYPERLINK("#"&amp;CELL("direccion",Tabla_471039!A1089),"1086")</f>
        <v>1086</v>
      </c>
      <c r="S1093" s="5" t="str" cm="1">
        <f t="array" aca="1" ref="S1093" ca="1">HYPERLINK("#"&amp;CELL("direccion",Tabla_471067!A1089),"1086")</f>
        <v>1086</v>
      </c>
      <c r="T1093" s="5" t="str" cm="1">
        <f t="array" aca="1" ref="T1093" ca="1">HYPERLINK("#"&amp;CELL("direccion",Tabla_471023!A1089),"1086")</f>
        <v>1086</v>
      </c>
      <c r="U1093" s="5" t="str" cm="1">
        <f t="array" aca="1" ref="U1093" ca="1">HYPERLINK("#"&amp;CELL("direccion",Tabla_471047!A1089),"1086")</f>
        <v>1086</v>
      </c>
      <c r="V1093" s="5" t="str" cm="1">
        <f t="array" aca="1" ref="V1093" ca="1">HYPERLINK("#"&amp;CELL("direccion",Tabla_471030!A1089),"1086")</f>
        <v>1086</v>
      </c>
      <c r="W1093" s="5" t="str" cm="1">
        <f t="array" aca="1" ref="W1093" ca="1">HYPERLINK("#"&amp;CELL("direccion",Tabla_471041!A1089),"1086")</f>
        <v>1086</v>
      </c>
      <c r="X1093" s="5" t="str" cm="1">
        <f t="array" aca="1" ref="X1093" ca="1">HYPERLINK("#"&amp;CELL("direccion",Tabla_471031!A1089),"1086")</f>
        <v>1086</v>
      </c>
      <c r="Y1093" s="5" t="str" cm="1">
        <f t="array" aca="1" ref="Y1093" ca="1">HYPERLINK("#"&amp;CELL("direccion",Tabla_471032!A1089),"1086")</f>
        <v>1086</v>
      </c>
      <c r="Z1093" s="5" t="str" cm="1">
        <f t="array" aca="1" ref="Z1093" ca="1">HYPERLINK("#"&amp;CELL("direccion",Tabla_471059!A1089),"1086")</f>
        <v>1086</v>
      </c>
      <c r="AA1093" s="5" t="str" cm="1">
        <f t="array" aca="1" ref="AA1093" ca="1">HYPERLINK("#"&amp;CELL("direccion",Tabla_471071!A1089),"1086")</f>
        <v>1086</v>
      </c>
      <c r="AB1093" s="5" t="str" cm="1">
        <f t="array" aca="1" ref="AB1093" ca="1">HYPERLINK("#"&amp;CELL("direccion",Tabla_471062!A1089),"1086")</f>
        <v>1086</v>
      </c>
      <c r="AC1093" s="5" t="str" cm="1">
        <f t="array" aca="1" ref="AC1093" ca="1">HYPERLINK("#"&amp;CELL("direccion",Tabla_471074!A1089),"1086")</f>
        <v>1086</v>
      </c>
      <c r="AD1093" t="s">
        <v>213</v>
      </c>
      <c r="AE1093" s="3">
        <v>45747</v>
      </c>
    </row>
    <row r="1094" spans="1:31" x14ac:dyDescent="0.3">
      <c r="A1094">
        <v>2025</v>
      </c>
      <c r="B1094" s="3">
        <v>45658</v>
      </c>
      <c r="C1094" s="3">
        <v>45747</v>
      </c>
      <c r="D1094" t="s">
        <v>84</v>
      </c>
      <c r="E1094">
        <v>160</v>
      </c>
      <c r="F1094" t="s">
        <v>309</v>
      </c>
      <c r="G1094" t="s">
        <v>309</v>
      </c>
      <c r="H1094" t="s">
        <v>225</v>
      </c>
      <c r="I1094" t="s">
        <v>1521</v>
      </c>
      <c r="J1094" t="s">
        <v>347</v>
      </c>
      <c r="K1094" t="s">
        <v>1105</v>
      </c>
      <c r="L1094" t="s">
        <v>92</v>
      </c>
      <c r="M1094">
        <v>10500</v>
      </c>
      <c r="N1094" t="s">
        <v>212</v>
      </c>
      <c r="O1094">
        <v>8609.76</v>
      </c>
      <c r="P1094" t="s">
        <v>212</v>
      </c>
      <c r="Q1094" s="5" t="str" cm="1">
        <f t="array" aca="1" ref="Q1094" ca="1">HYPERLINK("#"&amp;CELL("direccion",Tabla_471065!A1090),"1087")</f>
        <v>1087</v>
      </c>
      <c r="R1094" s="5" t="str" cm="1">
        <f t="array" aca="1" ref="R1094" ca="1">HYPERLINK("#"&amp;CELL("direccion",Tabla_471039!A1090),"1087")</f>
        <v>1087</v>
      </c>
      <c r="S1094" s="5" t="str" cm="1">
        <f t="array" aca="1" ref="S1094" ca="1">HYPERLINK("#"&amp;CELL("direccion",Tabla_471067!A1090),"1087")</f>
        <v>1087</v>
      </c>
      <c r="T1094" s="5" t="str" cm="1">
        <f t="array" aca="1" ref="T1094" ca="1">HYPERLINK("#"&amp;CELL("direccion",Tabla_471023!A1090),"1087")</f>
        <v>1087</v>
      </c>
      <c r="U1094" s="5" t="str" cm="1">
        <f t="array" aca="1" ref="U1094" ca="1">HYPERLINK("#"&amp;CELL("direccion",Tabla_471047!A1090),"1087")</f>
        <v>1087</v>
      </c>
      <c r="V1094" s="5" t="str" cm="1">
        <f t="array" aca="1" ref="V1094" ca="1">HYPERLINK("#"&amp;CELL("direccion",Tabla_471030!A1090),"1087")</f>
        <v>1087</v>
      </c>
      <c r="W1094" s="5" t="str" cm="1">
        <f t="array" aca="1" ref="W1094" ca="1">HYPERLINK("#"&amp;CELL("direccion",Tabla_471041!A1090),"1087")</f>
        <v>1087</v>
      </c>
      <c r="X1094" s="5" t="str" cm="1">
        <f t="array" aca="1" ref="X1094" ca="1">HYPERLINK("#"&amp;CELL("direccion",Tabla_471031!A1090),"1087")</f>
        <v>1087</v>
      </c>
      <c r="Y1094" s="5" t="str" cm="1">
        <f t="array" aca="1" ref="Y1094" ca="1">HYPERLINK("#"&amp;CELL("direccion",Tabla_471032!A1090),"1087")</f>
        <v>1087</v>
      </c>
      <c r="Z1094" s="5" t="str" cm="1">
        <f t="array" aca="1" ref="Z1094" ca="1">HYPERLINK("#"&amp;CELL("direccion",Tabla_471059!A1090),"1087")</f>
        <v>1087</v>
      </c>
      <c r="AA1094" s="5" t="str" cm="1">
        <f t="array" aca="1" ref="AA1094" ca="1">HYPERLINK("#"&amp;CELL("direccion",Tabla_471071!A1090),"1087")</f>
        <v>1087</v>
      </c>
      <c r="AB1094" s="5" t="str" cm="1">
        <f t="array" aca="1" ref="AB1094" ca="1">HYPERLINK("#"&amp;CELL("direccion",Tabla_471062!A1090),"1087")</f>
        <v>1087</v>
      </c>
      <c r="AC1094" s="5" t="str" cm="1">
        <f t="array" aca="1" ref="AC1094" ca="1">HYPERLINK("#"&amp;CELL("direccion",Tabla_471074!A1090),"1087")</f>
        <v>1087</v>
      </c>
      <c r="AD1094" t="s">
        <v>213</v>
      </c>
      <c r="AE1094" s="3">
        <v>45747</v>
      </c>
    </row>
    <row r="1095" spans="1:31" x14ac:dyDescent="0.3">
      <c r="A1095">
        <v>2025</v>
      </c>
      <c r="B1095" s="3">
        <v>45658</v>
      </c>
      <c r="C1095" s="3">
        <v>45747</v>
      </c>
      <c r="D1095" t="s">
        <v>84</v>
      </c>
      <c r="E1095">
        <v>160</v>
      </c>
      <c r="F1095" t="s">
        <v>315</v>
      </c>
      <c r="G1095" t="s">
        <v>315</v>
      </c>
      <c r="H1095" t="s">
        <v>225</v>
      </c>
      <c r="I1095" t="s">
        <v>1742</v>
      </c>
      <c r="J1095" t="s">
        <v>347</v>
      </c>
      <c r="K1095" t="s">
        <v>1105</v>
      </c>
      <c r="L1095" t="s">
        <v>92</v>
      </c>
      <c r="M1095">
        <v>10500</v>
      </c>
      <c r="N1095" t="s">
        <v>212</v>
      </c>
      <c r="O1095">
        <v>8609.76</v>
      </c>
      <c r="P1095" t="s">
        <v>212</v>
      </c>
      <c r="Q1095" s="5" t="str" cm="1">
        <f t="array" aca="1" ref="Q1095" ca="1">HYPERLINK("#"&amp;CELL("direccion",Tabla_471065!A1091),"1088")</f>
        <v>1088</v>
      </c>
      <c r="R1095" s="5" t="str" cm="1">
        <f t="array" aca="1" ref="R1095" ca="1">HYPERLINK("#"&amp;CELL("direccion",Tabla_471039!A1091),"1088")</f>
        <v>1088</v>
      </c>
      <c r="S1095" s="5" t="str" cm="1">
        <f t="array" aca="1" ref="S1095" ca="1">HYPERLINK("#"&amp;CELL("direccion",Tabla_471067!A1091),"1088")</f>
        <v>1088</v>
      </c>
      <c r="T1095" s="5" t="str" cm="1">
        <f t="array" aca="1" ref="T1095" ca="1">HYPERLINK("#"&amp;CELL("direccion",Tabla_471023!A1091),"1088")</f>
        <v>1088</v>
      </c>
      <c r="U1095" s="5" t="str" cm="1">
        <f t="array" aca="1" ref="U1095" ca="1">HYPERLINK("#"&amp;CELL("direccion",Tabla_471047!A1091),"1088")</f>
        <v>1088</v>
      </c>
      <c r="V1095" s="5" t="str" cm="1">
        <f t="array" aca="1" ref="V1095" ca="1">HYPERLINK("#"&amp;CELL("direccion",Tabla_471030!A1091),"1088")</f>
        <v>1088</v>
      </c>
      <c r="W1095" s="5" t="str" cm="1">
        <f t="array" aca="1" ref="W1095" ca="1">HYPERLINK("#"&amp;CELL("direccion",Tabla_471041!A1091),"1088")</f>
        <v>1088</v>
      </c>
      <c r="X1095" s="5" t="str" cm="1">
        <f t="array" aca="1" ref="X1095" ca="1">HYPERLINK("#"&amp;CELL("direccion",Tabla_471031!A1091),"1088")</f>
        <v>1088</v>
      </c>
      <c r="Y1095" s="5" t="str" cm="1">
        <f t="array" aca="1" ref="Y1095" ca="1">HYPERLINK("#"&amp;CELL("direccion",Tabla_471032!A1091),"1088")</f>
        <v>1088</v>
      </c>
      <c r="Z1095" s="5" t="str" cm="1">
        <f t="array" aca="1" ref="Z1095" ca="1">HYPERLINK("#"&amp;CELL("direccion",Tabla_471059!A1091),"1088")</f>
        <v>1088</v>
      </c>
      <c r="AA1095" s="5" t="str" cm="1">
        <f t="array" aca="1" ref="AA1095" ca="1">HYPERLINK("#"&amp;CELL("direccion",Tabla_471071!A1091),"1088")</f>
        <v>1088</v>
      </c>
      <c r="AB1095" s="5" t="str" cm="1">
        <f t="array" aca="1" ref="AB1095" ca="1">HYPERLINK("#"&amp;CELL("direccion",Tabla_471062!A1091),"1088")</f>
        <v>1088</v>
      </c>
      <c r="AC1095" s="5" t="str" cm="1">
        <f t="array" aca="1" ref="AC1095" ca="1">HYPERLINK("#"&amp;CELL("direccion",Tabla_471074!A1091),"1088")</f>
        <v>1088</v>
      </c>
      <c r="AD1095" t="s">
        <v>213</v>
      </c>
      <c r="AE1095" s="3">
        <v>45747</v>
      </c>
    </row>
    <row r="1096" spans="1:31" x14ac:dyDescent="0.3">
      <c r="A1096">
        <v>2025</v>
      </c>
      <c r="B1096" s="3">
        <v>45658</v>
      </c>
      <c r="C1096" s="3">
        <v>45747</v>
      </c>
      <c r="D1096" t="s">
        <v>84</v>
      </c>
      <c r="E1096">
        <v>160</v>
      </c>
      <c r="F1096" t="s">
        <v>309</v>
      </c>
      <c r="G1096" t="s">
        <v>309</v>
      </c>
      <c r="H1096" t="s">
        <v>225</v>
      </c>
      <c r="I1096" t="s">
        <v>1743</v>
      </c>
      <c r="J1096" t="s">
        <v>347</v>
      </c>
      <c r="K1096" t="s">
        <v>347</v>
      </c>
      <c r="L1096" t="s">
        <v>92</v>
      </c>
      <c r="M1096">
        <v>10500</v>
      </c>
      <c r="N1096" t="s">
        <v>212</v>
      </c>
      <c r="O1096">
        <v>8609.76</v>
      </c>
      <c r="P1096" t="s">
        <v>212</v>
      </c>
      <c r="Q1096" s="5" t="str" cm="1">
        <f t="array" aca="1" ref="Q1096" ca="1">HYPERLINK("#"&amp;CELL("direccion",Tabla_471065!A1092),"1089")</f>
        <v>1089</v>
      </c>
      <c r="R1096" s="5" t="str" cm="1">
        <f t="array" aca="1" ref="R1096" ca="1">HYPERLINK("#"&amp;CELL("direccion",Tabla_471039!A1092),"1089")</f>
        <v>1089</v>
      </c>
      <c r="S1096" s="5" t="str" cm="1">
        <f t="array" aca="1" ref="S1096" ca="1">HYPERLINK("#"&amp;CELL("direccion",Tabla_471067!A1092),"1089")</f>
        <v>1089</v>
      </c>
      <c r="T1096" s="5" t="str" cm="1">
        <f t="array" aca="1" ref="T1096" ca="1">HYPERLINK("#"&amp;CELL("direccion",Tabla_471023!A1092),"1089")</f>
        <v>1089</v>
      </c>
      <c r="U1096" s="5" t="str" cm="1">
        <f t="array" aca="1" ref="U1096" ca="1">HYPERLINK("#"&amp;CELL("direccion",Tabla_471047!A1092),"1089")</f>
        <v>1089</v>
      </c>
      <c r="V1096" s="5" t="str" cm="1">
        <f t="array" aca="1" ref="V1096" ca="1">HYPERLINK("#"&amp;CELL("direccion",Tabla_471030!A1092),"1089")</f>
        <v>1089</v>
      </c>
      <c r="W1096" s="5" t="str" cm="1">
        <f t="array" aca="1" ref="W1096" ca="1">HYPERLINK("#"&amp;CELL("direccion",Tabla_471041!A1092),"1089")</f>
        <v>1089</v>
      </c>
      <c r="X1096" s="5" t="str" cm="1">
        <f t="array" aca="1" ref="X1096" ca="1">HYPERLINK("#"&amp;CELL("direccion",Tabla_471031!A1092),"1089")</f>
        <v>1089</v>
      </c>
      <c r="Y1096" s="5" t="str" cm="1">
        <f t="array" aca="1" ref="Y1096" ca="1">HYPERLINK("#"&amp;CELL("direccion",Tabla_471032!A1092),"1089")</f>
        <v>1089</v>
      </c>
      <c r="Z1096" s="5" t="str" cm="1">
        <f t="array" aca="1" ref="Z1096" ca="1">HYPERLINK("#"&amp;CELL("direccion",Tabla_471059!A1092),"1089")</f>
        <v>1089</v>
      </c>
      <c r="AA1096" s="5" t="str" cm="1">
        <f t="array" aca="1" ref="AA1096" ca="1">HYPERLINK("#"&amp;CELL("direccion",Tabla_471071!A1092),"1089")</f>
        <v>1089</v>
      </c>
      <c r="AB1096" s="5" t="str" cm="1">
        <f t="array" aca="1" ref="AB1096" ca="1">HYPERLINK("#"&amp;CELL("direccion",Tabla_471062!A1092),"1089")</f>
        <v>1089</v>
      </c>
      <c r="AC1096" s="5" t="str" cm="1">
        <f t="array" aca="1" ref="AC1096" ca="1">HYPERLINK("#"&amp;CELL("direccion",Tabla_471074!A1092),"1089")</f>
        <v>1089</v>
      </c>
      <c r="AD1096" t="s">
        <v>213</v>
      </c>
      <c r="AE1096" s="3">
        <v>45747</v>
      </c>
    </row>
    <row r="1097" spans="1:31" x14ac:dyDescent="0.3">
      <c r="A1097">
        <v>2025</v>
      </c>
      <c r="B1097" s="3">
        <v>45658</v>
      </c>
      <c r="C1097" s="3">
        <v>45747</v>
      </c>
      <c r="D1097" t="s">
        <v>84</v>
      </c>
      <c r="E1097">
        <v>160</v>
      </c>
      <c r="F1097" t="s">
        <v>309</v>
      </c>
      <c r="G1097" t="s">
        <v>309</v>
      </c>
      <c r="H1097" t="s">
        <v>225</v>
      </c>
      <c r="I1097" t="s">
        <v>1744</v>
      </c>
      <c r="J1097" t="s">
        <v>347</v>
      </c>
      <c r="K1097" t="s">
        <v>366</v>
      </c>
      <c r="L1097" t="s">
        <v>91</v>
      </c>
      <c r="M1097">
        <v>10500</v>
      </c>
      <c r="N1097" t="s">
        <v>212</v>
      </c>
      <c r="O1097">
        <v>8609.76</v>
      </c>
      <c r="P1097" t="s">
        <v>212</v>
      </c>
      <c r="Q1097" s="5" t="str" cm="1">
        <f t="array" aca="1" ref="Q1097" ca="1">HYPERLINK("#"&amp;CELL("direccion",Tabla_471065!A1093),"1090")</f>
        <v>1090</v>
      </c>
      <c r="R1097" s="5" t="str" cm="1">
        <f t="array" aca="1" ref="R1097" ca="1">HYPERLINK("#"&amp;CELL("direccion",Tabla_471039!A1093),"1090")</f>
        <v>1090</v>
      </c>
      <c r="S1097" s="5" t="str" cm="1">
        <f t="array" aca="1" ref="S1097" ca="1">HYPERLINK("#"&amp;CELL("direccion",Tabla_471067!A1093),"1090")</f>
        <v>1090</v>
      </c>
      <c r="T1097" s="5" t="str" cm="1">
        <f t="array" aca="1" ref="T1097" ca="1">HYPERLINK("#"&amp;CELL("direccion",Tabla_471023!A1093),"1090")</f>
        <v>1090</v>
      </c>
      <c r="U1097" s="5" t="str" cm="1">
        <f t="array" aca="1" ref="U1097" ca="1">HYPERLINK("#"&amp;CELL("direccion",Tabla_471047!A1093),"1090")</f>
        <v>1090</v>
      </c>
      <c r="V1097" s="5" t="str" cm="1">
        <f t="array" aca="1" ref="V1097" ca="1">HYPERLINK("#"&amp;CELL("direccion",Tabla_471030!A1093),"1090")</f>
        <v>1090</v>
      </c>
      <c r="W1097" s="5" t="str" cm="1">
        <f t="array" aca="1" ref="W1097" ca="1">HYPERLINK("#"&amp;CELL("direccion",Tabla_471041!A1093),"1090")</f>
        <v>1090</v>
      </c>
      <c r="X1097" s="5" t="str" cm="1">
        <f t="array" aca="1" ref="X1097" ca="1">HYPERLINK("#"&amp;CELL("direccion",Tabla_471031!A1093),"1090")</f>
        <v>1090</v>
      </c>
      <c r="Y1097" s="5" t="str" cm="1">
        <f t="array" aca="1" ref="Y1097" ca="1">HYPERLINK("#"&amp;CELL("direccion",Tabla_471032!A1093),"1090")</f>
        <v>1090</v>
      </c>
      <c r="Z1097" s="5" t="str" cm="1">
        <f t="array" aca="1" ref="Z1097" ca="1">HYPERLINK("#"&amp;CELL("direccion",Tabla_471059!A1093),"1090")</f>
        <v>1090</v>
      </c>
      <c r="AA1097" s="5" t="str" cm="1">
        <f t="array" aca="1" ref="AA1097" ca="1">HYPERLINK("#"&amp;CELL("direccion",Tabla_471071!A1093),"1090")</f>
        <v>1090</v>
      </c>
      <c r="AB1097" s="5" t="str" cm="1">
        <f t="array" aca="1" ref="AB1097" ca="1">HYPERLINK("#"&amp;CELL("direccion",Tabla_471062!A1093),"1090")</f>
        <v>1090</v>
      </c>
      <c r="AC1097" s="5" t="str" cm="1">
        <f t="array" aca="1" ref="AC1097" ca="1">HYPERLINK("#"&amp;CELL("direccion",Tabla_471074!A1093),"1090")</f>
        <v>1090</v>
      </c>
      <c r="AD1097" t="s">
        <v>213</v>
      </c>
      <c r="AE1097" s="3">
        <v>45747</v>
      </c>
    </row>
    <row r="1098" spans="1:31" x14ac:dyDescent="0.3">
      <c r="A1098">
        <v>2025</v>
      </c>
      <c r="B1098" s="3">
        <v>45658</v>
      </c>
      <c r="C1098" s="3">
        <v>45747</v>
      </c>
      <c r="D1098" t="s">
        <v>84</v>
      </c>
      <c r="E1098">
        <v>160</v>
      </c>
      <c r="F1098" t="s">
        <v>309</v>
      </c>
      <c r="G1098" t="s">
        <v>309</v>
      </c>
      <c r="H1098" t="s">
        <v>225</v>
      </c>
      <c r="I1098" t="s">
        <v>1745</v>
      </c>
      <c r="J1098" t="s">
        <v>347</v>
      </c>
      <c r="K1098" t="s">
        <v>1538</v>
      </c>
      <c r="L1098" t="s">
        <v>91</v>
      </c>
      <c r="M1098">
        <v>10500</v>
      </c>
      <c r="N1098" t="s">
        <v>212</v>
      </c>
      <c r="O1098">
        <v>8609.76</v>
      </c>
      <c r="P1098" t="s">
        <v>212</v>
      </c>
      <c r="Q1098" s="5" t="str" cm="1">
        <f t="array" aca="1" ref="Q1098" ca="1">HYPERLINK("#"&amp;CELL("direccion",Tabla_471065!A1094),"1091")</f>
        <v>1091</v>
      </c>
      <c r="R1098" s="5" t="str" cm="1">
        <f t="array" aca="1" ref="R1098" ca="1">HYPERLINK("#"&amp;CELL("direccion",Tabla_471039!A1094),"1091")</f>
        <v>1091</v>
      </c>
      <c r="S1098" s="5" t="str" cm="1">
        <f t="array" aca="1" ref="S1098" ca="1">HYPERLINK("#"&amp;CELL("direccion",Tabla_471067!A1094),"1091")</f>
        <v>1091</v>
      </c>
      <c r="T1098" s="5" t="str" cm="1">
        <f t="array" aca="1" ref="T1098" ca="1">HYPERLINK("#"&amp;CELL("direccion",Tabla_471023!A1094),"1091")</f>
        <v>1091</v>
      </c>
      <c r="U1098" s="5" t="str" cm="1">
        <f t="array" aca="1" ref="U1098" ca="1">HYPERLINK("#"&amp;CELL("direccion",Tabla_471047!A1094),"1091")</f>
        <v>1091</v>
      </c>
      <c r="V1098" s="5" t="str" cm="1">
        <f t="array" aca="1" ref="V1098" ca="1">HYPERLINK("#"&amp;CELL("direccion",Tabla_471030!A1094),"1091")</f>
        <v>1091</v>
      </c>
      <c r="W1098" s="5" t="str" cm="1">
        <f t="array" aca="1" ref="W1098" ca="1">HYPERLINK("#"&amp;CELL("direccion",Tabla_471041!A1094),"1091")</f>
        <v>1091</v>
      </c>
      <c r="X1098" s="5" t="str" cm="1">
        <f t="array" aca="1" ref="X1098" ca="1">HYPERLINK("#"&amp;CELL("direccion",Tabla_471031!A1094),"1091")</f>
        <v>1091</v>
      </c>
      <c r="Y1098" s="5" t="str" cm="1">
        <f t="array" aca="1" ref="Y1098" ca="1">HYPERLINK("#"&amp;CELL("direccion",Tabla_471032!A1094),"1091")</f>
        <v>1091</v>
      </c>
      <c r="Z1098" s="5" t="str" cm="1">
        <f t="array" aca="1" ref="Z1098" ca="1">HYPERLINK("#"&amp;CELL("direccion",Tabla_471059!A1094),"1091")</f>
        <v>1091</v>
      </c>
      <c r="AA1098" s="5" t="str" cm="1">
        <f t="array" aca="1" ref="AA1098" ca="1">HYPERLINK("#"&amp;CELL("direccion",Tabla_471071!A1094),"1091")</f>
        <v>1091</v>
      </c>
      <c r="AB1098" s="5" t="str" cm="1">
        <f t="array" aca="1" ref="AB1098" ca="1">HYPERLINK("#"&amp;CELL("direccion",Tabla_471062!A1094),"1091")</f>
        <v>1091</v>
      </c>
      <c r="AC1098" s="5" t="str" cm="1">
        <f t="array" aca="1" ref="AC1098" ca="1">HYPERLINK("#"&amp;CELL("direccion",Tabla_471074!A1094),"1091")</f>
        <v>1091</v>
      </c>
      <c r="AD1098" t="s">
        <v>213</v>
      </c>
      <c r="AE1098" s="3">
        <v>45747</v>
      </c>
    </row>
    <row r="1099" spans="1:31" x14ac:dyDescent="0.3">
      <c r="A1099">
        <v>2025</v>
      </c>
      <c r="B1099" s="3">
        <v>45658</v>
      </c>
      <c r="C1099" s="3">
        <v>45747</v>
      </c>
      <c r="D1099" t="s">
        <v>84</v>
      </c>
      <c r="E1099">
        <v>160</v>
      </c>
      <c r="F1099" t="s">
        <v>309</v>
      </c>
      <c r="G1099" t="s">
        <v>309</v>
      </c>
      <c r="H1099" t="s">
        <v>225</v>
      </c>
      <c r="I1099" t="s">
        <v>1746</v>
      </c>
      <c r="J1099" t="s">
        <v>1747</v>
      </c>
      <c r="K1099" t="s">
        <v>1059</v>
      </c>
      <c r="L1099" t="s">
        <v>91</v>
      </c>
      <c r="M1099">
        <v>10500</v>
      </c>
      <c r="N1099" t="s">
        <v>212</v>
      </c>
      <c r="O1099">
        <v>8609.76</v>
      </c>
      <c r="P1099" t="s">
        <v>212</v>
      </c>
      <c r="Q1099" s="5" t="str" cm="1">
        <f t="array" aca="1" ref="Q1099" ca="1">HYPERLINK("#"&amp;CELL("direccion",Tabla_471065!A1095),"1092")</f>
        <v>1092</v>
      </c>
      <c r="R1099" s="5" t="str" cm="1">
        <f t="array" aca="1" ref="R1099" ca="1">HYPERLINK("#"&amp;CELL("direccion",Tabla_471039!A1095),"1092")</f>
        <v>1092</v>
      </c>
      <c r="S1099" s="5" t="str" cm="1">
        <f t="array" aca="1" ref="S1099" ca="1">HYPERLINK("#"&amp;CELL("direccion",Tabla_471067!A1095),"1092")</f>
        <v>1092</v>
      </c>
      <c r="T1099" s="5" t="str" cm="1">
        <f t="array" aca="1" ref="T1099" ca="1">HYPERLINK("#"&amp;CELL("direccion",Tabla_471023!A1095),"1092")</f>
        <v>1092</v>
      </c>
      <c r="U1099" s="5" t="str" cm="1">
        <f t="array" aca="1" ref="U1099" ca="1">HYPERLINK("#"&amp;CELL("direccion",Tabla_471047!A1095),"1092")</f>
        <v>1092</v>
      </c>
      <c r="V1099" s="5" t="str" cm="1">
        <f t="array" aca="1" ref="V1099" ca="1">HYPERLINK("#"&amp;CELL("direccion",Tabla_471030!A1095),"1092")</f>
        <v>1092</v>
      </c>
      <c r="W1099" s="5" t="str" cm="1">
        <f t="array" aca="1" ref="W1099" ca="1">HYPERLINK("#"&amp;CELL("direccion",Tabla_471041!A1095),"1092")</f>
        <v>1092</v>
      </c>
      <c r="X1099" s="5" t="str" cm="1">
        <f t="array" aca="1" ref="X1099" ca="1">HYPERLINK("#"&amp;CELL("direccion",Tabla_471031!A1095),"1092")</f>
        <v>1092</v>
      </c>
      <c r="Y1099" s="5" t="str" cm="1">
        <f t="array" aca="1" ref="Y1099" ca="1">HYPERLINK("#"&amp;CELL("direccion",Tabla_471032!A1095),"1092")</f>
        <v>1092</v>
      </c>
      <c r="Z1099" s="5" t="str" cm="1">
        <f t="array" aca="1" ref="Z1099" ca="1">HYPERLINK("#"&amp;CELL("direccion",Tabla_471059!A1095),"1092")</f>
        <v>1092</v>
      </c>
      <c r="AA1099" s="5" t="str" cm="1">
        <f t="array" aca="1" ref="AA1099" ca="1">HYPERLINK("#"&amp;CELL("direccion",Tabla_471071!A1095),"1092")</f>
        <v>1092</v>
      </c>
      <c r="AB1099" s="5" t="str" cm="1">
        <f t="array" aca="1" ref="AB1099" ca="1">HYPERLINK("#"&amp;CELL("direccion",Tabla_471062!A1095),"1092")</f>
        <v>1092</v>
      </c>
      <c r="AC1099" s="5" t="str" cm="1">
        <f t="array" aca="1" ref="AC1099" ca="1">HYPERLINK("#"&amp;CELL("direccion",Tabla_471074!A1095),"1092")</f>
        <v>1092</v>
      </c>
      <c r="AD1099" t="s">
        <v>213</v>
      </c>
      <c r="AE1099" s="3">
        <v>45747</v>
      </c>
    </row>
    <row r="1100" spans="1:31" x14ac:dyDescent="0.3">
      <c r="A1100">
        <v>2025</v>
      </c>
      <c r="B1100" s="3">
        <v>45658</v>
      </c>
      <c r="C1100" s="3">
        <v>45747</v>
      </c>
      <c r="D1100" t="s">
        <v>84</v>
      </c>
      <c r="E1100">
        <v>160</v>
      </c>
      <c r="F1100" t="s">
        <v>309</v>
      </c>
      <c r="G1100" t="s">
        <v>309</v>
      </c>
      <c r="H1100" t="s">
        <v>225</v>
      </c>
      <c r="I1100" t="s">
        <v>1748</v>
      </c>
      <c r="J1100" t="s">
        <v>345</v>
      </c>
      <c r="K1100" t="s">
        <v>485</v>
      </c>
      <c r="L1100" t="s">
        <v>91</v>
      </c>
      <c r="M1100">
        <v>10500</v>
      </c>
      <c r="N1100" t="s">
        <v>212</v>
      </c>
      <c r="O1100">
        <v>8609.76</v>
      </c>
      <c r="P1100" t="s">
        <v>212</v>
      </c>
      <c r="Q1100" s="5" t="str" cm="1">
        <f t="array" aca="1" ref="Q1100" ca="1">HYPERLINK("#"&amp;CELL("direccion",Tabla_471065!A1096),"1093")</f>
        <v>1093</v>
      </c>
      <c r="R1100" s="5" t="str" cm="1">
        <f t="array" aca="1" ref="R1100" ca="1">HYPERLINK("#"&amp;CELL("direccion",Tabla_471039!A1096),"1093")</f>
        <v>1093</v>
      </c>
      <c r="S1100" s="5" t="str" cm="1">
        <f t="array" aca="1" ref="S1100" ca="1">HYPERLINK("#"&amp;CELL("direccion",Tabla_471067!A1096),"1093")</f>
        <v>1093</v>
      </c>
      <c r="T1100" s="5" t="str" cm="1">
        <f t="array" aca="1" ref="T1100" ca="1">HYPERLINK("#"&amp;CELL("direccion",Tabla_471023!A1096),"1093")</f>
        <v>1093</v>
      </c>
      <c r="U1100" s="5" t="str" cm="1">
        <f t="array" aca="1" ref="U1100" ca="1">HYPERLINK("#"&amp;CELL("direccion",Tabla_471047!A1096),"1093")</f>
        <v>1093</v>
      </c>
      <c r="V1100" s="5" t="str" cm="1">
        <f t="array" aca="1" ref="V1100" ca="1">HYPERLINK("#"&amp;CELL("direccion",Tabla_471030!A1096),"1093")</f>
        <v>1093</v>
      </c>
      <c r="W1100" s="5" t="str" cm="1">
        <f t="array" aca="1" ref="W1100" ca="1">HYPERLINK("#"&amp;CELL("direccion",Tabla_471041!A1096),"1093")</f>
        <v>1093</v>
      </c>
      <c r="X1100" s="5" t="str" cm="1">
        <f t="array" aca="1" ref="X1100" ca="1">HYPERLINK("#"&amp;CELL("direccion",Tabla_471031!A1096),"1093")</f>
        <v>1093</v>
      </c>
      <c r="Y1100" s="5" t="str" cm="1">
        <f t="array" aca="1" ref="Y1100" ca="1">HYPERLINK("#"&amp;CELL("direccion",Tabla_471032!A1096),"1093")</f>
        <v>1093</v>
      </c>
      <c r="Z1100" s="5" t="str" cm="1">
        <f t="array" aca="1" ref="Z1100" ca="1">HYPERLINK("#"&amp;CELL("direccion",Tabla_471059!A1096),"1093")</f>
        <v>1093</v>
      </c>
      <c r="AA1100" s="5" t="str" cm="1">
        <f t="array" aca="1" ref="AA1100" ca="1">HYPERLINK("#"&amp;CELL("direccion",Tabla_471071!A1096),"1093")</f>
        <v>1093</v>
      </c>
      <c r="AB1100" s="5" t="str" cm="1">
        <f t="array" aca="1" ref="AB1100" ca="1">HYPERLINK("#"&amp;CELL("direccion",Tabla_471062!A1096),"1093")</f>
        <v>1093</v>
      </c>
      <c r="AC1100" s="5" t="str" cm="1">
        <f t="array" aca="1" ref="AC1100" ca="1">HYPERLINK("#"&amp;CELL("direccion",Tabla_471074!A1096),"1093")</f>
        <v>1093</v>
      </c>
      <c r="AD1100" t="s">
        <v>213</v>
      </c>
      <c r="AE1100" s="3">
        <v>45747</v>
      </c>
    </row>
    <row r="1101" spans="1:31" x14ac:dyDescent="0.3">
      <c r="A1101">
        <v>2025</v>
      </c>
      <c r="B1101" s="3">
        <v>45658</v>
      </c>
      <c r="C1101" s="3">
        <v>45747</v>
      </c>
      <c r="D1101" t="s">
        <v>84</v>
      </c>
      <c r="E1101">
        <v>160</v>
      </c>
      <c r="F1101" t="s">
        <v>309</v>
      </c>
      <c r="G1101" t="s">
        <v>309</v>
      </c>
      <c r="H1101" t="s">
        <v>225</v>
      </c>
      <c r="I1101" t="s">
        <v>829</v>
      </c>
      <c r="J1101" t="s">
        <v>569</v>
      </c>
      <c r="K1101" t="s">
        <v>417</v>
      </c>
      <c r="L1101" t="s">
        <v>92</v>
      </c>
      <c r="M1101">
        <v>10500</v>
      </c>
      <c r="N1101" t="s">
        <v>212</v>
      </c>
      <c r="O1101">
        <v>8609.76</v>
      </c>
      <c r="P1101" t="s">
        <v>212</v>
      </c>
      <c r="Q1101" s="5" t="str" cm="1">
        <f t="array" aca="1" ref="Q1101" ca="1">HYPERLINK("#"&amp;CELL("direccion",Tabla_471065!A1097),"1094")</f>
        <v>1094</v>
      </c>
      <c r="R1101" s="5" t="str" cm="1">
        <f t="array" aca="1" ref="R1101" ca="1">HYPERLINK("#"&amp;CELL("direccion",Tabla_471039!A1097),"1094")</f>
        <v>1094</v>
      </c>
      <c r="S1101" s="5" t="str" cm="1">
        <f t="array" aca="1" ref="S1101" ca="1">HYPERLINK("#"&amp;CELL("direccion",Tabla_471067!A1097),"1094")</f>
        <v>1094</v>
      </c>
      <c r="T1101" s="5" t="str" cm="1">
        <f t="array" aca="1" ref="T1101" ca="1">HYPERLINK("#"&amp;CELL("direccion",Tabla_471023!A1097),"1094")</f>
        <v>1094</v>
      </c>
      <c r="U1101" s="5" t="str" cm="1">
        <f t="array" aca="1" ref="U1101" ca="1">HYPERLINK("#"&amp;CELL("direccion",Tabla_471047!A1097),"1094")</f>
        <v>1094</v>
      </c>
      <c r="V1101" s="5" t="str" cm="1">
        <f t="array" aca="1" ref="V1101" ca="1">HYPERLINK("#"&amp;CELL("direccion",Tabla_471030!A1097),"1094")</f>
        <v>1094</v>
      </c>
      <c r="W1101" s="5" t="str" cm="1">
        <f t="array" aca="1" ref="W1101" ca="1">HYPERLINK("#"&amp;CELL("direccion",Tabla_471041!A1097),"1094")</f>
        <v>1094</v>
      </c>
      <c r="X1101" s="5" t="str" cm="1">
        <f t="array" aca="1" ref="X1101" ca="1">HYPERLINK("#"&amp;CELL("direccion",Tabla_471031!A1097),"1094")</f>
        <v>1094</v>
      </c>
      <c r="Y1101" s="5" t="str" cm="1">
        <f t="array" aca="1" ref="Y1101" ca="1">HYPERLINK("#"&amp;CELL("direccion",Tabla_471032!A1097),"1094")</f>
        <v>1094</v>
      </c>
      <c r="Z1101" s="5" t="str" cm="1">
        <f t="array" aca="1" ref="Z1101" ca="1">HYPERLINK("#"&amp;CELL("direccion",Tabla_471059!A1097),"1094")</f>
        <v>1094</v>
      </c>
      <c r="AA1101" s="5" t="str" cm="1">
        <f t="array" aca="1" ref="AA1101" ca="1">HYPERLINK("#"&amp;CELL("direccion",Tabla_471071!A1097),"1094")</f>
        <v>1094</v>
      </c>
      <c r="AB1101" s="5" t="str" cm="1">
        <f t="array" aca="1" ref="AB1101" ca="1">HYPERLINK("#"&amp;CELL("direccion",Tabla_471062!A1097),"1094")</f>
        <v>1094</v>
      </c>
      <c r="AC1101" s="5" t="str" cm="1">
        <f t="array" aca="1" ref="AC1101" ca="1">HYPERLINK("#"&amp;CELL("direccion",Tabla_471074!A1097),"1094")</f>
        <v>1094</v>
      </c>
      <c r="AD1101" t="s">
        <v>213</v>
      </c>
      <c r="AE1101" s="3">
        <v>45747</v>
      </c>
    </row>
    <row r="1102" spans="1:31" x14ac:dyDescent="0.3">
      <c r="A1102">
        <v>2025</v>
      </c>
      <c r="B1102" s="3">
        <v>45658</v>
      </c>
      <c r="C1102" s="3">
        <v>45747</v>
      </c>
      <c r="D1102" t="s">
        <v>84</v>
      </c>
      <c r="E1102">
        <v>160</v>
      </c>
      <c r="F1102" t="s">
        <v>309</v>
      </c>
      <c r="G1102" t="s">
        <v>309</v>
      </c>
      <c r="H1102" t="s">
        <v>225</v>
      </c>
      <c r="I1102" t="s">
        <v>534</v>
      </c>
      <c r="J1102" t="s">
        <v>569</v>
      </c>
      <c r="K1102" t="s">
        <v>1749</v>
      </c>
      <c r="L1102" t="s">
        <v>92</v>
      </c>
      <c r="M1102">
        <v>10500</v>
      </c>
      <c r="N1102" t="s">
        <v>212</v>
      </c>
      <c r="O1102">
        <v>8609.76</v>
      </c>
      <c r="P1102" t="s">
        <v>212</v>
      </c>
      <c r="Q1102" s="5" t="str" cm="1">
        <f t="array" aca="1" ref="Q1102" ca="1">HYPERLINK("#"&amp;CELL("direccion",Tabla_471065!A1098),"1095")</f>
        <v>1095</v>
      </c>
      <c r="R1102" s="5" t="str" cm="1">
        <f t="array" aca="1" ref="R1102" ca="1">HYPERLINK("#"&amp;CELL("direccion",Tabla_471039!A1098),"1095")</f>
        <v>1095</v>
      </c>
      <c r="S1102" s="5" t="str" cm="1">
        <f t="array" aca="1" ref="S1102" ca="1">HYPERLINK("#"&amp;CELL("direccion",Tabla_471067!A1098),"1095")</f>
        <v>1095</v>
      </c>
      <c r="T1102" s="5" t="str" cm="1">
        <f t="array" aca="1" ref="T1102" ca="1">HYPERLINK("#"&amp;CELL("direccion",Tabla_471023!A1098),"1095")</f>
        <v>1095</v>
      </c>
      <c r="U1102" s="5" t="str" cm="1">
        <f t="array" aca="1" ref="U1102" ca="1">HYPERLINK("#"&amp;CELL("direccion",Tabla_471047!A1098),"1095")</f>
        <v>1095</v>
      </c>
      <c r="V1102" s="5" t="str" cm="1">
        <f t="array" aca="1" ref="V1102" ca="1">HYPERLINK("#"&amp;CELL("direccion",Tabla_471030!A1098),"1095")</f>
        <v>1095</v>
      </c>
      <c r="W1102" s="5" t="str" cm="1">
        <f t="array" aca="1" ref="W1102" ca="1">HYPERLINK("#"&amp;CELL("direccion",Tabla_471041!A1098),"1095")</f>
        <v>1095</v>
      </c>
      <c r="X1102" s="5" t="str" cm="1">
        <f t="array" aca="1" ref="X1102" ca="1">HYPERLINK("#"&amp;CELL("direccion",Tabla_471031!A1098),"1095")</f>
        <v>1095</v>
      </c>
      <c r="Y1102" s="5" t="str" cm="1">
        <f t="array" aca="1" ref="Y1102" ca="1">HYPERLINK("#"&amp;CELL("direccion",Tabla_471032!A1098),"1095")</f>
        <v>1095</v>
      </c>
      <c r="Z1102" s="5" t="str" cm="1">
        <f t="array" aca="1" ref="Z1102" ca="1">HYPERLINK("#"&amp;CELL("direccion",Tabla_471059!A1098),"1095")</f>
        <v>1095</v>
      </c>
      <c r="AA1102" s="5" t="str" cm="1">
        <f t="array" aca="1" ref="AA1102" ca="1">HYPERLINK("#"&amp;CELL("direccion",Tabla_471071!A1098),"1095")</f>
        <v>1095</v>
      </c>
      <c r="AB1102" s="5" t="str" cm="1">
        <f t="array" aca="1" ref="AB1102" ca="1">HYPERLINK("#"&amp;CELL("direccion",Tabla_471062!A1098),"1095")</f>
        <v>1095</v>
      </c>
      <c r="AC1102" s="5" t="str" cm="1">
        <f t="array" aca="1" ref="AC1102" ca="1">HYPERLINK("#"&amp;CELL("direccion",Tabla_471074!A1098),"1095")</f>
        <v>1095</v>
      </c>
      <c r="AD1102" t="s">
        <v>213</v>
      </c>
      <c r="AE1102" s="3">
        <v>45747</v>
      </c>
    </row>
    <row r="1103" spans="1:31" x14ac:dyDescent="0.3">
      <c r="A1103">
        <v>2025</v>
      </c>
      <c r="B1103" s="3">
        <v>45658</v>
      </c>
      <c r="C1103" s="3">
        <v>45747</v>
      </c>
      <c r="D1103" t="s">
        <v>84</v>
      </c>
      <c r="E1103">
        <v>160</v>
      </c>
      <c r="F1103" t="s">
        <v>309</v>
      </c>
      <c r="G1103" t="s">
        <v>309</v>
      </c>
      <c r="H1103" t="s">
        <v>225</v>
      </c>
      <c r="I1103" t="s">
        <v>1750</v>
      </c>
      <c r="J1103" t="s">
        <v>490</v>
      </c>
      <c r="K1103" t="s">
        <v>485</v>
      </c>
      <c r="L1103" t="s">
        <v>92</v>
      </c>
      <c r="M1103">
        <v>10500</v>
      </c>
      <c r="N1103" t="s">
        <v>212</v>
      </c>
      <c r="O1103">
        <v>8609.76</v>
      </c>
      <c r="P1103" t="s">
        <v>212</v>
      </c>
      <c r="Q1103" s="5" t="str" cm="1">
        <f t="array" aca="1" ref="Q1103" ca="1">HYPERLINK("#"&amp;CELL("direccion",Tabla_471065!A1099),"1096")</f>
        <v>1096</v>
      </c>
      <c r="R1103" s="5" t="str" cm="1">
        <f t="array" aca="1" ref="R1103" ca="1">HYPERLINK("#"&amp;CELL("direccion",Tabla_471039!A1099),"1096")</f>
        <v>1096</v>
      </c>
      <c r="S1103" s="5" t="str" cm="1">
        <f t="array" aca="1" ref="S1103" ca="1">HYPERLINK("#"&amp;CELL("direccion",Tabla_471067!A1099),"1096")</f>
        <v>1096</v>
      </c>
      <c r="T1103" s="5" t="str" cm="1">
        <f t="array" aca="1" ref="T1103" ca="1">HYPERLINK("#"&amp;CELL("direccion",Tabla_471023!A1099),"1096")</f>
        <v>1096</v>
      </c>
      <c r="U1103" s="5" t="str" cm="1">
        <f t="array" aca="1" ref="U1103" ca="1">HYPERLINK("#"&amp;CELL("direccion",Tabla_471047!A1099),"1096")</f>
        <v>1096</v>
      </c>
      <c r="V1103" s="5" t="str" cm="1">
        <f t="array" aca="1" ref="V1103" ca="1">HYPERLINK("#"&amp;CELL("direccion",Tabla_471030!A1099),"1096")</f>
        <v>1096</v>
      </c>
      <c r="W1103" s="5" t="str" cm="1">
        <f t="array" aca="1" ref="W1103" ca="1">HYPERLINK("#"&amp;CELL("direccion",Tabla_471041!A1099),"1096")</f>
        <v>1096</v>
      </c>
      <c r="X1103" s="5" t="str" cm="1">
        <f t="array" aca="1" ref="X1103" ca="1">HYPERLINK("#"&amp;CELL("direccion",Tabla_471031!A1099),"1096")</f>
        <v>1096</v>
      </c>
      <c r="Y1103" s="5" t="str" cm="1">
        <f t="array" aca="1" ref="Y1103" ca="1">HYPERLINK("#"&amp;CELL("direccion",Tabla_471032!A1099),"1096")</f>
        <v>1096</v>
      </c>
      <c r="Z1103" s="5" t="str" cm="1">
        <f t="array" aca="1" ref="Z1103" ca="1">HYPERLINK("#"&amp;CELL("direccion",Tabla_471059!A1099),"1096")</f>
        <v>1096</v>
      </c>
      <c r="AA1103" s="5" t="str" cm="1">
        <f t="array" aca="1" ref="AA1103" ca="1">HYPERLINK("#"&amp;CELL("direccion",Tabla_471071!A1099),"1096")</f>
        <v>1096</v>
      </c>
      <c r="AB1103" s="5" t="str" cm="1">
        <f t="array" aca="1" ref="AB1103" ca="1">HYPERLINK("#"&amp;CELL("direccion",Tabla_471062!A1099),"1096")</f>
        <v>1096</v>
      </c>
      <c r="AC1103" s="5" t="str" cm="1">
        <f t="array" aca="1" ref="AC1103" ca="1">HYPERLINK("#"&amp;CELL("direccion",Tabla_471074!A1099),"1096")</f>
        <v>1096</v>
      </c>
      <c r="AD1103" t="s">
        <v>213</v>
      </c>
      <c r="AE1103" s="3">
        <v>45747</v>
      </c>
    </row>
    <row r="1104" spans="1:31" x14ac:dyDescent="0.3">
      <c r="A1104">
        <v>2025</v>
      </c>
      <c r="B1104" s="3">
        <v>45658</v>
      </c>
      <c r="C1104" s="3">
        <v>45747</v>
      </c>
      <c r="D1104" t="s">
        <v>84</v>
      </c>
      <c r="E1104">
        <v>160</v>
      </c>
      <c r="F1104" t="s">
        <v>309</v>
      </c>
      <c r="G1104" t="s">
        <v>309</v>
      </c>
      <c r="H1104" t="s">
        <v>225</v>
      </c>
      <c r="I1104" t="s">
        <v>1751</v>
      </c>
      <c r="J1104" t="s">
        <v>544</v>
      </c>
      <c r="K1104" t="s">
        <v>1359</v>
      </c>
      <c r="L1104" t="s">
        <v>91</v>
      </c>
      <c r="M1104">
        <v>10500</v>
      </c>
      <c r="N1104" t="s">
        <v>212</v>
      </c>
      <c r="O1104">
        <v>8609.76</v>
      </c>
      <c r="P1104" t="s">
        <v>212</v>
      </c>
      <c r="Q1104" s="5" t="str" cm="1">
        <f t="array" aca="1" ref="Q1104" ca="1">HYPERLINK("#"&amp;CELL("direccion",Tabla_471065!A1100),"1097")</f>
        <v>1097</v>
      </c>
      <c r="R1104" s="5" t="str" cm="1">
        <f t="array" aca="1" ref="R1104" ca="1">HYPERLINK("#"&amp;CELL("direccion",Tabla_471039!A1100),"1097")</f>
        <v>1097</v>
      </c>
      <c r="S1104" s="5" t="str" cm="1">
        <f t="array" aca="1" ref="S1104" ca="1">HYPERLINK("#"&amp;CELL("direccion",Tabla_471067!A1100),"1097")</f>
        <v>1097</v>
      </c>
      <c r="T1104" s="5" t="str" cm="1">
        <f t="array" aca="1" ref="T1104" ca="1">HYPERLINK("#"&amp;CELL("direccion",Tabla_471023!A1100),"1097")</f>
        <v>1097</v>
      </c>
      <c r="U1104" s="5" t="str" cm="1">
        <f t="array" aca="1" ref="U1104" ca="1">HYPERLINK("#"&amp;CELL("direccion",Tabla_471047!A1100),"1097")</f>
        <v>1097</v>
      </c>
      <c r="V1104" s="5" t="str" cm="1">
        <f t="array" aca="1" ref="V1104" ca="1">HYPERLINK("#"&amp;CELL("direccion",Tabla_471030!A1100),"1097")</f>
        <v>1097</v>
      </c>
      <c r="W1104" s="5" t="str" cm="1">
        <f t="array" aca="1" ref="W1104" ca="1">HYPERLINK("#"&amp;CELL("direccion",Tabla_471041!A1100),"1097")</f>
        <v>1097</v>
      </c>
      <c r="X1104" s="5" t="str" cm="1">
        <f t="array" aca="1" ref="X1104" ca="1">HYPERLINK("#"&amp;CELL("direccion",Tabla_471031!A1100),"1097")</f>
        <v>1097</v>
      </c>
      <c r="Y1104" s="5" t="str" cm="1">
        <f t="array" aca="1" ref="Y1104" ca="1">HYPERLINK("#"&amp;CELL("direccion",Tabla_471032!A1100),"1097")</f>
        <v>1097</v>
      </c>
      <c r="Z1104" s="5" t="str" cm="1">
        <f t="array" aca="1" ref="Z1104" ca="1">HYPERLINK("#"&amp;CELL("direccion",Tabla_471059!A1100),"1097")</f>
        <v>1097</v>
      </c>
      <c r="AA1104" s="5" t="str" cm="1">
        <f t="array" aca="1" ref="AA1104" ca="1">HYPERLINK("#"&amp;CELL("direccion",Tabla_471071!A1100),"1097")</f>
        <v>1097</v>
      </c>
      <c r="AB1104" s="5" t="str" cm="1">
        <f t="array" aca="1" ref="AB1104" ca="1">HYPERLINK("#"&amp;CELL("direccion",Tabla_471062!A1100),"1097")</f>
        <v>1097</v>
      </c>
      <c r="AC1104" s="5" t="str" cm="1">
        <f t="array" aca="1" ref="AC1104" ca="1">HYPERLINK("#"&amp;CELL("direccion",Tabla_471074!A1100),"1097")</f>
        <v>1097</v>
      </c>
      <c r="AD1104" t="s">
        <v>213</v>
      </c>
      <c r="AE1104" s="3">
        <v>45747</v>
      </c>
    </row>
    <row r="1105" spans="1:31" x14ac:dyDescent="0.3">
      <c r="A1105">
        <v>2025</v>
      </c>
      <c r="B1105" s="3">
        <v>45658</v>
      </c>
      <c r="C1105" s="3">
        <v>45747</v>
      </c>
      <c r="D1105" t="s">
        <v>84</v>
      </c>
      <c r="E1105">
        <v>160</v>
      </c>
      <c r="F1105" t="s">
        <v>309</v>
      </c>
      <c r="G1105" t="s">
        <v>309</v>
      </c>
      <c r="H1105" t="s">
        <v>225</v>
      </c>
      <c r="I1105" t="s">
        <v>1079</v>
      </c>
      <c r="J1105" t="s">
        <v>1475</v>
      </c>
      <c r="K1105" t="s">
        <v>1752</v>
      </c>
      <c r="L1105" t="s">
        <v>92</v>
      </c>
      <c r="M1105">
        <v>10500</v>
      </c>
      <c r="N1105" t="s">
        <v>212</v>
      </c>
      <c r="O1105">
        <v>8609.76</v>
      </c>
      <c r="P1105" t="s">
        <v>212</v>
      </c>
      <c r="Q1105" s="5" t="str" cm="1">
        <f t="array" aca="1" ref="Q1105" ca="1">HYPERLINK("#"&amp;CELL("direccion",Tabla_471065!A1101),"1098")</f>
        <v>1098</v>
      </c>
      <c r="R1105" s="5" t="str" cm="1">
        <f t="array" aca="1" ref="R1105" ca="1">HYPERLINK("#"&amp;CELL("direccion",Tabla_471039!A1101),"1098")</f>
        <v>1098</v>
      </c>
      <c r="S1105" s="5" t="str" cm="1">
        <f t="array" aca="1" ref="S1105" ca="1">HYPERLINK("#"&amp;CELL("direccion",Tabla_471067!A1101),"1098")</f>
        <v>1098</v>
      </c>
      <c r="T1105" s="5" t="str" cm="1">
        <f t="array" aca="1" ref="T1105" ca="1">HYPERLINK("#"&amp;CELL("direccion",Tabla_471023!A1101),"1098")</f>
        <v>1098</v>
      </c>
      <c r="U1105" s="5" t="str" cm="1">
        <f t="array" aca="1" ref="U1105" ca="1">HYPERLINK("#"&amp;CELL("direccion",Tabla_471047!A1101),"1098")</f>
        <v>1098</v>
      </c>
      <c r="V1105" s="5" t="str" cm="1">
        <f t="array" aca="1" ref="V1105" ca="1">HYPERLINK("#"&amp;CELL("direccion",Tabla_471030!A1101),"1098")</f>
        <v>1098</v>
      </c>
      <c r="W1105" s="5" t="str" cm="1">
        <f t="array" aca="1" ref="W1105" ca="1">HYPERLINK("#"&amp;CELL("direccion",Tabla_471041!A1101),"1098")</f>
        <v>1098</v>
      </c>
      <c r="X1105" s="5" t="str" cm="1">
        <f t="array" aca="1" ref="X1105" ca="1">HYPERLINK("#"&amp;CELL("direccion",Tabla_471031!A1101),"1098")</f>
        <v>1098</v>
      </c>
      <c r="Y1105" s="5" t="str" cm="1">
        <f t="array" aca="1" ref="Y1105" ca="1">HYPERLINK("#"&amp;CELL("direccion",Tabla_471032!A1101),"1098")</f>
        <v>1098</v>
      </c>
      <c r="Z1105" s="5" t="str" cm="1">
        <f t="array" aca="1" ref="Z1105" ca="1">HYPERLINK("#"&amp;CELL("direccion",Tabla_471059!A1101),"1098")</f>
        <v>1098</v>
      </c>
      <c r="AA1105" s="5" t="str" cm="1">
        <f t="array" aca="1" ref="AA1105" ca="1">HYPERLINK("#"&amp;CELL("direccion",Tabla_471071!A1101),"1098")</f>
        <v>1098</v>
      </c>
      <c r="AB1105" s="5" t="str" cm="1">
        <f t="array" aca="1" ref="AB1105" ca="1">HYPERLINK("#"&amp;CELL("direccion",Tabla_471062!A1101),"1098")</f>
        <v>1098</v>
      </c>
      <c r="AC1105" s="5" t="str" cm="1">
        <f t="array" aca="1" ref="AC1105" ca="1">HYPERLINK("#"&amp;CELL("direccion",Tabla_471074!A1101),"1098")</f>
        <v>1098</v>
      </c>
      <c r="AD1105" t="s">
        <v>213</v>
      </c>
      <c r="AE1105" s="3">
        <v>45747</v>
      </c>
    </row>
    <row r="1106" spans="1:31" x14ac:dyDescent="0.3">
      <c r="A1106">
        <v>2025</v>
      </c>
      <c r="B1106" s="3">
        <v>45658</v>
      </c>
      <c r="C1106" s="3">
        <v>45747</v>
      </c>
      <c r="D1106" t="s">
        <v>84</v>
      </c>
      <c r="E1106">
        <v>160</v>
      </c>
      <c r="F1106" t="s">
        <v>316</v>
      </c>
      <c r="G1106" t="s">
        <v>316</v>
      </c>
      <c r="H1106" t="s">
        <v>225</v>
      </c>
      <c r="I1106" t="s">
        <v>1753</v>
      </c>
      <c r="J1106" t="s">
        <v>730</v>
      </c>
      <c r="K1106" t="s">
        <v>1037</v>
      </c>
      <c r="L1106" t="s">
        <v>92</v>
      </c>
      <c r="M1106">
        <v>10500</v>
      </c>
      <c r="N1106" t="s">
        <v>212</v>
      </c>
      <c r="O1106">
        <v>8609.76</v>
      </c>
      <c r="P1106" t="s">
        <v>212</v>
      </c>
      <c r="Q1106" s="5" t="str" cm="1">
        <f t="array" aca="1" ref="Q1106" ca="1">HYPERLINK("#"&amp;CELL("direccion",Tabla_471065!A1102),"1099")</f>
        <v>1099</v>
      </c>
      <c r="R1106" s="5" t="str" cm="1">
        <f t="array" aca="1" ref="R1106" ca="1">HYPERLINK("#"&amp;CELL("direccion",Tabla_471039!A1102),"1099")</f>
        <v>1099</v>
      </c>
      <c r="S1106" s="5" t="str" cm="1">
        <f t="array" aca="1" ref="S1106" ca="1">HYPERLINK("#"&amp;CELL("direccion",Tabla_471067!A1102),"1099")</f>
        <v>1099</v>
      </c>
      <c r="T1106" s="5" t="str" cm="1">
        <f t="array" aca="1" ref="T1106" ca="1">HYPERLINK("#"&amp;CELL("direccion",Tabla_471023!A1102),"1099")</f>
        <v>1099</v>
      </c>
      <c r="U1106" s="5" t="str" cm="1">
        <f t="array" aca="1" ref="U1106" ca="1">HYPERLINK("#"&amp;CELL("direccion",Tabla_471047!A1102),"1099")</f>
        <v>1099</v>
      </c>
      <c r="V1106" s="5" t="str" cm="1">
        <f t="array" aca="1" ref="V1106" ca="1">HYPERLINK("#"&amp;CELL("direccion",Tabla_471030!A1102),"1099")</f>
        <v>1099</v>
      </c>
      <c r="W1106" s="5" t="str" cm="1">
        <f t="array" aca="1" ref="W1106" ca="1">HYPERLINK("#"&amp;CELL("direccion",Tabla_471041!A1102),"1099")</f>
        <v>1099</v>
      </c>
      <c r="X1106" s="5" t="str" cm="1">
        <f t="array" aca="1" ref="X1106" ca="1">HYPERLINK("#"&amp;CELL("direccion",Tabla_471031!A1102),"1099")</f>
        <v>1099</v>
      </c>
      <c r="Y1106" s="5" t="str" cm="1">
        <f t="array" aca="1" ref="Y1106" ca="1">HYPERLINK("#"&amp;CELL("direccion",Tabla_471032!A1102),"1099")</f>
        <v>1099</v>
      </c>
      <c r="Z1106" s="5" t="str" cm="1">
        <f t="array" aca="1" ref="Z1106" ca="1">HYPERLINK("#"&amp;CELL("direccion",Tabla_471059!A1102),"1099")</f>
        <v>1099</v>
      </c>
      <c r="AA1106" s="5" t="str" cm="1">
        <f t="array" aca="1" ref="AA1106" ca="1">HYPERLINK("#"&amp;CELL("direccion",Tabla_471071!A1102),"1099")</f>
        <v>1099</v>
      </c>
      <c r="AB1106" s="5" t="str" cm="1">
        <f t="array" aca="1" ref="AB1106" ca="1">HYPERLINK("#"&amp;CELL("direccion",Tabla_471062!A1102),"1099")</f>
        <v>1099</v>
      </c>
      <c r="AC1106" s="5" t="str" cm="1">
        <f t="array" aca="1" ref="AC1106" ca="1">HYPERLINK("#"&amp;CELL("direccion",Tabla_471074!A1102),"1099")</f>
        <v>1099</v>
      </c>
      <c r="AD1106" t="s">
        <v>213</v>
      </c>
      <c r="AE1106" s="3">
        <v>45747</v>
      </c>
    </row>
    <row r="1107" spans="1:31" x14ac:dyDescent="0.3">
      <c r="A1107">
        <v>2025</v>
      </c>
      <c r="B1107" s="3">
        <v>45658</v>
      </c>
      <c r="C1107" s="3">
        <v>45747</v>
      </c>
      <c r="D1107" t="s">
        <v>84</v>
      </c>
      <c r="E1107">
        <v>160</v>
      </c>
      <c r="F1107" t="s">
        <v>309</v>
      </c>
      <c r="G1107" t="s">
        <v>309</v>
      </c>
      <c r="H1107" t="s">
        <v>225</v>
      </c>
      <c r="I1107" t="s">
        <v>1754</v>
      </c>
      <c r="J1107" t="s">
        <v>730</v>
      </c>
      <c r="K1107" t="s">
        <v>358</v>
      </c>
      <c r="L1107" t="s">
        <v>92</v>
      </c>
      <c r="M1107">
        <v>10500</v>
      </c>
      <c r="N1107" t="s">
        <v>212</v>
      </c>
      <c r="O1107">
        <v>8609.76</v>
      </c>
      <c r="P1107" t="s">
        <v>212</v>
      </c>
      <c r="Q1107" s="5" t="str" cm="1">
        <f t="array" aca="1" ref="Q1107" ca="1">HYPERLINK("#"&amp;CELL("direccion",Tabla_471065!A1103),"1100")</f>
        <v>1100</v>
      </c>
      <c r="R1107" s="5" t="str" cm="1">
        <f t="array" aca="1" ref="R1107" ca="1">HYPERLINK("#"&amp;CELL("direccion",Tabla_471039!A1103),"1100")</f>
        <v>1100</v>
      </c>
      <c r="S1107" s="5" t="str" cm="1">
        <f t="array" aca="1" ref="S1107" ca="1">HYPERLINK("#"&amp;CELL("direccion",Tabla_471067!A1103),"1100")</f>
        <v>1100</v>
      </c>
      <c r="T1107" s="5" t="str" cm="1">
        <f t="array" aca="1" ref="T1107" ca="1">HYPERLINK("#"&amp;CELL("direccion",Tabla_471023!A1103),"1100")</f>
        <v>1100</v>
      </c>
      <c r="U1107" s="5" t="str" cm="1">
        <f t="array" aca="1" ref="U1107" ca="1">HYPERLINK("#"&amp;CELL("direccion",Tabla_471047!A1103),"1100")</f>
        <v>1100</v>
      </c>
      <c r="V1107" s="5" t="str" cm="1">
        <f t="array" aca="1" ref="V1107" ca="1">HYPERLINK("#"&amp;CELL("direccion",Tabla_471030!A1103),"1100")</f>
        <v>1100</v>
      </c>
      <c r="W1107" s="5" t="str" cm="1">
        <f t="array" aca="1" ref="W1107" ca="1">HYPERLINK("#"&amp;CELL("direccion",Tabla_471041!A1103),"1100")</f>
        <v>1100</v>
      </c>
      <c r="X1107" s="5" t="str" cm="1">
        <f t="array" aca="1" ref="X1107" ca="1">HYPERLINK("#"&amp;CELL("direccion",Tabla_471031!A1103),"1100")</f>
        <v>1100</v>
      </c>
      <c r="Y1107" s="5" t="str" cm="1">
        <f t="array" aca="1" ref="Y1107" ca="1">HYPERLINK("#"&amp;CELL("direccion",Tabla_471032!A1103),"1100")</f>
        <v>1100</v>
      </c>
      <c r="Z1107" s="5" t="str" cm="1">
        <f t="array" aca="1" ref="Z1107" ca="1">HYPERLINK("#"&amp;CELL("direccion",Tabla_471059!A1103),"1100")</f>
        <v>1100</v>
      </c>
      <c r="AA1107" s="5" t="str" cm="1">
        <f t="array" aca="1" ref="AA1107" ca="1">HYPERLINK("#"&amp;CELL("direccion",Tabla_471071!A1103),"1100")</f>
        <v>1100</v>
      </c>
      <c r="AB1107" s="5" t="str" cm="1">
        <f t="array" aca="1" ref="AB1107" ca="1">HYPERLINK("#"&amp;CELL("direccion",Tabla_471062!A1103),"1100")</f>
        <v>1100</v>
      </c>
      <c r="AC1107" s="5" t="str" cm="1">
        <f t="array" aca="1" ref="AC1107" ca="1">HYPERLINK("#"&amp;CELL("direccion",Tabla_471074!A1103),"1100")</f>
        <v>1100</v>
      </c>
      <c r="AD1107" t="s">
        <v>213</v>
      </c>
      <c r="AE1107" s="3">
        <v>45747</v>
      </c>
    </row>
    <row r="1108" spans="1:31" x14ac:dyDescent="0.3">
      <c r="A1108">
        <v>2025</v>
      </c>
      <c r="B1108" s="3">
        <v>45658</v>
      </c>
      <c r="C1108" s="3">
        <v>45747</v>
      </c>
      <c r="D1108" t="s">
        <v>84</v>
      </c>
      <c r="E1108">
        <v>160</v>
      </c>
      <c r="F1108" t="s">
        <v>309</v>
      </c>
      <c r="G1108" t="s">
        <v>309</v>
      </c>
      <c r="H1108" t="s">
        <v>225</v>
      </c>
      <c r="I1108" t="s">
        <v>1755</v>
      </c>
      <c r="J1108" t="s">
        <v>372</v>
      </c>
      <c r="K1108" t="s">
        <v>353</v>
      </c>
      <c r="L1108" t="s">
        <v>92</v>
      </c>
      <c r="M1108">
        <v>10500</v>
      </c>
      <c r="N1108" t="s">
        <v>212</v>
      </c>
      <c r="O1108">
        <v>8609.76</v>
      </c>
      <c r="P1108" t="s">
        <v>212</v>
      </c>
      <c r="Q1108" s="5" t="str" cm="1">
        <f t="array" aca="1" ref="Q1108" ca="1">HYPERLINK("#"&amp;CELL("direccion",Tabla_471065!A1104),"1101")</f>
        <v>1101</v>
      </c>
      <c r="R1108" s="5" t="str" cm="1">
        <f t="array" aca="1" ref="R1108" ca="1">HYPERLINK("#"&amp;CELL("direccion",Tabla_471039!A1104),"1101")</f>
        <v>1101</v>
      </c>
      <c r="S1108" s="5" t="str" cm="1">
        <f t="array" aca="1" ref="S1108" ca="1">HYPERLINK("#"&amp;CELL("direccion",Tabla_471067!A1104),"1101")</f>
        <v>1101</v>
      </c>
      <c r="T1108" s="5" t="str" cm="1">
        <f t="array" aca="1" ref="T1108" ca="1">HYPERLINK("#"&amp;CELL("direccion",Tabla_471023!A1104),"1101")</f>
        <v>1101</v>
      </c>
      <c r="U1108" s="5" t="str" cm="1">
        <f t="array" aca="1" ref="U1108" ca="1">HYPERLINK("#"&amp;CELL("direccion",Tabla_471047!A1104),"1101")</f>
        <v>1101</v>
      </c>
      <c r="V1108" s="5" t="str" cm="1">
        <f t="array" aca="1" ref="V1108" ca="1">HYPERLINK("#"&amp;CELL("direccion",Tabla_471030!A1104),"1101")</f>
        <v>1101</v>
      </c>
      <c r="W1108" s="5" t="str" cm="1">
        <f t="array" aca="1" ref="W1108" ca="1">HYPERLINK("#"&amp;CELL("direccion",Tabla_471041!A1104),"1101")</f>
        <v>1101</v>
      </c>
      <c r="X1108" s="5" t="str" cm="1">
        <f t="array" aca="1" ref="X1108" ca="1">HYPERLINK("#"&amp;CELL("direccion",Tabla_471031!A1104),"1101")</f>
        <v>1101</v>
      </c>
      <c r="Y1108" s="5" t="str" cm="1">
        <f t="array" aca="1" ref="Y1108" ca="1">HYPERLINK("#"&amp;CELL("direccion",Tabla_471032!A1104),"1101")</f>
        <v>1101</v>
      </c>
      <c r="Z1108" s="5" t="str" cm="1">
        <f t="array" aca="1" ref="Z1108" ca="1">HYPERLINK("#"&amp;CELL("direccion",Tabla_471059!A1104),"1101")</f>
        <v>1101</v>
      </c>
      <c r="AA1108" s="5" t="str" cm="1">
        <f t="array" aca="1" ref="AA1108" ca="1">HYPERLINK("#"&amp;CELL("direccion",Tabla_471071!A1104),"1101")</f>
        <v>1101</v>
      </c>
      <c r="AB1108" s="5" t="str" cm="1">
        <f t="array" aca="1" ref="AB1108" ca="1">HYPERLINK("#"&amp;CELL("direccion",Tabla_471062!A1104),"1101")</f>
        <v>1101</v>
      </c>
      <c r="AC1108" s="5" t="str" cm="1">
        <f t="array" aca="1" ref="AC1108" ca="1">HYPERLINK("#"&amp;CELL("direccion",Tabla_471074!A1104),"1101")</f>
        <v>1101</v>
      </c>
      <c r="AD1108" t="s">
        <v>213</v>
      </c>
      <c r="AE1108" s="3">
        <v>45747</v>
      </c>
    </row>
    <row r="1109" spans="1:31" x14ac:dyDescent="0.3">
      <c r="A1109">
        <v>2025</v>
      </c>
      <c r="B1109" s="3">
        <v>45658</v>
      </c>
      <c r="C1109" s="3">
        <v>45747</v>
      </c>
      <c r="D1109" t="s">
        <v>84</v>
      </c>
      <c r="E1109">
        <v>160</v>
      </c>
      <c r="F1109" t="s">
        <v>309</v>
      </c>
      <c r="G1109" t="s">
        <v>309</v>
      </c>
      <c r="H1109" t="s">
        <v>225</v>
      </c>
      <c r="I1109" t="s">
        <v>458</v>
      </c>
      <c r="J1109" t="s">
        <v>921</v>
      </c>
      <c r="K1109" t="s">
        <v>1756</v>
      </c>
      <c r="L1109" t="s">
        <v>92</v>
      </c>
      <c r="M1109">
        <v>10500</v>
      </c>
      <c r="N1109" t="s">
        <v>212</v>
      </c>
      <c r="O1109">
        <v>8609.76</v>
      </c>
      <c r="P1109" t="s">
        <v>212</v>
      </c>
      <c r="Q1109" s="5" t="str" cm="1">
        <f t="array" aca="1" ref="Q1109" ca="1">HYPERLINK("#"&amp;CELL("direccion",Tabla_471065!A1105),"1102")</f>
        <v>1102</v>
      </c>
      <c r="R1109" s="5" t="str" cm="1">
        <f t="array" aca="1" ref="R1109" ca="1">HYPERLINK("#"&amp;CELL("direccion",Tabla_471039!A1105),"1102")</f>
        <v>1102</v>
      </c>
      <c r="S1109" s="5" t="str" cm="1">
        <f t="array" aca="1" ref="S1109" ca="1">HYPERLINK("#"&amp;CELL("direccion",Tabla_471067!A1105),"1102")</f>
        <v>1102</v>
      </c>
      <c r="T1109" s="5" t="str" cm="1">
        <f t="array" aca="1" ref="T1109" ca="1">HYPERLINK("#"&amp;CELL("direccion",Tabla_471023!A1105),"1102")</f>
        <v>1102</v>
      </c>
      <c r="U1109" s="5" t="str" cm="1">
        <f t="array" aca="1" ref="U1109" ca="1">HYPERLINK("#"&amp;CELL("direccion",Tabla_471047!A1105),"1102")</f>
        <v>1102</v>
      </c>
      <c r="V1109" s="5" t="str" cm="1">
        <f t="array" aca="1" ref="V1109" ca="1">HYPERLINK("#"&amp;CELL("direccion",Tabla_471030!A1105),"1102")</f>
        <v>1102</v>
      </c>
      <c r="W1109" s="5" t="str" cm="1">
        <f t="array" aca="1" ref="W1109" ca="1">HYPERLINK("#"&amp;CELL("direccion",Tabla_471041!A1105),"1102")</f>
        <v>1102</v>
      </c>
      <c r="X1109" s="5" t="str" cm="1">
        <f t="array" aca="1" ref="X1109" ca="1">HYPERLINK("#"&amp;CELL("direccion",Tabla_471031!A1105),"1102")</f>
        <v>1102</v>
      </c>
      <c r="Y1109" s="5" t="str" cm="1">
        <f t="array" aca="1" ref="Y1109" ca="1">HYPERLINK("#"&amp;CELL("direccion",Tabla_471032!A1105),"1102")</f>
        <v>1102</v>
      </c>
      <c r="Z1109" s="5" t="str" cm="1">
        <f t="array" aca="1" ref="Z1109" ca="1">HYPERLINK("#"&amp;CELL("direccion",Tabla_471059!A1105),"1102")</f>
        <v>1102</v>
      </c>
      <c r="AA1109" s="5" t="str" cm="1">
        <f t="array" aca="1" ref="AA1109" ca="1">HYPERLINK("#"&amp;CELL("direccion",Tabla_471071!A1105),"1102")</f>
        <v>1102</v>
      </c>
      <c r="AB1109" s="5" t="str" cm="1">
        <f t="array" aca="1" ref="AB1109" ca="1">HYPERLINK("#"&amp;CELL("direccion",Tabla_471062!A1105),"1102")</f>
        <v>1102</v>
      </c>
      <c r="AC1109" s="5" t="str" cm="1">
        <f t="array" aca="1" ref="AC1109" ca="1">HYPERLINK("#"&amp;CELL("direccion",Tabla_471074!A1105),"1102")</f>
        <v>1102</v>
      </c>
      <c r="AD1109" t="s">
        <v>213</v>
      </c>
      <c r="AE1109" s="3">
        <v>45747</v>
      </c>
    </row>
    <row r="1110" spans="1:31" x14ac:dyDescent="0.3">
      <c r="A1110">
        <v>2025</v>
      </c>
      <c r="B1110" s="3">
        <v>45658</v>
      </c>
      <c r="C1110" s="3">
        <v>45747</v>
      </c>
      <c r="D1110" t="s">
        <v>84</v>
      </c>
      <c r="E1110">
        <v>160</v>
      </c>
      <c r="F1110" t="s">
        <v>309</v>
      </c>
      <c r="G1110" t="s">
        <v>309</v>
      </c>
      <c r="H1110" t="s">
        <v>225</v>
      </c>
      <c r="I1110" t="s">
        <v>816</v>
      </c>
      <c r="J1110" t="s">
        <v>606</v>
      </c>
      <c r="K1110" t="s">
        <v>420</v>
      </c>
      <c r="L1110" t="s">
        <v>92</v>
      </c>
      <c r="M1110">
        <v>10500</v>
      </c>
      <c r="N1110" t="s">
        <v>212</v>
      </c>
      <c r="O1110">
        <v>8609.76</v>
      </c>
      <c r="P1110" t="s">
        <v>212</v>
      </c>
      <c r="Q1110" s="5" t="str" cm="1">
        <f t="array" aca="1" ref="Q1110" ca="1">HYPERLINK("#"&amp;CELL("direccion",Tabla_471065!A1106),"1103")</f>
        <v>1103</v>
      </c>
      <c r="R1110" s="5" t="str" cm="1">
        <f t="array" aca="1" ref="R1110" ca="1">HYPERLINK("#"&amp;CELL("direccion",Tabla_471039!A1106),"1103")</f>
        <v>1103</v>
      </c>
      <c r="S1110" s="5" t="str" cm="1">
        <f t="array" aca="1" ref="S1110" ca="1">HYPERLINK("#"&amp;CELL("direccion",Tabla_471067!A1106),"1103")</f>
        <v>1103</v>
      </c>
      <c r="T1110" s="5" t="str" cm="1">
        <f t="array" aca="1" ref="T1110" ca="1">HYPERLINK("#"&amp;CELL("direccion",Tabla_471023!A1106),"1103")</f>
        <v>1103</v>
      </c>
      <c r="U1110" s="5" t="str" cm="1">
        <f t="array" aca="1" ref="U1110" ca="1">HYPERLINK("#"&amp;CELL("direccion",Tabla_471047!A1106),"1103")</f>
        <v>1103</v>
      </c>
      <c r="V1110" s="5" t="str" cm="1">
        <f t="array" aca="1" ref="V1110" ca="1">HYPERLINK("#"&amp;CELL("direccion",Tabla_471030!A1106),"1103")</f>
        <v>1103</v>
      </c>
      <c r="W1110" s="5" t="str" cm="1">
        <f t="array" aca="1" ref="W1110" ca="1">HYPERLINK("#"&amp;CELL("direccion",Tabla_471041!A1106),"1103")</f>
        <v>1103</v>
      </c>
      <c r="X1110" s="5" t="str" cm="1">
        <f t="array" aca="1" ref="X1110" ca="1">HYPERLINK("#"&amp;CELL("direccion",Tabla_471031!A1106),"1103")</f>
        <v>1103</v>
      </c>
      <c r="Y1110" s="5" t="str" cm="1">
        <f t="array" aca="1" ref="Y1110" ca="1">HYPERLINK("#"&amp;CELL("direccion",Tabla_471032!A1106),"1103")</f>
        <v>1103</v>
      </c>
      <c r="Z1110" s="5" t="str" cm="1">
        <f t="array" aca="1" ref="Z1110" ca="1">HYPERLINK("#"&amp;CELL("direccion",Tabla_471059!A1106),"1103")</f>
        <v>1103</v>
      </c>
      <c r="AA1110" s="5" t="str" cm="1">
        <f t="array" aca="1" ref="AA1110" ca="1">HYPERLINK("#"&amp;CELL("direccion",Tabla_471071!A1106),"1103")</f>
        <v>1103</v>
      </c>
      <c r="AB1110" s="5" t="str" cm="1">
        <f t="array" aca="1" ref="AB1110" ca="1">HYPERLINK("#"&amp;CELL("direccion",Tabla_471062!A1106),"1103")</f>
        <v>1103</v>
      </c>
      <c r="AC1110" s="5" t="str" cm="1">
        <f t="array" aca="1" ref="AC1110" ca="1">HYPERLINK("#"&amp;CELL("direccion",Tabla_471074!A1106),"1103")</f>
        <v>1103</v>
      </c>
      <c r="AD1110" t="s">
        <v>213</v>
      </c>
      <c r="AE1110" s="3">
        <v>45747</v>
      </c>
    </row>
    <row r="1111" spans="1:31" x14ac:dyDescent="0.3">
      <c r="A1111">
        <v>2025</v>
      </c>
      <c r="B1111" s="3">
        <v>45658</v>
      </c>
      <c r="C1111" s="3">
        <v>45747</v>
      </c>
      <c r="D1111" t="s">
        <v>84</v>
      </c>
      <c r="E1111">
        <v>160</v>
      </c>
      <c r="F1111" t="s">
        <v>309</v>
      </c>
      <c r="G1111" t="s">
        <v>309</v>
      </c>
      <c r="H1111" t="s">
        <v>225</v>
      </c>
      <c r="I1111" t="s">
        <v>517</v>
      </c>
      <c r="J1111" t="s">
        <v>606</v>
      </c>
      <c r="K1111" t="s">
        <v>348</v>
      </c>
      <c r="L1111" t="s">
        <v>91</v>
      </c>
      <c r="M1111">
        <v>10500</v>
      </c>
      <c r="N1111" t="s">
        <v>212</v>
      </c>
      <c r="O1111">
        <v>8609.76</v>
      </c>
      <c r="P1111" t="s">
        <v>212</v>
      </c>
      <c r="Q1111" s="5" t="str" cm="1">
        <f t="array" aca="1" ref="Q1111" ca="1">HYPERLINK("#"&amp;CELL("direccion",Tabla_471065!A1107),"1104")</f>
        <v>1104</v>
      </c>
      <c r="R1111" s="5" t="str" cm="1">
        <f t="array" aca="1" ref="R1111" ca="1">HYPERLINK("#"&amp;CELL("direccion",Tabla_471039!A1107),"1104")</f>
        <v>1104</v>
      </c>
      <c r="S1111" s="5" t="str" cm="1">
        <f t="array" aca="1" ref="S1111" ca="1">HYPERLINK("#"&amp;CELL("direccion",Tabla_471067!A1107),"1104")</f>
        <v>1104</v>
      </c>
      <c r="T1111" s="5" t="str" cm="1">
        <f t="array" aca="1" ref="T1111" ca="1">HYPERLINK("#"&amp;CELL("direccion",Tabla_471023!A1107),"1104")</f>
        <v>1104</v>
      </c>
      <c r="U1111" s="5" t="str" cm="1">
        <f t="array" aca="1" ref="U1111" ca="1">HYPERLINK("#"&amp;CELL("direccion",Tabla_471047!A1107),"1104")</f>
        <v>1104</v>
      </c>
      <c r="V1111" s="5" t="str" cm="1">
        <f t="array" aca="1" ref="V1111" ca="1">HYPERLINK("#"&amp;CELL("direccion",Tabla_471030!A1107),"1104")</f>
        <v>1104</v>
      </c>
      <c r="W1111" s="5" t="str" cm="1">
        <f t="array" aca="1" ref="W1111" ca="1">HYPERLINK("#"&amp;CELL("direccion",Tabla_471041!A1107),"1104")</f>
        <v>1104</v>
      </c>
      <c r="X1111" s="5" t="str" cm="1">
        <f t="array" aca="1" ref="X1111" ca="1">HYPERLINK("#"&amp;CELL("direccion",Tabla_471031!A1107),"1104")</f>
        <v>1104</v>
      </c>
      <c r="Y1111" s="5" t="str" cm="1">
        <f t="array" aca="1" ref="Y1111" ca="1">HYPERLINK("#"&amp;CELL("direccion",Tabla_471032!A1107),"1104")</f>
        <v>1104</v>
      </c>
      <c r="Z1111" s="5" t="str" cm="1">
        <f t="array" aca="1" ref="Z1111" ca="1">HYPERLINK("#"&amp;CELL("direccion",Tabla_471059!A1107),"1104")</f>
        <v>1104</v>
      </c>
      <c r="AA1111" s="5" t="str" cm="1">
        <f t="array" aca="1" ref="AA1111" ca="1">HYPERLINK("#"&amp;CELL("direccion",Tabla_471071!A1107),"1104")</f>
        <v>1104</v>
      </c>
      <c r="AB1111" s="5" t="str" cm="1">
        <f t="array" aca="1" ref="AB1111" ca="1">HYPERLINK("#"&amp;CELL("direccion",Tabla_471062!A1107),"1104")</f>
        <v>1104</v>
      </c>
      <c r="AC1111" s="5" t="str" cm="1">
        <f t="array" aca="1" ref="AC1111" ca="1">HYPERLINK("#"&amp;CELL("direccion",Tabla_471074!A1107),"1104")</f>
        <v>1104</v>
      </c>
      <c r="AD1111" t="s">
        <v>213</v>
      </c>
      <c r="AE1111" s="3">
        <v>45747</v>
      </c>
    </row>
    <row r="1112" spans="1:31" x14ac:dyDescent="0.3">
      <c r="A1112">
        <v>2025</v>
      </c>
      <c r="B1112" s="3">
        <v>45658</v>
      </c>
      <c r="C1112" s="3">
        <v>45747</v>
      </c>
      <c r="D1112" t="s">
        <v>84</v>
      </c>
      <c r="E1112">
        <v>160</v>
      </c>
      <c r="F1112" t="s">
        <v>309</v>
      </c>
      <c r="G1112" t="s">
        <v>309</v>
      </c>
      <c r="H1112" t="s">
        <v>225</v>
      </c>
      <c r="I1112" t="s">
        <v>1757</v>
      </c>
      <c r="J1112" t="s">
        <v>606</v>
      </c>
      <c r="K1112" t="s">
        <v>476</v>
      </c>
      <c r="L1112" t="s">
        <v>92</v>
      </c>
      <c r="M1112">
        <v>10500</v>
      </c>
      <c r="N1112" t="s">
        <v>212</v>
      </c>
      <c r="O1112">
        <v>8609.76</v>
      </c>
      <c r="P1112" t="s">
        <v>212</v>
      </c>
      <c r="Q1112" s="5" t="str" cm="1">
        <f t="array" aca="1" ref="Q1112" ca="1">HYPERLINK("#"&amp;CELL("direccion",Tabla_471065!A1108),"1105")</f>
        <v>1105</v>
      </c>
      <c r="R1112" s="5" t="str" cm="1">
        <f t="array" aca="1" ref="R1112" ca="1">HYPERLINK("#"&amp;CELL("direccion",Tabla_471039!A1108),"1105")</f>
        <v>1105</v>
      </c>
      <c r="S1112" s="5" t="str" cm="1">
        <f t="array" aca="1" ref="S1112" ca="1">HYPERLINK("#"&amp;CELL("direccion",Tabla_471067!A1108),"1105")</f>
        <v>1105</v>
      </c>
      <c r="T1112" s="5" t="str" cm="1">
        <f t="array" aca="1" ref="T1112" ca="1">HYPERLINK("#"&amp;CELL("direccion",Tabla_471023!A1108),"1105")</f>
        <v>1105</v>
      </c>
      <c r="U1112" s="5" t="str" cm="1">
        <f t="array" aca="1" ref="U1112" ca="1">HYPERLINK("#"&amp;CELL("direccion",Tabla_471047!A1108),"1105")</f>
        <v>1105</v>
      </c>
      <c r="V1112" s="5" t="str" cm="1">
        <f t="array" aca="1" ref="V1112" ca="1">HYPERLINK("#"&amp;CELL("direccion",Tabla_471030!A1108),"1105")</f>
        <v>1105</v>
      </c>
      <c r="W1112" s="5" t="str" cm="1">
        <f t="array" aca="1" ref="W1112" ca="1">HYPERLINK("#"&amp;CELL("direccion",Tabla_471041!A1108),"1105")</f>
        <v>1105</v>
      </c>
      <c r="X1112" s="5" t="str" cm="1">
        <f t="array" aca="1" ref="X1112" ca="1">HYPERLINK("#"&amp;CELL("direccion",Tabla_471031!A1108),"1105")</f>
        <v>1105</v>
      </c>
      <c r="Y1112" s="5" t="str" cm="1">
        <f t="array" aca="1" ref="Y1112" ca="1">HYPERLINK("#"&amp;CELL("direccion",Tabla_471032!A1108),"1105")</f>
        <v>1105</v>
      </c>
      <c r="Z1112" s="5" t="str" cm="1">
        <f t="array" aca="1" ref="Z1112" ca="1">HYPERLINK("#"&amp;CELL("direccion",Tabla_471059!A1108),"1105")</f>
        <v>1105</v>
      </c>
      <c r="AA1112" s="5" t="str" cm="1">
        <f t="array" aca="1" ref="AA1112" ca="1">HYPERLINK("#"&amp;CELL("direccion",Tabla_471071!A1108),"1105")</f>
        <v>1105</v>
      </c>
      <c r="AB1112" s="5" t="str" cm="1">
        <f t="array" aca="1" ref="AB1112" ca="1">HYPERLINK("#"&amp;CELL("direccion",Tabla_471062!A1108),"1105")</f>
        <v>1105</v>
      </c>
      <c r="AC1112" s="5" t="str" cm="1">
        <f t="array" aca="1" ref="AC1112" ca="1">HYPERLINK("#"&amp;CELL("direccion",Tabla_471074!A1108),"1105")</f>
        <v>1105</v>
      </c>
      <c r="AD1112" t="s">
        <v>213</v>
      </c>
      <c r="AE1112" s="3">
        <v>45747</v>
      </c>
    </row>
    <row r="1113" spans="1:31" x14ac:dyDescent="0.3">
      <c r="A1113">
        <v>2025</v>
      </c>
      <c r="B1113" s="3">
        <v>45658</v>
      </c>
      <c r="C1113" s="3">
        <v>45747</v>
      </c>
      <c r="D1113" t="s">
        <v>84</v>
      </c>
      <c r="E1113">
        <v>160</v>
      </c>
      <c r="F1113" t="s">
        <v>309</v>
      </c>
      <c r="G1113" t="s">
        <v>309</v>
      </c>
      <c r="H1113" t="s">
        <v>225</v>
      </c>
      <c r="I1113" t="s">
        <v>486</v>
      </c>
      <c r="J1113" t="s">
        <v>609</v>
      </c>
      <c r="K1113" t="s">
        <v>347</v>
      </c>
      <c r="L1113" t="s">
        <v>92</v>
      </c>
      <c r="M1113">
        <v>10500</v>
      </c>
      <c r="N1113" t="s">
        <v>212</v>
      </c>
      <c r="O1113">
        <v>8609.76</v>
      </c>
      <c r="P1113" t="s">
        <v>212</v>
      </c>
      <c r="Q1113" s="5" t="str" cm="1">
        <f t="array" aca="1" ref="Q1113" ca="1">HYPERLINK("#"&amp;CELL("direccion",Tabla_471065!A1109),"1106")</f>
        <v>1106</v>
      </c>
      <c r="R1113" s="5" t="str" cm="1">
        <f t="array" aca="1" ref="R1113" ca="1">HYPERLINK("#"&amp;CELL("direccion",Tabla_471039!A1109),"1106")</f>
        <v>1106</v>
      </c>
      <c r="S1113" s="5" t="str" cm="1">
        <f t="array" aca="1" ref="S1113" ca="1">HYPERLINK("#"&amp;CELL("direccion",Tabla_471067!A1109),"1106")</f>
        <v>1106</v>
      </c>
      <c r="T1113" s="5" t="str" cm="1">
        <f t="array" aca="1" ref="T1113" ca="1">HYPERLINK("#"&amp;CELL("direccion",Tabla_471023!A1109),"1106")</f>
        <v>1106</v>
      </c>
      <c r="U1113" s="5" t="str" cm="1">
        <f t="array" aca="1" ref="U1113" ca="1">HYPERLINK("#"&amp;CELL("direccion",Tabla_471047!A1109),"1106")</f>
        <v>1106</v>
      </c>
      <c r="V1113" s="5" t="str" cm="1">
        <f t="array" aca="1" ref="V1113" ca="1">HYPERLINK("#"&amp;CELL("direccion",Tabla_471030!A1109),"1106")</f>
        <v>1106</v>
      </c>
      <c r="W1113" s="5" t="str" cm="1">
        <f t="array" aca="1" ref="W1113" ca="1">HYPERLINK("#"&amp;CELL("direccion",Tabla_471041!A1109),"1106")</f>
        <v>1106</v>
      </c>
      <c r="X1113" s="5" t="str" cm="1">
        <f t="array" aca="1" ref="X1113" ca="1">HYPERLINK("#"&amp;CELL("direccion",Tabla_471031!A1109),"1106")</f>
        <v>1106</v>
      </c>
      <c r="Y1113" s="5" t="str" cm="1">
        <f t="array" aca="1" ref="Y1113" ca="1">HYPERLINK("#"&amp;CELL("direccion",Tabla_471032!A1109),"1106")</f>
        <v>1106</v>
      </c>
      <c r="Z1113" s="5" t="str" cm="1">
        <f t="array" aca="1" ref="Z1113" ca="1">HYPERLINK("#"&amp;CELL("direccion",Tabla_471059!A1109),"1106")</f>
        <v>1106</v>
      </c>
      <c r="AA1113" s="5" t="str" cm="1">
        <f t="array" aca="1" ref="AA1113" ca="1">HYPERLINK("#"&amp;CELL("direccion",Tabla_471071!A1109),"1106")</f>
        <v>1106</v>
      </c>
      <c r="AB1113" s="5" t="str" cm="1">
        <f t="array" aca="1" ref="AB1113" ca="1">HYPERLINK("#"&amp;CELL("direccion",Tabla_471062!A1109),"1106")</f>
        <v>1106</v>
      </c>
      <c r="AC1113" s="5" t="str" cm="1">
        <f t="array" aca="1" ref="AC1113" ca="1">HYPERLINK("#"&amp;CELL("direccion",Tabla_471074!A1109),"1106")</f>
        <v>1106</v>
      </c>
      <c r="AD1113" t="s">
        <v>213</v>
      </c>
      <c r="AE1113" s="3">
        <v>45747</v>
      </c>
    </row>
    <row r="1114" spans="1:31" x14ac:dyDescent="0.3">
      <c r="A1114">
        <v>2025</v>
      </c>
      <c r="B1114" s="3">
        <v>45658</v>
      </c>
      <c r="C1114" s="3">
        <v>45747</v>
      </c>
      <c r="D1114" t="s">
        <v>84</v>
      </c>
      <c r="E1114">
        <v>160</v>
      </c>
      <c r="F1114" t="s">
        <v>309</v>
      </c>
      <c r="G1114" t="s">
        <v>309</v>
      </c>
      <c r="H1114" t="s">
        <v>225</v>
      </c>
      <c r="I1114" t="s">
        <v>1758</v>
      </c>
      <c r="J1114" t="s">
        <v>1759</v>
      </c>
      <c r="K1114" t="s">
        <v>569</v>
      </c>
      <c r="L1114" t="s">
        <v>92</v>
      </c>
      <c r="M1114">
        <v>10500</v>
      </c>
      <c r="N1114" t="s">
        <v>212</v>
      </c>
      <c r="O1114">
        <v>8609.76</v>
      </c>
      <c r="P1114" t="s">
        <v>212</v>
      </c>
      <c r="Q1114" s="5" t="str" cm="1">
        <f t="array" aca="1" ref="Q1114" ca="1">HYPERLINK("#"&amp;CELL("direccion",Tabla_471065!A1110),"1107")</f>
        <v>1107</v>
      </c>
      <c r="R1114" s="5" t="str" cm="1">
        <f t="array" aca="1" ref="R1114" ca="1">HYPERLINK("#"&amp;CELL("direccion",Tabla_471039!A1110),"1107")</f>
        <v>1107</v>
      </c>
      <c r="S1114" s="5" t="str" cm="1">
        <f t="array" aca="1" ref="S1114" ca="1">HYPERLINK("#"&amp;CELL("direccion",Tabla_471067!A1110),"1107")</f>
        <v>1107</v>
      </c>
      <c r="T1114" s="5" t="str" cm="1">
        <f t="array" aca="1" ref="T1114" ca="1">HYPERLINK("#"&amp;CELL("direccion",Tabla_471023!A1110),"1107")</f>
        <v>1107</v>
      </c>
      <c r="U1114" s="5" t="str" cm="1">
        <f t="array" aca="1" ref="U1114" ca="1">HYPERLINK("#"&amp;CELL("direccion",Tabla_471047!A1110),"1107")</f>
        <v>1107</v>
      </c>
      <c r="V1114" s="5" t="str" cm="1">
        <f t="array" aca="1" ref="V1114" ca="1">HYPERLINK("#"&amp;CELL("direccion",Tabla_471030!A1110),"1107")</f>
        <v>1107</v>
      </c>
      <c r="W1114" s="5" t="str" cm="1">
        <f t="array" aca="1" ref="W1114" ca="1">HYPERLINK("#"&amp;CELL("direccion",Tabla_471041!A1110),"1107")</f>
        <v>1107</v>
      </c>
      <c r="X1114" s="5" t="str" cm="1">
        <f t="array" aca="1" ref="X1114" ca="1">HYPERLINK("#"&amp;CELL("direccion",Tabla_471031!A1110),"1107")</f>
        <v>1107</v>
      </c>
      <c r="Y1114" s="5" t="str" cm="1">
        <f t="array" aca="1" ref="Y1114" ca="1">HYPERLINK("#"&amp;CELL("direccion",Tabla_471032!A1110),"1107")</f>
        <v>1107</v>
      </c>
      <c r="Z1114" s="5" t="str" cm="1">
        <f t="array" aca="1" ref="Z1114" ca="1">HYPERLINK("#"&amp;CELL("direccion",Tabla_471059!A1110),"1107")</f>
        <v>1107</v>
      </c>
      <c r="AA1114" s="5" t="str" cm="1">
        <f t="array" aca="1" ref="AA1114" ca="1">HYPERLINK("#"&amp;CELL("direccion",Tabla_471071!A1110),"1107")</f>
        <v>1107</v>
      </c>
      <c r="AB1114" s="5" t="str" cm="1">
        <f t="array" aca="1" ref="AB1114" ca="1">HYPERLINK("#"&amp;CELL("direccion",Tabla_471062!A1110),"1107")</f>
        <v>1107</v>
      </c>
      <c r="AC1114" s="5" t="str" cm="1">
        <f t="array" aca="1" ref="AC1114" ca="1">HYPERLINK("#"&amp;CELL("direccion",Tabla_471074!A1110),"1107")</f>
        <v>1107</v>
      </c>
      <c r="AD1114" t="s">
        <v>213</v>
      </c>
      <c r="AE1114" s="3">
        <v>45747</v>
      </c>
    </row>
    <row r="1115" spans="1:31" x14ac:dyDescent="0.3">
      <c r="A1115">
        <v>2025</v>
      </c>
      <c r="B1115" s="3">
        <v>45658</v>
      </c>
      <c r="C1115" s="3">
        <v>45747</v>
      </c>
      <c r="D1115" t="s">
        <v>84</v>
      </c>
      <c r="E1115">
        <v>160</v>
      </c>
      <c r="F1115" t="s">
        <v>309</v>
      </c>
      <c r="G1115" t="s">
        <v>309</v>
      </c>
      <c r="H1115" t="s">
        <v>225</v>
      </c>
      <c r="I1115" t="s">
        <v>1760</v>
      </c>
      <c r="J1115" t="s">
        <v>1761</v>
      </c>
      <c r="K1115" t="s">
        <v>999</v>
      </c>
      <c r="L1115" t="s">
        <v>91</v>
      </c>
      <c r="M1115">
        <v>10500</v>
      </c>
      <c r="N1115" t="s">
        <v>212</v>
      </c>
      <c r="O1115">
        <v>8609.76</v>
      </c>
      <c r="P1115" t="s">
        <v>212</v>
      </c>
      <c r="Q1115" s="5" t="str" cm="1">
        <f t="array" aca="1" ref="Q1115" ca="1">HYPERLINK("#"&amp;CELL("direccion",Tabla_471065!A1111),"1108")</f>
        <v>1108</v>
      </c>
      <c r="R1115" s="5" t="str" cm="1">
        <f t="array" aca="1" ref="R1115" ca="1">HYPERLINK("#"&amp;CELL("direccion",Tabla_471039!A1111),"1108")</f>
        <v>1108</v>
      </c>
      <c r="S1115" s="5" t="str" cm="1">
        <f t="array" aca="1" ref="S1115" ca="1">HYPERLINK("#"&amp;CELL("direccion",Tabla_471067!A1111),"1108")</f>
        <v>1108</v>
      </c>
      <c r="T1115" s="5" t="str" cm="1">
        <f t="array" aca="1" ref="T1115" ca="1">HYPERLINK("#"&amp;CELL("direccion",Tabla_471023!A1111),"1108")</f>
        <v>1108</v>
      </c>
      <c r="U1115" s="5" t="str" cm="1">
        <f t="array" aca="1" ref="U1115" ca="1">HYPERLINK("#"&amp;CELL("direccion",Tabla_471047!A1111),"1108")</f>
        <v>1108</v>
      </c>
      <c r="V1115" s="5" t="str" cm="1">
        <f t="array" aca="1" ref="V1115" ca="1">HYPERLINK("#"&amp;CELL("direccion",Tabla_471030!A1111),"1108")</f>
        <v>1108</v>
      </c>
      <c r="W1115" s="5" t="str" cm="1">
        <f t="array" aca="1" ref="W1115" ca="1">HYPERLINK("#"&amp;CELL("direccion",Tabla_471041!A1111),"1108")</f>
        <v>1108</v>
      </c>
      <c r="X1115" s="5" t="str" cm="1">
        <f t="array" aca="1" ref="X1115" ca="1">HYPERLINK("#"&amp;CELL("direccion",Tabla_471031!A1111),"1108")</f>
        <v>1108</v>
      </c>
      <c r="Y1115" s="5" t="str" cm="1">
        <f t="array" aca="1" ref="Y1115" ca="1">HYPERLINK("#"&amp;CELL("direccion",Tabla_471032!A1111),"1108")</f>
        <v>1108</v>
      </c>
      <c r="Z1115" s="5" t="str" cm="1">
        <f t="array" aca="1" ref="Z1115" ca="1">HYPERLINK("#"&amp;CELL("direccion",Tabla_471059!A1111),"1108")</f>
        <v>1108</v>
      </c>
      <c r="AA1115" s="5" t="str" cm="1">
        <f t="array" aca="1" ref="AA1115" ca="1">HYPERLINK("#"&amp;CELL("direccion",Tabla_471071!A1111),"1108")</f>
        <v>1108</v>
      </c>
      <c r="AB1115" s="5" t="str" cm="1">
        <f t="array" aca="1" ref="AB1115" ca="1">HYPERLINK("#"&amp;CELL("direccion",Tabla_471062!A1111),"1108")</f>
        <v>1108</v>
      </c>
      <c r="AC1115" s="5" t="str" cm="1">
        <f t="array" aca="1" ref="AC1115" ca="1">HYPERLINK("#"&amp;CELL("direccion",Tabla_471074!A1111),"1108")</f>
        <v>1108</v>
      </c>
      <c r="AD1115" t="s">
        <v>213</v>
      </c>
      <c r="AE1115" s="3">
        <v>45747</v>
      </c>
    </row>
    <row r="1116" spans="1:31" x14ac:dyDescent="0.3">
      <c r="A1116">
        <v>2025</v>
      </c>
      <c r="B1116" s="3">
        <v>45658</v>
      </c>
      <c r="C1116" s="3">
        <v>45747</v>
      </c>
      <c r="D1116" t="s">
        <v>84</v>
      </c>
      <c r="E1116">
        <v>160</v>
      </c>
      <c r="F1116" t="s">
        <v>316</v>
      </c>
      <c r="G1116" t="s">
        <v>316</v>
      </c>
      <c r="H1116" t="s">
        <v>225</v>
      </c>
      <c r="I1116" t="s">
        <v>557</v>
      </c>
      <c r="J1116" t="s">
        <v>560</v>
      </c>
      <c r="K1116" t="s">
        <v>538</v>
      </c>
      <c r="L1116" t="s">
        <v>92</v>
      </c>
      <c r="M1116">
        <v>10500</v>
      </c>
      <c r="N1116" t="s">
        <v>212</v>
      </c>
      <c r="O1116">
        <v>8609.76</v>
      </c>
      <c r="P1116" t="s">
        <v>212</v>
      </c>
      <c r="Q1116" s="5" t="str" cm="1">
        <f t="array" aca="1" ref="Q1116" ca="1">HYPERLINK("#"&amp;CELL("direccion",Tabla_471065!A1112),"1109")</f>
        <v>1109</v>
      </c>
      <c r="R1116" s="5" t="str" cm="1">
        <f t="array" aca="1" ref="R1116" ca="1">HYPERLINK("#"&amp;CELL("direccion",Tabla_471039!A1112),"1109")</f>
        <v>1109</v>
      </c>
      <c r="S1116" s="5" t="str" cm="1">
        <f t="array" aca="1" ref="S1116" ca="1">HYPERLINK("#"&amp;CELL("direccion",Tabla_471067!A1112),"1109")</f>
        <v>1109</v>
      </c>
      <c r="T1116" s="5" t="str" cm="1">
        <f t="array" aca="1" ref="T1116" ca="1">HYPERLINK("#"&amp;CELL("direccion",Tabla_471023!A1112),"1109")</f>
        <v>1109</v>
      </c>
      <c r="U1116" s="5" t="str" cm="1">
        <f t="array" aca="1" ref="U1116" ca="1">HYPERLINK("#"&amp;CELL("direccion",Tabla_471047!A1112),"1109")</f>
        <v>1109</v>
      </c>
      <c r="V1116" s="5" t="str" cm="1">
        <f t="array" aca="1" ref="V1116" ca="1">HYPERLINK("#"&amp;CELL("direccion",Tabla_471030!A1112),"1109")</f>
        <v>1109</v>
      </c>
      <c r="W1116" s="5" t="str" cm="1">
        <f t="array" aca="1" ref="W1116" ca="1">HYPERLINK("#"&amp;CELL("direccion",Tabla_471041!A1112),"1109")</f>
        <v>1109</v>
      </c>
      <c r="X1116" s="5" t="str" cm="1">
        <f t="array" aca="1" ref="X1116" ca="1">HYPERLINK("#"&amp;CELL("direccion",Tabla_471031!A1112),"1109")</f>
        <v>1109</v>
      </c>
      <c r="Y1116" s="5" t="str" cm="1">
        <f t="array" aca="1" ref="Y1116" ca="1">HYPERLINK("#"&amp;CELL("direccion",Tabla_471032!A1112),"1109")</f>
        <v>1109</v>
      </c>
      <c r="Z1116" s="5" t="str" cm="1">
        <f t="array" aca="1" ref="Z1116" ca="1">HYPERLINK("#"&amp;CELL("direccion",Tabla_471059!A1112),"1109")</f>
        <v>1109</v>
      </c>
      <c r="AA1116" s="5" t="str" cm="1">
        <f t="array" aca="1" ref="AA1116" ca="1">HYPERLINK("#"&amp;CELL("direccion",Tabla_471071!A1112),"1109")</f>
        <v>1109</v>
      </c>
      <c r="AB1116" s="5" t="str" cm="1">
        <f t="array" aca="1" ref="AB1116" ca="1">HYPERLINK("#"&amp;CELL("direccion",Tabla_471062!A1112),"1109")</f>
        <v>1109</v>
      </c>
      <c r="AC1116" s="5" t="str" cm="1">
        <f t="array" aca="1" ref="AC1116" ca="1">HYPERLINK("#"&amp;CELL("direccion",Tabla_471074!A1112),"1109")</f>
        <v>1109</v>
      </c>
      <c r="AD1116" t="s">
        <v>213</v>
      </c>
      <c r="AE1116" s="3">
        <v>45747</v>
      </c>
    </row>
    <row r="1117" spans="1:31" x14ac:dyDescent="0.3">
      <c r="A1117">
        <v>2025</v>
      </c>
      <c r="B1117" s="3">
        <v>45658</v>
      </c>
      <c r="C1117" s="3">
        <v>45747</v>
      </c>
      <c r="D1117" t="s">
        <v>84</v>
      </c>
      <c r="E1117">
        <v>160</v>
      </c>
      <c r="F1117" t="s">
        <v>309</v>
      </c>
      <c r="G1117" t="s">
        <v>309</v>
      </c>
      <c r="H1117" t="s">
        <v>225</v>
      </c>
      <c r="I1117" t="s">
        <v>648</v>
      </c>
      <c r="J1117" t="s">
        <v>426</v>
      </c>
      <c r="K1117" t="s">
        <v>463</v>
      </c>
      <c r="L1117" t="s">
        <v>92</v>
      </c>
      <c r="M1117">
        <v>10500</v>
      </c>
      <c r="N1117" t="s">
        <v>212</v>
      </c>
      <c r="O1117">
        <v>8609.76</v>
      </c>
      <c r="P1117" t="s">
        <v>212</v>
      </c>
      <c r="Q1117" s="5" t="str" cm="1">
        <f t="array" aca="1" ref="Q1117" ca="1">HYPERLINK("#"&amp;CELL("direccion",Tabla_471065!A1113),"1110")</f>
        <v>1110</v>
      </c>
      <c r="R1117" s="5" t="str" cm="1">
        <f t="array" aca="1" ref="R1117" ca="1">HYPERLINK("#"&amp;CELL("direccion",Tabla_471039!A1113),"1110")</f>
        <v>1110</v>
      </c>
      <c r="S1117" s="5" t="str" cm="1">
        <f t="array" aca="1" ref="S1117" ca="1">HYPERLINK("#"&amp;CELL("direccion",Tabla_471067!A1113),"1110")</f>
        <v>1110</v>
      </c>
      <c r="T1117" s="5" t="str" cm="1">
        <f t="array" aca="1" ref="T1117" ca="1">HYPERLINK("#"&amp;CELL("direccion",Tabla_471023!A1113),"1110")</f>
        <v>1110</v>
      </c>
      <c r="U1117" s="5" t="str" cm="1">
        <f t="array" aca="1" ref="U1117" ca="1">HYPERLINK("#"&amp;CELL("direccion",Tabla_471047!A1113),"1110")</f>
        <v>1110</v>
      </c>
      <c r="V1117" s="5" t="str" cm="1">
        <f t="array" aca="1" ref="V1117" ca="1">HYPERLINK("#"&amp;CELL("direccion",Tabla_471030!A1113),"1110")</f>
        <v>1110</v>
      </c>
      <c r="W1117" s="5" t="str" cm="1">
        <f t="array" aca="1" ref="W1117" ca="1">HYPERLINK("#"&amp;CELL("direccion",Tabla_471041!A1113),"1110")</f>
        <v>1110</v>
      </c>
      <c r="X1117" s="5" t="str" cm="1">
        <f t="array" aca="1" ref="X1117" ca="1">HYPERLINK("#"&amp;CELL("direccion",Tabla_471031!A1113),"1110")</f>
        <v>1110</v>
      </c>
      <c r="Y1117" s="5" t="str" cm="1">
        <f t="array" aca="1" ref="Y1117" ca="1">HYPERLINK("#"&amp;CELL("direccion",Tabla_471032!A1113),"1110")</f>
        <v>1110</v>
      </c>
      <c r="Z1117" s="5" t="str" cm="1">
        <f t="array" aca="1" ref="Z1117" ca="1">HYPERLINK("#"&amp;CELL("direccion",Tabla_471059!A1113),"1110")</f>
        <v>1110</v>
      </c>
      <c r="AA1117" s="5" t="str" cm="1">
        <f t="array" aca="1" ref="AA1117" ca="1">HYPERLINK("#"&amp;CELL("direccion",Tabla_471071!A1113),"1110")</f>
        <v>1110</v>
      </c>
      <c r="AB1117" s="5" t="str" cm="1">
        <f t="array" aca="1" ref="AB1117" ca="1">HYPERLINK("#"&amp;CELL("direccion",Tabla_471062!A1113),"1110")</f>
        <v>1110</v>
      </c>
      <c r="AC1117" s="5" t="str" cm="1">
        <f t="array" aca="1" ref="AC1117" ca="1">HYPERLINK("#"&amp;CELL("direccion",Tabla_471074!A1113),"1110")</f>
        <v>1110</v>
      </c>
      <c r="AD1117" t="s">
        <v>213</v>
      </c>
      <c r="AE1117" s="3">
        <v>45747</v>
      </c>
    </row>
    <row r="1118" spans="1:31" x14ac:dyDescent="0.3">
      <c r="A1118">
        <v>2025</v>
      </c>
      <c r="B1118" s="3">
        <v>45658</v>
      </c>
      <c r="C1118" s="3">
        <v>45747</v>
      </c>
      <c r="D1118" t="s">
        <v>84</v>
      </c>
      <c r="E1118">
        <v>160</v>
      </c>
      <c r="F1118" t="s">
        <v>309</v>
      </c>
      <c r="G1118" t="s">
        <v>309</v>
      </c>
      <c r="H1118" t="s">
        <v>225</v>
      </c>
      <c r="I1118" t="s">
        <v>1762</v>
      </c>
      <c r="J1118" t="s">
        <v>463</v>
      </c>
      <c r="K1118" t="s">
        <v>347</v>
      </c>
      <c r="L1118" t="s">
        <v>92</v>
      </c>
      <c r="M1118">
        <v>10500</v>
      </c>
      <c r="N1118" t="s">
        <v>212</v>
      </c>
      <c r="O1118">
        <v>8609.76</v>
      </c>
      <c r="P1118" t="s">
        <v>212</v>
      </c>
      <c r="Q1118" s="5" t="str" cm="1">
        <f t="array" aca="1" ref="Q1118" ca="1">HYPERLINK("#"&amp;CELL("direccion",Tabla_471065!A1114),"1111")</f>
        <v>1111</v>
      </c>
      <c r="R1118" s="5" t="str" cm="1">
        <f t="array" aca="1" ref="R1118" ca="1">HYPERLINK("#"&amp;CELL("direccion",Tabla_471039!A1114),"1111")</f>
        <v>1111</v>
      </c>
      <c r="S1118" s="5" t="str" cm="1">
        <f t="array" aca="1" ref="S1118" ca="1">HYPERLINK("#"&amp;CELL("direccion",Tabla_471067!A1114),"1111")</f>
        <v>1111</v>
      </c>
      <c r="T1118" s="5" t="str" cm="1">
        <f t="array" aca="1" ref="T1118" ca="1">HYPERLINK("#"&amp;CELL("direccion",Tabla_471023!A1114),"1111")</f>
        <v>1111</v>
      </c>
      <c r="U1118" s="5" t="str" cm="1">
        <f t="array" aca="1" ref="U1118" ca="1">HYPERLINK("#"&amp;CELL("direccion",Tabla_471047!A1114),"1111")</f>
        <v>1111</v>
      </c>
      <c r="V1118" s="5" t="str" cm="1">
        <f t="array" aca="1" ref="V1118" ca="1">HYPERLINK("#"&amp;CELL("direccion",Tabla_471030!A1114),"1111")</f>
        <v>1111</v>
      </c>
      <c r="W1118" s="5" t="str" cm="1">
        <f t="array" aca="1" ref="W1118" ca="1">HYPERLINK("#"&amp;CELL("direccion",Tabla_471041!A1114),"1111")</f>
        <v>1111</v>
      </c>
      <c r="X1118" s="5" t="str" cm="1">
        <f t="array" aca="1" ref="X1118" ca="1">HYPERLINK("#"&amp;CELL("direccion",Tabla_471031!A1114),"1111")</f>
        <v>1111</v>
      </c>
      <c r="Y1118" s="5" t="str" cm="1">
        <f t="array" aca="1" ref="Y1118" ca="1">HYPERLINK("#"&amp;CELL("direccion",Tabla_471032!A1114),"1111")</f>
        <v>1111</v>
      </c>
      <c r="Z1118" s="5" t="str" cm="1">
        <f t="array" aca="1" ref="Z1118" ca="1">HYPERLINK("#"&amp;CELL("direccion",Tabla_471059!A1114),"1111")</f>
        <v>1111</v>
      </c>
      <c r="AA1118" s="5" t="str" cm="1">
        <f t="array" aca="1" ref="AA1118" ca="1">HYPERLINK("#"&amp;CELL("direccion",Tabla_471071!A1114),"1111")</f>
        <v>1111</v>
      </c>
      <c r="AB1118" s="5" t="str" cm="1">
        <f t="array" aca="1" ref="AB1118" ca="1">HYPERLINK("#"&amp;CELL("direccion",Tabla_471062!A1114),"1111")</f>
        <v>1111</v>
      </c>
      <c r="AC1118" s="5" t="str" cm="1">
        <f t="array" aca="1" ref="AC1118" ca="1">HYPERLINK("#"&amp;CELL("direccion",Tabla_471074!A1114),"1111")</f>
        <v>1111</v>
      </c>
      <c r="AD1118" t="s">
        <v>213</v>
      </c>
      <c r="AE1118" s="3">
        <v>45747</v>
      </c>
    </row>
    <row r="1119" spans="1:31" x14ac:dyDescent="0.3">
      <c r="A1119">
        <v>2025</v>
      </c>
      <c r="B1119" s="3">
        <v>45658</v>
      </c>
      <c r="C1119" s="3">
        <v>45747</v>
      </c>
      <c r="D1119" t="s">
        <v>84</v>
      </c>
      <c r="E1119">
        <v>160</v>
      </c>
      <c r="F1119" t="s">
        <v>309</v>
      </c>
      <c r="G1119" t="s">
        <v>309</v>
      </c>
      <c r="H1119" t="s">
        <v>225</v>
      </c>
      <c r="I1119" t="s">
        <v>1763</v>
      </c>
      <c r="J1119" t="s">
        <v>463</v>
      </c>
      <c r="K1119" t="s">
        <v>485</v>
      </c>
      <c r="L1119" t="s">
        <v>92</v>
      </c>
      <c r="M1119">
        <v>10500</v>
      </c>
      <c r="N1119" t="s">
        <v>212</v>
      </c>
      <c r="O1119">
        <v>8609.76</v>
      </c>
      <c r="P1119" t="s">
        <v>212</v>
      </c>
      <c r="Q1119" s="5" t="str" cm="1">
        <f t="array" aca="1" ref="Q1119" ca="1">HYPERLINK("#"&amp;CELL("direccion",Tabla_471065!A1115),"1112")</f>
        <v>1112</v>
      </c>
      <c r="R1119" s="5" t="str" cm="1">
        <f t="array" aca="1" ref="R1119" ca="1">HYPERLINK("#"&amp;CELL("direccion",Tabla_471039!A1115),"1112")</f>
        <v>1112</v>
      </c>
      <c r="S1119" s="5" t="str" cm="1">
        <f t="array" aca="1" ref="S1119" ca="1">HYPERLINK("#"&amp;CELL("direccion",Tabla_471067!A1115),"1112")</f>
        <v>1112</v>
      </c>
      <c r="T1119" s="5" t="str" cm="1">
        <f t="array" aca="1" ref="T1119" ca="1">HYPERLINK("#"&amp;CELL("direccion",Tabla_471023!A1115),"1112")</f>
        <v>1112</v>
      </c>
      <c r="U1119" s="5" t="str" cm="1">
        <f t="array" aca="1" ref="U1119" ca="1">HYPERLINK("#"&amp;CELL("direccion",Tabla_471047!A1115),"1112")</f>
        <v>1112</v>
      </c>
      <c r="V1119" s="5" t="str" cm="1">
        <f t="array" aca="1" ref="V1119" ca="1">HYPERLINK("#"&amp;CELL("direccion",Tabla_471030!A1115),"1112")</f>
        <v>1112</v>
      </c>
      <c r="W1119" s="5" t="str" cm="1">
        <f t="array" aca="1" ref="W1119" ca="1">HYPERLINK("#"&amp;CELL("direccion",Tabla_471041!A1115),"1112")</f>
        <v>1112</v>
      </c>
      <c r="X1119" s="5" t="str" cm="1">
        <f t="array" aca="1" ref="X1119" ca="1">HYPERLINK("#"&amp;CELL("direccion",Tabla_471031!A1115),"1112")</f>
        <v>1112</v>
      </c>
      <c r="Y1119" s="5" t="str" cm="1">
        <f t="array" aca="1" ref="Y1119" ca="1">HYPERLINK("#"&amp;CELL("direccion",Tabla_471032!A1115),"1112")</f>
        <v>1112</v>
      </c>
      <c r="Z1119" s="5" t="str" cm="1">
        <f t="array" aca="1" ref="Z1119" ca="1">HYPERLINK("#"&amp;CELL("direccion",Tabla_471059!A1115),"1112")</f>
        <v>1112</v>
      </c>
      <c r="AA1119" s="5" t="str" cm="1">
        <f t="array" aca="1" ref="AA1119" ca="1">HYPERLINK("#"&amp;CELL("direccion",Tabla_471071!A1115),"1112")</f>
        <v>1112</v>
      </c>
      <c r="AB1119" s="5" t="str" cm="1">
        <f t="array" aca="1" ref="AB1119" ca="1">HYPERLINK("#"&amp;CELL("direccion",Tabla_471062!A1115),"1112")</f>
        <v>1112</v>
      </c>
      <c r="AC1119" s="5" t="str" cm="1">
        <f t="array" aca="1" ref="AC1119" ca="1">HYPERLINK("#"&amp;CELL("direccion",Tabla_471074!A1115),"1112")</f>
        <v>1112</v>
      </c>
      <c r="AD1119" t="s">
        <v>213</v>
      </c>
      <c r="AE1119" s="3">
        <v>45747</v>
      </c>
    </row>
    <row r="1120" spans="1:31" x14ac:dyDescent="0.3">
      <c r="A1120">
        <v>2025</v>
      </c>
      <c r="B1120" s="3">
        <v>45658</v>
      </c>
      <c r="C1120" s="3">
        <v>45747</v>
      </c>
      <c r="D1120" t="s">
        <v>84</v>
      </c>
      <c r="E1120">
        <v>160</v>
      </c>
      <c r="F1120" t="s">
        <v>309</v>
      </c>
      <c r="G1120" t="s">
        <v>309</v>
      </c>
      <c r="H1120" t="s">
        <v>225</v>
      </c>
      <c r="I1120" t="s">
        <v>1764</v>
      </c>
      <c r="J1120" t="s">
        <v>423</v>
      </c>
      <c r="K1120" t="s">
        <v>1765</v>
      </c>
      <c r="L1120" t="s">
        <v>91</v>
      </c>
      <c r="M1120">
        <v>10500</v>
      </c>
      <c r="N1120" t="s">
        <v>212</v>
      </c>
      <c r="O1120">
        <v>8609.76</v>
      </c>
      <c r="P1120" t="s">
        <v>212</v>
      </c>
      <c r="Q1120" s="5" t="str" cm="1">
        <f t="array" aca="1" ref="Q1120" ca="1">HYPERLINK("#"&amp;CELL("direccion",Tabla_471065!A1116),"1113")</f>
        <v>1113</v>
      </c>
      <c r="R1120" s="5" t="str" cm="1">
        <f t="array" aca="1" ref="R1120" ca="1">HYPERLINK("#"&amp;CELL("direccion",Tabla_471039!A1116),"1113")</f>
        <v>1113</v>
      </c>
      <c r="S1120" s="5" t="str" cm="1">
        <f t="array" aca="1" ref="S1120" ca="1">HYPERLINK("#"&amp;CELL("direccion",Tabla_471067!A1116),"1113")</f>
        <v>1113</v>
      </c>
      <c r="T1120" s="5" t="str" cm="1">
        <f t="array" aca="1" ref="T1120" ca="1">HYPERLINK("#"&amp;CELL("direccion",Tabla_471023!A1116),"1113")</f>
        <v>1113</v>
      </c>
      <c r="U1120" s="5" t="str" cm="1">
        <f t="array" aca="1" ref="U1120" ca="1">HYPERLINK("#"&amp;CELL("direccion",Tabla_471047!A1116),"1113")</f>
        <v>1113</v>
      </c>
      <c r="V1120" s="5" t="str" cm="1">
        <f t="array" aca="1" ref="V1120" ca="1">HYPERLINK("#"&amp;CELL("direccion",Tabla_471030!A1116),"1113")</f>
        <v>1113</v>
      </c>
      <c r="W1120" s="5" t="str" cm="1">
        <f t="array" aca="1" ref="W1120" ca="1">HYPERLINK("#"&amp;CELL("direccion",Tabla_471041!A1116),"1113")</f>
        <v>1113</v>
      </c>
      <c r="X1120" s="5" t="str" cm="1">
        <f t="array" aca="1" ref="X1120" ca="1">HYPERLINK("#"&amp;CELL("direccion",Tabla_471031!A1116),"1113")</f>
        <v>1113</v>
      </c>
      <c r="Y1120" s="5" t="str" cm="1">
        <f t="array" aca="1" ref="Y1120" ca="1">HYPERLINK("#"&amp;CELL("direccion",Tabla_471032!A1116),"1113")</f>
        <v>1113</v>
      </c>
      <c r="Z1120" s="5" t="str" cm="1">
        <f t="array" aca="1" ref="Z1120" ca="1">HYPERLINK("#"&amp;CELL("direccion",Tabla_471059!A1116),"1113")</f>
        <v>1113</v>
      </c>
      <c r="AA1120" s="5" t="str" cm="1">
        <f t="array" aca="1" ref="AA1120" ca="1">HYPERLINK("#"&amp;CELL("direccion",Tabla_471071!A1116),"1113")</f>
        <v>1113</v>
      </c>
      <c r="AB1120" s="5" t="str" cm="1">
        <f t="array" aca="1" ref="AB1120" ca="1">HYPERLINK("#"&amp;CELL("direccion",Tabla_471062!A1116),"1113")</f>
        <v>1113</v>
      </c>
      <c r="AC1120" s="5" t="str" cm="1">
        <f t="array" aca="1" ref="AC1120" ca="1">HYPERLINK("#"&amp;CELL("direccion",Tabla_471074!A1116),"1113")</f>
        <v>1113</v>
      </c>
      <c r="AD1120" t="s">
        <v>213</v>
      </c>
      <c r="AE1120" s="3">
        <v>45747</v>
      </c>
    </row>
    <row r="1121" spans="1:31" x14ac:dyDescent="0.3">
      <c r="A1121">
        <v>2025</v>
      </c>
      <c r="B1121" s="3">
        <v>45658</v>
      </c>
      <c r="C1121" s="3">
        <v>45747</v>
      </c>
      <c r="D1121" t="s">
        <v>84</v>
      </c>
      <c r="E1121">
        <v>160</v>
      </c>
      <c r="F1121" t="s">
        <v>309</v>
      </c>
      <c r="G1121" t="s">
        <v>309</v>
      </c>
      <c r="H1121" t="s">
        <v>225</v>
      </c>
      <c r="I1121" t="s">
        <v>1766</v>
      </c>
      <c r="J1121" t="s">
        <v>423</v>
      </c>
      <c r="K1121" t="s">
        <v>1112</v>
      </c>
      <c r="L1121" t="s">
        <v>91</v>
      </c>
      <c r="M1121">
        <v>10500</v>
      </c>
      <c r="N1121" t="s">
        <v>212</v>
      </c>
      <c r="O1121">
        <v>8609.76</v>
      </c>
      <c r="P1121" t="s">
        <v>212</v>
      </c>
      <c r="Q1121" s="5" t="str" cm="1">
        <f t="array" aca="1" ref="Q1121" ca="1">HYPERLINK("#"&amp;CELL("direccion",Tabla_471065!A1117),"1114")</f>
        <v>1114</v>
      </c>
      <c r="R1121" s="5" t="str" cm="1">
        <f t="array" aca="1" ref="R1121" ca="1">HYPERLINK("#"&amp;CELL("direccion",Tabla_471039!A1117),"1114")</f>
        <v>1114</v>
      </c>
      <c r="S1121" s="5" t="str" cm="1">
        <f t="array" aca="1" ref="S1121" ca="1">HYPERLINK("#"&amp;CELL("direccion",Tabla_471067!A1117),"1114")</f>
        <v>1114</v>
      </c>
      <c r="T1121" s="5" t="str" cm="1">
        <f t="array" aca="1" ref="T1121" ca="1">HYPERLINK("#"&amp;CELL("direccion",Tabla_471023!A1117),"1114")</f>
        <v>1114</v>
      </c>
      <c r="U1121" s="5" t="str" cm="1">
        <f t="array" aca="1" ref="U1121" ca="1">HYPERLINK("#"&amp;CELL("direccion",Tabla_471047!A1117),"1114")</f>
        <v>1114</v>
      </c>
      <c r="V1121" s="5" t="str" cm="1">
        <f t="array" aca="1" ref="V1121" ca="1">HYPERLINK("#"&amp;CELL("direccion",Tabla_471030!A1117),"1114")</f>
        <v>1114</v>
      </c>
      <c r="W1121" s="5" t="str" cm="1">
        <f t="array" aca="1" ref="W1121" ca="1">HYPERLINK("#"&amp;CELL("direccion",Tabla_471041!A1117),"1114")</f>
        <v>1114</v>
      </c>
      <c r="X1121" s="5" t="str" cm="1">
        <f t="array" aca="1" ref="X1121" ca="1">HYPERLINK("#"&amp;CELL("direccion",Tabla_471031!A1117),"1114")</f>
        <v>1114</v>
      </c>
      <c r="Y1121" s="5" t="str" cm="1">
        <f t="array" aca="1" ref="Y1121" ca="1">HYPERLINK("#"&amp;CELL("direccion",Tabla_471032!A1117),"1114")</f>
        <v>1114</v>
      </c>
      <c r="Z1121" s="5" t="str" cm="1">
        <f t="array" aca="1" ref="Z1121" ca="1">HYPERLINK("#"&amp;CELL("direccion",Tabla_471059!A1117),"1114")</f>
        <v>1114</v>
      </c>
      <c r="AA1121" s="5" t="str" cm="1">
        <f t="array" aca="1" ref="AA1121" ca="1">HYPERLINK("#"&amp;CELL("direccion",Tabla_471071!A1117),"1114")</f>
        <v>1114</v>
      </c>
      <c r="AB1121" s="5" t="str" cm="1">
        <f t="array" aca="1" ref="AB1121" ca="1">HYPERLINK("#"&amp;CELL("direccion",Tabla_471062!A1117),"1114")</f>
        <v>1114</v>
      </c>
      <c r="AC1121" s="5" t="str" cm="1">
        <f t="array" aca="1" ref="AC1121" ca="1">HYPERLINK("#"&amp;CELL("direccion",Tabla_471074!A1117),"1114")</f>
        <v>1114</v>
      </c>
      <c r="AD1121" t="s">
        <v>213</v>
      </c>
      <c r="AE1121" s="3">
        <v>45747</v>
      </c>
    </row>
    <row r="1122" spans="1:31" x14ac:dyDescent="0.3">
      <c r="A1122">
        <v>2025</v>
      </c>
      <c r="B1122" s="3">
        <v>45658</v>
      </c>
      <c r="C1122" s="3">
        <v>45747</v>
      </c>
      <c r="D1122" t="s">
        <v>84</v>
      </c>
      <c r="E1122">
        <v>160</v>
      </c>
      <c r="F1122" t="s">
        <v>309</v>
      </c>
      <c r="G1122" t="s">
        <v>309</v>
      </c>
      <c r="H1122" t="s">
        <v>225</v>
      </c>
      <c r="I1122" t="s">
        <v>1315</v>
      </c>
      <c r="J1122" t="s">
        <v>423</v>
      </c>
      <c r="K1122" t="s">
        <v>355</v>
      </c>
      <c r="L1122" t="s">
        <v>92</v>
      </c>
      <c r="M1122">
        <v>10500</v>
      </c>
      <c r="N1122" t="s">
        <v>212</v>
      </c>
      <c r="O1122">
        <v>8609.76</v>
      </c>
      <c r="P1122" t="s">
        <v>212</v>
      </c>
      <c r="Q1122" s="5" t="str" cm="1">
        <f t="array" aca="1" ref="Q1122" ca="1">HYPERLINK("#"&amp;CELL("direccion",Tabla_471065!A1118),"1115")</f>
        <v>1115</v>
      </c>
      <c r="R1122" s="5" t="str" cm="1">
        <f t="array" aca="1" ref="R1122" ca="1">HYPERLINK("#"&amp;CELL("direccion",Tabla_471039!A1118),"1115")</f>
        <v>1115</v>
      </c>
      <c r="S1122" s="5" t="str" cm="1">
        <f t="array" aca="1" ref="S1122" ca="1">HYPERLINK("#"&amp;CELL("direccion",Tabla_471067!A1118),"1115")</f>
        <v>1115</v>
      </c>
      <c r="T1122" s="5" t="str" cm="1">
        <f t="array" aca="1" ref="T1122" ca="1">HYPERLINK("#"&amp;CELL("direccion",Tabla_471023!A1118),"1115")</f>
        <v>1115</v>
      </c>
      <c r="U1122" s="5" t="str" cm="1">
        <f t="array" aca="1" ref="U1122" ca="1">HYPERLINK("#"&amp;CELL("direccion",Tabla_471047!A1118),"1115")</f>
        <v>1115</v>
      </c>
      <c r="V1122" s="5" t="str" cm="1">
        <f t="array" aca="1" ref="V1122" ca="1">HYPERLINK("#"&amp;CELL("direccion",Tabla_471030!A1118),"1115")</f>
        <v>1115</v>
      </c>
      <c r="W1122" s="5" t="str" cm="1">
        <f t="array" aca="1" ref="W1122" ca="1">HYPERLINK("#"&amp;CELL("direccion",Tabla_471041!A1118),"1115")</f>
        <v>1115</v>
      </c>
      <c r="X1122" s="5" t="str" cm="1">
        <f t="array" aca="1" ref="X1122" ca="1">HYPERLINK("#"&amp;CELL("direccion",Tabla_471031!A1118),"1115")</f>
        <v>1115</v>
      </c>
      <c r="Y1122" s="5" t="str" cm="1">
        <f t="array" aca="1" ref="Y1122" ca="1">HYPERLINK("#"&amp;CELL("direccion",Tabla_471032!A1118),"1115")</f>
        <v>1115</v>
      </c>
      <c r="Z1122" s="5" t="str" cm="1">
        <f t="array" aca="1" ref="Z1122" ca="1">HYPERLINK("#"&amp;CELL("direccion",Tabla_471059!A1118),"1115")</f>
        <v>1115</v>
      </c>
      <c r="AA1122" s="5" t="str" cm="1">
        <f t="array" aca="1" ref="AA1122" ca="1">HYPERLINK("#"&amp;CELL("direccion",Tabla_471071!A1118),"1115")</f>
        <v>1115</v>
      </c>
      <c r="AB1122" s="5" t="str" cm="1">
        <f t="array" aca="1" ref="AB1122" ca="1">HYPERLINK("#"&amp;CELL("direccion",Tabla_471062!A1118),"1115")</f>
        <v>1115</v>
      </c>
      <c r="AC1122" s="5" t="str" cm="1">
        <f t="array" aca="1" ref="AC1122" ca="1">HYPERLINK("#"&amp;CELL("direccion",Tabla_471074!A1118),"1115")</f>
        <v>1115</v>
      </c>
      <c r="AD1122" t="s">
        <v>213</v>
      </c>
      <c r="AE1122" s="3">
        <v>45747</v>
      </c>
    </row>
    <row r="1123" spans="1:31" x14ac:dyDescent="0.3">
      <c r="A1123">
        <v>2025</v>
      </c>
      <c r="B1123" s="3">
        <v>45658</v>
      </c>
      <c r="C1123" s="3">
        <v>45747</v>
      </c>
      <c r="D1123" t="s">
        <v>84</v>
      </c>
      <c r="E1123">
        <v>160</v>
      </c>
      <c r="F1123" t="s">
        <v>309</v>
      </c>
      <c r="G1123" t="s">
        <v>309</v>
      </c>
      <c r="H1123" t="s">
        <v>225</v>
      </c>
      <c r="I1123" t="s">
        <v>1767</v>
      </c>
      <c r="J1123" t="s">
        <v>423</v>
      </c>
      <c r="K1123" t="s">
        <v>1768</v>
      </c>
      <c r="L1123" t="s">
        <v>92</v>
      </c>
      <c r="M1123">
        <v>10500</v>
      </c>
      <c r="N1123" t="s">
        <v>212</v>
      </c>
      <c r="O1123">
        <v>8609.76</v>
      </c>
      <c r="P1123" t="s">
        <v>212</v>
      </c>
      <c r="Q1123" s="5" t="str" cm="1">
        <f t="array" aca="1" ref="Q1123" ca="1">HYPERLINK("#"&amp;CELL("direccion",Tabla_471065!A1119),"1116")</f>
        <v>1116</v>
      </c>
      <c r="R1123" s="5" t="str" cm="1">
        <f t="array" aca="1" ref="R1123" ca="1">HYPERLINK("#"&amp;CELL("direccion",Tabla_471039!A1119),"1116")</f>
        <v>1116</v>
      </c>
      <c r="S1123" s="5" t="str" cm="1">
        <f t="array" aca="1" ref="S1123" ca="1">HYPERLINK("#"&amp;CELL("direccion",Tabla_471067!A1119),"1116")</f>
        <v>1116</v>
      </c>
      <c r="T1123" s="5" t="str" cm="1">
        <f t="array" aca="1" ref="T1123" ca="1">HYPERLINK("#"&amp;CELL("direccion",Tabla_471023!A1119),"1116")</f>
        <v>1116</v>
      </c>
      <c r="U1123" s="5" t="str" cm="1">
        <f t="array" aca="1" ref="U1123" ca="1">HYPERLINK("#"&amp;CELL("direccion",Tabla_471047!A1119),"1116")</f>
        <v>1116</v>
      </c>
      <c r="V1123" s="5" t="str" cm="1">
        <f t="array" aca="1" ref="V1123" ca="1">HYPERLINK("#"&amp;CELL("direccion",Tabla_471030!A1119),"1116")</f>
        <v>1116</v>
      </c>
      <c r="W1123" s="5" t="str" cm="1">
        <f t="array" aca="1" ref="W1123" ca="1">HYPERLINK("#"&amp;CELL("direccion",Tabla_471041!A1119),"1116")</f>
        <v>1116</v>
      </c>
      <c r="X1123" s="5" t="str" cm="1">
        <f t="array" aca="1" ref="X1123" ca="1">HYPERLINK("#"&amp;CELL("direccion",Tabla_471031!A1119),"1116")</f>
        <v>1116</v>
      </c>
      <c r="Y1123" s="5" t="str" cm="1">
        <f t="array" aca="1" ref="Y1123" ca="1">HYPERLINK("#"&amp;CELL("direccion",Tabla_471032!A1119),"1116")</f>
        <v>1116</v>
      </c>
      <c r="Z1123" s="5" t="str" cm="1">
        <f t="array" aca="1" ref="Z1123" ca="1">HYPERLINK("#"&amp;CELL("direccion",Tabla_471059!A1119),"1116")</f>
        <v>1116</v>
      </c>
      <c r="AA1123" s="5" t="str" cm="1">
        <f t="array" aca="1" ref="AA1123" ca="1">HYPERLINK("#"&amp;CELL("direccion",Tabla_471071!A1119),"1116")</f>
        <v>1116</v>
      </c>
      <c r="AB1123" s="5" t="str" cm="1">
        <f t="array" aca="1" ref="AB1123" ca="1">HYPERLINK("#"&amp;CELL("direccion",Tabla_471062!A1119),"1116")</f>
        <v>1116</v>
      </c>
      <c r="AC1123" s="5" t="str" cm="1">
        <f t="array" aca="1" ref="AC1123" ca="1">HYPERLINK("#"&amp;CELL("direccion",Tabla_471074!A1119),"1116")</f>
        <v>1116</v>
      </c>
      <c r="AD1123" t="s">
        <v>213</v>
      </c>
      <c r="AE1123" s="3">
        <v>45747</v>
      </c>
    </row>
    <row r="1124" spans="1:31" x14ac:dyDescent="0.3">
      <c r="A1124">
        <v>2025</v>
      </c>
      <c r="B1124" s="3">
        <v>45658</v>
      </c>
      <c r="C1124" s="3">
        <v>45747</v>
      </c>
      <c r="D1124" t="s">
        <v>84</v>
      </c>
      <c r="E1124">
        <v>160</v>
      </c>
      <c r="F1124" t="s">
        <v>316</v>
      </c>
      <c r="G1124" t="s">
        <v>316</v>
      </c>
      <c r="H1124" t="s">
        <v>225</v>
      </c>
      <c r="I1124" t="s">
        <v>1769</v>
      </c>
      <c r="J1124" t="s">
        <v>423</v>
      </c>
      <c r="K1124" t="s">
        <v>1770</v>
      </c>
      <c r="L1124" t="s">
        <v>92</v>
      </c>
      <c r="M1124">
        <v>10500</v>
      </c>
      <c r="N1124" t="s">
        <v>212</v>
      </c>
      <c r="O1124">
        <v>8609.76</v>
      </c>
      <c r="P1124" t="s">
        <v>212</v>
      </c>
      <c r="Q1124" s="5" t="str" cm="1">
        <f t="array" aca="1" ref="Q1124" ca="1">HYPERLINK("#"&amp;CELL("direccion",Tabla_471065!A1120),"1117")</f>
        <v>1117</v>
      </c>
      <c r="R1124" s="5" t="str" cm="1">
        <f t="array" aca="1" ref="R1124" ca="1">HYPERLINK("#"&amp;CELL("direccion",Tabla_471039!A1120),"1117")</f>
        <v>1117</v>
      </c>
      <c r="S1124" s="5" t="str" cm="1">
        <f t="array" aca="1" ref="S1124" ca="1">HYPERLINK("#"&amp;CELL("direccion",Tabla_471067!A1120),"1117")</f>
        <v>1117</v>
      </c>
      <c r="T1124" s="5" t="str" cm="1">
        <f t="array" aca="1" ref="T1124" ca="1">HYPERLINK("#"&amp;CELL("direccion",Tabla_471023!A1120),"1117")</f>
        <v>1117</v>
      </c>
      <c r="U1124" s="5" t="str" cm="1">
        <f t="array" aca="1" ref="U1124" ca="1">HYPERLINK("#"&amp;CELL("direccion",Tabla_471047!A1120),"1117")</f>
        <v>1117</v>
      </c>
      <c r="V1124" s="5" t="str" cm="1">
        <f t="array" aca="1" ref="V1124" ca="1">HYPERLINK("#"&amp;CELL("direccion",Tabla_471030!A1120),"1117")</f>
        <v>1117</v>
      </c>
      <c r="W1124" s="5" t="str" cm="1">
        <f t="array" aca="1" ref="W1124" ca="1">HYPERLINK("#"&amp;CELL("direccion",Tabla_471041!A1120),"1117")</f>
        <v>1117</v>
      </c>
      <c r="X1124" s="5" t="str" cm="1">
        <f t="array" aca="1" ref="X1124" ca="1">HYPERLINK("#"&amp;CELL("direccion",Tabla_471031!A1120),"1117")</f>
        <v>1117</v>
      </c>
      <c r="Y1124" s="5" t="str" cm="1">
        <f t="array" aca="1" ref="Y1124" ca="1">HYPERLINK("#"&amp;CELL("direccion",Tabla_471032!A1120),"1117")</f>
        <v>1117</v>
      </c>
      <c r="Z1124" s="5" t="str" cm="1">
        <f t="array" aca="1" ref="Z1124" ca="1">HYPERLINK("#"&amp;CELL("direccion",Tabla_471059!A1120),"1117")</f>
        <v>1117</v>
      </c>
      <c r="AA1124" s="5" t="str" cm="1">
        <f t="array" aca="1" ref="AA1124" ca="1">HYPERLINK("#"&amp;CELL("direccion",Tabla_471071!A1120),"1117")</f>
        <v>1117</v>
      </c>
      <c r="AB1124" s="5" t="str" cm="1">
        <f t="array" aca="1" ref="AB1124" ca="1">HYPERLINK("#"&amp;CELL("direccion",Tabla_471062!A1120),"1117")</f>
        <v>1117</v>
      </c>
      <c r="AC1124" s="5" t="str" cm="1">
        <f t="array" aca="1" ref="AC1124" ca="1">HYPERLINK("#"&amp;CELL("direccion",Tabla_471074!A1120),"1117")</f>
        <v>1117</v>
      </c>
      <c r="AD1124" t="s">
        <v>213</v>
      </c>
      <c r="AE1124" s="3">
        <v>45747</v>
      </c>
    </row>
    <row r="1125" spans="1:31" x14ac:dyDescent="0.3">
      <c r="A1125">
        <v>2025</v>
      </c>
      <c r="B1125" s="3">
        <v>45658</v>
      </c>
      <c r="C1125" s="3">
        <v>45747</v>
      </c>
      <c r="D1125" t="s">
        <v>84</v>
      </c>
      <c r="E1125">
        <v>160</v>
      </c>
      <c r="F1125" t="s">
        <v>309</v>
      </c>
      <c r="G1125" t="s">
        <v>309</v>
      </c>
      <c r="H1125" t="s">
        <v>225</v>
      </c>
      <c r="I1125" t="s">
        <v>670</v>
      </c>
      <c r="J1125" t="s">
        <v>798</v>
      </c>
      <c r="K1125" t="s">
        <v>884</v>
      </c>
      <c r="L1125" t="s">
        <v>91</v>
      </c>
      <c r="M1125">
        <v>10500</v>
      </c>
      <c r="N1125" t="s">
        <v>212</v>
      </c>
      <c r="O1125">
        <v>8609.76</v>
      </c>
      <c r="P1125" t="s">
        <v>212</v>
      </c>
      <c r="Q1125" s="5" t="str" cm="1">
        <f t="array" aca="1" ref="Q1125" ca="1">HYPERLINK("#"&amp;CELL("direccion",Tabla_471065!A1121),"1118")</f>
        <v>1118</v>
      </c>
      <c r="R1125" s="5" t="str" cm="1">
        <f t="array" aca="1" ref="R1125" ca="1">HYPERLINK("#"&amp;CELL("direccion",Tabla_471039!A1121),"1118")</f>
        <v>1118</v>
      </c>
      <c r="S1125" s="5" t="str" cm="1">
        <f t="array" aca="1" ref="S1125" ca="1">HYPERLINK("#"&amp;CELL("direccion",Tabla_471067!A1121),"1118")</f>
        <v>1118</v>
      </c>
      <c r="T1125" s="5" t="str" cm="1">
        <f t="array" aca="1" ref="T1125" ca="1">HYPERLINK("#"&amp;CELL("direccion",Tabla_471023!A1121),"1118")</f>
        <v>1118</v>
      </c>
      <c r="U1125" s="5" t="str" cm="1">
        <f t="array" aca="1" ref="U1125" ca="1">HYPERLINK("#"&amp;CELL("direccion",Tabla_471047!A1121),"1118")</f>
        <v>1118</v>
      </c>
      <c r="V1125" s="5" t="str" cm="1">
        <f t="array" aca="1" ref="V1125" ca="1">HYPERLINK("#"&amp;CELL("direccion",Tabla_471030!A1121),"1118")</f>
        <v>1118</v>
      </c>
      <c r="W1125" s="5" t="str" cm="1">
        <f t="array" aca="1" ref="W1125" ca="1">HYPERLINK("#"&amp;CELL("direccion",Tabla_471041!A1121),"1118")</f>
        <v>1118</v>
      </c>
      <c r="X1125" s="5" t="str" cm="1">
        <f t="array" aca="1" ref="X1125" ca="1">HYPERLINK("#"&amp;CELL("direccion",Tabla_471031!A1121),"1118")</f>
        <v>1118</v>
      </c>
      <c r="Y1125" s="5" t="str" cm="1">
        <f t="array" aca="1" ref="Y1125" ca="1">HYPERLINK("#"&amp;CELL("direccion",Tabla_471032!A1121),"1118")</f>
        <v>1118</v>
      </c>
      <c r="Z1125" s="5" t="str" cm="1">
        <f t="array" aca="1" ref="Z1125" ca="1">HYPERLINK("#"&amp;CELL("direccion",Tabla_471059!A1121),"1118")</f>
        <v>1118</v>
      </c>
      <c r="AA1125" s="5" t="str" cm="1">
        <f t="array" aca="1" ref="AA1125" ca="1">HYPERLINK("#"&amp;CELL("direccion",Tabla_471071!A1121),"1118")</f>
        <v>1118</v>
      </c>
      <c r="AB1125" s="5" t="str" cm="1">
        <f t="array" aca="1" ref="AB1125" ca="1">HYPERLINK("#"&amp;CELL("direccion",Tabla_471062!A1121),"1118")</f>
        <v>1118</v>
      </c>
      <c r="AC1125" s="5" t="str" cm="1">
        <f t="array" aca="1" ref="AC1125" ca="1">HYPERLINK("#"&amp;CELL("direccion",Tabla_471074!A1121),"1118")</f>
        <v>1118</v>
      </c>
      <c r="AD1125" t="s">
        <v>213</v>
      </c>
      <c r="AE1125" s="3">
        <v>45747</v>
      </c>
    </row>
    <row r="1126" spans="1:31" x14ac:dyDescent="0.3">
      <c r="A1126">
        <v>2025</v>
      </c>
      <c r="B1126" s="3">
        <v>45658</v>
      </c>
      <c r="C1126" s="3">
        <v>45747</v>
      </c>
      <c r="D1126" t="s">
        <v>84</v>
      </c>
      <c r="E1126">
        <v>160</v>
      </c>
      <c r="F1126" t="s">
        <v>309</v>
      </c>
      <c r="G1126" t="s">
        <v>309</v>
      </c>
      <c r="H1126" t="s">
        <v>225</v>
      </c>
      <c r="I1126" t="s">
        <v>1066</v>
      </c>
      <c r="J1126" t="s">
        <v>406</v>
      </c>
      <c r="K1126" t="s">
        <v>417</v>
      </c>
      <c r="L1126" t="s">
        <v>92</v>
      </c>
      <c r="M1126">
        <v>10500</v>
      </c>
      <c r="N1126" t="s">
        <v>212</v>
      </c>
      <c r="O1126">
        <v>8609.76</v>
      </c>
      <c r="P1126" t="s">
        <v>212</v>
      </c>
      <c r="Q1126" s="5" t="str" cm="1">
        <f t="array" aca="1" ref="Q1126" ca="1">HYPERLINK("#"&amp;CELL("direccion",Tabla_471065!A1122),"1119")</f>
        <v>1119</v>
      </c>
      <c r="R1126" s="5" t="str" cm="1">
        <f t="array" aca="1" ref="R1126" ca="1">HYPERLINK("#"&amp;CELL("direccion",Tabla_471039!A1122),"1119")</f>
        <v>1119</v>
      </c>
      <c r="S1126" s="5" t="str" cm="1">
        <f t="array" aca="1" ref="S1126" ca="1">HYPERLINK("#"&amp;CELL("direccion",Tabla_471067!A1122),"1119")</f>
        <v>1119</v>
      </c>
      <c r="T1126" s="5" t="str" cm="1">
        <f t="array" aca="1" ref="T1126" ca="1">HYPERLINK("#"&amp;CELL("direccion",Tabla_471023!A1122),"1119")</f>
        <v>1119</v>
      </c>
      <c r="U1126" s="5" t="str" cm="1">
        <f t="array" aca="1" ref="U1126" ca="1">HYPERLINK("#"&amp;CELL("direccion",Tabla_471047!A1122),"1119")</f>
        <v>1119</v>
      </c>
      <c r="V1126" s="5" t="str" cm="1">
        <f t="array" aca="1" ref="V1126" ca="1">HYPERLINK("#"&amp;CELL("direccion",Tabla_471030!A1122),"1119")</f>
        <v>1119</v>
      </c>
      <c r="W1126" s="5" t="str" cm="1">
        <f t="array" aca="1" ref="W1126" ca="1">HYPERLINK("#"&amp;CELL("direccion",Tabla_471041!A1122),"1119")</f>
        <v>1119</v>
      </c>
      <c r="X1126" s="5" t="str" cm="1">
        <f t="array" aca="1" ref="X1126" ca="1">HYPERLINK("#"&amp;CELL("direccion",Tabla_471031!A1122),"1119")</f>
        <v>1119</v>
      </c>
      <c r="Y1126" s="5" t="str" cm="1">
        <f t="array" aca="1" ref="Y1126" ca="1">HYPERLINK("#"&amp;CELL("direccion",Tabla_471032!A1122),"1119")</f>
        <v>1119</v>
      </c>
      <c r="Z1126" s="5" t="str" cm="1">
        <f t="array" aca="1" ref="Z1126" ca="1">HYPERLINK("#"&amp;CELL("direccion",Tabla_471059!A1122),"1119")</f>
        <v>1119</v>
      </c>
      <c r="AA1126" s="5" t="str" cm="1">
        <f t="array" aca="1" ref="AA1126" ca="1">HYPERLINK("#"&amp;CELL("direccion",Tabla_471071!A1122),"1119")</f>
        <v>1119</v>
      </c>
      <c r="AB1126" s="5" t="str" cm="1">
        <f t="array" aca="1" ref="AB1126" ca="1">HYPERLINK("#"&amp;CELL("direccion",Tabla_471062!A1122),"1119")</f>
        <v>1119</v>
      </c>
      <c r="AC1126" s="5" t="str" cm="1">
        <f t="array" aca="1" ref="AC1126" ca="1">HYPERLINK("#"&amp;CELL("direccion",Tabla_471074!A1122),"1119")</f>
        <v>1119</v>
      </c>
      <c r="AD1126" t="s">
        <v>213</v>
      </c>
      <c r="AE1126" s="3">
        <v>45747</v>
      </c>
    </row>
    <row r="1127" spans="1:31" x14ac:dyDescent="0.3">
      <c r="A1127">
        <v>2025</v>
      </c>
      <c r="B1127" s="3">
        <v>45658</v>
      </c>
      <c r="C1127" s="3">
        <v>45747</v>
      </c>
      <c r="D1127" t="s">
        <v>84</v>
      </c>
      <c r="E1127">
        <v>160</v>
      </c>
      <c r="F1127" t="s">
        <v>309</v>
      </c>
      <c r="G1127" t="s">
        <v>309</v>
      </c>
      <c r="H1127" t="s">
        <v>225</v>
      </c>
      <c r="I1127" t="s">
        <v>346</v>
      </c>
      <c r="J1127" t="s">
        <v>658</v>
      </c>
      <c r="K1127" t="s">
        <v>917</v>
      </c>
      <c r="L1127" t="s">
        <v>91</v>
      </c>
      <c r="M1127">
        <v>10500</v>
      </c>
      <c r="N1127" t="s">
        <v>212</v>
      </c>
      <c r="O1127">
        <v>8609.76</v>
      </c>
      <c r="P1127" t="s">
        <v>212</v>
      </c>
      <c r="Q1127" s="5" t="str" cm="1">
        <f t="array" aca="1" ref="Q1127" ca="1">HYPERLINK("#"&amp;CELL("direccion",Tabla_471065!A1123),"1120")</f>
        <v>1120</v>
      </c>
      <c r="R1127" s="5" t="str" cm="1">
        <f t="array" aca="1" ref="R1127" ca="1">HYPERLINK("#"&amp;CELL("direccion",Tabla_471039!A1123),"1120")</f>
        <v>1120</v>
      </c>
      <c r="S1127" s="5" t="str" cm="1">
        <f t="array" aca="1" ref="S1127" ca="1">HYPERLINK("#"&amp;CELL("direccion",Tabla_471067!A1123),"1120")</f>
        <v>1120</v>
      </c>
      <c r="T1127" s="5" t="str" cm="1">
        <f t="array" aca="1" ref="T1127" ca="1">HYPERLINK("#"&amp;CELL("direccion",Tabla_471023!A1123),"1120")</f>
        <v>1120</v>
      </c>
      <c r="U1127" s="5" t="str" cm="1">
        <f t="array" aca="1" ref="U1127" ca="1">HYPERLINK("#"&amp;CELL("direccion",Tabla_471047!A1123),"1120")</f>
        <v>1120</v>
      </c>
      <c r="V1127" s="5" t="str" cm="1">
        <f t="array" aca="1" ref="V1127" ca="1">HYPERLINK("#"&amp;CELL("direccion",Tabla_471030!A1123),"1120")</f>
        <v>1120</v>
      </c>
      <c r="W1127" s="5" t="str" cm="1">
        <f t="array" aca="1" ref="W1127" ca="1">HYPERLINK("#"&amp;CELL("direccion",Tabla_471041!A1123),"1120")</f>
        <v>1120</v>
      </c>
      <c r="X1127" s="5" t="str" cm="1">
        <f t="array" aca="1" ref="X1127" ca="1">HYPERLINK("#"&amp;CELL("direccion",Tabla_471031!A1123),"1120")</f>
        <v>1120</v>
      </c>
      <c r="Y1127" s="5" t="str" cm="1">
        <f t="array" aca="1" ref="Y1127" ca="1">HYPERLINK("#"&amp;CELL("direccion",Tabla_471032!A1123),"1120")</f>
        <v>1120</v>
      </c>
      <c r="Z1127" s="5" t="str" cm="1">
        <f t="array" aca="1" ref="Z1127" ca="1">HYPERLINK("#"&amp;CELL("direccion",Tabla_471059!A1123),"1120")</f>
        <v>1120</v>
      </c>
      <c r="AA1127" s="5" t="str" cm="1">
        <f t="array" aca="1" ref="AA1127" ca="1">HYPERLINK("#"&amp;CELL("direccion",Tabla_471071!A1123),"1120")</f>
        <v>1120</v>
      </c>
      <c r="AB1127" s="5" t="str" cm="1">
        <f t="array" aca="1" ref="AB1127" ca="1">HYPERLINK("#"&amp;CELL("direccion",Tabla_471062!A1123),"1120")</f>
        <v>1120</v>
      </c>
      <c r="AC1127" s="5" t="str" cm="1">
        <f t="array" aca="1" ref="AC1127" ca="1">HYPERLINK("#"&amp;CELL("direccion",Tabla_471074!A1123),"1120")</f>
        <v>1120</v>
      </c>
      <c r="AD1127" t="s">
        <v>213</v>
      </c>
      <c r="AE1127" s="3">
        <v>45747</v>
      </c>
    </row>
    <row r="1128" spans="1:31" x14ac:dyDescent="0.3">
      <c r="A1128">
        <v>2025</v>
      </c>
      <c r="B1128" s="3">
        <v>45658</v>
      </c>
      <c r="C1128" s="3">
        <v>45747</v>
      </c>
      <c r="D1128" t="s">
        <v>84</v>
      </c>
      <c r="E1128">
        <v>160</v>
      </c>
      <c r="F1128" t="s">
        <v>309</v>
      </c>
      <c r="G1128" t="s">
        <v>309</v>
      </c>
      <c r="H1128" t="s">
        <v>225</v>
      </c>
      <c r="I1128" t="s">
        <v>1250</v>
      </c>
      <c r="J1128" t="s">
        <v>658</v>
      </c>
      <c r="K1128" t="s">
        <v>402</v>
      </c>
      <c r="L1128" t="s">
        <v>91</v>
      </c>
      <c r="M1128">
        <v>10500</v>
      </c>
      <c r="N1128" t="s">
        <v>212</v>
      </c>
      <c r="O1128">
        <v>8609.76</v>
      </c>
      <c r="P1128" t="s">
        <v>212</v>
      </c>
      <c r="Q1128" s="5" t="str" cm="1">
        <f t="array" aca="1" ref="Q1128" ca="1">HYPERLINK("#"&amp;CELL("direccion",Tabla_471065!A1124),"1121")</f>
        <v>1121</v>
      </c>
      <c r="R1128" s="5" t="str" cm="1">
        <f t="array" aca="1" ref="R1128" ca="1">HYPERLINK("#"&amp;CELL("direccion",Tabla_471039!A1124),"1121")</f>
        <v>1121</v>
      </c>
      <c r="S1128" s="5" t="str" cm="1">
        <f t="array" aca="1" ref="S1128" ca="1">HYPERLINK("#"&amp;CELL("direccion",Tabla_471067!A1124),"1121")</f>
        <v>1121</v>
      </c>
      <c r="T1128" s="5" t="str" cm="1">
        <f t="array" aca="1" ref="T1128" ca="1">HYPERLINK("#"&amp;CELL("direccion",Tabla_471023!A1124),"1121")</f>
        <v>1121</v>
      </c>
      <c r="U1128" s="5" t="str" cm="1">
        <f t="array" aca="1" ref="U1128" ca="1">HYPERLINK("#"&amp;CELL("direccion",Tabla_471047!A1124),"1121")</f>
        <v>1121</v>
      </c>
      <c r="V1128" s="5" t="str" cm="1">
        <f t="array" aca="1" ref="V1128" ca="1">HYPERLINK("#"&amp;CELL("direccion",Tabla_471030!A1124),"1121")</f>
        <v>1121</v>
      </c>
      <c r="W1128" s="5" t="str" cm="1">
        <f t="array" aca="1" ref="W1128" ca="1">HYPERLINK("#"&amp;CELL("direccion",Tabla_471041!A1124),"1121")</f>
        <v>1121</v>
      </c>
      <c r="X1128" s="5" t="str" cm="1">
        <f t="array" aca="1" ref="X1128" ca="1">HYPERLINK("#"&amp;CELL("direccion",Tabla_471031!A1124),"1121")</f>
        <v>1121</v>
      </c>
      <c r="Y1128" s="5" t="str" cm="1">
        <f t="array" aca="1" ref="Y1128" ca="1">HYPERLINK("#"&amp;CELL("direccion",Tabla_471032!A1124),"1121")</f>
        <v>1121</v>
      </c>
      <c r="Z1128" s="5" t="str" cm="1">
        <f t="array" aca="1" ref="Z1128" ca="1">HYPERLINK("#"&amp;CELL("direccion",Tabla_471059!A1124),"1121")</f>
        <v>1121</v>
      </c>
      <c r="AA1128" s="5" t="str" cm="1">
        <f t="array" aca="1" ref="AA1128" ca="1">HYPERLINK("#"&amp;CELL("direccion",Tabla_471071!A1124),"1121")</f>
        <v>1121</v>
      </c>
      <c r="AB1128" s="5" t="str" cm="1">
        <f t="array" aca="1" ref="AB1128" ca="1">HYPERLINK("#"&amp;CELL("direccion",Tabla_471062!A1124),"1121")</f>
        <v>1121</v>
      </c>
      <c r="AC1128" s="5" t="str" cm="1">
        <f t="array" aca="1" ref="AC1128" ca="1">HYPERLINK("#"&amp;CELL("direccion",Tabla_471074!A1124),"1121")</f>
        <v>1121</v>
      </c>
      <c r="AD1128" t="s">
        <v>213</v>
      </c>
      <c r="AE1128" s="3">
        <v>45747</v>
      </c>
    </row>
    <row r="1129" spans="1:31" x14ac:dyDescent="0.3">
      <c r="A1129">
        <v>2025</v>
      </c>
      <c r="B1129" s="3">
        <v>45658</v>
      </c>
      <c r="C1129" s="3">
        <v>45747</v>
      </c>
      <c r="D1129" t="s">
        <v>84</v>
      </c>
      <c r="E1129">
        <v>160</v>
      </c>
      <c r="F1129" t="s">
        <v>309</v>
      </c>
      <c r="G1129" t="s">
        <v>309</v>
      </c>
      <c r="H1129" t="s">
        <v>225</v>
      </c>
      <c r="I1129" t="s">
        <v>1771</v>
      </c>
      <c r="J1129" t="s">
        <v>1772</v>
      </c>
      <c r="K1129" t="s">
        <v>1773</v>
      </c>
      <c r="L1129" t="s">
        <v>92</v>
      </c>
      <c r="M1129">
        <v>10500</v>
      </c>
      <c r="N1129" t="s">
        <v>212</v>
      </c>
      <c r="O1129">
        <v>8609.76</v>
      </c>
      <c r="P1129" t="s">
        <v>212</v>
      </c>
      <c r="Q1129" s="5" t="str" cm="1">
        <f t="array" aca="1" ref="Q1129" ca="1">HYPERLINK("#"&amp;CELL("direccion",Tabla_471065!A1125),"1122")</f>
        <v>1122</v>
      </c>
      <c r="R1129" s="5" t="str" cm="1">
        <f t="array" aca="1" ref="R1129" ca="1">HYPERLINK("#"&amp;CELL("direccion",Tabla_471039!A1125),"1122")</f>
        <v>1122</v>
      </c>
      <c r="S1129" s="5" t="str" cm="1">
        <f t="array" aca="1" ref="S1129" ca="1">HYPERLINK("#"&amp;CELL("direccion",Tabla_471067!A1125),"1122")</f>
        <v>1122</v>
      </c>
      <c r="T1129" s="5" t="str" cm="1">
        <f t="array" aca="1" ref="T1129" ca="1">HYPERLINK("#"&amp;CELL("direccion",Tabla_471023!A1125),"1122")</f>
        <v>1122</v>
      </c>
      <c r="U1129" s="5" t="str" cm="1">
        <f t="array" aca="1" ref="U1129" ca="1">HYPERLINK("#"&amp;CELL("direccion",Tabla_471047!A1125),"1122")</f>
        <v>1122</v>
      </c>
      <c r="V1129" s="5" t="str" cm="1">
        <f t="array" aca="1" ref="V1129" ca="1">HYPERLINK("#"&amp;CELL("direccion",Tabla_471030!A1125),"1122")</f>
        <v>1122</v>
      </c>
      <c r="W1129" s="5" t="str" cm="1">
        <f t="array" aca="1" ref="W1129" ca="1">HYPERLINK("#"&amp;CELL("direccion",Tabla_471041!A1125),"1122")</f>
        <v>1122</v>
      </c>
      <c r="X1129" s="5" t="str" cm="1">
        <f t="array" aca="1" ref="X1129" ca="1">HYPERLINK("#"&amp;CELL("direccion",Tabla_471031!A1125),"1122")</f>
        <v>1122</v>
      </c>
      <c r="Y1129" s="5" t="str" cm="1">
        <f t="array" aca="1" ref="Y1129" ca="1">HYPERLINK("#"&amp;CELL("direccion",Tabla_471032!A1125),"1122")</f>
        <v>1122</v>
      </c>
      <c r="Z1129" s="5" t="str" cm="1">
        <f t="array" aca="1" ref="Z1129" ca="1">HYPERLINK("#"&amp;CELL("direccion",Tabla_471059!A1125),"1122")</f>
        <v>1122</v>
      </c>
      <c r="AA1129" s="5" t="str" cm="1">
        <f t="array" aca="1" ref="AA1129" ca="1">HYPERLINK("#"&amp;CELL("direccion",Tabla_471071!A1125),"1122")</f>
        <v>1122</v>
      </c>
      <c r="AB1129" s="5" t="str" cm="1">
        <f t="array" aca="1" ref="AB1129" ca="1">HYPERLINK("#"&amp;CELL("direccion",Tabla_471062!A1125),"1122")</f>
        <v>1122</v>
      </c>
      <c r="AC1129" s="5" t="str" cm="1">
        <f t="array" aca="1" ref="AC1129" ca="1">HYPERLINK("#"&amp;CELL("direccion",Tabla_471074!A1125),"1122")</f>
        <v>1122</v>
      </c>
      <c r="AD1129" t="s">
        <v>213</v>
      </c>
      <c r="AE1129" s="3">
        <v>45747</v>
      </c>
    </row>
    <row r="1130" spans="1:31" x14ac:dyDescent="0.3">
      <c r="A1130">
        <v>2025</v>
      </c>
      <c r="B1130" s="3">
        <v>45658</v>
      </c>
      <c r="C1130" s="3">
        <v>45747</v>
      </c>
      <c r="D1130" t="s">
        <v>84</v>
      </c>
      <c r="E1130">
        <v>160</v>
      </c>
      <c r="F1130" t="s">
        <v>309</v>
      </c>
      <c r="G1130" t="s">
        <v>309</v>
      </c>
      <c r="H1130" t="s">
        <v>225</v>
      </c>
      <c r="I1130" t="s">
        <v>1774</v>
      </c>
      <c r="J1130" t="s">
        <v>444</v>
      </c>
      <c r="K1130" t="s">
        <v>1775</v>
      </c>
      <c r="L1130" t="s">
        <v>91</v>
      </c>
      <c r="M1130">
        <v>10500</v>
      </c>
      <c r="N1130" t="s">
        <v>212</v>
      </c>
      <c r="O1130">
        <v>8609.76</v>
      </c>
      <c r="P1130" t="s">
        <v>212</v>
      </c>
      <c r="Q1130" s="5" t="str" cm="1">
        <f t="array" aca="1" ref="Q1130" ca="1">HYPERLINK("#"&amp;CELL("direccion",Tabla_471065!A1126),"1123")</f>
        <v>1123</v>
      </c>
      <c r="R1130" s="5" t="str" cm="1">
        <f t="array" aca="1" ref="R1130" ca="1">HYPERLINK("#"&amp;CELL("direccion",Tabla_471039!A1126),"1123")</f>
        <v>1123</v>
      </c>
      <c r="S1130" s="5" t="str" cm="1">
        <f t="array" aca="1" ref="S1130" ca="1">HYPERLINK("#"&amp;CELL("direccion",Tabla_471067!A1126),"1123")</f>
        <v>1123</v>
      </c>
      <c r="T1130" s="5" t="str" cm="1">
        <f t="array" aca="1" ref="T1130" ca="1">HYPERLINK("#"&amp;CELL("direccion",Tabla_471023!A1126),"1123")</f>
        <v>1123</v>
      </c>
      <c r="U1130" s="5" t="str" cm="1">
        <f t="array" aca="1" ref="U1130" ca="1">HYPERLINK("#"&amp;CELL("direccion",Tabla_471047!A1126),"1123")</f>
        <v>1123</v>
      </c>
      <c r="V1130" s="5" t="str" cm="1">
        <f t="array" aca="1" ref="V1130" ca="1">HYPERLINK("#"&amp;CELL("direccion",Tabla_471030!A1126),"1123")</f>
        <v>1123</v>
      </c>
      <c r="W1130" s="5" t="str" cm="1">
        <f t="array" aca="1" ref="W1130" ca="1">HYPERLINK("#"&amp;CELL("direccion",Tabla_471041!A1126),"1123")</f>
        <v>1123</v>
      </c>
      <c r="X1130" s="5" t="str" cm="1">
        <f t="array" aca="1" ref="X1130" ca="1">HYPERLINK("#"&amp;CELL("direccion",Tabla_471031!A1126),"1123")</f>
        <v>1123</v>
      </c>
      <c r="Y1130" s="5" t="str" cm="1">
        <f t="array" aca="1" ref="Y1130" ca="1">HYPERLINK("#"&amp;CELL("direccion",Tabla_471032!A1126),"1123")</f>
        <v>1123</v>
      </c>
      <c r="Z1130" s="5" t="str" cm="1">
        <f t="array" aca="1" ref="Z1130" ca="1">HYPERLINK("#"&amp;CELL("direccion",Tabla_471059!A1126),"1123")</f>
        <v>1123</v>
      </c>
      <c r="AA1130" s="5" t="str" cm="1">
        <f t="array" aca="1" ref="AA1130" ca="1">HYPERLINK("#"&amp;CELL("direccion",Tabla_471071!A1126),"1123")</f>
        <v>1123</v>
      </c>
      <c r="AB1130" s="5" t="str" cm="1">
        <f t="array" aca="1" ref="AB1130" ca="1">HYPERLINK("#"&amp;CELL("direccion",Tabla_471062!A1126),"1123")</f>
        <v>1123</v>
      </c>
      <c r="AC1130" s="5" t="str" cm="1">
        <f t="array" aca="1" ref="AC1130" ca="1">HYPERLINK("#"&amp;CELL("direccion",Tabla_471074!A1126),"1123")</f>
        <v>1123</v>
      </c>
      <c r="AD1130" t="s">
        <v>213</v>
      </c>
      <c r="AE1130" s="3">
        <v>45747</v>
      </c>
    </row>
    <row r="1131" spans="1:31" x14ac:dyDescent="0.3">
      <c r="A1131">
        <v>2025</v>
      </c>
      <c r="B1131" s="3">
        <v>45658</v>
      </c>
      <c r="C1131" s="3">
        <v>45747</v>
      </c>
      <c r="D1131" t="s">
        <v>84</v>
      </c>
      <c r="E1131">
        <v>160</v>
      </c>
      <c r="F1131" t="s">
        <v>309</v>
      </c>
      <c r="G1131" t="s">
        <v>309</v>
      </c>
      <c r="H1131" t="s">
        <v>225</v>
      </c>
      <c r="I1131" t="s">
        <v>1203</v>
      </c>
      <c r="J1131" t="s">
        <v>675</v>
      </c>
      <c r="K1131" t="s">
        <v>1776</v>
      </c>
      <c r="L1131" t="s">
        <v>92</v>
      </c>
      <c r="M1131">
        <v>10500</v>
      </c>
      <c r="N1131" t="s">
        <v>212</v>
      </c>
      <c r="O1131">
        <v>8609.76</v>
      </c>
      <c r="P1131" t="s">
        <v>212</v>
      </c>
      <c r="Q1131" s="5" t="str" cm="1">
        <f t="array" aca="1" ref="Q1131" ca="1">HYPERLINK("#"&amp;CELL("direccion",Tabla_471065!A1127),"1124")</f>
        <v>1124</v>
      </c>
      <c r="R1131" s="5" t="str" cm="1">
        <f t="array" aca="1" ref="R1131" ca="1">HYPERLINK("#"&amp;CELL("direccion",Tabla_471039!A1127),"1124")</f>
        <v>1124</v>
      </c>
      <c r="S1131" s="5" t="str" cm="1">
        <f t="array" aca="1" ref="S1131" ca="1">HYPERLINK("#"&amp;CELL("direccion",Tabla_471067!A1127),"1124")</f>
        <v>1124</v>
      </c>
      <c r="T1131" s="5" t="str" cm="1">
        <f t="array" aca="1" ref="T1131" ca="1">HYPERLINK("#"&amp;CELL("direccion",Tabla_471023!A1127),"1124")</f>
        <v>1124</v>
      </c>
      <c r="U1131" s="5" t="str" cm="1">
        <f t="array" aca="1" ref="U1131" ca="1">HYPERLINK("#"&amp;CELL("direccion",Tabla_471047!A1127),"1124")</f>
        <v>1124</v>
      </c>
      <c r="V1131" s="5" t="str" cm="1">
        <f t="array" aca="1" ref="V1131" ca="1">HYPERLINK("#"&amp;CELL("direccion",Tabla_471030!A1127),"1124")</f>
        <v>1124</v>
      </c>
      <c r="W1131" s="5" t="str" cm="1">
        <f t="array" aca="1" ref="W1131" ca="1">HYPERLINK("#"&amp;CELL("direccion",Tabla_471041!A1127),"1124")</f>
        <v>1124</v>
      </c>
      <c r="X1131" s="5" t="str" cm="1">
        <f t="array" aca="1" ref="X1131" ca="1">HYPERLINK("#"&amp;CELL("direccion",Tabla_471031!A1127),"1124")</f>
        <v>1124</v>
      </c>
      <c r="Y1131" s="5" t="str" cm="1">
        <f t="array" aca="1" ref="Y1131" ca="1">HYPERLINK("#"&amp;CELL("direccion",Tabla_471032!A1127),"1124")</f>
        <v>1124</v>
      </c>
      <c r="Z1131" s="5" t="str" cm="1">
        <f t="array" aca="1" ref="Z1131" ca="1">HYPERLINK("#"&amp;CELL("direccion",Tabla_471059!A1127),"1124")</f>
        <v>1124</v>
      </c>
      <c r="AA1131" s="5" t="str" cm="1">
        <f t="array" aca="1" ref="AA1131" ca="1">HYPERLINK("#"&amp;CELL("direccion",Tabla_471071!A1127),"1124")</f>
        <v>1124</v>
      </c>
      <c r="AB1131" s="5" t="str" cm="1">
        <f t="array" aca="1" ref="AB1131" ca="1">HYPERLINK("#"&amp;CELL("direccion",Tabla_471062!A1127),"1124")</f>
        <v>1124</v>
      </c>
      <c r="AC1131" s="5" t="str" cm="1">
        <f t="array" aca="1" ref="AC1131" ca="1">HYPERLINK("#"&amp;CELL("direccion",Tabla_471074!A1127),"1124")</f>
        <v>1124</v>
      </c>
      <c r="AD1131" t="s">
        <v>213</v>
      </c>
      <c r="AE1131" s="3">
        <v>45747</v>
      </c>
    </row>
    <row r="1132" spans="1:31" x14ac:dyDescent="0.3">
      <c r="A1132">
        <v>2025</v>
      </c>
      <c r="B1132" s="3">
        <v>45658</v>
      </c>
      <c r="C1132" s="3">
        <v>45747</v>
      </c>
      <c r="D1132" t="s">
        <v>84</v>
      </c>
      <c r="E1132">
        <v>160</v>
      </c>
      <c r="F1132" t="s">
        <v>309</v>
      </c>
      <c r="G1132" t="s">
        <v>309</v>
      </c>
      <c r="H1132" t="s">
        <v>225</v>
      </c>
      <c r="I1132" t="s">
        <v>829</v>
      </c>
      <c r="J1132" t="s">
        <v>1553</v>
      </c>
      <c r="K1132" t="s">
        <v>685</v>
      </c>
      <c r="L1132" t="s">
        <v>92</v>
      </c>
      <c r="M1132">
        <v>10500</v>
      </c>
      <c r="N1132" t="s">
        <v>212</v>
      </c>
      <c r="O1132">
        <v>8609.76</v>
      </c>
      <c r="P1132" t="s">
        <v>212</v>
      </c>
      <c r="Q1132" s="5" t="str" cm="1">
        <f t="array" aca="1" ref="Q1132" ca="1">HYPERLINK("#"&amp;CELL("direccion",Tabla_471065!A1128),"1125")</f>
        <v>1125</v>
      </c>
      <c r="R1132" s="5" t="str" cm="1">
        <f t="array" aca="1" ref="R1132" ca="1">HYPERLINK("#"&amp;CELL("direccion",Tabla_471039!A1128),"1125")</f>
        <v>1125</v>
      </c>
      <c r="S1132" s="5" t="str" cm="1">
        <f t="array" aca="1" ref="S1132" ca="1">HYPERLINK("#"&amp;CELL("direccion",Tabla_471067!A1128),"1125")</f>
        <v>1125</v>
      </c>
      <c r="T1132" s="5" t="str" cm="1">
        <f t="array" aca="1" ref="T1132" ca="1">HYPERLINK("#"&amp;CELL("direccion",Tabla_471023!A1128),"1125")</f>
        <v>1125</v>
      </c>
      <c r="U1132" s="5" t="str" cm="1">
        <f t="array" aca="1" ref="U1132" ca="1">HYPERLINK("#"&amp;CELL("direccion",Tabla_471047!A1128),"1125")</f>
        <v>1125</v>
      </c>
      <c r="V1132" s="5" t="str" cm="1">
        <f t="array" aca="1" ref="V1132" ca="1">HYPERLINK("#"&amp;CELL("direccion",Tabla_471030!A1128),"1125")</f>
        <v>1125</v>
      </c>
      <c r="W1132" s="5" t="str" cm="1">
        <f t="array" aca="1" ref="W1132" ca="1">HYPERLINK("#"&amp;CELL("direccion",Tabla_471041!A1128),"1125")</f>
        <v>1125</v>
      </c>
      <c r="X1132" s="5" t="str" cm="1">
        <f t="array" aca="1" ref="X1132" ca="1">HYPERLINK("#"&amp;CELL("direccion",Tabla_471031!A1128),"1125")</f>
        <v>1125</v>
      </c>
      <c r="Y1132" s="5" t="str" cm="1">
        <f t="array" aca="1" ref="Y1132" ca="1">HYPERLINK("#"&amp;CELL("direccion",Tabla_471032!A1128),"1125")</f>
        <v>1125</v>
      </c>
      <c r="Z1132" s="5" t="str" cm="1">
        <f t="array" aca="1" ref="Z1132" ca="1">HYPERLINK("#"&amp;CELL("direccion",Tabla_471059!A1128),"1125")</f>
        <v>1125</v>
      </c>
      <c r="AA1132" s="5" t="str" cm="1">
        <f t="array" aca="1" ref="AA1132" ca="1">HYPERLINK("#"&amp;CELL("direccion",Tabla_471071!A1128),"1125")</f>
        <v>1125</v>
      </c>
      <c r="AB1132" s="5" t="str" cm="1">
        <f t="array" aca="1" ref="AB1132" ca="1">HYPERLINK("#"&amp;CELL("direccion",Tabla_471062!A1128),"1125")</f>
        <v>1125</v>
      </c>
      <c r="AC1132" s="5" t="str" cm="1">
        <f t="array" aca="1" ref="AC1132" ca="1">HYPERLINK("#"&amp;CELL("direccion",Tabla_471074!A1128),"1125")</f>
        <v>1125</v>
      </c>
      <c r="AD1132" t="s">
        <v>213</v>
      </c>
      <c r="AE1132" s="3">
        <v>45747</v>
      </c>
    </row>
    <row r="1133" spans="1:31" x14ac:dyDescent="0.3">
      <c r="A1133">
        <v>2025</v>
      </c>
      <c r="B1133" s="3">
        <v>45658</v>
      </c>
      <c r="C1133" s="3">
        <v>45747</v>
      </c>
      <c r="D1133" t="s">
        <v>84</v>
      </c>
      <c r="E1133">
        <v>160</v>
      </c>
      <c r="F1133" t="s">
        <v>309</v>
      </c>
      <c r="G1133" t="s">
        <v>309</v>
      </c>
      <c r="H1133" t="s">
        <v>225</v>
      </c>
      <c r="I1133" t="s">
        <v>1777</v>
      </c>
      <c r="J1133" t="s">
        <v>830</v>
      </c>
      <c r="K1133" t="s">
        <v>344</v>
      </c>
      <c r="L1133" t="s">
        <v>92</v>
      </c>
      <c r="M1133">
        <v>10500</v>
      </c>
      <c r="N1133" t="s">
        <v>212</v>
      </c>
      <c r="O1133">
        <v>8609.76</v>
      </c>
      <c r="P1133" t="s">
        <v>212</v>
      </c>
      <c r="Q1133" s="5" t="str" cm="1">
        <f t="array" aca="1" ref="Q1133" ca="1">HYPERLINK("#"&amp;CELL("direccion",Tabla_471065!A1129),"1126")</f>
        <v>1126</v>
      </c>
      <c r="R1133" s="5" t="str" cm="1">
        <f t="array" aca="1" ref="R1133" ca="1">HYPERLINK("#"&amp;CELL("direccion",Tabla_471039!A1129),"1126")</f>
        <v>1126</v>
      </c>
      <c r="S1133" s="5" t="str" cm="1">
        <f t="array" aca="1" ref="S1133" ca="1">HYPERLINK("#"&amp;CELL("direccion",Tabla_471067!A1129),"1126")</f>
        <v>1126</v>
      </c>
      <c r="T1133" s="5" t="str" cm="1">
        <f t="array" aca="1" ref="T1133" ca="1">HYPERLINK("#"&amp;CELL("direccion",Tabla_471023!A1129),"1126")</f>
        <v>1126</v>
      </c>
      <c r="U1133" s="5" t="str" cm="1">
        <f t="array" aca="1" ref="U1133" ca="1">HYPERLINK("#"&amp;CELL("direccion",Tabla_471047!A1129),"1126")</f>
        <v>1126</v>
      </c>
      <c r="V1133" s="5" t="str" cm="1">
        <f t="array" aca="1" ref="V1133" ca="1">HYPERLINK("#"&amp;CELL("direccion",Tabla_471030!A1129),"1126")</f>
        <v>1126</v>
      </c>
      <c r="W1133" s="5" t="str" cm="1">
        <f t="array" aca="1" ref="W1133" ca="1">HYPERLINK("#"&amp;CELL("direccion",Tabla_471041!A1129),"1126")</f>
        <v>1126</v>
      </c>
      <c r="X1133" s="5" t="str" cm="1">
        <f t="array" aca="1" ref="X1133" ca="1">HYPERLINK("#"&amp;CELL("direccion",Tabla_471031!A1129),"1126")</f>
        <v>1126</v>
      </c>
      <c r="Y1133" s="5" t="str" cm="1">
        <f t="array" aca="1" ref="Y1133" ca="1">HYPERLINK("#"&amp;CELL("direccion",Tabla_471032!A1129),"1126")</f>
        <v>1126</v>
      </c>
      <c r="Z1133" s="5" t="str" cm="1">
        <f t="array" aca="1" ref="Z1133" ca="1">HYPERLINK("#"&amp;CELL("direccion",Tabla_471059!A1129),"1126")</f>
        <v>1126</v>
      </c>
      <c r="AA1133" s="5" t="str" cm="1">
        <f t="array" aca="1" ref="AA1133" ca="1">HYPERLINK("#"&amp;CELL("direccion",Tabla_471071!A1129),"1126")</f>
        <v>1126</v>
      </c>
      <c r="AB1133" s="5" t="str" cm="1">
        <f t="array" aca="1" ref="AB1133" ca="1">HYPERLINK("#"&amp;CELL("direccion",Tabla_471062!A1129),"1126")</f>
        <v>1126</v>
      </c>
      <c r="AC1133" s="5" t="str" cm="1">
        <f t="array" aca="1" ref="AC1133" ca="1">HYPERLINK("#"&amp;CELL("direccion",Tabla_471074!A1129),"1126")</f>
        <v>1126</v>
      </c>
      <c r="AD1133" t="s">
        <v>213</v>
      </c>
      <c r="AE1133" s="3">
        <v>45747</v>
      </c>
    </row>
    <row r="1134" spans="1:31" x14ac:dyDescent="0.3">
      <c r="A1134">
        <v>2025</v>
      </c>
      <c r="B1134" s="3">
        <v>45658</v>
      </c>
      <c r="C1134" s="3">
        <v>45747</v>
      </c>
      <c r="D1134" t="s">
        <v>84</v>
      </c>
      <c r="E1134">
        <v>160</v>
      </c>
      <c r="F1134" t="s">
        <v>309</v>
      </c>
      <c r="G1134" t="s">
        <v>309</v>
      </c>
      <c r="H1134" t="s">
        <v>225</v>
      </c>
      <c r="I1134" t="s">
        <v>1113</v>
      </c>
      <c r="J1134" t="s">
        <v>685</v>
      </c>
      <c r="K1134" t="s">
        <v>1778</v>
      </c>
      <c r="L1134" t="s">
        <v>92</v>
      </c>
      <c r="M1134">
        <v>10500</v>
      </c>
      <c r="N1134" t="s">
        <v>212</v>
      </c>
      <c r="O1134">
        <v>8609.76</v>
      </c>
      <c r="P1134" t="s">
        <v>212</v>
      </c>
      <c r="Q1134" s="5" t="str" cm="1">
        <f t="array" aca="1" ref="Q1134" ca="1">HYPERLINK("#"&amp;CELL("direccion",Tabla_471065!A1130),"1127")</f>
        <v>1127</v>
      </c>
      <c r="R1134" s="5" t="str" cm="1">
        <f t="array" aca="1" ref="R1134" ca="1">HYPERLINK("#"&amp;CELL("direccion",Tabla_471039!A1130),"1127")</f>
        <v>1127</v>
      </c>
      <c r="S1134" s="5" t="str" cm="1">
        <f t="array" aca="1" ref="S1134" ca="1">HYPERLINK("#"&amp;CELL("direccion",Tabla_471067!A1130),"1127")</f>
        <v>1127</v>
      </c>
      <c r="T1134" s="5" t="str" cm="1">
        <f t="array" aca="1" ref="T1134" ca="1">HYPERLINK("#"&amp;CELL("direccion",Tabla_471023!A1130),"1127")</f>
        <v>1127</v>
      </c>
      <c r="U1134" s="5" t="str" cm="1">
        <f t="array" aca="1" ref="U1134" ca="1">HYPERLINK("#"&amp;CELL("direccion",Tabla_471047!A1130),"1127")</f>
        <v>1127</v>
      </c>
      <c r="V1134" s="5" t="str" cm="1">
        <f t="array" aca="1" ref="V1134" ca="1">HYPERLINK("#"&amp;CELL("direccion",Tabla_471030!A1130),"1127")</f>
        <v>1127</v>
      </c>
      <c r="W1134" s="5" t="str" cm="1">
        <f t="array" aca="1" ref="W1134" ca="1">HYPERLINK("#"&amp;CELL("direccion",Tabla_471041!A1130),"1127")</f>
        <v>1127</v>
      </c>
      <c r="X1134" s="5" t="str" cm="1">
        <f t="array" aca="1" ref="X1134" ca="1">HYPERLINK("#"&amp;CELL("direccion",Tabla_471031!A1130),"1127")</f>
        <v>1127</v>
      </c>
      <c r="Y1134" s="5" t="str" cm="1">
        <f t="array" aca="1" ref="Y1134" ca="1">HYPERLINK("#"&amp;CELL("direccion",Tabla_471032!A1130),"1127")</f>
        <v>1127</v>
      </c>
      <c r="Z1134" s="5" t="str" cm="1">
        <f t="array" aca="1" ref="Z1134" ca="1">HYPERLINK("#"&amp;CELL("direccion",Tabla_471059!A1130),"1127")</f>
        <v>1127</v>
      </c>
      <c r="AA1134" s="5" t="str" cm="1">
        <f t="array" aca="1" ref="AA1134" ca="1">HYPERLINK("#"&amp;CELL("direccion",Tabla_471071!A1130),"1127")</f>
        <v>1127</v>
      </c>
      <c r="AB1134" s="5" t="str" cm="1">
        <f t="array" aca="1" ref="AB1134" ca="1">HYPERLINK("#"&amp;CELL("direccion",Tabla_471062!A1130),"1127")</f>
        <v>1127</v>
      </c>
      <c r="AC1134" s="5" t="str" cm="1">
        <f t="array" aca="1" ref="AC1134" ca="1">HYPERLINK("#"&amp;CELL("direccion",Tabla_471074!A1130),"1127")</f>
        <v>1127</v>
      </c>
      <c r="AD1134" t="s">
        <v>213</v>
      </c>
      <c r="AE1134" s="3">
        <v>45747</v>
      </c>
    </row>
    <row r="1135" spans="1:31" x14ac:dyDescent="0.3">
      <c r="A1135">
        <v>2025</v>
      </c>
      <c r="B1135" s="3">
        <v>45658</v>
      </c>
      <c r="C1135" s="3">
        <v>45747</v>
      </c>
      <c r="D1135" t="s">
        <v>84</v>
      </c>
      <c r="E1135">
        <v>160</v>
      </c>
      <c r="F1135" t="s">
        <v>309</v>
      </c>
      <c r="G1135" t="s">
        <v>309</v>
      </c>
      <c r="H1135" t="s">
        <v>225</v>
      </c>
      <c r="I1135" t="s">
        <v>1779</v>
      </c>
      <c r="J1135" t="s">
        <v>685</v>
      </c>
      <c r="K1135" t="s">
        <v>410</v>
      </c>
      <c r="L1135" t="s">
        <v>92</v>
      </c>
      <c r="M1135">
        <v>10500</v>
      </c>
      <c r="N1135" t="s">
        <v>212</v>
      </c>
      <c r="O1135">
        <v>8609.76</v>
      </c>
      <c r="P1135" t="s">
        <v>212</v>
      </c>
      <c r="Q1135" s="5" t="str" cm="1">
        <f t="array" aca="1" ref="Q1135" ca="1">HYPERLINK("#"&amp;CELL("direccion",Tabla_471065!A1131),"1128")</f>
        <v>1128</v>
      </c>
      <c r="R1135" s="5" t="str" cm="1">
        <f t="array" aca="1" ref="R1135" ca="1">HYPERLINK("#"&amp;CELL("direccion",Tabla_471039!A1131),"1128")</f>
        <v>1128</v>
      </c>
      <c r="S1135" s="5" t="str" cm="1">
        <f t="array" aca="1" ref="S1135" ca="1">HYPERLINK("#"&amp;CELL("direccion",Tabla_471067!A1131),"1128")</f>
        <v>1128</v>
      </c>
      <c r="T1135" s="5" t="str" cm="1">
        <f t="array" aca="1" ref="T1135" ca="1">HYPERLINK("#"&amp;CELL("direccion",Tabla_471023!A1131),"1128")</f>
        <v>1128</v>
      </c>
      <c r="U1135" s="5" t="str" cm="1">
        <f t="array" aca="1" ref="U1135" ca="1">HYPERLINK("#"&amp;CELL("direccion",Tabla_471047!A1131),"1128")</f>
        <v>1128</v>
      </c>
      <c r="V1135" s="5" t="str" cm="1">
        <f t="array" aca="1" ref="V1135" ca="1">HYPERLINK("#"&amp;CELL("direccion",Tabla_471030!A1131),"1128")</f>
        <v>1128</v>
      </c>
      <c r="W1135" s="5" t="str" cm="1">
        <f t="array" aca="1" ref="W1135" ca="1">HYPERLINK("#"&amp;CELL("direccion",Tabla_471041!A1131),"1128")</f>
        <v>1128</v>
      </c>
      <c r="X1135" s="5" t="str" cm="1">
        <f t="array" aca="1" ref="X1135" ca="1">HYPERLINK("#"&amp;CELL("direccion",Tabla_471031!A1131),"1128")</f>
        <v>1128</v>
      </c>
      <c r="Y1135" s="5" t="str" cm="1">
        <f t="array" aca="1" ref="Y1135" ca="1">HYPERLINK("#"&amp;CELL("direccion",Tabla_471032!A1131),"1128")</f>
        <v>1128</v>
      </c>
      <c r="Z1135" s="5" t="str" cm="1">
        <f t="array" aca="1" ref="Z1135" ca="1">HYPERLINK("#"&amp;CELL("direccion",Tabla_471059!A1131),"1128")</f>
        <v>1128</v>
      </c>
      <c r="AA1135" s="5" t="str" cm="1">
        <f t="array" aca="1" ref="AA1135" ca="1">HYPERLINK("#"&amp;CELL("direccion",Tabla_471071!A1131),"1128")</f>
        <v>1128</v>
      </c>
      <c r="AB1135" s="5" t="str" cm="1">
        <f t="array" aca="1" ref="AB1135" ca="1">HYPERLINK("#"&amp;CELL("direccion",Tabla_471062!A1131),"1128")</f>
        <v>1128</v>
      </c>
      <c r="AC1135" s="5" t="str" cm="1">
        <f t="array" aca="1" ref="AC1135" ca="1">HYPERLINK("#"&amp;CELL("direccion",Tabla_471074!A1131),"1128")</f>
        <v>1128</v>
      </c>
      <c r="AD1135" t="s">
        <v>213</v>
      </c>
      <c r="AE1135" s="3">
        <v>45747</v>
      </c>
    </row>
    <row r="1136" spans="1:31" x14ac:dyDescent="0.3">
      <c r="A1136">
        <v>2025</v>
      </c>
      <c r="B1136" s="3">
        <v>45658</v>
      </c>
      <c r="C1136" s="3">
        <v>45747</v>
      </c>
      <c r="D1136" t="s">
        <v>84</v>
      </c>
      <c r="E1136">
        <v>160</v>
      </c>
      <c r="F1136" t="s">
        <v>309</v>
      </c>
      <c r="G1136" t="s">
        <v>309</v>
      </c>
      <c r="H1136" t="s">
        <v>225</v>
      </c>
      <c r="I1136" t="s">
        <v>1780</v>
      </c>
      <c r="J1136" t="s">
        <v>1781</v>
      </c>
      <c r="K1136" t="s">
        <v>651</v>
      </c>
      <c r="L1136" t="s">
        <v>92</v>
      </c>
      <c r="M1136">
        <v>10500</v>
      </c>
      <c r="N1136" t="s">
        <v>212</v>
      </c>
      <c r="O1136">
        <v>8609.76</v>
      </c>
      <c r="P1136" t="s">
        <v>212</v>
      </c>
      <c r="Q1136" s="5" t="str" cm="1">
        <f t="array" aca="1" ref="Q1136" ca="1">HYPERLINK("#"&amp;CELL("direccion",Tabla_471065!A1132),"1129")</f>
        <v>1129</v>
      </c>
      <c r="R1136" s="5" t="str" cm="1">
        <f t="array" aca="1" ref="R1136" ca="1">HYPERLINK("#"&amp;CELL("direccion",Tabla_471039!A1132),"1129")</f>
        <v>1129</v>
      </c>
      <c r="S1136" s="5" t="str" cm="1">
        <f t="array" aca="1" ref="S1136" ca="1">HYPERLINK("#"&amp;CELL("direccion",Tabla_471067!A1132),"1129")</f>
        <v>1129</v>
      </c>
      <c r="T1136" s="5" t="str" cm="1">
        <f t="array" aca="1" ref="T1136" ca="1">HYPERLINK("#"&amp;CELL("direccion",Tabla_471023!A1132),"1129")</f>
        <v>1129</v>
      </c>
      <c r="U1136" s="5" t="str" cm="1">
        <f t="array" aca="1" ref="U1136" ca="1">HYPERLINK("#"&amp;CELL("direccion",Tabla_471047!A1132),"1129")</f>
        <v>1129</v>
      </c>
      <c r="V1136" s="5" t="str" cm="1">
        <f t="array" aca="1" ref="V1136" ca="1">HYPERLINK("#"&amp;CELL("direccion",Tabla_471030!A1132),"1129")</f>
        <v>1129</v>
      </c>
      <c r="W1136" s="5" t="str" cm="1">
        <f t="array" aca="1" ref="W1136" ca="1">HYPERLINK("#"&amp;CELL("direccion",Tabla_471041!A1132),"1129")</f>
        <v>1129</v>
      </c>
      <c r="X1136" s="5" t="str" cm="1">
        <f t="array" aca="1" ref="X1136" ca="1">HYPERLINK("#"&amp;CELL("direccion",Tabla_471031!A1132),"1129")</f>
        <v>1129</v>
      </c>
      <c r="Y1136" s="5" t="str" cm="1">
        <f t="array" aca="1" ref="Y1136" ca="1">HYPERLINK("#"&amp;CELL("direccion",Tabla_471032!A1132),"1129")</f>
        <v>1129</v>
      </c>
      <c r="Z1136" s="5" t="str" cm="1">
        <f t="array" aca="1" ref="Z1136" ca="1">HYPERLINK("#"&amp;CELL("direccion",Tabla_471059!A1132),"1129")</f>
        <v>1129</v>
      </c>
      <c r="AA1136" s="5" t="str" cm="1">
        <f t="array" aca="1" ref="AA1136" ca="1">HYPERLINK("#"&amp;CELL("direccion",Tabla_471071!A1132),"1129")</f>
        <v>1129</v>
      </c>
      <c r="AB1136" s="5" t="str" cm="1">
        <f t="array" aca="1" ref="AB1136" ca="1">HYPERLINK("#"&amp;CELL("direccion",Tabla_471062!A1132),"1129")</f>
        <v>1129</v>
      </c>
      <c r="AC1136" s="5" t="str" cm="1">
        <f t="array" aca="1" ref="AC1136" ca="1">HYPERLINK("#"&amp;CELL("direccion",Tabla_471074!A1132),"1129")</f>
        <v>1129</v>
      </c>
      <c r="AD1136" t="s">
        <v>213</v>
      </c>
      <c r="AE1136" s="3">
        <v>45747</v>
      </c>
    </row>
    <row r="1137" spans="1:31" x14ac:dyDescent="0.3">
      <c r="A1137">
        <v>2025</v>
      </c>
      <c r="B1137" s="3">
        <v>45658</v>
      </c>
      <c r="C1137" s="3">
        <v>45747</v>
      </c>
      <c r="D1137" t="s">
        <v>84</v>
      </c>
      <c r="E1137">
        <v>160</v>
      </c>
      <c r="F1137" t="s">
        <v>309</v>
      </c>
      <c r="G1137" t="s">
        <v>309</v>
      </c>
      <c r="H1137" t="s">
        <v>225</v>
      </c>
      <c r="I1137" t="s">
        <v>1782</v>
      </c>
      <c r="J1137" t="s">
        <v>1783</v>
      </c>
      <c r="K1137" t="s">
        <v>1739</v>
      </c>
      <c r="L1137" t="s">
        <v>91</v>
      </c>
      <c r="M1137">
        <v>10500</v>
      </c>
      <c r="N1137" t="s">
        <v>212</v>
      </c>
      <c r="O1137">
        <v>8609.76</v>
      </c>
      <c r="P1137" t="s">
        <v>212</v>
      </c>
      <c r="Q1137" s="5" t="str" cm="1">
        <f t="array" aca="1" ref="Q1137" ca="1">HYPERLINK("#"&amp;CELL("direccion",Tabla_471065!A1133),"1130")</f>
        <v>1130</v>
      </c>
      <c r="R1137" s="5" t="str" cm="1">
        <f t="array" aca="1" ref="R1137" ca="1">HYPERLINK("#"&amp;CELL("direccion",Tabla_471039!A1133),"1130")</f>
        <v>1130</v>
      </c>
      <c r="S1137" s="5" t="str" cm="1">
        <f t="array" aca="1" ref="S1137" ca="1">HYPERLINK("#"&amp;CELL("direccion",Tabla_471067!A1133),"1130")</f>
        <v>1130</v>
      </c>
      <c r="T1137" s="5" t="str" cm="1">
        <f t="array" aca="1" ref="T1137" ca="1">HYPERLINK("#"&amp;CELL("direccion",Tabla_471023!A1133),"1130")</f>
        <v>1130</v>
      </c>
      <c r="U1137" s="5" t="str" cm="1">
        <f t="array" aca="1" ref="U1137" ca="1">HYPERLINK("#"&amp;CELL("direccion",Tabla_471047!A1133),"1130")</f>
        <v>1130</v>
      </c>
      <c r="V1137" s="5" t="str" cm="1">
        <f t="array" aca="1" ref="V1137" ca="1">HYPERLINK("#"&amp;CELL("direccion",Tabla_471030!A1133),"1130")</f>
        <v>1130</v>
      </c>
      <c r="W1137" s="5" t="str" cm="1">
        <f t="array" aca="1" ref="W1137" ca="1">HYPERLINK("#"&amp;CELL("direccion",Tabla_471041!A1133),"1130")</f>
        <v>1130</v>
      </c>
      <c r="X1137" s="5" t="str" cm="1">
        <f t="array" aca="1" ref="X1137" ca="1">HYPERLINK("#"&amp;CELL("direccion",Tabla_471031!A1133),"1130")</f>
        <v>1130</v>
      </c>
      <c r="Y1137" s="5" t="str" cm="1">
        <f t="array" aca="1" ref="Y1137" ca="1">HYPERLINK("#"&amp;CELL("direccion",Tabla_471032!A1133),"1130")</f>
        <v>1130</v>
      </c>
      <c r="Z1137" s="5" t="str" cm="1">
        <f t="array" aca="1" ref="Z1137" ca="1">HYPERLINK("#"&amp;CELL("direccion",Tabla_471059!A1133),"1130")</f>
        <v>1130</v>
      </c>
      <c r="AA1137" s="5" t="str" cm="1">
        <f t="array" aca="1" ref="AA1137" ca="1">HYPERLINK("#"&amp;CELL("direccion",Tabla_471071!A1133),"1130")</f>
        <v>1130</v>
      </c>
      <c r="AB1137" s="5" t="str" cm="1">
        <f t="array" aca="1" ref="AB1137" ca="1">HYPERLINK("#"&amp;CELL("direccion",Tabla_471062!A1133),"1130")</f>
        <v>1130</v>
      </c>
      <c r="AC1137" s="5" t="str" cm="1">
        <f t="array" aca="1" ref="AC1137" ca="1">HYPERLINK("#"&amp;CELL("direccion",Tabla_471074!A1133),"1130")</f>
        <v>1130</v>
      </c>
      <c r="AD1137" t="s">
        <v>213</v>
      </c>
      <c r="AE1137" s="3">
        <v>45747</v>
      </c>
    </row>
    <row r="1138" spans="1:31" x14ac:dyDescent="0.3">
      <c r="A1138">
        <v>2025</v>
      </c>
      <c r="B1138" s="3">
        <v>45658</v>
      </c>
      <c r="C1138" s="3">
        <v>45747</v>
      </c>
      <c r="D1138" t="s">
        <v>84</v>
      </c>
      <c r="E1138">
        <v>160</v>
      </c>
      <c r="F1138" t="s">
        <v>309</v>
      </c>
      <c r="G1138" t="s">
        <v>309</v>
      </c>
      <c r="H1138" t="s">
        <v>225</v>
      </c>
      <c r="I1138" t="s">
        <v>1784</v>
      </c>
      <c r="J1138" t="s">
        <v>1537</v>
      </c>
      <c r="K1138" t="s">
        <v>538</v>
      </c>
      <c r="L1138" t="s">
        <v>92</v>
      </c>
      <c r="M1138">
        <v>10500</v>
      </c>
      <c r="N1138" t="s">
        <v>212</v>
      </c>
      <c r="O1138">
        <v>8609.76</v>
      </c>
      <c r="P1138" t="s">
        <v>212</v>
      </c>
      <c r="Q1138" s="5" t="str" cm="1">
        <f t="array" aca="1" ref="Q1138" ca="1">HYPERLINK("#"&amp;CELL("direccion",Tabla_471065!A1134),"1131")</f>
        <v>1131</v>
      </c>
      <c r="R1138" s="5" t="str" cm="1">
        <f t="array" aca="1" ref="R1138" ca="1">HYPERLINK("#"&amp;CELL("direccion",Tabla_471039!A1134),"1131")</f>
        <v>1131</v>
      </c>
      <c r="S1138" s="5" t="str" cm="1">
        <f t="array" aca="1" ref="S1138" ca="1">HYPERLINK("#"&amp;CELL("direccion",Tabla_471067!A1134),"1131")</f>
        <v>1131</v>
      </c>
      <c r="T1138" s="5" t="str" cm="1">
        <f t="array" aca="1" ref="T1138" ca="1">HYPERLINK("#"&amp;CELL("direccion",Tabla_471023!A1134),"1131")</f>
        <v>1131</v>
      </c>
      <c r="U1138" s="5" t="str" cm="1">
        <f t="array" aca="1" ref="U1138" ca="1">HYPERLINK("#"&amp;CELL("direccion",Tabla_471047!A1134),"1131")</f>
        <v>1131</v>
      </c>
      <c r="V1138" s="5" t="str" cm="1">
        <f t="array" aca="1" ref="V1138" ca="1">HYPERLINK("#"&amp;CELL("direccion",Tabla_471030!A1134),"1131")</f>
        <v>1131</v>
      </c>
      <c r="W1138" s="5" t="str" cm="1">
        <f t="array" aca="1" ref="W1138" ca="1">HYPERLINK("#"&amp;CELL("direccion",Tabla_471041!A1134),"1131")</f>
        <v>1131</v>
      </c>
      <c r="X1138" s="5" t="str" cm="1">
        <f t="array" aca="1" ref="X1138" ca="1">HYPERLINK("#"&amp;CELL("direccion",Tabla_471031!A1134),"1131")</f>
        <v>1131</v>
      </c>
      <c r="Y1138" s="5" t="str" cm="1">
        <f t="array" aca="1" ref="Y1138" ca="1">HYPERLINK("#"&amp;CELL("direccion",Tabla_471032!A1134),"1131")</f>
        <v>1131</v>
      </c>
      <c r="Z1138" s="5" t="str" cm="1">
        <f t="array" aca="1" ref="Z1138" ca="1">HYPERLINK("#"&amp;CELL("direccion",Tabla_471059!A1134),"1131")</f>
        <v>1131</v>
      </c>
      <c r="AA1138" s="5" t="str" cm="1">
        <f t="array" aca="1" ref="AA1138" ca="1">HYPERLINK("#"&amp;CELL("direccion",Tabla_471071!A1134),"1131")</f>
        <v>1131</v>
      </c>
      <c r="AB1138" s="5" t="str" cm="1">
        <f t="array" aca="1" ref="AB1138" ca="1">HYPERLINK("#"&amp;CELL("direccion",Tabla_471062!A1134),"1131")</f>
        <v>1131</v>
      </c>
      <c r="AC1138" s="5" t="str" cm="1">
        <f t="array" aca="1" ref="AC1138" ca="1">HYPERLINK("#"&amp;CELL("direccion",Tabla_471074!A1134),"1131")</f>
        <v>1131</v>
      </c>
      <c r="AD1138" t="s">
        <v>213</v>
      </c>
      <c r="AE1138" s="3">
        <v>45747</v>
      </c>
    </row>
    <row r="1139" spans="1:31" x14ac:dyDescent="0.3">
      <c r="A1139">
        <v>2025</v>
      </c>
      <c r="B1139" s="3">
        <v>45658</v>
      </c>
      <c r="C1139" s="3">
        <v>45747</v>
      </c>
      <c r="D1139" t="s">
        <v>84</v>
      </c>
      <c r="E1139">
        <v>160</v>
      </c>
      <c r="F1139" t="s">
        <v>309</v>
      </c>
      <c r="G1139" t="s">
        <v>309</v>
      </c>
      <c r="H1139" t="s">
        <v>225</v>
      </c>
      <c r="I1139" t="s">
        <v>648</v>
      </c>
      <c r="J1139" t="s">
        <v>402</v>
      </c>
      <c r="K1139" t="s">
        <v>423</v>
      </c>
      <c r="L1139" t="s">
        <v>92</v>
      </c>
      <c r="M1139">
        <v>10500</v>
      </c>
      <c r="N1139" t="s">
        <v>212</v>
      </c>
      <c r="O1139">
        <v>8609.76</v>
      </c>
      <c r="P1139" t="s">
        <v>212</v>
      </c>
      <c r="Q1139" s="5" t="str" cm="1">
        <f t="array" aca="1" ref="Q1139" ca="1">HYPERLINK("#"&amp;CELL("direccion",Tabla_471065!A1135),"1132")</f>
        <v>1132</v>
      </c>
      <c r="R1139" s="5" t="str" cm="1">
        <f t="array" aca="1" ref="R1139" ca="1">HYPERLINK("#"&amp;CELL("direccion",Tabla_471039!A1135),"1132")</f>
        <v>1132</v>
      </c>
      <c r="S1139" s="5" t="str" cm="1">
        <f t="array" aca="1" ref="S1139" ca="1">HYPERLINK("#"&amp;CELL("direccion",Tabla_471067!A1135),"1132")</f>
        <v>1132</v>
      </c>
      <c r="T1139" s="5" t="str" cm="1">
        <f t="array" aca="1" ref="T1139" ca="1">HYPERLINK("#"&amp;CELL("direccion",Tabla_471023!A1135),"1132")</f>
        <v>1132</v>
      </c>
      <c r="U1139" s="5" t="str" cm="1">
        <f t="array" aca="1" ref="U1139" ca="1">HYPERLINK("#"&amp;CELL("direccion",Tabla_471047!A1135),"1132")</f>
        <v>1132</v>
      </c>
      <c r="V1139" s="5" t="str" cm="1">
        <f t="array" aca="1" ref="V1139" ca="1">HYPERLINK("#"&amp;CELL("direccion",Tabla_471030!A1135),"1132")</f>
        <v>1132</v>
      </c>
      <c r="W1139" s="5" t="str" cm="1">
        <f t="array" aca="1" ref="W1139" ca="1">HYPERLINK("#"&amp;CELL("direccion",Tabla_471041!A1135),"1132")</f>
        <v>1132</v>
      </c>
      <c r="X1139" s="5" t="str" cm="1">
        <f t="array" aca="1" ref="X1139" ca="1">HYPERLINK("#"&amp;CELL("direccion",Tabla_471031!A1135),"1132")</f>
        <v>1132</v>
      </c>
      <c r="Y1139" s="5" t="str" cm="1">
        <f t="array" aca="1" ref="Y1139" ca="1">HYPERLINK("#"&amp;CELL("direccion",Tabla_471032!A1135),"1132")</f>
        <v>1132</v>
      </c>
      <c r="Z1139" s="5" t="str" cm="1">
        <f t="array" aca="1" ref="Z1139" ca="1">HYPERLINK("#"&amp;CELL("direccion",Tabla_471059!A1135),"1132")</f>
        <v>1132</v>
      </c>
      <c r="AA1139" s="5" t="str" cm="1">
        <f t="array" aca="1" ref="AA1139" ca="1">HYPERLINK("#"&amp;CELL("direccion",Tabla_471071!A1135),"1132")</f>
        <v>1132</v>
      </c>
      <c r="AB1139" s="5" t="str" cm="1">
        <f t="array" aca="1" ref="AB1139" ca="1">HYPERLINK("#"&amp;CELL("direccion",Tabla_471062!A1135),"1132")</f>
        <v>1132</v>
      </c>
      <c r="AC1139" s="5" t="str" cm="1">
        <f t="array" aca="1" ref="AC1139" ca="1">HYPERLINK("#"&amp;CELL("direccion",Tabla_471074!A1135),"1132")</f>
        <v>1132</v>
      </c>
      <c r="AD1139" t="s">
        <v>213</v>
      </c>
      <c r="AE1139" s="3">
        <v>45747</v>
      </c>
    </row>
    <row r="1140" spans="1:31" x14ac:dyDescent="0.3">
      <c r="A1140">
        <v>2025</v>
      </c>
      <c r="B1140" s="3">
        <v>45658</v>
      </c>
      <c r="C1140" s="3">
        <v>45747</v>
      </c>
      <c r="D1140" t="s">
        <v>84</v>
      </c>
      <c r="E1140">
        <v>160</v>
      </c>
      <c r="F1140" t="s">
        <v>309</v>
      </c>
      <c r="G1140" t="s">
        <v>309</v>
      </c>
      <c r="H1140" t="s">
        <v>225</v>
      </c>
      <c r="I1140" t="s">
        <v>1785</v>
      </c>
      <c r="J1140" t="s">
        <v>402</v>
      </c>
      <c r="K1140" t="s">
        <v>1199</v>
      </c>
      <c r="L1140" t="s">
        <v>92</v>
      </c>
      <c r="M1140">
        <v>10500</v>
      </c>
      <c r="N1140" t="s">
        <v>212</v>
      </c>
      <c r="O1140">
        <v>8609.76</v>
      </c>
      <c r="P1140" t="s">
        <v>212</v>
      </c>
      <c r="Q1140" s="5" t="str" cm="1">
        <f t="array" aca="1" ref="Q1140" ca="1">HYPERLINK("#"&amp;CELL("direccion",Tabla_471065!A1136),"1133")</f>
        <v>1133</v>
      </c>
      <c r="R1140" s="5" t="str" cm="1">
        <f t="array" aca="1" ref="R1140" ca="1">HYPERLINK("#"&amp;CELL("direccion",Tabla_471039!A1136),"1133")</f>
        <v>1133</v>
      </c>
      <c r="S1140" s="5" t="str" cm="1">
        <f t="array" aca="1" ref="S1140" ca="1">HYPERLINK("#"&amp;CELL("direccion",Tabla_471067!A1136),"1133")</f>
        <v>1133</v>
      </c>
      <c r="T1140" s="5" t="str" cm="1">
        <f t="array" aca="1" ref="T1140" ca="1">HYPERLINK("#"&amp;CELL("direccion",Tabla_471023!A1136),"1133")</f>
        <v>1133</v>
      </c>
      <c r="U1140" s="5" t="str" cm="1">
        <f t="array" aca="1" ref="U1140" ca="1">HYPERLINK("#"&amp;CELL("direccion",Tabla_471047!A1136),"1133")</f>
        <v>1133</v>
      </c>
      <c r="V1140" s="5" t="str" cm="1">
        <f t="array" aca="1" ref="V1140" ca="1">HYPERLINK("#"&amp;CELL("direccion",Tabla_471030!A1136),"1133")</f>
        <v>1133</v>
      </c>
      <c r="W1140" s="5" t="str" cm="1">
        <f t="array" aca="1" ref="W1140" ca="1">HYPERLINK("#"&amp;CELL("direccion",Tabla_471041!A1136),"1133")</f>
        <v>1133</v>
      </c>
      <c r="X1140" s="5" t="str" cm="1">
        <f t="array" aca="1" ref="X1140" ca="1">HYPERLINK("#"&amp;CELL("direccion",Tabla_471031!A1136),"1133")</f>
        <v>1133</v>
      </c>
      <c r="Y1140" s="5" t="str" cm="1">
        <f t="array" aca="1" ref="Y1140" ca="1">HYPERLINK("#"&amp;CELL("direccion",Tabla_471032!A1136),"1133")</f>
        <v>1133</v>
      </c>
      <c r="Z1140" s="5" t="str" cm="1">
        <f t="array" aca="1" ref="Z1140" ca="1">HYPERLINK("#"&amp;CELL("direccion",Tabla_471059!A1136),"1133")</f>
        <v>1133</v>
      </c>
      <c r="AA1140" s="5" t="str" cm="1">
        <f t="array" aca="1" ref="AA1140" ca="1">HYPERLINK("#"&amp;CELL("direccion",Tabla_471071!A1136),"1133")</f>
        <v>1133</v>
      </c>
      <c r="AB1140" s="5" t="str" cm="1">
        <f t="array" aca="1" ref="AB1140" ca="1">HYPERLINK("#"&amp;CELL("direccion",Tabla_471062!A1136),"1133")</f>
        <v>1133</v>
      </c>
      <c r="AC1140" s="5" t="str" cm="1">
        <f t="array" aca="1" ref="AC1140" ca="1">HYPERLINK("#"&amp;CELL("direccion",Tabla_471074!A1136),"1133")</f>
        <v>1133</v>
      </c>
      <c r="AD1140" t="s">
        <v>213</v>
      </c>
      <c r="AE1140" s="3">
        <v>45747</v>
      </c>
    </row>
    <row r="1141" spans="1:31" x14ac:dyDescent="0.3">
      <c r="A1141">
        <v>2025</v>
      </c>
      <c r="B1141" s="3">
        <v>45658</v>
      </c>
      <c r="C1141" s="3">
        <v>45747</v>
      </c>
      <c r="D1141" t="s">
        <v>84</v>
      </c>
      <c r="E1141">
        <v>160</v>
      </c>
      <c r="F1141" t="s">
        <v>316</v>
      </c>
      <c r="G1141" t="s">
        <v>316</v>
      </c>
      <c r="H1141" t="s">
        <v>225</v>
      </c>
      <c r="I1141" t="s">
        <v>1786</v>
      </c>
      <c r="J1141" t="s">
        <v>402</v>
      </c>
      <c r="K1141" t="s">
        <v>485</v>
      </c>
      <c r="L1141" t="s">
        <v>92</v>
      </c>
      <c r="M1141">
        <v>10500</v>
      </c>
      <c r="N1141" t="s">
        <v>212</v>
      </c>
      <c r="O1141">
        <v>8609.76</v>
      </c>
      <c r="P1141" t="s">
        <v>212</v>
      </c>
      <c r="Q1141" s="5" t="str" cm="1">
        <f t="array" aca="1" ref="Q1141" ca="1">HYPERLINK("#"&amp;CELL("direccion",Tabla_471065!A1137),"1134")</f>
        <v>1134</v>
      </c>
      <c r="R1141" s="5" t="str" cm="1">
        <f t="array" aca="1" ref="R1141" ca="1">HYPERLINK("#"&amp;CELL("direccion",Tabla_471039!A1137),"1134")</f>
        <v>1134</v>
      </c>
      <c r="S1141" s="5" t="str" cm="1">
        <f t="array" aca="1" ref="S1141" ca="1">HYPERLINK("#"&amp;CELL("direccion",Tabla_471067!A1137),"1134")</f>
        <v>1134</v>
      </c>
      <c r="T1141" s="5" t="str" cm="1">
        <f t="array" aca="1" ref="T1141" ca="1">HYPERLINK("#"&amp;CELL("direccion",Tabla_471023!A1137),"1134")</f>
        <v>1134</v>
      </c>
      <c r="U1141" s="5" t="str" cm="1">
        <f t="array" aca="1" ref="U1141" ca="1">HYPERLINK("#"&amp;CELL("direccion",Tabla_471047!A1137),"1134")</f>
        <v>1134</v>
      </c>
      <c r="V1141" s="5" t="str" cm="1">
        <f t="array" aca="1" ref="V1141" ca="1">HYPERLINK("#"&amp;CELL("direccion",Tabla_471030!A1137),"1134")</f>
        <v>1134</v>
      </c>
      <c r="W1141" s="5" t="str" cm="1">
        <f t="array" aca="1" ref="W1141" ca="1">HYPERLINK("#"&amp;CELL("direccion",Tabla_471041!A1137),"1134")</f>
        <v>1134</v>
      </c>
      <c r="X1141" s="5" t="str" cm="1">
        <f t="array" aca="1" ref="X1141" ca="1">HYPERLINK("#"&amp;CELL("direccion",Tabla_471031!A1137),"1134")</f>
        <v>1134</v>
      </c>
      <c r="Y1141" s="5" t="str" cm="1">
        <f t="array" aca="1" ref="Y1141" ca="1">HYPERLINK("#"&amp;CELL("direccion",Tabla_471032!A1137),"1134")</f>
        <v>1134</v>
      </c>
      <c r="Z1141" s="5" t="str" cm="1">
        <f t="array" aca="1" ref="Z1141" ca="1">HYPERLINK("#"&amp;CELL("direccion",Tabla_471059!A1137),"1134")</f>
        <v>1134</v>
      </c>
      <c r="AA1141" s="5" t="str" cm="1">
        <f t="array" aca="1" ref="AA1141" ca="1">HYPERLINK("#"&amp;CELL("direccion",Tabla_471071!A1137),"1134")</f>
        <v>1134</v>
      </c>
      <c r="AB1141" s="5" t="str" cm="1">
        <f t="array" aca="1" ref="AB1141" ca="1">HYPERLINK("#"&amp;CELL("direccion",Tabla_471062!A1137),"1134")</f>
        <v>1134</v>
      </c>
      <c r="AC1141" s="5" t="str" cm="1">
        <f t="array" aca="1" ref="AC1141" ca="1">HYPERLINK("#"&amp;CELL("direccion",Tabla_471074!A1137),"1134")</f>
        <v>1134</v>
      </c>
      <c r="AD1141" t="s">
        <v>213</v>
      </c>
      <c r="AE1141" s="3">
        <v>45747</v>
      </c>
    </row>
    <row r="1142" spans="1:31" x14ac:dyDescent="0.3">
      <c r="A1142">
        <v>2025</v>
      </c>
      <c r="B1142" s="3">
        <v>45658</v>
      </c>
      <c r="C1142" s="3">
        <v>45747</v>
      </c>
      <c r="D1142" t="s">
        <v>84</v>
      </c>
      <c r="E1142">
        <v>160</v>
      </c>
      <c r="F1142" t="s">
        <v>309</v>
      </c>
      <c r="G1142" t="s">
        <v>309</v>
      </c>
      <c r="H1142" t="s">
        <v>225</v>
      </c>
      <c r="I1142" t="s">
        <v>1047</v>
      </c>
      <c r="J1142" t="s">
        <v>402</v>
      </c>
      <c r="K1142" t="s">
        <v>737</v>
      </c>
      <c r="L1142" t="s">
        <v>91</v>
      </c>
      <c r="M1142">
        <v>10500</v>
      </c>
      <c r="N1142" t="s">
        <v>212</v>
      </c>
      <c r="O1142">
        <v>8609.76</v>
      </c>
      <c r="P1142" t="s">
        <v>212</v>
      </c>
      <c r="Q1142" s="5" t="str" cm="1">
        <f t="array" aca="1" ref="Q1142" ca="1">HYPERLINK("#"&amp;CELL("direccion",Tabla_471065!A1138),"1135")</f>
        <v>1135</v>
      </c>
      <c r="R1142" s="5" t="str" cm="1">
        <f t="array" aca="1" ref="R1142" ca="1">HYPERLINK("#"&amp;CELL("direccion",Tabla_471039!A1138),"1135")</f>
        <v>1135</v>
      </c>
      <c r="S1142" s="5" t="str" cm="1">
        <f t="array" aca="1" ref="S1142" ca="1">HYPERLINK("#"&amp;CELL("direccion",Tabla_471067!A1138),"1135")</f>
        <v>1135</v>
      </c>
      <c r="T1142" s="5" t="str" cm="1">
        <f t="array" aca="1" ref="T1142" ca="1">HYPERLINK("#"&amp;CELL("direccion",Tabla_471023!A1138),"1135")</f>
        <v>1135</v>
      </c>
      <c r="U1142" s="5" t="str" cm="1">
        <f t="array" aca="1" ref="U1142" ca="1">HYPERLINK("#"&amp;CELL("direccion",Tabla_471047!A1138),"1135")</f>
        <v>1135</v>
      </c>
      <c r="V1142" s="5" t="str" cm="1">
        <f t="array" aca="1" ref="V1142" ca="1">HYPERLINK("#"&amp;CELL("direccion",Tabla_471030!A1138),"1135")</f>
        <v>1135</v>
      </c>
      <c r="W1142" s="5" t="str" cm="1">
        <f t="array" aca="1" ref="W1142" ca="1">HYPERLINK("#"&amp;CELL("direccion",Tabla_471041!A1138),"1135")</f>
        <v>1135</v>
      </c>
      <c r="X1142" s="5" t="str" cm="1">
        <f t="array" aca="1" ref="X1142" ca="1">HYPERLINK("#"&amp;CELL("direccion",Tabla_471031!A1138),"1135")</f>
        <v>1135</v>
      </c>
      <c r="Y1142" s="5" t="str" cm="1">
        <f t="array" aca="1" ref="Y1142" ca="1">HYPERLINK("#"&amp;CELL("direccion",Tabla_471032!A1138),"1135")</f>
        <v>1135</v>
      </c>
      <c r="Z1142" s="5" t="str" cm="1">
        <f t="array" aca="1" ref="Z1142" ca="1">HYPERLINK("#"&amp;CELL("direccion",Tabla_471059!A1138),"1135")</f>
        <v>1135</v>
      </c>
      <c r="AA1142" s="5" t="str" cm="1">
        <f t="array" aca="1" ref="AA1142" ca="1">HYPERLINK("#"&amp;CELL("direccion",Tabla_471071!A1138),"1135")</f>
        <v>1135</v>
      </c>
      <c r="AB1142" s="5" t="str" cm="1">
        <f t="array" aca="1" ref="AB1142" ca="1">HYPERLINK("#"&amp;CELL("direccion",Tabla_471062!A1138),"1135")</f>
        <v>1135</v>
      </c>
      <c r="AC1142" s="5" t="str" cm="1">
        <f t="array" aca="1" ref="AC1142" ca="1">HYPERLINK("#"&amp;CELL("direccion",Tabla_471074!A1138),"1135")</f>
        <v>1135</v>
      </c>
      <c r="AD1142" t="s">
        <v>213</v>
      </c>
      <c r="AE1142" s="3">
        <v>45747</v>
      </c>
    </row>
    <row r="1143" spans="1:31" x14ac:dyDescent="0.3">
      <c r="A1143">
        <v>2025</v>
      </c>
      <c r="B1143" s="3">
        <v>45658</v>
      </c>
      <c r="C1143" s="3">
        <v>45747</v>
      </c>
      <c r="D1143" t="s">
        <v>84</v>
      </c>
      <c r="E1143">
        <v>160</v>
      </c>
      <c r="F1143" t="s">
        <v>309</v>
      </c>
      <c r="G1143" t="s">
        <v>309</v>
      </c>
      <c r="H1143" t="s">
        <v>225</v>
      </c>
      <c r="I1143" t="s">
        <v>1787</v>
      </c>
      <c r="J1143" t="s">
        <v>369</v>
      </c>
      <c r="K1143" t="s">
        <v>370</v>
      </c>
      <c r="L1143" t="s">
        <v>91</v>
      </c>
      <c r="M1143">
        <v>10500</v>
      </c>
      <c r="N1143" t="s">
        <v>212</v>
      </c>
      <c r="O1143">
        <v>8609.76</v>
      </c>
      <c r="P1143" t="s">
        <v>212</v>
      </c>
      <c r="Q1143" s="5" t="str" cm="1">
        <f t="array" aca="1" ref="Q1143" ca="1">HYPERLINK("#"&amp;CELL("direccion",Tabla_471065!A1139),"1136")</f>
        <v>1136</v>
      </c>
      <c r="R1143" s="5" t="str" cm="1">
        <f t="array" aca="1" ref="R1143" ca="1">HYPERLINK("#"&amp;CELL("direccion",Tabla_471039!A1139),"1136")</f>
        <v>1136</v>
      </c>
      <c r="S1143" s="5" t="str" cm="1">
        <f t="array" aca="1" ref="S1143" ca="1">HYPERLINK("#"&amp;CELL("direccion",Tabla_471067!A1139),"1136")</f>
        <v>1136</v>
      </c>
      <c r="T1143" s="5" t="str" cm="1">
        <f t="array" aca="1" ref="T1143" ca="1">HYPERLINK("#"&amp;CELL("direccion",Tabla_471023!A1139),"1136")</f>
        <v>1136</v>
      </c>
      <c r="U1143" s="5" t="str" cm="1">
        <f t="array" aca="1" ref="U1143" ca="1">HYPERLINK("#"&amp;CELL("direccion",Tabla_471047!A1139),"1136")</f>
        <v>1136</v>
      </c>
      <c r="V1143" s="5" t="str" cm="1">
        <f t="array" aca="1" ref="V1143" ca="1">HYPERLINK("#"&amp;CELL("direccion",Tabla_471030!A1139),"1136")</f>
        <v>1136</v>
      </c>
      <c r="W1143" s="5" t="str" cm="1">
        <f t="array" aca="1" ref="W1143" ca="1">HYPERLINK("#"&amp;CELL("direccion",Tabla_471041!A1139),"1136")</f>
        <v>1136</v>
      </c>
      <c r="X1143" s="5" t="str" cm="1">
        <f t="array" aca="1" ref="X1143" ca="1">HYPERLINK("#"&amp;CELL("direccion",Tabla_471031!A1139),"1136")</f>
        <v>1136</v>
      </c>
      <c r="Y1143" s="5" t="str" cm="1">
        <f t="array" aca="1" ref="Y1143" ca="1">HYPERLINK("#"&amp;CELL("direccion",Tabla_471032!A1139),"1136")</f>
        <v>1136</v>
      </c>
      <c r="Z1143" s="5" t="str" cm="1">
        <f t="array" aca="1" ref="Z1143" ca="1">HYPERLINK("#"&amp;CELL("direccion",Tabla_471059!A1139),"1136")</f>
        <v>1136</v>
      </c>
      <c r="AA1143" s="5" t="str" cm="1">
        <f t="array" aca="1" ref="AA1143" ca="1">HYPERLINK("#"&amp;CELL("direccion",Tabla_471071!A1139),"1136")</f>
        <v>1136</v>
      </c>
      <c r="AB1143" s="5" t="str" cm="1">
        <f t="array" aca="1" ref="AB1143" ca="1">HYPERLINK("#"&amp;CELL("direccion",Tabla_471062!A1139),"1136")</f>
        <v>1136</v>
      </c>
      <c r="AC1143" s="5" t="str" cm="1">
        <f t="array" aca="1" ref="AC1143" ca="1">HYPERLINK("#"&amp;CELL("direccion",Tabla_471074!A1139),"1136")</f>
        <v>1136</v>
      </c>
      <c r="AD1143" t="s">
        <v>213</v>
      </c>
      <c r="AE1143" s="3">
        <v>45747</v>
      </c>
    </row>
    <row r="1144" spans="1:31" x14ac:dyDescent="0.3">
      <c r="A1144">
        <v>2025</v>
      </c>
      <c r="B1144" s="3">
        <v>45658</v>
      </c>
      <c r="C1144" s="3">
        <v>45747</v>
      </c>
      <c r="D1144" t="s">
        <v>84</v>
      </c>
      <c r="E1144">
        <v>160</v>
      </c>
      <c r="F1144" t="s">
        <v>309</v>
      </c>
      <c r="G1144" t="s">
        <v>309</v>
      </c>
      <c r="H1144" t="s">
        <v>225</v>
      </c>
      <c r="I1144" t="s">
        <v>1788</v>
      </c>
      <c r="J1144" t="s">
        <v>867</v>
      </c>
      <c r="K1144" t="s">
        <v>1789</v>
      </c>
      <c r="L1144" t="s">
        <v>91</v>
      </c>
      <c r="M1144">
        <v>10500</v>
      </c>
      <c r="N1144" t="s">
        <v>212</v>
      </c>
      <c r="O1144">
        <v>8609.76</v>
      </c>
      <c r="P1144" t="s">
        <v>212</v>
      </c>
      <c r="Q1144" s="5" t="str" cm="1">
        <f t="array" aca="1" ref="Q1144" ca="1">HYPERLINK("#"&amp;CELL("direccion",Tabla_471065!A1140),"1137")</f>
        <v>1137</v>
      </c>
      <c r="R1144" s="5" t="str" cm="1">
        <f t="array" aca="1" ref="R1144" ca="1">HYPERLINK("#"&amp;CELL("direccion",Tabla_471039!A1140),"1137")</f>
        <v>1137</v>
      </c>
      <c r="S1144" s="5" t="str" cm="1">
        <f t="array" aca="1" ref="S1144" ca="1">HYPERLINK("#"&amp;CELL("direccion",Tabla_471067!A1140),"1137")</f>
        <v>1137</v>
      </c>
      <c r="T1144" s="5" t="str" cm="1">
        <f t="array" aca="1" ref="T1144" ca="1">HYPERLINK("#"&amp;CELL("direccion",Tabla_471023!A1140),"1137")</f>
        <v>1137</v>
      </c>
      <c r="U1144" s="5" t="str" cm="1">
        <f t="array" aca="1" ref="U1144" ca="1">HYPERLINK("#"&amp;CELL("direccion",Tabla_471047!A1140),"1137")</f>
        <v>1137</v>
      </c>
      <c r="V1144" s="5" t="str" cm="1">
        <f t="array" aca="1" ref="V1144" ca="1">HYPERLINK("#"&amp;CELL("direccion",Tabla_471030!A1140),"1137")</f>
        <v>1137</v>
      </c>
      <c r="W1144" s="5" t="str" cm="1">
        <f t="array" aca="1" ref="W1144" ca="1">HYPERLINK("#"&amp;CELL("direccion",Tabla_471041!A1140),"1137")</f>
        <v>1137</v>
      </c>
      <c r="X1144" s="5" t="str" cm="1">
        <f t="array" aca="1" ref="X1144" ca="1">HYPERLINK("#"&amp;CELL("direccion",Tabla_471031!A1140),"1137")</f>
        <v>1137</v>
      </c>
      <c r="Y1144" s="5" t="str" cm="1">
        <f t="array" aca="1" ref="Y1144" ca="1">HYPERLINK("#"&amp;CELL("direccion",Tabla_471032!A1140),"1137")</f>
        <v>1137</v>
      </c>
      <c r="Z1144" s="5" t="str" cm="1">
        <f t="array" aca="1" ref="Z1144" ca="1">HYPERLINK("#"&amp;CELL("direccion",Tabla_471059!A1140),"1137")</f>
        <v>1137</v>
      </c>
      <c r="AA1144" s="5" t="str" cm="1">
        <f t="array" aca="1" ref="AA1144" ca="1">HYPERLINK("#"&amp;CELL("direccion",Tabla_471071!A1140),"1137")</f>
        <v>1137</v>
      </c>
      <c r="AB1144" s="5" t="str" cm="1">
        <f t="array" aca="1" ref="AB1144" ca="1">HYPERLINK("#"&amp;CELL("direccion",Tabla_471062!A1140),"1137")</f>
        <v>1137</v>
      </c>
      <c r="AC1144" s="5" t="str" cm="1">
        <f t="array" aca="1" ref="AC1144" ca="1">HYPERLINK("#"&amp;CELL("direccion",Tabla_471074!A1140),"1137")</f>
        <v>1137</v>
      </c>
      <c r="AD1144" t="s">
        <v>213</v>
      </c>
      <c r="AE1144" s="3">
        <v>45747</v>
      </c>
    </row>
    <row r="1145" spans="1:31" x14ac:dyDescent="0.3">
      <c r="A1145">
        <v>2025</v>
      </c>
      <c r="B1145" s="3">
        <v>45658</v>
      </c>
      <c r="C1145" s="3">
        <v>45747</v>
      </c>
      <c r="D1145" t="s">
        <v>84</v>
      </c>
      <c r="E1145">
        <v>160</v>
      </c>
      <c r="F1145" t="s">
        <v>309</v>
      </c>
      <c r="G1145" t="s">
        <v>309</v>
      </c>
      <c r="H1145" t="s">
        <v>225</v>
      </c>
      <c r="I1145" t="s">
        <v>1315</v>
      </c>
      <c r="J1145" t="s">
        <v>387</v>
      </c>
      <c r="K1145" t="s">
        <v>1530</v>
      </c>
      <c r="L1145" t="s">
        <v>92</v>
      </c>
      <c r="M1145">
        <v>10500</v>
      </c>
      <c r="N1145" t="s">
        <v>212</v>
      </c>
      <c r="O1145">
        <v>8609.76</v>
      </c>
      <c r="P1145" t="s">
        <v>212</v>
      </c>
      <c r="Q1145" s="5" t="str" cm="1">
        <f t="array" aca="1" ref="Q1145" ca="1">HYPERLINK("#"&amp;CELL("direccion",Tabla_471065!A1141),"1138")</f>
        <v>1138</v>
      </c>
      <c r="R1145" s="5" t="str" cm="1">
        <f t="array" aca="1" ref="R1145" ca="1">HYPERLINK("#"&amp;CELL("direccion",Tabla_471039!A1141),"1138")</f>
        <v>1138</v>
      </c>
      <c r="S1145" s="5" t="str" cm="1">
        <f t="array" aca="1" ref="S1145" ca="1">HYPERLINK("#"&amp;CELL("direccion",Tabla_471067!A1141),"1138")</f>
        <v>1138</v>
      </c>
      <c r="T1145" s="5" t="str" cm="1">
        <f t="array" aca="1" ref="T1145" ca="1">HYPERLINK("#"&amp;CELL("direccion",Tabla_471023!A1141),"1138")</f>
        <v>1138</v>
      </c>
      <c r="U1145" s="5" t="str" cm="1">
        <f t="array" aca="1" ref="U1145" ca="1">HYPERLINK("#"&amp;CELL("direccion",Tabla_471047!A1141),"1138")</f>
        <v>1138</v>
      </c>
      <c r="V1145" s="5" t="str" cm="1">
        <f t="array" aca="1" ref="V1145" ca="1">HYPERLINK("#"&amp;CELL("direccion",Tabla_471030!A1141),"1138")</f>
        <v>1138</v>
      </c>
      <c r="W1145" s="5" t="str" cm="1">
        <f t="array" aca="1" ref="W1145" ca="1">HYPERLINK("#"&amp;CELL("direccion",Tabla_471041!A1141),"1138")</f>
        <v>1138</v>
      </c>
      <c r="X1145" s="5" t="str" cm="1">
        <f t="array" aca="1" ref="X1145" ca="1">HYPERLINK("#"&amp;CELL("direccion",Tabla_471031!A1141),"1138")</f>
        <v>1138</v>
      </c>
      <c r="Y1145" s="5" t="str" cm="1">
        <f t="array" aca="1" ref="Y1145" ca="1">HYPERLINK("#"&amp;CELL("direccion",Tabla_471032!A1141),"1138")</f>
        <v>1138</v>
      </c>
      <c r="Z1145" s="5" t="str" cm="1">
        <f t="array" aca="1" ref="Z1145" ca="1">HYPERLINK("#"&amp;CELL("direccion",Tabla_471059!A1141),"1138")</f>
        <v>1138</v>
      </c>
      <c r="AA1145" s="5" t="str" cm="1">
        <f t="array" aca="1" ref="AA1145" ca="1">HYPERLINK("#"&amp;CELL("direccion",Tabla_471071!A1141),"1138")</f>
        <v>1138</v>
      </c>
      <c r="AB1145" s="5" t="str" cm="1">
        <f t="array" aca="1" ref="AB1145" ca="1">HYPERLINK("#"&amp;CELL("direccion",Tabla_471062!A1141),"1138")</f>
        <v>1138</v>
      </c>
      <c r="AC1145" s="5" t="str" cm="1">
        <f t="array" aca="1" ref="AC1145" ca="1">HYPERLINK("#"&amp;CELL("direccion",Tabla_471074!A1141),"1138")</f>
        <v>1138</v>
      </c>
      <c r="AD1145" t="s">
        <v>213</v>
      </c>
      <c r="AE1145" s="3">
        <v>45747</v>
      </c>
    </row>
    <row r="1146" spans="1:31" x14ac:dyDescent="0.3">
      <c r="A1146">
        <v>2025</v>
      </c>
      <c r="B1146" s="3">
        <v>45658</v>
      </c>
      <c r="C1146" s="3">
        <v>45747</v>
      </c>
      <c r="D1146" t="s">
        <v>84</v>
      </c>
      <c r="E1146">
        <v>160</v>
      </c>
      <c r="F1146" t="s">
        <v>309</v>
      </c>
      <c r="G1146" t="s">
        <v>309</v>
      </c>
      <c r="H1146" t="s">
        <v>225</v>
      </c>
      <c r="I1146" t="s">
        <v>1790</v>
      </c>
      <c r="J1146" t="s">
        <v>1631</v>
      </c>
      <c r="K1146" t="s">
        <v>610</v>
      </c>
      <c r="L1146" t="s">
        <v>92</v>
      </c>
      <c r="M1146">
        <v>10500</v>
      </c>
      <c r="N1146" t="s">
        <v>212</v>
      </c>
      <c r="O1146">
        <v>8609.76</v>
      </c>
      <c r="P1146" t="s">
        <v>212</v>
      </c>
      <c r="Q1146" s="5" t="str" cm="1">
        <f t="array" aca="1" ref="Q1146" ca="1">HYPERLINK("#"&amp;CELL("direccion",Tabla_471065!A1142),"1139")</f>
        <v>1139</v>
      </c>
      <c r="R1146" s="5" t="str" cm="1">
        <f t="array" aca="1" ref="R1146" ca="1">HYPERLINK("#"&amp;CELL("direccion",Tabla_471039!A1142),"1139")</f>
        <v>1139</v>
      </c>
      <c r="S1146" s="5" t="str" cm="1">
        <f t="array" aca="1" ref="S1146" ca="1">HYPERLINK("#"&amp;CELL("direccion",Tabla_471067!A1142),"1139")</f>
        <v>1139</v>
      </c>
      <c r="T1146" s="5" t="str" cm="1">
        <f t="array" aca="1" ref="T1146" ca="1">HYPERLINK("#"&amp;CELL("direccion",Tabla_471023!A1142),"1139")</f>
        <v>1139</v>
      </c>
      <c r="U1146" s="5" t="str" cm="1">
        <f t="array" aca="1" ref="U1146" ca="1">HYPERLINK("#"&amp;CELL("direccion",Tabla_471047!A1142),"1139")</f>
        <v>1139</v>
      </c>
      <c r="V1146" s="5" t="str" cm="1">
        <f t="array" aca="1" ref="V1146" ca="1">HYPERLINK("#"&amp;CELL("direccion",Tabla_471030!A1142),"1139")</f>
        <v>1139</v>
      </c>
      <c r="W1146" s="5" t="str" cm="1">
        <f t="array" aca="1" ref="W1146" ca="1">HYPERLINK("#"&amp;CELL("direccion",Tabla_471041!A1142),"1139")</f>
        <v>1139</v>
      </c>
      <c r="X1146" s="5" t="str" cm="1">
        <f t="array" aca="1" ref="X1146" ca="1">HYPERLINK("#"&amp;CELL("direccion",Tabla_471031!A1142),"1139")</f>
        <v>1139</v>
      </c>
      <c r="Y1146" s="5" t="str" cm="1">
        <f t="array" aca="1" ref="Y1146" ca="1">HYPERLINK("#"&amp;CELL("direccion",Tabla_471032!A1142),"1139")</f>
        <v>1139</v>
      </c>
      <c r="Z1146" s="5" t="str" cm="1">
        <f t="array" aca="1" ref="Z1146" ca="1">HYPERLINK("#"&amp;CELL("direccion",Tabla_471059!A1142),"1139")</f>
        <v>1139</v>
      </c>
      <c r="AA1146" s="5" t="str" cm="1">
        <f t="array" aca="1" ref="AA1146" ca="1">HYPERLINK("#"&amp;CELL("direccion",Tabla_471071!A1142),"1139")</f>
        <v>1139</v>
      </c>
      <c r="AB1146" s="5" t="str" cm="1">
        <f t="array" aca="1" ref="AB1146" ca="1">HYPERLINK("#"&amp;CELL("direccion",Tabla_471062!A1142),"1139")</f>
        <v>1139</v>
      </c>
      <c r="AC1146" s="5" t="str" cm="1">
        <f t="array" aca="1" ref="AC1146" ca="1">HYPERLINK("#"&amp;CELL("direccion",Tabla_471074!A1142),"1139")</f>
        <v>1139</v>
      </c>
      <c r="AD1146" t="s">
        <v>213</v>
      </c>
      <c r="AE1146" s="3">
        <v>45747</v>
      </c>
    </row>
    <row r="1147" spans="1:31" x14ac:dyDescent="0.3">
      <c r="A1147">
        <v>2025</v>
      </c>
      <c r="B1147" s="3">
        <v>45658</v>
      </c>
      <c r="C1147" s="3">
        <v>45747</v>
      </c>
      <c r="D1147" t="s">
        <v>84</v>
      </c>
      <c r="E1147">
        <v>160</v>
      </c>
      <c r="F1147" t="s">
        <v>309</v>
      </c>
      <c r="G1147" t="s">
        <v>309</v>
      </c>
      <c r="H1147" t="s">
        <v>225</v>
      </c>
      <c r="I1147" t="s">
        <v>1791</v>
      </c>
      <c r="J1147" t="s">
        <v>1200</v>
      </c>
      <c r="K1147" t="s">
        <v>395</v>
      </c>
      <c r="L1147" t="s">
        <v>92</v>
      </c>
      <c r="M1147">
        <v>10500</v>
      </c>
      <c r="N1147" t="s">
        <v>212</v>
      </c>
      <c r="O1147">
        <v>8609.76</v>
      </c>
      <c r="P1147" t="s">
        <v>212</v>
      </c>
      <c r="Q1147" s="5" t="str" cm="1">
        <f t="array" aca="1" ref="Q1147" ca="1">HYPERLINK("#"&amp;CELL("direccion",Tabla_471065!A1143),"1140")</f>
        <v>1140</v>
      </c>
      <c r="R1147" s="5" t="str" cm="1">
        <f t="array" aca="1" ref="R1147" ca="1">HYPERLINK("#"&amp;CELL("direccion",Tabla_471039!A1143),"1140")</f>
        <v>1140</v>
      </c>
      <c r="S1147" s="5" t="str" cm="1">
        <f t="array" aca="1" ref="S1147" ca="1">HYPERLINK("#"&amp;CELL("direccion",Tabla_471067!A1143),"1140")</f>
        <v>1140</v>
      </c>
      <c r="T1147" s="5" t="str" cm="1">
        <f t="array" aca="1" ref="T1147" ca="1">HYPERLINK("#"&amp;CELL("direccion",Tabla_471023!A1143),"1140")</f>
        <v>1140</v>
      </c>
      <c r="U1147" s="5" t="str" cm="1">
        <f t="array" aca="1" ref="U1147" ca="1">HYPERLINK("#"&amp;CELL("direccion",Tabla_471047!A1143),"1140")</f>
        <v>1140</v>
      </c>
      <c r="V1147" s="5" t="str" cm="1">
        <f t="array" aca="1" ref="V1147" ca="1">HYPERLINK("#"&amp;CELL("direccion",Tabla_471030!A1143),"1140")</f>
        <v>1140</v>
      </c>
      <c r="W1147" s="5" t="str" cm="1">
        <f t="array" aca="1" ref="W1147" ca="1">HYPERLINK("#"&amp;CELL("direccion",Tabla_471041!A1143),"1140")</f>
        <v>1140</v>
      </c>
      <c r="X1147" s="5" t="str" cm="1">
        <f t="array" aca="1" ref="X1147" ca="1">HYPERLINK("#"&amp;CELL("direccion",Tabla_471031!A1143),"1140")</f>
        <v>1140</v>
      </c>
      <c r="Y1147" s="5" t="str" cm="1">
        <f t="array" aca="1" ref="Y1147" ca="1">HYPERLINK("#"&amp;CELL("direccion",Tabla_471032!A1143),"1140")</f>
        <v>1140</v>
      </c>
      <c r="Z1147" s="5" t="str" cm="1">
        <f t="array" aca="1" ref="Z1147" ca="1">HYPERLINK("#"&amp;CELL("direccion",Tabla_471059!A1143),"1140")</f>
        <v>1140</v>
      </c>
      <c r="AA1147" s="5" t="str" cm="1">
        <f t="array" aca="1" ref="AA1147" ca="1">HYPERLINK("#"&amp;CELL("direccion",Tabla_471071!A1143),"1140")</f>
        <v>1140</v>
      </c>
      <c r="AB1147" s="5" t="str" cm="1">
        <f t="array" aca="1" ref="AB1147" ca="1">HYPERLINK("#"&amp;CELL("direccion",Tabla_471062!A1143),"1140")</f>
        <v>1140</v>
      </c>
      <c r="AC1147" s="5" t="str" cm="1">
        <f t="array" aca="1" ref="AC1147" ca="1">HYPERLINK("#"&amp;CELL("direccion",Tabla_471074!A1143),"1140")</f>
        <v>1140</v>
      </c>
      <c r="AD1147" t="s">
        <v>213</v>
      </c>
      <c r="AE1147" s="3">
        <v>45747</v>
      </c>
    </row>
    <row r="1148" spans="1:31" x14ac:dyDescent="0.3">
      <c r="A1148">
        <v>2025</v>
      </c>
      <c r="B1148" s="3">
        <v>45658</v>
      </c>
      <c r="C1148" s="3">
        <v>45747</v>
      </c>
      <c r="D1148" t="s">
        <v>84</v>
      </c>
      <c r="E1148">
        <v>160</v>
      </c>
      <c r="F1148" t="s">
        <v>309</v>
      </c>
      <c r="G1148" t="s">
        <v>309</v>
      </c>
      <c r="H1148" t="s">
        <v>225</v>
      </c>
      <c r="I1148" t="s">
        <v>1792</v>
      </c>
      <c r="J1148" t="s">
        <v>790</v>
      </c>
      <c r="K1148" t="s">
        <v>429</v>
      </c>
      <c r="L1148" t="s">
        <v>91</v>
      </c>
      <c r="M1148">
        <v>10500</v>
      </c>
      <c r="N1148" t="s">
        <v>212</v>
      </c>
      <c r="O1148">
        <v>8609.76</v>
      </c>
      <c r="P1148" t="s">
        <v>212</v>
      </c>
      <c r="Q1148" s="5" t="str" cm="1">
        <f t="array" aca="1" ref="Q1148" ca="1">HYPERLINK("#"&amp;CELL("direccion",Tabla_471065!A1144),"1141")</f>
        <v>1141</v>
      </c>
      <c r="R1148" s="5" t="str" cm="1">
        <f t="array" aca="1" ref="R1148" ca="1">HYPERLINK("#"&amp;CELL("direccion",Tabla_471039!A1144),"1141")</f>
        <v>1141</v>
      </c>
      <c r="S1148" s="5" t="str" cm="1">
        <f t="array" aca="1" ref="S1148" ca="1">HYPERLINK("#"&amp;CELL("direccion",Tabla_471067!A1144),"1141")</f>
        <v>1141</v>
      </c>
      <c r="T1148" s="5" t="str" cm="1">
        <f t="array" aca="1" ref="T1148" ca="1">HYPERLINK("#"&amp;CELL("direccion",Tabla_471023!A1144),"1141")</f>
        <v>1141</v>
      </c>
      <c r="U1148" s="5" t="str" cm="1">
        <f t="array" aca="1" ref="U1148" ca="1">HYPERLINK("#"&amp;CELL("direccion",Tabla_471047!A1144),"1141")</f>
        <v>1141</v>
      </c>
      <c r="V1148" s="5" t="str" cm="1">
        <f t="array" aca="1" ref="V1148" ca="1">HYPERLINK("#"&amp;CELL("direccion",Tabla_471030!A1144),"1141")</f>
        <v>1141</v>
      </c>
      <c r="W1148" s="5" t="str" cm="1">
        <f t="array" aca="1" ref="W1148" ca="1">HYPERLINK("#"&amp;CELL("direccion",Tabla_471041!A1144),"1141")</f>
        <v>1141</v>
      </c>
      <c r="X1148" s="5" t="str" cm="1">
        <f t="array" aca="1" ref="X1148" ca="1">HYPERLINK("#"&amp;CELL("direccion",Tabla_471031!A1144),"1141")</f>
        <v>1141</v>
      </c>
      <c r="Y1148" s="5" t="str" cm="1">
        <f t="array" aca="1" ref="Y1148" ca="1">HYPERLINK("#"&amp;CELL("direccion",Tabla_471032!A1144),"1141")</f>
        <v>1141</v>
      </c>
      <c r="Z1148" s="5" t="str" cm="1">
        <f t="array" aca="1" ref="Z1148" ca="1">HYPERLINK("#"&amp;CELL("direccion",Tabla_471059!A1144),"1141")</f>
        <v>1141</v>
      </c>
      <c r="AA1148" s="5" t="str" cm="1">
        <f t="array" aca="1" ref="AA1148" ca="1">HYPERLINK("#"&amp;CELL("direccion",Tabla_471071!A1144),"1141")</f>
        <v>1141</v>
      </c>
      <c r="AB1148" s="5" t="str" cm="1">
        <f t="array" aca="1" ref="AB1148" ca="1">HYPERLINK("#"&amp;CELL("direccion",Tabla_471062!A1144),"1141")</f>
        <v>1141</v>
      </c>
      <c r="AC1148" s="5" t="str" cm="1">
        <f t="array" aca="1" ref="AC1148" ca="1">HYPERLINK("#"&amp;CELL("direccion",Tabla_471074!A1144),"1141")</f>
        <v>1141</v>
      </c>
      <c r="AD1148" t="s">
        <v>213</v>
      </c>
      <c r="AE1148" s="3">
        <v>45747</v>
      </c>
    </row>
    <row r="1149" spans="1:31" x14ac:dyDescent="0.3">
      <c r="A1149">
        <v>2025</v>
      </c>
      <c r="B1149" s="3">
        <v>45658</v>
      </c>
      <c r="C1149" s="3">
        <v>45747</v>
      </c>
      <c r="D1149" t="s">
        <v>84</v>
      </c>
      <c r="E1149">
        <v>160</v>
      </c>
      <c r="F1149" t="s">
        <v>309</v>
      </c>
      <c r="G1149" t="s">
        <v>309</v>
      </c>
      <c r="H1149" t="s">
        <v>225</v>
      </c>
      <c r="I1149" t="s">
        <v>549</v>
      </c>
      <c r="J1149" t="s">
        <v>419</v>
      </c>
      <c r="K1149" t="s">
        <v>516</v>
      </c>
      <c r="L1149" t="s">
        <v>92</v>
      </c>
      <c r="M1149">
        <v>10500</v>
      </c>
      <c r="N1149" t="s">
        <v>212</v>
      </c>
      <c r="O1149">
        <v>8609.76</v>
      </c>
      <c r="P1149" t="s">
        <v>212</v>
      </c>
      <c r="Q1149" s="5" t="str" cm="1">
        <f t="array" aca="1" ref="Q1149" ca="1">HYPERLINK("#"&amp;CELL("direccion",Tabla_471065!A1145),"1142")</f>
        <v>1142</v>
      </c>
      <c r="R1149" s="5" t="str" cm="1">
        <f t="array" aca="1" ref="R1149" ca="1">HYPERLINK("#"&amp;CELL("direccion",Tabla_471039!A1145),"1142")</f>
        <v>1142</v>
      </c>
      <c r="S1149" s="5" t="str" cm="1">
        <f t="array" aca="1" ref="S1149" ca="1">HYPERLINK("#"&amp;CELL("direccion",Tabla_471067!A1145),"1142")</f>
        <v>1142</v>
      </c>
      <c r="T1149" s="5" t="str" cm="1">
        <f t="array" aca="1" ref="T1149" ca="1">HYPERLINK("#"&amp;CELL("direccion",Tabla_471023!A1145),"1142")</f>
        <v>1142</v>
      </c>
      <c r="U1149" s="5" t="str" cm="1">
        <f t="array" aca="1" ref="U1149" ca="1">HYPERLINK("#"&amp;CELL("direccion",Tabla_471047!A1145),"1142")</f>
        <v>1142</v>
      </c>
      <c r="V1149" s="5" t="str" cm="1">
        <f t="array" aca="1" ref="V1149" ca="1">HYPERLINK("#"&amp;CELL("direccion",Tabla_471030!A1145),"1142")</f>
        <v>1142</v>
      </c>
      <c r="W1149" s="5" t="str" cm="1">
        <f t="array" aca="1" ref="W1149" ca="1">HYPERLINK("#"&amp;CELL("direccion",Tabla_471041!A1145),"1142")</f>
        <v>1142</v>
      </c>
      <c r="X1149" s="5" t="str" cm="1">
        <f t="array" aca="1" ref="X1149" ca="1">HYPERLINK("#"&amp;CELL("direccion",Tabla_471031!A1145),"1142")</f>
        <v>1142</v>
      </c>
      <c r="Y1149" s="5" t="str" cm="1">
        <f t="array" aca="1" ref="Y1149" ca="1">HYPERLINK("#"&amp;CELL("direccion",Tabla_471032!A1145),"1142")</f>
        <v>1142</v>
      </c>
      <c r="Z1149" s="5" t="str" cm="1">
        <f t="array" aca="1" ref="Z1149" ca="1">HYPERLINK("#"&amp;CELL("direccion",Tabla_471059!A1145),"1142")</f>
        <v>1142</v>
      </c>
      <c r="AA1149" s="5" t="str" cm="1">
        <f t="array" aca="1" ref="AA1149" ca="1">HYPERLINK("#"&amp;CELL("direccion",Tabla_471071!A1145),"1142")</f>
        <v>1142</v>
      </c>
      <c r="AB1149" s="5" t="str" cm="1">
        <f t="array" aca="1" ref="AB1149" ca="1">HYPERLINK("#"&amp;CELL("direccion",Tabla_471062!A1145),"1142")</f>
        <v>1142</v>
      </c>
      <c r="AC1149" s="5" t="str" cm="1">
        <f t="array" aca="1" ref="AC1149" ca="1">HYPERLINK("#"&amp;CELL("direccion",Tabla_471074!A1145),"1142")</f>
        <v>1142</v>
      </c>
      <c r="AD1149" t="s">
        <v>213</v>
      </c>
      <c r="AE1149" s="3">
        <v>45747</v>
      </c>
    </row>
    <row r="1150" spans="1:31" x14ac:dyDescent="0.3">
      <c r="A1150">
        <v>2025</v>
      </c>
      <c r="B1150" s="3">
        <v>45658</v>
      </c>
      <c r="C1150" s="3">
        <v>45747</v>
      </c>
      <c r="D1150" t="s">
        <v>84</v>
      </c>
      <c r="E1150">
        <v>160</v>
      </c>
      <c r="F1150" t="s">
        <v>309</v>
      </c>
      <c r="G1150" t="s">
        <v>309</v>
      </c>
      <c r="H1150" t="s">
        <v>225</v>
      </c>
      <c r="I1150" t="s">
        <v>1793</v>
      </c>
      <c r="J1150" t="s">
        <v>419</v>
      </c>
      <c r="K1150" t="s">
        <v>1794</v>
      </c>
      <c r="L1150" t="s">
        <v>91</v>
      </c>
      <c r="M1150">
        <v>10500</v>
      </c>
      <c r="N1150" t="s">
        <v>212</v>
      </c>
      <c r="O1150">
        <v>8609.76</v>
      </c>
      <c r="P1150" t="s">
        <v>212</v>
      </c>
      <c r="Q1150" s="5" t="str" cm="1">
        <f t="array" aca="1" ref="Q1150" ca="1">HYPERLINK("#"&amp;CELL("direccion",Tabla_471065!A1146),"1143")</f>
        <v>1143</v>
      </c>
      <c r="R1150" s="5" t="str" cm="1">
        <f t="array" aca="1" ref="R1150" ca="1">HYPERLINK("#"&amp;CELL("direccion",Tabla_471039!A1146),"1143")</f>
        <v>1143</v>
      </c>
      <c r="S1150" s="5" t="str" cm="1">
        <f t="array" aca="1" ref="S1150" ca="1">HYPERLINK("#"&amp;CELL("direccion",Tabla_471067!A1146),"1143")</f>
        <v>1143</v>
      </c>
      <c r="T1150" s="5" t="str" cm="1">
        <f t="array" aca="1" ref="T1150" ca="1">HYPERLINK("#"&amp;CELL("direccion",Tabla_471023!A1146),"1143")</f>
        <v>1143</v>
      </c>
      <c r="U1150" s="5" t="str" cm="1">
        <f t="array" aca="1" ref="U1150" ca="1">HYPERLINK("#"&amp;CELL("direccion",Tabla_471047!A1146),"1143")</f>
        <v>1143</v>
      </c>
      <c r="V1150" s="5" t="str" cm="1">
        <f t="array" aca="1" ref="V1150" ca="1">HYPERLINK("#"&amp;CELL("direccion",Tabla_471030!A1146),"1143")</f>
        <v>1143</v>
      </c>
      <c r="W1150" s="5" t="str" cm="1">
        <f t="array" aca="1" ref="W1150" ca="1">HYPERLINK("#"&amp;CELL("direccion",Tabla_471041!A1146),"1143")</f>
        <v>1143</v>
      </c>
      <c r="X1150" s="5" t="str" cm="1">
        <f t="array" aca="1" ref="X1150" ca="1">HYPERLINK("#"&amp;CELL("direccion",Tabla_471031!A1146),"1143")</f>
        <v>1143</v>
      </c>
      <c r="Y1150" s="5" t="str" cm="1">
        <f t="array" aca="1" ref="Y1150" ca="1">HYPERLINK("#"&amp;CELL("direccion",Tabla_471032!A1146),"1143")</f>
        <v>1143</v>
      </c>
      <c r="Z1150" s="5" t="str" cm="1">
        <f t="array" aca="1" ref="Z1150" ca="1">HYPERLINK("#"&amp;CELL("direccion",Tabla_471059!A1146),"1143")</f>
        <v>1143</v>
      </c>
      <c r="AA1150" s="5" t="str" cm="1">
        <f t="array" aca="1" ref="AA1150" ca="1">HYPERLINK("#"&amp;CELL("direccion",Tabla_471071!A1146),"1143")</f>
        <v>1143</v>
      </c>
      <c r="AB1150" s="5" t="str" cm="1">
        <f t="array" aca="1" ref="AB1150" ca="1">HYPERLINK("#"&amp;CELL("direccion",Tabla_471062!A1146),"1143")</f>
        <v>1143</v>
      </c>
      <c r="AC1150" s="5" t="str" cm="1">
        <f t="array" aca="1" ref="AC1150" ca="1">HYPERLINK("#"&amp;CELL("direccion",Tabla_471074!A1146),"1143")</f>
        <v>1143</v>
      </c>
      <c r="AD1150" t="s">
        <v>213</v>
      </c>
      <c r="AE1150" s="3">
        <v>45747</v>
      </c>
    </row>
    <row r="1151" spans="1:31" x14ac:dyDescent="0.3">
      <c r="A1151">
        <v>2025</v>
      </c>
      <c r="B1151" s="3">
        <v>45658</v>
      </c>
      <c r="C1151" s="3">
        <v>45747</v>
      </c>
      <c r="D1151" t="s">
        <v>84</v>
      </c>
      <c r="E1151">
        <v>160</v>
      </c>
      <c r="F1151" t="s">
        <v>309</v>
      </c>
      <c r="G1151" t="s">
        <v>309</v>
      </c>
      <c r="H1151" t="s">
        <v>225</v>
      </c>
      <c r="I1151" t="s">
        <v>1777</v>
      </c>
      <c r="J1151" t="s">
        <v>404</v>
      </c>
      <c r="K1151" t="s">
        <v>538</v>
      </c>
      <c r="L1151" t="s">
        <v>92</v>
      </c>
      <c r="M1151">
        <v>10500</v>
      </c>
      <c r="N1151" t="s">
        <v>212</v>
      </c>
      <c r="O1151">
        <v>8609.76</v>
      </c>
      <c r="P1151" t="s">
        <v>212</v>
      </c>
      <c r="Q1151" s="5" t="str" cm="1">
        <f t="array" aca="1" ref="Q1151" ca="1">HYPERLINK("#"&amp;CELL("direccion",Tabla_471065!A1147),"1144")</f>
        <v>1144</v>
      </c>
      <c r="R1151" s="5" t="str" cm="1">
        <f t="array" aca="1" ref="R1151" ca="1">HYPERLINK("#"&amp;CELL("direccion",Tabla_471039!A1147),"1144")</f>
        <v>1144</v>
      </c>
      <c r="S1151" s="5" t="str" cm="1">
        <f t="array" aca="1" ref="S1151" ca="1">HYPERLINK("#"&amp;CELL("direccion",Tabla_471067!A1147),"1144")</f>
        <v>1144</v>
      </c>
      <c r="T1151" s="5" t="str" cm="1">
        <f t="array" aca="1" ref="T1151" ca="1">HYPERLINK("#"&amp;CELL("direccion",Tabla_471023!A1147),"1144")</f>
        <v>1144</v>
      </c>
      <c r="U1151" s="5" t="str" cm="1">
        <f t="array" aca="1" ref="U1151" ca="1">HYPERLINK("#"&amp;CELL("direccion",Tabla_471047!A1147),"1144")</f>
        <v>1144</v>
      </c>
      <c r="V1151" s="5" t="str" cm="1">
        <f t="array" aca="1" ref="V1151" ca="1">HYPERLINK("#"&amp;CELL("direccion",Tabla_471030!A1147),"1144")</f>
        <v>1144</v>
      </c>
      <c r="W1151" s="5" t="str" cm="1">
        <f t="array" aca="1" ref="W1151" ca="1">HYPERLINK("#"&amp;CELL("direccion",Tabla_471041!A1147),"1144")</f>
        <v>1144</v>
      </c>
      <c r="X1151" s="5" t="str" cm="1">
        <f t="array" aca="1" ref="X1151" ca="1">HYPERLINK("#"&amp;CELL("direccion",Tabla_471031!A1147),"1144")</f>
        <v>1144</v>
      </c>
      <c r="Y1151" s="5" t="str" cm="1">
        <f t="array" aca="1" ref="Y1151" ca="1">HYPERLINK("#"&amp;CELL("direccion",Tabla_471032!A1147),"1144")</f>
        <v>1144</v>
      </c>
      <c r="Z1151" s="5" t="str" cm="1">
        <f t="array" aca="1" ref="Z1151" ca="1">HYPERLINK("#"&amp;CELL("direccion",Tabla_471059!A1147),"1144")</f>
        <v>1144</v>
      </c>
      <c r="AA1151" s="5" t="str" cm="1">
        <f t="array" aca="1" ref="AA1151" ca="1">HYPERLINK("#"&amp;CELL("direccion",Tabla_471071!A1147),"1144")</f>
        <v>1144</v>
      </c>
      <c r="AB1151" s="5" t="str" cm="1">
        <f t="array" aca="1" ref="AB1151" ca="1">HYPERLINK("#"&amp;CELL("direccion",Tabla_471062!A1147),"1144")</f>
        <v>1144</v>
      </c>
      <c r="AC1151" s="5" t="str" cm="1">
        <f t="array" aca="1" ref="AC1151" ca="1">HYPERLINK("#"&amp;CELL("direccion",Tabla_471074!A1147),"1144")</f>
        <v>1144</v>
      </c>
      <c r="AD1151" t="s">
        <v>213</v>
      </c>
      <c r="AE1151" s="3">
        <v>45747</v>
      </c>
    </row>
    <row r="1152" spans="1:31" x14ac:dyDescent="0.3">
      <c r="A1152">
        <v>2025</v>
      </c>
      <c r="B1152" s="3">
        <v>45658</v>
      </c>
      <c r="C1152" s="3">
        <v>45747</v>
      </c>
      <c r="D1152" t="s">
        <v>84</v>
      </c>
      <c r="E1152">
        <v>160</v>
      </c>
      <c r="F1152" t="s">
        <v>309</v>
      </c>
      <c r="G1152" t="s">
        <v>309</v>
      </c>
      <c r="H1152" t="s">
        <v>225</v>
      </c>
      <c r="I1152" t="s">
        <v>1795</v>
      </c>
      <c r="J1152" t="s">
        <v>404</v>
      </c>
      <c r="K1152" t="s">
        <v>344</v>
      </c>
      <c r="L1152" t="s">
        <v>92</v>
      </c>
      <c r="M1152">
        <v>10500</v>
      </c>
      <c r="N1152" t="s">
        <v>212</v>
      </c>
      <c r="O1152">
        <v>8609.76</v>
      </c>
      <c r="P1152" t="s">
        <v>212</v>
      </c>
      <c r="Q1152" s="5" t="str" cm="1">
        <f t="array" aca="1" ref="Q1152" ca="1">HYPERLINK("#"&amp;CELL("direccion",Tabla_471065!A1148),"1145")</f>
        <v>1145</v>
      </c>
      <c r="R1152" s="5" t="str" cm="1">
        <f t="array" aca="1" ref="R1152" ca="1">HYPERLINK("#"&amp;CELL("direccion",Tabla_471039!A1148),"1145")</f>
        <v>1145</v>
      </c>
      <c r="S1152" s="5" t="str" cm="1">
        <f t="array" aca="1" ref="S1152" ca="1">HYPERLINK("#"&amp;CELL("direccion",Tabla_471067!A1148),"1145")</f>
        <v>1145</v>
      </c>
      <c r="T1152" s="5" t="str" cm="1">
        <f t="array" aca="1" ref="T1152" ca="1">HYPERLINK("#"&amp;CELL("direccion",Tabla_471023!A1148),"1145")</f>
        <v>1145</v>
      </c>
      <c r="U1152" s="5" t="str" cm="1">
        <f t="array" aca="1" ref="U1152" ca="1">HYPERLINK("#"&amp;CELL("direccion",Tabla_471047!A1148),"1145")</f>
        <v>1145</v>
      </c>
      <c r="V1152" s="5" t="str" cm="1">
        <f t="array" aca="1" ref="V1152" ca="1">HYPERLINK("#"&amp;CELL("direccion",Tabla_471030!A1148),"1145")</f>
        <v>1145</v>
      </c>
      <c r="W1152" s="5" t="str" cm="1">
        <f t="array" aca="1" ref="W1152" ca="1">HYPERLINK("#"&amp;CELL("direccion",Tabla_471041!A1148),"1145")</f>
        <v>1145</v>
      </c>
      <c r="X1152" s="5" t="str" cm="1">
        <f t="array" aca="1" ref="X1152" ca="1">HYPERLINK("#"&amp;CELL("direccion",Tabla_471031!A1148),"1145")</f>
        <v>1145</v>
      </c>
      <c r="Y1152" s="5" t="str" cm="1">
        <f t="array" aca="1" ref="Y1152" ca="1">HYPERLINK("#"&amp;CELL("direccion",Tabla_471032!A1148),"1145")</f>
        <v>1145</v>
      </c>
      <c r="Z1152" s="5" t="str" cm="1">
        <f t="array" aca="1" ref="Z1152" ca="1">HYPERLINK("#"&amp;CELL("direccion",Tabla_471059!A1148),"1145")</f>
        <v>1145</v>
      </c>
      <c r="AA1152" s="5" t="str" cm="1">
        <f t="array" aca="1" ref="AA1152" ca="1">HYPERLINK("#"&amp;CELL("direccion",Tabla_471071!A1148),"1145")</f>
        <v>1145</v>
      </c>
      <c r="AB1152" s="5" t="str" cm="1">
        <f t="array" aca="1" ref="AB1152" ca="1">HYPERLINK("#"&amp;CELL("direccion",Tabla_471062!A1148),"1145")</f>
        <v>1145</v>
      </c>
      <c r="AC1152" s="5" t="str" cm="1">
        <f t="array" aca="1" ref="AC1152" ca="1">HYPERLINK("#"&amp;CELL("direccion",Tabla_471074!A1148),"1145")</f>
        <v>1145</v>
      </c>
      <c r="AD1152" t="s">
        <v>213</v>
      </c>
      <c r="AE1152" s="3">
        <v>45747</v>
      </c>
    </row>
    <row r="1153" spans="1:31" x14ac:dyDescent="0.3">
      <c r="A1153">
        <v>2025</v>
      </c>
      <c r="B1153" s="3">
        <v>45658</v>
      </c>
      <c r="C1153" s="3">
        <v>45747</v>
      </c>
      <c r="D1153" t="s">
        <v>84</v>
      </c>
      <c r="E1153">
        <v>160</v>
      </c>
      <c r="F1153" t="s">
        <v>309</v>
      </c>
      <c r="G1153" t="s">
        <v>309</v>
      </c>
      <c r="H1153" t="s">
        <v>225</v>
      </c>
      <c r="I1153" t="s">
        <v>1796</v>
      </c>
      <c r="J1153" t="s">
        <v>404</v>
      </c>
      <c r="K1153" t="s">
        <v>358</v>
      </c>
      <c r="L1153" t="s">
        <v>92</v>
      </c>
      <c r="M1153">
        <v>10500</v>
      </c>
      <c r="N1153" t="s">
        <v>212</v>
      </c>
      <c r="O1153">
        <v>8609.76</v>
      </c>
      <c r="P1153" t="s">
        <v>212</v>
      </c>
      <c r="Q1153" s="5" t="str" cm="1">
        <f t="array" aca="1" ref="Q1153" ca="1">HYPERLINK("#"&amp;CELL("direccion",Tabla_471065!A1149),"1146")</f>
        <v>1146</v>
      </c>
      <c r="R1153" s="5" t="str" cm="1">
        <f t="array" aca="1" ref="R1153" ca="1">HYPERLINK("#"&amp;CELL("direccion",Tabla_471039!A1149),"1146")</f>
        <v>1146</v>
      </c>
      <c r="S1153" s="5" t="str" cm="1">
        <f t="array" aca="1" ref="S1153" ca="1">HYPERLINK("#"&amp;CELL("direccion",Tabla_471067!A1149),"1146")</f>
        <v>1146</v>
      </c>
      <c r="T1153" s="5" t="str" cm="1">
        <f t="array" aca="1" ref="T1153" ca="1">HYPERLINK("#"&amp;CELL("direccion",Tabla_471023!A1149),"1146")</f>
        <v>1146</v>
      </c>
      <c r="U1153" s="5" t="str" cm="1">
        <f t="array" aca="1" ref="U1153" ca="1">HYPERLINK("#"&amp;CELL("direccion",Tabla_471047!A1149),"1146")</f>
        <v>1146</v>
      </c>
      <c r="V1153" s="5" t="str" cm="1">
        <f t="array" aca="1" ref="V1153" ca="1">HYPERLINK("#"&amp;CELL("direccion",Tabla_471030!A1149),"1146")</f>
        <v>1146</v>
      </c>
      <c r="W1153" s="5" t="str" cm="1">
        <f t="array" aca="1" ref="W1153" ca="1">HYPERLINK("#"&amp;CELL("direccion",Tabla_471041!A1149),"1146")</f>
        <v>1146</v>
      </c>
      <c r="X1153" s="5" t="str" cm="1">
        <f t="array" aca="1" ref="X1153" ca="1">HYPERLINK("#"&amp;CELL("direccion",Tabla_471031!A1149),"1146")</f>
        <v>1146</v>
      </c>
      <c r="Y1153" s="5" t="str" cm="1">
        <f t="array" aca="1" ref="Y1153" ca="1">HYPERLINK("#"&amp;CELL("direccion",Tabla_471032!A1149),"1146")</f>
        <v>1146</v>
      </c>
      <c r="Z1153" s="5" t="str" cm="1">
        <f t="array" aca="1" ref="Z1153" ca="1">HYPERLINK("#"&amp;CELL("direccion",Tabla_471059!A1149),"1146")</f>
        <v>1146</v>
      </c>
      <c r="AA1153" s="5" t="str" cm="1">
        <f t="array" aca="1" ref="AA1153" ca="1">HYPERLINK("#"&amp;CELL("direccion",Tabla_471071!A1149),"1146")</f>
        <v>1146</v>
      </c>
      <c r="AB1153" s="5" t="str" cm="1">
        <f t="array" aca="1" ref="AB1153" ca="1">HYPERLINK("#"&amp;CELL("direccion",Tabla_471062!A1149),"1146")</f>
        <v>1146</v>
      </c>
      <c r="AC1153" s="5" t="str" cm="1">
        <f t="array" aca="1" ref="AC1153" ca="1">HYPERLINK("#"&amp;CELL("direccion",Tabla_471074!A1149),"1146")</f>
        <v>1146</v>
      </c>
      <c r="AD1153" t="s">
        <v>213</v>
      </c>
      <c r="AE1153" s="3">
        <v>45747</v>
      </c>
    </row>
    <row r="1154" spans="1:31" x14ac:dyDescent="0.3">
      <c r="A1154">
        <v>2025</v>
      </c>
      <c r="B1154" s="3">
        <v>45658</v>
      </c>
      <c r="C1154" s="3">
        <v>45747</v>
      </c>
      <c r="D1154" t="s">
        <v>84</v>
      </c>
      <c r="E1154">
        <v>160</v>
      </c>
      <c r="F1154" t="s">
        <v>309</v>
      </c>
      <c r="G1154" t="s">
        <v>309</v>
      </c>
      <c r="H1154" t="s">
        <v>225</v>
      </c>
      <c r="I1154" t="s">
        <v>1797</v>
      </c>
      <c r="J1154" t="s">
        <v>542</v>
      </c>
      <c r="K1154" t="s">
        <v>673</v>
      </c>
      <c r="L1154" t="s">
        <v>92</v>
      </c>
      <c r="M1154">
        <v>10500</v>
      </c>
      <c r="N1154" t="s">
        <v>212</v>
      </c>
      <c r="O1154">
        <v>8609.76</v>
      </c>
      <c r="P1154" t="s">
        <v>212</v>
      </c>
      <c r="Q1154" s="5" t="str" cm="1">
        <f t="array" aca="1" ref="Q1154" ca="1">HYPERLINK("#"&amp;CELL("direccion",Tabla_471065!A1150),"1147")</f>
        <v>1147</v>
      </c>
      <c r="R1154" s="5" t="str" cm="1">
        <f t="array" aca="1" ref="R1154" ca="1">HYPERLINK("#"&amp;CELL("direccion",Tabla_471039!A1150),"1147")</f>
        <v>1147</v>
      </c>
      <c r="S1154" s="5" t="str" cm="1">
        <f t="array" aca="1" ref="S1154" ca="1">HYPERLINK("#"&amp;CELL("direccion",Tabla_471067!A1150),"1147")</f>
        <v>1147</v>
      </c>
      <c r="T1154" s="5" t="str" cm="1">
        <f t="array" aca="1" ref="T1154" ca="1">HYPERLINK("#"&amp;CELL("direccion",Tabla_471023!A1150),"1147")</f>
        <v>1147</v>
      </c>
      <c r="U1154" s="5" t="str" cm="1">
        <f t="array" aca="1" ref="U1154" ca="1">HYPERLINK("#"&amp;CELL("direccion",Tabla_471047!A1150),"1147")</f>
        <v>1147</v>
      </c>
      <c r="V1154" s="5" t="str" cm="1">
        <f t="array" aca="1" ref="V1154" ca="1">HYPERLINK("#"&amp;CELL("direccion",Tabla_471030!A1150),"1147")</f>
        <v>1147</v>
      </c>
      <c r="W1154" s="5" t="str" cm="1">
        <f t="array" aca="1" ref="W1154" ca="1">HYPERLINK("#"&amp;CELL("direccion",Tabla_471041!A1150),"1147")</f>
        <v>1147</v>
      </c>
      <c r="X1154" s="5" t="str" cm="1">
        <f t="array" aca="1" ref="X1154" ca="1">HYPERLINK("#"&amp;CELL("direccion",Tabla_471031!A1150),"1147")</f>
        <v>1147</v>
      </c>
      <c r="Y1154" s="5" t="str" cm="1">
        <f t="array" aca="1" ref="Y1154" ca="1">HYPERLINK("#"&amp;CELL("direccion",Tabla_471032!A1150),"1147")</f>
        <v>1147</v>
      </c>
      <c r="Z1154" s="5" t="str" cm="1">
        <f t="array" aca="1" ref="Z1154" ca="1">HYPERLINK("#"&amp;CELL("direccion",Tabla_471059!A1150),"1147")</f>
        <v>1147</v>
      </c>
      <c r="AA1154" s="5" t="str" cm="1">
        <f t="array" aca="1" ref="AA1154" ca="1">HYPERLINK("#"&amp;CELL("direccion",Tabla_471071!A1150),"1147")</f>
        <v>1147</v>
      </c>
      <c r="AB1154" s="5" t="str" cm="1">
        <f t="array" aca="1" ref="AB1154" ca="1">HYPERLINK("#"&amp;CELL("direccion",Tabla_471062!A1150),"1147")</f>
        <v>1147</v>
      </c>
      <c r="AC1154" s="5" t="str" cm="1">
        <f t="array" aca="1" ref="AC1154" ca="1">HYPERLINK("#"&amp;CELL("direccion",Tabla_471074!A1150),"1147")</f>
        <v>1147</v>
      </c>
      <c r="AD1154" t="s">
        <v>213</v>
      </c>
      <c r="AE1154" s="3">
        <v>45747</v>
      </c>
    </row>
    <row r="1155" spans="1:31" x14ac:dyDescent="0.3">
      <c r="A1155">
        <v>2025</v>
      </c>
      <c r="B1155" s="3">
        <v>45658</v>
      </c>
      <c r="C1155" s="3">
        <v>45747</v>
      </c>
      <c r="D1155" t="s">
        <v>84</v>
      </c>
      <c r="E1155">
        <v>160</v>
      </c>
      <c r="F1155" t="s">
        <v>309</v>
      </c>
      <c r="G1155" t="s">
        <v>309</v>
      </c>
      <c r="H1155" t="s">
        <v>225</v>
      </c>
      <c r="I1155" t="s">
        <v>1798</v>
      </c>
      <c r="J1155" t="s">
        <v>1244</v>
      </c>
      <c r="K1155" t="s">
        <v>1734</v>
      </c>
      <c r="L1155" t="s">
        <v>91</v>
      </c>
      <c r="M1155">
        <v>10500</v>
      </c>
      <c r="N1155" t="s">
        <v>212</v>
      </c>
      <c r="O1155">
        <v>8609.76</v>
      </c>
      <c r="P1155" t="s">
        <v>212</v>
      </c>
      <c r="Q1155" s="5" t="str" cm="1">
        <f t="array" aca="1" ref="Q1155" ca="1">HYPERLINK("#"&amp;CELL("direccion",Tabla_471065!A1151),"1148")</f>
        <v>1148</v>
      </c>
      <c r="R1155" s="5" t="str" cm="1">
        <f t="array" aca="1" ref="R1155" ca="1">HYPERLINK("#"&amp;CELL("direccion",Tabla_471039!A1151),"1148")</f>
        <v>1148</v>
      </c>
      <c r="S1155" s="5" t="str" cm="1">
        <f t="array" aca="1" ref="S1155" ca="1">HYPERLINK("#"&amp;CELL("direccion",Tabla_471067!A1151),"1148")</f>
        <v>1148</v>
      </c>
      <c r="T1155" s="5" t="str" cm="1">
        <f t="array" aca="1" ref="T1155" ca="1">HYPERLINK("#"&amp;CELL("direccion",Tabla_471023!A1151),"1148")</f>
        <v>1148</v>
      </c>
      <c r="U1155" s="5" t="str" cm="1">
        <f t="array" aca="1" ref="U1155" ca="1">HYPERLINK("#"&amp;CELL("direccion",Tabla_471047!A1151),"1148")</f>
        <v>1148</v>
      </c>
      <c r="V1155" s="5" t="str" cm="1">
        <f t="array" aca="1" ref="V1155" ca="1">HYPERLINK("#"&amp;CELL("direccion",Tabla_471030!A1151),"1148")</f>
        <v>1148</v>
      </c>
      <c r="W1155" s="5" t="str" cm="1">
        <f t="array" aca="1" ref="W1155" ca="1">HYPERLINK("#"&amp;CELL("direccion",Tabla_471041!A1151),"1148")</f>
        <v>1148</v>
      </c>
      <c r="X1155" s="5" t="str" cm="1">
        <f t="array" aca="1" ref="X1155" ca="1">HYPERLINK("#"&amp;CELL("direccion",Tabla_471031!A1151),"1148")</f>
        <v>1148</v>
      </c>
      <c r="Y1155" s="5" t="str" cm="1">
        <f t="array" aca="1" ref="Y1155" ca="1">HYPERLINK("#"&amp;CELL("direccion",Tabla_471032!A1151),"1148")</f>
        <v>1148</v>
      </c>
      <c r="Z1155" s="5" t="str" cm="1">
        <f t="array" aca="1" ref="Z1155" ca="1">HYPERLINK("#"&amp;CELL("direccion",Tabla_471059!A1151),"1148")</f>
        <v>1148</v>
      </c>
      <c r="AA1155" s="5" t="str" cm="1">
        <f t="array" aca="1" ref="AA1155" ca="1">HYPERLINK("#"&amp;CELL("direccion",Tabla_471071!A1151),"1148")</f>
        <v>1148</v>
      </c>
      <c r="AB1155" s="5" t="str" cm="1">
        <f t="array" aca="1" ref="AB1155" ca="1">HYPERLINK("#"&amp;CELL("direccion",Tabla_471062!A1151),"1148")</f>
        <v>1148</v>
      </c>
      <c r="AC1155" s="5" t="str" cm="1">
        <f t="array" aca="1" ref="AC1155" ca="1">HYPERLINK("#"&amp;CELL("direccion",Tabla_471074!A1151),"1148")</f>
        <v>1148</v>
      </c>
      <c r="AD1155" t="s">
        <v>213</v>
      </c>
      <c r="AE1155" s="3">
        <v>45747</v>
      </c>
    </row>
    <row r="1156" spans="1:31" x14ac:dyDescent="0.3">
      <c r="A1156">
        <v>2025</v>
      </c>
      <c r="B1156" s="3">
        <v>45658</v>
      </c>
      <c r="C1156" s="3">
        <v>45747</v>
      </c>
      <c r="D1156" t="s">
        <v>84</v>
      </c>
      <c r="E1156">
        <v>160</v>
      </c>
      <c r="F1156" t="s">
        <v>309</v>
      </c>
      <c r="G1156" t="s">
        <v>309</v>
      </c>
      <c r="H1156" t="s">
        <v>225</v>
      </c>
      <c r="I1156" t="s">
        <v>1799</v>
      </c>
      <c r="J1156" t="s">
        <v>1800</v>
      </c>
      <c r="K1156" t="s">
        <v>705</v>
      </c>
      <c r="L1156" t="s">
        <v>92</v>
      </c>
      <c r="M1156">
        <v>10500</v>
      </c>
      <c r="N1156" t="s">
        <v>212</v>
      </c>
      <c r="O1156">
        <v>8609.76</v>
      </c>
      <c r="P1156" t="s">
        <v>212</v>
      </c>
      <c r="Q1156" s="5" t="str" cm="1">
        <f t="array" aca="1" ref="Q1156" ca="1">HYPERLINK("#"&amp;CELL("direccion",Tabla_471065!A1152),"1149")</f>
        <v>1149</v>
      </c>
      <c r="R1156" s="5" t="str" cm="1">
        <f t="array" aca="1" ref="R1156" ca="1">HYPERLINK("#"&amp;CELL("direccion",Tabla_471039!A1152),"1149")</f>
        <v>1149</v>
      </c>
      <c r="S1156" s="5" t="str" cm="1">
        <f t="array" aca="1" ref="S1156" ca="1">HYPERLINK("#"&amp;CELL("direccion",Tabla_471067!A1152),"1149")</f>
        <v>1149</v>
      </c>
      <c r="T1156" s="5" t="str" cm="1">
        <f t="array" aca="1" ref="T1156" ca="1">HYPERLINK("#"&amp;CELL("direccion",Tabla_471023!A1152),"1149")</f>
        <v>1149</v>
      </c>
      <c r="U1156" s="5" t="str" cm="1">
        <f t="array" aca="1" ref="U1156" ca="1">HYPERLINK("#"&amp;CELL("direccion",Tabla_471047!A1152),"1149")</f>
        <v>1149</v>
      </c>
      <c r="V1156" s="5" t="str" cm="1">
        <f t="array" aca="1" ref="V1156" ca="1">HYPERLINK("#"&amp;CELL("direccion",Tabla_471030!A1152),"1149")</f>
        <v>1149</v>
      </c>
      <c r="W1156" s="5" t="str" cm="1">
        <f t="array" aca="1" ref="W1156" ca="1">HYPERLINK("#"&amp;CELL("direccion",Tabla_471041!A1152),"1149")</f>
        <v>1149</v>
      </c>
      <c r="X1156" s="5" t="str" cm="1">
        <f t="array" aca="1" ref="X1156" ca="1">HYPERLINK("#"&amp;CELL("direccion",Tabla_471031!A1152),"1149")</f>
        <v>1149</v>
      </c>
      <c r="Y1156" s="5" t="str" cm="1">
        <f t="array" aca="1" ref="Y1156" ca="1">HYPERLINK("#"&amp;CELL("direccion",Tabla_471032!A1152),"1149")</f>
        <v>1149</v>
      </c>
      <c r="Z1156" s="5" t="str" cm="1">
        <f t="array" aca="1" ref="Z1156" ca="1">HYPERLINK("#"&amp;CELL("direccion",Tabla_471059!A1152),"1149")</f>
        <v>1149</v>
      </c>
      <c r="AA1156" s="5" t="str" cm="1">
        <f t="array" aca="1" ref="AA1156" ca="1">HYPERLINK("#"&amp;CELL("direccion",Tabla_471071!A1152),"1149")</f>
        <v>1149</v>
      </c>
      <c r="AB1156" s="5" t="str" cm="1">
        <f t="array" aca="1" ref="AB1156" ca="1">HYPERLINK("#"&amp;CELL("direccion",Tabla_471062!A1152),"1149")</f>
        <v>1149</v>
      </c>
      <c r="AC1156" s="5" t="str" cm="1">
        <f t="array" aca="1" ref="AC1156" ca="1">HYPERLINK("#"&amp;CELL("direccion",Tabla_471074!A1152),"1149")</f>
        <v>1149</v>
      </c>
      <c r="AD1156" t="s">
        <v>213</v>
      </c>
      <c r="AE1156" s="3">
        <v>45747</v>
      </c>
    </row>
    <row r="1157" spans="1:31" x14ac:dyDescent="0.3">
      <c r="A1157">
        <v>2025</v>
      </c>
      <c r="B1157" s="3">
        <v>45658</v>
      </c>
      <c r="C1157" s="3">
        <v>45747</v>
      </c>
      <c r="D1157" t="s">
        <v>84</v>
      </c>
      <c r="E1157">
        <v>160</v>
      </c>
      <c r="F1157" t="s">
        <v>309</v>
      </c>
      <c r="G1157" t="s">
        <v>309</v>
      </c>
      <c r="H1157" t="s">
        <v>225</v>
      </c>
      <c r="I1157" t="s">
        <v>995</v>
      </c>
      <c r="J1157" t="s">
        <v>358</v>
      </c>
      <c r="K1157" t="s">
        <v>555</v>
      </c>
      <c r="L1157" t="s">
        <v>91</v>
      </c>
      <c r="M1157">
        <v>10500</v>
      </c>
      <c r="N1157" t="s">
        <v>212</v>
      </c>
      <c r="O1157">
        <v>8609.76</v>
      </c>
      <c r="P1157" t="s">
        <v>212</v>
      </c>
      <c r="Q1157" s="5" t="str" cm="1">
        <f t="array" aca="1" ref="Q1157" ca="1">HYPERLINK("#"&amp;CELL("direccion",Tabla_471065!A1153),"1150")</f>
        <v>1150</v>
      </c>
      <c r="R1157" s="5" t="str" cm="1">
        <f t="array" aca="1" ref="R1157" ca="1">HYPERLINK("#"&amp;CELL("direccion",Tabla_471039!A1153),"1150")</f>
        <v>1150</v>
      </c>
      <c r="S1157" s="5" t="str" cm="1">
        <f t="array" aca="1" ref="S1157" ca="1">HYPERLINK("#"&amp;CELL("direccion",Tabla_471067!A1153),"1150")</f>
        <v>1150</v>
      </c>
      <c r="T1157" s="5" t="str" cm="1">
        <f t="array" aca="1" ref="T1157" ca="1">HYPERLINK("#"&amp;CELL("direccion",Tabla_471023!A1153),"1150")</f>
        <v>1150</v>
      </c>
      <c r="U1157" s="5" t="str" cm="1">
        <f t="array" aca="1" ref="U1157" ca="1">HYPERLINK("#"&amp;CELL("direccion",Tabla_471047!A1153),"1150")</f>
        <v>1150</v>
      </c>
      <c r="V1157" s="5" t="str" cm="1">
        <f t="array" aca="1" ref="V1157" ca="1">HYPERLINK("#"&amp;CELL("direccion",Tabla_471030!A1153),"1150")</f>
        <v>1150</v>
      </c>
      <c r="W1157" s="5" t="str" cm="1">
        <f t="array" aca="1" ref="W1157" ca="1">HYPERLINK("#"&amp;CELL("direccion",Tabla_471041!A1153),"1150")</f>
        <v>1150</v>
      </c>
      <c r="X1157" s="5" t="str" cm="1">
        <f t="array" aca="1" ref="X1157" ca="1">HYPERLINK("#"&amp;CELL("direccion",Tabla_471031!A1153),"1150")</f>
        <v>1150</v>
      </c>
      <c r="Y1157" s="5" t="str" cm="1">
        <f t="array" aca="1" ref="Y1157" ca="1">HYPERLINK("#"&amp;CELL("direccion",Tabla_471032!A1153),"1150")</f>
        <v>1150</v>
      </c>
      <c r="Z1157" s="5" t="str" cm="1">
        <f t="array" aca="1" ref="Z1157" ca="1">HYPERLINK("#"&amp;CELL("direccion",Tabla_471059!A1153),"1150")</f>
        <v>1150</v>
      </c>
      <c r="AA1157" s="5" t="str" cm="1">
        <f t="array" aca="1" ref="AA1157" ca="1">HYPERLINK("#"&amp;CELL("direccion",Tabla_471071!A1153),"1150")</f>
        <v>1150</v>
      </c>
      <c r="AB1157" s="5" t="str" cm="1">
        <f t="array" aca="1" ref="AB1157" ca="1">HYPERLINK("#"&amp;CELL("direccion",Tabla_471062!A1153),"1150")</f>
        <v>1150</v>
      </c>
      <c r="AC1157" s="5" t="str" cm="1">
        <f t="array" aca="1" ref="AC1157" ca="1">HYPERLINK("#"&amp;CELL("direccion",Tabla_471074!A1153),"1150")</f>
        <v>1150</v>
      </c>
      <c r="AD1157" t="s">
        <v>213</v>
      </c>
      <c r="AE1157" s="3">
        <v>45747</v>
      </c>
    </row>
    <row r="1158" spans="1:31" x14ac:dyDescent="0.3">
      <c r="A1158">
        <v>2025</v>
      </c>
      <c r="B1158" s="3">
        <v>45658</v>
      </c>
      <c r="C1158" s="3">
        <v>45747</v>
      </c>
      <c r="D1158" t="s">
        <v>84</v>
      </c>
      <c r="E1158">
        <v>160</v>
      </c>
      <c r="F1158" t="s">
        <v>309</v>
      </c>
      <c r="G1158" t="s">
        <v>309</v>
      </c>
      <c r="H1158" t="s">
        <v>225</v>
      </c>
      <c r="I1158" t="s">
        <v>1801</v>
      </c>
      <c r="J1158" t="s">
        <v>808</v>
      </c>
      <c r="K1158" t="s">
        <v>522</v>
      </c>
      <c r="L1158" t="s">
        <v>92</v>
      </c>
      <c r="M1158">
        <v>10500</v>
      </c>
      <c r="N1158" t="s">
        <v>212</v>
      </c>
      <c r="O1158">
        <v>8609.76</v>
      </c>
      <c r="P1158" t="s">
        <v>212</v>
      </c>
      <c r="Q1158" s="5" t="str" cm="1">
        <f t="array" aca="1" ref="Q1158" ca="1">HYPERLINK("#"&amp;CELL("direccion",Tabla_471065!A1154),"1151")</f>
        <v>1151</v>
      </c>
      <c r="R1158" s="5" t="str" cm="1">
        <f t="array" aca="1" ref="R1158" ca="1">HYPERLINK("#"&amp;CELL("direccion",Tabla_471039!A1154),"1151")</f>
        <v>1151</v>
      </c>
      <c r="S1158" s="5" t="str" cm="1">
        <f t="array" aca="1" ref="S1158" ca="1">HYPERLINK("#"&amp;CELL("direccion",Tabla_471067!A1154),"1151")</f>
        <v>1151</v>
      </c>
      <c r="T1158" s="5" t="str" cm="1">
        <f t="array" aca="1" ref="T1158" ca="1">HYPERLINK("#"&amp;CELL("direccion",Tabla_471023!A1154),"1151")</f>
        <v>1151</v>
      </c>
      <c r="U1158" s="5" t="str" cm="1">
        <f t="array" aca="1" ref="U1158" ca="1">HYPERLINK("#"&amp;CELL("direccion",Tabla_471047!A1154),"1151")</f>
        <v>1151</v>
      </c>
      <c r="V1158" s="5" t="str" cm="1">
        <f t="array" aca="1" ref="V1158" ca="1">HYPERLINK("#"&amp;CELL("direccion",Tabla_471030!A1154),"1151")</f>
        <v>1151</v>
      </c>
      <c r="W1158" s="5" t="str" cm="1">
        <f t="array" aca="1" ref="W1158" ca="1">HYPERLINK("#"&amp;CELL("direccion",Tabla_471041!A1154),"1151")</f>
        <v>1151</v>
      </c>
      <c r="X1158" s="5" t="str" cm="1">
        <f t="array" aca="1" ref="X1158" ca="1">HYPERLINK("#"&amp;CELL("direccion",Tabla_471031!A1154),"1151")</f>
        <v>1151</v>
      </c>
      <c r="Y1158" s="5" t="str" cm="1">
        <f t="array" aca="1" ref="Y1158" ca="1">HYPERLINK("#"&amp;CELL("direccion",Tabla_471032!A1154),"1151")</f>
        <v>1151</v>
      </c>
      <c r="Z1158" s="5" t="str" cm="1">
        <f t="array" aca="1" ref="Z1158" ca="1">HYPERLINK("#"&amp;CELL("direccion",Tabla_471059!A1154),"1151")</f>
        <v>1151</v>
      </c>
      <c r="AA1158" s="5" t="str" cm="1">
        <f t="array" aca="1" ref="AA1158" ca="1">HYPERLINK("#"&amp;CELL("direccion",Tabla_471071!A1154),"1151")</f>
        <v>1151</v>
      </c>
      <c r="AB1158" s="5" t="str" cm="1">
        <f t="array" aca="1" ref="AB1158" ca="1">HYPERLINK("#"&amp;CELL("direccion",Tabla_471062!A1154),"1151")</f>
        <v>1151</v>
      </c>
      <c r="AC1158" s="5" t="str" cm="1">
        <f t="array" aca="1" ref="AC1158" ca="1">HYPERLINK("#"&amp;CELL("direccion",Tabla_471074!A1154),"1151")</f>
        <v>1151</v>
      </c>
      <c r="AD1158" t="s">
        <v>213</v>
      </c>
      <c r="AE1158" s="3">
        <v>45747</v>
      </c>
    </row>
    <row r="1159" spans="1:31" x14ac:dyDescent="0.3">
      <c r="A1159">
        <v>2025</v>
      </c>
      <c r="B1159" s="3">
        <v>45658</v>
      </c>
      <c r="C1159" s="3">
        <v>45747</v>
      </c>
      <c r="D1159" t="s">
        <v>84</v>
      </c>
      <c r="E1159">
        <v>160</v>
      </c>
      <c r="F1159" t="s">
        <v>309</v>
      </c>
      <c r="G1159" t="s">
        <v>309</v>
      </c>
      <c r="H1159" t="s">
        <v>225</v>
      </c>
      <c r="I1159" t="s">
        <v>1802</v>
      </c>
      <c r="J1159" t="s">
        <v>808</v>
      </c>
      <c r="K1159" t="s">
        <v>553</v>
      </c>
      <c r="L1159" t="s">
        <v>92</v>
      </c>
      <c r="M1159">
        <v>10500</v>
      </c>
      <c r="N1159" t="s">
        <v>212</v>
      </c>
      <c r="O1159">
        <v>8609.76</v>
      </c>
      <c r="P1159" t="s">
        <v>212</v>
      </c>
      <c r="Q1159" s="5" t="str" cm="1">
        <f t="array" aca="1" ref="Q1159" ca="1">HYPERLINK("#"&amp;CELL("direccion",Tabla_471065!A1155),"1152")</f>
        <v>1152</v>
      </c>
      <c r="R1159" s="5" t="str" cm="1">
        <f t="array" aca="1" ref="R1159" ca="1">HYPERLINK("#"&amp;CELL("direccion",Tabla_471039!A1155),"1152")</f>
        <v>1152</v>
      </c>
      <c r="S1159" s="5" t="str" cm="1">
        <f t="array" aca="1" ref="S1159" ca="1">HYPERLINK("#"&amp;CELL("direccion",Tabla_471067!A1155),"1152")</f>
        <v>1152</v>
      </c>
      <c r="T1159" s="5" t="str" cm="1">
        <f t="array" aca="1" ref="T1159" ca="1">HYPERLINK("#"&amp;CELL("direccion",Tabla_471023!A1155),"1152")</f>
        <v>1152</v>
      </c>
      <c r="U1159" s="5" t="str" cm="1">
        <f t="array" aca="1" ref="U1159" ca="1">HYPERLINK("#"&amp;CELL("direccion",Tabla_471047!A1155),"1152")</f>
        <v>1152</v>
      </c>
      <c r="V1159" s="5" t="str" cm="1">
        <f t="array" aca="1" ref="V1159" ca="1">HYPERLINK("#"&amp;CELL("direccion",Tabla_471030!A1155),"1152")</f>
        <v>1152</v>
      </c>
      <c r="W1159" s="5" t="str" cm="1">
        <f t="array" aca="1" ref="W1159" ca="1">HYPERLINK("#"&amp;CELL("direccion",Tabla_471041!A1155),"1152")</f>
        <v>1152</v>
      </c>
      <c r="X1159" s="5" t="str" cm="1">
        <f t="array" aca="1" ref="X1159" ca="1">HYPERLINK("#"&amp;CELL("direccion",Tabla_471031!A1155),"1152")</f>
        <v>1152</v>
      </c>
      <c r="Y1159" s="5" t="str" cm="1">
        <f t="array" aca="1" ref="Y1159" ca="1">HYPERLINK("#"&amp;CELL("direccion",Tabla_471032!A1155),"1152")</f>
        <v>1152</v>
      </c>
      <c r="Z1159" s="5" t="str" cm="1">
        <f t="array" aca="1" ref="Z1159" ca="1">HYPERLINK("#"&amp;CELL("direccion",Tabla_471059!A1155),"1152")</f>
        <v>1152</v>
      </c>
      <c r="AA1159" s="5" t="str" cm="1">
        <f t="array" aca="1" ref="AA1159" ca="1">HYPERLINK("#"&amp;CELL("direccion",Tabla_471071!A1155),"1152")</f>
        <v>1152</v>
      </c>
      <c r="AB1159" s="5" t="str" cm="1">
        <f t="array" aca="1" ref="AB1159" ca="1">HYPERLINK("#"&amp;CELL("direccion",Tabla_471062!A1155),"1152")</f>
        <v>1152</v>
      </c>
      <c r="AC1159" s="5" t="str" cm="1">
        <f t="array" aca="1" ref="AC1159" ca="1">HYPERLINK("#"&amp;CELL("direccion",Tabla_471074!A1155),"1152")</f>
        <v>1152</v>
      </c>
      <c r="AD1159" t="s">
        <v>213</v>
      </c>
      <c r="AE1159" s="3">
        <v>45747</v>
      </c>
    </row>
    <row r="1160" spans="1:31" x14ac:dyDescent="0.3">
      <c r="A1160">
        <v>2025</v>
      </c>
      <c r="B1160" s="3">
        <v>45658</v>
      </c>
      <c r="C1160" s="3">
        <v>45747</v>
      </c>
      <c r="D1160" t="s">
        <v>84</v>
      </c>
      <c r="E1160">
        <v>160</v>
      </c>
      <c r="F1160" t="s">
        <v>309</v>
      </c>
      <c r="G1160" t="s">
        <v>309</v>
      </c>
      <c r="H1160" t="s">
        <v>225</v>
      </c>
      <c r="I1160" t="s">
        <v>1803</v>
      </c>
      <c r="J1160" t="s">
        <v>1804</v>
      </c>
      <c r="K1160" t="s">
        <v>344</v>
      </c>
      <c r="L1160" t="s">
        <v>91</v>
      </c>
      <c r="M1160">
        <v>10500</v>
      </c>
      <c r="N1160" t="s">
        <v>212</v>
      </c>
      <c r="O1160">
        <v>8609.76</v>
      </c>
      <c r="P1160" t="s">
        <v>212</v>
      </c>
      <c r="Q1160" s="5" t="str" cm="1">
        <f t="array" aca="1" ref="Q1160" ca="1">HYPERLINK("#"&amp;CELL("direccion",Tabla_471065!A1156),"1153")</f>
        <v>1153</v>
      </c>
      <c r="R1160" s="5" t="str" cm="1">
        <f t="array" aca="1" ref="R1160" ca="1">HYPERLINK("#"&amp;CELL("direccion",Tabla_471039!A1156),"1153")</f>
        <v>1153</v>
      </c>
      <c r="S1160" s="5" t="str" cm="1">
        <f t="array" aca="1" ref="S1160" ca="1">HYPERLINK("#"&amp;CELL("direccion",Tabla_471067!A1156),"1153")</f>
        <v>1153</v>
      </c>
      <c r="T1160" s="5" t="str" cm="1">
        <f t="array" aca="1" ref="T1160" ca="1">HYPERLINK("#"&amp;CELL("direccion",Tabla_471023!A1156),"1153")</f>
        <v>1153</v>
      </c>
      <c r="U1160" s="5" t="str" cm="1">
        <f t="array" aca="1" ref="U1160" ca="1">HYPERLINK("#"&amp;CELL("direccion",Tabla_471047!A1156),"1153")</f>
        <v>1153</v>
      </c>
      <c r="V1160" s="5" t="str" cm="1">
        <f t="array" aca="1" ref="V1160" ca="1">HYPERLINK("#"&amp;CELL("direccion",Tabla_471030!A1156),"1153")</f>
        <v>1153</v>
      </c>
      <c r="W1160" s="5" t="str" cm="1">
        <f t="array" aca="1" ref="W1160" ca="1">HYPERLINK("#"&amp;CELL("direccion",Tabla_471041!A1156),"1153")</f>
        <v>1153</v>
      </c>
      <c r="X1160" s="5" t="str" cm="1">
        <f t="array" aca="1" ref="X1160" ca="1">HYPERLINK("#"&amp;CELL("direccion",Tabla_471031!A1156),"1153")</f>
        <v>1153</v>
      </c>
      <c r="Y1160" s="5" t="str" cm="1">
        <f t="array" aca="1" ref="Y1160" ca="1">HYPERLINK("#"&amp;CELL("direccion",Tabla_471032!A1156),"1153")</f>
        <v>1153</v>
      </c>
      <c r="Z1160" s="5" t="str" cm="1">
        <f t="array" aca="1" ref="Z1160" ca="1">HYPERLINK("#"&amp;CELL("direccion",Tabla_471059!A1156),"1153")</f>
        <v>1153</v>
      </c>
      <c r="AA1160" s="5" t="str" cm="1">
        <f t="array" aca="1" ref="AA1160" ca="1">HYPERLINK("#"&amp;CELL("direccion",Tabla_471071!A1156),"1153")</f>
        <v>1153</v>
      </c>
      <c r="AB1160" s="5" t="str" cm="1">
        <f t="array" aca="1" ref="AB1160" ca="1">HYPERLINK("#"&amp;CELL("direccion",Tabla_471062!A1156),"1153")</f>
        <v>1153</v>
      </c>
      <c r="AC1160" s="5" t="str" cm="1">
        <f t="array" aca="1" ref="AC1160" ca="1">HYPERLINK("#"&amp;CELL("direccion",Tabla_471074!A1156),"1153")</f>
        <v>1153</v>
      </c>
      <c r="AD1160" t="s">
        <v>213</v>
      </c>
      <c r="AE1160" s="3">
        <v>45747</v>
      </c>
    </row>
    <row r="1161" spans="1:31" x14ac:dyDescent="0.3">
      <c r="A1161">
        <v>2025</v>
      </c>
      <c r="B1161" s="3">
        <v>45658</v>
      </c>
      <c r="C1161" s="3">
        <v>45747</v>
      </c>
      <c r="D1161" t="s">
        <v>84</v>
      </c>
      <c r="E1161">
        <v>160</v>
      </c>
      <c r="F1161" t="s">
        <v>309</v>
      </c>
      <c r="G1161" t="s">
        <v>309</v>
      </c>
      <c r="H1161" t="s">
        <v>225</v>
      </c>
      <c r="I1161" t="s">
        <v>1805</v>
      </c>
      <c r="J1161" t="s">
        <v>412</v>
      </c>
      <c r="K1161" t="s">
        <v>607</v>
      </c>
      <c r="L1161" t="s">
        <v>92</v>
      </c>
      <c r="M1161">
        <v>10500</v>
      </c>
      <c r="N1161" t="s">
        <v>212</v>
      </c>
      <c r="O1161">
        <v>8609.76</v>
      </c>
      <c r="P1161" t="s">
        <v>212</v>
      </c>
      <c r="Q1161" s="5" t="str" cm="1">
        <f t="array" aca="1" ref="Q1161" ca="1">HYPERLINK("#"&amp;CELL("direccion",Tabla_471065!A1157),"1154")</f>
        <v>1154</v>
      </c>
      <c r="R1161" s="5" t="str" cm="1">
        <f t="array" aca="1" ref="R1161" ca="1">HYPERLINK("#"&amp;CELL("direccion",Tabla_471039!A1157),"1154")</f>
        <v>1154</v>
      </c>
      <c r="S1161" s="5" t="str" cm="1">
        <f t="array" aca="1" ref="S1161" ca="1">HYPERLINK("#"&amp;CELL("direccion",Tabla_471067!A1157),"1154")</f>
        <v>1154</v>
      </c>
      <c r="T1161" s="5" t="str" cm="1">
        <f t="array" aca="1" ref="T1161" ca="1">HYPERLINK("#"&amp;CELL("direccion",Tabla_471023!A1157),"1154")</f>
        <v>1154</v>
      </c>
      <c r="U1161" s="5" t="str" cm="1">
        <f t="array" aca="1" ref="U1161" ca="1">HYPERLINK("#"&amp;CELL("direccion",Tabla_471047!A1157),"1154")</f>
        <v>1154</v>
      </c>
      <c r="V1161" s="5" t="str" cm="1">
        <f t="array" aca="1" ref="V1161" ca="1">HYPERLINK("#"&amp;CELL("direccion",Tabla_471030!A1157),"1154")</f>
        <v>1154</v>
      </c>
      <c r="W1161" s="5" t="str" cm="1">
        <f t="array" aca="1" ref="W1161" ca="1">HYPERLINK("#"&amp;CELL("direccion",Tabla_471041!A1157),"1154")</f>
        <v>1154</v>
      </c>
      <c r="X1161" s="5" t="str" cm="1">
        <f t="array" aca="1" ref="X1161" ca="1">HYPERLINK("#"&amp;CELL("direccion",Tabla_471031!A1157),"1154")</f>
        <v>1154</v>
      </c>
      <c r="Y1161" s="5" t="str" cm="1">
        <f t="array" aca="1" ref="Y1161" ca="1">HYPERLINK("#"&amp;CELL("direccion",Tabla_471032!A1157),"1154")</f>
        <v>1154</v>
      </c>
      <c r="Z1161" s="5" t="str" cm="1">
        <f t="array" aca="1" ref="Z1161" ca="1">HYPERLINK("#"&amp;CELL("direccion",Tabla_471059!A1157),"1154")</f>
        <v>1154</v>
      </c>
      <c r="AA1161" s="5" t="str" cm="1">
        <f t="array" aca="1" ref="AA1161" ca="1">HYPERLINK("#"&amp;CELL("direccion",Tabla_471071!A1157),"1154")</f>
        <v>1154</v>
      </c>
      <c r="AB1161" s="5" t="str" cm="1">
        <f t="array" aca="1" ref="AB1161" ca="1">HYPERLINK("#"&amp;CELL("direccion",Tabla_471062!A1157),"1154")</f>
        <v>1154</v>
      </c>
      <c r="AC1161" s="5" t="str" cm="1">
        <f t="array" aca="1" ref="AC1161" ca="1">HYPERLINK("#"&amp;CELL("direccion",Tabla_471074!A1157),"1154")</f>
        <v>1154</v>
      </c>
      <c r="AD1161" t="s">
        <v>213</v>
      </c>
      <c r="AE1161" s="3">
        <v>45747</v>
      </c>
    </row>
    <row r="1162" spans="1:31" x14ac:dyDescent="0.3">
      <c r="A1162">
        <v>2025</v>
      </c>
      <c r="B1162" s="3">
        <v>45658</v>
      </c>
      <c r="C1162" s="3">
        <v>45747</v>
      </c>
      <c r="D1162" t="s">
        <v>84</v>
      </c>
      <c r="E1162">
        <v>160</v>
      </c>
      <c r="F1162" t="s">
        <v>309</v>
      </c>
      <c r="G1162" t="s">
        <v>309</v>
      </c>
      <c r="H1162" t="s">
        <v>225</v>
      </c>
      <c r="I1162" t="s">
        <v>1806</v>
      </c>
      <c r="J1162" t="s">
        <v>1807</v>
      </c>
      <c r="K1162" t="s">
        <v>864</v>
      </c>
      <c r="L1162" t="s">
        <v>91</v>
      </c>
      <c r="M1162">
        <v>10500</v>
      </c>
      <c r="N1162" t="s">
        <v>212</v>
      </c>
      <c r="O1162">
        <v>8609.76</v>
      </c>
      <c r="P1162" t="s">
        <v>212</v>
      </c>
      <c r="Q1162" s="5" t="str" cm="1">
        <f t="array" aca="1" ref="Q1162" ca="1">HYPERLINK("#"&amp;CELL("direccion",Tabla_471065!A1158),"1155")</f>
        <v>1155</v>
      </c>
      <c r="R1162" s="5" t="str" cm="1">
        <f t="array" aca="1" ref="R1162" ca="1">HYPERLINK("#"&amp;CELL("direccion",Tabla_471039!A1158),"1155")</f>
        <v>1155</v>
      </c>
      <c r="S1162" s="5" t="str" cm="1">
        <f t="array" aca="1" ref="S1162" ca="1">HYPERLINK("#"&amp;CELL("direccion",Tabla_471067!A1158),"1155")</f>
        <v>1155</v>
      </c>
      <c r="T1162" s="5" t="str" cm="1">
        <f t="array" aca="1" ref="T1162" ca="1">HYPERLINK("#"&amp;CELL("direccion",Tabla_471023!A1158),"1155")</f>
        <v>1155</v>
      </c>
      <c r="U1162" s="5" t="str" cm="1">
        <f t="array" aca="1" ref="U1162" ca="1">HYPERLINK("#"&amp;CELL("direccion",Tabla_471047!A1158),"1155")</f>
        <v>1155</v>
      </c>
      <c r="V1162" s="5" t="str" cm="1">
        <f t="array" aca="1" ref="V1162" ca="1">HYPERLINK("#"&amp;CELL("direccion",Tabla_471030!A1158),"1155")</f>
        <v>1155</v>
      </c>
      <c r="W1162" s="5" t="str" cm="1">
        <f t="array" aca="1" ref="W1162" ca="1">HYPERLINK("#"&amp;CELL("direccion",Tabla_471041!A1158),"1155")</f>
        <v>1155</v>
      </c>
      <c r="X1162" s="5" t="str" cm="1">
        <f t="array" aca="1" ref="X1162" ca="1">HYPERLINK("#"&amp;CELL("direccion",Tabla_471031!A1158),"1155")</f>
        <v>1155</v>
      </c>
      <c r="Y1162" s="5" t="str" cm="1">
        <f t="array" aca="1" ref="Y1162" ca="1">HYPERLINK("#"&amp;CELL("direccion",Tabla_471032!A1158),"1155")</f>
        <v>1155</v>
      </c>
      <c r="Z1162" s="5" t="str" cm="1">
        <f t="array" aca="1" ref="Z1162" ca="1">HYPERLINK("#"&amp;CELL("direccion",Tabla_471059!A1158),"1155")</f>
        <v>1155</v>
      </c>
      <c r="AA1162" s="5" t="str" cm="1">
        <f t="array" aca="1" ref="AA1162" ca="1">HYPERLINK("#"&amp;CELL("direccion",Tabla_471071!A1158),"1155")</f>
        <v>1155</v>
      </c>
      <c r="AB1162" s="5" t="str" cm="1">
        <f t="array" aca="1" ref="AB1162" ca="1">HYPERLINK("#"&amp;CELL("direccion",Tabla_471062!A1158),"1155")</f>
        <v>1155</v>
      </c>
      <c r="AC1162" s="5" t="str" cm="1">
        <f t="array" aca="1" ref="AC1162" ca="1">HYPERLINK("#"&amp;CELL("direccion",Tabla_471074!A1158),"1155")</f>
        <v>1155</v>
      </c>
      <c r="AD1162" t="s">
        <v>213</v>
      </c>
      <c r="AE1162" s="3">
        <v>45747</v>
      </c>
    </row>
    <row r="1163" spans="1:31" x14ac:dyDescent="0.3">
      <c r="A1163">
        <v>2025</v>
      </c>
      <c r="B1163" s="3">
        <v>45658</v>
      </c>
      <c r="C1163" s="3">
        <v>45747</v>
      </c>
      <c r="D1163" t="s">
        <v>84</v>
      </c>
      <c r="E1163">
        <v>160</v>
      </c>
      <c r="F1163" t="s">
        <v>315</v>
      </c>
      <c r="G1163" t="s">
        <v>315</v>
      </c>
      <c r="H1163" t="s">
        <v>225</v>
      </c>
      <c r="I1163" t="s">
        <v>1808</v>
      </c>
      <c r="J1163" t="s">
        <v>492</v>
      </c>
      <c r="K1163" t="s">
        <v>1809</v>
      </c>
      <c r="L1163" t="s">
        <v>92</v>
      </c>
      <c r="M1163">
        <v>10500</v>
      </c>
      <c r="N1163" t="s">
        <v>212</v>
      </c>
      <c r="O1163">
        <v>8609.76</v>
      </c>
      <c r="P1163" t="s">
        <v>212</v>
      </c>
      <c r="Q1163" s="5" t="str" cm="1">
        <f t="array" aca="1" ref="Q1163" ca="1">HYPERLINK("#"&amp;CELL("direccion",Tabla_471065!A1159),"1156")</f>
        <v>1156</v>
      </c>
      <c r="R1163" s="5" t="str" cm="1">
        <f t="array" aca="1" ref="R1163" ca="1">HYPERLINK("#"&amp;CELL("direccion",Tabla_471039!A1159),"1156")</f>
        <v>1156</v>
      </c>
      <c r="S1163" s="5" t="str" cm="1">
        <f t="array" aca="1" ref="S1163" ca="1">HYPERLINK("#"&amp;CELL("direccion",Tabla_471067!A1159),"1156")</f>
        <v>1156</v>
      </c>
      <c r="T1163" s="5" t="str" cm="1">
        <f t="array" aca="1" ref="T1163" ca="1">HYPERLINK("#"&amp;CELL("direccion",Tabla_471023!A1159),"1156")</f>
        <v>1156</v>
      </c>
      <c r="U1163" s="5" t="str" cm="1">
        <f t="array" aca="1" ref="U1163" ca="1">HYPERLINK("#"&amp;CELL("direccion",Tabla_471047!A1159),"1156")</f>
        <v>1156</v>
      </c>
      <c r="V1163" s="5" t="str" cm="1">
        <f t="array" aca="1" ref="V1163" ca="1">HYPERLINK("#"&amp;CELL("direccion",Tabla_471030!A1159),"1156")</f>
        <v>1156</v>
      </c>
      <c r="W1163" s="5" t="str" cm="1">
        <f t="array" aca="1" ref="W1163" ca="1">HYPERLINK("#"&amp;CELL("direccion",Tabla_471041!A1159),"1156")</f>
        <v>1156</v>
      </c>
      <c r="X1163" s="5" t="str" cm="1">
        <f t="array" aca="1" ref="X1163" ca="1">HYPERLINK("#"&amp;CELL("direccion",Tabla_471031!A1159),"1156")</f>
        <v>1156</v>
      </c>
      <c r="Y1163" s="5" t="str" cm="1">
        <f t="array" aca="1" ref="Y1163" ca="1">HYPERLINK("#"&amp;CELL("direccion",Tabla_471032!A1159),"1156")</f>
        <v>1156</v>
      </c>
      <c r="Z1163" s="5" t="str" cm="1">
        <f t="array" aca="1" ref="Z1163" ca="1">HYPERLINK("#"&amp;CELL("direccion",Tabla_471059!A1159),"1156")</f>
        <v>1156</v>
      </c>
      <c r="AA1163" s="5" t="str" cm="1">
        <f t="array" aca="1" ref="AA1163" ca="1">HYPERLINK("#"&amp;CELL("direccion",Tabla_471071!A1159),"1156")</f>
        <v>1156</v>
      </c>
      <c r="AB1163" s="5" t="str" cm="1">
        <f t="array" aca="1" ref="AB1163" ca="1">HYPERLINK("#"&amp;CELL("direccion",Tabla_471062!A1159),"1156")</f>
        <v>1156</v>
      </c>
      <c r="AC1163" s="5" t="str" cm="1">
        <f t="array" aca="1" ref="AC1163" ca="1">HYPERLINK("#"&amp;CELL("direccion",Tabla_471074!A1159),"1156")</f>
        <v>1156</v>
      </c>
      <c r="AD1163" t="s">
        <v>213</v>
      </c>
      <c r="AE1163" s="3">
        <v>45747</v>
      </c>
    </row>
    <row r="1164" spans="1:31" x14ac:dyDescent="0.3">
      <c r="A1164">
        <v>2025</v>
      </c>
      <c r="B1164" s="3">
        <v>45658</v>
      </c>
      <c r="C1164" s="3">
        <v>45747</v>
      </c>
      <c r="D1164" t="s">
        <v>84</v>
      </c>
      <c r="E1164">
        <v>160</v>
      </c>
      <c r="F1164" t="s">
        <v>309</v>
      </c>
      <c r="G1164" t="s">
        <v>309</v>
      </c>
      <c r="H1164" t="s">
        <v>225</v>
      </c>
      <c r="I1164" t="s">
        <v>702</v>
      </c>
      <c r="J1164" t="s">
        <v>1674</v>
      </c>
      <c r="K1164" t="s">
        <v>366</v>
      </c>
      <c r="L1164" t="s">
        <v>91</v>
      </c>
      <c r="M1164">
        <v>10500</v>
      </c>
      <c r="N1164" t="s">
        <v>212</v>
      </c>
      <c r="O1164">
        <v>8609.76</v>
      </c>
      <c r="P1164" t="s">
        <v>212</v>
      </c>
      <c r="Q1164" s="5" t="str" cm="1">
        <f t="array" aca="1" ref="Q1164" ca="1">HYPERLINK("#"&amp;CELL("direccion",Tabla_471065!A1160),"1157")</f>
        <v>1157</v>
      </c>
      <c r="R1164" s="5" t="str" cm="1">
        <f t="array" aca="1" ref="R1164" ca="1">HYPERLINK("#"&amp;CELL("direccion",Tabla_471039!A1160),"1157")</f>
        <v>1157</v>
      </c>
      <c r="S1164" s="5" t="str" cm="1">
        <f t="array" aca="1" ref="S1164" ca="1">HYPERLINK("#"&amp;CELL("direccion",Tabla_471067!A1160),"1157")</f>
        <v>1157</v>
      </c>
      <c r="T1164" s="5" t="str" cm="1">
        <f t="array" aca="1" ref="T1164" ca="1">HYPERLINK("#"&amp;CELL("direccion",Tabla_471023!A1160),"1157")</f>
        <v>1157</v>
      </c>
      <c r="U1164" s="5" t="str" cm="1">
        <f t="array" aca="1" ref="U1164" ca="1">HYPERLINK("#"&amp;CELL("direccion",Tabla_471047!A1160),"1157")</f>
        <v>1157</v>
      </c>
      <c r="V1164" s="5" t="str" cm="1">
        <f t="array" aca="1" ref="V1164" ca="1">HYPERLINK("#"&amp;CELL("direccion",Tabla_471030!A1160),"1157")</f>
        <v>1157</v>
      </c>
      <c r="W1164" s="5" t="str" cm="1">
        <f t="array" aca="1" ref="W1164" ca="1">HYPERLINK("#"&amp;CELL("direccion",Tabla_471041!A1160),"1157")</f>
        <v>1157</v>
      </c>
      <c r="X1164" s="5" t="str" cm="1">
        <f t="array" aca="1" ref="X1164" ca="1">HYPERLINK("#"&amp;CELL("direccion",Tabla_471031!A1160),"1157")</f>
        <v>1157</v>
      </c>
      <c r="Y1164" s="5" t="str" cm="1">
        <f t="array" aca="1" ref="Y1164" ca="1">HYPERLINK("#"&amp;CELL("direccion",Tabla_471032!A1160),"1157")</f>
        <v>1157</v>
      </c>
      <c r="Z1164" s="5" t="str" cm="1">
        <f t="array" aca="1" ref="Z1164" ca="1">HYPERLINK("#"&amp;CELL("direccion",Tabla_471059!A1160),"1157")</f>
        <v>1157</v>
      </c>
      <c r="AA1164" s="5" t="str" cm="1">
        <f t="array" aca="1" ref="AA1164" ca="1">HYPERLINK("#"&amp;CELL("direccion",Tabla_471071!A1160),"1157")</f>
        <v>1157</v>
      </c>
      <c r="AB1164" s="5" t="str" cm="1">
        <f t="array" aca="1" ref="AB1164" ca="1">HYPERLINK("#"&amp;CELL("direccion",Tabla_471062!A1160),"1157")</f>
        <v>1157</v>
      </c>
      <c r="AC1164" s="5" t="str" cm="1">
        <f t="array" aca="1" ref="AC1164" ca="1">HYPERLINK("#"&amp;CELL("direccion",Tabla_471074!A1160),"1157")</f>
        <v>1157</v>
      </c>
      <c r="AD1164" t="s">
        <v>213</v>
      </c>
      <c r="AE1164" s="3">
        <v>45747</v>
      </c>
    </row>
    <row r="1165" spans="1:31" x14ac:dyDescent="0.3">
      <c r="A1165">
        <v>2025</v>
      </c>
      <c r="B1165" s="3">
        <v>45658</v>
      </c>
      <c r="C1165" s="3">
        <v>45747</v>
      </c>
      <c r="D1165" t="s">
        <v>84</v>
      </c>
      <c r="E1165">
        <v>160</v>
      </c>
      <c r="F1165" t="s">
        <v>309</v>
      </c>
      <c r="G1165" t="s">
        <v>309</v>
      </c>
      <c r="H1165" t="s">
        <v>225</v>
      </c>
      <c r="I1165" t="s">
        <v>1810</v>
      </c>
      <c r="J1165" t="s">
        <v>1811</v>
      </c>
      <c r="K1165" t="s">
        <v>485</v>
      </c>
      <c r="L1165" t="s">
        <v>91</v>
      </c>
      <c r="M1165">
        <v>10500</v>
      </c>
      <c r="N1165" t="s">
        <v>212</v>
      </c>
      <c r="O1165">
        <v>8609.76</v>
      </c>
      <c r="P1165" t="s">
        <v>212</v>
      </c>
      <c r="Q1165" s="5" t="str" cm="1">
        <f t="array" aca="1" ref="Q1165" ca="1">HYPERLINK("#"&amp;CELL("direccion",Tabla_471065!A1161),"1158")</f>
        <v>1158</v>
      </c>
      <c r="R1165" s="5" t="str" cm="1">
        <f t="array" aca="1" ref="R1165" ca="1">HYPERLINK("#"&amp;CELL("direccion",Tabla_471039!A1161),"1158")</f>
        <v>1158</v>
      </c>
      <c r="S1165" s="5" t="str" cm="1">
        <f t="array" aca="1" ref="S1165" ca="1">HYPERLINK("#"&amp;CELL("direccion",Tabla_471067!A1161),"1158")</f>
        <v>1158</v>
      </c>
      <c r="T1165" s="5" t="str" cm="1">
        <f t="array" aca="1" ref="T1165" ca="1">HYPERLINK("#"&amp;CELL("direccion",Tabla_471023!A1161),"1158")</f>
        <v>1158</v>
      </c>
      <c r="U1165" s="5" t="str" cm="1">
        <f t="array" aca="1" ref="U1165" ca="1">HYPERLINK("#"&amp;CELL("direccion",Tabla_471047!A1161),"1158")</f>
        <v>1158</v>
      </c>
      <c r="V1165" s="5" t="str" cm="1">
        <f t="array" aca="1" ref="V1165" ca="1">HYPERLINK("#"&amp;CELL("direccion",Tabla_471030!A1161),"1158")</f>
        <v>1158</v>
      </c>
      <c r="W1165" s="5" t="str" cm="1">
        <f t="array" aca="1" ref="W1165" ca="1">HYPERLINK("#"&amp;CELL("direccion",Tabla_471041!A1161),"1158")</f>
        <v>1158</v>
      </c>
      <c r="X1165" s="5" t="str" cm="1">
        <f t="array" aca="1" ref="X1165" ca="1">HYPERLINK("#"&amp;CELL("direccion",Tabla_471031!A1161),"1158")</f>
        <v>1158</v>
      </c>
      <c r="Y1165" s="5" t="str" cm="1">
        <f t="array" aca="1" ref="Y1165" ca="1">HYPERLINK("#"&amp;CELL("direccion",Tabla_471032!A1161),"1158")</f>
        <v>1158</v>
      </c>
      <c r="Z1165" s="5" t="str" cm="1">
        <f t="array" aca="1" ref="Z1165" ca="1">HYPERLINK("#"&amp;CELL("direccion",Tabla_471059!A1161),"1158")</f>
        <v>1158</v>
      </c>
      <c r="AA1165" s="5" t="str" cm="1">
        <f t="array" aca="1" ref="AA1165" ca="1">HYPERLINK("#"&amp;CELL("direccion",Tabla_471071!A1161),"1158")</f>
        <v>1158</v>
      </c>
      <c r="AB1165" s="5" t="str" cm="1">
        <f t="array" aca="1" ref="AB1165" ca="1">HYPERLINK("#"&amp;CELL("direccion",Tabla_471062!A1161),"1158")</f>
        <v>1158</v>
      </c>
      <c r="AC1165" s="5" t="str" cm="1">
        <f t="array" aca="1" ref="AC1165" ca="1">HYPERLINK("#"&amp;CELL("direccion",Tabla_471074!A1161),"1158")</f>
        <v>1158</v>
      </c>
      <c r="AD1165" t="s">
        <v>213</v>
      </c>
      <c r="AE1165" s="3">
        <v>45747</v>
      </c>
    </row>
    <row r="1166" spans="1:31" x14ac:dyDescent="0.3">
      <c r="A1166">
        <v>2025</v>
      </c>
      <c r="B1166" s="3">
        <v>45658</v>
      </c>
      <c r="C1166" s="3">
        <v>45747</v>
      </c>
      <c r="D1166" t="s">
        <v>84</v>
      </c>
      <c r="E1166">
        <v>160</v>
      </c>
      <c r="F1166" t="s">
        <v>309</v>
      </c>
      <c r="G1166" t="s">
        <v>309</v>
      </c>
      <c r="H1166" t="s">
        <v>225</v>
      </c>
      <c r="I1166" t="s">
        <v>388</v>
      </c>
      <c r="J1166" t="s">
        <v>454</v>
      </c>
      <c r="K1166" t="s">
        <v>1363</v>
      </c>
      <c r="L1166" t="s">
        <v>91</v>
      </c>
      <c r="M1166">
        <v>10500</v>
      </c>
      <c r="N1166" t="s">
        <v>212</v>
      </c>
      <c r="O1166">
        <v>8609.76</v>
      </c>
      <c r="P1166" t="s">
        <v>212</v>
      </c>
      <c r="Q1166" s="5" t="str" cm="1">
        <f t="array" aca="1" ref="Q1166" ca="1">HYPERLINK("#"&amp;CELL("direccion",Tabla_471065!A1162),"1159")</f>
        <v>1159</v>
      </c>
      <c r="R1166" s="5" t="str" cm="1">
        <f t="array" aca="1" ref="R1166" ca="1">HYPERLINK("#"&amp;CELL("direccion",Tabla_471039!A1162),"1159")</f>
        <v>1159</v>
      </c>
      <c r="S1166" s="5" t="str" cm="1">
        <f t="array" aca="1" ref="S1166" ca="1">HYPERLINK("#"&amp;CELL("direccion",Tabla_471067!A1162),"1159")</f>
        <v>1159</v>
      </c>
      <c r="T1166" s="5" t="str" cm="1">
        <f t="array" aca="1" ref="T1166" ca="1">HYPERLINK("#"&amp;CELL("direccion",Tabla_471023!A1162),"1159")</f>
        <v>1159</v>
      </c>
      <c r="U1166" s="5" t="str" cm="1">
        <f t="array" aca="1" ref="U1166" ca="1">HYPERLINK("#"&amp;CELL("direccion",Tabla_471047!A1162),"1159")</f>
        <v>1159</v>
      </c>
      <c r="V1166" s="5" t="str" cm="1">
        <f t="array" aca="1" ref="V1166" ca="1">HYPERLINK("#"&amp;CELL("direccion",Tabla_471030!A1162),"1159")</f>
        <v>1159</v>
      </c>
      <c r="W1166" s="5" t="str" cm="1">
        <f t="array" aca="1" ref="W1166" ca="1">HYPERLINK("#"&amp;CELL("direccion",Tabla_471041!A1162),"1159")</f>
        <v>1159</v>
      </c>
      <c r="X1166" s="5" t="str" cm="1">
        <f t="array" aca="1" ref="X1166" ca="1">HYPERLINK("#"&amp;CELL("direccion",Tabla_471031!A1162),"1159")</f>
        <v>1159</v>
      </c>
      <c r="Y1166" s="5" t="str" cm="1">
        <f t="array" aca="1" ref="Y1166" ca="1">HYPERLINK("#"&amp;CELL("direccion",Tabla_471032!A1162),"1159")</f>
        <v>1159</v>
      </c>
      <c r="Z1166" s="5" t="str" cm="1">
        <f t="array" aca="1" ref="Z1166" ca="1">HYPERLINK("#"&amp;CELL("direccion",Tabla_471059!A1162),"1159")</f>
        <v>1159</v>
      </c>
      <c r="AA1166" s="5" t="str" cm="1">
        <f t="array" aca="1" ref="AA1166" ca="1">HYPERLINK("#"&amp;CELL("direccion",Tabla_471071!A1162),"1159")</f>
        <v>1159</v>
      </c>
      <c r="AB1166" s="5" t="str" cm="1">
        <f t="array" aca="1" ref="AB1166" ca="1">HYPERLINK("#"&amp;CELL("direccion",Tabla_471062!A1162),"1159")</f>
        <v>1159</v>
      </c>
      <c r="AC1166" s="5" t="str" cm="1">
        <f t="array" aca="1" ref="AC1166" ca="1">HYPERLINK("#"&amp;CELL("direccion",Tabla_471074!A1162),"1159")</f>
        <v>1159</v>
      </c>
      <c r="AD1166" t="s">
        <v>213</v>
      </c>
      <c r="AE1166" s="3">
        <v>45747</v>
      </c>
    </row>
    <row r="1167" spans="1:31" x14ac:dyDescent="0.3">
      <c r="A1167">
        <v>2025</v>
      </c>
      <c r="B1167" s="3">
        <v>45658</v>
      </c>
      <c r="C1167" s="3">
        <v>45747</v>
      </c>
      <c r="D1167" t="s">
        <v>84</v>
      </c>
      <c r="E1167">
        <v>160</v>
      </c>
      <c r="F1167" t="s">
        <v>309</v>
      </c>
      <c r="G1167" t="s">
        <v>309</v>
      </c>
      <c r="H1167" t="s">
        <v>225</v>
      </c>
      <c r="I1167" t="s">
        <v>935</v>
      </c>
      <c r="J1167" t="s">
        <v>454</v>
      </c>
      <c r="K1167" t="s">
        <v>963</v>
      </c>
      <c r="L1167" t="s">
        <v>91</v>
      </c>
      <c r="M1167">
        <v>10500</v>
      </c>
      <c r="N1167" t="s">
        <v>212</v>
      </c>
      <c r="O1167">
        <v>8609.76</v>
      </c>
      <c r="P1167" t="s">
        <v>212</v>
      </c>
      <c r="Q1167" s="5" t="str" cm="1">
        <f t="array" aca="1" ref="Q1167" ca="1">HYPERLINK("#"&amp;CELL("direccion",Tabla_471065!A1163),"1160")</f>
        <v>1160</v>
      </c>
      <c r="R1167" s="5" t="str" cm="1">
        <f t="array" aca="1" ref="R1167" ca="1">HYPERLINK("#"&amp;CELL("direccion",Tabla_471039!A1163),"1160")</f>
        <v>1160</v>
      </c>
      <c r="S1167" s="5" t="str" cm="1">
        <f t="array" aca="1" ref="S1167" ca="1">HYPERLINK("#"&amp;CELL("direccion",Tabla_471067!A1163),"1160")</f>
        <v>1160</v>
      </c>
      <c r="T1167" s="5" t="str" cm="1">
        <f t="array" aca="1" ref="T1167" ca="1">HYPERLINK("#"&amp;CELL("direccion",Tabla_471023!A1163),"1160")</f>
        <v>1160</v>
      </c>
      <c r="U1167" s="5" t="str" cm="1">
        <f t="array" aca="1" ref="U1167" ca="1">HYPERLINK("#"&amp;CELL("direccion",Tabla_471047!A1163),"1160")</f>
        <v>1160</v>
      </c>
      <c r="V1167" s="5" t="str" cm="1">
        <f t="array" aca="1" ref="V1167" ca="1">HYPERLINK("#"&amp;CELL("direccion",Tabla_471030!A1163),"1160")</f>
        <v>1160</v>
      </c>
      <c r="W1167" s="5" t="str" cm="1">
        <f t="array" aca="1" ref="W1167" ca="1">HYPERLINK("#"&amp;CELL("direccion",Tabla_471041!A1163),"1160")</f>
        <v>1160</v>
      </c>
      <c r="X1167" s="5" t="str" cm="1">
        <f t="array" aca="1" ref="X1167" ca="1">HYPERLINK("#"&amp;CELL("direccion",Tabla_471031!A1163),"1160")</f>
        <v>1160</v>
      </c>
      <c r="Y1167" s="5" t="str" cm="1">
        <f t="array" aca="1" ref="Y1167" ca="1">HYPERLINK("#"&amp;CELL("direccion",Tabla_471032!A1163),"1160")</f>
        <v>1160</v>
      </c>
      <c r="Z1167" s="5" t="str" cm="1">
        <f t="array" aca="1" ref="Z1167" ca="1">HYPERLINK("#"&amp;CELL("direccion",Tabla_471059!A1163),"1160")</f>
        <v>1160</v>
      </c>
      <c r="AA1167" s="5" t="str" cm="1">
        <f t="array" aca="1" ref="AA1167" ca="1">HYPERLINK("#"&amp;CELL("direccion",Tabla_471071!A1163),"1160")</f>
        <v>1160</v>
      </c>
      <c r="AB1167" s="5" t="str" cm="1">
        <f t="array" aca="1" ref="AB1167" ca="1">HYPERLINK("#"&amp;CELL("direccion",Tabla_471062!A1163),"1160")</f>
        <v>1160</v>
      </c>
      <c r="AC1167" s="5" t="str" cm="1">
        <f t="array" aca="1" ref="AC1167" ca="1">HYPERLINK("#"&amp;CELL("direccion",Tabla_471074!A1163),"1160")</f>
        <v>1160</v>
      </c>
      <c r="AD1167" t="s">
        <v>213</v>
      </c>
      <c r="AE1167" s="3">
        <v>45747</v>
      </c>
    </row>
    <row r="1168" spans="1:31" x14ac:dyDescent="0.3">
      <c r="A1168">
        <v>2025</v>
      </c>
      <c r="B1168" s="3">
        <v>45658</v>
      </c>
      <c r="C1168" s="3">
        <v>45747</v>
      </c>
      <c r="D1168" t="s">
        <v>84</v>
      </c>
      <c r="E1168">
        <v>160</v>
      </c>
      <c r="F1168" t="s">
        <v>309</v>
      </c>
      <c r="G1168" t="s">
        <v>309</v>
      </c>
      <c r="H1168" t="s">
        <v>225</v>
      </c>
      <c r="I1168" t="s">
        <v>537</v>
      </c>
      <c r="J1168" t="s">
        <v>454</v>
      </c>
      <c r="K1168" t="s">
        <v>598</v>
      </c>
      <c r="L1168" t="s">
        <v>92</v>
      </c>
      <c r="M1168">
        <v>10500</v>
      </c>
      <c r="N1168" t="s">
        <v>212</v>
      </c>
      <c r="O1168">
        <v>8609.76</v>
      </c>
      <c r="P1168" t="s">
        <v>212</v>
      </c>
      <c r="Q1168" s="5" t="str" cm="1">
        <f t="array" aca="1" ref="Q1168" ca="1">HYPERLINK("#"&amp;CELL("direccion",Tabla_471065!A1164),"1161")</f>
        <v>1161</v>
      </c>
      <c r="R1168" s="5" t="str" cm="1">
        <f t="array" aca="1" ref="R1168" ca="1">HYPERLINK("#"&amp;CELL("direccion",Tabla_471039!A1164),"1161")</f>
        <v>1161</v>
      </c>
      <c r="S1168" s="5" t="str" cm="1">
        <f t="array" aca="1" ref="S1168" ca="1">HYPERLINK("#"&amp;CELL("direccion",Tabla_471067!A1164),"1161")</f>
        <v>1161</v>
      </c>
      <c r="T1168" s="5" t="str" cm="1">
        <f t="array" aca="1" ref="T1168" ca="1">HYPERLINK("#"&amp;CELL("direccion",Tabla_471023!A1164),"1161")</f>
        <v>1161</v>
      </c>
      <c r="U1168" s="5" t="str" cm="1">
        <f t="array" aca="1" ref="U1168" ca="1">HYPERLINK("#"&amp;CELL("direccion",Tabla_471047!A1164),"1161")</f>
        <v>1161</v>
      </c>
      <c r="V1168" s="5" t="str" cm="1">
        <f t="array" aca="1" ref="V1168" ca="1">HYPERLINK("#"&amp;CELL("direccion",Tabla_471030!A1164),"1161")</f>
        <v>1161</v>
      </c>
      <c r="W1168" s="5" t="str" cm="1">
        <f t="array" aca="1" ref="W1168" ca="1">HYPERLINK("#"&amp;CELL("direccion",Tabla_471041!A1164),"1161")</f>
        <v>1161</v>
      </c>
      <c r="X1168" s="5" t="str" cm="1">
        <f t="array" aca="1" ref="X1168" ca="1">HYPERLINK("#"&amp;CELL("direccion",Tabla_471031!A1164),"1161")</f>
        <v>1161</v>
      </c>
      <c r="Y1168" s="5" t="str" cm="1">
        <f t="array" aca="1" ref="Y1168" ca="1">HYPERLINK("#"&amp;CELL("direccion",Tabla_471032!A1164),"1161")</f>
        <v>1161</v>
      </c>
      <c r="Z1168" s="5" t="str" cm="1">
        <f t="array" aca="1" ref="Z1168" ca="1">HYPERLINK("#"&amp;CELL("direccion",Tabla_471059!A1164),"1161")</f>
        <v>1161</v>
      </c>
      <c r="AA1168" s="5" t="str" cm="1">
        <f t="array" aca="1" ref="AA1168" ca="1">HYPERLINK("#"&amp;CELL("direccion",Tabla_471071!A1164),"1161")</f>
        <v>1161</v>
      </c>
      <c r="AB1168" s="5" t="str" cm="1">
        <f t="array" aca="1" ref="AB1168" ca="1">HYPERLINK("#"&amp;CELL("direccion",Tabla_471062!A1164),"1161")</f>
        <v>1161</v>
      </c>
      <c r="AC1168" s="5" t="str" cm="1">
        <f t="array" aca="1" ref="AC1168" ca="1">HYPERLINK("#"&amp;CELL("direccion",Tabla_471074!A1164),"1161")</f>
        <v>1161</v>
      </c>
      <c r="AD1168" t="s">
        <v>213</v>
      </c>
      <c r="AE1168" s="3">
        <v>45747</v>
      </c>
    </row>
    <row r="1169" spans="1:31" x14ac:dyDescent="0.3">
      <c r="A1169">
        <v>2025</v>
      </c>
      <c r="B1169" s="3">
        <v>45658</v>
      </c>
      <c r="C1169" s="3">
        <v>45747</v>
      </c>
      <c r="D1169" t="s">
        <v>84</v>
      </c>
      <c r="E1169">
        <v>160</v>
      </c>
      <c r="F1169" t="s">
        <v>309</v>
      </c>
      <c r="G1169" t="s">
        <v>309</v>
      </c>
      <c r="H1169" t="s">
        <v>225</v>
      </c>
      <c r="I1169" t="s">
        <v>1086</v>
      </c>
      <c r="J1169" t="s">
        <v>1532</v>
      </c>
      <c r="K1169" t="s">
        <v>1812</v>
      </c>
      <c r="L1169" t="s">
        <v>91</v>
      </c>
      <c r="M1169">
        <v>10500</v>
      </c>
      <c r="N1169" t="s">
        <v>212</v>
      </c>
      <c r="O1169">
        <v>8609.76</v>
      </c>
      <c r="P1169" t="s">
        <v>212</v>
      </c>
      <c r="Q1169" s="5" t="str" cm="1">
        <f t="array" aca="1" ref="Q1169" ca="1">HYPERLINK("#"&amp;CELL("direccion",Tabla_471065!A1165),"1162")</f>
        <v>1162</v>
      </c>
      <c r="R1169" s="5" t="str" cm="1">
        <f t="array" aca="1" ref="R1169" ca="1">HYPERLINK("#"&amp;CELL("direccion",Tabla_471039!A1165),"1162")</f>
        <v>1162</v>
      </c>
      <c r="S1169" s="5" t="str" cm="1">
        <f t="array" aca="1" ref="S1169" ca="1">HYPERLINK("#"&amp;CELL("direccion",Tabla_471067!A1165),"1162")</f>
        <v>1162</v>
      </c>
      <c r="T1169" s="5" t="str" cm="1">
        <f t="array" aca="1" ref="T1169" ca="1">HYPERLINK("#"&amp;CELL("direccion",Tabla_471023!A1165),"1162")</f>
        <v>1162</v>
      </c>
      <c r="U1169" s="5" t="str" cm="1">
        <f t="array" aca="1" ref="U1169" ca="1">HYPERLINK("#"&amp;CELL("direccion",Tabla_471047!A1165),"1162")</f>
        <v>1162</v>
      </c>
      <c r="V1169" s="5" t="str" cm="1">
        <f t="array" aca="1" ref="V1169" ca="1">HYPERLINK("#"&amp;CELL("direccion",Tabla_471030!A1165),"1162")</f>
        <v>1162</v>
      </c>
      <c r="W1169" s="5" t="str" cm="1">
        <f t="array" aca="1" ref="W1169" ca="1">HYPERLINK("#"&amp;CELL("direccion",Tabla_471041!A1165),"1162")</f>
        <v>1162</v>
      </c>
      <c r="X1169" s="5" t="str" cm="1">
        <f t="array" aca="1" ref="X1169" ca="1">HYPERLINK("#"&amp;CELL("direccion",Tabla_471031!A1165),"1162")</f>
        <v>1162</v>
      </c>
      <c r="Y1169" s="5" t="str" cm="1">
        <f t="array" aca="1" ref="Y1169" ca="1">HYPERLINK("#"&amp;CELL("direccion",Tabla_471032!A1165),"1162")</f>
        <v>1162</v>
      </c>
      <c r="Z1169" s="5" t="str" cm="1">
        <f t="array" aca="1" ref="Z1169" ca="1">HYPERLINK("#"&amp;CELL("direccion",Tabla_471059!A1165),"1162")</f>
        <v>1162</v>
      </c>
      <c r="AA1169" s="5" t="str" cm="1">
        <f t="array" aca="1" ref="AA1169" ca="1">HYPERLINK("#"&amp;CELL("direccion",Tabla_471071!A1165),"1162")</f>
        <v>1162</v>
      </c>
      <c r="AB1169" s="5" t="str" cm="1">
        <f t="array" aca="1" ref="AB1169" ca="1">HYPERLINK("#"&amp;CELL("direccion",Tabla_471062!A1165),"1162")</f>
        <v>1162</v>
      </c>
      <c r="AC1169" s="5" t="str" cm="1">
        <f t="array" aca="1" ref="AC1169" ca="1">HYPERLINK("#"&amp;CELL("direccion",Tabla_471074!A1165),"1162")</f>
        <v>1162</v>
      </c>
      <c r="AD1169" t="s">
        <v>213</v>
      </c>
      <c r="AE1169" s="3">
        <v>45747</v>
      </c>
    </row>
    <row r="1170" spans="1:31" x14ac:dyDescent="0.3">
      <c r="A1170">
        <v>2025</v>
      </c>
      <c r="B1170" s="3">
        <v>45658</v>
      </c>
      <c r="C1170" s="3">
        <v>45747</v>
      </c>
      <c r="D1170" t="s">
        <v>84</v>
      </c>
      <c r="E1170">
        <v>160</v>
      </c>
      <c r="F1170" t="s">
        <v>309</v>
      </c>
      <c r="G1170" t="s">
        <v>309</v>
      </c>
      <c r="H1170" t="s">
        <v>225</v>
      </c>
      <c r="I1170" t="s">
        <v>707</v>
      </c>
      <c r="J1170" t="s">
        <v>410</v>
      </c>
      <c r="K1170" t="s">
        <v>1813</v>
      </c>
      <c r="L1170" t="s">
        <v>91</v>
      </c>
      <c r="M1170">
        <v>10500</v>
      </c>
      <c r="N1170" t="s">
        <v>212</v>
      </c>
      <c r="O1170">
        <v>8609.76</v>
      </c>
      <c r="P1170" t="s">
        <v>212</v>
      </c>
      <c r="Q1170" s="5" t="str" cm="1">
        <f t="array" aca="1" ref="Q1170" ca="1">HYPERLINK("#"&amp;CELL("direccion",Tabla_471065!A1166),"1163")</f>
        <v>1163</v>
      </c>
      <c r="R1170" s="5" t="str" cm="1">
        <f t="array" aca="1" ref="R1170" ca="1">HYPERLINK("#"&amp;CELL("direccion",Tabla_471039!A1166),"1163")</f>
        <v>1163</v>
      </c>
      <c r="S1170" s="5" t="str" cm="1">
        <f t="array" aca="1" ref="S1170" ca="1">HYPERLINK("#"&amp;CELL("direccion",Tabla_471067!A1166),"1163")</f>
        <v>1163</v>
      </c>
      <c r="T1170" s="5" t="str" cm="1">
        <f t="array" aca="1" ref="T1170" ca="1">HYPERLINK("#"&amp;CELL("direccion",Tabla_471023!A1166),"1163")</f>
        <v>1163</v>
      </c>
      <c r="U1170" s="5" t="str" cm="1">
        <f t="array" aca="1" ref="U1170" ca="1">HYPERLINK("#"&amp;CELL("direccion",Tabla_471047!A1166),"1163")</f>
        <v>1163</v>
      </c>
      <c r="V1170" s="5" t="str" cm="1">
        <f t="array" aca="1" ref="V1170" ca="1">HYPERLINK("#"&amp;CELL("direccion",Tabla_471030!A1166),"1163")</f>
        <v>1163</v>
      </c>
      <c r="W1170" s="5" t="str" cm="1">
        <f t="array" aca="1" ref="W1170" ca="1">HYPERLINK("#"&amp;CELL("direccion",Tabla_471041!A1166),"1163")</f>
        <v>1163</v>
      </c>
      <c r="X1170" s="5" t="str" cm="1">
        <f t="array" aca="1" ref="X1170" ca="1">HYPERLINK("#"&amp;CELL("direccion",Tabla_471031!A1166),"1163")</f>
        <v>1163</v>
      </c>
      <c r="Y1170" s="5" t="str" cm="1">
        <f t="array" aca="1" ref="Y1170" ca="1">HYPERLINK("#"&amp;CELL("direccion",Tabla_471032!A1166),"1163")</f>
        <v>1163</v>
      </c>
      <c r="Z1170" s="5" t="str" cm="1">
        <f t="array" aca="1" ref="Z1170" ca="1">HYPERLINK("#"&amp;CELL("direccion",Tabla_471059!A1166),"1163")</f>
        <v>1163</v>
      </c>
      <c r="AA1170" s="5" t="str" cm="1">
        <f t="array" aca="1" ref="AA1170" ca="1">HYPERLINK("#"&amp;CELL("direccion",Tabla_471071!A1166),"1163")</f>
        <v>1163</v>
      </c>
      <c r="AB1170" s="5" t="str" cm="1">
        <f t="array" aca="1" ref="AB1170" ca="1">HYPERLINK("#"&amp;CELL("direccion",Tabla_471062!A1166),"1163")</f>
        <v>1163</v>
      </c>
      <c r="AC1170" s="5" t="str" cm="1">
        <f t="array" aca="1" ref="AC1170" ca="1">HYPERLINK("#"&amp;CELL("direccion",Tabla_471074!A1166),"1163")</f>
        <v>1163</v>
      </c>
      <c r="AD1170" t="s">
        <v>213</v>
      </c>
      <c r="AE1170" s="3">
        <v>45747</v>
      </c>
    </row>
    <row r="1171" spans="1:31" x14ac:dyDescent="0.3">
      <c r="A1171">
        <v>2025</v>
      </c>
      <c r="B1171" s="3">
        <v>45658</v>
      </c>
      <c r="C1171" s="3">
        <v>45747</v>
      </c>
      <c r="D1171" t="s">
        <v>84</v>
      </c>
      <c r="E1171">
        <v>160</v>
      </c>
      <c r="F1171" t="s">
        <v>309</v>
      </c>
      <c r="G1171" t="s">
        <v>309</v>
      </c>
      <c r="H1171" t="s">
        <v>225</v>
      </c>
      <c r="I1171" t="s">
        <v>1814</v>
      </c>
      <c r="J1171" t="s">
        <v>395</v>
      </c>
      <c r="K1171" t="s">
        <v>533</v>
      </c>
      <c r="L1171" t="s">
        <v>91</v>
      </c>
      <c r="M1171">
        <v>10500</v>
      </c>
      <c r="N1171" t="s">
        <v>212</v>
      </c>
      <c r="O1171">
        <v>8609.76</v>
      </c>
      <c r="P1171" t="s">
        <v>212</v>
      </c>
      <c r="Q1171" s="5" t="str" cm="1">
        <f t="array" aca="1" ref="Q1171" ca="1">HYPERLINK("#"&amp;CELL("direccion",Tabla_471065!A1167),"1164")</f>
        <v>1164</v>
      </c>
      <c r="R1171" s="5" t="str" cm="1">
        <f t="array" aca="1" ref="R1171" ca="1">HYPERLINK("#"&amp;CELL("direccion",Tabla_471039!A1167),"1164")</f>
        <v>1164</v>
      </c>
      <c r="S1171" s="5" t="str" cm="1">
        <f t="array" aca="1" ref="S1171" ca="1">HYPERLINK("#"&amp;CELL("direccion",Tabla_471067!A1167),"1164")</f>
        <v>1164</v>
      </c>
      <c r="T1171" s="5" t="str" cm="1">
        <f t="array" aca="1" ref="T1171" ca="1">HYPERLINK("#"&amp;CELL("direccion",Tabla_471023!A1167),"1164")</f>
        <v>1164</v>
      </c>
      <c r="U1171" s="5" t="str" cm="1">
        <f t="array" aca="1" ref="U1171" ca="1">HYPERLINK("#"&amp;CELL("direccion",Tabla_471047!A1167),"1164")</f>
        <v>1164</v>
      </c>
      <c r="V1171" s="5" t="str" cm="1">
        <f t="array" aca="1" ref="V1171" ca="1">HYPERLINK("#"&amp;CELL("direccion",Tabla_471030!A1167),"1164")</f>
        <v>1164</v>
      </c>
      <c r="W1171" s="5" t="str" cm="1">
        <f t="array" aca="1" ref="W1171" ca="1">HYPERLINK("#"&amp;CELL("direccion",Tabla_471041!A1167),"1164")</f>
        <v>1164</v>
      </c>
      <c r="X1171" s="5" t="str" cm="1">
        <f t="array" aca="1" ref="X1171" ca="1">HYPERLINK("#"&amp;CELL("direccion",Tabla_471031!A1167),"1164")</f>
        <v>1164</v>
      </c>
      <c r="Y1171" s="5" t="str" cm="1">
        <f t="array" aca="1" ref="Y1171" ca="1">HYPERLINK("#"&amp;CELL("direccion",Tabla_471032!A1167),"1164")</f>
        <v>1164</v>
      </c>
      <c r="Z1171" s="5" t="str" cm="1">
        <f t="array" aca="1" ref="Z1171" ca="1">HYPERLINK("#"&amp;CELL("direccion",Tabla_471059!A1167),"1164")</f>
        <v>1164</v>
      </c>
      <c r="AA1171" s="5" t="str" cm="1">
        <f t="array" aca="1" ref="AA1171" ca="1">HYPERLINK("#"&amp;CELL("direccion",Tabla_471071!A1167),"1164")</f>
        <v>1164</v>
      </c>
      <c r="AB1171" s="5" t="str" cm="1">
        <f t="array" aca="1" ref="AB1171" ca="1">HYPERLINK("#"&amp;CELL("direccion",Tabla_471062!A1167),"1164")</f>
        <v>1164</v>
      </c>
      <c r="AC1171" s="5" t="str" cm="1">
        <f t="array" aca="1" ref="AC1171" ca="1">HYPERLINK("#"&amp;CELL("direccion",Tabla_471074!A1167),"1164")</f>
        <v>1164</v>
      </c>
      <c r="AD1171" t="s">
        <v>213</v>
      </c>
      <c r="AE1171" s="3">
        <v>45747</v>
      </c>
    </row>
    <row r="1172" spans="1:31" x14ac:dyDescent="0.3">
      <c r="A1172">
        <v>2025</v>
      </c>
      <c r="B1172" s="3">
        <v>45658</v>
      </c>
      <c r="C1172" s="3">
        <v>45747</v>
      </c>
      <c r="D1172" t="s">
        <v>84</v>
      </c>
      <c r="E1172">
        <v>160</v>
      </c>
      <c r="F1172" t="s">
        <v>309</v>
      </c>
      <c r="G1172" t="s">
        <v>309</v>
      </c>
      <c r="H1172" t="s">
        <v>225</v>
      </c>
      <c r="I1172" t="s">
        <v>1815</v>
      </c>
      <c r="J1172" t="s">
        <v>1816</v>
      </c>
      <c r="K1172" t="s">
        <v>444</v>
      </c>
      <c r="L1172" t="s">
        <v>91</v>
      </c>
      <c r="M1172">
        <v>10500</v>
      </c>
      <c r="N1172" t="s">
        <v>212</v>
      </c>
      <c r="O1172">
        <v>8609.76</v>
      </c>
      <c r="P1172" t="s">
        <v>212</v>
      </c>
      <c r="Q1172" s="5" t="str" cm="1">
        <f t="array" aca="1" ref="Q1172" ca="1">HYPERLINK("#"&amp;CELL("direccion",Tabla_471065!A1168),"1165")</f>
        <v>1165</v>
      </c>
      <c r="R1172" s="5" t="str" cm="1">
        <f t="array" aca="1" ref="R1172" ca="1">HYPERLINK("#"&amp;CELL("direccion",Tabla_471039!A1168),"1165")</f>
        <v>1165</v>
      </c>
      <c r="S1172" s="5" t="str" cm="1">
        <f t="array" aca="1" ref="S1172" ca="1">HYPERLINK("#"&amp;CELL("direccion",Tabla_471067!A1168),"1165")</f>
        <v>1165</v>
      </c>
      <c r="T1172" s="5" t="str" cm="1">
        <f t="array" aca="1" ref="T1172" ca="1">HYPERLINK("#"&amp;CELL("direccion",Tabla_471023!A1168),"1165")</f>
        <v>1165</v>
      </c>
      <c r="U1172" s="5" t="str" cm="1">
        <f t="array" aca="1" ref="U1172" ca="1">HYPERLINK("#"&amp;CELL("direccion",Tabla_471047!A1168),"1165")</f>
        <v>1165</v>
      </c>
      <c r="V1172" s="5" t="str" cm="1">
        <f t="array" aca="1" ref="V1172" ca="1">HYPERLINK("#"&amp;CELL("direccion",Tabla_471030!A1168),"1165")</f>
        <v>1165</v>
      </c>
      <c r="W1172" s="5" t="str" cm="1">
        <f t="array" aca="1" ref="W1172" ca="1">HYPERLINK("#"&amp;CELL("direccion",Tabla_471041!A1168),"1165")</f>
        <v>1165</v>
      </c>
      <c r="X1172" s="5" t="str" cm="1">
        <f t="array" aca="1" ref="X1172" ca="1">HYPERLINK("#"&amp;CELL("direccion",Tabla_471031!A1168),"1165")</f>
        <v>1165</v>
      </c>
      <c r="Y1172" s="5" t="str" cm="1">
        <f t="array" aca="1" ref="Y1172" ca="1">HYPERLINK("#"&amp;CELL("direccion",Tabla_471032!A1168),"1165")</f>
        <v>1165</v>
      </c>
      <c r="Z1172" s="5" t="str" cm="1">
        <f t="array" aca="1" ref="Z1172" ca="1">HYPERLINK("#"&amp;CELL("direccion",Tabla_471059!A1168),"1165")</f>
        <v>1165</v>
      </c>
      <c r="AA1172" s="5" t="str" cm="1">
        <f t="array" aca="1" ref="AA1172" ca="1">HYPERLINK("#"&amp;CELL("direccion",Tabla_471071!A1168),"1165")</f>
        <v>1165</v>
      </c>
      <c r="AB1172" s="5" t="str" cm="1">
        <f t="array" aca="1" ref="AB1172" ca="1">HYPERLINK("#"&amp;CELL("direccion",Tabla_471062!A1168),"1165")</f>
        <v>1165</v>
      </c>
      <c r="AC1172" s="5" t="str" cm="1">
        <f t="array" aca="1" ref="AC1172" ca="1">HYPERLINK("#"&amp;CELL("direccion",Tabla_471074!A1168),"1165")</f>
        <v>1165</v>
      </c>
      <c r="AD1172" t="s">
        <v>213</v>
      </c>
      <c r="AE1172" s="3">
        <v>45747</v>
      </c>
    </row>
    <row r="1173" spans="1:31" x14ac:dyDescent="0.3">
      <c r="A1173">
        <v>2025</v>
      </c>
      <c r="B1173" s="3">
        <v>45658</v>
      </c>
      <c r="C1173" s="3">
        <v>45747</v>
      </c>
      <c r="D1173" t="s">
        <v>84</v>
      </c>
      <c r="E1173">
        <v>160</v>
      </c>
      <c r="F1173" t="s">
        <v>309</v>
      </c>
      <c r="G1173" t="s">
        <v>309</v>
      </c>
      <c r="H1173" t="s">
        <v>225</v>
      </c>
      <c r="I1173" t="s">
        <v>1817</v>
      </c>
      <c r="J1173" t="s">
        <v>393</v>
      </c>
      <c r="K1173" t="s">
        <v>344</v>
      </c>
      <c r="L1173" t="s">
        <v>91</v>
      </c>
      <c r="M1173">
        <v>10500</v>
      </c>
      <c r="N1173" t="s">
        <v>212</v>
      </c>
      <c r="O1173">
        <v>8609.76</v>
      </c>
      <c r="P1173" t="s">
        <v>212</v>
      </c>
      <c r="Q1173" s="5" t="str" cm="1">
        <f t="array" aca="1" ref="Q1173" ca="1">HYPERLINK("#"&amp;CELL("direccion",Tabla_471065!A1169),"1166")</f>
        <v>1166</v>
      </c>
      <c r="R1173" s="5" t="str" cm="1">
        <f t="array" aca="1" ref="R1173" ca="1">HYPERLINK("#"&amp;CELL("direccion",Tabla_471039!A1169),"1166")</f>
        <v>1166</v>
      </c>
      <c r="S1173" s="5" t="str" cm="1">
        <f t="array" aca="1" ref="S1173" ca="1">HYPERLINK("#"&amp;CELL("direccion",Tabla_471067!A1169),"1166")</f>
        <v>1166</v>
      </c>
      <c r="T1173" s="5" t="str" cm="1">
        <f t="array" aca="1" ref="T1173" ca="1">HYPERLINK("#"&amp;CELL("direccion",Tabla_471023!A1169),"1166")</f>
        <v>1166</v>
      </c>
      <c r="U1173" s="5" t="str" cm="1">
        <f t="array" aca="1" ref="U1173" ca="1">HYPERLINK("#"&amp;CELL("direccion",Tabla_471047!A1169),"1166")</f>
        <v>1166</v>
      </c>
      <c r="V1173" s="5" t="str" cm="1">
        <f t="array" aca="1" ref="V1173" ca="1">HYPERLINK("#"&amp;CELL("direccion",Tabla_471030!A1169),"1166")</f>
        <v>1166</v>
      </c>
      <c r="W1173" s="5" t="str" cm="1">
        <f t="array" aca="1" ref="W1173" ca="1">HYPERLINK("#"&amp;CELL("direccion",Tabla_471041!A1169),"1166")</f>
        <v>1166</v>
      </c>
      <c r="X1173" s="5" t="str" cm="1">
        <f t="array" aca="1" ref="X1173" ca="1">HYPERLINK("#"&amp;CELL("direccion",Tabla_471031!A1169),"1166")</f>
        <v>1166</v>
      </c>
      <c r="Y1173" s="5" t="str" cm="1">
        <f t="array" aca="1" ref="Y1173" ca="1">HYPERLINK("#"&amp;CELL("direccion",Tabla_471032!A1169),"1166")</f>
        <v>1166</v>
      </c>
      <c r="Z1173" s="5" t="str" cm="1">
        <f t="array" aca="1" ref="Z1173" ca="1">HYPERLINK("#"&amp;CELL("direccion",Tabla_471059!A1169),"1166")</f>
        <v>1166</v>
      </c>
      <c r="AA1173" s="5" t="str" cm="1">
        <f t="array" aca="1" ref="AA1173" ca="1">HYPERLINK("#"&amp;CELL("direccion",Tabla_471071!A1169),"1166")</f>
        <v>1166</v>
      </c>
      <c r="AB1173" s="5" t="str" cm="1">
        <f t="array" aca="1" ref="AB1173" ca="1">HYPERLINK("#"&amp;CELL("direccion",Tabla_471062!A1169),"1166")</f>
        <v>1166</v>
      </c>
      <c r="AC1173" s="5" t="str" cm="1">
        <f t="array" aca="1" ref="AC1173" ca="1">HYPERLINK("#"&amp;CELL("direccion",Tabla_471074!A1169),"1166")</f>
        <v>1166</v>
      </c>
      <c r="AD1173" t="s">
        <v>213</v>
      </c>
      <c r="AE1173" s="3">
        <v>45747</v>
      </c>
    </row>
    <row r="1174" spans="1:31" x14ac:dyDescent="0.3">
      <c r="A1174">
        <v>2025</v>
      </c>
      <c r="B1174" s="3">
        <v>45658</v>
      </c>
      <c r="C1174" s="3">
        <v>45747</v>
      </c>
      <c r="D1174" t="s">
        <v>84</v>
      </c>
      <c r="E1174">
        <v>160</v>
      </c>
      <c r="F1174" t="s">
        <v>309</v>
      </c>
      <c r="G1174" t="s">
        <v>309</v>
      </c>
      <c r="H1174" t="s">
        <v>225</v>
      </c>
      <c r="I1174" t="s">
        <v>1818</v>
      </c>
      <c r="J1174" t="s">
        <v>1819</v>
      </c>
      <c r="K1174" t="s">
        <v>1020</v>
      </c>
      <c r="L1174" t="s">
        <v>92</v>
      </c>
      <c r="M1174">
        <v>10500</v>
      </c>
      <c r="N1174" t="s">
        <v>212</v>
      </c>
      <c r="O1174">
        <v>8609.76</v>
      </c>
      <c r="P1174" t="s">
        <v>212</v>
      </c>
      <c r="Q1174" s="5" t="str" cm="1">
        <f t="array" aca="1" ref="Q1174" ca="1">HYPERLINK("#"&amp;CELL("direccion",Tabla_471065!A1170),"1167")</f>
        <v>1167</v>
      </c>
      <c r="R1174" s="5" t="str" cm="1">
        <f t="array" aca="1" ref="R1174" ca="1">HYPERLINK("#"&amp;CELL("direccion",Tabla_471039!A1170),"1167")</f>
        <v>1167</v>
      </c>
      <c r="S1174" s="5" t="str" cm="1">
        <f t="array" aca="1" ref="S1174" ca="1">HYPERLINK("#"&amp;CELL("direccion",Tabla_471067!A1170),"1167")</f>
        <v>1167</v>
      </c>
      <c r="T1174" s="5" t="str" cm="1">
        <f t="array" aca="1" ref="T1174" ca="1">HYPERLINK("#"&amp;CELL("direccion",Tabla_471023!A1170),"1167")</f>
        <v>1167</v>
      </c>
      <c r="U1174" s="5" t="str" cm="1">
        <f t="array" aca="1" ref="U1174" ca="1">HYPERLINK("#"&amp;CELL("direccion",Tabla_471047!A1170),"1167")</f>
        <v>1167</v>
      </c>
      <c r="V1174" s="5" t="str" cm="1">
        <f t="array" aca="1" ref="V1174" ca="1">HYPERLINK("#"&amp;CELL("direccion",Tabla_471030!A1170),"1167")</f>
        <v>1167</v>
      </c>
      <c r="W1174" s="5" t="str" cm="1">
        <f t="array" aca="1" ref="W1174" ca="1">HYPERLINK("#"&amp;CELL("direccion",Tabla_471041!A1170),"1167")</f>
        <v>1167</v>
      </c>
      <c r="X1174" s="5" t="str" cm="1">
        <f t="array" aca="1" ref="X1174" ca="1">HYPERLINK("#"&amp;CELL("direccion",Tabla_471031!A1170),"1167")</f>
        <v>1167</v>
      </c>
      <c r="Y1174" s="5" t="str" cm="1">
        <f t="array" aca="1" ref="Y1174" ca="1">HYPERLINK("#"&amp;CELL("direccion",Tabla_471032!A1170),"1167")</f>
        <v>1167</v>
      </c>
      <c r="Z1174" s="5" t="str" cm="1">
        <f t="array" aca="1" ref="Z1174" ca="1">HYPERLINK("#"&amp;CELL("direccion",Tabla_471059!A1170),"1167")</f>
        <v>1167</v>
      </c>
      <c r="AA1174" s="5" t="str" cm="1">
        <f t="array" aca="1" ref="AA1174" ca="1">HYPERLINK("#"&amp;CELL("direccion",Tabla_471071!A1170),"1167")</f>
        <v>1167</v>
      </c>
      <c r="AB1174" s="5" t="str" cm="1">
        <f t="array" aca="1" ref="AB1174" ca="1">HYPERLINK("#"&amp;CELL("direccion",Tabla_471062!A1170),"1167")</f>
        <v>1167</v>
      </c>
      <c r="AC1174" s="5" t="str" cm="1">
        <f t="array" aca="1" ref="AC1174" ca="1">HYPERLINK("#"&amp;CELL("direccion",Tabla_471074!A1170),"1167")</f>
        <v>1167</v>
      </c>
      <c r="AD1174" t="s">
        <v>213</v>
      </c>
      <c r="AE1174" s="3">
        <v>45747</v>
      </c>
    </row>
    <row r="1175" spans="1:31" x14ac:dyDescent="0.3">
      <c r="A1175">
        <v>2025</v>
      </c>
      <c r="B1175" s="3">
        <v>45658</v>
      </c>
      <c r="C1175" s="3">
        <v>45747</v>
      </c>
      <c r="D1175" t="s">
        <v>84</v>
      </c>
      <c r="E1175">
        <v>160</v>
      </c>
      <c r="F1175" t="s">
        <v>315</v>
      </c>
      <c r="G1175" t="s">
        <v>315</v>
      </c>
      <c r="H1175" t="s">
        <v>225</v>
      </c>
      <c r="I1175" t="s">
        <v>1820</v>
      </c>
      <c r="J1175" t="s">
        <v>835</v>
      </c>
      <c r="K1175" t="s">
        <v>709</v>
      </c>
      <c r="L1175" t="s">
        <v>92</v>
      </c>
      <c r="M1175">
        <v>10500</v>
      </c>
      <c r="N1175" t="s">
        <v>212</v>
      </c>
      <c r="O1175">
        <v>8609.76</v>
      </c>
      <c r="P1175" t="s">
        <v>212</v>
      </c>
      <c r="Q1175" s="5" t="str" cm="1">
        <f t="array" aca="1" ref="Q1175" ca="1">HYPERLINK("#"&amp;CELL("direccion",Tabla_471065!A1171),"1168")</f>
        <v>1168</v>
      </c>
      <c r="R1175" s="5" t="str" cm="1">
        <f t="array" aca="1" ref="R1175" ca="1">HYPERLINK("#"&amp;CELL("direccion",Tabla_471039!A1171),"1168")</f>
        <v>1168</v>
      </c>
      <c r="S1175" s="5" t="str" cm="1">
        <f t="array" aca="1" ref="S1175" ca="1">HYPERLINK("#"&amp;CELL("direccion",Tabla_471067!A1171),"1168")</f>
        <v>1168</v>
      </c>
      <c r="T1175" s="5" t="str" cm="1">
        <f t="array" aca="1" ref="T1175" ca="1">HYPERLINK("#"&amp;CELL("direccion",Tabla_471023!A1171),"1168")</f>
        <v>1168</v>
      </c>
      <c r="U1175" s="5" t="str" cm="1">
        <f t="array" aca="1" ref="U1175" ca="1">HYPERLINK("#"&amp;CELL("direccion",Tabla_471047!A1171),"1168")</f>
        <v>1168</v>
      </c>
      <c r="V1175" s="5" t="str" cm="1">
        <f t="array" aca="1" ref="V1175" ca="1">HYPERLINK("#"&amp;CELL("direccion",Tabla_471030!A1171),"1168")</f>
        <v>1168</v>
      </c>
      <c r="W1175" s="5" t="str" cm="1">
        <f t="array" aca="1" ref="W1175" ca="1">HYPERLINK("#"&amp;CELL("direccion",Tabla_471041!A1171),"1168")</f>
        <v>1168</v>
      </c>
      <c r="X1175" s="5" t="str" cm="1">
        <f t="array" aca="1" ref="X1175" ca="1">HYPERLINK("#"&amp;CELL("direccion",Tabla_471031!A1171),"1168")</f>
        <v>1168</v>
      </c>
      <c r="Y1175" s="5" t="str" cm="1">
        <f t="array" aca="1" ref="Y1175" ca="1">HYPERLINK("#"&amp;CELL("direccion",Tabla_471032!A1171),"1168")</f>
        <v>1168</v>
      </c>
      <c r="Z1175" s="5" t="str" cm="1">
        <f t="array" aca="1" ref="Z1175" ca="1">HYPERLINK("#"&amp;CELL("direccion",Tabla_471059!A1171),"1168")</f>
        <v>1168</v>
      </c>
      <c r="AA1175" s="5" t="str" cm="1">
        <f t="array" aca="1" ref="AA1175" ca="1">HYPERLINK("#"&amp;CELL("direccion",Tabla_471071!A1171),"1168")</f>
        <v>1168</v>
      </c>
      <c r="AB1175" s="5" t="str" cm="1">
        <f t="array" aca="1" ref="AB1175" ca="1">HYPERLINK("#"&amp;CELL("direccion",Tabla_471062!A1171),"1168")</f>
        <v>1168</v>
      </c>
      <c r="AC1175" s="5" t="str" cm="1">
        <f t="array" aca="1" ref="AC1175" ca="1">HYPERLINK("#"&amp;CELL("direccion",Tabla_471074!A1171),"1168")</f>
        <v>1168</v>
      </c>
      <c r="AD1175" t="s">
        <v>213</v>
      </c>
      <c r="AE1175" s="3">
        <v>45747</v>
      </c>
    </row>
    <row r="1176" spans="1:31" x14ac:dyDescent="0.3">
      <c r="A1176">
        <v>2025</v>
      </c>
      <c r="B1176" s="3">
        <v>45658</v>
      </c>
      <c r="C1176" s="3">
        <v>45747</v>
      </c>
      <c r="D1176" t="s">
        <v>84</v>
      </c>
      <c r="E1176">
        <v>159</v>
      </c>
      <c r="F1176" t="s">
        <v>318</v>
      </c>
      <c r="G1176" t="s">
        <v>318</v>
      </c>
      <c r="H1176" t="s">
        <v>225</v>
      </c>
      <c r="I1176" t="s">
        <v>356</v>
      </c>
      <c r="J1176" t="s">
        <v>1366</v>
      </c>
      <c r="K1176" t="s">
        <v>481</v>
      </c>
      <c r="L1176" t="s">
        <v>91</v>
      </c>
      <c r="M1176">
        <v>10774</v>
      </c>
      <c r="N1176" t="s">
        <v>212</v>
      </c>
      <c r="O1176">
        <v>8774.15</v>
      </c>
      <c r="P1176" t="s">
        <v>212</v>
      </c>
      <c r="Q1176" s="5" t="str" cm="1">
        <f t="array" aca="1" ref="Q1176" ca="1">HYPERLINK("#"&amp;CELL("direccion",Tabla_471065!A1172),"1169")</f>
        <v>1169</v>
      </c>
      <c r="R1176" s="5" t="str" cm="1">
        <f t="array" aca="1" ref="R1176" ca="1">HYPERLINK("#"&amp;CELL("direccion",Tabla_471039!A1172),"1169")</f>
        <v>1169</v>
      </c>
      <c r="S1176" s="5" t="str" cm="1">
        <f t="array" aca="1" ref="S1176" ca="1">HYPERLINK("#"&amp;CELL("direccion",Tabla_471067!A1172),"1169")</f>
        <v>1169</v>
      </c>
      <c r="T1176" s="5" t="str" cm="1">
        <f t="array" aca="1" ref="T1176" ca="1">HYPERLINK("#"&amp;CELL("direccion",Tabla_471023!A1172),"1169")</f>
        <v>1169</v>
      </c>
      <c r="U1176" s="5" t="str" cm="1">
        <f t="array" aca="1" ref="U1176" ca="1">HYPERLINK("#"&amp;CELL("direccion",Tabla_471047!A1172),"1169")</f>
        <v>1169</v>
      </c>
      <c r="V1176" s="5" t="str" cm="1">
        <f t="array" aca="1" ref="V1176" ca="1">HYPERLINK("#"&amp;CELL("direccion",Tabla_471030!A1172),"1169")</f>
        <v>1169</v>
      </c>
      <c r="W1176" s="5" t="str" cm="1">
        <f t="array" aca="1" ref="W1176" ca="1">HYPERLINK("#"&amp;CELL("direccion",Tabla_471041!A1172),"1169")</f>
        <v>1169</v>
      </c>
      <c r="X1176" s="5" t="str" cm="1">
        <f t="array" aca="1" ref="X1176" ca="1">HYPERLINK("#"&amp;CELL("direccion",Tabla_471031!A1172),"1169")</f>
        <v>1169</v>
      </c>
      <c r="Y1176" s="5" t="str" cm="1">
        <f t="array" aca="1" ref="Y1176" ca="1">HYPERLINK("#"&amp;CELL("direccion",Tabla_471032!A1172),"1169")</f>
        <v>1169</v>
      </c>
      <c r="Z1176" s="5" t="str" cm="1">
        <f t="array" aca="1" ref="Z1176" ca="1">HYPERLINK("#"&amp;CELL("direccion",Tabla_471059!A1172),"1169")</f>
        <v>1169</v>
      </c>
      <c r="AA1176" s="5" t="str" cm="1">
        <f t="array" aca="1" ref="AA1176" ca="1">HYPERLINK("#"&amp;CELL("direccion",Tabla_471071!A1172),"1169")</f>
        <v>1169</v>
      </c>
      <c r="AB1176" s="5" t="str" cm="1">
        <f t="array" aca="1" ref="AB1176" ca="1">HYPERLINK("#"&amp;CELL("direccion",Tabla_471062!A1172),"1169")</f>
        <v>1169</v>
      </c>
      <c r="AC1176" s="5" t="str" cm="1">
        <f t="array" aca="1" ref="AC1176" ca="1">HYPERLINK("#"&amp;CELL("direccion",Tabla_471074!A1172),"1169")</f>
        <v>1169</v>
      </c>
      <c r="AD1176" t="s">
        <v>213</v>
      </c>
      <c r="AE1176" s="3">
        <v>45747</v>
      </c>
    </row>
    <row r="1177" spans="1:31" x14ac:dyDescent="0.3">
      <c r="A1177">
        <v>2025</v>
      </c>
      <c r="B1177" s="3">
        <v>45658</v>
      </c>
      <c r="C1177" s="3">
        <v>45747</v>
      </c>
      <c r="D1177" t="s">
        <v>84</v>
      </c>
      <c r="E1177">
        <v>159</v>
      </c>
      <c r="F1177" t="s">
        <v>276</v>
      </c>
      <c r="G1177" t="s">
        <v>276</v>
      </c>
      <c r="H1177" t="s">
        <v>225</v>
      </c>
      <c r="I1177" t="s">
        <v>1821</v>
      </c>
      <c r="J1177" t="s">
        <v>1045</v>
      </c>
      <c r="K1177" t="s">
        <v>1308</v>
      </c>
      <c r="L1177" t="s">
        <v>92</v>
      </c>
      <c r="M1177">
        <v>9736</v>
      </c>
      <c r="N1177" t="s">
        <v>212</v>
      </c>
      <c r="O1177">
        <v>7959.38</v>
      </c>
      <c r="P1177" t="s">
        <v>212</v>
      </c>
      <c r="Q1177" s="5" t="str" cm="1">
        <f t="array" aca="1" ref="Q1177" ca="1">HYPERLINK("#"&amp;CELL("direccion",Tabla_471065!A1173),"1170")</f>
        <v>1170</v>
      </c>
      <c r="R1177" s="5" t="str" cm="1">
        <f t="array" aca="1" ref="R1177" ca="1">HYPERLINK("#"&amp;CELL("direccion",Tabla_471039!A1173),"1170")</f>
        <v>1170</v>
      </c>
      <c r="S1177" s="5" t="str" cm="1">
        <f t="array" aca="1" ref="S1177" ca="1">HYPERLINK("#"&amp;CELL("direccion",Tabla_471067!A1173),"1170")</f>
        <v>1170</v>
      </c>
      <c r="T1177" s="5" t="str" cm="1">
        <f t="array" aca="1" ref="T1177" ca="1">HYPERLINK("#"&amp;CELL("direccion",Tabla_471023!A1173),"1170")</f>
        <v>1170</v>
      </c>
      <c r="U1177" s="5" t="str" cm="1">
        <f t="array" aca="1" ref="U1177" ca="1">HYPERLINK("#"&amp;CELL("direccion",Tabla_471047!A1173),"1170")</f>
        <v>1170</v>
      </c>
      <c r="V1177" s="5" t="str" cm="1">
        <f t="array" aca="1" ref="V1177" ca="1">HYPERLINK("#"&amp;CELL("direccion",Tabla_471030!A1173),"1170")</f>
        <v>1170</v>
      </c>
      <c r="W1177" s="5" t="str" cm="1">
        <f t="array" aca="1" ref="W1177" ca="1">HYPERLINK("#"&amp;CELL("direccion",Tabla_471041!A1173),"1170")</f>
        <v>1170</v>
      </c>
      <c r="X1177" s="5" t="str" cm="1">
        <f t="array" aca="1" ref="X1177" ca="1">HYPERLINK("#"&amp;CELL("direccion",Tabla_471031!A1173),"1170")</f>
        <v>1170</v>
      </c>
      <c r="Y1177" s="5" t="str" cm="1">
        <f t="array" aca="1" ref="Y1177" ca="1">HYPERLINK("#"&amp;CELL("direccion",Tabla_471032!A1173),"1170")</f>
        <v>1170</v>
      </c>
      <c r="Z1177" s="5" t="str" cm="1">
        <f t="array" aca="1" ref="Z1177" ca="1">HYPERLINK("#"&amp;CELL("direccion",Tabla_471059!A1173),"1170")</f>
        <v>1170</v>
      </c>
      <c r="AA1177" s="5" t="str" cm="1">
        <f t="array" aca="1" ref="AA1177" ca="1">HYPERLINK("#"&amp;CELL("direccion",Tabla_471071!A1173),"1170")</f>
        <v>1170</v>
      </c>
      <c r="AB1177" s="5" t="str" cm="1">
        <f t="array" aca="1" ref="AB1177" ca="1">HYPERLINK("#"&amp;CELL("direccion",Tabla_471062!A1173),"1170")</f>
        <v>1170</v>
      </c>
      <c r="AC1177" s="5" t="str" cm="1">
        <f t="array" aca="1" ref="AC1177" ca="1">HYPERLINK("#"&amp;CELL("direccion",Tabla_471074!A1173),"1170")</f>
        <v>1170</v>
      </c>
      <c r="AD1177" t="s">
        <v>213</v>
      </c>
      <c r="AE1177" s="3">
        <v>45747</v>
      </c>
    </row>
    <row r="1178" spans="1:31" x14ac:dyDescent="0.3">
      <c r="A1178">
        <v>2025</v>
      </c>
      <c r="B1178" s="3">
        <v>45658</v>
      </c>
      <c r="C1178" s="3">
        <v>45747</v>
      </c>
      <c r="D1178" t="s">
        <v>84</v>
      </c>
      <c r="E1178">
        <v>159</v>
      </c>
      <c r="F1178" t="s">
        <v>319</v>
      </c>
      <c r="G1178" t="s">
        <v>319</v>
      </c>
      <c r="H1178" t="s">
        <v>225</v>
      </c>
      <c r="I1178" t="s">
        <v>1643</v>
      </c>
      <c r="J1178" t="s">
        <v>351</v>
      </c>
      <c r="K1178" t="s">
        <v>538</v>
      </c>
      <c r="L1178" t="s">
        <v>91</v>
      </c>
      <c r="M1178">
        <v>10774</v>
      </c>
      <c r="N1178" t="s">
        <v>212</v>
      </c>
      <c r="O1178">
        <v>8774.15</v>
      </c>
      <c r="P1178" t="s">
        <v>212</v>
      </c>
      <c r="Q1178" s="5" t="str" cm="1">
        <f t="array" aca="1" ref="Q1178" ca="1">HYPERLINK("#"&amp;CELL("direccion",Tabla_471065!A1174),"1171")</f>
        <v>1171</v>
      </c>
      <c r="R1178" s="5" t="str" cm="1">
        <f t="array" aca="1" ref="R1178" ca="1">HYPERLINK("#"&amp;CELL("direccion",Tabla_471039!A1174),"1171")</f>
        <v>1171</v>
      </c>
      <c r="S1178" s="5" t="str" cm="1">
        <f t="array" aca="1" ref="S1178" ca="1">HYPERLINK("#"&amp;CELL("direccion",Tabla_471067!A1174),"1171")</f>
        <v>1171</v>
      </c>
      <c r="T1178" s="5" t="str" cm="1">
        <f t="array" aca="1" ref="T1178" ca="1">HYPERLINK("#"&amp;CELL("direccion",Tabla_471023!A1174),"1171")</f>
        <v>1171</v>
      </c>
      <c r="U1178" s="5" t="str" cm="1">
        <f t="array" aca="1" ref="U1178" ca="1">HYPERLINK("#"&amp;CELL("direccion",Tabla_471047!A1174),"1171")</f>
        <v>1171</v>
      </c>
      <c r="V1178" s="5" t="str" cm="1">
        <f t="array" aca="1" ref="V1178" ca="1">HYPERLINK("#"&amp;CELL("direccion",Tabla_471030!A1174),"1171")</f>
        <v>1171</v>
      </c>
      <c r="W1178" s="5" t="str" cm="1">
        <f t="array" aca="1" ref="W1178" ca="1">HYPERLINK("#"&amp;CELL("direccion",Tabla_471041!A1174),"1171")</f>
        <v>1171</v>
      </c>
      <c r="X1178" s="5" t="str" cm="1">
        <f t="array" aca="1" ref="X1178" ca="1">HYPERLINK("#"&amp;CELL("direccion",Tabla_471031!A1174),"1171")</f>
        <v>1171</v>
      </c>
      <c r="Y1178" s="5" t="str" cm="1">
        <f t="array" aca="1" ref="Y1178" ca="1">HYPERLINK("#"&amp;CELL("direccion",Tabla_471032!A1174),"1171")</f>
        <v>1171</v>
      </c>
      <c r="Z1178" s="5" t="str" cm="1">
        <f t="array" aca="1" ref="Z1178" ca="1">HYPERLINK("#"&amp;CELL("direccion",Tabla_471059!A1174),"1171")</f>
        <v>1171</v>
      </c>
      <c r="AA1178" s="5" t="str" cm="1">
        <f t="array" aca="1" ref="AA1178" ca="1">HYPERLINK("#"&amp;CELL("direccion",Tabla_471071!A1174),"1171")</f>
        <v>1171</v>
      </c>
      <c r="AB1178" s="5" t="str" cm="1">
        <f t="array" aca="1" ref="AB1178" ca="1">HYPERLINK("#"&amp;CELL("direccion",Tabla_471062!A1174),"1171")</f>
        <v>1171</v>
      </c>
      <c r="AC1178" s="5" t="str" cm="1">
        <f t="array" aca="1" ref="AC1178" ca="1">HYPERLINK("#"&amp;CELL("direccion",Tabla_471074!A1174),"1171")</f>
        <v>1171</v>
      </c>
      <c r="AD1178" t="s">
        <v>213</v>
      </c>
      <c r="AE1178" s="3">
        <v>45747</v>
      </c>
    </row>
    <row r="1179" spans="1:31" x14ac:dyDescent="0.3">
      <c r="A1179">
        <v>2025</v>
      </c>
      <c r="B1179" s="3">
        <v>45658</v>
      </c>
      <c r="C1179" s="3">
        <v>45747</v>
      </c>
      <c r="D1179" t="s">
        <v>84</v>
      </c>
      <c r="E1179">
        <v>159</v>
      </c>
      <c r="F1179" t="s">
        <v>276</v>
      </c>
      <c r="G1179" t="s">
        <v>276</v>
      </c>
      <c r="H1179" t="s">
        <v>225</v>
      </c>
      <c r="I1179" t="s">
        <v>641</v>
      </c>
      <c r="J1179" t="s">
        <v>446</v>
      </c>
      <c r="K1179" t="s">
        <v>485</v>
      </c>
      <c r="L1179" t="s">
        <v>92</v>
      </c>
      <c r="M1179">
        <v>10774</v>
      </c>
      <c r="N1179" t="s">
        <v>212</v>
      </c>
      <c r="O1179">
        <v>8774.15</v>
      </c>
      <c r="P1179" t="s">
        <v>212</v>
      </c>
      <c r="Q1179" s="5" t="str" cm="1">
        <f t="array" aca="1" ref="Q1179" ca="1">HYPERLINK("#"&amp;CELL("direccion",Tabla_471065!A1175),"1172")</f>
        <v>1172</v>
      </c>
      <c r="R1179" s="5" t="str" cm="1">
        <f t="array" aca="1" ref="R1179" ca="1">HYPERLINK("#"&amp;CELL("direccion",Tabla_471039!A1175),"1172")</f>
        <v>1172</v>
      </c>
      <c r="S1179" s="5" t="str" cm="1">
        <f t="array" aca="1" ref="S1179" ca="1">HYPERLINK("#"&amp;CELL("direccion",Tabla_471067!A1175),"1172")</f>
        <v>1172</v>
      </c>
      <c r="T1179" s="5" t="str" cm="1">
        <f t="array" aca="1" ref="T1179" ca="1">HYPERLINK("#"&amp;CELL("direccion",Tabla_471023!A1175),"1172")</f>
        <v>1172</v>
      </c>
      <c r="U1179" s="5" t="str" cm="1">
        <f t="array" aca="1" ref="U1179" ca="1">HYPERLINK("#"&amp;CELL("direccion",Tabla_471047!A1175),"1172")</f>
        <v>1172</v>
      </c>
      <c r="V1179" s="5" t="str" cm="1">
        <f t="array" aca="1" ref="V1179" ca="1">HYPERLINK("#"&amp;CELL("direccion",Tabla_471030!A1175),"1172")</f>
        <v>1172</v>
      </c>
      <c r="W1179" s="5" t="str" cm="1">
        <f t="array" aca="1" ref="W1179" ca="1">HYPERLINK("#"&amp;CELL("direccion",Tabla_471041!A1175),"1172")</f>
        <v>1172</v>
      </c>
      <c r="X1179" s="5" t="str" cm="1">
        <f t="array" aca="1" ref="X1179" ca="1">HYPERLINK("#"&amp;CELL("direccion",Tabla_471031!A1175),"1172")</f>
        <v>1172</v>
      </c>
      <c r="Y1179" s="5" t="str" cm="1">
        <f t="array" aca="1" ref="Y1179" ca="1">HYPERLINK("#"&amp;CELL("direccion",Tabla_471032!A1175),"1172")</f>
        <v>1172</v>
      </c>
      <c r="Z1179" s="5" t="str" cm="1">
        <f t="array" aca="1" ref="Z1179" ca="1">HYPERLINK("#"&amp;CELL("direccion",Tabla_471059!A1175),"1172")</f>
        <v>1172</v>
      </c>
      <c r="AA1179" s="5" t="str" cm="1">
        <f t="array" aca="1" ref="AA1179" ca="1">HYPERLINK("#"&amp;CELL("direccion",Tabla_471071!A1175),"1172")</f>
        <v>1172</v>
      </c>
      <c r="AB1179" s="5" t="str" cm="1">
        <f t="array" aca="1" ref="AB1179" ca="1">HYPERLINK("#"&amp;CELL("direccion",Tabla_471062!A1175),"1172")</f>
        <v>1172</v>
      </c>
      <c r="AC1179" s="5" t="str" cm="1">
        <f t="array" aca="1" ref="AC1179" ca="1">HYPERLINK("#"&amp;CELL("direccion",Tabla_471074!A1175),"1172")</f>
        <v>1172</v>
      </c>
      <c r="AD1179" t="s">
        <v>213</v>
      </c>
      <c r="AE1179" s="3">
        <v>45747</v>
      </c>
    </row>
    <row r="1180" spans="1:31" x14ac:dyDescent="0.3">
      <c r="A1180">
        <v>2025</v>
      </c>
      <c r="B1180" s="3">
        <v>45658</v>
      </c>
      <c r="C1180" s="3">
        <v>45747</v>
      </c>
      <c r="D1180" t="s">
        <v>84</v>
      </c>
      <c r="E1180">
        <v>159</v>
      </c>
      <c r="F1180" t="s">
        <v>320</v>
      </c>
      <c r="G1180" t="s">
        <v>320</v>
      </c>
      <c r="H1180" t="s">
        <v>225</v>
      </c>
      <c r="I1180" t="s">
        <v>937</v>
      </c>
      <c r="J1180" t="s">
        <v>1053</v>
      </c>
      <c r="K1180" t="s">
        <v>709</v>
      </c>
      <c r="L1180" t="s">
        <v>92</v>
      </c>
      <c r="M1180">
        <v>10774</v>
      </c>
      <c r="N1180" t="s">
        <v>212</v>
      </c>
      <c r="O1180">
        <v>8774.15</v>
      </c>
      <c r="P1180" t="s">
        <v>212</v>
      </c>
      <c r="Q1180" s="5" t="str" cm="1">
        <f t="array" aca="1" ref="Q1180" ca="1">HYPERLINK("#"&amp;CELL("direccion",Tabla_471065!A1176),"1173")</f>
        <v>1173</v>
      </c>
      <c r="R1180" s="5" t="str" cm="1">
        <f t="array" aca="1" ref="R1180" ca="1">HYPERLINK("#"&amp;CELL("direccion",Tabla_471039!A1176),"1173")</f>
        <v>1173</v>
      </c>
      <c r="S1180" s="5" t="str" cm="1">
        <f t="array" aca="1" ref="S1180" ca="1">HYPERLINK("#"&amp;CELL("direccion",Tabla_471067!A1176),"1173")</f>
        <v>1173</v>
      </c>
      <c r="T1180" s="5" t="str" cm="1">
        <f t="array" aca="1" ref="T1180" ca="1">HYPERLINK("#"&amp;CELL("direccion",Tabla_471023!A1176),"1173")</f>
        <v>1173</v>
      </c>
      <c r="U1180" s="5" t="str" cm="1">
        <f t="array" aca="1" ref="U1180" ca="1">HYPERLINK("#"&amp;CELL("direccion",Tabla_471047!A1176),"1173")</f>
        <v>1173</v>
      </c>
      <c r="V1180" s="5" t="str" cm="1">
        <f t="array" aca="1" ref="V1180" ca="1">HYPERLINK("#"&amp;CELL("direccion",Tabla_471030!A1176),"1173")</f>
        <v>1173</v>
      </c>
      <c r="W1180" s="5" t="str" cm="1">
        <f t="array" aca="1" ref="W1180" ca="1">HYPERLINK("#"&amp;CELL("direccion",Tabla_471041!A1176),"1173")</f>
        <v>1173</v>
      </c>
      <c r="X1180" s="5" t="str" cm="1">
        <f t="array" aca="1" ref="X1180" ca="1">HYPERLINK("#"&amp;CELL("direccion",Tabla_471031!A1176),"1173")</f>
        <v>1173</v>
      </c>
      <c r="Y1180" s="5" t="str" cm="1">
        <f t="array" aca="1" ref="Y1180" ca="1">HYPERLINK("#"&amp;CELL("direccion",Tabla_471032!A1176),"1173")</f>
        <v>1173</v>
      </c>
      <c r="Z1180" s="5" t="str" cm="1">
        <f t="array" aca="1" ref="Z1180" ca="1">HYPERLINK("#"&amp;CELL("direccion",Tabla_471059!A1176),"1173")</f>
        <v>1173</v>
      </c>
      <c r="AA1180" s="5" t="str" cm="1">
        <f t="array" aca="1" ref="AA1180" ca="1">HYPERLINK("#"&amp;CELL("direccion",Tabla_471071!A1176),"1173")</f>
        <v>1173</v>
      </c>
      <c r="AB1180" s="5" t="str" cm="1">
        <f t="array" aca="1" ref="AB1180" ca="1">HYPERLINK("#"&amp;CELL("direccion",Tabla_471062!A1176),"1173")</f>
        <v>1173</v>
      </c>
      <c r="AC1180" s="5" t="str" cm="1">
        <f t="array" aca="1" ref="AC1180" ca="1">HYPERLINK("#"&amp;CELL("direccion",Tabla_471074!A1176),"1173")</f>
        <v>1173</v>
      </c>
      <c r="AD1180" t="s">
        <v>213</v>
      </c>
      <c r="AE1180" s="3">
        <v>45747</v>
      </c>
    </row>
    <row r="1181" spans="1:31" x14ac:dyDescent="0.3">
      <c r="A1181">
        <v>2025</v>
      </c>
      <c r="B1181" s="3">
        <v>45658</v>
      </c>
      <c r="C1181" s="3">
        <v>45747</v>
      </c>
      <c r="D1181" t="s">
        <v>84</v>
      </c>
      <c r="E1181">
        <v>159</v>
      </c>
      <c r="F1181" t="s">
        <v>276</v>
      </c>
      <c r="G1181" t="s">
        <v>276</v>
      </c>
      <c r="H1181" t="s">
        <v>225</v>
      </c>
      <c r="I1181" t="s">
        <v>1822</v>
      </c>
      <c r="J1181" t="s">
        <v>1823</v>
      </c>
      <c r="K1181" t="s">
        <v>355</v>
      </c>
      <c r="L1181" t="s">
        <v>92</v>
      </c>
      <c r="M1181">
        <v>9736</v>
      </c>
      <c r="N1181" t="s">
        <v>212</v>
      </c>
      <c r="O1181">
        <v>7959.38</v>
      </c>
      <c r="P1181" t="s">
        <v>212</v>
      </c>
      <c r="Q1181" s="5" t="str" cm="1">
        <f t="array" aca="1" ref="Q1181" ca="1">HYPERLINK("#"&amp;CELL("direccion",Tabla_471065!A1177),"1174")</f>
        <v>1174</v>
      </c>
      <c r="R1181" s="5" t="str" cm="1">
        <f t="array" aca="1" ref="R1181" ca="1">HYPERLINK("#"&amp;CELL("direccion",Tabla_471039!A1177),"1174")</f>
        <v>1174</v>
      </c>
      <c r="S1181" s="5" t="str" cm="1">
        <f t="array" aca="1" ref="S1181" ca="1">HYPERLINK("#"&amp;CELL("direccion",Tabla_471067!A1177),"1174")</f>
        <v>1174</v>
      </c>
      <c r="T1181" s="5" t="str" cm="1">
        <f t="array" aca="1" ref="T1181" ca="1">HYPERLINK("#"&amp;CELL("direccion",Tabla_471023!A1177),"1174")</f>
        <v>1174</v>
      </c>
      <c r="U1181" s="5" t="str" cm="1">
        <f t="array" aca="1" ref="U1181" ca="1">HYPERLINK("#"&amp;CELL("direccion",Tabla_471047!A1177),"1174")</f>
        <v>1174</v>
      </c>
      <c r="V1181" s="5" t="str" cm="1">
        <f t="array" aca="1" ref="V1181" ca="1">HYPERLINK("#"&amp;CELL("direccion",Tabla_471030!A1177),"1174")</f>
        <v>1174</v>
      </c>
      <c r="W1181" s="5" t="str" cm="1">
        <f t="array" aca="1" ref="W1181" ca="1">HYPERLINK("#"&amp;CELL("direccion",Tabla_471041!A1177),"1174")</f>
        <v>1174</v>
      </c>
      <c r="X1181" s="5" t="str" cm="1">
        <f t="array" aca="1" ref="X1181" ca="1">HYPERLINK("#"&amp;CELL("direccion",Tabla_471031!A1177),"1174")</f>
        <v>1174</v>
      </c>
      <c r="Y1181" s="5" t="str" cm="1">
        <f t="array" aca="1" ref="Y1181" ca="1">HYPERLINK("#"&amp;CELL("direccion",Tabla_471032!A1177),"1174")</f>
        <v>1174</v>
      </c>
      <c r="Z1181" s="5" t="str" cm="1">
        <f t="array" aca="1" ref="Z1181" ca="1">HYPERLINK("#"&amp;CELL("direccion",Tabla_471059!A1177),"1174")</f>
        <v>1174</v>
      </c>
      <c r="AA1181" s="5" t="str" cm="1">
        <f t="array" aca="1" ref="AA1181" ca="1">HYPERLINK("#"&amp;CELL("direccion",Tabla_471071!A1177),"1174")</f>
        <v>1174</v>
      </c>
      <c r="AB1181" s="5" t="str" cm="1">
        <f t="array" aca="1" ref="AB1181" ca="1">HYPERLINK("#"&amp;CELL("direccion",Tabla_471062!A1177),"1174")</f>
        <v>1174</v>
      </c>
      <c r="AC1181" s="5" t="str" cm="1">
        <f t="array" aca="1" ref="AC1181" ca="1">HYPERLINK("#"&amp;CELL("direccion",Tabla_471074!A1177),"1174")</f>
        <v>1174</v>
      </c>
      <c r="AD1181" t="s">
        <v>213</v>
      </c>
      <c r="AE1181" s="3">
        <v>45747</v>
      </c>
    </row>
    <row r="1182" spans="1:31" x14ac:dyDescent="0.3">
      <c r="A1182">
        <v>2025</v>
      </c>
      <c r="B1182" s="3">
        <v>45658</v>
      </c>
      <c r="C1182" s="3">
        <v>45747</v>
      </c>
      <c r="D1182" t="s">
        <v>84</v>
      </c>
      <c r="E1182">
        <v>159</v>
      </c>
      <c r="F1182" t="s">
        <v>318</v>
      </c>
      <c r="G1182" t="s">
        <v>318</v>
      </c>
      <c r="H1182" t="s">
        <v>225</v>
      </c>
      <c r="I1182" t="s">
        <v>1824</v>
      </c>
      <c r="J1182" t="s">
        <v>698</v>
      </c>
      <c r="K1182" t="s">
        <v>448</v>
      </c>
      <c r="L1182" t="s">
        <v>92</v>
      </c>
      <c r="M1182">
        <v>10774</v>
      </c>
      <c r="N1182" t="s">
        <v>212</v>
      </c>
      <c r="O1182">
        <v>8774.15</v>
      </c>
      <c r="P1182" t="s">
        <v>212</v>
      </c>
      <c r="Q1182" s="5" t="str" cm="1">
        <f t="array" aca="1" ref="Q1182" ca="1">HYPERLINK("#"&amp;CELL("direccion",Tabla_471065!A1178),"1175")</f>
        <v>1175</v>
      </c>
      <c r="R1182" s="5" t="str" cm="1">
        <f t="array" aca="1" ref="R1182" ca="1">HYPERLINK("#"&amp;CELL("direccion",Tabla_471039!A1178),"1175")</f>
        <v>1175</v>
      </c>
      <c r="S1182" s="5" t="str" cm="1">
        <f t="array" aca="1" ref="S1182" ca="1">HYPERLINK("#"&amp;CELL("direccion",Tabla_471067!A1178),"1175")</f>
        <v>1175</v>
      </c>
      <c r="T1182" s="5" t="str" cm="1">
        <f t="array" aca="1" ref="T1182" ca="1">HYPERLINK("#"&amp;CELL("direccion",Tabla_471023!A1178),"1175")</f>
        <v>1175</v>
      </c>
      <c r="U1182" s="5" t="str" cm="1">
        <f t="array" aca="1" ref="U1182" ca="1">HYPERLINK("#"&amp;CELL("direccion",Tabla_471047!A1178),"1175")</f>
        <v>1175</v>
      </c>
      <c r="V1182" s="5" t="str" cm="1">
        <f t="array" aca="1" ref="V1182" ca="1">HYPERLINK("#"&amp;CELL("direccion",Tabla_471030!A1178),"1175")</f>
        <v>1175</v>
      </c>
      <c r="W1182" s="5" t="str" cm="1">
        <f t="array" aca="1" ref="W1182" ca="1">HYPERLINK("#"&amp;CELL("direccion",Tabla_471041!A1178),"1175")</f>
        <v>1175</v>
      </c>
      <c r="X1182" s="5" t="str" cm="1">
        <f t="array" aca="1" ref="X1182" ca="1">HYPERLINK("#"&amp;CELL("direccion",Tabla_471031!A1178),"1175")</f>
        <v>1175</v>
      </c>
      <c r="Y1182" s="5" t="str" cm="1">
        <f t="array" aca="1" ref="Y1182" ca="1">HYPERLINK("#"&amp;CELL("direccion",Tabla_471032!A1178),"1175")</f>
        <v>1175</v>
      </c>
      <c r="Z1182" s="5" t="str" cm="1">
        <f t="array" aca="1" ref="Z1182" ca="1">HYPERLINK("#"&amp;CELL("direccion",Tabla_471059!A1178),"1175")</f>
        <v>1175</v>
      </c>
      <c r="AA1182" s="5" t="str" cm="1">
        <f t="array" aca="1" ref="AA1182" ca="1">HYPERLINK("#"&amp;CELL("direccion",Tabla_471071!A1178),"1175")</f>
        <v>1175</v>
      </c>
      <c r="AB1182" s="5" t="str" cm="1">
        <f t="array" aca="1" ref="AB1182" ca="1">HYPERLINK("#"&amp;CELL("direccion",Tabla_471062!A1178),"1175")</f>
        <v>1175</v>
      </c>
      <c r="AC1182" s="5" t="str" cm="1">
        <f t="array" aca="1" ref="AC1182" ca="1">HYPERLINK("#"&amp;CELL("direccion",Tabla_471074!A1178),"1175")</f>
        <v>1175</v>
      </c>
      <c r="AD1182" t="s">
        <v>213</v>
      </c>
      <c r="AE1182" s="3">
        <v>45747</v>
      </c>
    </row>
    <row r="1183" spans="1:31" x14ac:dyDescent="0.3">
      <c r="A1183">
        <v>2025</v>
      </c>
      <c r="B1183" s="3">
        <v>45658</v>
      </c>
      <c r="C1183" s="3">
        <v>45747</v>
      </c>
      <c r="D1183" t="s">
        <v>84</v>
      </c>
      <c r="E1183">
        <v>159</v>
      </c>
      <c r="F1183" t="s">
        <v>318</v>
      </c>
      <c r="G1183" t="s">
        <v>318</v>
      </c>
      <c r="H1183" t="s">
        <v>225</v>
      </c>
      <c r="I1183" t="s">
        <v>518</v>
      </c>
      <c r="J1183" t="s">
        <v>1077</v>
      </c>
      <c r="K1183" t="s">
        <v>1112</v>
      </c>
      <c r="L1183" t="s">
        <v>92</v>
      </c>
      <c r="M1183">
        <v>10774</v>
      </c>
      <c r="N1183" t="s">
        <v>212</v>
      </c>
      <c r="O1183">
        <v>8774.15</v>
      </c>
      <c r="P1183" t="s">
        <v>212</v>
      </c>
      <c r="Q1183" s="5" t="str" cm="1">
        <f t="array" aca="1" ref="Q1183" ca="1">HYPERLINK("#"&amp;CELL("direccion",Tabla_471065!A1179),"1176")</f>
        <v>1176</v>
      </c>
      <c r="R1183" s="5" t="str" cm="1">
        <f t="array" aca="1" ref="R1183" ca="1">HYPERLINK("#"&amp;CELL("direccion",Tabla_471039!A1179),"1176")</f>
        <v>1176</v>
      </c>
      <c r="S1183" s="5" t="str" cm="1">
        <f t="array" aca="1" ref="S1183" ca="1">HYPERLINK("#"&amp;CELL("direccion",Tabla_471067!A1179),"1176")</f>
        <v>1176</v>
      </c>
      <c r="T1183" s="5" t="str" cm="1">
        <f t="array" aca="1" ref="T1183" ca="1">HYPERLINK("#"&amp;CELL("direccion",Tabla_471023!A1179),"1176")</f>
        <v>1176</v>
      </c>
      <c r="U1183" s="5" t="str" cm="1">
        <f t="array" aca="1" ref="U1183" ca="1">HYPERLINK("#"&amp;CELL("direccion",Tabla_471047!A1179),"1176")</f>
        <v>1176</v>
      </c>
      <c r="V1183" s="5" t="str" cm="1">
        <f t="array" aca="1" ref="V1183" ca="1">HYPERLINK("#"&amp;CELL("direccion",Tabla_471030!A1179),"1176")</f>
        <v>1176</v>
      </c>
      <c r="W1183" s="5" t="str" cm="1">
        <f t="array" aca="1" ref="W1183" ca="1">HYPERLINK("#"&amp;CELL("direccion",Tabla_471041!A1179),"1176")</f>
        <v>1176</v>
      </c>
      <c r="X1183" s="5" t="str" cm="1">
        <f t="array" aca="1" ref="X1183" ca="1">HYPERLINK("#"&amp;CELL("direccion",Tabla_471031!A1179),"1176")</f>
        <v>1176</v>
      </c>
      <c r="Y1183" s="5" t="str" cm="1">
        <f t="array" aca="1" ref="Y1183" ca="1">HYPERLINK("#"&amp;CELL("direccion",Tabla_471032!A1179),"1176")</f>
        <v>1176</v>
      </c>
      <c r="Z1183" s="5" t="str" cm="1">
        <f t="array" aca="1" ref="Z1183" ca="1">HYPERLINK("#"&amp;CELL("direccion",Tabla_471059!A1179),"1176")</f>
        <v>1176</v>
      </c>
      <c r="AA1183" s="5" t="str" cm="1">
        <f t="array" aca="1" ref="AA1183" ca="1">HYPERLINK("#"&amp;CELL("direccion",Tabla_471071!A1179),"1176")</f>
        <v>1176</v>
      </c>
      <c r="AB1183" s="5" t="str" cm="1">
        <f t="array" aca="1" ref="AB1183" ca="1">HYPERLINK("#"&amp;CELL("direccion",Tabla_471062!A1179),"1176")</f>
        <v>1176</v>
      </c>
      <c r="AC1183" s="5" t="str" cm="1">
        <f t="array" aca="1" ref="AC1183" ca="1">HYPERLINK("#"&amp;CELL("direccion",Tabla_471074!A1179),"1176")</f>
        <v>1176</v>
      </c>
      <c r="AD1183" t="s">
        <v>213</v>
      </c>
      <c r="AE1183" s="3">
        <v>45747</v>
      </c>
    </row>
    <row r="1184" spans="1:31" x14ac:dyDescent="0.3">
      <c r="A1184">
        <v>2025</v>
      </c>
      <c r="B1184" s="3">
        <v>45658</v>
      </c>
      <c r="C1184" s="3">
        <v>45747</v>
      </c>
      <c r="D1184" t="s">
        <v>84</v>
      </c>
      <c r="E1184">
        <v>159</v>
      </c>
      <c r="F1184" t="s">
        <v>318</v>
      </c>
      <c r="G1184" t="s">
        <v>318</v>
      </c>
      <c r="H1184" t="s">
        <v>225</v>
      </c>
      <c r="I1184" t="s">
        <v>1825</v>
      </c>
      <c r="J1184" t="s">
        <v>519</v>
      </c>
      <c r="K1184" t="s">
        <v>790</v>
      </c>
      <c r="L1184" t="s">
        <v>92</v>
      </c>
      <c r="M1184">
        <v>10774</v>
      </c>
      <c r="N1184" t="s">
        <v>212</v>
      </c>
      <c r="O1184">
        <v>8774.15</v>
      </c>
      <c r="P1184" t="s">
        <v>212</v>
      </c>
      <c r="Q1184" s="5" t="str" cm="1">
        <f t="array" aca="1" ref="Q1184" ca="1">HYPERLINK("#"&amp;CELL("direccion",Tabla_471065!A1180),"1177")</f>
        <v>1177</v>
      </c>
      <c r="R1184" s="5" t="str" cm="1">
        <f t="array" aca="1" ref="R1184" ca="1">HYPERLINK("#"&amp;CELL("direccion",Tabla_471039!A1180),"1177")</f>
        <v>1177</v>
      </c>
      <c r="S1184" s="5" t="str" cm="1">
        <f t="array" aca="1" ref="S1184" ca="1">HYPERLINK("#"&amp;CELL("direccion",Tabla_471067!A1180),"1177")</f>
        <v>1177</v>
      </c>
      <c r="T1184" s="5" t="str" cm="1">
        <f t="array" aca="1" ref="T1184" ca="1">HYPERLINK("#"&amp;CELL("direccion",Tabla_471023!A1180),"1177")</f>
        <v>1177</v>
      </c>
      <c r="U1184" s="5" t="str" cm="1">
        <f t="array" aca="1" ref="U1184" ca="1">HYPERLINK("#"&amp;CELL("direccion",Tabla_471047!A1180),"1177")</f>
        <v>1177</v>
      </c>
      <c r="V1184" s="5" t="str" cm="1">
        <f t="array" aca="1" ref="V1184" ca="1">HYPERLINK("#"&amp;CELL("direccion",Tabla_471030!A1180),"1177")</f>
        <v>1177</v>
      </c>
      <c r="W1184" s="5" t="str" cm="1">
        <f t="array" aca="1" ref="W1184" ca="1">HYPERLINK("#"&amp;CELL("direccion",Tabla_471041!A1180),"1177")</f>
        <v>1177</v>
      </c>
      <c r="X1184" s="5" t="str" cm="1">
        <f t="array" aca="1" ref="X1184" ca="1">HYPERLINK("#"&amp;CELL("direccion",Tabla_471031!A1180),"1177")</f>
        <v>1177</v>
      </c>
      <c r="Y1184" s="5" t="str" cm="1">
        <f t="array" aca="1" ref="Y1184" ca="1">HYPERLINK("#"&amp;CELL("direccion",Tabla_471032!A1180),"1177")</f>
        <v>1177</v>
      </c>
      <c r="Z1184" s="5" t="str" cm="1">
        <f t="array" aca="1" ref="Z1184" ca="1">HYPERLINK("#"&amp;CELL("direccion",Tabla_471059!A1180),"1177")</f>
        <v>1177</v>
      </c>
      <c r="AA1184" s="5" t="str" cm="1">
        <f t="array" aca="1" ref="AA1184" ca="1">HYPERLINK("#"&amp;CELL("direccion",Tabla_471071!A1180),"1177")</f>
        <v>1177</v>
      </c>
      <c r="AB1184" s="5" t="str" cm="1">
        <f t="array" aca="1" ref="AB1184" ca="1">HYPERLINK("#"&amp;CELL("direccion",Tabla_471062!A1180),"1177")</f>
        <v>1177</v>
      </c>
      <c r="AC1184" s="5" t="str" cm="1">
        <f t="array" aca="1" ref="AC1184" ca="1">HYPERLINK("#"&amp;CELL("direccion",Tabla_471074!A1180),"1177")</f>
        <v>1177</v>
      </c>
      <c r="AD1184" t="s">
        <v>213</v>
      </c>
      <c r="AE1184" s="3">
        <v>45747</v>
      </c>
    </row>
    <row r="1185" spans="1:31" x14ac:dyDescent="0.3">
      <c r="A1185">
        <v>2025</v>
      </c>
      <c r="B1185" s="3">
        <v>45658</v>
      </c>
      <c r="C1185" s="3">
        <v>45747</v>
      </c>
      <c r="D1185" t="s">
        <v>84</v>
      </c>
      <c r="E1185">
        <v>159</v>
      </c>
      <c r="F1185" t="s">
        <v>321</v>
      </c>
      <c r="G1185" t="s">
        <v>321</v>
      </c>
      <c r="H1185" t="s">
        <v>225</v>
      </c>
      <c r="I1185" t="s">
        <v>1036</v>
      </c>
      <c r="J1185" t="s">
        <v>364</v>
      </c>
      <c r="K1185" t="s">
        <v>877</v>
      </c>
      <c r="L1185" t="s">
        <v>91</v>
      </c>
      <c r="M1185">
        <v>10774</v>
      </c>
      <c r="N1185" t="s">
        <v>212</v>
      </c>
      <c r="O1185">
        <v>8774.15</v>
      </c>
      <c r="P1185" t="s">
        <v>212</v>
      </c>
      <c r="Q1185" s="5" t="str" cm="1">
        <f t="array" aca="1" ref="Q1185" ca="1">HYPERLINK("#"&amp;CELL("direccion",Tabla_471065!A1181),"1178")</f>
        <v>1178</v>
      </c>
      <c r="R1185" s="5" t="str" cm="1">
        <f t="array" aca="1" ref="R1185" ca="1">HYPERLINK("#"&amp;CELL("direccion",Tabla_471039!A1181),"1178")</f>
        <v>1178</v>
      </c>
      <c r="S1185" s="5" t="str" cm="1">
        <f t="array" aca="1" ref="S1185" ca="1">HYPERLINK("#"&amp;CELL("direccion",Tabla_471067!A1181),"1178")</f>
        <v>1178</v>
      </c>
      <c r="T1185" s="5" t="str" cm="1">
        <f t="array" aca="1" ref="T1185" ca="1">HYPERLINK("#"&amp;CELL("direccion",Tabla_471023!A1181),"1178")</f>
        <v>1178</v>
      </c>
      <c r="U1185" s="5" t="str" cm="1">
        <f t="array" aca="1" ref="U1185" ca="1">HYPERLINK("#"&amp;CELL("direccion",Tabla_471047!A1181),"1178")</f>
        <v>1178</v>
      </c>
      <c r="V1185" s="5" t="str" cm="1">
        <f t="array" aca="1" ref="V1185" ca="1">HYPERLINK("#"&amp;CELL("direccion",Tabla_471030!A1181),"1178")</f>
        <v>1178</v>
      </c>
      <c r="W1185" s="5" t="str" cm="1">
        <f t="array" aca="1" ref="W1185" ca="1">HYPERLINK("#"&amp;CELL("direccion",Tabla_471041!A1181),"1178")</f>
        <v>1178</v>
      </c>
      <c r="X1185" s="5" t="str" cm="1">
        <f t="array" aca="1" ref="X1185" ca="1">HYPERLINK("#"&amp;CELL("direccion",Tabla_471031!A1181),"1178")</f>
        <v>1178</v>
      </c>
      <c r="Y1185" s="5" t="str" cm="1">
        <f t="array" aca="1" ref="Y1185" ca="1">HYPERLINK("#"&amp;CELL("direccion",Tabla_471032!A1181),"1178")</f>
        <v>1178</v>
      </c>
      <c r="Z1185" s="5" t="str" cm="1">
        <f t="array" aca="1" ref="Z1185" ca="1">HYPERLINK("#"&amp;CELL("direccion",Tabla_471059!A1181),"1178")</f>
        <v>1178</v>
      </c>
      <c r="AA1185" s="5" t="str" cm="1">
        <f t="array" aca="1" ref="AA1185" ca="1">HYPERLINK("#"&amp;CELL("direccion",Tabla_471071!A1181),"1178")</f>
        <v>1178</v>
      </c>
      <c r="AB1185" s="5" t="str" cm="1">
        <f t="array" aca="1" ref="AB1185" ca="1">HYPERLINK("#"&amp;CELL("direccion",Tabla_471062!A1181),"1178")</f>
        <v>1178</v>
      </c>
      <c r="AC1185" s="5" t="str" cm="1">
        <f t="array" aca="1" ref="AC1185" ca="1">HYPERLINK("#"&amp;CELL("direccion",Tabla_471074!A1181),"1178")</f>
        <v>1178</v>
      </c>
      <c r="AD1185" t="s">
        <v>213</v>
      </c>
      <c r="AE1185" s="3">
        <v>45747</v>
      </c>
    </row>
    <row r="1186" spans="1:31" x14ac:dyDescent="0.3">
      <c r="A1186">
        <v>2025</v>
      </c>
      <c r="B1186" s="3">
        <v>45658</v>
      </c>
      <c r="C1186" s="3">
        <v>45747</v>
      </c>
      <c r="D1186" t="s">
        <v>84</v>
      </c>
      <c r="E1186">
        <v>159</v>
      </c>
      <c r="F1186" t="s">
        <v>322</v>
      </c>
      <c r="G1186" t="s">
        <v>322</v>
      </c>
      <c r="H1186" t="s">
        <v>225</v>
      </c>
      <c r="I1186" t="s">
        <v>1826</v>
      </c>
      <c r="J1186" t="s">
        <v>978</v>
      </c>
      <c r="K1186" t="s">
        <v>426</v>
      </c>
      <c r="L1186" t="s">
        <v>91</v>
      </c>
      <c r="M1186">
        <v>10774</v>
      </c>
      <c r="N1186" t="s">
        <v>212</v>
      </c>
      <c r="O1186">
        <v>8774.15</v>
      </c>
      <c r="P1186" t="s">
        <v>212</v>
      </c>
      <c r="Q1186" s="5" t="str" cm="1">
        <f t="array" aca="1" ref="Q1186" ca="1">HYPERLINK("#"&amp;CELL("direccion",Tabla_471065!A1182),"1179")</f>
        <v>1179</v>
      </c>
      <c r="R1186" s="5" t="str" cm="1">
        <f t="array" aca="1" ref="R1186" ca="1">HYPERLINK("#"&amp;CELL("direccion",Tabla_471039!A1182),"1179")</f>
        <v>1179</v>
      </c>
      <c r="S1186" s="5" t="str" cm="1">
        <f t="array" aca="1" ref="S1186" ca="1">HYPERLINK("#"&amp;CELL("direccion",Tabla_471067!A1182),"1179")</f>
        <v>1179</v>
      </c>
      <c r="T1186" s="5" t="str" cm="1">
        <f t="array" aca="1" ref="T1186" ca="1">HYPERLINK("#"&amp;CELL("direccion",Tabla_471023!A1182),"1179")</f>
        <v>1179</v>
      </c>
      <c r="U1186" s="5" t="str" cm="1">
        <f t="array" aca="1" ref="U1186" ca="1">HYPERLINK("#"&amp;CELL("direccion",Tabla_471047!A1182),"1179")</f>
        <v>1179</v>
      </c>
      <c r="V1186" s="5" t="str" cm="1">
        <f t="array" aca="1" ref="V1186" ca="1">HYPERLINK("#"&amp;CELL("direccion",Tabla_471030!A1182),"1179")</f>
        <v>1179</v>
      </c>
      <c r="W1186" s="5" t="str" cm="1">
        <f t="array" aca="1" ref="W1186" ca="1">HYPERLINK("#"&amp;CELL("direccion",Tabla_471041!A1182),"1179")</f>
        <v>1179</v>
      </c>
      <c r="X1186" s="5" t="str" cm="1">
        <f t="array" aca="1" ref="X1186" ca="1">HYPERLINK("#"&amp;CELL("direccion",Tabla_471031!A1182),"1179")</f>
        <v>1179</v>
      </c>
      <c r="Y1186" s="5" t="str" cm="1">
        <f t="array" aca="1" ref="Y1186" ca="1">HYPERLINK("#"&amp;CELL("direccion",Tabla_471032!A1182),"1179")</f>
        <v>1179</v>
      </c>
      <c r="Z1186" s="5" t="str" cm="1">
        <f t="array" aca="1" ref="Z1186" ca="1">HYPERLINK("#"&amp;CELL("direccion",Tabla_471059!A1182),"1179")</f>
        <v>1179</v>
      </c>
      <c r="AA1186" s="5" t="str" cm="1">
        <f t="array" aca="1" ref="AA1186" ca="1">HYPERLINK("#"&amp;CELL("direccion",Tabla_471071!A1182),"1179")</f>
        <v>1179</v>
      </c>
      <c r="AB1186" s="5" t="str" cm="1">
        <f t="array" aca="1" ref="AB1186" ca="1">HYPERLINK("#"&amp;CELL("direccion",Tabla_471062!A1182),"1179")</f>
        <v>1179</v>
      </c>
      <c r="AC1186" s="5" t="str" cm="1">
        <f t="array" aca="1" ref="AC1186" ca="1">HYPERLINK("#"&amp;CELL("direccion",Tabla_471074!A1182),"1179")</f>
        <v>1179</v>
      </c>
      <c r="AD1186" t="s">
        <v>213</v>
      </c>
      <c r="AE1186" s="3">
        <v>45747</v>
      </c>
    </row>
    <row r="1187" spans="1:31" x14ac:dyDescent="0.3">
      <c r="A1187">
        <v>2025</v>
      </c>
      <c r="B1187" s="3">
        <v>45658</v>
      </c>
      <c r="C1187" s="3">
        <v>45747</v>
      </c>
      <c r="D1187" t="s">
        <v>84</v>
      </c>
      <c r="E1187">
        <v>159</v>
      </c>
      <c r="F1187" t="s">
        <v>276</v>
      </c>
      <c r="G1187" t="s">
        <v>276</v>
      </c>
      <c r="H1187" t="s">
        <v>225</v>
      </c>
      <c r="I1187" t="s">
        <v>1827</v>
      </c>
      <c r="J1187" t="s">
        <v>538</v>
      </c>
      <c r="K1187" t="s">
        <v>353</v>
      </c>
      <c r="L1187" t="s">
        <v>92</v>
      </c>
      <c r="M1187">
        <v>9736</v>
      </c>
      <c r="N1187" t="s">
        <v>212</v>
      </c>
      <c r="O1187">
        <v>7959.38</v>
      </c>
      <c r="P1187" t="s">
        <v>212</v>
      </c>
      <c r="Q1187" s="5" t="str" cm="1">
        <f t="array" aca="1" ref="Q1187" ca="1">HYPERLINK("#"&amp;CELL("direccion",Tabla_471065!A1183),"1180")</f>
        <v>1180</v>
      </c>
      <c r="R1187" s="5" t="str" cm="1">
        <f t="array" aca="1" ref="R1187" ca="1">HYPERLINK("#"&amp;CELL("direccion",Tabla_471039!A1183),"1180")</f>
        <v>1180</v>
      </c>
      <c r="S1187" s="5" t="str" cm="1">
        <f t="array" aca="1" ref="S1187" ca="1">HYPERLINK("#"&amp;CELL("direccion",Tabla_471067!A1183),"1180")</f>
        <v>1180</v>
      </c>
      <c r="T1187" s="5" t="str" cm="1">
        <f t="array" aca="1" ref="T1187" ca="1">HYPERLINK("#"&amp;CELL("direccion",Tabla_471023!A1183),"1180")</f>
        <v>1180</v>
      </c>
      <c r="U1187" s="5" t="str" cm="1">
        <f t="array" aca="1" ref="U1187" ca="1">HYPERLINK("#"&amp;CELL("direccion",Tabla_471047!A1183),"1180")</f>
        <v>1180</v>
      </c>
      <c r="V1187" s="5" t="str" cm="1">
        <f t="array" aca="1" ref="V1187" ca="1">HYPERLINK("#"&amp;CELL("direccion",Tabla_471030!A1183),"1180")</f>
        <v>1180</v>
      </c>
      <c r="W1187" s="5" t="str" cm="1">
        <f t="array" aca="1" ref="W1187" ca="1">HYPERLINK("#"&amp;CELL("direccion",Tabla_471041!A1183),"1180")</f>
        <v>1180</v>
      </c>
      <c r="X1187" s="5" t="str" cm="1">
        <f t="array" aca="1" ref="X1187" ca="1">HYPERLINK("#"&amp;CELL("direccion",Tabla_471031!A1183),"1180")</f>
        <v>1180</v>
      </c>
      <c r="Y1187" s="5" t="str" cm="1">
        <f t="array" aca="1" ref="Y1187" ca="1">HYPERLINK("#"&amp;CELL("direccion",Tabla_471032!A1183),"1180")</f>
        <v>1180</v>
      </c>
      <c r="Z1187" s="5" t="str" cm="1">
        <f t="array" aca="1" ref="Z1187" ca="1">HYPERLINK("#"&amp;CELL("direccion",Tabla_471059!A1183),"1180")</f>
        <v>1180</v>
      </c>
      <c r="AA1187" s="5" t="str" cm="1">
        <f t="array" aca="1" ref="AA1187" ca="1">HYPERLINK("#"&amp;CELL("direccion",Tabla_471071!A1183),"1180")</f>
        <v>1180</v>
      </c>
      <c r="AB1187" s="5" t="str" cm="1">
        <f t="array" aca="1" ref="AB1187" ca="1">HYPERLINK("#"&amp;CELL("direccion",Tabla_471062!A1183),"1180")</f>
        <v>1180</v>
      </c>
      <c r="AC1187" s="5" t="str" cm="1">
        <f t="array" aca="1" ref="AC1187" ca="1">HYPERLINK("#"&amp;CELL("direccion",Tabla_471074!A1183),"1180")</f>
        <v>1180</v>
      </c>
      <c r="AD1187" t="s">
        <v>213</v>
      </c>
      <c r="AE1187" s="3">
        <v>45747</v>
      </c>
    </row>
    <row r="1188" spans="1:31" x14ac:dyDescent="0.3">
      <c r="A1188">
        <v>2025</v>
      </c>
      <c r="B1188" s="3">
        <v>45658</v>
      </c>
      <c r="C1188" s="3">
        <v>45747</v>
      </c>
      <c r="D1188" t="s">
        <v>84</v>
      </c>
      <c r="E1188">
        <v>159</v>
      </c>
      <c r="F1188" t="s">
        <v>276</v>
      </c>
      <c r="G1188" t="s">
        <v>276</v>
      </c>
      <c r="H1188" t="s">
        <v>225</v>
      </c>
      <c r="I1188" t="s">
        <v>1468</v>
      </c>
      <c r="J1188" t="s">
        <v>553</v>
      </c>
      <c r="K1188" t="s">
        <v>856</v>
      </c>
      <c r="L1188" t="s">
        <v>92</v>
      </c>
      <c r="M1188">
        <v>10774</v>
      </c>
      <c r="N1188" t="s">
        <v>212</v>
      </c>
      <c r="O1188">
        <v>8774.15</v>
      </c>
      <c r="P1188" t="s">
        <v>212</v>
      </c>
      <c r="Q1188" s="5" t="str" cm="1">
        <f t="array" aca="1" ref="Q1188" ca="1">HYPERLINK("#"&amp;CELL("direccion",Tabla_471065!A1184),"1181")</f>
        <v>1181</v>
      </c>
      <c r="R1188" s="5" t="str" cm="1">
        <f t="array" aca="1" ref="R1188" ca="1">HYPERLINK("#"&amp;CELL("direccion",Tabla_471039!A1184),"1181")</f>
        <v>1181</v>
      </c>
      <c r="S1188" s="5" t="str" cm="1">
        <f t="array" aca="1" ref="S1188" ca="1">HYPERLINK("#"&amp;CELL("direccion",Tabla_471067!A1184),"1181")</f>
        <v>1181</v>
      </c>
      <c r="T1188" s="5" t="str" cm="1">
        <f t="array" aca="1" ref="T1188" ca="1">HYPERLINK("#"&amp;CELL("direccion",Tabla_471023!A1184),"1181")</f>
        <v>1181</v>
      </c>
      <c r="U1188" s="5" t="str" cm="1">
        <f t="array" aca="1" ref="U1188" ca="1">HYPERLINK("#"&amp;CELL("direccion",Tabla_471047!A1184),"1181")</f>
        <v>1181</v>
      </c>
      <c r="V1188" s="5" t="str" cm="1">
        <f t="array" aca="1" ref="V1188" ca="1">HYPERLINK("#"&amp;CELL("direccion",Tabla_471030!A1184),"1181")</f>
        <v>1181</v>
      </c>
      <c r="W1188" s="5" t="str" cm="1">
        <f t="array" aca="1" ref="W1188" ca="1">HYPERLINK("#"&amp;CELL("direccion",Tabla_471041!A1184),"1181")</f>
        <v>1181</v>
      </c>
      <c r="X1188" s="5" t="str" cm="1">
        <f t="array" aca="1" ref="X1188" ca="1">HYPERLINK("#"&amp;CELL("direccion",Tabla_471031!A1184),"1181")</f>
        <v>1181</v>
      </c>
      <c r="Y1188" s="5" t="str" cm="1">
        <f t="array" aca="1" ref="Y1188" ca="1">HYPERLINK("#"&amp;CELL("direccion",Tabla_471032!A1184),"1181")</f>
        <v>1181</v>
      </c>
      <c r="Z1188" s="5" t="str" cm="1">
        <f t="array" aca="1" ref="Z1188" ca="1">HYPERLINK("#"&amp;CELL("direccion",Tabla_471059!A1184),"1181")</f>
        <v>1181</v>
      </c>
      <c r="AA1188" s="5" t="str" cm="1">
        <f t="array" aca="1" ref="AA1188" ca="1">HYPERLINK("#"&amp;CELL("direccion",Tabla_471071!A1184),"1181")</f>
        <v>1181</v>
      </c>
      <c r="AB1188" s="5" t="str" cm="1">
        <f t="array" aca="1" ref="AB1188" ca="1">HYPERLINK("#"&amp;CELL("direccion",Tabla_471062!A1184),"1181")</f>
        <v>1181</v>
      </c>
      <c r="AC1188" s="5" t="str" cm="1">
        <f t="array" aca="1" ref="AC1188" ca="1">HYPERLINK("#"&amp;CELL("direccion",Tabla_471074!A1184),"1181")</f>
        <v>1181</v>
      </c>
      <c r="AD1188" t="s">
        <v>213</v>
      </c>
      <c r="AE1188" s="3">
        <v>45747</v>
      </c>
    </row>
    <row r="1189" spans="1:31" x14ac:dyDescent="0.3">
      <c r="A1189">
        <v>2025</v>
      </c>
      <c r="B1189" s="3">
        <v>45658</v>
      </c>
      <c r="C1189" s="3">
        <v>45747</v>
      </c>
      <c r="D1189" t="s">
        <v>84</v>
      </c>
      <c r="E1189">
        <v>159</v>
      </c>
      <c r="F1189" t="s">
        <v>318</v>
      </c>
      <c r="G1189" t="s">
        <v>318</v>
      </c>
      <c r="H1189" t="s">
        <v>225</v>
      </c>
      <c r="I1189" t="s">
        <v>1828</v>
      </c>
      <c r="J1189" t="s">
        <v>797</v>
      </c>
      <c r="K1189" t="s">
        <v>798</v>
      </c>
      <c r="L1189" t="s">
        <v>92</v>
      </c>
      <c r="M1189">
        <v>9736</v>
      </c>
      <c r="N1189" t="s">
        <v>212</v>
      </c>
      <c r="O1189">
        <v>7959.38</v>
      </c>
      <c r="P1189" t="s">
        <v>212</v>
      </c>
      <c r="Q1189" s="5" t="str" cm="1">
        <f t="array" aca="1" ref="Q1189" ca="1">HYPERLINK("#"&amp;CELL("direccion",Tabla_471065!A1185),"1182")</f>
        <v>1182</v>
      </c>
      <c r="R1189" s="5" t="str" cm="1">
        <f t="array" aca="1" ref="R1189" ca="1">HYPERLINK("#"&amp;CELL("direccion",Tabla_471039!A1185),"1182")</f>
        <v>1182</v>
      </c>
      <c r="S1189" s="5" t="str" cm="1">
        <f t="array" aca="1" ref="S1189" ca="1">HYPERLINK("#"&amp;CELL("direccion",Tabla_471067!A1185),"1182")</f>
        <v>1182</v>
      </c>
      <c r="T1189" s="5" t="str" cm="1">
        <f t="array" aca="1" ref="T1189" ca="1">HYPERLINK("#"&amp;CELL("direccion",Tabla_471023!A1185),"1182")</f>
        <v>1182</v>
      </c>
      <c r="U1189" s="5" t="str" cm="1">
        <f t="array" aca="1" ref="U1189" ca="1">HYPERLINK("#"&amp;CELL("direccion",Tabla_471047!A1185),"1182")</f>
        <v>1182</v>
      </c>
      <c r="V1189" s="5" t="str" cm="1">
        <f t="array" aca="1" ref="V1189" ca="1">HYPERLINK("#"&amp;CELL("direccion",Tabla_471030!A1185),"1182")</f>
        <v>1182</v>
      </c>
      <c r="W1189" s="5" t="str" cm="1">
        <f t="array" aca="1" ref="W1189" ca="1">HYPERLINK("#"&amp;CELL("direccion",Tabla_471041!A1185),"1182")</f>
        <v>1182</v>
      </c>
      <c r="X1189" s="5" t="str" cm="1">
        <f t="array" aca="1" ref="X1189" ca="1">HYPERLINK("#"&amp;CELL("direccion",Tabla_471031!A1185),"1182")</f>
        <v>1182</v>
      </c>
      <c r="Y1189" s="5" t="str" cm="1">
        <f t="array" aca="1" ref="Y1189" ca="1">HYPERLINK("#"&amp;CELL("direccion",Tabla_471032!A1185),"1182")</f>
        <v>1182</v>
      </c>
      <c r="Z1189" s="5" t="str" cm="1">
        <f t="array" aca="1" ref="Z1189" ca="1">HYPERLINK("#"&amp;CELL("direccion",Tabla_471059!A1185),"1182")</f>
        <v>1182</v>
      </c>
      <c r="AA1189" s="5" t="str" cm="1">
        <f t="array" aca="1" ref="AA1189" ca="1">HYPERLINK("#"&amp;CELL("direccion",Tabla_471071!A1185),"1182")</f>
        <v>1182</v>
      </c>
      <c r="AB1189" s="5" t="str" cm="1">
        <f t="array" aca="1" ref="AB1189" ca="1">HYPERLINK("#"&amp;CELL("direccion",Tabla_471062!A1185),"1182")</f>
        <v>1182</v>
      </c>
      <c r="AC1189" s="5" t="str" cm="1">
        <f t="array" aca="1" ref="AC1189" ca="1">HYPERLINK("#"&amp;CELL("direccion",Tabla_471074!A1185),"1182")</f>
        <v>1182</v>
      </c>
      <c r="AD1189" t="s">
        <v>213</v>
      </c>
      <c r="AE1189" s="3">
        <v>45747</v>
      </c>
    </row>
    <row r="1190" spans="1:31" x14ac:dyDescent="0.3">
      <c r="A1190">
        <v>2025</v>
      </c>
      <c r="B1190" s="3">
        <v>45658</v>
      </c>
      <c r="C1190" s="3">
        <v>45747</v>
      </c>
      <c r="D1190" t="s">
        <v>84</v>
      </c>
      <c r="E1190">
        <v>159</v>
      </c>
      <c r="F1190" t="s">
        <v>318</v>
      </c>
      <c r="G1190" t="s">
        <v>318</v>
      </c>
      <c r="H1190" t="s">
        <v>225</v>
      </c>
      <c r="I1190" t="s">
        <v>1246</v>
      </c>
      <c r="J1190" t="s">
        <v>1105</v>
      </c>
      <c r="K1190" t="s">
        <v>606</v>
      </c>
      <c r="L1190" t="s">
        <v>92</v>
      </c>
      <c r="M1190">
        <v>10774</v>
      </c>
      <c r="N1190" t="s">
        <v>212</v>
      </c>
      <c r="O1190">
        <v>8774.15</v>
      </c>
      <c r="P1190" t="s">
        <v>212</v>
      </c>
      <c r="Q1190" s="5" t="str" cm="1">
        <f t="array" aca="1" ref="Q1190" ca="1">HYPERLINK("#"&amp;CELL("direccion",Tabla_471065!A1186),"1183")</f>
        <v>1183</v>
      </c>
      <c r="R1190" s="5" t="str" cm="1">
        <f t="array" aca="1" ref="R1190" ca="1">HYPERLINK("#"&amp;CELL("direccion",Tabla_471039!A1186),"1183")</f>
        <v>1183</v>
      </c>
      <c r="S1190" s="5" t="str" cm="1">
        <f t="array" aca="1" ref="S1190" ca="1">HYPERLINK("#"&amp;CELL("direccion",Tabla_471067!A1186),"1183")</f>
        <v>1183</v>
      </c>
      <c r="T1190" s="5" t="str" cm="1">
        <f t="array" aca="1" ref="T1190" ca="1">HYPERLINK("#"&amp;CELL("direccion",Tabla_471023!A1186),"1183")</f>
        <v>1183</v>
      </c>
      <c r="U1190" s="5" t="str" cm="1">
        <f t="array" aca="1" ref="U1190" ca="1">HYPERLINK("#"&amp;CELL("direccion",Tabla_471047!A1186),"1183")</f>
        <v>1183</v>
      </c>
      <c r="V1190" s="5" t="str" cm="1">
        <f t="array" aca="1" ref="V1190" ca="1">HYPERLINK("#"&amp;CELL("direccion",Tabla_471030!A1186),"1183")</f>
        <v>1183</v>
      </c>
      <c r="W1190" s="5" t="str" cm="1">
        <f t="array" aca="1" ref="W1190" ca="1">HYPERLINK("#"&amp;CELL("direccion",Tabla_471041!A1186),"1183")</f>
        <v>1183</v>
      </c>
      <c r="X1190" s="5" t="str" cm="1">
        <f t="array" aca="1" ref="X1190" ca="1">HYPERLINK("#"&amp;CELL("direccion",Tabla_471031!A1186),"1183")</f>
        <v>1183</v>
      </c>
      <c r="Y1190" s="5" t="str" cm="1">
        <f t="array" aca="1" ref="Y1190" ca="1">HYPERLINK("#"&amp;CELL("direccion",Tabla_471032!A1186),"1183")</f>
        <v>1183</v>
      </c>
      <c r="Z1190" s="5" t="str" cm="1">
        <f t="array" aca="1" ref="Z1190" ca="1">HYPERLINK("#"&amp;CELL("direccion",Tabla_471059!A1186),"1183")</f>
        <v>1183</v>
      </c>
      <c r="AA1190" s="5" t="str" cm="1">
        <f t="array" aca="1" ref="AA1190" ca="1">HYPERLINK("#"&amp;CELL("direccion",Tabla_471071!A1186),"1183")</f>
        <v>1183</v>
      </c>
      <c r="AB1190" s="5" t="str" cm="1">
        <f t="array" aca="1" ref="AB1190" ca="1">HYPERLINK("#"&amp;CELL("direccion",Tabla_471062!A1186),"1183")</f>
        <v>1183</v>
      </c>
      <c r="AC1190" s="5" t="str" cm="1">
        <f t="array" aca="1" ref="AC1190" ca="1">HYPERLINK("#"&amp;CELL("direccion",Tabla_471074!A1186),"1183")</f>
        <v>1183</v>
      </c>
      <c r="AD1190" t="s">
        <v>213</v>
      </c>
      <c r="AE1190" s="3">
        <v>45747</v>
      </c>
    </row>
    <row r="1191" spans="1:31" x14ac:dyDescent="0.3">
      <c r="A1191">
        <v>2025</v>
      </c>
      <c r="B1191" s="3">
        <v>45658</v>
      </c>
      <c r="C1191" s="3">
        <v>45747</v>
      </c>
      <c r="D1191" t="s">
        <v>84</v>
      </c>
      <c r="E1191">
        <v>159</v>
      </c>
      <c r="F1191" t="s">
        <v>318</v>
      </c>
      <c r="G1191" t="s">
        <v>318</v>
      </c>
      <c r="H1191" t="s">
        <v>225</v>
      </c>
      <c r="I1191" t="s">
        <v>371</v>
      </c>
      <c r="J1191" t="s">
        <v>347</v>
      </c>
      <c r="K1191" t="s">
        <v>1829</v>
      </c>
      <c r="L1191" t="s">
        <v>91</v>
      </c>
      <c r="M1191">
        <v>10774</v>
      </c>
      <c r="N1191" t="s">
        <v>212</v>
      </c>
      <c r="O1191">
        <v>8774.15</v>
      </c>
      <c r="P1191" t="s">
        <v>212</v>
      </c>
      <c r="Q1191" s="5" t="str" cm="1">
        <f t="array" aca="1" ref="Q1191" ca="1">HYPERLINK("#"&amp;CELL("direccion",Tabla_471065!A1187),"1184")</f>
        <v>1184</v>
      </c>
      <c r="R1191" s="5" t="str" cm="1">
        <f t="array" aca="1" ref="R1191" ca="1">HYPERLINK("#"&amp;CELL("direccion",Tabla_471039!A1187),"1184")</f>
        <v>1184</v>
      </c>
      <c r="S1191" s="5" t="str" cm="1">
        <f t="array" aca="1" ref="S1191" ca="1">HYPERLINK("#"&amp;CELL("direccion",Tabla_471067!A1187),"1184")</f>
        <v>1184</v>
      </c>
      <c r="T1191" s="5" t="str" cm="1">
        <f t="array" aca="1" ref="T1191" ca="1">HYPERLINK("#"&amp;CELL("direccion",Tabla_471023!A1187),"1184")</f>
        <v>1184</v>
      </c>
      <c r="U1191" s="5" t="str" cm="1">
        <f t="array" aca="1" ref="U1191" ca="1">HYPERLINK("#"&amp;CELL("direccion",Tabla_471047!A1187),"1184")</f>
        <v>1184</v>
      </c>
      <c r="V1191" s="5" t="str" cm="1">
        <f t="array" aca="1" ref="V1191" ca="1">HYPERLINK("#"&amp;CELL("direccion",Tabla_471030!A1187),"1184")</f>
        <v>1184</v>
      </c>
      <c r="W1191" s="5" t="str" cm="1">
        <f t="array" aca="1" ref="W1191" ca="1">HYPERLINK("#"&amp;CELL("direccion",Tabla_471041!A1187),"1184")</f>
        <v>1184</v>
      </c>
      <c r="X1191" s="5" t="str" cm="1">
        <f t="array" aca="1" ref="X1191" ca="1">HYPERLINK("#"&amp;CELL("direccion",Tabla_471031!A1187),"1184")</f>
        <v>1184</v>
      </c>
      <c r="Y1191" s="5" t="str" cm="1">
        <f t="array" aca="1" ref="Y1191" ca="1">HYPERLINK("#"&amp;CELL("direccion",Tabla_471032!A1187),"1184")</f>
        <v>1184</v>
      </c>
      <c r="Z1191" s="5" t="str" cm="1">
        <f t="array" aca="1" ref="Z1191" ca="1">HYPERLINK("#"&amp;CELL("direccion",Tabla_471059!A1187),"1184")</f>
        <v>1184</v>
      </c>
      <c r="AA1191" s="5" t="str" cm="1">
        <f t="array" aca="1" ref="AA1191" ca="1">HYPERLINK("#"&amp;CELL("direccion",Tabla_471071!A1187),"1184")</f>
        <v>1184</v>
      </c>
      <c r="AB1191" s="5" t="str" cm="1">
        <f t="array" aca="1" ref="AB1191" ca="1">HYPERLINK("#"&amp;CELL("direccion",Tabla_471062!A1187),"1184")</f>
        <v>1184</v>
      </c>
      <c r="AC1191" s="5" t="str" cm="1">
        <f t="array" aca="1" ref="AC1191" ca="1">HYPERLINK("#"&amp;CELL("direccion",Tabla_471074!A1187),"1184")</f>
        <v>1184</v>
      </c>
      <c r="AD1191" t="s">
        <v>213</v>
      </c>
      <c r="AE1191" s="3">
        <v>45747</v>
      </c>
    </row>
    <row r="1192" spans="1:31" x14ac:dyDescent="0.3">
      <c r="A1192">
        <v>2025</v>
      </c>
      <c r="B1192" s="3">
        <v>45658</v>
      </c>
      <c r="C1192" s="3">
        <v>45747</v>
      </c>
      <c r="D1192" t="s">
        <v>84</v>
      </c>
      <c r="E1192">
        <v>159</v>
      </c>
      <c r="F1192" t="s">
        <v>276</v>
      </c>
      <c r="G1192" t="s">
        <v>276</v>
      </c>
      <c r="H1192" t="s">
        <v>225</v>
      </c>
      <c r="I1192" t="s">
        <v>352</v>
      </c>
      <c r="J1192" t="s">
        <v>347</v>
      </c>
      <c r="K1192" t="s">
        <v>420</v>
      </c>
      <c r="L1192" t="s">
        <v>92</v>
      </c>
      <c r="M1192">
        <v>10774</v>
      </c>
      <c r="N1192" t="s">
        <v>212</v>
      </c>
      <c r="O1192">
        <v>8774.15</v>
      </c>
      <c r="P1192" t="s">
        <v>212</v>
      </c>
      <c r="Q1192" s="5" t="str" cm="1">
        <f t="array" aca="1" ref="Q1192" ca="1">HYPERLINK("#"&amp;CELL("direccion",Tabla_471065!A1188),"1185")</f>
        <v>1185</v>
      </c>
      <c r="R1192" s="5" t="str" cm="1">
        <f t="array" aca="1" ref="R1192" ca="1">HYPERLINK("#"&amp;CELL("direccion",Tabla_471039!A1188),"1185")</f>
        <v>1185</v>
      </c>
      <c r="S1192" s="5" t="str" cm="1">
        <f t="array" aca="1" ref="S1192" ca="1">HYPERLINK("#"&amp;CELL("direccion",Tabla_471067!A1188),"1185")</f>
        <v>1185</v>
      </c>
      <c r="T1192" s="5" t="str" cm="1">
        <f t="array" aca="1" ref="T1192" ca="1">HYPERLINK("#"&amp;CELL("direccion",Tabla_471023!A1188),"1185")</f>
        <v>1185</v>
      </c>
      <c r="U1192" s="5" t="str" cm="1">
        <f t="array" aca="1" ref="U1192" ca="1">HYPERLINK("#"&amp;CELL("direccion",Tabla_471047!A1188),"1185")</f>
        <v>1185</v>
      </c>
      <c r="V1192" s="5" t="str" cm="1">
        <f t="array" aca="1" ref="V1192" ca="1">HYPERLINK("#"&amp;CELL("direccion",Tabla_471030!A1188),"1185")</f>
        <v>1185</v>
      </c>
      <c r="W1192" s="5" t="str" cm="1">
        <f t="array" aca="1" ref="W1192" ca="1">HYPERLINK("#"&amp;CELL("direccion",Tabla_471041!A1188),"1185")</f>
        <v>1185</v>
      </c>
      <c r="X1192" s="5" t="str" cm="1">
        <f t="array" aca="1" ref="X1192" ca="1">HYPERLINK("#"&amp;CELL("direccion",Tabla_471031!A1188),"1185")</f>
        <v>1185</v>
      </c>
      <c r="Y1192" s="5" t="str" cm="1">
        <f t="array" aca="1" ref="Y1192" ca="1">HYPERLINK("#"&amp;CELL("direccion",Tabla_471032!A1188),"1185")</f>
        <v>1185</v>
      </c>
      <c r="Z1192" s="5" t="str" cm="1">
        <f t="array" aca="1" ref="Z1192" ca="1">HYPERLINK("#"&amp;CELL("direccion",Tabla_471059!A1188),"1185")</f>
        <v>1185</v>
      </c>
      <c r="AA1192" s="5" t="str" cm="1">
        <f t="array" aca="1" ref="AA1192" ca="1">HYPERLINK("#"&amp;CELL("direccion",Tabla_471071!A1188),"1185")</f>
        <v>1185</v>
      </c>
      <c r="AB1192" s="5" t="str" cm="1">
        <f t="array" aca="1" ref="AB1192" ca="1">HYPERLINK("#"&amp;CELL("direccion",Tabla_471062!A1188),"1185")</f>
        <v>1185</v>
      </c>
      <c r="AC1192" s="5" t="str" cm="1">
        <f t="array" aca="1" ref="AC1192" ca="1">HYPERLINK("#"&amp;CELL("direccion",Tabla_471074!A1188),"1185")</f>
        <v>1185</v>
      </c>
      <c r="AD1192" t="s">
        <v>213</v>
      </c>
      <c r="AE1192" s="3">
        <v>45747</v>
      </c>
    </row>
    <row r="1193" spans="1:31" x14ac:dyDescent="0.3">
      <c r="A1193">
        <v>2025</v>
      </c>
      <c r="B1193" s="3">
        <v>45658</v>
      </c>
      <c r="C1193" s="3">
        <v>45747</v>
      </c>
      <c r="D1193" t="s">
        <v>84</v>
      </c>
      <c r="E1193">
        <v>159</v>
      </c>
      <c r="F1193" t="s">
        <v>318</v>
      </c>
      <c r="G1193" t="s">
        <v>318</v>
      </c>
      <c r="H1193" t="s">
        <v>225</v>
      </c>
      <c r="I1193" t="s">
        <v>346</v>
      </c>
      <c r="J1193" t="s">
        <v>569</v>
      </c>
      <c r="K1193" t="s">
        <v>1169</v>
      </c>
      <c r="L1193" t="s">
        <v>91</v>
      </c>
      <c r="M1193">
        <v>10774</v>
      </c>
      <c r="N1193" t="s">
        <v>212</v>
      </c>
      <c r="O1193">
        <v>8774.15</v>
      </c>
      <c r="P1193" t="s">
        <v>212</v>
      </c>
      <c r="Q1193" s="5" t="str" cm="1">
        <f t="array" aca="1" ref="Q1193" ca="1">HYPERLINK("#"&amp;CELL("direccion",Tabla_471065!A1189),"1186")</f>
        <v>1186</v>
      </c>
      <c r="R1193" s="5" t="str" cm="1">
        <f t="array" aca="1" ref="R1193" ca="1">HYPERLINK("#"&amp;CELL("direccion",Tabla_471039!A1189),"1186")</f>
        <v>1186</v>
      </c>
      <c r="S1193" s="5" t="str" cm="1">
        <f t="array" aca="1" ref="S1193" ca="1">HYPERLINK("#"&amp;CELL("direccion",Tabla_471067!A1189),"1186")</f>
        <v>1186</v>
      </c>
      <c r="T1193" s="5" t="str" cm="1">
        <f t="array" aca="1" ref="T1193" ca="1">HYPERLINK("#"&amp;CELL("direccion",Tabla_471023!A1189),"1186")</f>
        <v>1186</v>
      </c>
      <c r="U1193" s="5" t="str" cm="1">
        <f t="array" aca="1" ref="U1193" ca="1">HYPERLINK("#"&amp;CELL("direccion",Tabla_471047!A1189),"1186")</f>
        <v>1186</v>
      </c>
      <c r="V1193" s="5" t="str" cm="1">
        <f t="array" aca="1" ref="V1193" ca="1">HYPERLINK("#"&amp;CELL("direccion",Tabla_471030!A1189),"1186")</f>
        <v>1186</v>
      </c>
      <c r="W1193" s="5" t="str" cm="1">
        <f t="array" aca="1" ref="W1193" ca="1">HYPERLINK("#"&amp;CELL("direccion",Tabla_471041!A1189),"1186")</f>
        <v>1186</v>
      </c>
      <c r="X1193" s="5" t="str" cm="1">
        <f t="array" aca="1" ref="X1193" ca="1">HYPERLINK("#"&amp;CELL("direccion",Tabla_471031!A1189),"1186")</f>
        <v>1186</v>
      </c>
      <c r="Y1193" s="5" t="str" cm="1">
        <f t="array" aca="1" ref="Y1193" ca="1">HYPERLINK("#"&amp;CELL("direccion",Tabla_471032!A1189),"1186")</f>
        <v>1186</v>
      </c>
      <c r="Z1193" s="5" t="str" cm="1">
        <f t="array" aca="1" ref="Z1193" ca="1">HYPERLINK("#"&amp;CELL("direccion",Tabla_471059!A1189),"1186")</f>
        <v>1186</v>
      </c>
      <c r="AA1193" s="5" t="str" cm="1">
        <f t="array" aca="1" ref="AA1193" ca="1">HYPERLINK("#"&amp;CELL("direccion",Tabla_471071!A1189),"1186")</f>
        <v>1186</v>
      </c>
      <c r="AB1193" s="5" t="str" cm="1">
        <f t="array" aca="1" ref="AB1193" ca="1">HYPERLINK("#"&amp;CELL("direccion",Tabla_471062!A1189),"1186")</f>
        <v>1186</v>
      </c>
      <c r="AC1193" s="5" t="str" cm="1">
        <f t="array" aca="1" ref="AC1193" ca="1">HYPERLINK("#"&amp;CELL("direccion",Tabla_471074!A1189),"1186")</f>
        <v>1186</v>
      </c>
      <c r="AD1193" t="s">
        <v>213</v>
      </c>
      <c r="AE1193" s="3">
        <v>45747</v>
      </c>
    </row>
    <row r="1194" spans="1:31" x14ac:dyDescent="0.3">
      <c r="A1194">
        <v>2025</v>
      </c>
      <c r="B1194" s="3">
        <v>45658</v>
      </c>
      <c r="C1194" s="3">
        <v>45747</v>
      </c>
      <c r="D1194" t="s">
        <v>84</v>
      </c>
      <c r="E1194">
        <v>159</v>
      </c>
      <c r="F1194" t="s">
        <v>318</v>
      </c>
      <c r="G1194" t="s">
        <v>318</v>
      </c>
      <c r="H1194" t="s">
        <v>225</v>
      </c>
      <c r="I1194" t="s">
        <v>1830</v>
      </c>
      <c r="J1194" t="s">
        <v>569</v>
      </c>
      <c r="K1194" t="s">
        <v>544</v>
      </c>
      <c r="L1194" t="s">
        <v>92</v>
      </c>
      <c r="M1194">
        <v>10774</v>
      </c>
      <c r="N1194" t="s">
        <v>212</v>
      </c>
      <c r="O1194">
        <v>8774.15</v>
      </c>
      <c r="P1194" t="s">
        <v>212</v>
      </c>
      <c r="Q1194" s="5" t="str" cm="1">
        <f t="array" aca="1" ref="Q1194" ca="1">HYPERLINK("#"&amp;CELL("direccion",Tabla_471065!A1190),"1187")</f>
        <v>1187</v>
      </c>
      <c r="R1194" s="5" t="str" cm="1">
        <f t="array" aca="1" ref="R1194" ca="1">HYPERLINK("#"&amp;CELL("direccion",Tabla_471039!A1190),"1187")</f>
        <v>1187</v>
      </c>
      <c r="S1194" s="5" t="str" cm="1">
        <f t="array" aca="1" ref="S1194" ca="1">HYPERLINK("#"&amp;CELL("direccion",Tabla_471067!A1190),"1187")</f>
        <v>1187</v>
      </c>
      <c r="T1194" s="5" t="str" cm="1">
        <f t="array" aca="1" ref="T1194" ca="1">HYPERLINK("#"&amp;CELL("direccion",Tabla_471023!A1190),"1187")</f>
        <v>1187</v>
      </c>
      <c r="U1194" s="5" t="str" cm="1">
        <f t="array" aca="1" ref="U1194" ca="1">HYPERLINK("#"&amp;CELL("direccion",Tabla_471047!A1190),"1187")</f>
        <v>1187</v>
      </c>
      <c r="V1194" s="5" t="str" cm="1">
        <f t="array" aca="1" ref="V1194" ca="1">HYPERLINK("#"&amp;CELL("direccion",Tabla_471030!A1190),"1187")</f>
        <v>1187</v>
      </c>
      <c r="W1194" s="5" t="str" cm="1">
        <f t="array" aca="1" ref="W1194" ca="1">HYPERLINK("#"&amp;CELL("direccion",Tabla_471041!A1190),"1187")</f>
        <v>1187</v>
      </c>
      <c r="X1194" s="5" t="str" cm="1">
        <f t="array" aca="1" ref="X1194" ca="1">HYPERLINK("#"&amp;CELL("direccion",Tabla_471031!A1190),"1187")</f>
        <v>1187</v>
      </c>
      <c r="Y1194" s="5" t="str" cm="1">
        <f t="array" aca="1" ref="Y1194" ca="1">HYPERLINK("#"&amp;CELL("direccion",Tabla_471032!A1190),"1187")</f>
        <v>1187</v>
      </c>
      <c r="Z1194" s="5" t="str" cm="1">
        <f t="array" aca="1" ref="Z1194" ca="1">HYPERLINK("#"&amp;CELL("direccion",Tabla_471059!A1190),"1187")</f>
        <v>1187</v>
      </c>
      <c r="AA1194" s="5" t="str" cm="1">
        <f t="array" aca="1" ref="AA1194" ca="1">HYPERLINK("#"&amp;CELL("direccion",Tabla_471071!A1190),"1187")</f>
        <v>1187</v>
      </c>
      <c r="AB1194" s="5" t="str" cm="1">
        <f t="array" aca="1" ref="AB1194" ca="1">HYPERLINK("#"&amp;CELL("direccion",Tabla_471062!A1190),"1187")</f>
        <v>1187</v>
      </c>
      <c r="AC1194" s="5" t="str" cm="1">
        <f t="array" aca="1" ref="AC1194" ca="1">HYPERLINK("#"&amp;CELL("direccion",Tabla_471074!A1190),"1187")</f>
        <v>1187</v>
      </c>
      <c r="AD1194" t="s">
        <v>213</v>
      </c>
      <c r="AE1194" s="3">
        <v>45747</v>
      </c>
    </row>
    <row r="1195" spans="1:31" x14ac:dyDescent="0.3">
      <c r="A1195">
        <v>2025</v>
      </c>
      <c r="B1195" s="3">
        <v>45658</v>
      </c>
      <c r="C1195" s="3">
        <v>45747</v>
      </c>
      <c r="D1195" t="s">
        <v>84</v>
      </c>
      <c r="E1195">
        <v>159</v>
      </c>
      <c r="F1195" t="s">
        <v>318</v>
      </c>
      <c r="G1195" t="s">
        <v>318</v>
      </c>
      <c r="H1195" t="s">
        <v>225</v>
      </c>
      <c r="I1195" t="s">
        <v>772</v>
      </c>
      <c r="J1195" t="s">
        <v>1831</v>
      </c>
      <c r="K1195" t="s">
        <v>763</v>
      </c>
      <c r="L1195" t="s">
        <v>91</v>
      </c>
      <c r="M1195">
        <v>10774</v>
      </c>
      <c r="N1195" t="s">
        <v>212</v>
      </c>
      <c r="O1195">
        <v>8774.15</v>
      </c>
      <c r="P1195" t="s">
        <v>212</v>
      </c>
      <c r="Q1195" s="5" t="str" cm="1">
        <f t="array" aca="1" ref="Q1195" ca="1">HYPERLINK("#"&amp;CELL("direccion",Tabla_471065!A1191),"1188")</f>
        <v>1188</v>
      </c>
      <c r="R1195" s="5" t="str" cm="1">
        <f t="array" aca="1" ref="R1195" ca="1">HYPERLINK("#"&amp;CELL("direccion",Tabla_471039!A1191),"1188")</f>
        <v>1188</v>
      </c>
      <c r="S1195" s="5" t="str" cm="1">
        <f t="array" aca="1" ref="S1195" ca="1">HYPERLINK("#"&amp;CELL("direccion",Tabla_471067!A1191),"1188")</f>
        <v>1188</v>
      </c>
      <c r="T1195" s="5" t="str" cm="1">
        <f t="array" aca="1" ref="T1195" ca="1">HYPERLINK("#"&amp;CELL("direccion",Tabla_471023!A1191),"1188")</f>
        <v>1188</v>
      </c>
      <c r="U1195" s="5" t="str" cm="1">
        <f t="array" aca="1" ref="U1195" ca="1">HYPERLINK("#"&amp;CELL("direccion",Tabla_471047!A1191),"1188")</f>
        <v>1188</v>
      </c>
      <c r="V1195" s="5" t="str" cm="1">
        <f t="array" aca="1" ref="V1195" ca="1">HYPERLINK("#"&amp;CELL("direccion",Tabla_471030!A1191),"1188")</f>
        <v>1188</v>
      </c>
      <c r="W1195" s="5" t="str" cm="1">
        <f t="array" aca="1" ref="W1195" ca="1">HYPERLINK("#"&amp;CELL("direccion",Tabla_471041!A1191),"1188")</f>
        <v>1188</v>
      </c>
      <c r="X1195" s="5" t="str" cm="1">
        <f t="array" aca="1" ref="X1195" ca="1">HYPERLINK("#"&amp;CELL("direccion",Tabla_471031!A1191),"1188")</f>
        <v>1188</v>
      </c>
      <c r="Y1195" s="5" t="str" cm="1">
        <f t="array" aca="1" ref="Y1195" ca="1">HYPERLINK("#"&amp;CELL("direccion",Tabla_471032!A1191),"1188")</f>
        <v>1188</v>
      </c>
      <c r="Z1195" s="5" t="str" cm="1">
        <f t="array" aca="1" ref="Z1195" ca="1">HYPERLINK("#"&amp;CELL("direccion",Tabla_471059!A1191),"1188")</f>
        <v>1188</v>
      </c>
      <c r="AA1195" s="5" t="str" cm="1">
        <f t="array" aca="1" ref="AA1195" ca="1">HYPERLINK("#"&amp;CELL("direccion",Tabla_471071!A1191),"1188")</f>
        <v>1188</v>
      </c>
      <c r="AB1195" s="5" t="str" cm="1">
        <f t="array" aca="1" ref="AB1195" ca="1">HYPERLINK("#"&amp;CELL("direccion",Tabla_471062!A1191),"1188")</f>
        <v>1188</v>
      </c>
      <c r="AC1195" s="5" t="str" cm="1">
        <f t="array" aca="1" ref="AC1195" ca="1">HYPERLINK("#"&amp;CELL("direccion",Tabla_471074!A1191),"1188")</f>
        <v>1188</v>
      </c>
      <c r="AD1195" t="s">
        <v>213</v>
      </c>
      <c r="AE1195" s="3">
        <v>45747</v>
      </c>
    </row>
    <row r="1196" spans="1:31" x14ac:dyDescent="0.3">
      <c r="A1196">
        <v>2025</v>
      </c>
      <c r="B1196" s="3">
        <v>45658</v>
      </c>
      <c r="C1196" s="3">
        <v>45747</v>
      </c>
      <c r="D1196" t="s">
        <v>84</v>
      </c>
      <c r="E1196">
        <v>159</v>
      </c>
      <c r="F1196" t="s">
        <v>276</v>
      </c>
      <c r="G1196" t="s">
        <v>276</v>
      </c>
      <c r="H1196" t="s">
        <v>225</v>
      </c>
      <c r="I1196" t="s">
        <v>548</v>
      </c>
      <c r="J1196" t="s">
        <v>344</v>
      </c>
      <c r="K1196" t="s">
        <v>1407</v>
      </c>
      <c r="L1196" t="s">
        <v>92</v>
      </c>
      <c r="M1196">
        <v>10774</v>
      </c>
      <c r="N1196" t="s">
        <v>212</v>
      </c>
      <c r="O1196">
        <v>8774.15</v>
      </c>
      <c r="P1196" t="s">
        <v>212</v>
      </c>
      <c r="Q1196" s="5" t="str" cm="1">
        <f t="array" aca="1" ref="Q1196" ca="1">HYPERLINK("#"&amp;CELL("direccion",Tabla_471065!A1192),"1189")</f>
        <v>1189</v>
      </c>
      <c r="R1196" s="5" t="str" cm="1">
        <f t="array" aca="1" ref="R1196" ca="1">HYPERLINK("#"&amp;CELL("direccion",Tabla_471039!A1192),"1189")</f>
        <v>1189</v>
      </c>
      <c r="S1196" s="5" t="str" cm="1">
        <f t="array" aca="1" ref="S1196" ca="1">HYPERLINK("#"&amp;CELL("direccion",Tabla_471067!A1192),"1189")</f>
        <v>1189</v>
      </c>
      <c r="T1196" s="5" t="str" cm="1">
        <f t="array" aca="1" ref="T1196" ca="1">HYPERLINK("#"&amp;CELL("direccion",Tabla_471023!A1192),"1189")</f>
        <v>1189</v>
      </c>
      <c r="U1196" s="5" t="str" cm="1">
        <f t="array" aca="1" ref="U1196" ca="1">HYPERLINK("#"&amp;CELL("direccion",Tabla_471047!A1192),"1189")</f>
        <v>1189</v>
      </c>
      <c r="V1196" s="5" t="str" cm="1">
        <f t="array" aca="1" ref="V1196" ca="1">HYPERLINK("#"&amp;CELL("direccion",Tabla_471030!A1192),"1189")</f>
        <v>1189</v>
      </c>
      <c r="W1196" s="5" t="str" cm="1">
        <f t="array" aca="1" ref="W1196" ca="1">HYPERLINK("#"&amp;CELL("direccion",Tabla_471041!A1192),"1189")</f>
        <v>1189</v>
      </c>
      <c r="X1196" s="5" t="str" cm="1">
        <f t="array" aca="1" ref="X1196" ca="1">HYPERLINK("#"&amp;CELL("direccion",Tabla_471031!A1192),"1189")</f>
        <v>1189</v>
      </c>
      <c r="Y1196" s="5" t="str" cm="1">
        <f t="array" aca="1" ref="Y1196" ca="1">HYPERLINK("#"&amp;CELL("direccion",Tabla_471032!A1192),"1189")</f>
        <v>1189</v>
      </c>
      <c r="Z1196" s="5" t="str" cm="1">
        <f t="array" aca="1" ref="Z1196" ca="1">HYPERLINK("#"&amp;CELL("direccion",Tabla_471059!A1192),"1189")</f>
        <v>1189</v>
      </c>
      <c r="AA1196" s="5" t="str" cm="1">
        <f t="array" aca="1" ref="AA1196" ca="1">HYPERLINK("#"&amp;CELL("direccion",Tabla_471071!A1192),"1189")</f>
        <v>1189</v>
      </c>
      <c r="AB1196" s="5" t="str" cm="1">
        <f t="array" aca="1" ref="AB1196" ca="1">HYPERLINK("#"&amp;CELL("direccion",Tabla_471062!A1192),"1189")</f>
        <v>1189</v>
      </c>
      <c r="AC1196" s="5" t="str" cm="1">
        <f t="array" aca="1" ref="AC1196" ca="1">HYPERLINK("#"&amp;CELL("direccion",Tabla_471074!A1192),"1189")</f>
        <v>1189</v>
      </c>
      <c r="AD1196" t="s">
        <v>213</v>
      </c>
      <c r="AE1196" s="3">
        <v>45747</v>
      </c>
    </row>
    <row r="1197" spans="1:31" x14ac:dyDescent="0.3">
      <c r="A1197">
        <v>2025</v>
      </c>
      <c r="B1197" s="3">
        <v>45658</v>
      </c>
      <c r="C1197" s="3">
        <v>45747</v>
      </c>
      <c r="D1197" t="s">
        <v>84</v>
      </c>
      <c r="E1197">
        <v>159</v>
      </c>
      <c r="F1197" t="s">
        <v>318</v>
      </c>
      <c r="G1197" t="s">
        <v>318</v>
      </c>
      <c r="H1197" t="s">
        <v>225</v>
      </c>
      <c r="I1197" t="s">
        <v>1137</v>
      </c>
      <c r="J1197" t="s">
        <v>344</v>
      </c>
      <c r="K1197" t="s">
        <v>358</v>
      </c>
      <c r="L1197" t="s">
        <v>92</v>
      </c>
      <c r="M1197">
        <v>10774</v>
      </c>
      <c r="N1197" t="s">
        <v>212</v>
      </c>
      <c r="O1197">
        <v>8774.15</v>
      </c>
      <c r="P1197" t="s">
        <v>212</v>
      </c>
      <c r="Q1197" s="5" t="str" cm="1">
        <f t="array" aca="1" ref="Q1197" ca="1">HYPERLINK("#"&amp;CELL("direccion",Tabla_471065!A1193),"1190")</f>
        <v>1190</v>
      </c>
      <c r="R1197" s="5" t="str" cm="1">
        <f t="array" aca="1" ref="R1197" ca="1">HYPERLINK("#"&amp;CELL("direccion",Tabla_471039!A1193),"1190")</f>
        <v>1190</v>
      </c>
      <c r="S1197" s="5" t="str" cm="1">
        <f t="array" aca="1" ref="S1197" ca="1">HYPERLINK("#"&amp;CELL("direccion",Tabla_471067!A1193),"1190")</f>
        <v>1190</v>
      </c>
      <c r="T1197" s="5" t="str" cm="1">
        <f t="array" aca="1" ref="T1197" ca="1">HYPERLINK("#"&amp;CELL("direccion",Tabla_471023!A1193),"1190")</f>
        <v>1190</v>
      </c>
      <c r="U1197" s="5" t="str" cm="1">
        <f t="array" aca="1" ref="U1197" ca="1">HYPERLINK("#"&amp;CELL("direccion",Tabla_471047!A1193),"1190")</f>
        <v>1190</v>
      </c>
      <c r="V1197" s="5" t="str" cm="1">
        <f t="array" aca="1" ref="V1197" ca="1">HYPERLINK("#"&amp;CELL("direccion",Tabla_471030!A1193),"1190")</f>
        <v>1190</v>
      </c>
      <c r="W1197" s="5" t="str" cm="1">
        <f t="array" aca="1" ref="W1197" ca="1">HYPERLINK("#"&amp;CELL("direccion",Tabla_471041!A1193),"1190")</f>
        <v>1190</v>
      </c>
      <c r="X1197" s="5" t="str" cm="1">
        <f t="array" aca="1" ref="X1197" ca="1">HYPERLINK("#"&amp;CELL("direccion",Tabla_471031!A1193),"1190")</f>
        <v>1190</v>
      </c>
      <c r="Y1197" s="5" t="str" cm="1">
        <f t="array" aca="1" ref="Y1197" ca="1">HYPERLINK("#"&amp;CELL("direccion",Tabla_471032!A1193),"1190")</f>
        <v>1190</v>
      </c>
      <c r="Z1197" s="5" t="str" cm="1">
        <f t="array" aca="1" ref="Z1197" ca="1">HYPERLINK("#"&amp;CELL("direccion",Tabla_471059!A1193),"1190")</f>
        <v>1190</v>
      </c>
      <c r="AA1197" s="5" t="str" cm="1">
        <f t="array" aca="1" ref="AA1197" ca="1">HYPERLINK("#"&amp;CELL("direccion",Tabla_471071!A1193),"1190")</f>
        <v>1190</v>
      </c>
      <c r="AB1197" s="5" t="str" cm="1">
        <f t="array" aca="1" ref="AB1197" ca="1">HYPERLINK("#"&amp;CELL("direccion",Tabla_471062!A1193),"1190")</f>
        <v>1190</v>
      </c>
      <c r="AC1197" s="5" t="str" cm="1">
        <f t="array" aca="1" ref="AC1197" ca="1">HYPERLINK("#"&amp;CELL("direccion",Tabla_471074!A1193),"1190")</f>
        <v>1190</v>
      </c>
      <c r="AD1197" t="s">
        <v>213</v>
      </c>
      <c r="AE1197" s="3">
        <v>45747</v>
      </c>
    </row>
    <row r="1198" spans="1:31" x14ac:dyDescent="0.3">
      <c r="A1198">
        <v>2025</v>
      </c>
      <c r="B1198" s="3">
        <v>45658</v>
      </c>
      <c r="C1198" s="3">
        <v>45747</v>
      </c>
      <c r="D1198" t="s">
        <v>84</v>
      </c>
      <c r="E1198">
        <v>159</v>
      </c>
      <c r="F1198" t="s">
        <v>318</v>
      </c>
      <c r="G1198" t="s">
        <v>318</v>
      </c>
      <c r="H1198" t="s">
        <v>225</v>
      </c>
      <c r="I1198" t="s">
        <v>562</v>
      </c>
      <c r="J1198" t="s">
        <v>1832</v>
      </c>
      <c r="K1198" t="s">
        <v>1207</v>
      </c>
      <c r="L1198" t="s">
        <v>92</v>
      </c>
      <c r="M1198">
        <v>10774</v>
      </c>
      <c r="N1198" t="s">
        <v>212</v>
      </c>
      <c r="O1198">
        <v>8774.15</v>
      </c>
      <c r="P1198" t="s">
        <v>212</v>
      </c>
      <c r="Q1198" s="5" t="str" cm="1">
        <f t="array" aca="1" ref="Q1198" ca="1">HYPERLINK("#"&amp;CELL("direccion",Tabla_471065!A1194),"1191")</f>
        <v>1191</v>
      </c>
      <c r="R1198" s="5" t="str" cm="1">
        <f t="array" aca="1" ref="R1198" ca="1">HYPERLINK("#"&amp;CELL("direccion",Tabla_471039!A1194),"1191")</f>
        <v>1191</v>
      </c>
      <c r="S1198" s="5" t="str" cm="1">
        <f t="array" aca="1" ref="S1198" ca="1">HYPERLINK("#"&amp;CELL("direccion",Tabla_471067!A1194),"1191")</f>
        <v>1191</v>
      </c>
      <c r="T1198" s="5" t="str" cm="1">
        <f t="array" aca="1" ref="T1198" ca="1">HYPERLINK("#"&amp;CELL("direccion",Tabla_471023!A1194),"1191")</f>
        <v>1191</v>
      </c>
      <c r="U1198" s="5" t="str" cm="1">
        <f t="array" aca="1" ref="U1198" ca="1">HYPERLINK("#"&amp;CELL("direccion",Tabla_471047!A1194),"1191")</f>
        <v>1191</v>
      </c>
      <c r="V1198" s="5" t="str" cm="1">
        <f t="array" aca="1" ref="V1198" ca="1">HYPERLINK("#"&amp;CELL("direccion",Tabla_471030!A1194),"1191")</f>
        <v>1191</v>
      </c>
      <c r="W1198" s="5" t="str" cm="1">
        <f t="array" aca="1" ref="W1198" ca="1">HYPERLINK("#"&amp;CELL("direccion",Tabla_471041!A1194),"1191")</f>
        <v>1191</v>
      </c>
      <c r="X1198" s="5" t="str" cm="1">
        <f t="array" aca="1" ref="X1198" ca="1">HYPERLINK("#"&amp;CELL("direccion",Tabla_471031!A1194),"1191")</f>
        <v>1191</v>
      </c>
      <c r="Y1198" s="5" t="str" cm="1">
        <f t="array" aca="1" ref="Y1198" ca="1">HYPERLINK("#"&amp;CELL("direccion",Tabla_471032!A1194),"1191")</f>
        <v>1191</v>
      </c>
      <c r="Z1198" s="5" t="str" cm="1">
        <f t="array" aca="1" ref="Z1198" ca="1">HYPERLINK("#"&amp;CELL("direccion",Tabla_471059!A1194),"1191")</f>
        <v>1191</v>
      </c>
      <c r="AA1198" s="5" t="str" cm="1">
        <f t="array" aca="1" ref="AA1198" ca="1">HYPERLINK("#"&amp;CELL("direccion",Tabla_471071!A1194),"1191")</f>
        <v>1191</v>
      </c>
      <c r="AB1198" s="5" t="str" cm="1">
        <f t="array" aca="1" ref="AB1198" ca="1">HYPERLINK("#"&amp;CELL("direccion",Tabla_471062!A1194),"1191")</f>
        <v>1191</v>
      </c>
      <c r="AC1198" s="5" t="str" cm="1">
        <f t="array" aca="1" ref="AC1198" ca="1">HYPERLINK("#"&amp;CELL("direccion",Tabla_471074!A1194),"1191")</f>
        <v>1191</v>
      </c>
      <c r="AD1198" t="s">
        <v>213</v>
      </c>
      <c r="AE1198" s="3">
        <v>45747</v>
      </c>
    </row>
    <row r="1199" spans="1:31" x14ac:dyDescent="0.3">
      <c r="A1199">
        <v>2025</v>
      </c>
      <c r="B1199" s="3">
        <v>45658</v>
      </c>
      <c r="C1199" s="3">
        <v>45747</v>
      </c>
      <c r="D1199" t="s">
        <v>84</v>
      </c>
      <c r="E1199">
        <v>159</v>
      </c>
      <c r="F1199" t="s">
        <v>276</v>
      </c>
      <c r="G1199" t="s">
        <v>276</v>
      </c>
      <c r="H1199" t="s">
        <v>225</v>
      </c>
      <c r="I1199" t="s">
        <v>1833</v>
      </c>
      <c r="J1199" t="s">
        <v>1155</v>
      </c>
      <c r="K1199" t="s">
        <v>965</v>
      </c>
      <c r="L1199" t="s">
        <v>92</v>
      </c>
      <c r="M1199">
        <v>10774</v>
      </c>
      <c r="N1199" t="s">
        <v>212</v>
      </c>
      <c r="O1199">
        <v>8774.15</v>
      </c>
      <c r="P1199" t="s">
        <v>212</v>
      </c>
      <c r="Q1199" s="5" t="str" cm="1">
        <f t="array" aca="1" ref="Q1199" ca="1">HYPERLINK("#"&amp;CELL("direccion",Tabla_471065!A1195),"1192")</f>
        <v>1192</v>
      </c>
      <c r="R1199" s="5" t="str" cm="1">
        <f t="array" aca="1" ref="R1199" ca="1">HYPERLINK("#"&amp;CELL("direccion",Tabla_471039!A1195),"1192")</f>
        <v>1192</v>
      </c>
      <c r="S1199" s="5" t="str" cm="1">
        <f t="array" aca="1" ref="S1199" ca="1">HYPERLINK("#"&amp;CELL("direccion",Tabla_471067!A1195),"1192")</f>
        <v>1192</v>
      </c>
      <c r="T1199" s="5" t="str" cm="1">
        <f t="array" aca="1" ref="T1199" ca="1">HYPERLINK("#"&amp;CELL("direccion",Tabla_471023!A1195),"1192")</f>
        <v>1192</v>
      </c>
      <c r="U1199" s="5" t="str" cm="1">
        <f t="array" aca="1" ref="U1199" ca="1">HYPERLINK("#"&amp;CELL("direccion",Tabla_471047!A1195),"1192")</f>
        <v>1192</v>
      </c>
      <c r="V1199" s="5" t="str" cm="1">
        <f t="array" aca="1" ref="V1199" ca="1">HYPERLINK("#"&amp;CELL("direccion",Tabla_471030!A1195),"1192")</f>
        <v>1192</v>
      </c>
      <c r="W1199" s="5" t="str" cm="1">
        <f t="array" aca="1" ref="W1199" ca="1">HYPERLINK("#"&amp;CELL("direccion",Tabla_471041!A1195),"1192")</f>
        <v>1192</v>
      </c>
      <c r="X1199" s="5" t="str" cm="1">
        <f t="array" aca="1" ref="X1199" ca="1">HYPERLINK("#"&amp;CELL("direccion",Tabla_471031!A1195),"1192")</f>
        <v>1192</v>
      </c>
      <c r="Y1199" s="5" t="str" cm="1">
        <f t="array" aca="1" ref="Y1199" ca="1">HYPERLINK("#"&amp;CELL("direccion",Tabla_471032!A1195),"1192")</f>
        <v>1192</v>
      </c>
      <c r="Z1199" s="5" t="str" cm="1">
        <f t="array" aca="1" ref="Z1199" ca="1">HYPERLINK("#"&amp;CELL("direccion",Tabla_471059!A1195),"1192")</f>
        <v>1192</v>
      </c>
      <c r="AA1199" s="5" t="str" cm="1">
        <f t="array" aca="1" ref="AA1199" ca="1">HYPERLINK("#"&amp;CELL("direccion",Tabla_471071!A1195),"1192")</f>
        <v>1192</v>
      </c>
      <c r="AB1199" s="5" t="str" cm="1">
        <f t="array" aca="1" ref="AB1199" ca="1">HYPERLINK("#"&amp;CELL("direccion",Tabla_471062!A1195),"1192")</f>
        <v>1192</v>
      </c>
      <c r="AC1199" s="5" t="str" cm="1">
        <f t="array" aca="1" ref="AC1199" ca="1">HYPERLINK("#"&amp;CELL("direccion",Tabla_471074!A1195),"1192")</f>
        <v>1192</v>
      </c>
      <c r="AD1199" t="s">
        <v>213</v>
      </c>
      <c r="AE1199" s="3">
        <v>45747</v>
      </c>
    </row>
    <row r="1200" spans="1:31" x14ac:dyDescent="0.3">
      <c r="A1200">
        <v>2025</v>
      </c>
      <c r="B1200" s="3">
        <v>45658</v>
      </c>
      <c r="C1200" s="3">
        <v>45747</v>
      </c>
      <c r="D1200" t="s">
        <v>84</v>
      </c>
      <c r="E1200">
        <v>159</v>
      </c>
      <c r="F1200" t="s">
        <v>318</v>
      </c>
      <c r="G1200" t="s">
        <v>318</v>
      </c>
      <c r="H1200" t="s">
        <v>225</v>
      </c>
      <c r="I1200" t="s">
        <v>1834</v>
      </c>
      <c r="J1200" t="s">
        <v>423</v>
      </c>
      <c r="K1200" t="s">
        <v>402</v>
      </c>
      <c r="L1200" t="s">
        <v>92</v>
      </c>
      <c r="M1200">
        <v>10774</v>
      </c>
      <c r="N1200" t="s">
        <v>212</v>
      </c>
      <c r="O1200">
        <v>8774.15</v>
      </c>
      <c r="P1200" t="s">
        <v>212</v>
      </c>
      <c r="Q1200" s="5" t="str" cm="1">
        <f t="array" aca="1" ref="Q1200" ca="1">HYPERLINK("#"&amp;CELL("direccion",Tabla_471065!A1196),"1193")</f>
        <v>1193</v>
      </c>
      <c r="R1200" s="5" t="str" cm="1">
        <f t="array" aca="1" ref="R1200" ca="1">HYPERLINK("#"&amp;CELL("direccion",Tabla_471039!A1196),"1193")</f>
        <v>1193</v>
      </c>
      <c r="S1200" s="5" t="str" cm="1">
        <f t="array" aca="1" ref="S1200" ca="1">HYPERLINK("#"&amp;CELL("direccion",Tabla_471067!A1196),"1193")</f>
        <v>1193</v>
      </c>
      <c r="T1200" s="5" t="str" cm="1">
        <f t="array" aca="1" ref="T1200" ca="1">HYPERLINK("#"&amp;CELL("direccion",Tabla_471023!A1196),"1193")</f>
        <v>1193</v>
      </c>
      <c r="U1200" s="5" t="str" cm="1">
        <f t="array" aca="1" ref="U1200" ca="1">HYPERLINK("#"&amp;CELL("direccion",Tabla_471047!A1196),"1193")</f>
        <v>1193</v>
      </c>
      <c r="V1200" s="5" t="str" cm="1">
        <f t="array" aca="1" ref="V1200" ca="1">HYPERLINK("#"&amp;CELL("direccion",Tabla_471030!A1196),"1193")</f>
        <v>1193</v>
      </c>
      <c r="W1200" s="5" t="str" cm="1">
        <f t="array" aca="1" ref="W1200" ca="1">HYPERLINK("#"&amp;CELL("direccion",Tabla_471041!A1196),"1193")</f>
        <v>1193</v>
      </c>
      <c r="X1200" s="5" t="str" cm="1">
        <f t="array" aca="1" ref="X1200" ca="1">HYPERLINK("#"&amp;CELL("direccion",Tabla_471031!A1196),"1193")</f>
        <v>1193</v>
      </c>
      <c r="Y1200" s="5" t="str" cm="1">
        <f t="array" aca="1" ref="Y1200" ca="1">HYPERLINK("#"&amp;CELL("direccion",Tabla_471032!A1196),"1193")</f>
        <v>1193</v>
      </c>
      <c r="Z1200" s="5" t="str" cm="1">
        <f t="array" aca="1" ref="Z1200" ca="1">HYPERLINK("#"&amp;CELL("direccion",Tabla_471059!A1196),"1193")</f>
        <v>1193</v>
      </c>
      <c r="AA1200" s="5" t="str" cm="1">
        <f t="array" aca="1" ref="AA1200" ca="1">HYPERLINK("#"&amp;CELL("direccion",Tabla_471071!A1196),"1193")</f>
        <v>1193</v>
      </c>
      <c r="AB1200" s="5" t="str" cm="1">
        <f t="array" aca="1" ref="AB1200" ca="1">HYPERLINK("#"&amp;CELL("direccion",Tabla_471062!A1196),"1193")</f>
        <v>1193</v>
      </c>
      <c r="AC1200" s="5" t="str" cm="1">
        <f t="array" aca="1" ref="AC1200" ca="1">HYPERLINK("#"&amp;CELL("direccion",Tabla_471074!A1196),"1193")</f>
        <v>1193</v>
      </c>
      <c r="AD1200" t="s">
        <v>213</v>
      </c>
      <c r="AE1200" s="3">
        <v>45747</v>
      </c>
    </row>
    <row r="1201" spans="1:31" x14ac:dyDescent="0.3">
      <c r="A1201">
        <v>2025</v>
      </c>
      <c r="B1201" s="3">
        <v>45658</v>
      </c>
      <c r="C1201" s="3">
        <v>45747</v>
      </c>
      <c r="D1201" t="s">
        <v>84</v>
      </c>
      <c r="E1201">
        <v>159</v>
      </c>
      <c r="F1201" t="s">
        <v>318</v>
      </c>
      <c r="G1201" t="s">
        <v>318</v>
      </c>
      <c r="H1201" t="s">
        <v>225</v>
      </c>
      <c r="I1201" t="s">
        <v>695</v>
      </c>
      <c r="J1201" t="s">
        <v>1835</v>
      </c>
      <c r="K1201" t="s">
        <v>402</v>
      </c>
      <c r="L1201" t="s">
        <v>92</v>
      </c>
      <c r="M1201">
        <v>10774</v>
      </c>
      <c r="N1201" t="s">
        <v>212</v>
      </c>
      <c r="O1201">
        <v>8774.15</v>
      </c>
      <c r="P1201" t="s">
        <v>212</v>
      </c>
      <c r="Q1201" s="5" t="str" cm="1">
        <f t="array" aca="1" ref="Q1201" ca="1">HYPERLINK("#"&amp;CELL("direccion",Tabla_471065!A1197),"1194")</f>
        <v>1194</v>
      </c>
      <c r="R1201" s="5" t="str" cm="1">
        <f t="array" aca="1" ref="R1201" ca="1">HYPERLINK("#"&amp;CELL("direccion",Tabla_471039!A1197),"1194")</f>
        <v>1194</v>
      </c>
      <c r="S1201" s="5" t="str" cm="1">
        <f t="array" aca="1" ref="S1201" ca="1">HYPERLINK("#"&amp;CELL("direccion",Tabla_471067!A1197),"1194")</f>
        <v>1194</v>
      </c>
      <c r="T1201" s="5" t="str" cm="1">
        <f t="array" aca="1" ref="T1201" ca="1">HYPERLINK("#"&amp;CELL("direccion",Tabla_471023!A1197),"1194")</f>
        <v>1194</v>
      </c>
      <c r="U1201" s="5" t="str" cm="1">
        <f t="array" aca="1" ref="U1201" ca="1">HYPERLINK("#"&amp;CELL("direccion",Tabla_471047!A1197),"1194")</f>
        <v>1194</v>
      </c>
      <c r="V1201" s="5" t="str" cm="1">
        <f t="array" aca="1" ref="V1201" ca="1">HYPERLINK("#"&amp;CELL("direccion",Tabla_471030!A1197),"1194")</f>
        <v>1194</v>
      </c>
      <c r="W1201" s="5" t="str" cm="1">
        <f t="array" aca="1" ref="W1201" ca="1">HYPERLINK("#"&amp;CELL("direccion",Tabla_471041!A1197),"1194")</f>
        <v>1194</v>
      </c>
      <c r="X1201" s="5" t="str" cm="1">
        <f t="array" aca="1" ref="X1201" ca="1">HYPERLINK("#"&amp;CELL("direccion",Tabla_471031!A1197),"1194")</f>
        <v>1194</v>
      </c>
      <c r="Y1201" s="5" t="str" cm="1">
        <f t="array" aca="1" ref="Y1201" ca="1">HYPERLINK("#"&amp;CELL("direccion",Tabla_471032!A1197),"1194")</f>
        <v>1194</v>
      </c>
      <c r="Z1201" s="5" t="str" cm="1">
        <f t="array" aca="1" ref="Z1201" ca="1">HYPERLINK("#"&amp;CELL("direccion",Tabla_471059!A1197),"1194")</f>
        <v>1194</v>
      </c>
      <c r="AA1201" s="5" t="str" cm="1">
        <f t="array" aca="1" ref="AA1201" ca="1">HYPERLINK("#"&amp;CELL("direccion",Tabla_471071!A1197),"1194")</f>
        <v>1194</v>
      </c>
      <c r="AB1201" s="5" t="str" cm="1">
        <f t="array" aca="1" ref="AB1201" ca="1">HYPERLINK("#"&amp;CELL("direccion",Tabla_471062!A1197),"1194")</f>
        <v>1194</v>
      </c>
      <c r="AC1201" s="5" t="str" cm="1">
        <f t="array" aca="1" ref="AC1201" ca="1">HYPERLINK("#"&amp;CELL("direccion",Tabla_471074!A1197),"1194")</f>
        <v>1194</v>
      </c>
      <c r="AD1201" t="s">
        <v>213</v>
      </c>
      <c r="AE1201" s="3">
        <v>45747</v>
      </c>
    </row>
    <row r="1202" spans="1:31" x14ac:dyDescent="0.3">
      <c r="A1202">
        <v>2025</v>
      </c>
      <c r="B1202" s="3">
        <v>45658</v>
      </c>
      <c r="C1202" s="3">
        <v>45747</v>
      </c>
      <c r="D1202" t="s">
        <v>84</v>
      </c>
      <c r="E1202">
        <v>159</v>
      </c>
      <c r="F1202" t="s">
        <v>276</v>
      </c>
      <c r="G1202" t="s">
        <v>276</v>
      </c>
      <c r="H1202" t="s">
        <v>225</v>
      </c>
      <c r="I1202" t="s">
        <v>389</v>
      </c>
      <c r="J1202" t="s">
        <v>801</v>
      </c>
      <c r="K1202" t="s">
        <v>606</v>
      </c>
      <c r="L1202" t="s">
        <v>92</v>
      </c>
      <c r="M1202">
        <v>10774</v>
      </c>
      <c r="N1202" t="s">
        <v>212</v>
      </c>
      <c r="O1202">
        <v>8774.15</v>
      </c>
      <c r="P1202" t="s">
        <v>212</v>
      </c>
      <c r="Q1202" s="5" t="str" cm="1">
        <f t="array" aca="1" ref="Q1202" ca="1">HYPERLINK("#"&amp;CELL("direccion",Tabla_471065!A1198),"1195")</f>
        <v>1195</v>
      </c>
      <c r="R1202" s="5" t="str" cm="1">
        <f t="array" aca="1" ref="R1202" ca="1">HYPERLINK("#"&amp;CELL("direccion",Tabla_471039!A1198),"1195")</f>
        <v>1195</v>
      </c>
      <c r="S1202" s="5" t="str" cm="1">
        <f t="array" aca="1" ref="S1202" ca="1">HYPERLINK("#"&amp;CELL("direccion",Tabla_471067!A1198),"1195")</f>
        <v>1195</v>
      </c>
      <c r="T1202" s="5" t="str" cm="1">
        <f t="array" aca="1" ref="T1202" ca="1">HYPERLINK("#"&amp;CELL("direccion",Tabla_471023!A1198),"1195")</f>
        <v>1195</v>
      </c>
      <c r="U1202" s="5" t="str" cm="1">
        <f t="array" aca="1" ref="U1202" ca="1">HYPERLINK("#"&amp;CELL("direccion",Tabla_471047!A1198),"1195")</f>
        <v>1195</v>
      </c>
      <c r="V1202" s="5" t="str" cm="1">
        <f t="array" aca="1" ref="V1202" ca="1">HYPERLINK("#"&amp;CELL("direccion",Tabla_471030!A1198),"1195")</f>
        <v>1195</v>
      </c>
      <c r="W1202" s="5" t="str" cm="1">
        <f t="array" aca="1" ref="W1202" ca="1">HYPERLINK("#"&amp;CELL("direccion",Tabla_471041!A1198),"1195")</f>
        <v>1195</v>
      </c>
      <c r="X1202" s="5" t="str" cm="1">
        <f t="array" aca="1" ref="X1202" ca="1">HYPERLINK("#"&amp;CELL("direccion",Tabla_471031!A1198),"1195")</f>
        <v>1195</v>
      </c>
      <c r="Y1202" s="5" t="str" cm="1">
        <f t="array" aca="1" ref="Y1202" ca="1">HYPERLINK("#"&amp;CELL("direccion",Tabla_471032!A1198),"1195")</f>
        <v>1195</v>
      </c>
      <c r="Z1202" s="5" t="str" cm="1">
        <f t="array" aca="1" ref="Z1202" ca="1">HYPERLINK("#"&amp;CELL("direccion",Tabla_471059!A1198),"1195")</f>
        <v>1195</v>
      </c>
      <c r="AA1202" s="5" t="str" cm="1">
        <f t="array" aca="1" ref="AA1202" ca="1">HYPERLINK("#"&amp;CELL("direccion",Tabla_471071!A1198),"1195")</f>
        <v>1195</v>
      </c>
      <c r="AB1202" s="5" t="str" cm="1">
        <f t="array" aca="1" ref="AB1202" ca="1">HYPERLINK("#"&amp;CELL("direccion",Tabla_471062!A1198),"1195")</f>
        <v>1195</v>
      </c>
      <c r="AC1202" s="5" t="str" cm="1">
        <f t="array" aca="1" ref="AC1202" ca="1">HYPERLINK("#"&amp;CELL("direccion",Tabla_471074!A1198),"1195")</f>
        <v>1195</v>
      </c>
      <c r="AD1202" t="s">
        <v>213</v>
      </c>
      <c r="AE1202" s="3">
        <v>45747</v>
      </c>
    </row>
    <row r="1203" spans="1:31" x14ac:dyDescent="0.3">
      <c r="A1203">
        <v>2025</v>
      </c>
      <c r="B1203" s="3">
        <v>45658</v>
      </c>
      <c r="C1203" s="3">
        <v>45747</v>
      </c>
      <c r="D1203" t="s">
        <v>84</v>
      </c>
      <c r="E1203">
        <v>159</v>
      </c>
      <c r="F1203" t="s">
        <v>318</v>
      </c>
      <c r="G1203" t="s">
        <v>318</v>
      </c>
      <c r="H1203" t="s">
        <v>225</v>
      </c>
      <c r="I1203" t="s">
        <v>1836</v>
      </c>
      <c r="J1203" t="s">
        <v>1457</v>
      </c>
      <c r="K1203" t="s">
        <v>353</v>
      </c>
      <c r="L1203" t="s">
        <v>92</v>
      </c>
      <c r="M1203">
        <v>10774</v>
      </c>
      <c r="N1203" t="s">
        <v>212</v>
      </c>
      <c r="O1203">
        <v>8774.15</v>
      </c>
      <c r="P1203" t="s">
        <v>212</v>
      </c>
      <c r="Q1203" s="5" t="str" cm="1">
        <f t="array" aca="1" ref="Q1203" ca="1">HYPERLINK("#"&amp;CELL("direccion",Tabla_471065!A1199),"1196")</f>
        <v>1196</v>
      </c>
      <c r="R1203" s="5" t="str" cm="1">
        <f t="array" aca="1" ref="R1203" ca="1">HYPERLINK("#"&amp;CELL("direccion",Tabla_471039!A1199),"1196")</f>
        <v>1196</v>
      </c>
      <c r="S1203" s="5" t="str" cm="1">
        <f t="array" aca="1" ref="S1203" ca="1">HYPERLINK("#"&amp;CELL("direccion",Tabla_471067!A1199),"1196")</f>
        <v>1196</v>
      </c>
      <c r="T1203" s="5" t="str" cm="1">
        <f t="array" aca="1" ref="T1203" ca="1">HYPERLINK("#"&amp;CELL("direccion",Tabla_471023!A1199),"1196")</f>
        <v>1196</v>
      </c>
      <c r="U1203" s="5" t="str" cm="1">
        <f t="array" aca="1" ref="U1203" ca="1">HYPERLINK("#"&amp;CELL("direccion",Tabla_471047!A1199),"1196")</f>
        <v>1196</v>
      </c>
      <c r="V1203" s="5" t="str" cm="1">
        <f t="array" aca="1" ref="V1203" ca="1">HYPERLINK("#"&amp;CELL("direccion",Tabla_471030!A1199),"1196")</f>
        <v>1196</v>
      </c>
      <c r="W1203" s="5" t="str" cm="1">
        <f t="array" aca="1" ref="W1203" ca="1">HYPERLINK("#"&amp;CELL("direccion",Tabla_471041!A1199),"1196")</f>
        <v>1196</v>
      </c>
      <c r="X1203" s="5" t="str" cm="1">
        <f t="array" aca="1" ref="X1203" ca="1">HYPERLINK("#"&amp;CELL("direccion",Tabla_471031!A1199),"1196")</f>
        <v>1196</v>
      </c>
      <c r="Y1203" s="5" t="str" cm="1">
        <f t="array" aca="1" ref="Y1203" ca="1">HYPERLINK("#"&amp;CELL("direccion",Tabla_471032!A1199),"1196")</f>
        <v>1196</v>
      </c>
      <c r="Z1203" s="5" t="str" cm="1">
        <f t="array" aca="1" ref="Z1203" ca="1">HYPERLINK("#"&amp;CELL("direccion",Tabla_471059!A1199),"1196")</f>
        <v>1196</v>
      </c>
      <c r="AA1203" s="5" t="str" cm="1">
        <f t="array" aca="1" ref="AA1203" ca="1">HYPERLINK("#"&amp;CELL("direccion",Tabla_471071!A1199),"1196")</f>
        <v>1196</v>
      </c>
      <c r="AB1203" s="5" t="str" cm="1">
        <f t="array" aca="1" ref="AB1203" ca="1">HYPERLINK("#"&amp;CELL("direccion",Tabla_471062!A1199),"1196")</f>
        <v>1196</v>
      </c>
      <c r="AC1203" s="5" t="str" cm="1">
        <f t="array" aca="1" ref="AC1203" ca="1">HYPERLINK("#"&amp;CELL("direccion",Tabla_471074!A1199),"1196")</f>
        <v>1196</v>
      </c>
      <c r="AD1203" t="s">
        <v>213</v>
      </c>
      <c r="AE1203" s="3">
        <v>45747</v>
      </c>
    </row>
    <row r="1204" spans="1:31" x14ac:dyDescent="0.3">
      <c r="A1204">
        <v>2025</v>
      </c>
      <c r="B1204" s="3">
        <v>45658</v>
      </c>
      <c r="C1204" s="3">
        <v>45747</v>
      </c>
      <c r="D1204" t="s">
        <v>84</v>
      </c>
      <c r="E1204">
        <v>159</v>
      </c>
      <c r="F1204" t="s">
        <v>318</v>
      </c>
      <c r="G1204" t="s">
        <v>318</v>
      </c>
      <c r="H1204" t="s">
        <v>225</v>
      </c>
      <c r="I1204" t="s">
        <v>1837</v>
      </c>
      <c r="J1204" t="s">
        <v>1574</v>
      </c>
      <c r="K1204" t="s">
        <v>351</v>
      </c>
      <c r="L1204" t="s">
        <v>92</v>
      </c>
      <c r="M1204">
        <v>10774</v>
      </c>
      <c r="N1204" t="s">
        <v>212</v>
      </c>
      <c r="O1204">
        <v>8774.15</v>
      </c>
      <c r="P1204" t="s">
        <v>212</v>
      </c>
      <c r="Q1204" s="5" t="str" cm="1">
        <f t="array" aca="1" ref="Q1204" ca="1">HYPERLINK("#"&amp;CELL("direccion",Tabla_471065!A1200),"1197")</f>
        <v>1197</v>
      </c>
      <c r="R1204" s="5" t="str" cm="1">
        <f t="array" aca="1" ref="R1204" ca="1">HYPERLINK("#"&amp;CELL("direccion",Tabla_471039!A1200),"1197")</f>
        <v>1197</v>
      </c>
      <c r="S1204" s="5" t="str" cm="1">
        <f t="array" aca="1" ref="S1204" ca="1">HYPERLINK("#"&amp;CELL("direccion",Tabla_471067!A1200),"1197")</f>
        <v>1197</v>
      </c>
      <c r="T1204" s="5" t="str" cm="1">
        <f t="array" aca="1" ref="T1204" ca="1">HYPERLINK("#"&amp;CELL("direccion",Tabla_471023!A1200),"1197")</f>
        <v>1197</v>
      </c>
      <c r="U1204" s="5" t="str" cm="1">
        <f t="array" aca="1" ref="U1204" ca="1">HYPERLINK("#"&amp;CELL("direccion",Tabla_471047!A1200),"1197")</f>
        <v>1197</v>
      </c>
      <c r="V1204" s="5" t="str" cm="1">
        <f t="array" aca="1" ref="V1204" ca="1">HYPERLINK("#"&amp;CELL("direccion",Tabla_471030!A1200),"1197")</f>
        <v>1197</v>
      </c>
      <c r="W1204" s="5" t="str" cm="1">
        <f t="array" aca="1" ref="W1204" ca="1">HYPERLINK("#"&amp;CELL("direccion",Tabla_471041!A1200),"1197")</f>
        <v>1197</v>
      </c>
      <c r="X1204" s="5" t="str" cm="1">
        <f t="array" aca="1" ref="X1204" ca="1">HYPERLINK("#"&amp;CELL("direccion",Tabla_471031!A1200),"1197")</f>
        <v>1197</v>
      </c>
      <c r="Y1204" s="5" t="str" cm="1">
        <f t="array" aca="1" ref="Y1204" ca="1">HYPERLINK("#"&amp;CELL("direccion",Tabla_471032!A1200),"1197")</f>
        <v>1197</v>
      </c>
      <c r="Z1204" s="5" t="str" cm="1">
        <f t="array" aca="1" ref="Z1204" ca="1">HYPERLINK("#"&amp;CELL("direccion",Tabla_471059!A1200),"1197")</f>
        <v>1197</v>
      </c>
      <c r="AA1204" s="5" t="str" cm="1">
        <f t="array" aca="1" ref="AA1204" ca="1">HYPERLINK("#"&amp;CELL("direccion",Tabla_471071!A1200),"1197")</f>
        <v>1197</v>
      </c>
      <c r="AB1204" s="5" t="str" cm="1">
        <f t="array" aca="1" ref="AB1204" ca="1">HYPERLINK("#"&amp;CELL("direccion",Tabla_471062!A1200),"1197")</f>
        <v>1197</v>
      </c>
      <c r="AC1204" s="5" t="str" cm="1">
        <f t="array" aca="1" ref="AC1204" ca="1">HYPERLINK("#"&amp;CELL("direccion",Tabla_471074!A1200),"1197")</f>
        <v>1197</v>
      </c>
      <c r="AD1204" t="s">
        <v>213</v>
      </c>
      <c r="AE1204" s="3">
        <v>45747</v>
      </c>
    </row>
    <row r="1205" spans="1:31" x14ac:dyDescent="0.3">
      <c r="A1205">
        <v>2025</v>
      </c>
      <c r="B1205" s="3">
        <v>45658</v>
      </c>
      <c r="C1205" s="3">
        <v>45747</v>
      </c>
      <c r="D1205" t="s">
        <v>84</v>
      </c>
      <c r="E1205">
        <v>159</v>
      </c>
      <c r="F1205" t="s">
        <v>321</v>
      </c>
      <c r="G1205" t="s">
        <v>321</v>
      </c>
      <c r="H1205" t="s">
        <v>225</v>
      </c>
      <c r="I1205" t="s">
        <v>695</v>
      </c>
      <c r="J1205" t="s">
        <v>1838</v>
      </c>
      <c r="K1205" t="s">
        <v>1839</v>
      </c>
      <c r="L1205" t="s">
        <v>92</v>
      </c>
      <c r="M1205">
        <v>10774</v>
      </c>
      <c r="N1205" t="s">
        <v>212</v>
      </c>
      <c r="O1205">
        <v>8774.15</v>
      </c>
      <c r="P1205" t="s">
        <v>212</v>
      </c>
      <c r="Q1205" s="5" t="str" cm="1">
        <f t="array" aca="1" ref="Q1205" ca="1">HYPERLINK("#"&amp;CELL("direccion",Tabla_471065!A1201),"1198")</f>
        <v>1198</v>
      </c>
      <c r="R1205" s="5" t="str" cm="1">
        <f t="array" aca="1" ref="R1205" ca="1">HYPERLINK("#"&amp;CELL("direccion",Tabla_471039!A1201),"1198")</f>
        <v>1198</v>
      </c>
      <c r="S1205" s="5" t="str" cm="1">
        <f t="array" aca="1" ref="S1205" ca="1">HYPERLINK("#"&amp;CELL("direccion",Tabla_471067!A1201),"1198")</f>
        <v>1198</v>
      </c>
      <c r="T1205" s="5" t="str" cm="1">
        <f t="array" aca="1" ref="T1205" ca="1">HYPERLINK("#"&amp;CELL("direccion",Tabla_471023!A1201),"1198")</f>
        <v>1198</v>
      </c>
      <c r="U1205" s="5" t="str" cm="1">
        <f t="array" aca="1" ref="U1205" ca="1">HYPERLINK("#"&amp;CELL("direccion",Tabla_471047!A1201),"1198")</f>
        <v>1198</v>
      </c>
      <c r="V1205" s="5" t="str" cm="1">
        <f t="array" aca="1" ref="V1205" ca="1">HYPERLINK("#"&amp;CELL("direccion",Tabla_471030!A1201),"1198")</f>
        <v>1198</v>
      </c>
      <c r="W1205" s="5" t="str" cm="1">
        <f t="array" aca="1" ref="W1205" ca="1">HYPERLINK("#"&amp;CELL("direccion",Tabla_471041!A1201),"1198")</f>
        <v>1198</v>
      </c>
      <c r="X1205" s="5" t="str" cm="1">
        <f t="array" aca="1" ref="X1205" ca="1">HYPERLINK("#"&amp;CELL("direccion",Tabla_471031!A1201),"1198")</f>
        <v>1198</v>
      </c>
      <c r="Y1205" s="5" t="str" cm="1">
        <f t="array" aca="1" ref="Y1205" ca="1">HYPERLINK("#"&amp;CELL("direccion",Tabla_471032!A1201),"1198")</f>
        <v>1198</v>
      </c>
      <c r="Z1205" s="5" t="str" cm="1">
        <f t="array" aca="1" ref="Z1205" ca="1">HYPERLINK("#"&amp;CELL("direccion",Tabla_471059!A1201),"1198")</f>
        <v>1198</v>
      </c>
      <c r="AA1205" s="5" t="str" cm="1">
        <f t="array" aca="1" ref="AA1205" ca="1">HYPERLINK("#"&amp;CELL("direccion",Tabla_471071!A1201),"1198")</f>
        <v>1198</v>
      </c>
      <c r="AB1205" s="5" t="str" cm="1">
        <f t="array" aca="1" ref="AB1205" ca="1">HYPERLINK("#"&amp;CELL("direccion",Tabla_471062!A1201),"1198")</f>
        <v>1198</v>
      </c>
      <c r="AC1205" s="5" t="str" cm="1">
        <f t="array" aca="1" ref="AC1205" ca="1">HYPERLINK("#"&amp;CELL("direccion",Tabla_471074!A1201),"1198")</f>
        <v>1198</v>
      </c>
      <c r="AD1205" t="s">
        <v>213</v>
      </c>
      <c r="AE1205" s="3">
        <v>45747</v>
      </c>
    </row>
    <row r="1206" spans="1:31" x14ac:dyDescent="0.3">
      <c r="A1206">
        <v>2025</v>
      </c>
      <c r="B1206" s="3">
        <v>45658</v>
      </c>
      <c r="C1206" s="3">
        <v>45747</v>
      </c>
      <c r="D1206" t="s">
        <v>84</v>
      </c>
      <c r="E1206">
        <v>159</v>
      </c>
      <c r="F1206" t="s">
        <v>276</v>
      </c>
      <c r="G1206" t="s">
        <v>276</v>
      </c>
      <c r="H1206" t="s">
        <v>225</v>
      </c>
      <c r="I1206" t="s">
        <v>614</v>
      </c>
      <c r="J1206" t="s">
        <v>618</v>
      </c>
      <c r="K1206" t="s">
        <v>454</v>
      </c>
      <c r="L1206" t="s">
        <v>92</v>
      </c>
      <c r="M1206">
        <v>10774</v>
      </c>
      <c r="N1206" t="s">
        <v>212</v>
      </c>
      <c r="O1206">
        <v>8774.15</v>
      </c>
      <c r="P1206" t="s">
        <v>212</v>
      </c>
      <c r="Q1206" s="5" t="str" cm="1">
        <f t="array" aca="1" ref="Q1206" ca="1">HYPERLINK("#"&amp;CELL("direccion",Tabla_471065!A1202),"1199")</f>
        <v>1199</v>
      </c>
      <c r="R1206" s="5" t="str" cm="1">
        <f t="array" aca="1" ref="R1206" ca="1">HYPERLINK("#"&amp;CELL("direccion",Tabla_471039!A1202),"1199")</f>
        <v>1199</v>
      </c>
      <c r="S1206" s="5" t="str" cm="1">
        <f t="array" aca="1" ref="S1206" ca="1">HYPERLINK("#"&amp;CELL("direccion",Tabla_471067!A1202),"1199")</f>
        <v>1199</v>
      </c>
      <c r="T1206" s="5" t="str" cm="1">
        <f t="array" aca="1" ref="T1206" ca="1">HYPERLINK("#"&amp;CELL("direccion",Tabla_471023!A1202),"1199")</f>
        <v>1199</v>
      </c>
      <c r="U1206" s="5" t="str" cm="1">
        <f t="array" aca="1" ref="U1206" ca="1">HYPERLINK("#"&amp;CELL("direccion",Tabla_471047!A1202),"1199")</f>
        <v>1199</v>
      </c>
      <c r="V1206" s="5" t="str" cm="1">
        <f t="array" aca="1" ref="V1206" ca="1">HYPERLINK("#"&amp;CELL("direccion",Tabla_471030!A1202),"1199")</f>
        <v>1199</v>
      </c>
      <c r="W1206" s="5" t="str" cm="1">
        <f t="array" aca="1" ref="W1206" ca="1">HYPERLINK("#"&amp;CELL("direccion",Tabla_471041!A1202),"1199")</f>
        <v>1199</v>
      </c>
      <c r="X1206" s="5" t="str" cm="1">
        <f t="array" aca="1" ref="X1206" ca="1">HYPERLINK("#"&amp;CELL("direccion",Tabla_471031!A1202),"1199")</f>
        <v>1199</v>
      </c>
      <c r="Y1206" s="5" t="str" cm="1">
        <f t="array" aca="1" ref="Y1206" ca="1">HYPERLINK("#"&amp;CELL("direccion",Tabla_471032!A1202),"1199")</f>
        <v>1199</v>
      </c>
      <c r="Z1206" s="5" t="str" cm="1">
        <f t="array" aca="1" ref="Z1206" ca="1">HYPERLINK("#"&amp;CELL("direccion",Tabla_471059!A1202),"1199")</f>
        <v>1199</v>
      </c>
      <c r="AA1206" s="5" t="str" cm="1">
        <f t="array" aca="1" ref="AA1206" ca="1">HYPERLINK("#"&amp;CELL("direccion",Tabla_471071!A1202),"1199")</f>
        <v>1199</v>
      </c>
      <c r="AB1206" s="5" t="str" cm="1">
        <f t="array" aca="1" ref="AB1206" ca="1">HYPERLINK("#"&amp;CELL("direccion",Tabla_471062!A1202),"1199")</f>
        <v>1199</v>
      </c>
      <c r="AC1206" s="5" t="str" cm="1">
        <f t="array" aca="1" ref="AC1206" ca="1">HYPERLINK("#"&amp;CELL("direccion",Tabla_471074!A1202),"1199")</f>
        <v>1199</v>
      </c>
      <c r="AD1206" t="s">
        <v>213</v>
      </c>
      <c r="AE1206" s="3">
        <v>45747</v>
      </c>
    </row>
    <row r="1207" spans="1:31" x14ac:dyDescent="0.3">
      <c r="A1207">
        <v>2025</v>
      </c>
      <c r="B1207" s="3">
        <v>45658</v>
      </c>
      <c r="C1207" s="3">
        <v>45747</v>
      </c>
      <c r="D1207" t="s">
        <v>84</v>
      </c>
      <c r="E1207">
        <v>159</v>
      </c>
      <c r="F1207" t="s">
        <v>318</v>
      </c>
      <c r="G1207" t="s">
        <v>318</v>
      </c>
      <c r="H1207" t="s">
        <v>225</v>
      </c>
      <c r="I1207" t="s">
        <v>1840</v>
      </c>
      <c r="J1207" t="s">
        <v>1618</v>
      </c>
      <c r="K1207" t="s">
        <v>555</v>
      </c>
      <c r="L1207" t="s">
        <v>91</v>
      </c>
      <c r="M1207">
        <v>9736</v>
      </c>
      <c r="N1207" t="s">
        <v>212</v>
      </c>
      <c r="O1207">
        <v>7959.38</v>
      </c>
      <c r="P1207" t="s">
        <v>212</v>
      </c>
      <c r="Q1207" s="5" t="str" cm="1">
        <f t="array" aca="1" ref="Q1207" ca="1">HYPERLINK("#"&amp;CELL("direccion",Tabla_471065!A1203),"1200")</f>
        <v>1200</v>
      </c>
      <c r="R1207" s="5" t="str" cm="1">
        <f t="array" aca="1" ref="R1207" ca="1">HYPERLINK("#"&amp;CELL("direccion",Tabla_471039!A1203),"1200")</f>
        <v>1200</v>
      </c>
      <c r="S1207" s="5" t="str" cm="1">
        <f t="array" aca="1" ref="S1207" ca="1">HYPERLINK("#"&amp;CELL("direccion",Tabla_471067!A1203),"1200")</f>
        <v>1200</v>
      </c>
      <c r="T1207" s="5" t="str" cm="1">
        <f t="array" aca="1" ref="T1207" ca="1">HYPERLINK("#"&amp;CELL("direccion",Tabla_471023!A1203),"1200")</f>
        <v>1200</v>
      </c>
      <c r="U1207" s="5" t="str" cm="1">
        <f t="array" aca="1" ref="U1207" ca="1">HYPERLINK("#"&amp;CELL("direccion",Tabla_471047!A1203),"1200")</f>
        <v>1200</v>
      </c>
      <c r="V1207" s="5" t="str" cm="1">
        <f t="array" aca="1" ref="V1207" ca="1">HYPERLINK("#"&amp;CELL("direccion",Tabla_471030!A1203),"1200")</f>
        <v>1200</v>
      </c>
      <c r="W1207" s="5" t="str" cm="1">
        <f t="array" aca="1" ref="W1207" ca="1">HYPERLINK("#"&amp;CELL("direccion",Tabla_471041!A1203),"1200")</f>
        <v>1200</v>
      </c>
      <c r="X1207" s="5" t="str" cm="1">
        <f t="array" aca="1" ref="X1207" ca="1">HYPERLINK("#"&amp;CELL("direccion",Tabla_471031!A1203),"1200")</f>
        <v>1200</v>
      </c>
      <c r="Y1207" s="5" t="str" cm="1">
        <f t="array" aca="1" ref="Y1207" ca="1">HYPERLINK("#"&amp;CELL("direccion",Tabla_471032!A1203),"1200")</f>
        <v>1200</v>
      </c>
      <c r="Z1207" s="5" t="str" cm="1">
        <f t="array" aca="1" ref="Z1207" ca="1">HYPERLINK("#"&amp;CELL("direccion",Tabla_471059!A1203),"1200")</f>
        <v>1200</v>
      </c>
      <c r="AA1207" s="5" t="str" cm="1">
        <f t="array" aca="1" ref="AA1207" ca="1">HYPERLINK("#"&amp;CELL("direccion",Tabla_471071!A1203),"1200")</f>
        <v>1200</v>
      </c>
      <c r="AB1207" s="5" t="str" cm="1">
        <f t="array" aca="1" ref="AB1207" ca="1">HYPERLINK("#"&amp;CELL("direccion",Tabla_471062!A1203),"1200")</f>
        <v>1200</v>
      </c>
      <c r="AC1207" s="5" t="str" cm="1">
        <f t="array" aca="1" ref="AC1207" ca="1">HYPERLINK("#"&amp;CELL("direccion",Tabla_471074!A1203),"1200")</f>
        <v>1200</v>
      </c>
      <c r="AD1207" t="s">
        <v>213</v>
      </c>
      <c r="AE1207" s="3">
        <v>45747</v>
      </c>
    </row>
    <row r="1208" spans="1:31" x14ac:dyDescent="0.3">
      <c r="A1208">
        <v>2025</v>
      </c>
      <c r="B1208" s="3">
        <v>45658</v>
      </c>
      <c r="C1208" s="3">
        <v>45747</v>
      </c>
      <c r="D1208" t="s">
        <v>84</v>
      </c>
      <c r="E1208">
        <v>159</v>
      </c>
      <c r="F1208" t="s">
        <v>322</v>
      </c>
      <c r="G1208" t="s">
        <v>322</v>
      </c>
      <c r="H1208" t="s">
        <v>225</v>
      </c>
      <c r="I1208" t="s">
        <v>1841</v>
      </c>
      <c r="J1208" t="s">
        <v>485</v>
      </c>
      <c r="K1208" t="s">
        <v>807</v>
      </c>
      <c r="L1208" t="s">
        <v>91</v>
      </c>
      <c r="M1208">
        <v>9736</v>
      </c>
      <c r="N1208" t="s">
        <v>212</v>
      </c>
      <c r="O1208">
        <v>7959.38</v>
      </c>
      <c r="P1208" t="s">
        <v>212</v>
      </c>
      <c r="Q1208" s="5" t="str" cm="1">
        <f t="array" aca="1" ref="Q1208" ca="1">HYPERLINK("#"&amp;CELL("direccion",Tabla_471065!A1204),"1201")</f>
        <v>1201</v>
      </c>
      <c r="R1208" s="5" t="str" cm="1">
        <f t="array" aca="1" ref="R1208" ca="1">HYPERLINK("#"&amp;CELL("direccion",Tabla_471039!A1204),"1201")</f>
        <v>1201</v>
      </c>
      <c r="S1208" s="5" t="str" cm="1">
        <f t="array" aca="1" ref="S1208" ca="1">HYPERLINK("#"&amp;CELL("direccion",Tabla_471067!A1204),"1201")</f>
        <v>1201</v>
      </c>
      <c r="T1208" s="5" t="str" cm="1">
        <f t="array" aca="1" ref="T1208" ca="1">HYPERLINK("#"&amp;CELL("direccion",Tabla_471023!A1204),"1201")</f>
        <v>1201</v>
      </c>
      <c r="U1208" s="5" t="str" cm="1">
        <f t="array" aca="1" ref="U1208" ca="1">HYPERLINK("#"&amp;CELL("direccion",Tabla_471047!A1204),"1201")</f>
        <v>1201</v>
      </c>
      <c r="V1208" s="5" t="str" cm="1">
        <f t="array" aca="1" ref="V1208" ca="1">HYPERLINK("#"&amp;CELL("direccion",Tabla_471030!A1204),"1201")</f>
        <v>1201</v>
      </c>
      <c r="W1208" s="5" t="str" cm="1">
        <f t="array" aca="1" ref="W1208" ca="1">HYPERLINK("#"&amp;CELL("direccion",Tabla_471041!A1204),"1201")</f>
        <v>1201</v>
      </c>
      <c r="X1208" s="5" t="str" cm="1">
        <f t="array" aca="1" ref="X1208" ca="1">HYPERLINK("#"&amp;CELL("direccion",Tabla_471031!A1204),"1201")</f>
        <v>1201</v>
      </c>
      <c r="Y1208" s="5" t="str" cm="1">
        <f t="array" aca="1" ref="Y1208" ca="1">HYPERLINK("#"&amp;CELL("direccion",Tabla_471032!A1204),"1201")</f>
        <v>1201</v>
      </c>
      <c r="Z1208" s="5" t="str" cm="1">
        <f t="array" aca="1" ref="Z1208" ca="1">HYPERLINK("#"&amp;CELL("direccion",Tabla_471059!A1204),"1201")</f>
        <v>1201</v>
      </c>
      <c r="AA1208" s="5" t="str" cm="1">
        <f t="array" aca="1" ref="AA1208" ca="1">HYPERLINK("#"&amp;CELL("direccion",Tabla_471071!A1204),"1201")</f>
        <v>1201</v>
      </c>
      <c r="AB1208" s="5" t="str" cm="1">
        <f t="array" aca="1" ref="AB1208" ca="1">HYPERLINK("#"&amp;CELL("direccion",Tabla_471062!A1204),"1201")</f>
        <v>1201</v>
      </c>
      <c r="AC1208" s="5" t="str" cm="1">
        <f t="array" aca="1" ref="AC1208" ca="1">HYPERLINK("#"&amp;CELL("direccion",Tabla_471074!A1204),"1201")</f>
        <v>1201</v>
      </c>
      <c r="AD1208" t="s">
        <v>213</v>
      </c>
      <c r="AE1208" s="3">
        <v>45747</v>
      </c>
    </row>
    <row r="1209" spans="1:31" x14ac:dyDescent="0.3">
      <c r="A1209">
        <v>2025</v>
      </c>
      <c r="B1209" s="3">
        <v>45658</v>
      </c>
      <c r="C1209" s="3">
        <v>45747</v>
      </c>
      <c r="D1209" t="s">
        <v>84</v>
      </c>
      <c r="E1209">
        <v>159</v>
      </c>
      <c r="F1209" t="s">
        <v>318</v>
      </c>
      <c r="G1209" t="s">
        <v>318</v>
      </c>
      <c r="H1209" t="s">
        <v>225</v>
      </c>
      <c r="I1209" t="s">
        <v>418</v>
      </c>
      <c r="J1209" t="s">
        <v>485</v>
      </c>
      <c r="K1209" t="s">
        <v>426</v>
      </c>
      <c r="L1209" t="s">
        <v>92</v>
      </c>
      <c r="M1209">
        <v>10774</v>
      </c>
      <c r="N1209" t="s">
        <v>212</v>
      </c>
      <c r="O1209">
        <v>8774.15</v>
      </c>
      <c r="P1209" t="s">
        <v>212</v>
      </c>
      <c r="Q1209" s="5" t="str" cm="1">
        <f t="array" aca="1" ref="Q1209" ca="1">HYPERLINK("#"&amp;CELL("direccion",Tabla_471065!A1205),"1202")</f>
        <v>1202</v>
      </c>
      <c r="R1209" s="5" t="str" cm="1">
        <f t="array" aca="1" ref="R1209" ca="1">HYPERLINK("#"&amp;CELL("direccion",Tabla_471039!A1205),"1202")</f>
        <v>1202</v>
      </c>
      <c r="S1209" s="5" t="str" cm="1">
        <f t="array" aca="1" ref="S1209" ca="1">HYPERLINK("#"&amp;CELL("direccion",Tabla_471067!A1205),"1202")</f>
        <v>1202</v>
      </c>
      <c r="T1209" s="5" t="str" cm="1">
        <f t="array" aca="1" ref="T1209" ca="1">HYPERLINK("#"&amp;CELL("direccion",Tabla_471023!A1205),"1202")</f>
        <v>1202</v>
      </c>
      <c r="U1209" s="5" t="str" cm="1">
        <f t="array" aca="1" ref="U1209" ca="1">HYPERLINK("#"&amp;CELL("direccion",Tabla_471047!A1205),"1202")</f>
        <v>1202</v>
      </c>
      <c r="V1209" s="5" t="str" cm="1">
        <f t="array" aca="1" ref="V1209" ca="1">HYPERLINK("#"&amp;CELL("direccion",Tabla_471030!A1205),"1202")</f>
        <v>1202</v>
      </c>
      <c r="W1209" s="5" t="str" cm="1">
        <f t="array" aca="1" ref="W1209" ca="1">HYPERLINK("#"&amp;CELL("direccion",Tabla_471041!A1205),"1202")</f>
        <v>1202</v>
      </c>
      <c r="X1209" s="5" t="str" cm="1">
        <f t="array" aca="1" ref="X1209" ca="1">HYPERLINK("#"&amp;CELL("direccion",Tabla_471031!A1205),"1202")</f>
        <v>1202</v>
      </c>
      <c r="Y1209" s="5" t="str" cm="1">
        <f t="array" aca="1" ref="Y1209" ca="1">HYPERLINK("#"&amp;CELL("direccion",Tabla_471032!A1205),"1202")</f>
        <v>1202</v>
      </c>
      <c r="Z1209" s="5" t="str" cm="1">
        <f t="array" aca="1" ref="Z1209" ca="1">HYPERLINK("#"&amp;CELL("direccion",Tabla_471059!A1205),"1202")</f>
        <v>1202</v>
      </c>
      <c r="AA1209" s="5" t="str" cm="1">
        <f t="array" aca="1" ref="AA1209" ca="1">HYPERLINK("#"&amp;CELL("direccion",Tabla_471071!A1205),"1202")</f>
        <v>1202</v>
      </c>
      <c r="AB1209" s="5" t="str" cm="1">
        <f t="array" aca="1" ref="AB1209" ca="1">HYPERLINK("#"&amp;CELL("direccion",Tabla_471062!A1205),"1202")</f>
        <v>1202</v>
      </c>
      <c r="AC1209" s="5" t="str" cm="1">
        <f t="array" aca="1" ref="AC1209" ca="1">HYPERLINK("#"&amp;CELL("direccion",Tabla_471074!A1205),"1202")</f>
        <v>1202</v>
      </c>
      <c r="AD1209" t="s">
        <v>213</v>
      </c>
      <c r="AE1209" s="3">
        <v>45747</v>
      </c>
    </row>
    <row r="1210" spans="1:31" x14ac:dyDescent="0.3">
      <c r="A1210">
        <v>2025</v>
      </c>
      <c r="B1210" s="3">
        <v>45658</v>
      </c>
      <c r="C1210" s="3">
        <v>45747</v>
      </c>
      <c r="D1210" t="s">
        <v>84</v>
      </c>
      <c r="E1210">
        <v>159</v>
      </c>
      <c r="F1210" t="s">
        <v>323</v>
      </c>
      <c r="G1210" t="s">
        <v>323</v>
      </c>
      <c r="H1210" t="s">
        <v>225</v>
      </c>
      <c r="I1210" t="s">
        <v>1842</v>
      </c>
      <c r="J1210" t="s">
        <v>555</v>
      </c>
      <c r="K1210" t="s">
        <v>1843</v>
      </c>
      <c r="L1210" t="s">
        <v>91</v>
      </c>
      <c r="M1210">
        <v>10774</v>
      </c>
      <c r="N1210" t="s">
        <v>212</v>
      </c>
      <c r="O1210">
        <v>8774.15</v>
      </c>
      <c r="P1210" t="s">
        <v>212</v>
      </c>
      <c r="Q1210" s="5" t="str" cm="1">
        <f t="array" aca="1" ref="Q1210" ca="1">HYPERLINK("#"&amp;CELL("direccion",Tabla_471065!A1206),"1203")</f>
        <v>1203</v>
      </c>
      <c r="R1210" s="5" t="str" cm="1">
        <f t="array" aca="1" ref="R1210" ca="1">HYPERLINK("#"&amp;CELL("direccion",Tabla_471039!A1206),"1203")</f>
        <v>1203</v>
      </c>
      <c r="S1210" s="5" t="str" cm="1">
        <f t="array" aca="1" ref="S1210" ca="1">HYPERLINK("#"&amp;CELL("direccion",Tabla_471067!A1206),"1203")</f>
        <v>1203</v>
      </c>
      <c r="T1210" s="5" t="str" cm="1">
        <f t="array" aca="1" ref="T1210" ca="1">HYPERLINK("#"&amp;CELL("direccion",Tabla_471023!A1206),"1203")</f>
        <v>1203</v>
      </c>
      <c r="U1210" s="5" t="str" cm="1">
        <f t="array" aca="1" ref="U1210" ca="1">HYPERLINK("#"&amp;CELL("direccion",Tabla_471047!A1206),"1203")</f>
        <v>1203</v>
      </c>
      <c r="V1210" s="5" t="str" cm="1">
        <f t="array" aca="1" ref="V1210" ca="1">HYPERLINK("#"&amp;CELL("direccion",Tabla_471030!A1206),"1203")</f>
        <v>1203</v>
      </c>
      <c r="W1210" s="5" t="str" cm="1">
        <f t="array" aca="1" ref="W1210" ca="1">HYPERLINK("#"&amp;CELL("direccion",Tabla_471041!A1206),"1203")</f>
        <v>1203</v>
      </c>
      <c r="X1210" s="5" t="str" cm="1">
        <f t="array" aca="1" ref="X1210" ca="1">HYPERLINK("#"&amp;CELL("direccion",Tabla_471031!A1206),"1203")</f>
        <v>1203</v>
      </c>
      <c r="Y1210" s="5" t="str" cm="1">
        <f t="array" aca="1" ref="Y1210" ca="1">HYPERLINK("#"&amp;CELL("direccion",Tabla_471032!A1206),"1203")</f>
        <v>1203</v>
      </c>
      <c r="Z1210" s="5" t="str" cm="1">
        <f t="array" aca="1" ref="Z1210" ca="1">HYPERLINK("#"&amp;CELL("direccion",Tabla_471059!A1206),"1203")</f>
        <v>1203</v>
      </c>
      <c r="AA1210" s="5" t="str" cm="1">
        <f t="array" aca="1" ref="AA1210" ca="1">HYPERLINK("#"&amp;CELL("direccion",Tabla_471071!A1206),"1203")</f>
        <v>1203</v>
      </c>
      <c r="AB1210" s="5" t="str" cm="1">
        <f t="array" aca="1" ref="AB1210" ca="1">HYPERLINK("#"&amp;CELL("direccion",Tabla_471062!A1206),"1203")</f>
        <v>1203</v>
      </c>
      <c r="AC1210" s="5" t="str" cm="1">
        <f t="array" aca="1" ref="AC1210" ca="1">HYPERLINK("#"&amp;CELL("direccion",Tabla_471074!A1206),"1203")</f>
        <v>1203</v>
      </c>
      <c r="AD1210" t="s">
        <v>213</v>
      </c>
      <c r="AE1210" s="3">
        <v>45747</v>
      </c>
    </row>
    <row r="1211" spans="1:31" x14ac:dyDescent="0.3">
      <c r="A1211">
        <v>2025</v>
      </c>
      <c r="B1211" s="3">
        <v>45658</v>
      </c>
      <c r="C1211" s="3">
        <v>45747</v>
      </c>
      <c r="D1211" t="s">
        <v>84</v>
      </c>
      <c r="E1211">
        <v>159</v>
      </c>
      <c r="F1211" t="s">
        <v>276</v>
      </c>
      <c r="G1211" t="s">
        <v>276</v>
      </c>
      <c r="H1211" t="s">
        <v>225</v>
      </c>
      <c r="I1211" t="s">
        <v>1310</v>
      </c>
      <c r="J1211" t="s">
        <v>358</v>
      </c>
      <c r="K1211" t="s">
        <v>1844</v>
      </c>
      <c r="L1211" t="s">
        <v>91</v>
      </c>
      <c r="M1211">
        <v>10774</v>
      </c>
      <c r="N1211" t="s">
        <v>212</v>
      </c>
      <c r="O1211">
        <v>8774.15</v>
      </c>
      <c r="P1211" t="s">
        <v>212</v>
      </c>
      <c r="Q1211" s="5" t="str" cm="1">
        <f t="array" aca="1" ref="Q1211" ca="1">HYPERLINK("#"&amp;CELL("direccion",Tabla_471065!A1207),"1204")</f>
        <v>1204</v>
      </c>
      <c r="R1211" s="5" t="str" cm="1">
        <f t="array" aca="1" ref="R1211" ca="1">HYPERLINK("#"&amp;CELL("direccion",Tabla_471039!A1207),"1204")</f>
        <v>1204</v>
      </c>
      <c r="S1211" s="5" t="str" cm="1">
        <f t="array" aca="1" ref="S1211" ca="1">HYPERLINK("#"&amp;CELL("direccion",Tabla_471067!A1207),"1204")</f>
        <v>1204</v>
      </c>
      <c r="T1211" s="5" t="str" cm="1">
        <f t="array" aca="1" ref="T1211" ca="1">HYPERLINK("#"&amp;CELL("direccion",Tabla_471023!A1207),"1204")</f>
        <v>1204</v>
      </c>
      <c r="U1211" s="5" t="str" cm="1">
        <f t="array" aca="1" ref="U1211" ca="1">HYPERLINK("#"&amp;CELL("direccion",Tabla_471047!A1207),"1204")</f>
        <v>1204</v>
      </c>
      <c r="V1211" s="5" t="str" cm="1">
        <f t="array" aca="1" ref="V1211" ca="1">HYPERLINK("#"&amp;CELL("direccion",Tabla_471030!A1207),"1204")</f>
        <v>1204</v>
      </c>
      <c r="W1211" s="5" t="str" cm="1">
        <f t="array" aca="1" ref="W1211" ca="1">HYPERLINK("#"&amp;CELL("direccion",Tabla_471041!A1207),"1204")</f>
        <v>1204</v>
      </c>
      <c r="X1211" s="5" t="str" cm="1">
        <f t="array" aca="1" ref="X1211" ca="1">HYPERLINK("#"&amp;CELL("direccion",Tabla_471031!A1207),"1204")</f>
        <v>1204</v>
      </c>
      <c r="Y1211" s="5" t="str" cm="1">
        <f t="array" aca="1" ref="Y1211" ca="1">HYPERLINK("#"&amp;CELL("direccion",Tabla_471032!A1207),"1204")</f>
        <v>1204</v>
      </c>
      <c r="Z1211" s="5" t="str" cm="1">
        <f t="array" aca="1" ref="Z1211" ca="1">HYPERLINK("#"&amp;CELL("direccion",Tabla_471059!A1207),"1204")</f>
        <v>1204</v>
      </c>
      <c r="AA1211" s="5" t="str" cm="1">
        <f t="array" aca="1" ref="AA1211" ca="1">HYPERLINK("#"&amp;CELL("direccion",Tabla_471071!A1207),"1204")</f>
        <v>1204</v>
      </c>
      <c r="AB1211" s="5" t="str" cm="1">
        <f t="array" aca="1" ref="AB1211" ca="1">HYPERLINK("#"&amp;CELL("direccion",Tabla_471062!A1207),"1204")</f>
        <v>1204</v>
      </c>
      <c r="AC1211" s="5" t="str" cm="1">
        <f t="array" aca="1" ref="AC1211" ca="1">HYPERLINK("#"&amp;CELL("direccion",Tabla_471074!A1207),"1204")</f>
        <v>1204</v>
      </c>
      <c r="AD1211" t="s">
        <v>213</v>
      </c>
      <c r="AE1211" s="3">
        <v>45747</v>
      </c>
    </row>
    <row r="1212" spans="1:31" x14ac:dyDescent="0.3">
      <c r="A1212">
        <v>2025</v>
      </c>
      <c r="B1212" s="3">
        <v>45658</v>
      </c>
      <c r="C1212" s="3">
        <v>45747</v>
      </c>
      <c r="D1212" t="s">
        <v>84</v>
      </c>
      <c r="E1212">
        <v>159</v>
      </c>
      <c r="F1212" t="s">
        <v>318</v>
      </c>
      <c r="G1212" t="s">
        <v>318</v>
      </c>
      <c r="H1212" t="s">
        <v>225</v>
      </c>
      <c r="I1212" t="s">
        <v>517</v>
      </c>
      <c r="J1212" t="s">
        <v>358</v>
      </c>
      <c r="K1212" t="s">
        <v>1228</v>
      </c>
      <c r="L1212" t="s">
        <v>91</v>
      </c>
      <c r="M1212">
        <v>10774</v>
      </c>
      <c r="N1212" t="s">
        <v>212</v>
      </c>
      <c r="O1212">
        <v>8774.15</v>
      </c>
      <c r="P1212" t="s">
        <v>212</v>
      </c>
      <c r="Q1212" s="5" t="str" cm="1">
        <f t="array" aca="1" ref="Q1212" ca="1">HYPERLINK("#"&amp;CELL("direccion",Tabla_471065!A1208),"1205")</f>
        <v>1205</v>
      </c>
      <c r="R1212" s="5" t="str" cm="1">
        <f t="array" aca="1" ref="R1212" ca="1">HYPERLINK("#"&amp;CELL("direccion",Tabla_471039!A1208),"1205")</f>
        <v>1205</v>
      </c>
      <c r="S1212" s="5" t="str" cm="1">
        <f t="array" aca="1" ref="S1212" ca="1">HYPERLINK("#"&amp;CELL("direccion",Tabla_471067!A1208),"1205")</f>
        <v>1205</v>
      </c>
      <c r="T1212" s="5" t="str" cm="1">
        <f t="array" aca="1" ref="T1212" ca="1">HYPERLINK("#"&amp;CELL("direccion",Tabla_471023!A1208),"1205")</f>
        <v>1205</v>
      </c>
      <c r="U1212" s="5" t="str" cm="1">
        <f t="array" aca="1" ref="U1212" ca="1">HYPERLINK("#"&amp;CELL("direccion",Tabla_471047!A1208),"1205")</f>
        <v>1205</v>
      </c>
      <c r="V1212" s="5" t="str" cm="1">
        <f t="array" aca="1" ref="V1212" ca="1">HYPERLINK("#"&amp;CELL("direccion",Tabla_471030!A1208),"1205")</f>
        <v>1205</v>
      </c>
      <c r="W1212" s="5" t="str" cm="1">
        <f t="array" aca="1" ref="W1212" ca="1">HYPERLINK("#"&amp;CELL("direccion",Tabla_471041!A1208),"1205")</f>
        <v>1205</v>
      </c>
      <c r="X1212" s="5" t="str" cm="1">
        <f t="array" aca="1" ref="X1212" ca="1">HYPERLINK("#"&amp;CELL("direccion",Tabla_471031!A1208),"1205")</f>
        <v>1205</v>
      </c>
      <c r="Y1212" s="5" t="str" cm="1">
        <f t="array" aca="1" ref="Y1212" ca="1">HYPERLINK("#"&amp;CELL("direccion",Tabla_471032!A1208),"1205")</f>
        <v>1205</v>
      </c>
      <c r="Z1212" s="5" t="str" cm="1">
        <f t="array" aca="1" ref="Z1212" ca="1">HYPERLINK("#"&amp;CELL("direccion",Tabla_471059!A1208),"1205")</f>
        <v>1205</v>
      </c>
      <c r="AA1212" s="5" t="str" cm="1">
        <f t="array" aca="1" ref="AA1212" ca="1">HYPERLINK("#"&amp;CELL("direccion",Tabla_471071!A1208),"1205")</f>
        <v>1205</v>
      </c>
      <c r="AB1212" s="5" t="str" cm="1">
        <f t="array" aca="1" ref="AB1212" ca="1">HYPERLINK("#"&amp;CELL("direccion",Tabla_471062!A1208),"1205")</f>
        <v>1205</v>
      </c>
      <c r="AC1212" s="5" t="str" cm="1">
        <f t="array" aca="1" ref="AC1212" ca="1">HYPERLINK("#"&amp;CELL("direccion",Tabla_471074!A1208),"1205")</f>
        <v>1205</v>
      </c>
      <c r="AD1212" t="s">
        <v>213</v>
      </c>
      <c r="AE1212" s="3">
        <v>45747</v>
      </c>
    </row>
    <row r="1213" spans="1:31" x14ac:dyDescent="0.3">
      <c r="A1213">
        <v>2025</v>
      </c>
      <c r="B1213" s="3">
        <v>45658</v>
      </c>
      <c r="C1213" s="3">
        <v>45747</v>
      </c>
      <c r="D1213" t="s">
        <v>84</v>
      </c>
      <c r="E1213">
        <v>159</v>
      </c>
      <c r="F1213" t="s">
        <v>318</v>
      </c>
      <c r="G1213" t="s">
        <v>318</v>
      </c>
      <c r="H1213" t="s">
        <v>225</v>
      </c>
      <c r="I1213" t="s">
        <v>573</v>
      </c>
      <c r="J1213" t="s">
        <v>1845</v>
      </c>
      <c r="K1213" t="s">
        <v>1155</v>
      </c>
      <c r="L1213" t="s">
        <v>92</v>
      </c>
      <c r="M1213">
        <v>10774</v>
      </c>
      <c r="N1213" t="s">
        <v>212</v>
      </c>
      <c r="O1213">
        <v>8774.15</v>
      </c>
      <c r="P1213" t="s">
        <v>212</v>
      </c>
      <c r="Q1213" s="5" t="str" cm="1">
        <f t="array" aca="1" ref="Q1213" ca="1">HYPERLINK("#"&amp;CELL("direccion",Tabla_471065!A1209),"1206")</f>
        <v>1206</v>
      </c>
      <c r="R1213" s="5" t="str" cm="1">
        <f t="array" aca="1" ref="R1213" ca="1">HYPERLINK("#"&amp;CELL("direccion",Tabla_471039!A1209),"1206")</f>
        <v>1206</v>
      </c>
      <c r="S1213" s="5" t="str" cm="1">
        <f t="array" aca="1" ref="S1213" ca="1">HYPERLINK("#"&amp;CELL("direccion",Tabla_471067!A1209),"1206")</f>
        <v>1206</v>
      </c>
      <c r="T1213" s="5" t="str" cm="1">
        <f t="array" aca="1" ref="T1213" ca="1">HYPERLINK("#"&amp;CELL("direccion",Tabla_471023!A1209),"1206")</f>
        <v>1206</v>
      </c>
      <c r="U1213" s="5" t="str" cm="1">
        <f t="array" aca="1" ref="U1213" ca="1">HYPERLINK("#"&amp;CELL("direccion",Tabla_471047!A1209),"1206")</f>
        <v>1206</v>
      </c>
      <c r="V1213" s="5" t="str" cm="1">
        <f t="array" aca="1" ref="V1213" ca="1">HYPERLINK("#"&amp;CELL("direccion",Tabla_471030!A1209),"1206")</f>
        <v>1206</v>
      </c>
      <c r="W1213" s="5" t="str" cm="1">
        <f t="array" aca="1" ref="W1213" ca="1">HYPERLINK("#"&amp;CELL("direccion",Tabla_471041!A1209),"1206")</f>
        <v>1206</v>
      </c>
      <c r="X1213" s="5" t="str" cm="1">
        <f t="array" aca="1" ref="X1213" ca="1">HYPERLINK("#"&amp;CELL("direccion",Tabla_471031!A1209),"1206")</f>
        <v>1206</v>
      </c>
      <c r="Y1213" s="5" t="str" cm="1">
        <f t="array" aca="1" ref="Y1213" ca="1">HYPERLINK("#"&amp;CELL("direccion",Tabla_471032!A1209),"1206")</f>
        <v>1206</v>
      </c>
      <c r="Z1213" s="5" t="str" cm="1">
        <f t="array" aca="1" ref="Z1213" ca="1">HYPERLINK("#"&amp;CELL("direccion",Tabla_471059!A1209),"1206")</f>
        <v>1206</v>
      </c>
      <c r="AA1213" s="5" t="str" cm="1">
        <f t="array" aca="1" ref="AA1213" ca="1">HYPERLINK("#"&amp;CELL("direccion",Tabla_471071!A1209),"1206")</f>
        <v>1206</v>
      </c>
      <c r="AB1213" s="5" t="str" cm="1">
        <f t="array" aca="1" ref="AB1213" ca="1">HYPERLINK("#"&amp;CELL("direccion",Tabla_471062!A1209),"1206")</f>
        <v>1206</v>
      </c>
      <c r="AC1213" s="5" t="str" cm="1">
        <f t="array" aca="1" ref="AC1213" ca="1">HYPERLINK("#"&amp;CELL("direccion",Tabla_471074!A1209),"1206")</f>
        <v>1206</v>
      </c>
      <c r="AD1213" t="s">
        <v>213</v>
      </c>
      <c r="AE1213" s="3">
        <v>45747</v>
      </c>
    </row>
    <row r="1214" spans="1:31" x14ac:dyDescent="0.3">
      <c r="A1214">
        <v>2025</v>
      </c>
      <c r="B1214" s="3">
        <v>45658</v>
      </c>
      <c r="C1214" s="3">
        <v>45747</v>
      </c>
      <c r="D1214" t="s">
        <v>84</v>
      </c>
      <c r="E1214">
        <v>159</v>
      </c>
      <c r="F1214" t="s">
        <v>276</v>
      </c>
      <c r="G1214" t="s">
        <v>276</v>
      </c>
      <c r="H1214" t="s">
        <v>225</v>
      </c>
      <c r="I1214" t="s">
        <v>1846</v>
      </c>
      <c r="J1214" t="s">
        <v>808</v>
      </c>
      <c r="K1214" t="s">
        <v>414</v>
      </c>
      <c r="L1214" t="s">
        <v>92</v>
      </c>
      <c r="M1214">
        <v>10774</v>
      </c>
      <c r="N1214" t="s">
        <v>212</v>
      </c>
      <c r="O1214">
        <v>8774.15</v>
      </c>
      <c r="P1214" t="s">
        <v>212</v>
      </c>
      <c r="Q1214" s="5" t="str" cm="1">
        <f t="array" aca="1" ref="Q1214" ca="1">HYPERLINK("#"&amp;CELL("direccion",Tabla_471065!A1210),"1207")</f>
        <v>1207</v>
      </c>
      <c r="R1214" s="5" t="str" cm="1">
        <f t="array" aca="1" ref="R1214" ca="1">HYPERLINK("#"&amp;CELL("direccion",Tabla_471039!A1210),"1207")</f>
        <v>1207</v>
      </c>
      <c r="S1214" s="5" t="str" cm="1">
        <f t="array" aca="1" ref="S1214" ca="1">HYPERLINK("#"&amp;CELL("direccion",Tabla_471067!A1210),"1207")</f>
        <v>1207</v>
      </c>
      <c r="T1214" s="5" t="str" cm="1">
        <f t="array" aca="1" ref="T1214" ca="1">HYPERLINK("#"&amp;CELL("direccion",Tabla_471023!A1210),"1207")</f>
        <v>1207</v>
      </c>
      <c r="U1214" s="5" t="str" cm="1">
        <f t="array" aca="1" ref="U1214" ca="1">HYPERLINK("#"&amp;CELL("direccion",Tabla_471047!A1210),"1207")</f>
        <v>1207</v>
      </c>
      <c r="V1214" s="5" t="str" cm="1">
        <f t="array" aca="1" ref="V1214" ca="1">HYPERLINK("#"&amp;CELL("direccion",Tabla_471030!A1210),"1207")</f>
        <v>1207</v>
      </c>
      <c r="W1214" s="5" t="str" cm="1">
        <f t="array" aca="1" ref="W1214" ca="1">HYPERLINK("#"&amp;CELL("direccion",Tabla_471041!A1210),"1207")</f>
        <v>1207</v>
      </c>
      <c r="X1214" s="5" t="str" cm="1">
        <f t="array" aca="1" ref="X1214" ca="1">HYPERLINK("#"&amp;CELL("direccion",Tabla_471031!A1210),"1207")</f>
        <v>1207</v>
      </c>
      <c r="Y1214" s="5" t="str" cm="1">
        <f t="array" aca="1" ref="Y1214" ca="1">HYPERLINK("#"&amp;CELL("direccion",Tabla_471032!A1210),"1207")</f>
        <v>1207</v>
      </c>
      <c r="Z1214" s="5" t="str" cm="1">
        <f t="array" aca="1" ref="Z1214" ca="1">HYPERLINK("#"&amp;CELL("direccion",Tabla_471059!A1210),"1207")</f>
        <v>1207</v>
      </c>
      <c r="AA1214" s="5" t="str" cm="1">
        <f t="array" aca="1" ref="AA1214" ca="1">HYPERLINK("#"&amp;CELL("direccion",Tabla_471071!A1210),"1207")</f>
        <v>1207</v>
      </c>
      <c r="AB1214" s="5" t="str" cm="1">
        <f t="array" aca="1" ref="AB1214" ca="1">HYPERLINK("#"&amp;CELL("direccion",Tabla_471062!A1210),"1207")</f>
        <v>1207</v>
      </c>
      <c r="AC1214" s="5" t="str" cm="1">
        <f t="array" aca="1" ref="AC1214" ca="1">HYPERLINK("#"&amp;CELL("direccion",Tabla_471074!A1210),"1207")</f>
        <v>1207</v>
      </c>
      <c r="AD1214" t="s">
        <v>213</v>
      </c>
      <c r="AE1214" s="3">
        <v>45747</v>
      </c>
    </row>
    <row r="1215" spans="1:31" x14ac:dyDescent="0.3">
      <c r="A1215">
        <v>2025</v>
      </c>
      <c r="B1215" s="3">
        <v>45658</v>
      </c>
      <c r="C1215" s="3">
        <v>45747</v>
      </c>
      <c r="D1215" t="s">
        <v>84</v>
      </c>
      <c r="E1215">
        <v>159</v>
      </c>
      <c r="F1215" t="s">
        <v>321</v>
      </c>
      <c r="G1215" t="s">
        <v>321</v>
      </c>
      <c r="H1215" t="s">
        <v>225</v>
      </c>
      <c r="I1215" t="s">
        <v>1847</v>
      </c>
      <c r="J1215" t="s">
        <v>1848</v>
      </c>
      <c r="K1215" t="s">
        <v>538</v>
      </c>
      <c r="L1215" t="s">
        <v>91</v>
      </c>
      <c r="M1215">
        <v>10774</v>
      </c>
      <c r="N1215" t="s">
        <v>212</v>
      </c>
      <c r="O1215">
        <v>8774.15</v>
      </c>
      <c r="P1215" t="s">
        <v>212</v>
      </c>
      <c r="Q1215" s="5" t="str" cm="1">
        <f t="array" aca="1" ref="Q1215" ca="1">HYPERLINK("#"&amp;CELL("direccion",Tabla_471065!A1211),"1208")</f>
        <v>1208</v>
      </c>
      <c r="R1215" s="5" t="str" cm="1">
        <f t="array" aca="1" ref="R1215" ca="1">HYPERLINK("#"&amp;CELL("direccion",Tabla_471039!A1211),"1208")</f>
        <v>1208</v>
      </c>
      <c r="S1215" s="5" t="str" cm="1">
        <f t="array" aca="1" ref="S1215" ca="1">HYPERLINK("#"&amp;CELL("direccion",Tabla_471067!A1211),"1208")</f>
        <v>1208</v>
      </c>
      <c r="T1215" s="5" t="str" cm="1">
        <f t="array" aca="1" ref="T1215" ca="1">HYPERLINK("#"&amp;CELL("direccion",Tabla_471023!A1211),"1208")</f>
        <v>1208</v>
      </c>
      <c r="U1215" s="5" t="str" cm="1">
        <f t="array" aca="1" ref="U1215" ca="1">HYPERLINK("#"&amp;CELL("direccion",Tabla_471047!A1211),"1208")</f>
        <v>1208</v>
      </c>
      <c r="V1215" s="5" t="str" cm="1">
        <f t="array" aca="1" ref="V1215" ca="1">HYPERLINK("#"&amp;CELL("direccion",Tabla_471030!A1211),"1208")</f>
        <v>1208</v>
      </c>
      <c r="W1215" s="5" t="str" cm="1">
        <f t="array" aca="1" ref="W1215" ca="1">HYPERLINK("#"&amp;CELL("direccion",Tabla_471041!A1211),"1208")</f>
        <v>1208</v>
      </c>
      <c r="X1215" s="5" t="str" cm="1">
        <f t="array" aca="1" ref="X1215" ca="1">HYPERLINK("#"&amp;CELL("direccion",Tabla_471031!A1211),"1208")</f>
        <v>1208</v>
      </c>
      <c r="Y1215" s="5" t="str" cm="1">
        <f t="array" aca="1" ref="Y1215" ca="1">HYPERLINK("#"&amp;CELL("direccion",Tabla_471032!A1211),"1208")</f>
        <v>1208</v>
      </c>
      <c r="Z1215" s="5" t="str" cm="1">
        <f t="array" aca="1" ref="Z1215" ca="1">HYPERLINK("#"&amp;CELL("direccion",Tabla_471059!A1211),"1208")</f>
        <v>1208</v>
      </c>
      <c r="AA1215" s="5" t="str" cm="1">
        <f t="array" aca="1" ref="AA1215" ca="1">HYPERLINK("#"&amp;CELL("direccion",Tabla_471071!A1211),"1208")</f>
        <v>1208</v>
      </c>
      <c r="AB1215" s="5" t="str" cm="1">
        <f t="array" aca="1" ref="AB1215" ca="1">HYPERLINK("#"&amp;CELL("direccion",Tabla_471062!A1211),"1208")</f>
        <v>1208</v>
      </c>
      <c r="AC1215" s="5" t="str" cm="1">
        <f t="array" aca="1" ref="AC1215" ca="1">HYPERLINK("#"&amp;CELL("direccion",Tabla_471074!A1211),"1208")</f>
        <v>1208</v>
      </c>
      <c r="AD1215" t="s">
        <v>213</v>
      </c>
      <c r="AE1215" s="3">
        <v>45747</v>
      </c>
    </row>
    <row r="1216" spans="1:31" x14ac:dyDescent="0.3">
      <c r="A1216">
        <v>2025</v>
      </c>
      <c r="B1216" s="3">
        <v>45658</v>
      </c>
      <c r="C1216" s="3">
        <v>45747</v>
      </c>
      <c r="D1216" t="s">
        <v>84</v>
      </c>
      <c r="E1216">
        <v>159</v>
      </c>
      <c r="F1216" t="s">
        <v>318</v>
      </c>
      <c r="G1216" t="s">
        <v>318</v>
      </c>
      <c r="H1216" t="s">
        <v>225</v>
      </c>
      <c r="I1216" t="s">
        <v>573</v>
      </c>
      <c r="J1216" t="s">
        <v>476</v>
      </c>
      <c r="K1216" t="s">
        <v>1849</v>
      </c>
      <c r="L1216" t="s">
        <v>92</v>
      </c>
      <c r="M1216">
        <v>10774</v>
      </c>
      <c r="N1216" t="s">
        <v>212</v>
      </c>
      <c r="O1216">
        <v>8774.15</v>
      </c>
      <c r="P1216" t="s">
        <v>212</v>
      </c>
      <c r="Q1216" s="5" t="str" cm="1">
        <f t="array" aca="1" ref="Q1216" ca="1">HYPERLINK("#"&amp;CELL("direccion",Tabla_471065!A1212),"1209")</f>
        <v>1209</v>
      </c>
      <c r="R1216" s="5" t="str" cm="1">
        <f t="array" aca="1" ref="R1216" ca="1">HYPERLINK("#"&amp;CELL("direccion",Tabla_471039!A1212),"1209")</f>
        <v>1209</v>
      </c>
      <c r="S1216" s="5" t="str" cm="1">
        <f t="array" aca="1" ref="S1216" ca="1">HYPERLINK("#"&amp;CELL("direccion",Tabla_471067!A1212),"1209")</f>
        <v>1209</v>
      </c>
      <c r="T1216" s="5" t="str" cm="1">
        <f t="array" aca="1" ref="T1216" ca="1">HYPERLINK("#"&amp;CELL("direccion",Tabla_471023!A1212),"1209")</f>
        <v>1209</v>
      </c>
      <c r="U1216" s="5" t="str" cm="1">
        <f t="array" aca="1" ref="U1216" ca="1">HYPERLINK("#"&amp;CELL("direccion",Tabla_471047!A1212),"1209")</f>
        <v>1209</v>
      </c>
      <c r="V1216" s="5" t="str" cm="1">
        <f t="array" aca="1" ref="V1216" ca="1">HYPERLINK("#"&amp;CELL("direccion",Tabla_471030!A1212),"1209")</f>
        <v>1209</v>
      </c>
      <c r="W1216" s="5" t="str" cm="1">
        <f t="array" aca="1" ref="W1216" ca="1">HYPERLINK("#"&amp;CELL("direccion",Tabla_471041!A1212),"1209")</f>
        <v>1209</v>
      </c>
      <c r="X1216" s="5" t="str" cm="1">
        <f t="array" aca="1" ref="X1216" ca="1">HYPERLINK("#"&amp;CELL("direccion",Tabla_471031!A1212),"1209")</f>
        <v>1209</v>
      </c>
      <c r="Y1216" s="5" t="str" cm="1">
        <f t="array" aca="1" ref="Y1216" ca="1">HYPERLINK("#"&amp;CELL("direccion",Tabla_471032!A1212),"1209")</f>
        <v>1209</v>
      </c>
      <c r="Z1216" s="5" t="str" cm="1">
        <f t="array" aca="1" ref="Z1216" ca="1">HYPERLINK("#"&amp;CELL("direccion",Tabla_471059!A1212),"1209")</f>
        <v>1209</v>
      </c>
      <c r="AA1216" s="5" t="str" cm="1">
        <f t="array" aca="1" ref="AA1216" ca="1">HYPERLINK("#"&amp;CELL("direccion",Tabla_471071!A1212),"1209")</f>
        <v>1209</v>
      </c>
      <c r="AB1216" s="5" t="str" cm="1">
        <f t="array" aca="1" ref="AB1216" ca="1">HYPERLINK("#"&amp;CELL("direccion",Tabla_471062!A1212),"1209")</f>
        <v>1209</v>
      </c>
      <c r="AC1216" s="5" t="str" cm="1">
        <f t="array" aca="1" ref="AC1216" ca="1">HYPERLINK("#"&amp;CELL("direccion",Tabla_471074!A1212),"1209")</f>
        <v>1209</v>
      </c>
      <c r="AD1216" t="s">
        <v>213</v>
      </c>
      <c r="AE1216" s="3">
        <v>45747</v>
      </c>
    </row>
    <row r="1217" spans="1:31" x14ac:dyDescent="0.3">
      <c r="A1217">
        <v>2025</v>
      </c>
      <c r="B1217" s="3">
        <v>45658</v>
      </c>
      <c r="C1217" s="3">
        <v>45747</v>
      </c>
      <c r="D1217" t="s">
        <v>84</v>
      </c>
      <c r="E1217">
        <v>159</v>
      </c>
      <c r="F1217" t="s">
        <v>276</v>
      </c>
      <c r="G1217" t="s">
        <v>276</v>
      </c>
      <c r="H1217" t="s">
        <v>225</v>
      </c>
      <c r="I1217" t="s">
        <v>1377</v>
      </c>
      <c r="J1217" t="s">
        <v>454</v>
      </c>
      <c r="K1217" t="s">
        <v>737</v>
      </c>
      <c r="L1217" t="s">
        <v>91</v>
      </c>
      <c r="M1217">
        <v>10774</v>
      </c>
      <c r="N1217" t="s">
        <v>212</v>
      </c>
      <c r="O1217">
        <v>8774.15</v>
      </c>
      <c r="P1217" t="s">
        <v>212</v>
      </c>
      <c r="Q1217" s="5" t="str" cm="1">
        <f t="array" aca="1" ref="Q1217" ca="1">HYPERLINK("#"&amp;CELL("direccion",Tabla_471065!A1213),"1210")</f>
        <v>1210</v>
      </c>
      <c r="R1217" s="5" t="str" cm="1">
        <f t="array" aca="1" ref="R1217" ca="1">HYPERLINK("#"&amp;CELL("direccion",Tabla_471039!A1213),"1210")</f>
        <v>1210</v>
      </c>
      <c r="S1217" s="5" t="str" cm="1">
        <f t="array" aca="1" ref="S1217" ca="1">HYPERLINK("#"&amp;CELL("direccion",Tabla_471067!A1213),"1210")</f>
        <v>1210</v>
      </c>
      <c r="T1217" s="5" t="str" cm="1">
        <f t="array" aca="1" ref="T1217" ca="1">HYPERLINK("#"&amp;CELL("direccion",Tabla_471023!A1213),"1210")</f>
        <v>1210</v>
      </c>
      <c r="U1217" s="5" t="str" cm="1">
        <f t="array" aca="1" ref="U1217" ca="1">HYPERLINK("#"&amp;CELL("direccion",Tabla_471047!A1213),"1210")</f>
        <v>1210</v>
      </c>
      <c r="V1217" s="5" t="str" cm="1">
        <f t="array" aca="1" ref="V1217" ca="1">HYPERLINK("#"&amp;CELL("direccion",Tabla_471030!A1213),"1210")</f>
        <v>1210</v>
      </c>
      <c r="W1217" s="5" t="str" cm="1">
        <f t="array" aca="1" ref="W1217" ca="1">HYPERLINK("#"&amp;CELL("direccion",Tabla_471041!A1213),"1210")</f>
        <v>1210</v>
      </c>
      <c r="X1217" s="5" t="str" cm="1">
        <f t="array" aca="1" ref="X1217" ca="1">HYPERLINK("#"&amp;CELL("direccion",Tabla_471031!A1213),"1210")</f>
        <v>1210</v>
      </c>
      <c r="Y1217" s="5" t="str" cm="1">
        <f t="array" aca="1" ref="Y1217" ca="1">HYPERLINK("#"&amp;CELL("direccion",Tabla_471032!A1213),"1210")</f>
        <v>1210</v>
      </c>
      <c r="Z1217" s="5" t="str" cm="1">
        <f t="array" aca="1" ref="Z1217" ca="1">HYPERLINK("#"&amp;CELL("direccion",Tabla_471059!A1213),"1210")</f>
        <v>1210</v>
      </c>
      <c r="AA1217" s="5" t="str" cm="1">
        <f t="array" aca="1" ref="AA1217" ca="1">HYPERLINK("#"&amp;CELL("direccion",Tabla_471071!A1213),"1210")</f>
        <v>1210</v>
      </c>
      <c r="AB1217" s="5" t="str" cm="1">
        <f t="array" aca="1" ref="AB1217" ca="1">HYPERLINK("#"&amp;CELL("direccion",Tabla_471062!A1213),"1210")</f>
        <v>1210</v>
      </c>
      <c r="AC1217" s="5" t="str" cm="1">
        <f t="array" aca="1" ref="AC1217" ca="1">HYPERLINK("#"&amp;CELL("direccion",Tabla_471074!A1213),"1210")</f>
        <v>1210</v>
      </c>
      <c r="AD1217" t="s">
        <v>213</v>
      </c>
      <c r="AE1217" s="3">
        <v>45747</v>
      </c>
    </row>
    <row r="1218" spans="1:31" x14ac:dyDescent="0.3">
      <c r="A1218">
        <v>2025</v>
      </c>
      <c r="B1218" s="3">
        <v>45658</v>
      </c>
      <c r="C1218" s="3">
        <v>45747</v>
      </c>
      <c r="D1218" t="s">
        <v>84</v>
      </c>
      <c r="E1218">
        <v>159</v>
      </c>
      <c r="F1218" t="s">
        <v>276</v>
      </c>
      <c r="G1218" t="s">
        <v>276</v>
      </c>
      <c r="H1218" t="s">
        <v>225</v>
      </c>
      <c r="I1218" t="s">
        <v>1850</v>
      </c>
      <c r="J1218" t="s">
        <v>1851</v>
      </c>
      <c r="K1218" t="s">
        <v>1424</v>
      </c>
      <c r="L1218" t="s">
        <v>91</v>
      </c>
      <c r="M1218">
        <v>10774</v>
      </c>
      <c r="N1218" t="s">
        <v>212</v>
      </c>
      <c r="O1218">
        <v>8774.15</v>
      </c>
      <c r="P1218" t="s">
        <v>212</v>
      </c>
      <c r="Q1218" s="5" t="str" cm="1">
        <f t="array" aca="1" ref="Q1218" ca="1">HYPERLINK("#"&amp;CELL("direccion",Tabla_471065!A1214),"1211")</f>
        <v>1211</v>
      </c>
      <c r="R1218" s="5" t="str" cm="1">
        <f t="array" aca="1" ref="R1218" ca="1">HYPERLINK("#"&amp;CELL("direccion",Tabla_471039!A1214),"1211")</f>
        <v>1211</v>
      </c>
      <c r="S1218" s="5" t="str" cm="1">
        <f t="array" aca="1" ref="S1218" ca="1">HYPERLINK("#"&amp;CELL("direccion",Tabla_471067!A1214),"1211")</f>
        <v>1211</v>
      </c>
      <c r="T1218" s="5" t="str" cm="1">
        <f t="array" aca="1" ref="T1218" ca="1">HYPERLINK("#"&amp;CELL("direccion",Tabla_471023!A1214),"1211")</f>
        <v>1211</v>
      </c>
      <c r="U1218" s="5" t="str" cm="1">
        <f t="array" aca="1" ref="U1218" ca="1">HYPERLINK("#"&amp;CELL("direccion",Tabla_471047!A1214),"1211")</f>
        <v>1211</v>
      </c>
      <c r="V1218" s="5" t="str" cm="1">
        <f t="array" aca="1" ref="V1218" ca="1">HYPERLINK("#"&amp;CELL("direccion",Tabla_471030!A1214),"1211")</f>
        <v>1211</v>
      </c>
      <c r="W1218" s="5" t="str" cm="1">
        <f t="array" aca="1" ref="W1218" ca="1">HYPERLINK("#"&amp;CELL("direccion",Tabla_471041!A1214),"1211")</f>
        <v>1211</v>
      </c>
      <c r="X1218" s="5" t="str" cm="1">
        <f t="array" aca="1" ref="X1218" ca="1">HYPERLINK("#"&amp;CELL("direccion",Tabla_471031!A1214),"1211")</f>
        <v>1211</v>
      </c>
      <c r="Y1218" s="5" t="str" cm="1">
        <f t="array" aca="1" ref="Y1218" ca="1">HYPERLINK("#"&amp;CELL("direccion",Tabla_471032!A1214),"1211")</f>
        <v>1211</v>
      </c>
      <c r="Z1218" s="5" t="str" cm="1">
        <f t="array" aca="1" ref="Z1218" ca="1">HYPERLINK("#"&amp;CELL("direccion",Tabla_471059!A1214),"1211")</f>
        <v>1211</v>
      </c>
      <c r="AA1218" s="5" t="str" cm="1">
        <f t="array" aca="1" ref="AA1218" ca="1">HYPERLINK("#"&amp;CELL("direccion",Tabla_471071!A1214),"1211")</f>
        <v>1211</v>
      </c>
      <c r="AB1218" s="5" t="str" cm="1">
        <f t="array" aca="1" ref="AB1218" ca="1">HYPERLINK("#"&amp;CELL("direccion",Tabla_471062!A1214),"1211")</f>
        <v>1211</v>
      </c>
      <c r="AC1218" s="5" t="str" cm="1">
        <f t="array" aca="1" ref="AC1218" ca="1">HYPERLINK("#"&amp;CELL("direccion",Tabla_471074!A1214),"1211")</f>
        <v>1211</v>
      </c>
      <c r="AD1218" t="s">
        <v>213</v>
      </c>
      <c r="AE1218" s="3">
        <v>45747</v>
      </c>
    </row>
    <row r="1219" spans="1:31" x14ac:dyDescent="0.3">
      <c r="A1219">
        <v>2025</v>
      </c>
      <c r="B1219" s="3">
        <v>45658</v>
      </c>
      <c r="C1219" s="3">
        <v>45747</v>
      </c>
      <c r="D1219" t="s">
        <v>84</v>
      </c>
      <c r="E1219">
        <v>159</v>
      </c>
      <c r="F1219" t="s">
        <v>318</v>
      </c>
      <c r="G1219" t="s">
        <v>318</v>
      </c>
      <c r="H1219" t="s">
        <v>225</v>
      </c>
      <c r="I1219" t="s">
        <v>1460</v>
      </c>
      <c r="J1219" t="s">
        <v>395</v>
      </c>
      <c r="K1219" t="s">
        <v>347</v>
      </c>
      <c r="L1219" t="s">
        <v>92</v>
      </c>
      <c r="M1219">
        <v>10774</v>
      </c>
      <c r="N1219" t="s">
        <v>212</v>
      </c>
      <c r="O1219">
        <v>8774.15</v>
      </c>
      <c r="P1219" t="s">
        <v>212</v>
      </c>
      <c r="Q1219" s="5" t="str" cm="1">
        <f t="array" aca="1" ref="Q1219" ca="1">HYPERLINK("#"&amp;CELL("direccion",Tabla_471065!A1215),"1212")</f>
        <v>1212</v>
      </c>
      <c r="R1219" s="5" t="str" cm="1">
        <f t="array" aca="1" ref="R1219" ca="1">HYPERLINK("#"&amp;CELL("direccion",Tabla_471039!A1215),"1212")</f>
        <v>1212</v>
      </c>
      <c r="S1219" s="5" t="str" cm="1">
        <f t="array" aca="1" ref="S1219" ca="1">HYPERLINK("#"&amp;CELL("direccion",Tabla_471067!A1215),"1212")</f>
        <v>1212</v>
      </c>
      <c r="T1219" s="5" t="str" cm="1">
        <f t="array" aca="1" ref="T1219" ca="1">HYPERLINK("#"&amp;CELL("direccion",Tabla_471023!A1215),"1212")</f>
        <v>1212</v>
      </c>
      <c r="U1219" s="5" t="str" cm="1">
        <f t="array" aca="1" ref="U1219" ca="1">HYPERLINK("#"&amp;CELL("direccion",Tabla_471047!A1215),"1212")</f>
        <v>1212</v>
      </c>
      <c r="V1219" s="5" t="str" cm="1">
        <f t="array" aca="1" ref="V1219" ca="1">HYPERLINK("#"&amp;CELL("direccion",Tabla_471030!A1215),"1212")</f>
        <v>1212</v>
      </c>
      <c r="W1219" s="5" t="str" cm="1">
        <f t="array" aca="1" ref="W1219" ca="1">HYPERLINK("#"&amp;CELL("direccion",Tabla_471041!A1215),"1212")</f>
        <v>1212</v>
      </c>
      <c r="X1219" s="5" t="str" cm="1">
        <f t="array" aca="1" ref="X1219" ca="1">HYPERLINK("#"&amp;CELL("direccion",Tabla_471031!A1215),"1212")</f>
        <v>1212</v>
      </c>
      <c r="Y1219" s="5" t="str" cm="1">
        <f t="array" aca="1" ref="Y1219" ca="1">HYPERLINK("#"&amp;CELL("direccion",Tabla_471032!A1215),"1212")</f>
        <v>1212</v>
      </c>
      <c r="Z1219" s="5" t="str" cm="1">
        <f t="array" aca="1" ref="Z1219" ca="1">HYPERLINK("#"&amp;CELL("direccion",Tabla_471059!A1215),"1212")</f>
        <v>1212</v>
      </c>
      <c r="AA1219" s="5" t="str" cm="1">
        <f t="array" aca="1" ref="AA1219" ca="1">HYPERLINK("#"&amp;CELL("direccion",Tabla_471071!A1215),"1212")</f>
        <v>1212</v>
      </c>
      <c r="AB1219" s="5" t="str" cm="1">
        <f t="array" aca="1" ref="AB1219" ca="1">HYPERLINK("#"&amp;CELL("direccion",Tabla_471062!A1215),"1212")</f>
        <v>1212</v>
      </c>
      <c r="AC1219" s="5" t="str" cm="1">
        <f t="array" aca="1" ref="AC1219" ca="1">HYPERLINK("#"&amp;CELL("direccion",Tabla_471074!A1215),"1212")</f>
        <v>1212</v>
      </c>
      <c r="AD1219" t="s">
        <v>213</v>
      </c>
      <c r="AE1219" s="3">
        <v>45747</v>
      </c>
    </row>
    <row r="1220" spans="1:31" x14ac:dyDescent="0.3">
      <c r="A1220">
        <v>2025</v>
      </c>
      <c r="B1220" s="3">
        <v>45658</v>
      </c>
      <c r="C1220" s="3">
        <v>45747</v>
      </c>
      <c r="D1220" t="s">
        <v>84</v>
      </c>
      <c r="E1220">
        <v>159</v>
      </c>
      <c r="F1220" t="s">
        <v>318</v>
      </c>
      <c r="G1220" t="s">
        <v>318</v>
      </c>
      <c r="H1220" t="s">
        <v>225</v>
      </c>
      <c r="I1220" t="s">
        <v>1852</v>
      </c>
      <c r="J1220" t="s">
        <v>1853</v>
      </c>
      <c r="K1220" t="s">
        <v>563</v>
      </c>
      <c r="L1220" t="s">
        <v>92</v>
      </c>
      <c r="M1220">
        <v>10774</v>
      </c>
      <c r="N1220" t="s">
        <v>212</v>
      </c>
      <c r="O1220">
        <v>8774.15</v>
      </c>
      <c r="P1220" t="s">
        <v>212</v>
      </c>
      <c r="Q1220" s="5" t="str" cm="1">
        <f t="array" aca="1" ref="Q1220" ca="1">HYPERLINK("#"&amp;CELL("direccion",Tabla_471065!A1216),"1213")</f>
        <v>1213</v>
      </c>
      <c r="R1220" s="5" t="str" cm="1">
        <f t="array" aca="1" ref="R1220" ca="1">HYPERLINK("#"&amp;CELL("direccion",Tabla_471039!A1216),"1213")</f>
        <v>1213</v>
      </c>
      <c r="S1220" s="5" t="str" cm="1">
        <f t="array" aca="1" ref="S1220" ca="1">HYPERLINK("#"&amp;CELL("direccion",Tabla_471067!A1216),"1213")</f>
        <v>1213</v>
      </c>
      <c r="T1220" s="5" t="str" cm="1">
        <f t="array" aca="1" ref="T1220" ca="1">HYPERLINK("#"&amp;CELL("direccion",Tabla_471023!A1216),"1213")</f>
        <v>1213</v>
      </c>
      <c r="U1220" s="5" t="str" cm="1">
        <f t="array" aca="1" ref="U1220" ca="1">HYPERLINK("#"&amp;CELL("direccion",Tabla_471047!A1216),"1213")</f>
        <v>1213</v>
      </c>
      <c r="V1220" s="5" t="str" cm="1">
        <f t="array" aca="1" ref="V1220" ca="1">HYPERLINK("#"&amp;CELL("direccion",Tabla_471030!A1216),"1213")</f>
        <v>1213</v>
      </c>
      <c r="W1220" s="5" t="str" cm="1">
        <f t="array" aca="1" ref="W1220" ca="1">HYPERLINK("#"&amp;CELL("direccion",Tabla_471041!A1216),"1213")</f>
        <v>1213</v>
      </c>
      <c r="X1220" s="5" t="str" cm="1">
        <f t="array" aca="1" ref="X1220" ca="1">HYPERLINK("#"&amp;CELL("direccion",Tabla_471031!A1216),"1213")</f>
        <v>1213</v>
      </c>
      <c r="Y1220" s="5" t="str" cm="1">
        <f t="array" aca="1" ref="Y1220" ca="1">HYPERLINK("#"&amp;CELL("direccion",Tabla_471032!A1216),"1213")</f>
        <v>1213</v>
      </c>
      <c r="Z1220" s="5" t="str" cm="1">
        <f t="array" aca="1" ref="Z1220" ca="1">HYPERLINK("#"&amp;CELL("direccion",Tabla_471059!A1216),"1213")</f>
        <v>1213</v>
      </c>
      <c r="AA1220" s="5" t="str" cm="1">
        <f t="array" aca="1" ref="AA1220" ca="1">HYPERLINK("#"&amp;CELL("direccion",Tabla_471071!A1216),"1213")</f>
        <v>1213</v>
      </c>
      <c r="AB1220" s="5" t="str" cm="1">
        <f t="array" aca="1" ref="AB1220" ca="1">HYPERLINK("#"&amp;CELL("direccion",Tabla_471062!A1216),"1213")</f>
        <v>1213</v>
      </c>
      <c r="AC1220" s="5" t="str" cm="1">
        <f t="array" aca="1" ref="AC1220" ca="1">HYPERLINK("#"&amp;CELL("direccion",Tabla_471074!A1216),"1213")</f>
        <v>1213</v>
      </c>
      <c r="AD1220" t="s">
        <v>213</v>
      </c>
      <c r="AE1220" s="3">
        <v>45747</v>
      </c>
    </row>
    <row r="1221" spans="1:31" x14ac:dyDescent="0.3">
      <c r="A1221">
        <v>2025</v>
      </c>
      <c r="B1221" s="3">
        <v>45658</v>
      </c>
      <c r="C1221" s="3">
        <v>45747</v>
      </c>
      <c r="D1221" t="s">
        <v>84</v>
      </c>
      <c r="E1221">
        <v>150</v>
      </c>
      <c r="F1221" t="s">
        <v>320</v>
      </c>
      <c r="G1221" t="s">
        <v>320</v>
      </c>
      <c r="H1221" t="s">
        <v>225</v>
      </c>
      <c r="I1221" t="s">
        <v>1854</v>
      </c>
      <c r="J1221" t="s">
        <v>830</v>
      </c>
      <c r="K1221" t="s">
        <v>347</v>
      </c>
      <c r="L1221" t="s">
        <v>91</v>
      </c>
      <c r="M1221">
        <v>9736</v>
      </c>
      <c r="N1221" t="s">
        <v>212</v>
      </c>
      <c r="O1221">
        <v>7959.38</v>
      </c>
      <c r="P1221" t="s">
        <v>212</v>
      </c>
      <c r="Q1221" s="5" t="str" cm="1">
        <f t="array" aca="1" ref="Q1221" ca="1">HYPERLINK("#"&amp;CELL("direccion",Tabla_471065!A1217),"1214")</f>
        <v>1214</v>
      </c>
      <c r="R1221" s="5" t="str" cm="1">
        <f t="array" aca="1" ref="R1221" ca="1">HYPERLINK("#"&amp;CELL("direccion",Tabla_471039!A1217),"1214")</f>
        <v>1214</v>
      </c>
      <c r="S1221" s="5" t="str" cm="1">
        <f t="array" aca="1" ref="S1221" ca="1">HYPERLINK("#"&amp;CELL("direccion",Tabla_471067!A1217),"1214")</f>
        <v>1214</v>
      </c>
      <c r="T1221" s="5" t="str" cm="1">
        <f t="array" aca="1" ref="T1221" ca="1">HYPERLINK("#"&amp;CELL("direccion",Tabla_471023!A1217),"1214")</f>
        <v>1214</v>
      </c>
      <c r="U1221" s="5" t="str" cm="1">
        <f t="array" aca="1" ref="U1221" ca="1">HYPERLINK("#"&amp;CELL("direccion",Tabla_471047!A1217),"1214")</f>
        <v>1214</v>
      </c>
      <c r="V1221" s="5" t="str" cm="1">
        <f t="array" aca="1" ref="V1221" ca="1">HYPERLINK("#"&amp;CELL("direccion",Tabla_471030!A1217),"1214")</f>
        <v>1214</v>
      </c>
      <c r="W1221" s="5" t="str" cm="1">
        <f t="array" aca="1" ref="W1221" ca="1">HYPERLINK("#"&amp;CELL("direccion",Tabla_471041!A1217),"1214")</f>
        <v>1214</v>
      </c>
      <c r="X1221" s="5" t="str" cm="1">
        <f t="array" aca="1" ref="X1221" ca="1">HYPERLINK("#"&amp;CELL("direccion",Tabla_471031!A1217),"1214")</f>
        <v>1214</v>
      </c>
      <c r="Y1221" s="5" t="str" cm="1">
        <f t="array" aca="1" ref="Y1221" ca="1">HYPERLINK("#"&amp;CELL("direccion",Tabla_471032!A1217),"1214")</f>
        <v>1214</v>
      </c>
      <c r="Z1221" s="5" t="str" cm="1">
        <f t="array" aca="1" ref="Z1221" ca="1">HYPERLINK("#"&amp;CELL("direccion",Tabla_471059!A1217),"1214")</f>
        <v>1214</v>
      </c>
      <c r="AA1221" s="5" t="str" cm="1">
        <f t="array" aca="1" ref="AA1221" ca="1">HYPERLINK("#"&amp;CELL("direccion",Tabla_471071!A1217),"1214")</f>
        <v>1214</v>
      </c>
      <c r="AB1221" s="5" t="str" cm="1">
        <f t="array" aca="1" ref="AB1221" ca="1">HYPERLINK("#"&amp;CELL("direccion",Tabla_471062!A1217),"1214")</f>
        <v>1214</v>
      </c>
      <c r="AC1221" s="5" t="str" cm="1">
        <f t="array" aca="1" ref="AC1221" ca="1">HYPERLINK("#"&amp;CELL("direccion",Tabla_471074!A1217),"1214")</f>
        <v>1214</v>
      </c>
      <c r="AD1221" t="s">
        <v>213</v>
      </c>
      <c r="AE1221" s="3">
        <v>45747</v>
      </c>
    </row>
    <row r="1222" spans="1:31" x14ac:dyDescent="0.3">
      <c r="A1222">
        <v>2025</v>
      </c>
      <c r="B1222" s="3">
        <v>45658</v>
      </c>
      <c r="C1222" s="3">
        <v>45747</v>
      </c>
      <c r="D1222" t="s">
        <v>84</v>
      </c>
      <c r="E1222">
        <v>149</v>
      </c>
      <c r="F1222" t="s">
        <v>324</v>
      </c>
      <c r="G1222" t="s">
        <v>324</v>
      </c>
      <c r="H1222" t="s">
        <v>225</v>
      </c>
      <c r="I1222" t="s">
        <v>1855</v>
      </c>
      <c r="J1222" t="s">
        <v>1856</v>
      </c>
      <c r="K1222" t="s">
        <v>423</v>
      </c>
      <c r="L1222" t="s">
        <v>91</v>
      </c>
      <c r="M1222">
        <v>10342</v>
      </c>
      <c r="N1222" t="s">
        <v>212</v>
      </c>
      <c r="O1222">
        <v>8435.06</v>
      </c>
      <c r="P1222" t="s">
        <v>212</v>
      </c>
      <c r="Q1222" s="5" t="str" cm="1">
        <f t="array" aca="1" ref="Q1222" ca="1">HYPERLINK("#"&amp;CELL("direccion",Tabla_471065!A1218),"1215")</f>
        <v>1215</v>
      </c>
      <c r="R1222" s="5" t="str" cm="1">
        <f t="array" aca="1" ref="R1222" ca="1">HYPERLINK("#"&amp;CELL("direccion",Tabla_471039!A1218),"1215")</f>
        <v>1215</v>
      </c>
      <c r="S1222" s="5" t="str" cm="1">
        <f t="array" aca="1" ref="S1222" ca="1">HYPERLINK("#"&amp;CELL("direccion",Tabla_471067!A1218),"1215")</f>
        <v>1215</v>
      </c>
      <c r="T1222" s="5" t="str" cm="1">
        <f t="array" aca="1" ref="T1222" ca="1">HYPERLINK("#"&amp;CELL("direccion",Tabla_471023!A1218),"1215")</f>
        <v>1215</v>
      </c>
      <c r="U1222" s="5" t="str" cm="1">
        <f t="array" aca="1" ref="U1222" ca="1">HYPERLINK("#"&amp;CELL("direccion",Tabla_471047!A1218),"1215")</f>
        <v>1215</v>
      </c>
      <c r="V1222" s="5" t="str" cm="1">
        <f t="array" aca="1" ref="V1222" ca="1">HYPERLINK("#"&amp;CELL("direccion",Tabla_471030!A1218),"1215")</f>
        <v>1215</v>
      </c>
      <c r="W1222" s="5" t="str" cm="1">
        <f t="array" aca="1" ref="W1222" ca="1">HYPERLINK("#"&amp;CELL("direccion",Tabla_471041!A1218),"1215")</f>
        <v>1215</v>
      </c>
      <c r="X1222" s="5" t="str" cm="1">
        <f t="array" aca="1" ref="X1222" ca="1">HYPERLINK("#"&amp;CELL("direccion",Tabla_471031!A1218),"1215")</f>
        <v>1215</v>
      </c>
      <c r="Y1222" s="5" t="str" cm="1">
        <f t="array" aca="1" ref="Y1222" ca="1">HYPERLINK("#"&amp;CELL("direccion",Tabla_471032!A1218),"1215")</f>
        <v>1215</v>
      </c>
      <c r="Z1222" s="5" t="str" cm="1">
        <f t="array" aca="1" ref="Z1222" ca="1">HYPERLINK("#"&amp;CELL("direccion",Tabla_471059!A1218),"1215")</f>
        <v>1215</v>
      </c>
      <c r="AA1222" s="5" t="str" cm="1">
        <f t="array" aca="1" ref="AA1222" ca="1">HYPERLINK("#"&amp;CELL("direccion",Tabla_471071!A1218),"1215")</f>
        <v>1215</v>
      </c>
      <c r="AB1222" s="5" t="str" cm="1">
        <f t="array" aca="1" ref="AB1222" ca="1">HYPERLINK("#"&amp;CELL("direccion",Tabla_471062!A1218),"1215")</f>
        <v>1215</v>
      </c>
      <c r="AC1222" s="5" t="str" cm="1">
        <f t="array" aca="1" ref="AC1222" ca="1">HYPERLINK("#"&amp;CELL("direccion",Tabla_471074!A1218),"1215")</f>
        <v>1215</v>
      </c>
      <c r="AD1222" t="s">
        <v>213</v>
      </c>
      <c r="AE1222" s="3">
        <v>45747</v>
      </c>
    </row>
    <row r="1223" spans="1:31" x14ac:dyDescent="0.3">
      <c r="A1223">
        <v>2025</v>
      </c>
      <c r="B1223" s="3">
        <v>45658</v>
      </c>
      <c r="C1223" s="3">
        <v>45747</v>
      </c>
      <c r="D1223" t="s">
        <v>84</v>
      </c>
      <c r="E1223">
        <v>149</v>
      </c>
      <c r="F1223" t="s">
        <v>325</v>
      </c>
      <c r="G1223" t="s">
        <v>325</v>
      </c>
      <c r="H1223" t="s">
        <v>225</v>
      </c>
      <c r="I1223" t="s">
        <v>1857</v>
      </c>
      <c r="J1223" t="s">
        <v>914</v>
      </c>
      <c r="K1223" t="s">
        <v>361</v>
      </c>
      <c r="L1223" t="s">
        <v>91</v>
      </c>
      <c r="M1223">
        <v>10342</v>
      </c>
      <c r="N1223" t="s">
        <v>212</v>
      </c>
      <c r="O1223">
        <v>8435.06</v>
      </c>
      <c r="P1223" t="s">
        <v>212</v>
      </c>
      <c r="Q1223" s="5" t="str" cm="1">
        <f t="array" aca="1" ref="Q1223" ca="1">HYPERLINK("#"&amp;CELL("direccion",Tabla_471065!A1219),"1216")</f>
        <v>1216</v>
      </c>
      <c r="R1223" s="5" t="str" cm="1">
        <f t="array" aca="1" ref="R1223" ca="1">HYPERLINK("#"&amp;CELL("direccion",Tabla_471039!A1219),"1216")</f>
        <v>1216</v>
      </c>
      <c r="S1223" s="5" t="str" cm="1">
        <f t="array" aca="1" ref="S1223" ca="1">HYPERLINK("#"&amp;CELL("direccion",Tabla_471067!A1219),"1216")</f>
        <v>1216</v>
      </c>
      <c r="T1223" s="5" t="str" cm="1">
        <f t="array" aca="1" ref="T1223" ca="1">HYPERLINK("#"&amp;CELL("direccion",Tabla_471023!A1219),"1216")</f>
        <v>1216</v>
      </c>
      <c r="U1223" s="5" t="str" cm="1">
        <f t="array" aca="1" ref="U1223" ca="1">HYPERLINK("#"&amp;CELL("direccion",Tabla_471047!A1219),"1216")</f>
        <v>1216</v>
      </c>
      <c r="V1223" s="5" t="str" cm="1">
        <f t="array" aca="1" ref="V1223" ca="1">HYPERLINK("#"&amp;CELL("direccion",Tabla_471030!A1219),"1216")</f>
        <v>1216</v>
      </c>
      <c r="W1223" s="5" t="str" cm="1">
        <f t="array" aca="1" ref="W1223" ca="1">HYPERLINK("#"&amp;CELL("direccion",Tabla_471041!A1219),"1216")</f>
        <v>1216</v>
      </c>
      <c r="X1223" s="5" t="str" cm="1">
        <f t="array" aca="1" ref="X1223" ca="1">HYPERLINK("#"&amp;CELL("direccion",Tabla_471031!A1219),"1216")</f>
        <v>1216</v>
      </c>
      <c r="Y1223" s="5" t="str" cm="1">
        <f t="array" aca="1" ref="Y1223" ca="1">HYPERLINK("#"&amp;CELL("direccion",Tabla_471032!A1219),"1216")</f>
        <v>1216</v>
      </c>
      <c r="Z1223" s="5" t="str" cm="1">
        <f t="array" aca="1" ref="Z1223" ca="1">HYPERLINK("#"&amp;CELL("direccion",Tabla_471059!A1219),"1216")</f>
        <v>1216</v>
      </c>
      <c r="AA1223" s="5" t="str" cm="1">
        <f t="array" aca="1" ref="AA1223" ca="1">HYPERLINK("#"&amp;CELL("direccion",Tabla_471071!A1219),"1216")</f>
        <v>1216</v>
      </c>
      <c r="AB1223" s="5" t="str" cm="1">
        <f t="array" aca="1" ref="AB1223" ca="1">HYPERLINK("#"&amp;CELL("direccion",Tabla_471062!A1219),"1216")</f>
        <v>1216</v>
      </c>
      <c r="AC1223" s="5" t="str" cm="1">
        <f t="array" aca="1" ref="AC1223" ca="1">HYPERLINK("#"&amp;CELL("direccion",Tabla_471074!A1219),"1216")</f>
        <v>1216</v>
      </c>
      <c r="AD1223" t="s">
        <v>213</v>
      </c>
      <c r="AE1223" s="3">
        <v>45747</v>
      </c>
    </row>
    <row r="1224" spans="1:31" x14ac:dyDescent="0.3">
      <c r="A1224">
        <v>2025</v>
      </c>
      <c r="B1224" s="3">
        <v>45658</v>
      </c>
      <c r="C1224" s="3">
        <v>45747</v>
      </c>
      <c r="D1224" t="s">
        <v>84</v>
      </c>
      <c r="E1224">
        <v>149</v>
      </c>
      <c r="F1224" t="s">
        <v>276</v>
      </c>
      <c r="G1224" t="s">
        <v>276</v>
      </c>
      <c r="H1224" t="s">
        <v>225</v>
      </c>
      <c r="I1224" t="s">
        <v>1858</v>
      </c>
      <c r="J1224" t="s">
        <v>516</v>
      </c>
      <c r="K1224" t="s">
        <v>477</v>
      </c>
      <c r="L1224" t="s">
        <v>91</v>
      </c>
      <c r="M1224">
        <v>10342</v>
      </c>
      <c r="N1224" t="s">
        <v>212</v>
      </c>
      <c r="O1224">
        <v>8435.06</v>
      </c>
      <c r="P1224" t="s">
        <v>212</v>
      </c>
      <c r="Q1224" s="5" t="str" cm="1">
        <f t="array" aca="1" ref="Q1224" ca="1">HYPERLINK("#"&amp;CELL("direccion",Tabla_471065!A1220),"1217")</f>
        <v>1217</v>
      </c>
      <c r="R1224" s="5" t="str" cm="1">
        <f t="array" aca="1" ref="R1224" ca="1">HYPERLINK("#"&amp;CELL("direccion",Tabla_471039!A1220),"1217")</f>
        <v>1217</v>
      </c>
      <c r="S1224" s="5" t="str" cm="1">
        <f t="array" aca="1" ref="S1224" ca="1">HYPERLINK("#"&amp;CELL("direccion",Tabla_471067!A1220),"1217")</f>
        <v>1217</v>
      </c>
      <c r="T1224" s="5" t="str" cm="1">
        <f t="array" aca="1" ref="T1224" ca="1">HYPERLINK("#"&amp;CELL("direccion",Tabla_471023!A1220),"1217")</f>
        <v>1217</v>
      </c>
      <c r="U1224" s="5" t="str" cm="1">
        <f t="array" aca="1" ref="U1224" ca="1">HYPERLINK("#"&amp;CELL("direccion",Tabla_471047!A1220),"1217")</f>
        <v>1217</v>
      </c>
      <c r="V1224" s="5" t="str" cm="1">
        <f t="array" aca="1" ref="V1224" ca="1">HYPERLINK("#"&amp;CELL("direccion",Tabla_471030!A1220),"1217")</f>
        <v>1217</v>
      </c>
      <c r="W1224" s="5" t="str" cm="1">
        <f t="array" aca="1" ref="W1224" ca="1">HYPERLINK("#"&amp;CELL("direccion",Tabla_471041!A1220),"1217")</f>
        <v>1217</v>
      </c>
      <c r="X1224" s="5" t="str" cm="1">
        <f t="array" aca="1" ref="X1224" ca="1">HYPERLINK("#"&amp;CELL("direccion",Tabla_471031!A1220),"1217")</f>
        <v>1217</v>
      </c>
      <c r="Y1224" s="5" t="str" cm="1">
        <f t="array" aca="1" ref="Y1224" ca="1">HYPERLINK("#"&amp;CELL("direccion",Tabla_471032!A1220),"1217")</f>
        <v>1217</v>
      </c>
      <c r="Z1224" s="5" t="str" cm="1">
        <f t="array" aca="1" ref="Z1224" ca="1">HYPERLINK("#"&amp;CELL("direccion",Tabla_471059!A1220),"1217")</f>
        <v>1217</v>
      </c>
      <c r="AA1224" s="5" t="str" cm="1">
        <f t="array" aca="1" ref="AA1224" ca="1">HYPERLINK("#"&amp;CELL("direccion",Tabla_471071!A1220),"1217")</f>
        <v>1217</v>
      </c>
      <c r="AB1224" s="5" t="str" cm="1">
        <f t="array" aca="1" ref="AB1224" ca="1">HYPERLINK("#"&amp;CELL("direccion",Tabla_471062!A1220),"1217")</f>
        <v>1217</v>
      </c>
      <c r="AC1224" s="5" t="str" cm="1">
        <f t="array" aca="1" ref="AC1224" ca="1">HYPERLINK("#"&amp;CELL("direccion",Tabla_471074!A1220),"1217")</f>
        <v>1217</v>
      </c>
      <c r="AD1224" t="s">
        <v>213</v>
      </c>
      <c r="AE1224" s="3">
        <v>45747</v>
      </c>
    </row>
    <row r="1225" spans="1:31" x14ac:dyDescent="0.3">
      <c r="A1225">
        <v>2025</v>
      </c>
      <c r="B1225" s="3">
        <v>45658</v>
      </c>
      <c r="C1225" s="3">
        <v>45747</v>
      </c>
      <c r="D1225" t="s">
        <v>84</v>
      </c>
      <c r="E1225">
        <v>149</v>
      </c>
      <c r="F1225" t="s">
        <v>324</v>
      </c>
      <c r="G1225" t="s">
        <v>324</v>
      </c>
      <c r="H1225" t="s">
        <v>225</v>
      </c>
      <c r="I1225" t="s">
        <v>1859</v>
      </c>
      <c r="J1225" t="s">
        <v>1096</v>
      </c>
      <c r="K1225" t="s">
        <v>527</v>
      </c>
      <c r="L1225" t="s">
        <v>92</v>
      </c>
      <c r="M1225">
        <v>10342</v>
      </c>
      <c r="N1225" t="s">
        <v>212</v>
      </c>
      <c r="O1225">
        <v>8435.06</v>
      </c>
      <c r="P1225" t="s">
        <v>212</v>
      </c>
      <c r="Q1225" s="5" t="str" cm="1">
        <f t="array" aca="1" ref="Q1225" ca="1">HYPERLINK("#"&amp;CELL("direccion",Tabla_471065!A1221),"1218")</f>
        <v>1218</v>
      </c>
      <c r="R1225" s="5" t="str" cm="1">
        <f t="array" aca="1" ref="R1225" ca="1">HYPERLINK("#"&amp;CELL("direccion",Tabla_471039!A1221),"1218")</f>
        <v>1218</v>
      </c>
      <c r="S1225" s="5" t="str" cm="1">
        <f t="array" aca="1" ref="S1225" ca="1">HYPERLINK("#"&amp;CELL("direccion",Tabla_471067!A1221),"1218")</f>
        <v>1218</v>
      </c>
      <c r="T1225" s="5" t="str" cm="1">
        <f t="array" aca="1" ref="T1225" ca="1">HYPERLINK("#"&amp;CELL("direccion",Tabla_471023!A1221),"1218")</f>
        <v>1218</v>
      </c>
      <c r="U1225" s="5" t="str" cm="1">
        <f t="array" aca="1" ref="U1225" ca="1">HYPERLINK("#"&amp;CELL("direccion",Tabla_471047!A1221),"1218")</f>
        <v>1218</v>
      </c>
      <c r="V1225" s="5" t="str" cm="1">
        <f t="array" aca="1" ref="V1225" ca="1">HYPERLINK("#"&amp;CELL("direccion",Tabla_471030!A1221),"1218")</f>
        <v>1218</v>
      </c>
      <c r="W1225" s="5" t="str" cm="1">
        <f t="array" aca="1" ref="W1225" ca="1">HYPERLINK("#"&amp;CELL("direccion",Tabla_471041!A1221),"1218")</f>
        <v>1218</v>
      </c>
      <c r="X1225" s="5" t="str" cm="1">
        <f t="array" aca="1" ref="X1225" ca="1">HYPERLINK("#"&amp;CELL("direccion",Tabla_471031!A1221),"1218")</f>
        <v>1218</v>
      </c>
      <c r="Y1225" s="5" t="str" cm="1">
        <f t="array" aca="1" ref="Y1225" ca="1">HYPERLINK("#"&amp;CELL("direccion",Tabla_471032!A1221),"1218")</f>
        <v>1218</v>
      </c>
      <c r="Z1225" s="5" t="str" cm="1">
        <f t="array" aca="1" ref="Z1225" ca="1">HYPERLINK("#"&amp;CELL("direccion",Tabla_471059!A1221),"1218")</f>
        <v>1218</v>
      </c>
      <c r="AA1225" s="5" t="str" cm="1">
        <f t="array" aca="1" ref="AA1225" ca="1">HYPERLINK("#"&amp;CELL("direccion",Tabla_471071!A1221),"1218")</f>
        <v>1218</v>
      </c>
      <c r="AB1225" s="5" t="str" cm="1">
        <f t="array" aca="1" ref="AB1225" ca="1">HYPERLINK("#"&amp;CELL("direccion",Tabla_471062!A1221),"1218")</f>
        <v>1218</v>
      </c>
      <c r="AC1225" s="5" t="str" cm="1">
        <f t="array" aca="1" ref="AC1225" ca="1">HYPERLINK("#"&amp;CELL("direccion",Tabla_471074!A1221),"1218")</f>
        <v>1218</v>
      </c>
      <c r="AD1225" t="s">
        <v>213</v>
      </c>
      <c r="AE1225" s="3">
        <v>45747</v>
      </c>
    </row>
    <row r="1226" spans="1:31" x14ac:dyDescent="0.3">
      <c r="A1226">
        <v>2025</v>
      </c>
      <c r="B1226" s="3">
        <v>45658</v>
      </c>
      <c r="C1226" s="3">
        <v>45747</v>
      </c>
      <c r="D1226" t="s">
        <v>84</v>
      </c>
      <c r="E1226">
        <v>149</v>
      </c>
      <c r="F1226" t="s">
        <v>324</v>
      </c>
      <c r="G1226" t="s">
        <v>324</v>
      </c>
      <c r="H1226" t="s">
        <v>225</v>
      </c>
      <c r="I1226" t="s">
        <v>1860</v>
      </c>
      <c r="J1226" t="s">
        <v>422</v>
      </c>
      <c r="K1226" t="s">
        <v>468</v>
      </c>
      <c r="L1226" t="s">
        <v>92</v>
      </c>
      <c r="M1226">
        <v>10342</v>
      </c>
      <c r="N1226" t="s">
        <v>212</v>
      </c>
      <c r="O1226">
        <v>8435.06</v>
      </c>
      <c r="P1226" t="s">
        <v>212</v>
      </c>
      <c r="Q1226" s="5" t="str" cm="1">
        <f t="array" aca="1" ref="Q1226" ca="1">HYPERLINK("#"&amp;CELL("direccion",Tabla_471065!A1222),"1219")</f>
        <v>1219</v>
      </c>
      <c r="R1226" s="5" t="str" cm="1">
        <f t="array" aca="1" ref="R1226" ca="1">HYPERLINK("#"&amp;CELL("direccion",Tabla_471039!A1222),"1219")</f>
        <v>1219</v>
      </c>
      <c r="S1226" s="5" t="str" cm="1">
        <f t="array" aca="1" ref="S1226" ca="1">HYPERLINK("#"&amp;CELL("direccion",Tabla_471067!A1222),"1219")</f>
        <v>1219</v>
      </c>
      <c r="T1226" s="5" t="str" cm="1">
        <f t="array" aca="1" ref="T1226" ca="1">HYPERLINK("#"&amp;CELL("direccion",Tabla_471023!A1222),"1219")</f>
        <v>1219</v>
      </c>
      <c r="U1226" s="5" t="str" cm="1">
        <f t="array" aca="1" ref="U1226" ca="1">HYPERLINK("#"&amp;CELL("direccion",Tabla_471047!A1222),"1219")</f>
        <v>1219</v>
      </c>
      <c r="V1226" s="5" t="str" cm="1">
        <f t="array" aca="1" ref="V1226" ca="1">HYPERLINK("#"&amp;CELL("direccion",Tabla_471030!A1222),"1219")</f>
        <v>1219</v>
      </c>
      <c r="W1226" s="5" t="str" cm="1">
        <f t="array" aca="1" ref="W1226" ca="1">HYPERLINK("#"&amp;CELL("direccion",Tabla_471041!A1222),"1219")</f>
        <v>1219</v>
      </c>
      <c r="X1226" s="5" t="str" cm="1">
        <f t="array" aca="1" ref="X1226" ca="1">HYPERLINK("#"&amp;CELL("direccion",Tabla_471031!A1222),"1219")</f>
        <v>1219</v>
      </c>
      <c r="Y1226" s="5" t="str" cm="1">
        <f t="array" aca="1" ref="Y1226" ca="1">HYPERLINK("#"&amp;CELL("direccion",Tabla_471032!A1222),"1219")</f>
        <v>1219</v>
      </c>
      <c r="Z1226" s="5" t="str" cm="1">
        <f t="array" aca="1" ref="Z1226" ca="1">HYPERLINK("#"&amp;CELL("direccion",Tabla_471059!A1222),"1219")</f>
        <v>1219</v>
      </c>
      <c r="AA1226" s="5" t="str" cm="1">
        <f t="array" aca="1" ref="AA1226" ca="1">HYPERLINK("#"&amp;CELL("direccion",Tabla_471071!A1222),"1219")</f>
        <v>1219</v>
      </c>
      <c r="AB1226" s="5" t="str" cm="1">
        <f t="array" aca="1" ref="AB1226" ca="1">HYPERLINK("#"&amp;CELL("direccion",Tabla_471062!A1222),"1219")</f>
        <v>1219</v>
      </c>
      <c r="AC1226" s="5" t="str" cm="1">
        <f t="array" aca="1" ref="AC1226" ca="1">HYPERLINK("#"&amp;CELL("direccion",Tabla_471074!A1222),"1219")</f>
        <v>1219</v>
      </c>
      <c r="AD1226" t="s">
        <v>213</v>
      </c>
      <c r="AE1226" s="3">
        <v>45747</v>
      </c>
    </row>
    <row r="1227" spans="1:31" x14ac:dyDescent="0.3">
      <c r="A1227">
        <v>2025</v>
      </c>
      <c r="B1227" s="3">
        <v>45658</v>
      </c>
      <c r="C1227" s="3">
        <v>45747</v>
      </c>
      <c r="D1227" t="s">
        <v>84</v>
      </c>
      <c r="E1227">
        <v>149</v>
      </c>
      <c r="F1227" t="s">
        <v>325</v>
      </c>
      <c r="G1227" t="s">
        <v>325</v>
      </c>
      <c r="H1227" t="s">
        <v>225</v>
      </c>
      <c r="I1227" t="s">
        <v>939</v>
      </c>
      <c r="J1227" t="s">
        <v>347</v>
      </c>
      <c r="K1227" t="s">
        <v>1105</v>
      </c>
      <c r="L1227" t="s">
        <v>92</v>
      </c>
      <c r="M1227">
        <v>9307</v>
      </c>
      <c r="N1227" t="s">
        <v>212</v>
      </c>
      <c r="O1227">
        <v>7622.63</v>
      </c>
      <c r="P1227" t="s">
        <v>212</v>
      </c>
      <c r="Q1227" s="5" t="str" cm="1">
        <f t="array" aca="1" ref="Q1227" ca="1">HYPERLINK("#"&amp;CELL("direccion",Tabla_471065!A1223),"1220")</f>
        <v>1220</v>
      </c>
      <c r="R1227" s="5" t="str" cm="1">
        <f t="array" aca="1" ref="R1227" ca="1">HYPERLINK("#"&amp;CELL("direccion",Tabla_471039!A1223),"1220")</f>
        <v>1220</v>
      </c>
      <c r="S1227" s="5" t="str" cm="1">
        <f t="array" aca="1" ref="S1227" ca="1">HYPERLINK("#"&amp;CELL("direccion",Tabla_471067!A1223),"1220")</f>
        <v>1220</v>
      </c>
      <c r="T1227" s="5" t="str" cm="1">
        <f t="array" aca="1" ref="T1227" ca="1">HYPERLINK("#"&amp;CELL("direccion",Tabla_471023!A1223),"1220")</f>
        <v>1220</v>
      </c>
      <c r="U1227" s="5" t="str" cm="1">
        <f t="array" aca="1" ref="U1227" ca="1">HYPERLINK("#"&amp;CELL("direccion",Tabla_471047!A1223),"1220")</f>
        <v>1220</v>
      </c>
      <c r="V1227" s="5" t="str" cm="1">
        <f t="array" aca="1" ref="V1227" ca="1">HYPERLINK("#"&amp;CELL("direccion",Tabla_471030!A1223),"1220")</f>
        <v>1220</v>
      </c>
      <c r="W1227" s="5" t="str" cm="1">
        <f t="array" aca="1" ref="W1227" ca="1">HYPERLINK("#"&amp;CELL("direccion",Tabla_471041!A1223),"1220")</f>
        <v>1220</v>
      </c>
      <c r="X1227" s="5" t="str" cm="1">
        <f t="array" aca="1" ref="X1227" ca="1">HYPERLINK("#"&amp;CELL("direccion",Tabla_471031!A1223),"1220")</f>
        <v>1220</v>
      </c>
      <c r="Y1227" s="5" t="str" cm="1">
        <f t="array" aca="1" ref="Y1227" ca="1">HYPERLINK("#"&amp;CELL("direccion",Tabla_471032!A1223),"1220")</f>
        <v>1220</v>
      </c>
      <c r="Z1227" s="5" t="str" cm="1">
        <f t="array" aca="1" ref="Z1227" ca="1">HYPERLINK("#"&amp;CELL("direccion",Tabla_471059!A1223),"1220")</f>
        <v>1220</v>
      </c>
      <c r="AA1227" s="5" t="str" cm="1">
        <f t="array" aca="1" ref="AA1227" ca="1">HYPERLINK("#"&amp;CELL("direccion",Tabla_471071!A1223),"1220")</f>
        <v>1220</v>
      </c>
      <c r="AB1227" s="5" t="str" cm="1">
        <f t="array" aca="1" ref="AB1227" ca="1">HYPERLINK("#"&amp;CELL("direccion",Tabla_471062!A1223),"1220")</f>
        <v>1220</v>
      </c>
      <c r="AC1227" s="5" t="str" cm="1">
        <f t="array" aca="1" ref="AC1227" ca="1">HYPERLINK("#"&amp;CELL("direccion",Tabla_471074!A1223),"1220")</f>
        <v>1220</v>
      </c>
      <c r="AD1227" t="s">
        <v>213</v>
      </c>
      <c r="AE1227" s="3">
        <v>45747</v>
      </c>
    </row>
    <row r="1228" spans="1:31" x14ac:dyDescent="0.3">
      <c r="A1228">
        <v>2025</v>
      </c>
      <c r="B1228" s="3">
        <v>45658</v>
      </c>
      <c r="C1228" s="3">
        <v>45747</v>
      </c>
      <c r="D1228" t="s">
        <v>84</v>
      </c>
      <c r="E1228">
        <v>149</v>
      </c>
      <c r="F1228" t="s">
        <v>324</v>
      </c>
      <c r="G1228" t="s">
        <v>324</v>
      </c>
      <c r="H1228" t="s">
        <v>225</v>
      </c>
      <c r="I1228" t="s">
        <v>1861</v>
      </c>
      <c r="J1228" t="s">
        <v>730</v>
      </c>
      <c r="K1228" t="s">
        <v>358</v>
      </c>
      <c r="L1228" t="s">
        <v>92</v>
      </c>
      <c r="M1228">
        <v>10342</v>
      </c>
      <c r="N1228" t="s">
        <v>212</v>
      </c>
      <c r="O1228">
        <v>8435.06</v>
      </c>
      <c r="P1228" t="s">
        <v>212</v>
      </c>
      <c r="Q1228" s="5" t="str" cm="1">
        <f t="array" aca="1" ref="Q1228" ca="1">HYPERLINK("#"&amp;CELL("direccion",Tabla_471065!A1224),"1221")</f>
        <v>1221</v>
      </c>
      <c r="R1228" s="5" t="str" cm="1">
        <f t="array" aca="1" ref="R1228" ca="1">HYPERLINK("#"&amp;CELL("direccion",Tabla_471039!A1224),"1221")</f>
        <v>1221</v>
      </c>
      <c r="S1228" s="5" t="str" cm="1">
        <f t="array" aca="1" ref="S1228" ca="1">HYPERLINK("#"&amp;CELL("direccion",Tabla_471067!A1224),"1221")</f>
        <v>1221</v>
      </c>
      <c r="T1228" s="5" t="str" cm="1">
        <f t="array" aca="1" ref="T1228" ca="1">HYPERLINK("#"&amp;CELL("direccion",Tabla_471023!A1224),"1221")</f>
        <v>1221</v>
      </c>
      <c r="U1228" s="5" t="str" cm="1">
        <f t="array" aca="1" ref="U1228" ca="1">HYPERLINK("#"&amp;CELL("direccion",Tabla_471047!A1224),"1221")</f>
        <v>1221</v>
      </c>
      <c r="V1228" s="5" t="str" cm="1">
        <f t="array" aca="1" ref="V1228" ca="1">HYPERLINK("#"&amp;CELL("direccion",Tabla_471030!A1224),"1221")</f>
        <v>1221</v>
      </c>
      <c r="W1228" s="5" t="str" cm="1">
        <f t="array" aca="1" ref="W1228" ca="1">HYPERLINK("#"&amp;CELL("direccion",Tabla_471041!A1224),"1221")</f>
        <v>1221</v>
      </c>
      <c r="X1228" s="5" t="str" cm="1">
        <f t="array" aca="1" ref="X1228" ca="1">HYPERLINK("#"&amp;CELL("direccion",Tabla_471031!A1224),"1221")</f>
        <v>1221</v>
      </c>
      <c r="Y1228" s="5" t="str" cm="1">
        <f t="array" aca="1" ref="Y1228" ca="1">HYPERLINK("#"&amp;CELL("direccion",Tabla_471032!A1224),"1221")</f>
        <v>1221</v>
      </c>
      <c r="Z1228" s="5" t="str" cm="1">
        <f t="array" aca="1" ref="Z1228" ca="1">HYPERLINK("#"&amp;CELL("direccion",Tabla_471059!A1224),"1221")</f>
        <v>1221</v>
      </c>
      <c r="AA1228" s="5" t="str" cm="1">
        <f t="array" aca="1" ref="AA1228" ca="1">HYPERLINK("#"&amp;CELL("direccion",Tabla_471071!A1224),"1221")</f>
        <v>1221</v>
      </c>
      <c r="AB1228" s="5" t="str" cm="1">
        <f t="array" aca="1" ref="AB1228" ca="1">HYPERLINK("#"&amp;CELL("direccion",Tabla_471062!A1224),"1221")</f>
        <v>1221</v>
      </c>
      <c r="AC1228" s="5" t="str" cm="1">
        <f t="array" aca="1" ref="AC1228" ca="1">HYPERLINK("#"&amp;CELL("direccion",Tabla_471074!A1224),"1221")</f>
        <v>1221</v>
      </c>
      <c r="AD1228" t="s">
        <v>213</v>
      </c>
      <c r="AE1228" s="3">
        <v>45747</v>
      </c>
    </row>
    <row r="1229" spans="1:31" x14ac:dyDescent="0.3">
      <c r="A1229">
        <v>2025</v>
      </c>
      <c r="B1229" s="3">
        <v>45658</v>
      </c>
      <c r="C1229" s="3">
        <v>45747</v>
      </c>
      <c r="D1229" t="s">
        <v>84</v>
      </c>
      <c r="E1229">
        <v>149</v>
      </c>
      <c r="F1229" t="s">
        <v>324</v>
      </c>
      <c r="G1229" t="s">
        <v>324</v>
      </c>
      <c r="H1229" t="s">
        <v>225</v>
      </c>
      <c r="I1229" t="s">
        <v>1114</v>
      </c>
      <c r="J1229" t="s">
        <v>344</v>
      </c>
      <c r="K1229" t="s">
        <v>1144</v>
      </c>
      <c r="L1229" t="s">
        <v>92</v>
      </c>
      <c r="M1229">
        <v>10342</v>
      </c>
      <c r="N1229" t="s">
        <v>212</v>
      </c>
      <c r="O1229">
        <v>8435.06</v>
      </c>
      <c r="P1229" t="s">
        <v>212</v>
      </c>
      <c r="Q1229" s="5" t="str" cm="1">
        <f t="array" aca="1" ref="Q1229" ca="1">HYPERLINK("#"&amp;CELL("direccion",Tabla_471065!A1225),"1222")</f>
        <v>1222</v>
      </c>
      <c r="R1229" s="5" t="str" cm="1">
        <f t="array" aca="1" ref="R1229" ca="1">HYPERLINK("#"&amp;CELL("direccion",Tabla_471039!A1225),"1222")</f>
        <v>1222</v>
      </c>
      <c r="S1229" s="5" t="str" cm="1">
        <f t="array" aca="1" ref="S1229" ca="1">HYPERLINK("#"&amp;CELL("direccion",Tabla_471067!A1225),"1222")</f>
        <v>1222</v>
      </c>
      <c r="T1229" s="5" t="str" cm="1">
        <f t="array" aca="1" ref="T1229" ca="1">HYPERLINK("#"&amp;CELL("direccion",Tabla_471023!A1225),"1222")</f>
        <v>1222</v>
      </c>
      <c r="U1229" s="5" t="str" cm="1">
        <f t="array" aca="1" ref="U1229" ca="1">HYPERLINK("#"&amp;CELL("direccion",Tabla_471047!A1225),"1222")</f>
        <v>1222</v>
      </c>
      <c r="V1229" s="5" t="str" cm="1">
        <f t="array" aca="1" ref="V1229" ca="1">HYPERLINK("#"&amp;CELL("direccion",Tabla_471030!A1225),"1222")</f>
        <v>1222</v>
      </c>
      <c r="W1229" s="5" t="str" cm="1">
        <f t="array" aca="1" ref="W1229" ca="1">HYPERLINK("#"&amp;CELL("direccion",Tabla_471041!A1225),"1222")</f>
        <v>1222</v>
      </c>
      <c r="X1229" s="5" t="str" cm="1">
        <f t="array" aca="1" ref="X1229" ca="1">HYPERLINK("#"&amp;CELL("direccion",Tabla_471031!A1225),"1222")</f>
        <v>1222</v>
      </c>
      <c r="Y1229" s="5" t="str" cm="1">
        <f t="array" aca="1" ref="Y1229" ca="1">HYPERLINK("#"&amp;CELL("direccion",Tabla_471032!A1225),"1222")</f>
        <v>1222</v>
      </c>
      <c r="Z1229" s="5" t="str" cm="1">
        <f t="array" aca="1" ref="Z1229" ca="1">HYPERLINK("#"&amp;CELL("direccion",Tabla_471059!A1225),"1222")</f>
        <v>1222</v>
      </c>
      <c r="AA1229" s="5" t="str" cm="1">
        <f t="array" aca="1" ref="AA1229" ca="1">HYPERLINK("#"&amp;CELL("direccion",Tabla_471071!A1225),"1222")</f>
        <v>1222</v>
      </c>
      <c r="AB1229" s="5" t="str" cm="1">
        <f t="array" aca="1" ref="AB1229" ca="1">HYPERLINK("#"&amp;CELL("direccion",Tabla_471062!A1225),"1222")</f>
        <v>1222</v>
      </c>
      <c r="AC1229" s="5" t="str" cm="1">
        <f t="array" aca="1" ref="AC1229" ca="1">HYPERLINK("#"&amp;CELL("direccion",Tabla_471074!A1225),"1222")</f>
        <v>1222</v>
      </c>
      <c r="AD1229" t="s">
        <v>213</v>
      </c>
      <c r="AE1229" s="3">
        <v>45747</v>
      </c>
    </row>
    <row r="1230" spans="1:31" x14ac:dyDescent="0.3">
      <c r="A1230">
        <v>2025</v>
      </c>
      <c r="B1230" s="3">
        <v>45658</v>
      </c>
      <c r="C1230" s="3">
        <v>45747</v>
      </c>
      <c r="D1230" t="s">
        <v>84</v>
      </c>
      <c r="E1230">
        <v>149</v>
      </c>
      <c r="F1230" t="s">
        <v>324</v>
      </c>
      <c r="G1230" t="s">
        <v>324</v>
      </c>
      <c r="H1230" t="s">
        <v>225</v>
      </c>
      <c r="I1230" t="s">
        <v>1862</v>
      </c>
      <c r="J1230" t="s">
        <v>429</v>
      </c>
      <c r="K1230" t="s">
        <v>426</v>
      </c>
      <c r="L1230" t="s">
        <v>92</v>
      </c>
      <c r="M1230">
        <v>10342</v>
      </c>
      <c r="N1230" t="s">
        <v>212</v>
      </c>
      <c r="O1230">
        <v>8435.06</v>
      </c>
      <c r="P1230" t="s">
        <v>212</v>
      </c>
      <c r="Q1230" s="5" t="str" cm="1">
        <f t="array" aca="1" ref="Q1230" ca="1">HYPERLINK("#"&amp;CELL("direccion",Tabla_471065!A1226),"1223")</f>
        <v>1223</v>
      </c>
      <c r="R1230" s="5" t="str" cm="1">
        <f t="array" aca="1" ref="R1230" ca="1">HYPERLINK("#"&amp;CELL("direccion",Tabla_471039!A1226),"1223")</f>
        <v>1223</v>
      </c>
      <c r="S1230" s="5" t="str" cm="1">
        <f t="array" aca="1" ref="S1230" ca="1">HYPERLINK("#"&amp;CELL("direccion",Tabla_471067!A1226),"1223")</f>
        <v>1223</v>
      </c>
      <c r="T1230" s="5" t="str" cm="1">
        <f t="array" aca="1" ref="T1230" ca="1">HYPERLINK("#"&amp;CELL("direccion",Tabla_471023!A1226),"1223")</f>
        <v>1223</v>
      </c>
      <c r="U1230" s="5" t="str" cm="1">
        <f t="array" aca="1" ref="U1230" ca="1">HYPERLINK("#"&amp;CELL("direccion",Tabla_471047!A1226),"1223")</f>
        <v>1223</v>
      </c>
      <c r="V1230" s="5" t="str" cm="1">
        <f t="array" aca="1" ref="V1230" ca="1">HYPERLINK("#"&amp;CELL("direccion",Tabla_471030!A1226),"1223")</f>
        <v>1223</v>
      </c>
      <c r="W1230" s="5" t="str" cm="1">
        <f t="array" aca="1" ref="W1230" ca="1">HYPERLINK("#"&amp;CELL("direccion",Tabla_471041!A1226),"1223")</f>
        <v>1223</v>
      </c>
      <c r="X1230" s="5" t="str" cm="1">
        <f t="array" aca="1" ref="X1230" ca="1">HYPERLINK("#"&amp;CELL("direccion",Tabla_471031!A1226),"1223")</f>
        <v>1223</v>
      </c>
      <c r="Y1230" s="5" t="str" cm="1">
        <f t="array" aca="1" ref="Y1230" ca="1">HYPERLINK("#"&amp;CELL("direccion",Tabla_471032!A1226),"1223")</f>
        <v>1223</v>
      </c>
      <c r="Z1230" s="5" t="str" cm="1">
        <f t="array" aca="1" ref="Z1230" ca="1">HYPERLINK("#"&amp;CELL("direccion",Tabla_471059!A1226),"1223")</f>
        <v>1223</v>
      </c>
      <c r="AA1230" s="5" t="str" cm="1">
        <f t="array" aca="1" ref="AA1230" ca="1">HYPERLINK("#"&amp;CELL("direccion",Tabla_471071!A1226),"1223")</f>
        <v>1223</v>
      </c>
      <c r="AB1230" s="5" t="str" cm="1">
        <f t="array" aca="1" ref="AB1230" ca="1">HYPERLINK("#"&amp;CELL("direccion",Tabla_471062!A1226),"1223")</f>
        <v>1223</v>
      </c>
      <c r="AC1230" s="5" t="str" cm="1">
        <f t="array" aca="1" ref="AC1230" ca="1">HYPERLINK("#"&amp;CELL("direccion",Tabla_471074!A1226),"1223")</f>
        <v>1223</v>
      </c>
      <c r="AD1230" t="s">
        <v>213</v>
      </c>
      <c r="AE1230" s="3">
        <v>45747</v>
      </c>
    </row>
    <row r="1231" spans="1:31" x14ac:dyDescent="0.3">
      <c r="A1231">
        <v>2025</v>
      </c>
      <c r="B1231" s="3">
        <v>45658</v>
      </c>
      <c r="C1231" s="3">
        <v>45747</v>
      </c>
      <c r="D1231" t="s">
        <v>84</v>
      </c>
      <c r="E1231">
        <v>149</v>
      </c>
      <c r="F1231" t="s">
        <v>326</v>
      </c>
      <c r="G1231" t="s">
        <v>326</v>
      </c>
      <c r="H1231" t="s">
        <v>225</v>
      </c>
      <c r="I1231" t="s">
        <v>1863</v>
      </c>
      <c r="J1231" t="s">
        <v>1864</v>
      </c>
      <c r="K1231" t="s">
        <v>1387</v>
      </c>
      <c r="L1231" t="s">
        <v>91</v>
      </c>
      <c r="M1231">
        <v>9307</v>
      </c>
      <c r="N1231" t="s">
        <v>212</v>
      </c>
      <c r="O1231">
        <v>7622.63</v>
      </c>
      <c r="P1231" t="s">
        <v>212</v>
      </c>
      <c r="Q1231" s="5" t="str" cm="1">
        <f t="array" aca="1" ref="Q1231" ca="1">HYPERLINK("#"&amp;CELL("direccion",Tabla_471065!A1227),"1224")</f>
        <v>1224</v>
      </c>
      <c r="R1231" s="5" t="str" cm="1">
        <f t="array" aca="1" ref="R1231" ca="1">HYPERLINK("#"&amp;CELL("direccion",Tabla_471039!A1227),"1224")</f>
        <v>1224</v>
      </c>
      <c r="S1231" s="5" t="str" cm="1">
        <f t="array" aca="1" ref="S1231" ca="1">HYPERLINK("#"&amp;CELL("direccion",Tabla_471067!A1227),"1224")</f>
        <v>1224</v>
      </c>
      <c r="T1231" s="5" t="str" cm="1">
        <f t="array" aca="1" ref="T1231" ca="1">HYPERLINK("#"&amp;CELL("direccion",Tabla_471023!A1227),"1224")</f>
        <v>1224</v>
      </c>
      <c r="U1231" s="5" t="str" cm="1">
        <f t="array" aca="1" ref="U1231" ca="1">HYPERLINK("#"&amp;CELL("direccion",Tabla_471047!A1227),"1224")</f>
        <v>1224</v>
      </c>
      <c r="V1231" s="5" t="str" cm="1">
        <f t="array" aca="1" ref="V1231" ca="1">HYPERLINK("#"&amp;CELL("direccion",Tabla_471030!A1227),"1224")</f>
        <v>1224</v>
      </c>
      <c r="W1231" s="5" t="str" cm="1">
        <f t="array" aca="1" ref="W1231" ca="1">HYPERLINK("#"&amp;CELL("direccion",Tabla_471041!A1227),"1224")</f>
        <v>1224</v>
      </c>
      <c r="X1231" s="5" t="str" cm="1">
        <f t="array" aca="1" ref="X1231" ca="1">HYPERLINK("#"&amp;CELL("direccion",Tabla_471031!A1227),"1224")</f>
        <v>1224</v>
      </c>
      <c r="Y1231" s="5" t="str" cm="1">
        <f t="array" aca="1" ref="Y1231" ca="1">HYPERLINK("#"&amp;CELL("direccion",Tabla_471032!A1227),"1224")</f>
        <v>1224</v>
      </c>
      <c r="Z1231" s="5" t="str" cm="1">
        <f t="array" aca="1" ref="Z1231" ca="1">HYPERLINK("#"&amp;CELL("direccion",Tabla_471059!A1227),"1224")</f>
        <v>1224</v>
      </c>
      <c r="AA1231" s="5" t="str" cm="1">
        <f t="array" aca="1" ref="AA1231" ca="1">HYPERLINK("#"&amp;CELL("direccion",Tabla_471071!A1227),"1224")</f>
        <v>1224</v>
      </c>
      <c r="AB1231" s="5" t="str" cm="1">
        <f t="array" aca="1" ref="AB1231" ca="1">HYPERLINK("#"&amp;CELL("direccion",Tabla_471062!A1227),"1224")</f>
        <v>1224</v>
      </c>
      <c r="AC1231" s="5" t="str" cm="1">
        <f t="array" aca="1" ref="AC1231" ca="1">HYPERLINK("#"&amp;CELL("direccion",Tabla_471074!A1227),"1224")</f>
        <v>1224</v>
      </c>
      <c r="AD1231" t="s">
        <v>213</v>
      </c>
      <c r="AE1231" s="3">
        <v>45747</v>
      </c>
    </row>
    <row r="1232" spans="1:31" x14ac:dyDescent="0.3">
      <c r="A1232">
        <v>2025</v>
      </c>
      <c r="B1232" s="3">
        <v>45658</v>
      </c>
      <c r="C1232" s="3">
        <v>45747</v>
      </c>
      <c r="D1232" t="s">
        <v>84</v>
      </c>
      <c r="E1232">
        <v>149</v>
      </c>
      <c r="F1232" t="s">
        <v>324</v>
      </c>
      <c r="G1232" t="s">
        <v>324</v>
      </c>
      <c r="H1232" t="s">
        <v>225</v>
      </c>
      <c r="I1232" t="s">
        <v>1865</v>
      </c>
      <c r="J1232" t="s">
        <v>423</v>
      </c>
      <c r="K1232" t="s">
        <v>1522</v>
      </c>
      <c r="L1232" t="s">
        <v>92</v>
      </c>
      <c r="M1232">
        <v>10342</v>
      </c>
      <c r="N1232" t="s">
        <v>212</v>
      </c>
      <c r="O1232">
        <v>8435.06</v>
      </c>
      <c r="P1232" t="s">
        <v>212</v>
      </c>
      <c r="Q1232" s="5" t="str" cm="1">
        <f t="array" aca="1" ref="Q1232" ca="1">HYPERLINK("#"&amp;CELL("direccion",Tabla_471065!A1228),"1225")</f>
        <v>1225</v>
      </c>
      <c r="R1232" s="5" t="str" cm="1">
        <f t="array" aca="1" ref="R1232" ca="1">HYPERLINK("#"&amp;CELL("direccion",Tabla_471039!A1228),"1225")</f>
        <v>1225</v>
      </c>
      <c r="S1232" s="5" t="str" cm="1">
        <f t="array" aca="1" ref="S1232" ca="1">HYPERLINK("#"&amp;CELL("direccion",Tabla_471067!A1228),"1225")</f>
        <v>1225</v>
      </c>
      <c r="T1232" s="5" t="str" cm="1">
        <f t="array" aca="1" ref="T1232" ca="1">HYPERLINK("#"&amp;CELL("direccion",Tabla_471023!A1228),"1225")</f>
        <v>1225</v>
      </c>
      <c r="U1232" s="5" t="str" cm="1">
        <f t="array" aca="1" ref="U1232" ca="1">HYPERLINK("#"&amp;CELL("direccion",Tabla_471047!A1228),"1225")</f>
        <v>1225</v>
      </c>
      <c r="V1232" s="5" t="str" cm="1">
        <f t="array" aca="1" ref="V1232" ca="1">HYPERLINK("#"&amp;CELL("direccion",Tabla_471030!A1228),"1225")</f>
        <v>1225</v>
      </c>
      <c r="W1232" s="5" t="str" cm="1">
        <f t="array" aca="1" ref="W1232" ca="1">HYPERLINK("#"&amp;CELL("direccion",Tabla_471041!A1228),"1225")</f>
        <v>1225</v>
      </c>
      <c r="X1232" s="5" t="str" cm="1">
        <f t="array" aca="1" ref="X1232" ca="1">HYPERLINK("#"&amp;CELL("direccion",Tabla_471031!A1228),"1225")</f>
        <v>1225</v>
      </c>
      <c r="Y1232" s="5" t="str" cm="1">
        <f t="array" aca="1" ref="Y1232" ca="1">HYPERLINK("#"&amp;CELL("direccion",Tabla_471032!A1228),"1225")</f>
        <v>1225</v>
      </c>
      <c r="Z1232" s="5" t="str" cm="1">
        <f t="array" aca="1" ref="Z1232" ca="1">HYPERLINK("#"&amp;CELL("direccion",Tabla_471059!A1228),"1225")</f>
        <v>1225</v>
      </c>
      <c r="AA1232" s="5" t="str" cm="1">
        <f t="array" aca="1" ref="AA1232" ca="1">HYPERLINK("#"&amp;CELL("direccion",Tabla_471071!A1228),"1225")</f>
        <v>1225</v>
      </c>
      <c r="AB1232" s="5" t="str" cm="1">
        <f t="array" aca="1" ref="AB1232" ca="1">HYPERLINK("#"&amp;CELL("direccion",Tabla_471062!A1228),"1225")</f>
        <v>1225</v>
      </c>
      <c r="AC1232" s="5" t="str" cm="1">
        <f t="array" aca="1" ref="AC1232" ca="1">HYPERLINK("#"&amp;CELL("direccion",Tabla_471074!A1228),"1225")</f>
        <v>1225</v>
      </c>
      <c r="AD1232" t="s">
        <v>213</v>
      </c>
      <c r="AE1232" s="3">
        <v>45747</v>
      </c>
    </row>
    <row r="1233" spans="1:31" x14ac:dyDescent="0.3">
      <c r="A1233">
        <v>2025</v>
      </c>
      <c r="B1233" s="3">
        <v>45658</v>
      </c>
      <c r="C1233" s="3">
        <v>45747</v>
      </c>
      <c r="D1233" t="s">
        <v>84</v>
      </c>
      <c r="E1233">
        <v>149</v>
      </c>
      <c r="F1233" t="s">
        <v>327</v>
      </c>
      <c r="G1233" t="s">
        <v>327</v>
      </c>
      <c r="H1233" t="s">
        <v>225</v>
      </c>
      <c r="I1233" t="s">
        <v>1866</v>
      </c>
      <c r="J1233" t="s">
        <v>801</v>
      </c>
      <c r="K1233" t="s">
        <v>358</v>
      </c>
      <c r="L1233" t="s">
        <v>91</v>
      </c>
      <c r="M1233">
        <v>10342</v>
      </c>
      <c r="N1233" t="s">
        <v>212</v>
      </c>
      <c r="O1233">
        <v>8435.06</v>
      </c>
      <c r="P1233" t="s">
        <v>212</v>
      </c>
      <c r="Q1233" s="5" t="str" cm="1">
        <f t="array" aca="1" ref="Q1233" ca="1">HYPERLINK("#"&amp;CELL("direccion",Tabla_471065!A1229),"1226")</f>
        <v>1226</v>
      </c>
      <c r="R1233" s="5" t="str" cm="1">
        <f t="array" aca="1" ref="R1233" ca="1">HYPERLINK("#"&amp;CELL("direccion",Tabla_471039!A1229),"1226")</f>
        <v>1226</v>
      </c>
      <c r="S1233" s="5" t="str" cm="1">
        <f t="array" aca="1" ref="S1233" ca="1">HYPERLINK("#"&amp;CELL("direccion",Tabla_471067!A1229),"1226")</f>
        <v>1226</v>
      </c>
      <c r="T1233" s="5" t="str" cm="1">
        <f t="array" aca="1" ref="T1233" ca="1">HYPERLINK("#"&amp;CELL("direccion",Tabla_471023!A1229),"1226")</f>
        <v>1226</v>
      </c>
      <c r="U1233" s="5" t="str" cm="1">
        <f t="array" aca="1" ref="U1233" ca="1">HYPERLINK("#"&amp;CELL("direccion",Tabla_471047!A1229),"1226")</f>
        <v>1226</v>
      </c>
      <c r="V1233" s="5" t="str" cm="1">
        <f t="array" aca="1" ref="V1233" ca="1">HYPERLINK("#"&amp;CELL("direccion",Tabla_471030!A1229),"1226")</f>
        <v>1226</v>
      </c>
      <c r="W1233" s="5" t="str" cm="1">
        <f t="array" aca="1" ref="W1233" ca="1">HYPERLINK("#"&amp;CELL("direccion",Tabla_471041!A1229),"1226")</f>
        <v>1226</v>
      </c>
      <c r="X1233" s="5" t="str" cm="1">
        <f t="array" aca="1" ref="X1233" ca="1">HYPERLINK("#"&amp;CELL("direccion",Tabla_471031!A1229),"1226")</f>
        <v>1226</v>
      </c>
      <c r="Y1233" s="5" t="str" cm="1">
        <f t="array" aca="1" ref="Y1233" ca="1">HYPERLINK("#"&amp;CELL("direccion",Tabla_471032!A1229),"1226")</f>
        <v>1226</v>
      </c>
      <c r="Z1233" s="5" t="str" cm="1">
        <f t="array" aca="1" ref="Z1233" ca="1">HYPERLINK("#"&amp;CELL("direccion",Tabla_471059!A1229),"1226")</f>
        <v>1226</v>
      </c>
      <c r="AA1233" s="5" t="str" cm="1">
        <f t="array" aca="1" ref="AA1233" ca="1">HYPERLINK("#"&amp;CELL("direccion",Tabla_471071!A1229),"1226")</f>
        <v>1226</v>
      </c>
      <c r="AB1233" s="5" t="str" cm="1">
        <f t="array" aca="1" ref="AB1233" ca="1">HYPERLINK("#"&amp;CELL("direccion",Tabla_471062!A1229),"1226")</f>
        <v>1226</v>
      </c>
      <c r="AC1233" s="5" t="str" cm="1">
        <f t="array" aca="1" ref="AC1233" ca="1">HYPERLINK("#"&amp;CELL("direccion",Tabla_471074!A1229),"1226")</f>
        <v>1226</v>
      </c>
      <c r="AD1233" t="s">
        <v>213</v>
      </c>
      <c r="AE1233" s="3">
        <v>45747</v>
      </c>
    </row>
    <row r="1234" spans="1:31" x14ac:dyDescent="0.3">
      <c r="A1234">
        <v>2025</v>
      </c>
      <c r="B1234" s="3">
        <v>45658</v>
      </c>
      <c r="C1234" s="3">
        <v>45747</v>
      </c>
      <c r="D1234" t="s">
        <v>84</v>
      </c>
      <c r="E1234">
        <v>149</v>
      </c>
      <c r="F1234" t="s">
        <v>324</v>
      </c>
      <c r="G1234" t="s">
        <v>324</v>
      </c>
      <c r="H1234" t="s">
        <v>225</v>
      </c>
      <c r="I1234" t="s">
        <v>1276</v>
      </c>
      <c r="J1234" t="s">
        <v>1450</v>
      </c>
      <c r="K1234" t="s">
        <v>1867</v>
      </c>
      <c r="L1234" t="s">
        <v>92</v>
      </c>
      <c r="M1234">
        <v>10342</v>
      </c>
      <c r="N1234" t="s">
        <v>212</v>
      </c>
      <c r="O1234">
        <v>8435.06</v>
      </c>
      <c r="P1234" t="s">
        <v>212</v>
      </c>
      <c r="Q1234" s="5" t="str" cm="1">
        <f t="array" aca="1" ref="Q1234" ca="1">HYPERLINK("#"&amp;CELL("direccion",Tabla_471065!A1230),"1227")</f>
        <v>1227</v>
      </c>
      <c r="R1234" s="5" t="str" cm="1">
        <f t="array" aca="1" ref="R1234" ca="1">HYPERLINK("#"&amp;CELL("direccion",Tabla_471039!A1230),"1227")</f>
        <v>1227</v>
      </c>
      <c r="S1234" s="5" t="str" cm="1">
        <f t="array" aca="1" ref="S1234" ca="1">HYPERLINK("#"&amp;CELL("direccion",Tabla_471067!A1230),"1227")</f>
        <v>1227</v>
      </c>
      <c r="T1234" s="5" t="str" cm="1">
        <f t="array" aca="1" ref="T1234" ca="1">HYPERLINK("#"&amp;CELL("direccion",Tabla_471023!A1230),"1227")</f>
        <v>1227</v>
      </c>
      <c r="U1234" s="5" t="str" cm="1">
        <f t="array" aca="1" ref="U1234" ca="1">HYPERLINK("#"&amp;CELL("direccion",Tabla_471047!A1230),"1227")</f>
        <v>1227</v>
      </c>
      <c r="V1234" s="5" t="str" cm="1">
        <f t="array" aca="1" ref="V1234" ca="1">HYPERLINK("#"&amp;CELL("direccion",Tabla_471030!A1230),"1227")</f>
        <v>1227</v>
      </c>
      <c r="W1234" s="5" t="str" cm="1">
        <f t="array" aca="1" ref="W1234" ca="1">HYPERLINK("#"&amp;CELL("direccion",Tabla_471041!A1230),"1227")</f>
        <v>1227</v>
      </c>
      <c r="X1234" s="5" t="str" cm="1">
        <f t="array" aca="1" ref="X1234" ca="1">HYPERLINK("#"&amp;CELL("direccion",Tabla_471031!A1230),"1227")</f>
        <v>1227</v>
      </c>
      <c r="Y1234" s="5" t="str" cm="1">
        <f t="array" aca="1" ref="Y1234" ca="1">HYPERLINK("#"&amp;CELL("direccion",Tabla_471032!A1230),"1227")</f>
        <v>1227</v>
      </c>
      <c r="Z1234" s="5" t="str" cm="1">
        <f t="array" aca="1" ref="Z1234" ca="1">HYPERLINK("#"&amp;CELL("direccion",Tabla_471059!A1230),"1227")</f>
        <v>1227</v>
      </c>
      <c r="AA1234" s="5" t="str" cm="1">
        <f t="array" aca="1" ref="AA1234" ca="1">HYPERLINK("#"&amp;CELL("direccion",Tabla_471071!A1230),"1227")</f>
        <v>1227</v>
      </c>
      <c r="AB1234" s="5" t="str" cm="1">
        <f t="array" aca="1" ref="AB1234" ca="1">HYPERLINK("#"&amp;CELL("direccion",Tabla_471062!A1230),"1227")</f>
        <v>1227</v>
      </c>
      <c r="AC1234" s="5" t="str" cm="1">
        <f t="array" aca="1" ref="AC1234" ca="1">HYPERLINK("#"&amp;CELL("direccion",Tabla_471074!A1230),"1227")</f>
        <v>1227</v>
      </c>
      <c r="AD1234" t="s">
        <v>213</v>
      </c>
      <c r="AE1234" s="3">
        <v>45747</v>
      </c>
    </row>
    <row r="1235" spans="1:31" x14ac:dyDescent="0.3">
      <c r="A1235">
        <v>2025</v>
      </c>
      <c r="B1235" s="3">
        <v>45658</v>
      </c>
      <c r="C1235" s="3">
        <v>45747</v>
      </c>
      <c r="D1235" t="s">
        <v>84</v>
      </c>
      <c r="E1235">
        <v>149</v>
      </c>
      <c r="F1235" t="s">
        <v>328</v>
      </c>
      <c r="G1235" t="s">
        <v>328</v>
      </c>
      <c r="H1235" t="s">
        <v>225</v>
      </c>
      <c r="I1235" t="s">
        <v>725</v>
      </c>
      <c r="J1235" t="s">
        <v>675</v>
      </c>
      <c r="K1235" t="s">
        <v>569</v>
      </c>
      <c r="L1235" t="s">
        <v>91</v>
      </c>
      <c r="M1235">
        <v>10342</v>
      </c>
      <c r="N1235" t="s">
        <v>212</v>
      </c>
      <c r="O1235">
        <v>8435.06</v>
      </c>
      <c r="P1235" t="s">
        <v>212</v>
      </c>
      <c r="Q1235" s="5" t="str" cm="1">
        <f t="array" aca="1" ref="Q1235" ca="1">HYPERLINK("#"&amp;CELL("direccion",Tabla_471065!A1231),"1228")</f>
        <v>1228</v>
      </c>
      <c r="R1235" s="5" t="str" cm="1">
        <f t="array" aca="1" ref="R1235" ca="1">HYPERLINK("#"&amp;CELL("direccion",Tabla_471039!A1231),"1228")</f>
        <v>1228</v>
      </c>
      <c r="S1235" s="5" t="str" cm="1">
        <f t="array" aca="1" ref="S1235" ca="1">HYPERLINK("#"&amp;CELL("direccion",Tabla_471067!A1231),"1228")</f>
        <v>1228</v>
      </c>
      <c r="T1235" s="5" t="str" cm="1">
        <f t="array" aca="1" ref="T1235" ca="1">HYPERLINK("#"&amp;CELL("direccion",Tabla_471023!A1231),"1228")</f>
        <v>1228</v>
      </c>
      <c r="U1235" s="5" t="str" cm="1">
        <f t="array" aca="1" ref="U1235" ca="1">HYPERLINK("#"&amp;CELL("direccion",Tabla_471047!A1231),"1228")</f>
        <v>1228</v>
      </c>
      <c r="V1235" s="5" t="str" cm="1">
        <f t="array" aca="1" ref="V1235" ca="1">HYPERLINK("#"&amp;CELL("direccion",Tabla_471030!A1231),"1228")</f>
        <v>1228</v>
      </c>
      <c r="W1235" s="5" t="str" cm="1">
        <f t="array" aca="1" ref="W1235" ca="1">HYPERLINK("#"&amp;CELL("direccion",Tabla_471041!A1231),"1228")</f>
        <v>1228</v>
      </c>
      <c r="X1235" s="5" t="str" cm="1">
        <f t="array" aca="1" ref="X1235" ca="1">HYPERLINK("#"&amp;CELL("direccion",Tabla_471031!A1231),"1228")</f>
        <v>1228</v>
      </c>
      <c r="Y1235" s="5" t="str" cm="1">
        <f t="array" aca="1" ref="Y1235" ca="1">HYPERLINK("#"&amp;CELL("direccion",Tabla_471032!A1231),"1228")</f>
        <v>1228</v>
      </c>
      <c r="Z1235" s="5" t="str" cm="1">
        <f t="array" aca="1" ref="Z1235" ca="1">HYPERLINK("#"&amp;CELL("direccion",Tabla_471059!A1231),"1228")</f>
        <v>1228</v>
      </c>
      <c r="AA1235" s="5" t="str" cm="1">
        <f t="array" aca="1" ref="AA1235" ca="1">HYPERLINK("#"&amp;CELL("direccion",Tabla_471071!A1231),"1228")</f>
        <v>1228</v>
      </c>
      <c r="AB1235" s="5" t="str" cm="1">
        <f t="array" aca="1" ref="AB1235" ca="1">HYPERLINK("#"&amp;CELL("direccion",Tabla_471062!A1231),"1228")</f>
        <v>1228</v>
      </c>
      <c r="AC1235" s="5" t="str" cm="1">
        <f t="array" aca="1" ref="AC1235" ca="1">HYPERLINK("#"&amp;CELL("direccion",Tabla_471074!A1231),"1228")</f>
        <v>1228</v>
      </c>
      <c r="AD1235" t="s">
        <v>213</v>
      </c>
      <c r="AE1235" s="3">
        <v>45747</v>
      </c>
    </row>
    <row r="1236" spans="1:31" x14ac:dyDescent="0.3">
      <c r="A1236">
        <v>2025</v>
      </c>
      <c r="B1236" s="3">
        <v>45658</v>
      </c>
      <c r="C1236" s="3">
        <v>45747</v>
      </c>
      <c r="D1236" t="s">
        <v>84</v>
      </c>
      <c r="E1236">
        <v>149</v>
      </c>
      <c r="F1236" t="s">
        <v>324</v>
      </c>
      <c r="G1236" t="s">
        <v>324</v>
      </c>
      <c r="H1236" t="s">
        <v>225</v>
      </c>
      <c r="I1236" t="s">
        <v>1868</v>
      </c>
      <c r="J1236" t="s">
        <v>826</v>
      </c>
      <c r="K1236" t="s">
        <v>735</v>
      </c>
      <c r="L1236" t="s">
        <v>91</v>
      </c>
      <c r="M1236">
        <v>10342</v>
      </c>
      <c r="N1236" t="s">
        <v>212</v>
      </c>
      <c r="O1236">
        <v>8435.06</v>
      </c>
      <c r="P1236" t="s">
        <v>212</v>
      </c>
      <c r="Q1236" s="5" t="str" cm="1">
        <f t="array" aca="1" ref="Q1236" ca="1">HYPERLINK("#"&amp;CELL("direccion",Tabla_471065!A1232),"1229")</f>
        <v>1229</v>
      </c>
      <c r="R1236" s="5" t="str" cm="1">
        <f t="array" aca="1" ref="R1236" ca="1">HYPERLINK("#"&amp;CELL("direccion",Tabla_471039!A1232),"1229")</f>
        <v>1229</v>
      </c>
      <c r="S1236" s="5" t="str" cm="1">
        <f t="array" aca="1" ref="S1236" ca="1">HYPERLINK("#"&amp;CELL("direccion",Tabla_471067!A1232),"1229")</f>
        <v>1229</v>
      </c>
      <c r="T1236" s="5" t="str" cm="1">
        <f t="array" aca="1" ref="T1236" ca="1">HYPERLINK("#"&amp;CELL("direccion",Tabla_471023!A1232),"1229")</f>
        <v>1229</v>
      </c>
      <c r="U1236" s="5" t="str" cm="1">
        <f t="array" aca="1" ref="U1236" ca="1">HYPERLINK("#"&amp;CELL("direccion",Tabla_471047!A1232),"1229")</f>
        <v>1229</v>
      </c>
      <c r="V1236" s="5" t="str" cm="1">
        <f t="array" aca="1" ref="V1236" ca="1">HYPERLINK("#"&amp;CELL("direccion",Tabla_471030!A1232),"1229")</f>
        <v>1229</v>
      </c>
      <c r="W1236" s="5" t="str" cm="1">
        <f t="array" aca="1" ref="W1236" ca="1">HYPERLINK("#"&amp;CELL("direccion",Tabla_471041!A1232),"1229")</f>
        <v>1229</v>
      </c>
      <c r="X1236" s="5" t="str" cm="1">
        <f t="array" aca="1" ref="X1236" ca="1">HYPERLINK("#"&amp;CELL("direccion",Tabla_471031!A1232),"1229")</f>
        <v>1229</v>
      </c>
      <c r="Y1236" s="5" t="str" cm="1">
        <f t="array" aca="1" ref="Y1236" ca="1">HYPERLINK("#"&amp;CELL("direccion",Tabla_471032!A1232),"1229")</f>
        <v>1229</v>
      </c>
      <c r="Z1236" s="5" t="str" cm="1">
        <f t="array" aca="1" ref="Z1236" ca="1">HYPERLINK("#"&amp;CELL("direccion",Tabla_471059!A1232),"1229")</f>
        <v>1229</v>
      </c>
      <c r="AA1236" s="5" t="str" cm="1">
        <f t="array" aca="1" ref="AA1236" ca="1">HYPERLINK("#"&amp;CELL("direccion",Tabla_471071!A1232),"1229")</f>
        <v>1229</v>
      </c>
      <c r="AB1236" s="5" t="str" cm="1">
        <f t="array" aca="1" ref="AB1236" ca="1">HYPERLINK("#"&amp;CELL("direccion",Tabla_471062!A1232),"1229")</f>
        <v>1229</v>
      </c>
      <c r="AC1236" s="5" t="str" cm="1">
        <f t="array" aca="1" ref="AC1236" ca="1">HYPERLINK("#"&amp;CELL("direccion",Tabla_471074!A1232),"1229")</f>
        <v>1229</v>
      </c>
      <c r="AD1236" t="s">
        <v>213</v>
      </c>
      <c r="AE1236" s="3">
        <v>45747</v>
      </c>
    </row>
    <row r="1237" spans="1:31" x14ac:dyDescent="0.3">
      <c r="A1237">
        <v>2025</v>
      </c>
      <c r="B1237" s="3">
        <v>45658</v>
      </c>
      <c r="C1237" s="3">
        <v>45747</v>
      </c>
      <c r="D1237" t="s">
        <v>84</v>
      </c>
      <c r="E1237">
        <v>149</v>
      </c>
      <c r="F1237" t="s">
        <v>324</v>
      </c>
      <c r="G1237" t="s">
        <v>324</v>
      </c>
      <c r="H1237" t="s">
        <v>225</v>
      </c>
      <c r="I1237" t="s">
        <v>1869</v>
      </c>
      <c r="J1237" t="s">
        <v>367</v>
      </c>
      <c r="K1237" t="s">
        <v>1450</v>
      </c>
      <c r="L1237" t="s">
        <v>91</v>
      </c>
      <c r="M1237">
        <v>10342</v>
      </c>
      <c r="N1237" t="s">
        <v>212</v>
      </c>
      <c r="O1237">
        <v>8435.06</v>
      </c>
      <c r="P1237" t="s">
        <v>212</v>
      </c>
      <c r="Q1237" s="5" t="str" cm="1">
        <f t="array" aca="1" ref="Q1237" ca="1">HYPERLINK("#"&amp;CELL("direccion",Tabla_471065!A1233),"1230")</f>
        <v>1230</v>
      </c>
      <c r="R1237" s="5" t="str" cm="1">
        <f t="array" aca="1" ref="R1237" ca="1">HYPERLINK("#"&amp;CELL("direccion",Tabla_471039!A1233),"1230")</f>
        <v>1230</v>
      </c>
      <c r="S1237" s="5" t="str" cm="1">
        <f t="array" aca="1" ref="S1237" ca="1">HYPERLINK("#"&amp;CELL("direccion",Tabla_471067!A1233),"1230")</f>
        <v>1230</v>
      </c>
      <c r="T1237" s="5" t="str" cm="1">
        <f t="array" aca="1" ref="T1237" ca="1">HYPERLINK("#"&amp;CELL("direccion",Tabla_471023!A1233),"1230")</f>
        <v>1230</v>
      </c>
      <c r="U1237" s="5" t="str" cm="1">
        <f t="array" aca="1" ref="U1237" ca="1">HYPERLINK("#"&amp;CELL("direccion",Tabla_471047!A1233),"1230")</f>
        <v>1230</v>
      </c>
      <c r="V1237" s="5" t="str" cm="1">
        <f t="array" aca="1" ref="V1237" ca="1">HYPERLINK("#"&amp;CELL("direccion",Tabla_471030!A1233),"1230")</f>
        <v>1230</v>
      </c>
      <c r="W1237" s="5" t="str" cm="1">
        <f t="array" aca="1" ref="W1237" ca="1">HYPERLINK("#"&amp;CELL("direccion",Tabla_471041!A1233),"1230")</f>
        <v>1230</v>
      </c>
      <c r="X1237" s="5" t="str" cm="1">
        <f t="array" aca="1" ref="X1237" ca="1">HYPERLINK("#"&amp;CELL("direccion",Tabla_471031!A1233),"1230")</f>
        <v>1230</v>
      </c>
      <c r="Y1237" s="5" t="str" cm="1">
        <f t="array" aca="1" ref="Y1237" ca="1">HYPERLINK("#"&amp;CELL("direccion",Tabla_471032!A1233),"1230")</f>
        <v>1230</v>
      </c>
      <c r="Z1237" s="5" t="str" cm="1">
        <f t="array" aca="1" ref="Z1237" ca="1">HYPERLINK("#"&amp;CELL("direccion",Tabla_471059!A1233),"1230")</f>
        <v>1230</v>
      </c>
      <c r="AA1237" s="5" t="str" cm="1">
        <f t="array" aca="1" ref="AA1237" ca="1">HYPERLINK("#"&amp;CELL("direccion",Tabla_471071!A1233),"1230")</f>
        <v>1230</v>
      </c>
      <c r="AB1237" s="5" t="str" cm="1">
        <f t="array" aca="1" ref="AB1237" ca="1">HYPERLINK("#"&amp;CELL("direccion",Tabla_471062!A1233),"1230")</f>
        <v>1230</v>
      </c>
      <c r="AC1237" s="5" t="str" cm="1">
        <f t="array" aca="1" ref="AC1237" ca="1">HYPERLINK("#"&amp;CELL("direccion",Tabla_471074!A1233),"1230")</f>
        <v>1230</v>
      </c>
      <c r="AD1237" t="s">
        <v>213</v>
      </c>
      <c r="AE1237" s="3">
        <v>45747</v>
      </c>
    </row>
    <row r="1238" spans="1:31" x14ac:dyDescent="0.3">
      <c r="A1238">
        <v>2025</v>
      </c>
      <c r="B1238" s="3">
        <v>45658</v>
      </c>
      <c r="C1238" s="3">
        <v>45747</v>
      </c>
      <c r="D1238" t="s">
        <v>84</v>
      </c>
      <c r="E1238">
        <v>149</v>
      </c>
      <c r="F1238" t="s">
        <v>324</v>
      </c>
      <c r="G1238" t="s">
        <v>324</v>
      </c>
      <c r="H1238" t="s">
        <v>225</v>
      </c>
      <c r="I1238" t="s">
        <v>1870</v>
      </c>
      <c r="J1238" t="s">
        <v>1871</v>
      </c>
      <c r="K1238" t="s">
        <v>476</v>
      </c>
      <c r="L1238" t="s">
        <v>91</v>
      </c>
      <c r="M1238">
        <v>10342</v>
      </c>
      <c r="N1238" t="s">
        <v>212</v>
      </c>
      <c r="O1238">
        <v>8435.06</v>
      </c>
      <c r="P1238" t="s">
        <v>212</v>
      </c>
      <c r="Q1238" s="5" t="str" cm="1">
        <f t="array" aca="1" ref="Q1238" ca="1">HYPERLINK("#"&amp;CELL("direccion",Tabla_471065!A1234),"1231")</f>
        <v>1231</v>
      </c>
      <c r="R1238" s="5" t="str" cm="1">
        <f t="array" aca="1" ref="R1238" ca="1">HYPERLINK("#"&amp;CELL("direccion",Tabla_471039!A1234),"1231")</f>
        <v>1231</v>
      </c>
      <c r="S1238" s="5" t="str" cm="1">
        <f t="array" aca="1" ref="S1238" ca="1">HYPERLINK("#"&amp;CELL("direccion",Tabla_471067!A1234),"1231")</f>
        <v>1231</v>
      </c>
      <c r="T1238" s="5" t="str" cm="1">
        <f t="array" aca="1" ref="T1238" ca="1">HYPERLINK("#"&amp;CELL("direccion",Tabla_471023!A1234),"1231")</f>
        <v>1231</v>
      </c>
      <c r="U1238" s="5" t="str" cm="1">
        <f t="array" aca="1" ref="U1238" ca="1">HYPERLINK("#"&amp;CELL("direccion",Tabla_471047!A1234),"1231")</f>
        <v>1231</v>
      </c>
      <c r="V1238" s="5" t="str" cm="1">
        <f t="array" aca="1" ref="V1238" ca="1">HYPERLINK("#"&amp;CELL("direccion",Tabla_471030!A1234),"1231")</f>
        <v>1231</v>
      </c>
      <c r="W1238" s="5" t="str" cm="1">
        <f t="array" aca="1" ref="W1238" ca="1">HYPERLINK("#"&amp;CELL("direccion",Tabla_471041!A1234),"1231")</f>
        <v>1231</v>
      </c>
      <c r="X1238" s="5" t="str" cm="1">
        <f t="array" aca="1" ref="X1238" ca="1">HYPERLINK("#"&amp;CELL("direccion",Tabla_471031!A1234),"1231")</f>
        <v>1231</v>
      </c>
      <c r="Y1238" s="5" t="str" cm="1">
        <f t="array" aca="1" ref="Y1238" ca="1">HYPERLINK("#"&amp;CELL("direccion",Tabla_471032!A1234),"1231")</f>
        <v>1231</v>
      </c>
      <c r="Z1238" s="5" t="str" cm="1">
        <f t="array" aca="1" ref="Z1238" ca="1">HYPERLINK("#"&amp;CELL("direccion",Tabla_471059!A1234),"1231")</f>
        <v>1231</v>
      </c>
      <c r="AA1238" s="5" t="str" cm="1">
        <f t="array" aca="1" ref="AA1238" ca="1">HYPERLINK("#"&amp;CELL("direccion",Tabla_471071!A1234),"1231")</f>
        <v>1231</v>
      </c>
      <c r="AB1238" s="5" t="str" cm="1">
        <f t="array" aca="1" ref="AB1238" ca="1">HYPERLINK("#"&amp;CELL("direccion",Tabla_471062!A1234),"1231")</f>
        <v>1231</v>
      </c>
      <c r="AC1238" s="5" t="str" cm="1">
        <f t="array" aca="1" ref="AC1238" ca="1">HYPERLINK("#"&amp;CELL("direccion",Tabla_471074!A1234),"1231")</f>
        <v>1231</v>
      </c>
      <c r="AD1238" t="s">
        <v>213</v>
      </c>
      <c r="AE1238" s="3">
        <v>45747</v>
      </c>
    </row>
    <row r="1239" spans="1:31" x14ac:dyDescent="0.3">
      <c r="A1239">
        <v>2025</v>
      </c>
      <c r="B1239" s="3">
        <v>45658</v>
      </c>
      <c r="C1239" s="3">
        <v>45747</v>
      </c>
      <c r="D1239" t="s">
        <v>84</v>
      </c>
      <c r="E1239">
        <v>149</v>
      </c>
      <c r="F1239" t="s">
        <v>327</v>
      </c>
      <c r="G1239" t="s">
        <v>327</v>
      </c>
      <c r="H1239" t="s">
        <v>225</v>
      </c>
      <c r="I1239" t="s">
        <v>1872</v>
      </c>
      <c r="J1239" t="s">
        <v>1873</v>
      </c>
      <c r="K1239" t="s">
        <v>598</v>
      </c>
      <c r="L1239" t="s">
        <v>91</v>
      </c>
      <c r="M1239">
        <v>9307</v>
      </c>
      <c r="N1239" t="s">
        <v>212</v>
      </c>
      <c r="O1239">
        <v>7622.63</v>
      </c>
      <c r="P1239" t="s">
        <v>212</v>
      </c>
      <c r="Q1239" s="5" t="str" cm="1">
        <f t="array" aca="1" ref="Q1239" ca="1">HYPERLINK("#"&amp;CELL("direccion",Tabla_471065!A1235),"1232")</f>
        <v>1232</v>
      </c>
      <c r="R1239" s="5" t="str" cm="1">
        <f t="array" aca="1" ref="R1239" ca="1">HYPERLINK("#"&amp;CELL("direccion",Tabla_471039!A1235),"1232")</f>
        <v>1232</v>
      </c>
      <c r="S1239" s="5" t="str" cm="1">
        <f t="array" aca="1" ref="S1239" ca="1">HYPERLINK("#"&amp;CELL("direccion",Tabla_471067!A1235),"1232")</f>
        <v>1232</v>
      </c>
      <c r="T1239" s="5" t="str" cm="1">
        <f t="array" aca="1" ref="T1239" ca="1">HYPERLINK("#"&amp;CELL("direccion",Tabla_471023!A1235),"1232")</f>
        <v>1232</v>
      </c>
      <c r="U1239" s="5" t="str" cm="1">
        <f t="array" aca="1" ref="U1239" ca="1">HYPERLINK("#"&amp;CELL("direccion",Tabla_471047!A1235),"1232")</f>
        <v>1232</v>
      </c>
      <c r="V1239" s="5" t="str" cm="1">
        <f t="array" aca="1" ref="V1239" ca="1">HYPERLINK("#"&amp;CELL("direccion",Tabla_471030!A1235),"1232")</f>
        <v>1232</v>
      </c>
      <c r="W1239" s="5" t="str" cm="1">
        <f t="array" aca="1" ref="W1239" ca="1">HYPERLINK("#"&amp;CELL("direccion",Tabla_471041!A1235),"1232")</f>
        <v>1232</v>
      </c>
      <c r="X1239" s="5" t="str" cm="1">
        <f t="array" aca="1" ref="X1239" ca="1">HYPERLINK("#"&amp;CELL("direccion",Tabla_471031!A1235),"1232")</f>
        <v>1232</v>
      </c>
      <c r="Y1239" s="5" t="str" cm="1">
        <f t="array" aca="1" ref="Y1239" ca="1">HYPERLINK("#"&amp;CELL("direccion",Tabla_471032!A1235),"1232")</f>
        <v>1232</v>
      </c>
      <c r="Z1239" s="5" t="str" cm="1">
        <f t="array" aca="1" ref="Z1239" ca="1">HYPERLINK("#"&amp;CELL("direccion",Tabla_471059!A1235),"1232")</f>
        <v>1232</v>
      </c>
      <c r="AA1239" s="5" t="str" cm="1">
        <f t="array" aca="1" ref="AA1239" ca="1">HYPERLINK("#"&amp;CELL("direccion",Tabla_471071!A1235),"1232")</f>
        <v>1232</v>
      </c>
      <c r="AB1239" s="5" t="str" cm="1">
        <f t="array" aca="1" ref="AB1239" ca="1">HYPERLINK("#"&amp;CELL("direccion",Tabla_471062!A1235),"1232")</f>
        <v>1232</v>
      </c>
      <c r="AC1239" s="5" t="str" cm="1">
        <f t="array" aca="1" ref="AC1239" ca="1">HYPERLINK("#"&amp;CELL("direccion",Tabla_471074!A1235),"1232")</f>
        <v>1232</v>
      </c>
      <c r="AD1239" t="s">
        <v>213</v>
      </c>
      <c r="AE1239" s="3">
        <v>45747</v>
      </c>
    </row>
    <row r="1240" spans="1:31" x14ac:dyDescent="0.3">
      <c r="A1240">
        <v>2025</v>
      </c>
      <c r="B1240" s="3">
        <v>45658</v>
      </c>
      <c r="C1240" s="3">
        <v>45747</v>
      </c>
      <c r="D1240" t="s">
        <v>84</v>
      </c>
      <c r="E1240">
        <v>149</v>
      </c>
      <c r="F1240" t="s">
        <v>328</v>
      </c>
      <c r="G1240" t="s">
        <v>328</v>
      </c>
      <c r="H1240" t="s">
        <v>225</v>
      </c>
      <c r="I1240" t="s">
        <v>1874</v>
      </c>
      <c r="J1240" t="s">
        <v>1875</v>
      </c>
      <c r="K1240" t="s">
        <v>1876</v>
      </c>
      <c r="L1240" t="s">
        <v>92</v>
      </c>
      <c r="M1240">
        <v>10342</v>
      </c>
      <c r="N1240" t="s">
        <v>212</v>
      </c>
      <c r="O1240">
        <v>8435.06</v>
      </c>
      <c r="P1240" t="s">
        <v>212</v>
      </c>
      <c r="Q1240" s="5" t="str" cm="1">
        <f t="array" aca="1" ref="Q1240" ca="1">HYPERLINK("#"&amp;CELL("direccion",Tabla_471065!A1236),"1233")</f>
        <v>1233</v>
      </c>
      <c r="R1240" s="5" t="str" cm="1">
        <f t="array" aca="1" ref="R1240" ca="1">HYPERLINK("#"&amp;CELL("direccion",Tabla_471039!A1236),"1233")</f>
        <v>1233</v>
      </c>
      <c r="S1240" s="5" t="str" cm="1">
        <f t="array" aca="1" ref="S1240" ca="1">HYPERLINK("#"&amp;CELL("direccion",Tabla_471067!A1236),"1233")</f>
        <v>1233</v>
      </c>
      <c r="T1240" s="5" t="str" cm="1">
        <f t="array" aca="1" ref="T1240" ca="1">HYPERLINK("#"&amp;CELL("direccion",Tabla_471023!A1236),"1233")</f>
        <v>1233</v>
      </c>
      <c r="U1240" s="5" t="str" cm="1">
        <f t="array" aca="1" ref="U1240" ca="1">HYPERLINK("#"&amp;CELL("direccion",Tabla_471047!A1236),"1233")</f>
        <v>1233</v>
      </c>
      <c r="V1240" s="5" t="str" cm="1">
        <f t="array" aca="1" ref="V1240" ca="1">HYPERLINK("#"&amp;CELL("direccion",Tabla_471030!A1236),"1233")</f>
        <v>1233</v>
      </c>
      <c r="W1240" s="5" t="str" cm="1">
        <f t="array" aca="1" ref="W1240" ca="1">HYPERLINK("#"&amp;CELL("direccion",Tabla_471041!A1236),"1233")</f>
        <v>1233</v>
      </c>
      <c r="X1240" s="5" t="str" cm="1">
        <f t="array" aca="1" ref="X1240" ca="1">HYPERLINK("#"&amp;CELL("direccion",Tabla_471031!A1236),"1233")</f>
        <v>1233</v>
      </c>
      <c r="Y1240" s="5" t="str" cm="1">
        <f t="array" aca="1" ref="Y1240" ca="1">HYPERLINK("#"&amp;CELL("direccion",Tabla_471032!A1236),"1233")</f>
        <v>1233</v>
      </c>
      <c r="Z1240" s="5" t="str" cm="1">
        <f t="array" aca="1" ref="Z1240" ca="1">HYPERLINK("#"&amp;CELL("direccion",Tabla_471059!A1236),"1233")</f>
        <v>1233</v>
      </c>
      <c r="AA1240" s="5" t="str" cm="1">
        <f t="array" aca="1" ref="AA1240" ca="1">HYPERLINK("#"&amp;CELL("direccion",Tabla_471071!A1236),"1233")</f>
        <v>1233</v>
      </c>
      <c r="AB1240" s="5" t="str" cm="1">
        <f t="array" aca="1" ref="AB1240" ca="1">HYPERLINK("#"&amp;CELL("direccion",Tabla_471062!A1236),"1233")</f>
        <v>1233</v>
      </c>
      <c r="AC1240" s="5" t="str" cm="1">
        <f t="array" aca="1" ref="AC1240" ca="1">HYPERLINK("#"&amp;CELL("direccion",Tabla_471074!A1236),"1233")</f>
        <v>1233</v>
      </c>
      <c r="AD1240" t="s">
        <v>213</v>
      </c>
      <c r="AE1240" s="3">
        <v>45747</v>
      </c>
    </row>
    <row r="1241" spans="1:31" x14ac:dyDescent="0.3">
      <c r="A1241">
        <v>2025</v>
      </c>
      <c r="B1241" s="3">
        <v>45658</v>
      </c>
      <c r="C1241" s="3">
        <v>45747</v>
      </c>
      <c r="D1241" t="s">
        <v>84</v>
      </c>
      <c r="E1241">
        <v>149</v>
      </c>
      <c r="F1241" t="s">
        <v>276</v>
      </c>
      <c r="G1241" t="s">
        <v>276</v>
      </c>
      <c r="H1241" t="s">
        <v>225</v>
      </c>
      <c r="I1241" t="s">
        <v>1877</v>
      </c>
      <c r="J1241" t="s">
        <v>410</v>
      </c>
      <c r="K1241" t="s">
        <v>420</v>
      </c>
      <c r="L1241" t="s">
        <v>91</v>
      </c>
      <c r="M1241">
        <v>10342</v>
      </c>
      <c r="N1241" t="s">
        <v>212</v>
      </c>
      <c r="O1241">
        <v>8435.06</v>
      </c>
      <c r="P1241" t="s">
        <v>212</v>
      </c>
      <c r="Q1241" s="5" t="str" cm="1">
        <f t="array" aca="1" ref="Q1241" ca="1">HYPERLINK("#"&amp;CELL("direccion",Tabla_471065!A1237),"1234")</f>
        <v>1234</v>
      </c>
      <c r="R1241" s="5" t="str" cm="1">
        <f t="array" aca="1" ref="R1241" ca="1">HYPERLINK("#"&amp;CELL("direccion",Tabla_471039!A1237),"1234")</f>
        <v>1234</v>
      </c>
      <c r="S1241" s="5" t="str" cm="1">
        <f t="array" aca="1" ref="S1241" ca="1">HYPERLINK("#"&amp;CELL("direccion",Tabla_471067!A1237),"1234")</f>
        <v>1234</v>
      </c>
      <c r="T1241" s="5" t="str" cm="1">
        <f t="array" aca="1" ref="T1241" ca="1">HYPERLINK("#"&amp;CELL("direccion",Tabla_471023!A1237),"1234")</f>
        <v>1234</v>
      </c>
      <c r="U1241" s="5" t="str" cm="1">
        <f t="array" aca="1" ref="U1241" ca="1">HYPERLINK("#"&amp;CELL("direccion",Tabla_471047!A1237),"1234")</f>
        <v>1234</v>
      </c>
      <c r="V1241" s="5" t="str" cm="1">
        <f t="array" aca="1" ref="V1241" ca="1">HYPERLINK("#"&amp;CELL("direccion",Tabla_471030!A1237),"1234")</f>
        <v>1234</v>
      </c>
      <c r="W1241" s="5" t="str" cm="1">
        <f t="array" aca="1" ref="W1241" ca="1">HYPERLINK("#"&amp;CELL("direccion",Tabla_471041!A1237),"1234")</f>
        <v>1234</v>
      </c>
      <c r="X1241" s="5" t="str" cm="1">
        <f t="array" aca="1" ref="X1241" ca="1">HYPERLINK("#"&amp;CELL("direccion",Tabla_471031!A1237),"1234")</f>
        <v>1234</v>
      </c>
      <c r="Y1241" s="5" t="str" cm="1">
        <f t="array" aca="1" ref="Y1241" ca="1">HYPERLINK("#"&amp;CELL("direccion",Tabla_471032!A1237),"1234")</f>
        <v>1234</v>
      </c>
      <c r="Z1241" s="5" t="str" cm="1">
        <f t="array" aca="1" ref="Z1241" ca="1">HYPERLINK("#"&amp;CELL("direccion",Tabla_471059!A1237),"1234")</f>
        <v>1234</v>
      </c>
      <c r="AA1241" s="5" t="str" cm="1">
        <f t="array" aca="1" ref="AA1241" ca="1">HYPERLINK("#"&amp;CELL("direccion",Tabla_471071!A1237),"1234")</f>
        <v>1234</v>
      </c>
      <c r="AB1241" s="5" t="str" cm="1">
        <f t="array" aca="1" ref="AB1241" ca="1">HYPERLINK("#"&amp;CELL("direccion",Tabla_471062!A1237),"1234")</f>
        <v>1234</v>
      </c>
      <c r="AC1241" s="5" t="str" cm="1">
        <f t="array" aca="1" ref="AC1241" ca="1">HYPERLINK("#"&amp;CELL("direccion",Tabla_471074!A1237),"1234")</f>
        <v>1234</v>
      </c>
      <c r="AD1241" t="s">
        <v>213</v>
      </c>
      <c r="AE1241" s="3">
        <v>45747</v>
      </c>
    </row>
    <row r="1242" spans="1:31" x14ac:dyDescent="0.3">
      <c r="A1242">
        <v>2025</v>
      </c>
      <c r="B1242" s="3">
        <v>45658</v>
      </c>
      <c r="C1242" s="3">
        <v>45747</v>
      </c>
      <c r="D1242" t="s">
        <v>84</v>
      </c>
      <c r="E1242">
        <v>149</v>
      </c>
      <c r="F1242" t="s">
        <v>324</v>
      </c>
      <c r="G1242" t="s">
        <v>324</v>
      </c>
      <c r="H1242" t="s">
        <v>225</v>
      </c>
      <c r="I1242" t="s">
        <v>1454</v>
      </c>
      <c r="J1242" t="s">
        <v>1878</v>
      </c>
      <c r="K1242" t="s">
        <v>1879</v>
      </c>
      <c r="L1242" t="s">
        <v>91</v>
      </c>
      <c r="M1242">
        <v>10342</v>
      </c>
      <c r="N1242" t="s">
        <v>212</v>
      </c>
      <c r="O1242">
        <v>8435.06</v>
      </c>
      <c r="P1242" t="s">
        <v>212</v>
      </c>
      <c r="Q1242" s="5" t="str" cm="1">
        <f t="array" aca="1" ref="Q1242" ca="1">HYPERLINK("#"&amp;CELL("direccion",Tabla_471065!A1238),"1235")</f>
        <v>1235</v>
      </c>
      <c r="R1242" s="5" t="str" cm="1">
        <f t="array" aca="1" ref="R1242" ca="1">HYPERLINK("#"&amp;CELL("direccion",Tabla_471039!A1238),"1235")</f>
        <v>1235</v>
      </c>
      <c r="S1242" s="5" t="str" cm="1">
        <f t="array" aca="1" ref="S1242" ca="1">HYPERLINK("#"&amp;CELL("direccion",Tabla_471067!A1238),"1235")</f>
        <v>1235</v>
      </c>
      <c r="T1242" s="5" t="str" cm="1">
        <f t="array" aca="1" ref="T1242" ca="1">HYPERLINK("#"&amp;CELL("direccion",Tabla_471023!A1238),"1235")</f>
        <v>1235</v>
      </c>
      <c r="U1242" s="5" t="str" cm="1">
        <f t="array" aca="1" ref="U1242" ca="1">HYPERLINK("#"&amp;CELL("direccion",Tabla_471047!A1238),"1235")</f>
        <v>1235</v>
      </c>
      <c r="V1242" s="5" t="str" cm="1">
        <f t="array" aca="1" ref="V1242" ca="1">HYPERLINK("#"&amp;CELL("direccion",Tabla_471030!A1238),"1235")</f>
        <v>1235</v>
      </c>
      <c r="W1242" s="5" t="str" cm="1">
        <f t="array" aca="1" ref="W1242" ca="1">HYPERLINK("#"&amp;CELL("direccion",Tabla_471041!A1238),"1235")</f>
        <v>1235</v>
      </c>
      <c r="X1242" s="5" t="str" cm="1">
        <f t="array" aca="1" ref="X1242" ca="1">HYPERLINK("#"&amp;CELL("direccion",Tabla_471031!A1238),"1235")</f>
        <v>1235</v>
      </c>
      <c r="Y1242" s="5" t="str" cm="1">
        <f t="array" aca="1" ref="Y1242" ca="1">HYPERLINK("#"&amp;CELL("direccion",Tabla_471032!A1238),"1235")</f>
        <v>1235</v>
      </c>
      <c r="Z1242" s="5" t="str" cm="1">
        <f t="array" aca="1" ref="Z1242" ca="1">HYPERLINK("#"&amp;CELL("direccion",Tabla_471059!A1238),"1235")</f>
        <v>1235</v>
      </c>
      <c r="AA1242" s="5" t="str" cm="1">
        <f t="array" aca="1" ref="AA1242" ca="1">HYPERLINK("#"&amp;CELL("direccion",Tabla_471071!A1238),"1235")</f>
        <v>1235</v>
      </c>
      <c r="AB1242" s="5" t="str" cm="1">
        <f t="array" aca="1" ref="AB1242" ca="1">HYPERLINK("#"&amp;CELL("direccion",Tabla_471062!A1238),"1235")</f>
        <v>1235</v>
      </c>
      <c r="AC1242" s="5" t="str" cm="1">
        <f t="array" aca="1" ref="AC1242" ca="1">HYPERLINK("#"&amp;CELL("direccion",Tabla_471074!A1238),"1235")</f>
        <v>1235</v>
      </c>
      <c r="AD1242" t="s">
        <v>213</v>
      </c>
      <c r="AE1242" s="3">
        <v>45747</v>
      </c>
    </row>
    <row r="1243" spans="1:31" x14ac:dyDescent="0.3">
      <c r="A1243">
        <v>2025</v>
      </c>
      <c r="B1243" s="3">
        <v>45658</v>
      </c>
      <c r="C1243" s="3">
        <v>45747</v>
      </c>
      <c r="D1243" t="s">
        <v>84</v>
      </c>
      <c r="E1243">
        <v>149</v>
      </c>
      <c r="F1243" t="s">
        <v>324</v>
      </c>
      <c r="G1243" t="s">
        <v>324</v>
      </c>
      <c r="H1243" t="s">
        <v>225</v>
      </c>
      <c r="I1243" t="s">
        <v>1880</v>
      </c>
      <c r="J1243" t="s">
        <v>378</v>
      </c>
      <c r="K1243" t="s">
        <v>569</v>
      </c>
      <c r="L1243" t="s">
        <v>92</v>
      </c>
      <c r="M1243">
        <v>10342</v>
      </c>
      <c r="N1243" t="s">
        <v>212</v>
      </c>
      <c r="O1243">
        <v>8435.06</v>
      </c>
      <c r="P1243" t="s">
        <v>212</v>
      </c>
      <c r="Q1243" s="5" t="str" cm="1">
        <f t="array" aca="1" ref="Q1243" ca="1">HYPERLINK("#"&amp;CELL("direccion",Tabla_471065!A1239),"1236")</f>
        <v>1236</v>
      </c>
      <c r="R1243" s="5" t="str" cm="1">
        <f t="array" aca="1" ref="R1243" ca="1">HYPERLINK("#"&amp;CELL("direccion",Tabla_471039!A1239),"1236")</f>
        <v>1236</v>
      </c>
      <c r="S1243" s="5" t="str" cm="1">
        <f t="array" aca="1" ref="S1243" ca="1">HYPERLINK("#"&amp;CELL("direccion",Tabla_471067!A1239),"1236")</f>
        <v>1236</v>
      </c>
      <c r="T1243" s="5" t="str" cm="1">
        <f t="array" aca="1" ref="T1243" ca="1">HYPERLINK("#"&amp;CELL("direccion",Tabla_471023!A1239),"1236")</f>
        <v>1236</v>
      </c>
      <c r="U1243" s="5" t="str" cm="1">
        <f t="array" aca="1" ref="U1243" ca="1">HYPERLINK("#"&amp;CELL("direccion",Tabla_471047!A1239),"1236")</f>
        <v>1236</v>
      </c>
      <c r="V1243" s="5" t="str" cm="1">
        <f t="array" aca="1" ref="V1243" ca="1">HYPERLINK("#"&amp;CELL("direccion",Tabla_471030!A1239),"1236")</f>
        <v>1236</v>
      </c>
      <c r="W1243" s="5" t="str" cm="1">
        <f t="array" aca="1" ref="W1243" ca="1">HYPERLINK("#"&amp;CELL("direccion",Tabla_471041!A1239),"1236")</f>
        <v>1236</v>
      </c>
      <c r="X1243" s="5" t="str" cm="1">
        <f t="array" aca="1" ref="X1243" ca="1">HYPERLINK("#"&amp;CELL("direccion",Tabla_471031!A1239),"1236")</f>
        <v>1236</v>
      </c>
      <c r="Y1243" s="5" t="str" cm="1">
        <f t="array" aca="1" ref="Y1243" ca="1">HYPERLINK("#"&amp;CELL("direccion",Tabla_471032!A1239),"1236")</f>
        <v>1236</v>
      </c>
      <c r="Z1243" s="5" t="str" cm="1">
        <f t="array" aca="1" ref="Z1243" ca="1">HYPERLINK("#"&amp;CELL("direccion",Tabla_471059!A1239),"1236")</f>
        <v>1236</v>
      </c>
      <c r="AA1243" s="5" t="str" cm="1">
        <f t="array" aca="1" ref="AA1243" ca="1">HYPERLINK("#"&amp;CELL("direccion",Tabla_471071!A1239),"1236")</f>
        <v>1236</v>
      </c>
      <c r="AB1243" s="5" t="str" cm="1">
        <f t="array" aca="1" ref="AB1243" ca="1">HYPERLINK("#"&amp;CELL("direccion",Tabla_471062!A1239),"1236")</f>
        <v>1236</v>
      </c>
      <c r="AC1243" s="5" t="str" cm="1">
        <f t="array" aca="1" ref="AC1243" ca="1">HYPERLINK("#"&amp;CELL("direccion",Tabla_471074!A1239),"1236")</f>
        <v>1236</v>
      </c>
      <c r="AD1243" t="s">
        <v>213</v>
      </c>
      <c r="AE1243" s="3">
        <v>45747</v>
      </c>
    </row>
    <row r="1244" spans="1:31" x14ac:dyDescent="0.3">
      <c r="A1244">
        <v>2025</v>
      </c>
      <c r="B1244" s="3">
        <v>45658</v>
      </c>
      <c r="C1244" s="3">
        <v>45747</v>
      </c>
      <c r="D1244" t="s">
        <v>84</v>
      </c>
      <c r="E1244">
        <v>140</v>
      </c>
      <c r="F1244" t="s">
        <v>329</v>
      </c>
      <c r="G1244" t="s">
        <v>329</v>
      </c>
      <c r="H1244" t="s">
        <v>225</v>
      </c>
      <c r="I1244" t="s">
        <v>1881</v>
      </c>
      <c r="J1244" t="s">
        <v>1882</v>
      </c>
      <c r="K1244" t="s">
        <v>358</v>
      </c>
      <c r="L1244" t="s">
        <v>91</v>
      </c>
      <c r="M1244">
        <v>9307</v>
      </c>
      <c r="N1244" t="s">
        <v>212</v>
      </c>
      <c r="O1244">
        <v>7622.63</v>
      </c>
      <c r="P1244" t="s">
        <v>212</v>
      </c>
      <c r="Q1244" s="5" t="str" cm="1">
        <f t="array" aca="1" ref="Q1244" ca="1">HYPERLINK("#"&amp;CELL("direccion",Tabla_471065!A1240),"1237")</f>
        <v>1237</v>
      </c>
      <c r="R1244" s="5" t="str" cm="1">
        <f t="array" aca="1" ref="R1244" ca="1">HYPERLINK("#"&amp;CELL("direccion",Tabla_471039!A1240),"1237")</f>
        <v>1237</v>
      </c>
      <c r="S1244" s="5" t="str" cm="1">
        <f t="array" aca="1" ref="S1244" ca="1">HYPERLINK("#"&amp;CELL("direccion",Tabla_471067!A1240),"1237")</f>
        <v>1237</v>
      </c>
      <c r="T1244" s="5" t="str" cm="1">
        <f t="array" aca="1" ref="T1244" ca="1">HYPERLINK("#"&amp;CELL("direccion",Tabla_471023!A1240),"1237")</f>
        <v>1237</v>
      </c>
      <c r="U1244" s="5" t="str" cm="1">
        <f t="array" aca="1" ref="U1244" ca="1">HYPERLINK("#"&amp;CELL("direccion",Tabla_471047!A1240),"1237")</f>
        <v>1237</v>
      </c>
      <c r="V1244" s="5" t="str" cm="1">
        <f t="array" aca="1" ref="V1244" ca="1">HYPERLINK("#"&amp;CELL("direccion",Tabla_471030!A1240),"1237")</f>
        <v>1237</v>
      </c>
      <c r="W1244" s="5" t="str" cm="1">
        <f t="array" aca="1" ref="W1244" ca="1">HYPERLINK("#"&amp;CELL("direccion",Tabla_471041!A1240),"1237")</f>
        <v>1237</v>
      </c>
      <c r="X1244" s="5" t="str" cm="1">
        <f t="array" aca="1" ref="X1244" ca="1">HYPERLINK("#"&amp;CELL("direccion",Tabla_471031!A1240),"1237")</f>
        <v>1237</v>
      </c>
      <c r="Y1244" s="5" t="str" cm="1">
        <f t="array" aca="1" ref="Y1244" ca="1">HYPERLINK("#"&amp;CELL("direccion",Tabla_471032!A1240),"1237")</f>
        <v>1237</v>
      </c>
      <c r="Z1244" s="5" t="str" cm="1">
        <f t="array" aca="1" ref="Z1244" ca="1">HYPERLINK("#"&amp;CELL("direccion",Tabla_471059!A1240),"1237")</f>
        <v>1237</v>
      </c>
      <c r="AA1244" s="5" t="str" cm="1">
        <f t="array" aca="1" ref="AA1244" ca="1">HYPERLINK("#"&amp;CELL("direccion",Tabla_471071!A1240),"1237")</f>
        <v>1237</v>
      </c>
      <c r="AB1244" s="5" t="str" cm="1">
        <f t="array" aca="1" ref="AB1244" ca="1">HYPERLINK("#"&amp;CELL("direccion",Tabla_471062!A1240),"1237")</f>
        <v>1237</v>
      </c>
      <c r="AC1244" s="5" t="str" cm="1">
        <f t="array" aca="1" ref="AC1244" ca="1">HYPERLINK("#"&amp;CELL("direccion",Tabla_471074!A1240),"1237")</f>
        <v>1237</v>
      </c>
      <c r="AD1244" t="s">
        <v>213</v>
      </c>
      <c r="AE1244" s="3">
        <v>45747</v>
      </c>
    </row>
    <row r="1245" spans="1:31" x14ac:dyDescent="0.3">
      <c r="A1245">
        <v>2025</v>
      </c>
      <c r="B1245" s="3">
        <v>45658</v>
      </c>
      <c r="C1245" s="3">
        <v>45747</v>
      </c>
      <c r="D1245" t="s">
        <v>84</v>
      </c>
      <c r="E1245">
        <v>140</v>
      </c>
      <c r="F1245" t="s">
        <v>329</v>
      </c>
      <c r="G1245" t="s">
        <v>329</v>
      </c>
      <c r="H1245" t="s">
        <v>225</v>
      </c>
      <c r="I1245" t="s">
        <v>1883</v>
      </c>
      <c r="J1245" t="s">
        <v>673</v>
      </c>
      <c r="K1245" t="s">
        <v>553</v>
      </c>
      <c r="L1245" t="s">
        <v>91</v>
      </c>
      <c r="M1245">
        <v>9307</v>
      </c>
      <c r="N1245" t="s">
        <v>212</v>
      </c>
      <c r="O1245">
        <v>7622.63</v>
      </c>
      <c r="P1245" t="s">
        <v>212</v>
      </c>
      <c r="Q1245" s="5" t="str" cm="1">
        <f t="array" aca="1" ref="Q1245" ca="1">HYPERLINK("#"&amp;CELL("direccion",Tabla_471065!A1241),"1238")</f>
        <v>1238</v>
      </c>
      <c r="R1245" s="5" t="str" cm="1">
        <f t="array" aca="1" ref="R1245" ca="1">HYPERLINK("#"&amp;CELL("direccion",Tabla_471039!A1241),"1238")</f>
        <v>1238</v>
      </c>
      <c r="S1245" s="5" t="str" cm="1">
        <f t="array" aca="1" ref="S1245" ca="1">HYPERLINK("#"&amp;CELL("direccion",Tabla_471067!A1241),"1238")</f>
        <v>1238</v>
      </c>
      <c r="T1245" s="5" t="str" cm="1">
        <f t="array" aca="1" ref="T1245" ca="1">HYPERLINK("#"&amp;CELL("direccion",Tabla_471023!A1241),"1238")</f>
        <v>1238</v>
      </c>
      <c r="U1245" s="5" t="str" cm="1">
        <f t="array" aca="1" ref="U1245" ca="1">HYPERLINK("#"&amp;CELL("direccion",Tabla_471047!A1241),"1238")</f>
        <v>1238</v>
      </c>
      <c r="V1245" s="5" t="str" cm="1">
        <f t="array" aca="1" ref="V1245" ca="1">HYPERLINK("#"&amp;CELL("direccion",Tabla_471030!A1241),"1238")</f>
        <v>1238</v>
      </c>
      <c r="W1245" s="5" t="str" cm="1">
        <f t="array" aca="1" ref="W1245" ca="1">HYPERLINK("#"&amp;CELL("direccion",Tabla_471041!A1241),"1238")</f>
        <v>1238</v>
      </c>
      <c r="X1245" s="5" t="str" cm="1">
        <f t="array" aca="1" ref="X1245" ca="1">HYPERLINK("#"&amp;CELL("direccion",Tabla_471031!A1241),"1238")</f>
        <v>1238</v>
      </c>
      <c r="Y1245" s="5" t="str" cm="1">
        <f t="array" aca="1" ref="Y1245" ca="1">HYPERLINK("#"&amp;CELL("direccion",Tabla_471032!A1241),"1238")</f>
        <v>1238</v>
      </c>
      <c r="Z1245" s="5" t="str" cm="1">
        <f t="array" aca="1" ref="Z1245" ca="1">HYPERLINK("#"&amp;CELL("direccion",Tabla_471059!A1241),"1238")</f>
        <v>1238</v>
      </c>
      <c r="AA1245" s="5" t="str" cm="1">
        <f t="array" aca="1" ref="AA1245" ca="1">HYPERLINK("#"&amp;CELL("direccion",Tabla_471071!A1241),"1238")</f>
        <v>1238</v>
      </c>
      <c r="AB1245" s="5" t="str" cm="1">
        <f t="array" aca="1" ref="AB1245" ca="1">HYPERLINK("#"&amp;CELL("direccion",Tabla_471062!A1241),"1238")</f>
        <v>1238</v>
      </c>
      <c r="AC1245" s="5" t="str" cm="1">
        <f t="array" aca="1" ref="AC1245" ca="1">HYPERLINK("#"&amp;CELL("direccion",Tabla_471074!A1241),"1238")</f>
        <v>1238</v>
      </c>
      <c r="AD1245" t="s">
        <v>213</v>
      </c>
      <c r="AE1245" s="3">
        <v>45747</v>
      </c>
    </row>
    <row r="1246" spans="1:31" x14ac:dyDescent="0.3">
      <c r="A1246">
        <v>2025</v>
      </c>
      <c r="B1246" s="3">
        <v>45658</v>
      </c>
      <c r="C1246" s="3">
        <v>45747</v>
      </c>
      <c r="D1246" t="s">
        <v>84</v>
      </c>
      <c r="E1246">
        <v>140</v>
      </c>
      <c r="F1246" t="s">
        <v>329</v>
      </c>
      <c r="G1246" t="s">
        <v>329</v>
      </c>
      <c r="H1246" t="s">
        <v>225</v>
      </c>
      <c r="I1246" t="s">
        <v>1884</v>
      </c>
      <c r="J1246" t="s">
        <v>775</v>
      </c>
      <c r="K1246" t="s">
        <v>407</v>
      </c>
      <c r="L1246" t="s">
        <v>92</v>
      </c>
      <c r="M1246">
        <v>9307</v>
      </c>
      <c r="N1246" t="s">
        <v>212</v>
      </c>
      <c r="O1246">
        <v>7622.63</v>
      </c>
      <c r="P1246" t="s">
        <v>212</v>
      </c>
      <c r="Q1246" s="5" t="str" cm="1">
        <f t="array" aca="1" ref="Q1246" ca="1">HYPERLINK("#"&amp;CELL("direccion",Tabla_471065!A1242),"1239")</f>
        <v>1239</v>
      </c>
      <c r="R1246" s="5" t="str" cm="1">
        <f t="array" aca="1" ref="R1246" ca="1">HYPERLINK("#"&amp;CELL("direccion",Tabla_471039!A1242),"1239")</f>
        <v>1239</v>
      </c>
      <c r="S1246" s="5" t="str" cm="1">
        <f t="array" aca="1" ref="S1246" ca="1">HYPERLINK("#"&amp;CELL("direccion",Tabla_471067!A1242),"1239")</f>
        <v>1239</v>
      </c>
      <c r="T1246" s="5" t="str" cm="1">
        <f t="array" aca="1" ref="T1246" ca="1">HYPERLINK("#"&amp;CELL("direccion",Tabla_471023!A1242),"1239")</f>
        <v>1239</v>
      </c>
      <c r="U1246" s="5" t="str" cm="1">
        <f t="array" aca="1" ref="U1246" ca="1">HYPERLINK("#"&amp;CELL("direccion",Tabla_471047!A1242),"1239")</f>
        <v>1239</v>
      </c>
      <c r="V1246" s="5" t="str" cm="1">
        <f t="array" aca="1" ref="V1246" ca="1">HYPERLINK("#"&amp;CELL("direccion",Tabla_471030!A1242),"1239")</f>
        <v>1239</v>
      </c>
      <c r="W1246" s="5" t="str" cm="1">
        <f t="array" aca="1" ref="W1246" ca="1">HYPERLINK("#"&amp;CELL("direccion",Tabla_471041!A1242),"1239")</f>
        <v>1239</v>
      </c>
      <c r="X1246" s="5" t="str" cm="1">
        <f t="array" aca="1" ref="X1246" ca="1">HYPERLINK("#"&amp;CELL("direccion",Tabla_471031!A1242),"1239")</f>
        <v>1239</v>
      </c>
      <c r="Y1246" s="5" t="str" cm="1">
        <f t="array" aca="1" ref="Y1246" ca="1">HYPERLINK("#"&amp;CELL("direccion",Tabla_471032!A1242),"1239")</f>
        <v>1239</v>
      </c>
      <c r="Z1246" s="5" t="str" cm="1">
        <f t="array" aca="1" ref="Z1246" ca="1">HYPERLINK("#"&amp;CELL("direccion",Tabla_471059!A1242),"1239")</f>
        <v>1239</v>
      </c>
      <c r="AA1246" s="5" t="str" cm="1">
        <f t="array" aca="1" ref="AA1246" ca="1">HYPERLINK("#"&amp;CELL("direccion",Tabla_471071!A1242),"1239")</f>
        <v>1239</v>
      </c>
      <c r="AB1246" s="5" t="str" cm="1">
        <f t="array" aca="1" ref="AB1246" ca="1">HYPERLINK("#"&amp;CELL("direccion",Tabla_471062!A1242),"1239")</f>
        <v>1239</v>
      </c>
      <c r="AC1246" s="5" t="str" cm="1">
        <f t="array" aca="1" ref="AC1246" ca="1">HYPERLINK("#"&amp;CELL("direccion",Tabla_471074!A1242),"1239")</f>
        <v>1239</v>
      </c>
      <c r="AD1246" t="s">
        <v>213</v>
      </c>
      <c r="AE1246" s="3">
        <v>45747</v>
      </c>
    </row>
    <row r="1247" spans="1:31" x14ac:dyDescent="0.3">
      <c r="A1247">
        <v>2025</v>
      </c>
      <c r="B1247" s="3">
        <v>45658</v>
      </c>
      <c r="C1247" s="3">
        <v>45747</v>
      </c>
      <c r="D1247" t="s">
        <v>84</v>
      </c>
      <c r="E1247">
        <v>140</v>
      </c>
      <c r="F1247" t="s">
        <v>329</v>
      </c>
      <c r="G1247" t="s">
        <v>329</v>
      </c>
      <c r="H1247" t="s">
        <v>225</v>
      </c>
      <c r="I1247" t="s">
        <v>1745</v>
      </c>
      <c r="J1247" t="s">
        <v>724</v>
      </c>
      <c r="K1247" t="s">
        <v>426</v>
      </c>
      <c r="L1247" t="s">
        <v>91</v>
      </c>
      <c r="M1247">
        <v>9307</v>
      </c>
      <c r="N1247" t="s">
        <v>212</v>
      </c>
      <c r="O1247">
        <v>7622.63</v>
      </c>
      <c r="P1247" t="s">
        <v>212</v>
      </c>
      <c r="Q1247" s="5" t="str" cm="1">
        <f t="array" aca="1" ref="Q1247" ca="1">HYPERLINK("#"&amp;CELL("direccion",Tabla_471065!A1243),"1240")</f>
        <v>1240</v>
      </c>
      <c r="R1247" s="5" t="str" cm="1">
        <f t="array" aca="1" ref="R1247" ca="1">HYPERLINK("#"&amp;CELL("direccion",Tabla_471039!A1243),"1240")</f>
        <v>1240</v>
      </c>
      <c r="S1247" s="5" t="str" cm="1">
        <f t="array" aca="1" ref="S1247" ca="1">HYPERLINK("#"&amp;CELL("direccion",Tabla_471067!A1243),"1240")</f>
        <v>1240</v>
      </c>
      <c r="T1247" s="5" t="str" cm="1">
        <f t="array" aca="1" ref="T1247" ca="1">HYPERLINK("#"&amp;CELL("direccion",Tabla_471023!A1243),"1240")</f>
        <v>1240</v>
      </c>
      <c r="U1247" s="5" t="str" cm="1">
        <f t="array" aca="1" ref="U1247" ca="1">HYPERLINK("#"&amp;CELL("direccion",Tabla_471047!A1243),"1240")</f>
        <v>1240</v>
      </c>
      <c r="V1247" s="5" t="str" cm="1">
        <f t="array" aca="1" ref="V1247" ca="1">HYPERLINK("#"&amp;CELL("direccion",Tabla_471030!A1243),"1240")</f>
        <v>1240</v>
      </c>
      <c r="W1247" s="5" t="str" cm="1">
        <f t="array" aca="1" ref="W1247" ca="1">HYPERLINK("#"&amp;CELL("direccion",Tabla_471041!A1243),"1240")</f>
        <v>1240</v>
      </c>
      <c r="X1247" s="5" t="str" cm="1">
        <f t="array" aca="1" ref="X1247" ca="1">HYPERLINK("#"&amp;CELL("direccion",Tabla_471031!A1243),"1240")</f>
        <v>1240</v>
      </c>
      <c r="Y1247" s="5" t="str" cm="1">
        <f t="array" aca="1" ref="Y1247" ca="1">HYPERLINK("#"&amp;CELL("direccion",Tabla_471032!A1243),"1240")</f>
        <v>1240</v>
      </c>
      <c r="Z1247" s="5" t="str" cm="1">
        <f t="array" aca="1" ref="Z1247" ca="1">HYPERLINK("#"&amp;CELL("direccion",Tabla_471059!A1243),"1240")</f>
        <v>1240</v>
      </c>
      <c r="AA1247" s="5" t="str" cm="1">
        <f t="array" aca="1" ref="AA1247" ca="1">HYPERLINK("#"&amp;CELL("direccion",Tabla_471071!A1243),"1240")</f>
        <v>1240</v>
      </c>
      <c r="AB1247" s="5" t="str" cm="1">
        <f t="array" aca="1" ref="AB1247" ca="1">HYPERLINK("#"&amp;CELL("direccion",Tabla_471062!A1243),"1240")</f>
        <v>1240</v>
      </c>
      <c r="AC1247" s="5" t="str" cm="1">
        <f t="array" aca="1" ref="AC1247" ca="1">HYPERLINK("#"&amp;CELL("direccion",Tabla_471074!A1243),"1240")</f>
        <v>1240</v>
      </c>
      <c r="AD1247" t="s">
        <v>213</v>
      </c>
      <c r="AE1247" s="3">
        <v>45747</v>
      </c>
    </row>
    <row r="1248" spans="1:31" x14ac:dyDescent="0.3">
      <c r="A1248">
        <v>2025</v>
      </c>
      <c r="B1248" s="3">
        <v>45658</v>
      </c>
      <c r="C1248" s="3">
        <v>45747</v>
      </c>
      <c r="D1248" t="s">
        <v>84</v>
      </c>
      <c r="E1248">
        <v>140</v>
      </c>
      <c r="F1248" t="s">
        <v>329</v>
      </c>
      <c r="G1248" t="s">
        <v>329</v>
      </c>
      <c r="H1248" t="s">
        <v>225</v>
      </c>
      <c r="I1248" t="s">
        <v>571</v>
      </c>
      <c r="J1248" t="s">
        <v>1885</v>
      </c>
      <c r="K1248" t="s">
        <v>347</v>
      </c>
      <c r="L1248" t="s">
        <v>91</v>
      </c>
      <c r="M1248">
        <v>9307</v>
      </c>
      <c r="N1248" t="s">
        <v>212</v>
      </c>
      <c r="O1248">
        <v>7622.63</v>
      </c>
      <c r="P1248" t="s">
        <v>212</v>
      </c>
      <c r="Q1248" s="5" t="str" cm="1">
        <f t="array" aca="1" ref="Q1248" ca="1">HYPERLINK("#"&amp;CELL("direccion",Tabla_471065!A1244),"1241")</f>
        <v>1241</v>
      </c>
      <c r="R1248" s="5" t="str" cm="1">
        <f t="array" aca="1" ref="R1248" ca="1">HYPERLINK("#"&amp;CELL("direccion",Tabla_471039!A1244),"1241")</f>
        <v>1241</v>
      </c>
      <c r="S1248" s="5" t="str" cm="1">
        <f t="array" aca="1" ref="S1248" ca="1">HYPERLINK("#"&amp;CELL("direccion",Tabla_471067!A1244),"1241")</f>
        <v>1241</v>
      </c>
      <c r="T1248" s="5" t="str" cm="1">
        <f t="array" aca="1" ref="T1248" ca="1">HYPERLINK("#"&amp;CELL("direccion",Tabla_471023!A1244),"1241")</f>
        <v>1241</v>
      </c>
      <c r="U1248" s="5" t="str" cm="1">
        <f t="array" aca="1" ref="U1248" ca="1">HYPERLINK("#"&amp;CELL("direccion",Tabla_471047!A1244),"1241")</f>
        <v>1241</v>
      </c>
      <c r="V1248" s="5" t="str" cm="1">
        <f t="array" aca="1" ref="V1248" ca="1">HYPERLINK("#"&amp;CELL("direccion",Tabla_471030!A1244),"1241")</f>
        <v>1241</v>
      </c>
      <c r="W1248" s="5" t="str" cm="1">
        <f t="array" aca="1" ref="W1248" ca="1">HYPERLINK("#"&amp;CELL("direccion",Tabla_471041!A1244),"1241")</f>
        <v>1241</v>
      </c>
      <c r="X1248" s="5" t="str" cm="1">
        <f t="array" aca="1" ref="X1248" ca="1">HYPERLINK("#"&amp;CELL("direccion",Tabla_471031!A1244),"1241")</f>
        <v>1241</v>
      </c>
      <c r="Y1248" s="5" t="str" cm="1">
        <f t="array" aca="1" ref="Y1248" ca="1">HYPERLINK("#"&amp;CELL("direccion",Tabla_471032!A1244),"1241")</f>
        <v>1241</v>
      </c>
      <c r="Z1248" s="5" t="str" cm="1">
        <f t="array" aca="1" ref="Z1248" ca="1">HYPERLINK("#"&amp;CELL("direccion",Tabla_471059!A1244),"1241")</f>
        <v>1241</v>
      </c>
      <c r="AA1248" s="5" t="str" cm="1">
        <f t="array" aca="1" ref="AA1248" ca="1">HYPERLINK("#"&amp;CELL("direccion",Tabla_471071!A1244),"1241")</f>
        <v>1241</v>
      </c>
      <c r="AB1248" s="5" t="str" cm="1">
        <f t="array" aca="1" ref="AB1248" ca="1">HYPERLINK("#"&amp;CELL("direccion",Tabla_471062!A1244),"1241")</f>
        <v>1241</v>
      </c>
      <c r="AC1248" s="5" t="str" cm="1">
        <f t="array" aca="1" ref="AC1248" ca="1">HYPERLINK("#"&amp;CELL("direccion",Tabla_471074!A1244),"1241")</f>
        <v>1241</v>
      </c>
      <c r="AD1248" t="s">
        <v>213</v>
      </c>
      <c r="AE1248" s="3">
        <v>45747</v>
      </c>
    </row>
    <row r="1249" spans="1:31" x14ac:dyDescent="0.3">
      <c r="A1249">
        <v>2025</v>
      </c>
      <c r="B1249" s="3">
        <v>45658</v>
      </c>
      <c r="C1249" s="3">
        <v>45747</v>
      </c>
      <c r="D1249" t="s">
        <v>84</v>
      </c>
      <c r="E1249">
        <v>140</v>
      </c>
      <c r="F1249" t="s">
        <v>329</v>
      </c>
      <c r="G1249" t="s">
        <v>329</v>
      </c>
      <c r="H1249" t="s">
        <v>225</v>
      </c>
      <c r="I1249" t="s">
        <v>1886</v>
      </c>
      <c r="J1249" t="s">
        <v>1656</v>
      </c>
      <c r="K1249" t="s">
        <v>402</v>
      </c>
      <c r="L1249" t="s">
        <v>91</v>
      </c>
      <c r="M1249">
        <v>9307</v>
      </c>
      <c r="N1249" t="s">
        <v>212</v>
      </c>
      <c r="O1249">
        <v>7622.63</v>
      </c>
      <c r="P1249" t="s">
        <v>212</v>
      </c>
      <c r="Q1249" s="5" t="str" cm="1">
        <f t="array" aca="1" ref="Q1249" ca="1">HYPERLINK("#"&amp;CELL("direccion",Tabla_471065!A1245),"1242")</f>
        <v>1242</v>
      </c>
      <c r="R1249" s="5" t="str" cm="1">
        <f t="array" aca="1" ref="R1249" ca="1">HYPERLINK("#"&amp;CELL("direccion",Tabla_471039!A1245),"1242")</f>
        <v>1242</v>
      </c>
      <c r="S1249" s="5" t="str" cm="1">
        <f t="array" aca="1" ref="S1249" ca="1">HYPERLINK("#"&amp;CELL("direccion",Tabla_471067!A1245),"1242")</f>
        <v>1242</v>
      </c>
      <c r="T1249" s="5" t="str" cm="1">
        <f t="array" aca="1" ref="T1249" ca="1">HYPERLINK("#"&amp;CELL("direccion",Tabla_471023!A1245),"1242")</f>
        <v>1242</v>
      </c>
      <c r="U1249" s="5" t="str" cm="1">
        <f t="array" aca="1" ref="U1249" ca="1">HYPERLINK("#"&amp;CELL("direccion",Tabla_471047!A1245),"1242")</f>
        <v>1242</v>
      </c>
      <c r="V1249" s="5" t="str" cm="1">
        <f t="array" aca="1" ref="V1249" ca="1">HYPERLINK("#"&amp;CELL("direccion",Tabla_471030!A1245),"1242")</f>
        <v>1242</v>
      </c>
      <c r="W1249" s="5" t="str" cm="1">
        <f t="array" aca="1" ref="W1249" ca="1">HYPERLINK("#"&amp;CELL("direccion",Tabla_471041!A1245),"1242")</f>
        <v>1242</v>
      </c>
      <c r="X1249" s="5" t="str" cm="1">
        <f t="array" aca="1" ref="X1249" ca="1">HYPERLINK("#"&amp;CELL("direccion",Tabla_471031!A1245),"1242")</f>
        <v>1242</v>
      </c>
      <c r="Y1249" s="5" t="str" cm="1">
        <f t="array" aca="1" ref="Y1249" ca="1">HYPERLINK("#"&amp;CELL("direccion",Tabla_471032!A1245),"1242")</f>
        <v>1242</v>
      </c>
      <c r="Z1249" s="5" t="str" cm="1">
        <f t="array" aca="1" ref="Z1249" ca="1">HYPERLINK("#"&amp;CELL("direccion",Tabla_471059!A1245),"1242")</f>
        <v>1242</v>
      </c>
      <c r="AA1249" s="5" t="str" cm="1">
        <f t="array" aca="1" ref="AA1249" ca="1">HYPERLINK("#"&amp;CELL("direccion",Tabla_471071!A1245),"1242")</f>
        <v>1242</v>
      </c>
      <c r="AB1249" s="5" t="str" cm="1">
        <f t="array" aca="1" ref="AB1249" ca="1">HYPERLINK("#"&amp;CELL("direccion",Tabla_471062!A1245),"1242")</f>
        <v>1242</v>
      </c>
      <c r="AC1249" s="5" t="str" cm="1">
        <f t="array" aca="1" ref="AC1249" ca="1">HYPERLINK("#"&amp;CELL("direccion",Tabla_471074!A1245),"1242")</f>
        <v>1242</v>
      </c>
      <c r="AD1249" t="s">
        <v>213</v>
      </c>
      <c r="AE1249" s="3">
        <v>45747</v>
      </c>
    </row>
    <row r="1250" spans="1:31" x14ac:dyDescent="0.3">
      <c r="A1250">
        <v>2025</v>
      </c>
      <c r="B1250" s="3">
        <v>45658</v>
      </c>
      <c r="C1250" s="3">
        <v>45747</v>
      </c>
      <c r="D1250" t="s">
        <v>84</v>
      </c>
      <c r="E1250">
        <v>140</v>
      </c>
      <c r="F1250" t="s">
        <v>329</v>
      </c>
      <c r="G1250" t="s">
        <v>329</v>
      </c>
      <c r="H1250" t="s">
        <v>225</v>
      </c>
      <c r="I1250" t="s">
        <v>1887</v>
      </c>
      <c r="J1250" t="s">
        <v>509</v>
      </c>
      <c r="K1250" t="s">
        <v>811</v>
      </c>
      <c r="L1250" t="s">
        <v>91</v>
      </c>
      <c r="M1250">
        <v>9307</v>
      </c>
      <c r="N1250" t="s">
        <v>212</v>
      </c>
      <c r="O1250">
        <v>7622.63</v>
      </c>
      <c r="P1250" t="s">
        <v>212</v>
      </c>
      <c r="Q1250" s="5" t="str" cm="1">
        <f t="array" aca="1" ref="Q1250" ca="1">HYPERLINK("#"&amp;CELL("direccion",Tabla_471065!A1246),"1243")</f>
        <v>1243</v>
      </c>
      <c r="R1250" s="5" t="str" cm="1">
        <f t="array" aca="1" ref="R1250" ca="1">HYPERLINK("#"&amp;CELL("direccion",Tabla_471039!A1246),"1243")</f>
        <v>1243</v>
      </c>
      <c r="S1250" s="5" t="str" cm="1">
        <f t="array" aca="1" ref="S1250" ca="1">HYPERLINK("#"&amp;CELL("direccion",Tabla_471067!A1246),"1243")</f>
        <v>1243</v>
      </c>
      <c r="T1250" s="5" t="str" cm="1">
        <f t="array" aca="1" ref="T1250" ca="1">HYPERLINK("#"&amp;CELL("direccion",Tabla_471023!A1246),"1243")</f>
        <v>1243</v>
      </c>
      <c r="U1250" s="5" t="str" cm="1">
        <f t="array" aca="1" ref="U1250" ca="1">HYPERLINK("#"&amp;CELL("direccion",Tabla_471047!A1246),"1243")</f>
        <v>1243</v>
      </c>
      <c r="V1250" s="5" t="str" cm="1">
        <f t="array" aca="1" ref="V1250" ca="1">HYPERLINK("#"&amp;CELL("direccion",Tabla_471030!A1246),"1243")</f>
        <v>1243</v>
      </c>
      <c r="W1250" s="5" t="str" cm="1">
        <f t="array" aca="1" ref="W1250" ca="1">HYPERLINK("#"&amp;CELL("direccion",Tabla_471041!A1246),"1243")</f>
        <v>1243</v>
      </c>
      <c r="X1250" s="5" t="str" cm="1">
        <f t="array" aca="1" ref="X1250" ca="1">HYPERLINK("#"&amp;CELL("direccion",Tabla_471031!A1246),"1243")</f>
        <v>1243</v>
      </c>
      <c r="Y1250" s="5" t="str" cm="1">
        <f t="array" aca="1" ref="Y1250" ca="1">HYPERLINK("#"&amp;CELL("direccion",Tabla_471032!A1246),"1243")</f>
        <v>1243</v>
      </c>
      <c r="Z1250" s="5" t="str" cm="1">
        <f t="array" aca="1" ref="Z1250" ca="1">HYPERLINK("#"&amp;CELL("direccion",Tabla_471059!A1246),"1243")</f>
        <v>1243</v>
      </c>
      <c r="AA1250" s="5" t="str" cm="1">
        <f t="array" aca="1" ref="AA1250" ca="1">HYPERLINK("#"&amp;CELL("direccion",Tabla_471071!A1246),"1243")</f>
        <v>1243</v>
      </c>
      <c r="AB1250" s="5" t="str" cm="1">
        <f t="array" aca="1" ref="AB1250" ca="1">HYPERLINK("#"&amp;CELL("direccion",Tabla_471062!A1246),"1243")</f>
        <v>1243</v>
      </c>
      <c r="AC1250" s="5" t="str" cm="1">
        <f t="array" aca="1" ref="AC1250" ca="1">HYPERLINK("#"&amp;CELL("direccion",Tabla_471074!A1246),"1243")</f>
        <v>1243</v>
      </c>
      <c r="AD1250" t="s">
        <v>213</v>
      </c>
      <c r="AE1250" s="3">
        <v>45747</v>
      </c>
    </row>
    <row r="1251" spans="1:31" x14ac:dyDescent="0.3">
      <c r="A1251">
        <v>2025</v>
      </c>
      <c r="B1251" s="3">
        <v>45658</v>
      </c>
      <c r="C1251" s="3">
        <v>45747</v>
      </c>
      <c r="D1251" t="s">
        <v>84</v>
      </c>
      <c r="E1251">
        <v>140</v>
      </c>
      <c r="F1251" t="s">
        <v>329</v>
      </c>
      <c r="G1251" t="s">
        <v>329</v>
      </c>
      <c r="H1251" t="s">
        <v>225</v>
      </c>
      <c r="I1251" t="s">
        <v>1888</v>
      </c>
      <c r="J1251" t="s">
        <v>698</v>
      </c>
      <c r="K1251" t="s">
        <v>358</v>
      </c>
      <c r="L1251" t="s">
        <v>91</v>
      </c>
      <c r="M1251">
        <v>9307</v>
      </c>
      <c r="N1251" t="s">
        <v>212</v>
      </c>
      <c r="O1251">
        <v>7622.63</v>
      </c>
      <c r="P1251" t="s">
        <v>212</v>
      </c>
      <c r="Q1251" s="5" t="str" cm="1">
        <f t="array" aca="1" ref="Q1251" ca="1">HYPERLINK("#"&amp;CELL("direccion",Tabla_471065!A1247),"1244")</f>
        <v>1244</v>
      </c>
      <c r="R1251" s="5" t="str" cm="1">
        <f t="array" aca="1" ref="R1251" ca="1">HYPERLINK("#"&amp;CELL("direccion",Tabla_471039!A1247),"1244")</f>
        <v>1244</v>
      </c>
      <c r="S1251" s="5" t="str" cm="1">
        <f t="array" aca="1" ref="S1251" ca="1">HYPERLINK("#"&amp;CELL("direccion",Tabla_471067!A1247),"1244")</f>
        <v>1244</v>
      </c>
      <c r="T1251" s="5" t="str" cm="1">
        <f t="array" aca="1" ref="T1251" ca="1">HYPERLINK("#"&amp;CELL("direccion",Tabla_471023!A1247),"1244")</f>
        <v>1244</v>
      </c>
      <c r="U1251" s="5" t="str" cm="1">
        <f t="array" aca="1" ref="U1251" ca="1">HYPERLINK("#"&amp;CELL("direccion",Tabla_471047!A1247),"1244")</f>
        <v>1244</v>
      </c>
      <c r="V1251" s="5" t="str" cm="1">
        <f t="array" aca="1" ref="V1251" ca="1">HYPERLINK("#"&amp;CELL("direccion",Tabla_471030!A1247),"1244")</f>
        <v>1244</v>
      </c>
      <c r="W1251" s="5" t="str" cm="1">
        <f t="array" aca="1" ref="W1251" ca="1">HYPERLINK("#"&amp;CELL("direccion",Tabla_471041!A1247),"1244")</f>
        <v>1244</v>
      </c>
      <c r="X1251" s="5" t="str" cm="1">
        <f t="array" aca="1" ref="X1251" ca="1">HYPERLINK("#"&amp;CELL("direccion",Tabla_471031!A1247),"1244")</f>
        <v>1244</v>
      </c>
      <c r="Y1251" s="5" t="str" cm="1">
        <f t="array" aca="1" ref="Y1251" ca="1">HYPERLINK("#"&amp;CELL("direccion",Tabla_471032!A1247),"1244")</f>
        <v>1244</v>
      </c>
      <c r="Z1251" s="5" t="str" cm="1">
        <f t="array" aca="1" ref="Z1251" ca="1">HYPERLINK("#"&amp;CELL("direccion",Tabla_471059!A1247),"1244")</f>
        <v>1244</v>
      </c>
      <c r="AA1251" s="5" t="str" cm="1">
        <f t="array" aca="1" ref="AA1251" ca="1">HYPERLINK("#"&amp;CELL("direccion",Tabla_471071!A1247),"1244")</f>
        <v>1244</v>
      </c>
      <c r="AB1251" s="5" t="str" cm="1">
        <f t="array" aca="1" ref="AB1251" ca="1">HYPERLINK("#"&amp;CELL("direccion",Tabla_471062!A1247),"1244")</f>
        <v>1244</v>
      </c>
      <c r="AC1251" s="5" t="str" cm="1">
        <f t="array" aca="1" ref="AC1251" ca="1">HYPERLINK("#"&amp;CELL("direccion",Tabla_471074!A1247),"1244")</f>
        <v>1244</v>
      </c>
      <c r="AD1251" t="s">
        <v>213</v>
      </c>
      <c r="AE1251" s="3">
        <v>45747</v>
      </c>
    </row>
    <row r="1252" spans="1:31" x14ac:dyDescent="0.3">
      <c r="A1252">
        <v>2025</v>
      </c>
      <c r="B1252" s="3">
        <v>45658</v>
      </c>
      <c r="C1252" s="3">
        <v>45747</v>
      </c>
      <c r="D1252" t="s">
        <v>84</v>
      </c>
      <c r="E1252">
        <v>140</v>
      </c>
      <c r="F1252" t="s">
        <v>329</v>
      </c>
      <c r="G1252" t="s">
        <v>329</v>
      </c>
      <c r="H1252" t="s">
        <v>225</v>
      </c>
      <c r="I1252" t="s">
        <v>1889</v>
      </c>
      <c r="J1252" t="s">
        <v>516</v>
      </c>
      <c r="K1252" t="s">
        <v>426</v>
      </c>
      <c r="L1252" t="s">
        <v>92</v>
      </c>
      <c r="M1252">
        <v>9307</v>
      </c>
      <c r="N1252" t="s">
        <v>212</v>
      </c>
      <c r="O1252">
        <v>7622.63</v>
      </c>
      <c r="P1252" t="s">
        <v>212</v>
      </c>
      <c r="Q1252" s="5" t="str" cm="1">
        <f t="array" aca="1" ref="Q1252" ca="1">HYPERLINK("#"&amp;CELL("direccion",Tabla_471065!A1248),"1245")</f>
        <v>1245</v>
      </c>
      <c r="R1252" s="5" t="str" cm="1">
        <f t="array" aca="1" ref="R1252" ca="1">HYPERLINK("#"&amp;CELL("direccion",Tabla_471039!A1248),"1245")</f>
        <v>1245</v>
      </c>
      <c r="S1252" s="5" t="str" cm="1">
        <f t="array" aca="1" ref="S1252" ca="1">HYPERLINK("#"&amp;CELL("direccion",Tabla_471067!A1248),"1245")</f>
        <v>1245</v>
      </c>
      <c r="T1252" s="5" t="str" cm="1">
        <f t="array" aca="1" ref="T1252" ca="1">HYPERLINK("#"&amp;CELL("direccion",Tabla_471023!A1248),"1245")</f>
        <v>1245</v>
      </c>
      <c r="U1252" s="5" t="str" cm="1">
        <f t="array" aca="1" ref="U1252" ca="1">HYPERLINK("#"&amp;CELL("direccion",Tabla_471047!A1248),"1245")</f>
        <v>1245</v>
      </c>
      <c r="V1252" s="5" t="str" cm="1">
        <f t="array" aca="1" ref="V1252" ca="1">HYPERLINK("#"&amp;CELL("direccion",Tabla_471030!A1248),"1245")</f>
        <v>1245</v>
      </c>
      <c r="W1252" s="5" t="str" cm="1">
        <f t="array" aca="1" ref="W1252" ca="1">HYPERLINK("#"&amp;CELL("direccion",Tabla_471041!A1248),"1245")</f>
        <v>1245</v>
      </c>
      <c r="X1252" s="5" t="str" cm="1">
        <f t="array" aca="1" ref="X1252" ca="1">HYPERLINK("#"&amp;CELL("direccion",Tabla_471031!A1248),"1245")</f>
        <v>1245</v>
      </c>
      <c r="Y1252" s="5" t="str" cm="1">
        <f t="array" aca="1" ref="Y1252" ca="1">HYPERLINK("#"&amp;CELL("direccion",Tabla_471032!A1248),"1245")</f>
        <v>1245</v>
      </c>
      <c r="Z1252" s="5" t="str" cm="1">
        <f t="array" aca="1" ref="Z1252" ca="1">HYPERLINK("#"&amp;CELL("direccion",Tabla_471059!A1248),"1245")</f>
        <v>1245</v>
      </c>
      <c r="AA1252" s="5" t="str" cm="1">
        <f t="array" aca="1" ref="AA1252" ca="1">HYPERLINK("#"&amp;CELL("direccion",Tabla_471071!A1248),"1245")</f>
        <v>1245</v>
      </c>
      <c r="AB1252" s="5" t="str" cm="1">
        <f t="array" aca="1" ref="AB1252" ca="1">HYPERLINK("#"&amp;CELL("direccion",Tabla_471062!A1248),"1245")</f>
        <v>1245</v>
      </c>
      <c r="AC1252" s="5" t="str" cm="1">
        <f t="array" aca="1" ref="AC1252" ca="1">HYPERLINK("#"&amp;CELL("direccion",Tabla_471074!A1248),"1245")</f>
        <v>1245</v>
      </c>
      <c r="AD1252" t="s">
        <v>213</v>
      </c>
      <c r="AE1252" s="3">
        <v>45747</v>
      </c>
    </row>
    <row r="1253" spans="1:31" x14ac:dyDescent="0.3">
      <c r="A1253">
        <v>2025</v>
      </c>
      <c r="B1253" s="3">
        <v>45658</v>
      </c>
      <c r="C1253" s="3">
        <v>45747</v>
      </c>
      <c r="D1253" t="s">
        <v>84</v>
      </c>
      <c r="E1253">
        <v>140</v>
      </c>
      <c r="F1253" t="s">
        <v>330</v>
      </c>
      <c r="G1253" t="s">
        <v>330</v>
      </c>
      <c r="H1253" t="s">
        <v>225</v>
      </c>
      <c r="I1253" t="s">
        <v>455</v>
      </c>
      <c r="J1253" t="s">
        <v>1195</v>
      </c>
      <c r="K1253" t="s">
        <v>553</v>
      </c>
      <c r="L1253" t="s">
        <v>92</v>
      </c>
      <c r="M1253">
        <v>9307</v>
      </c>
      <c r="N1253" t="s">
        <v>212</v>
      </c>
      <c r="O1253">
        <v>7622.63</v>
      </c>
      <c r="P1253" t="s">
        <v>212</v>
      </c>
      <c r="Q1253" s="5" t="str" cm="1">
        <f t="array" aca="1" ref="Q1253" ca="1">HYPERLINK("#"&amp;CELL("direccion",Tabla_471065!A1249),"1246")</f>
        <v>1246</v>
      </c>
      <c r="R1253" s="5" t="str" cm="1">
        <f t="array" aca="1" ref="R1253" ca="1">HYPERLINK("#"&amp;CELL("direccion",Tabla_471039!A1249),"1246")</f>
        <v>1246</v>
      </c>
      <c r="S1253" s="5" t="str" cm="1">
        <f t="array" aca="1" ref="S1253" ca="1">HYPERLINK("#"&amp;CELL("direccion",Tabla_471067!A1249),"1246")</f>
        <v>1246</v>
      </c>
      <c r="T1253" s="5" t="str" cm="1">
        <f t="array" aca="1" ref="T1253" ca="1">HYPERLINK("#"&amp;CELL("direccion",Tabla_471023!A1249),"1246")</f>
        <v>1246</v>
      </c>
      <c r="U1253" s="5" t="str" cm="1">
        <f t="array" aca="1" ref="U1253" ca="1">HYPERLINK("#"&amp;CELL("direccion",Tabla_471047!A1249),"1246")</f>
        <v>1246</v>
      </c>
      <c r="V1253" s="5" t="str" cm="1">
        <f t="array" aca="1" ref="V1253" ca="1">HYPERLINK("#"&amp;CELL("direccion",Tabla_471030!A1249),"1246")</f>
        <v>1246</v>
      </c>
      <c r="W1253" s="5" t="str" cm="1">
        <f t="array" aca="1" ref="W1253" ca="1">HYPERLINK("#"&amp;CELL("direccion",Tabla_471041!A1249),"1246")</f>
        <v>1246</v>
      </c>
      <c r="X1253" s="5" t="str" cm="1">
        <f t="array" aca="1" ref="X1253" ca="1">HYPERLINK("#"&amp;CELL("direccion",Tabla_471031!A1249),"1246")</f>
        <v>1246</v>
      </c>
      <c r="Y1253" s="5" t="str" cm="1">
        <f t="array" aca="1" ref="Y1253" ca="1">HYPERLINK("#"&amp;CELL("direccion",Tabla_471032!A1249),"1246")</f>
        <v>1246</v>
      </c>
      <c r="Z1253" s="5" t="str" cm="1">
        <f t="array" aca="1" ref="Z1253" ca="1">HYPERLINK("#"&amp;CELL("direccion",Tabla_471059!A1249),"1246")</f>
        <v>1246</v>
      </c>
      <c r="AA1253" s="5" t="str" cm="1">
        <f t="array" aca="1" ref="AA1253" ca="1">HYPERLINK("#"&amp;CELL("direccion",Tabla_471071!A1249),"1246")</f>
        <v>1246</v>
      </c>
      <c r="AB1253" s="5" t="str" cm="1">
        <f t="array" aca="1" ref="AB1253" ca="1">HYPERLINK("#"&amp;CELL("direccion",Tabla_471062!A1249),"1246")</f>
        <v>1246</v>
      </c>
      <c r="AC1253" s="5" t="str" cm="1">
        <f t="array" aca="1" ref="AC1253" ca="1">HYPERLINK("#"&amp;CELL("direccion",Tabla_471074!A1249),"1246")</f>
        <v>1246</v>
      </c>
      <c r="AD1253" t="s">
        <v>213</v>
      </c>
      <c r="AE1253" s="3">
        <v>45747</v>
      </c>
    </row>
    <row r="1254" spans="1:31" x14ac:dyDescent="0.3">
      <c r="A1254">
        <v>2025</v>
      </c>
      <c r="B1254" s="3">
        <v>45658</v>
      </c>
      <c r="C1254" s="3">
        <v>45747</v>
      </c>
      <c r="D1254" t="s">
        <v>84</v>
      </c>
      <c r="E1254">
        <v>140</v>
      </c>
      <c r="F1254" t="s">
        <v>329</v>
      </c>
      <c r="G1254" t="s">
        <v>329</v>
      </c>
      <c r="H1254" t="s">
        <v>225</v>
      </c>
      <c r="I1254" t="s">
        <v>1890</v>
      </c>
      <c r="J1254" t="s">
        <v>553</v>
      </c>
      <c r="K1254" t="s">
        <v>1105</v>
      </c>
      <c r="L1254" t="s">
        <v>92</v>
      </c>
      <c r="M1254">
        <v>9307</v>
      </c>
      <c r="N1254" t="s">
        <v>212</v>
      </c>
      <c r="O1254">
        <v>7622.63</v>
      </c>
      <c r="P1254" t="s">
        <v>212</v>
      </c>
      <c r="Q1254" s="5" t="str" cm="1">
        <f t="array" aca="1" ref="Q1254" ca="1">HYPERLINK("#"&amp;CELL("direccion",Tabla_471065!A1250),"1247")</f>
        <v>1247</v>
      </c>
      <c r="R1254" s="5" t="str" cm="1">
        <f t="array" aca="1" ref="R1254" ca="1">HYPERLINK("#"&amp;CELL("direccion",Tabla_471039!A1250),"1247")</f>
        <v>1247</v>
      </c>
      <c r="S1254" s="5" t="str" cm="1">
        <f t="array" aca="1" ref="S1254" ca="1">HYPERLINK("#"&amp;CELL("direccion",Tabla_471067!A1250),"1247")</f>
        <v>1247</v>
      </c>
      <c r="T1254" s="5" t="str" cm="1">
        <f t="array" aca="1" ref="T1254" ca="1">HYPERLINK("#"&amp;CELL("direccion",Tabla_471023!A1250),"1247")</f>
        <v>1247</v>
      </c>
      <c r="U1254" s="5" t="str" cm="1">
        <f t="array" aca="1" ref="U1254" ca="1">HYPERLINK("#"&amp;CELL("direccion",Tabla_471047!A1250),"1247")</f>
        <v>1247</v>
      </c>
      <c r="V1254" s="5" t="str" cm="1">
        <f t="array" aca="1" ref="V1254" ca="1">HYPERLINK("#"&amp;CELL("direccion",Tabla_471030!A1250),"1247")</f>
        <v>1247</v>
      </c>
      <c r="W1254" s="5" t="str" cm="1">
        <f t="array" aca="1" ref="W1254" ca="1">HYPERLINK("#"&amp;CELL("direccion",Tabla_471041!A1250),"1247")</f>
        <v>1247</v>
      </c>
      <c r="X1254" s="5" t="str" cm="1">
        <f t="array" aca="1" ref="X1254" ca="1">HYPERLINK("#"&amp;CELL("direccion",Tabla_471031!A1250),"1247")</f>
        <v>1247</v>
      </c>
      <c r="Y1254" s="5" t="str" cm="1">
        <f t="array" aca="1" ref="Y1254" ca="1">HYPERLINK("#"&amp;CELL("direccion",Tabla_471032!A1250),"1247")</f>
        <v>1247</v>
      </c>
      <c r="Z1254" s="5" t="str" cm="1">
        <f t="array" aca="1" ref="Z1254" ca="1">HYPERLINK("#"&amp;CELL("direccion",Tabla_471059!A1250),"1247")</f>
        <v>1247</v>
      </c>
      <c r="AA1254" s="5" t="str" cm="1">
        <f t="array" aca="1" ref="AA1254" ca="1">HYPERLINK("#"&amp;CELL("direccion",Tabla_471071!A1250),"1247")</f>
        <v>1247</v>
      </c>
      <c r="AB1254" s="5" t="str" cm="1">
        <f t="array" aca="1" ref="AB1254" ca="1">HYPERLINK("#"&amp;CELL("direccion",Tabla_471062!A1250),"1247")</f>
        <v>1247</v>
      </c>
      <c r="AC1254" s="5" t="str" cm="1">
        <f t="array" aca="1" ref="AC1254" ca="1">HYPERLINK("#"&amp;CELL("direccion",Tabla_471074!A1250),"1247")</f>
        <v>1247</v>
      </c>
      <c r="AD1254" t="s">
        <v>213</v>
      </c>
      <c r="AE1254" s="3">
        <v>45747</v>
      </c>
    </row>
    <row r="1255" spans="1:31" x14ac:dyDescent="0.3">
      <c r="A1255">
        <v>2025</v>
      </c>
      <c r="B1255" s="3">
        <v>45658</v>
      </c>
      <c r="C1255" s="3">
        <v>45747</v>
      </c>
      <c r="D1255" t="s">
        <v>84</v>
      </c>
      <c r="E1255">
        <v>140</v>
      </c>
      <c r="F1255" t="s">
        <v>329</v>
      </c>
      <c r="G1255" t="s">
        <v>329</v>
      </c>
      <c r="H1255" t="s">
        <v>225</v>
      </c>
      <c r="I1255" t="s">
        <v>1321</v>
      </c>
      <c r="J1255" t="s">
        <v>553</v>
      </c>
      <c r="K1255" t="s">
        <v>1891</v>
      </c>
      <c r="L1255" t="s">
        <v>92</v>
      </c>
      <c r="M1255">
        <v>9307</v>
      </c>
      <c r="N1255" t="s">
        <v>212</v>
      </c>
      <c r="O1255">
        <v>7622.63</v>
      </c>
      <c r="P1255" t="s">
        <v>212</v>
      </c>
      <c r="Q1255" s="5" t="str" cm="1">
        <f t="array" aca="1" ref="Q1255" ca="1">HYPERLINK("#"&amp;CELL("direccion",Tabla_471065!A1251),"1248")</f>
        <v>1248</v>
      </c>
      <c r="R1255" s="5" t="str" cm="1">
        <f t="array" aca="1" ref="R1255" ca="1">HYPERLINK("#"&amp;CELL("direccion",Tabla_471039!A1251),"1248")</f>
        <v>1248</v>
      </c>
      <c r="S1255" s="5" t="str" cm="1">
        <f t="array" aca="1" ref="S1255" ca="1">HYPERLINK("#"&amp;CELL("direccion",Tabla_471067!A1251),"1248")</f>
        <v>1248</v>
      </c>
      <c r="T1255" s="5" t="str" cm="1">
        <f t="array" aca="1" ref="T1255" ca="1">HYPERLINK("#"&amp;CELL("direccion",Tabla_471023!A1251),"1248")</f>
        <v>1248</v>
      </c>
      <c r="U1255" s="5" t="str" cm="1">
        <f t="array" aca="1" ref="U1255" ca="1">HYPERLINK("#"&amp;CELL("direccion",Tabla_471047!A1251),"1248")</f>
        <v>1248</v>
      </c>
      <c r="V1255" s="5" t="str" cm="1">
        <f t="array" aca="1" ref="V1255" ca="1">HYPERLINK("#"&amp;CELL("direccion",Tabla_471030!A1251),"1248")</f>
        <v>1248</v>
      </c>
      <c r="W1255" s="5" t="str" cm="1">
        <f t="array" aca="1" ref="W1255" ca="1">HYPERLINK("#"&amp;CELL("direccion",Tabla_471041!A1251),"1248")</f>
        <v>1248</v>
      </c>
      <c r="X1255" s="5" t="str" cm="1">
        <f t="array" aca="1" ref="X1255" ca="1">HYPERLINK("#"&amp;CELL("direccion",Tabla_471031!A1251),"1248")</f>
        <v>1248</v>
      </c>
      <c r="Y1255" s="5" t="str" cm="1">
        <f t="array" aca="1" ref="Y1255" ca="1">HYPERLINK("#"&amp;CELL("direccion",Tabla_471032!A1251),"1248")</f>
        <v>1248</v>
      </c>
      <c r="Z1255" s="5" t="str" cm="1">
        <f t="array" aca="1" ref="Z1255" ca="1">HYPERLINK("#"&amp;CELL("direccion",Tabla_471059!A1251),"1248")</f>
        <v>1248</v>
      </c>
      <c r="AA1255" s="5" t="str" cm="1">
        <f t="array" aca="1" ref="AA1255" ca="1">HYPERLINK("#"&amp;CELL("direccion",Tabla_471071!A1251),"1248")</f>
        <v>1248</v>
      </c>
      <c r="AB1255" s="5" t="str" cm="1">
        <f t="array" aca="1" ref="AB1255" ca="1">HYPERLINK("#"&amp;CELL("direccion",Tabla_471062!A1251),"1248")</f>
        <v>1248</v>
      </c>
      <c r="AC1255" s="5" t="str" cm="1">
        <f t="array" aca="1" ref="AC1255" ca="1">HYPERLINK("#"&amp;CELL("direccion",Tabla_471074!A1251),"1248")</f>
        <v>1248</v>
      </c>
      <c r="AD1255" t="s">
        <v>213</v>
      </c>
      <c r="AE1255" s="3">
        <v>45747</v>
      </c>
    </row>
    <row r="1256" spans="1:31" x14ac:dyDescent="0.3">
      <c r="A1256">
        <v>2025</v>
      </c>
      <c r="B1256" s="3">
        <v>45658</v>
      </c>
      <c r="C1256" s="3">
        <v>45747</v>
      </c>
      <c r="D1256" t="s">
        <v>84</v>
      </c>
      <c r="E1256">
        <v>140</v>
      </c>
      <c r="F1256" t="s">
        <v>329</v>
      </c>
      <c r="G1256" t="s">
        <v>329</v>
      </c>
      <c r="H1256" t="s">
        <v>225</v>
      </c>
      <c r="I1256" t="s">
        <v>458</v>
      </c>
      <c r="J1256" t="s">
        <v>347</v>
      </c>
      <c r="K1256" t="s">
        <v>1094</v>
      </c>
      <c r="L1256" t="s">
        <v>92</v>
      </c>
      <c r="M1256">
        <v>9307</v>
      </c>
      <c r="N1256" t="s">
        <v>212</v>
      </c>
      <c r="O1256">
        <v>7622.63</v>
      </c>
      <c r="P1256" t="s">
        <v>212</v>
      </c>
      <c r="Q1256" s="5" t="str" cm="1">
        <f t="array" aca="1" ref="Q1256" ca="1">HYPERLINK("#"&amp;CELL("direccion",Tabla_471065!A1252),"1249")</f>
        <v>1249</v>
      </c>
      <c r="R1256" s="5" t="str" cm="1">
        <f t="array" aca="1" ref="R1256" ca="1">HYPERLINK("#"&amp;CELL("direccion",Tabla_471039!A1252),"1249")</f>
        <v>1249</v>
      </c>
      <c r="S1256" s="5" t="str" cm="1">
        <f t="array" aca="1" ref="S1256" ca="1">HYPERLINK("#"&amp;CELL("direccion",Tabla_471067!A1252),"1249")</f>
        <v>1249</v>
      </c>
      <c r="T1256" s="5" t="str" cm="1">
        <f t="array" aca="1" ref="T1256" ca="1">HYPERLINK("#"&amp;CELL("direccion",Tabla_471023!A1252),"1249")</f>
        <v>1249</v>
      </c>
      <c r="U1256" s="5" t="str" cm="1">
        <f t="array" aca="1" ref="U1256" ca="1">HYPERLINK("#"&amp;CELL("direccion",Tabla_471047!A1252),"1249")</f>
        <v>1249</v>
      </c>
      <c r="V1256" s="5" t="str" cm="1">
        <f t="array" aca="1" ref="V1256" ca="1">HYPERLINK("#"&amp;CELL("direccion",Tabla_471030!A1252),"1249")</f>
        <v>1249</v>
      </c>
      <c r="W1256" s="5" t="str" cm="1">
        <f t="array" aca="1" ref="W1256" ca="1">HYPERLINK("#"&amp;CELL("direccion",Tabla_471041!A1252),"1249")</f>
        <v>1249</v>
      </c>
      <c r="X1256" s="5" t="str" cm="1">
        <f t="array" aca="1" ref="X1256" ca="1">HYPERLINK("#"&amp;CELL("direccion",Tabla_471031!A1252),"1249")</f>
        <v>1249</v>
      </c>
      <c r="Y1256" s="5" t="str" cm="1">
        <f t="array" aca="1" ref="Y1256" ca="1">HYPERLINK("#"&amp;CELL("direccion",Tabla_471032!A1252),"1249")</f>
        <v>1249</v>
      </c>
      <c r="Z1256" s="5" t="str" cm="1">
        <f t="array" aca="1" ref="Z1256" ca="1">HYPERLINK("#"&amp;CELL("direccion",Tabla_471059!A1252),"1249")</f>
        <v>1249</v>
      </c>
      <c r="AA1256" s="5" t="str" cm="1">
        <f t="array" aca="1" ref="AA1256" ca="1">HYPERLINK("#"&amp;CELL("direccion",Tabla_471071!A1252),"1249")</f>
        <v>1249</v>
      </c>
      <c r="AB1256" s="5" t="str" cm="1">
        <f t="array" aca="1" ref="AB1256" ca="1">HYPERLINK("#"&amp;CELL("direccion",Tabla_471062!A1252),"1249")</f>
        <v>1249</v>
      </c>
      <c r="AC1256" s="5" t="str" cm="1">
        <f t="array" aca="1" ref="AC1256" ca="1">HYPERLINK("#"&amp;CELL("direccion",Tabla_471074!A1252),"1249")</f>
        <v>1249</v>
      </c>
      <c r="AD1256" t="s">
        <v>213</v>
      </c>
      <c r="AE1256" s="3">
        <v>45747</v>
      </c>
    </row>
    <row r="1257" spans="1:31" x14ac:dyDescent="0.3">
      <c r="A1257">
        <v>2025</v>
      </c>
      <c r="B1257" s="3">
        <v>45658</v>
      </c>
      <c r="C1257" s="3">
        <v>45747</v>
      </c>
      <c r="D1257" t="s">
        <v>84</v>
      </c>
      <c r="E1257">
        <v>140</v>
      </c>
      <c r="F1257" t="s">
        <v>329</v>
      </c>
      <c r="G1257" t="s">
        <v>329</v>
      </c>
      <c r="H1257" t="s">
        <v>225</v>
      </c>
      <c r="I1257" t="s">
        <v>1892</v>
      </c>
      <c r="J1257" t="s">
        <v>569</v>
      </c>
      <c r="K1257" t="s">
        <v>454</v>
      </c>
      <c r="L1257" t="s">
        <v>92</v>
      </c>
      <c r="M1257">
        <v>9307</v>
      </c>
      <c r="N1257" t="s">
        <v>212</v>
      </c>
      <c r="O1257">
        <v>7622.63</v>
      </c>
      <c r="P1257" t="s">
        <v>212</v>
      </c>
      <c r="Q1257" s="5" t="str" cm="1">
        <f t="array" aca="1" ref="Q1257" ca="1">HYPERLINK("#"&amp;CELL("direccion",Tabla_471065!A1253),"1250")</f>
        <v>1250</v>
      </c>
      <c r="R1257" s="5" t="str" cm="1">
        <f t="array" aca="1" ref="R1257" ca="1">HYPERLINK("#"&amp;CELL("direccion",Tabla_471039!A1253),"1250")</f>
        <v>1250</v>
      </c>
      <c r="S1257" s="5" t="str" cm="1">
        <f t="array" aca="1" ref="S1257" ca="1">HYPERLINK("#"&amp;CELL("direccion",Tabla_471067!A1253),"1250")</f>
        <v>1250</v>
      </c>
      <c r="T1257" s="5" t="str" cm="1">
        <f t="array" aca="1" ref="T1257" ca="1">HYPERLINK("#"&amp;CELL("direccion",Tabla_471023!A1253),"1250")</f>
        <v>1250</v>
      </c>
      <c r="U1257" s="5" t="str" cm="1">
        <f t="array" aca="1" ref="U1257" ca="1">HYPERLINK("#"&amp;CELL("direccion",Tabla_471047!A1253),"1250")</f>
        <v>1250</v>
      </c>
      <c r="V1257" s="5" t="str" cm="1">
        <f t="array" aca="1" ref="V1257" ca="1">HYPERLINK("#"&amp;CELL("direccion",Tabla_471030!A1253),"1250")</f>
        <v>1250</v>
      </c>
      <c r="W1257" s="5" t="str" cm="1">
        <f t="array" aca="1" ref="W1257" ca="1">HYPERLINK("#"&amp;CELL("direccion",Tabla_471041!A1253),"1250")</f>
        <v>1250</v>
      </c>
      <c r="X1257" s="5" t="str" cm="1">
        <f t="array" aca="1" ref="X1257" ca="1">HYPERLINK("#"&amp;CELL("direccion",Tabla_471031!A1253),"1250")</f>
        <v>1250</v>
      </c>
      <c r="Y1257" s="5" t="str" cm="1">
        <f t="array" aca="1" ref="Y1257" ca="1">HYPERLINK("#"&amp;CELL("direccion",Tabla_471032!A1253),"1250")</f>
        <v>1250</v>
      </c>
      <c r="Z1257" s="5" t="str" cm="1">
        <f t="array" aca="1" ref="Z1257" ca="1">HYPERLINK("#"&amp;CELL("direccion",Tabla_471059!A1253),"1250")</f>
        <v>1250</v>
      </c>
      <c r="AA1257" s="5" t="str" cm="1">
        <f t="array" aca="1" ref="AA1257" ca="1">HYPERLINK("#"&amp;CELL("direccion",Tabla_471071!A1253),"1250")</f>
        <v>1250</v>
      </c>
      <c r="AB1257" s="5" t="str" cm="1">
        <f t="array" aca="1" ref="AB1257" ca="1">HYPERLINK("#"&amp;CELL("direccion",Tabla_471062!A1253),"1250")</f>
        <v>1250</v>
      </c>
      <c r="AC1257" s="5" t="str" cm="1">
        <f t="array" aca="1" ref="AC1257" ca="1">HYPERLINK("#"&amp;CELL("direccion",Tabla_471074!A1253),"1250")</f>
        <v>1250</v>
      </c>
      <c r="AD1257" t="s">
        <v>213</v>
      </c>
      <c r="AE1257" s="3">
        <v>45747</v>
      </c>
    </row>
    <row r="1258" spans="1:31" x14ac:dyDescent="0.3">
      <c r="A1258">
        <v>2025</v>
      </c>
      <c r="B1258" s="3">
        <v>45658</v>
      </c>
      <c r="C1258" s="3">
        <v>45747</v>
      </c>
      <c r="D1258" t="s">
        <v>84</v>
      </c>
      <c r="E1258">
        <v>140</v>
      </c>
      <c r="F1258" t="s">
        <v>330</v>
      </c>
      <c r="G1258" t="s">
        <v>330</v>
      </c>
      <c r="H1258" t="s">
        <v>225</v>
      </c>
      <c r="I1258" t="s">
        <v>1893</v>
      </c>
      <c r="J1258" t="s">
        <v>606</v>
      </c>
      <c r="K1258" t="s">
        <v>446</v>
      </c>
      <c r="L1258" t="s">
        <v>92</v>
      </c>
      <c r="M1258">
        <v>9307</v>
      </c>
      <c r="N1258" t="s">
        <v>212</v>
      </c>
      <c r="O1258">
        <v>7622.63</v>
      </c>
      <c r="P1258" t="s">
        <v>212</v>
      </c>
      <c r="Q1258" s="5" t="str" cm="1">
        <f t="array" aca="1" ref="Q1258" ca="1">HYPERLINK("#"&amp;CELL("direccion",Tabla_471065!A1254),"1251")</f>
        <v>1251</v>
      </c>
      <c r="R1258" s="5" t="str" cm="1">
        <f t="array" aca="1" ref="R1258" ca="1">HYPERLINK("#"&amp;CELL("direccion",Tabla_471039!A1254),"1251")</f>
        <v>1251</v>
      </c>
      <c r="S1258" s="5" t="str" cm="1">
        <f t="array" aca="1" ref="S1258" ca="1">HYPERLINK("#"&amp;CELL("direccion",Tabla_471067!A1254),"1251")</f>
        <v>1251</v>
      </c>
      <c r="T1258" s="5" t="str" cm="1">
        <f t="array" aca="1" ref="T1258" ca="1">HYPERLINK("#"&amp;CELL("direccion",Tabla_471023!A1254),"1251")</f>
        <v>1251</v>
      </c>
      <c r="U1258" s="5" t="str" cm="1">
        <f t="array" aca="1" ref="U1258" ca="1">HYPERLINK("#"&amp;CELL("direccion",Tabla_471047!A1254),"1251")</f>
        <v>1251</v>
      </c>
      <c r="V1258" s="5" t="str" cm="1">
        <f t="array" aca="1" ref="V1258" ca="1">HYPERLINK("#"&amp;CELL("direccion",Tabla_471030!A1254),"1251")</f>
        <v>1251</v>
      </c>
      <c r="W1258" s="5" t="str" cm="1">
        <f t="array" aca="1" ref="W1258" ca="1">HYPERLINK("#"&amp;CELL("direccion",Tabla_471041!A1254),"1251")</f>
        <v>1251</v>
      </c>
      <c r="X1258" s="5" t="str" cm="1">
        <f t="array" aca="1" ref="X1258" ca="1">HYPERLINK("#"&amp;CELL("direccion",Tabla_471031!A1254),"1251")</f>
        <v>1251</v>
      </c>
      <c r="Y1258" s="5" t="str" cm="1">
        <f t="array" aca="1" ref="Y1258" ca="1">HYPERLINK("#"&amp;CELL("direccion",Tabla_471032!A1254),"1251")</f>
        <v>1251</v>
      </c>
      <c r="Z1258" s="5" t="str" cm="1">
        <f t="array" aca="1" ref="Z1258" ca="1">HYPERLINK("#"&amp;CELL("direccion",Tabla_471059!A1254),"1251")</f>
        <v>1251</v>
      </c>
      <c r="AA1258" s="5" t="str" cm="1">
        <f t="array" aca="1" ref="AA1258" ca="1">HYPERLINK("#"&amp;CELL("direccion",Tabla_471071!A1254),"1251")</f>
        <v>1251</v>
      </c>
      <c r="AB1258" s="5" t="str" cm="1">
        <f t="array" aca="1" ref="AB1258" ca="1">HYPERLINK("#"&amp;CELL("direccion",Tabla_471062!A1254),"1251")</f>
        <v>1251</v>
      </c>
      <c r="AC1258" s="5" t="str" cm="1">
        <f t="array" aca="1" ref="AC1258" ca="1">HYPERLINK("#"&amp;CELL("direccion",Tabla_471074!A1254),"1251")</f>
        <v>1251</v>
      </c>
      <c r="AD1258" t="s">
        <v>213</v>
      </c>
      <c r="AE1258" s="3">
        <v>45747</v>
      </c>
    </row>
    <row r="1259" spans="1:31" x14ac:dyDescent="0.3">
      <c r="A1259">
        <v>2025</v>
      </c>
      <c r="B1259" s="3">
        <v>45658</v>
      </c>
      <c r="C1259" s="3">
        <v>45747</v>
      </c>
      <c r="D1259" t="s">
        <v>84</v>
      </c>
      <c r="E1259">
        <v>140</v>
      </c>
      <c r="F1259" t="s">
        <v>329</v>
      </c>
      <c r="G1259" t="s">
        <v>329</v>
      </c>
      <c r="H1259" t="s">
        <v>225</v>
      </c>
      <c r="I1259" t="s">
        <v>391</v>
      </c>
      <c r="J1259" t="s">
        <v>426</v>
      </c>
      <c r="K1259" t="s">
        <v>406</v>
      </c>
      <c r="L1259" t="s">
        <v>91</v>
      </c>
      <c r="M1259">
        <v>9307</v>
      </c>
      <c r="N1259" t="s">
        <v>212</v>
      </c>
      <c r="O1259">
        <v>7622.63</v>
      </c>
      <c r="P1259" t="s">
        <v>212</v>
      </c>
      <c r="Q1259" s="5" t="str" cm="1">
        <f t="array" aca="1" ref="Q1259" ca="1">HYPERLINK("#"&amp;CELL("direccion",Tabla_471065!A1255),"1252")</f>
        <v>1252</v>
      </c>
      <c r="R1259" s="5" t="str" cm="1">
        <f t="array" aca="1" ref="R1259" ca="1">HYPERLINK("#"&amp;CELL("direccion",Tabla_471039!A1255),"1252")</f>
        <v>1252</v>
      </c>
      <c r="S1259" s="5" t="str" cm="1">
        <f t="array" aca="1" ref="S1259" ca="1">HYPERLINK("#"&amp;CELL("direccion",Tabla_471067!A1255),"1252")</f>
        <v>1252</v>
      </c>
      <c r="T1259" s="5" t="str" cm="1">
        <f t="array" aca="1" ref="T1259" ca="1">HYPERLINK("#"&amp;CELL("direccion",Tabla_471023!A1255),"1252")</f>
        <v>1252</v>
      </c>
      <c r="U1259" s="5" t="str" cm="1">
        <f t="array" aca="1" ref="U1259" ca="1">HYPERLINK("#"&amp;CELL("direccion",Tabla_471047!A1255),"1252")</f>
        <v>1252</v>
      </c>
      <c r="V1259" s="5" t="str" cm="1">
        <f t="array" aca="1" ref="V1259" ca="1">HYPERLINK("#"&amp;CELL("direccion",Tabla_471030!A1255),"1252")</f>
        <v>1252</v>
      </c>
      <c r="W1259" s="5" t="str" cm="1">
        <f t="array" aca="1" ref="W1259" ca="1">HYPERLINK("#"&amp;CELL("direccion",Tabla_471041!A1255),"1252")</f>
        <v>1252</v>
      </c>
      <c r="X1259" s="5" t="str" cm="1">
        <f t="array" aca="1" ref="X1259" ca="1">HYPERLINK("#"&amp;CELL("direccion",Tabla_471031!A1255),"1252")</f>
        <v>1252</v>
      </c>
      <c r="Y1259" s="5" t="str" cm="1">
        <f t="array" aca="1" ref="Y1259" ca="1">HYPERLINK("#"&amp;CELL("direccion",Tabla_471032!A1255),"1252")</f>
        <v>1252</v>
      </c>
      <c r="Z1259" s="5" t="str" cm="1">
        <f t="array" aca="1" ref="Z1259" ca="1">HYPERLINK("#"&amp;CELL("direccion",Tabla_471059!A1255),"1252")</f>
        <v>1252</v>
      </c>
      <c r="AA1259" s="5" t="str" cm="1">
        <f t="array" aca="1" ref="AA1259" ca="1">HYPERLINK("#"&amp;CELL("direccion",Tabla_471071!A1255),"1252")</f>
        <v>1252</v>
      </c>
      <c r="AB1259" s="5" t="str" cm="1">
        <f t="array" aca="1" ref="AB1259" ca="1">HYPERLINK("#"&amp;CELL("direccion",Tabla_471062!A1255),"1252")</f>
        <v>1252</v>
      </c>
      <c r="AC1259" s="5" t="str" cm="1">
        <f t="array" aca="1" ref="AC1259" ca="1">HYPERLINK("#"&amp;CELL("direccion",Tabla_471074!A1255),"1252")</f>
        <v>1252</v>
      </c>
      <c r="AD1259" t="s">
        <v>213</v>
      </c>
      <c r="AE1259" s="3">
        <v>45747</v>
      </c>
    </row>
    <row r="1260" spans="1:31" x14ac:dyDescent="0.3">
      <c r="A1260">
        <v>2025</v>
      </c>
      <c r="B1260" s="3">
        <v>45658</v>
      </c>
      <c r="C1260" s="3">
        <v>45747</v>
      </c>
      <c r="D1260" t="s">
        <v>84</v>
      </c>
      <c r="E1260">
        <v>140</v>
      </c>
      <c r="F1260" t="s">
        <v>330</v>
      </c>
      <c r="G1260" t="s">
        <v>330</v>
      </c>
      <c r="H1260" t="s">
        <v>225</v>
      </c>
      <c r="I1260" t="s">
        <v>1894</v>
      </c>
      <c r="J1260" t="s">
        <v>426</v>
      </c>
      <c r="K1260" t="s">
        <v>737</v>
      </c>
      <c r="L1260" t="s">
        <v>91</v>
      </c>
      <c r="M1260">
        <v>9307</v>
      </c>
      <c r="N1260" t="s">
        <v>212</v>
      </c>
      <c r="O1260">
        <v>7622.63</v>
      </c>
      <c r="P1260" t="s">
        <v>212</v>
      </c>
      <c r="Q1260" s="5" t="str" cm="1">
        <f t="array" aca="1" ref="Q1260" ca="1">HYPERLINK("#"&amp;CELL("direccion",Tabla_471065!A1256),"1253")</f>
        <v>1253</v>
      </c>
      <c r="R1260" s="5" t="str" cm="1">
        <f t="array" aca="1" ref="R1260" ca="1">HYPERLINK("#"&amp;CELL("direccion",Tabla_471039!A1256),"1253")</f>
        <v>1253</v>
      </c>
      <c r="S1260" s="5" t="str" cm="1">
        <f t="array" aca="1" ref="S1260" ca="1">HYPERLINK("#"&amp;CELL("direccion",Tabla_471067!A1256),"1253")</f>
        <v>1253</v>
      </c>
      <c r="T1260" s="5" t="str" cm="1">
        <f t="array" aca="1" ref="T1260" ca="1">HYPERLINK("#"&amp;CELL("direccion",Tabla_471023!A1256),"1253")</f>
        <v>1253</v>
      </c>
      <c r="U1260" s="5" t="str" cm="1">
        <f t="array" aca="1" ref="U1260" ca="1">HYPERLINK("#"&amp;CELL("direccion",Tabla_471047!A1256),"1253")</f>
        <v>1253</v>
      </c>
      <c r="V1260" s="5" t="str" cm="1">
        <f t="array" aca="1" ref="V1260" ca="1">HYPERLINK("#"&amp;CELL("direccion",Tabla_471030!A1256),"1253")</f>
        <v>1253</v>
      </c>
      <c r="W1260" s="5" t="str" cm="1">
        <f t="array" aca="1" ref="W1260" ca="1">HYPERLINK("#"&amp;CELL("direccion",Tabla_471041!A1256),"1253")</f>
        <v>1253</v>
      </c>
      <c r="X1260" s="5" t="str" cm="1">
        <f t="array" aca="1" ref="X1260" ca="1">HYPERLINK("#"&amp;CELL("direccion",Tabla_471031!A1256),"1253")</f>
        <v>1253</v>
      </c>
      <c r="Y1260" s="5" t="str" cm="1">
        <f t="array" aca="1" ref="Y1260" ca="1">HYPERLINK("#"&amp;CELL("direccion",Tabla_471032!A1256),"1253")</f>
        <v>1253</v>
      </c>
      <c r="Z1260" s="5" t="str" cm="1">
        <f t="array" aca="1" ref="Z1260" ca="1">HYPERLINK("#"&amp;CELL("direccion",Tabla_471059!A1256),"1253")</f>
        <v>1253</v>
      </c>
      <c r="AA1260" s="5" t="str" cm="1">
        <f t="array" aca="1" ref="AA1260" ca="1">HYPERLINK("#"&amp;CELL("direccion",Tabla_471071!A1256),"1253")</f>
        <v>1253</v>
      </c>
      <c r="AB1260" s="5" t="str" cm="1">
        <f t="array" aca="1" ref="AB1260" ca="1">HYPERLINK("#"&amp;CELL("direccion",Tabla_471062!A1256),"1253")</f>
        <v>1253</v>
      </c>
      <c r="AC1260" s="5" t="str" cm="1">
        <f t="array" aca="1" ref="AC1260" ca="1">HYPERLINK("#"&amp;CELL("direccion",Tabla_471074!A1256),"1253")</f>
        <v>1253</v>
      </c>
      <c r="AD1260" t="s">
        <v>213</v>
      </c>
      <c r="AE1260" s="3">
        <v>45747</v>
      </c>
    </row>
    <row r="1261" spans="1:31" x14ac:dyDescent="0.3">
      <c r="A1261">
        <v>2025</v>
      </c>
      <c r="B1261" s="3">
        <v>45658</v>
      </c>
      <c r="C1261" s="3">
        <v>45747</v>
      </c>
      <c r="D1261" t="s">
        <v>84</v>
      </c>
      <c r="E1261">
        <v>140</v>
      </c>
      <c r="F1261" t="s">
        <v>329</v>
      </c>
      <c r="G1261" t="s">
        <v>329</v>
      </c>
      <c r="H1261" t="s">
        <v>225</v>
      </c>
      <c r="I1261" t="s">
        <v>518</v>
      </c>
      <c r="J1261" t="s">
        <v>1895</v>
      </c>
      <c r="K1261" t="s">
        <v>1060</v>
      </c>
      <c r="L1261" t="s">
        <v>92</v>
      </c>
      <c r="M1261">
        <v>9307</v>
      </c>
      <c r="N1261" t="s">
        <v>212</v>
      </c>
      <c r="O1261">
        <v>7622.63</v>
      </c>
      <c r="P1261" t="s">
        <v>212</v>
      </c>
      <c r="Q1261" s="5" t="str" cm="1">
        <f t="array" aca="1" ref="Q1261" ca="1">HYPERLINK("#"&amp;CELL("direccion",Tabla_471065!A1257),"1254")</f>
        <v>1254</v>
      </c>
      <c r="R1261" s="5" t="str" cm="1">
        <f t="array" aca="1" ref="R1261" ca="1">HYPERLINK("#"&amp;CELL("direccion",Tabla_471039!A1257),"1254")</f>
        <v>1254</v>
      </c>
      <c r="S1261" s="5" t="str" cm="1">
        <f t="array" aca="1" ref="S1261" ca="1">HYPERLINK("#"&amp;CELL("direccion",Tabla_471067!A1257),"1254")</f>
        <v>1254</v>
      </c>
      <c r="T1261" s="5" t="str" cm="1">
        <f t="array" aca="1" ref="T1261" ca="1">HYPERLINK("#"&amp;CELL("direccion",Tabla_471023!A1257),"1254")</f>
        <v>1254</v>
      </c>
      <c r="U1261" s="5" t="str" cm="1">
        <f t="array" aca="1" ref="U1261" ca="1">HYPERLINK("#"&amp;CELL("direccion",Tabla_471047!A1257),"1254")</f>
        <v>1254</v>
      </c>
      <c r="V1261" s="5" t="str" cm="1">
        <f t="array" aca="1" ref="V1261" ca="1">HYPERLINK("#"&amp;CELL("direccion",Tabla_471030!A1257),"1254")</f>
        <v>1254</v>
      </c>
      <c r="W1261" s="5" t="str" cm="1">
        <f t="array" aca="1" ref="W1261" ca="1">HYPERLINK("#"&amp;CELL("direccion",Tabla_471041!A1257),"1254")</f>
        <v>1254</v>
      </c>
      <c r="X1261" s="5" t="str" cm="1">
        <f t="array" aca="1" ref="X1261" ca="1">HYPERLINK("#"&amp;CELL("direccion",Tabla_471031!A1257),"1254")</f>
        <v>1254</v>
      </c>
      <c r="Y1261" s="5" t="str" cm="1">
        <f t="array" aca="1" ref="Y1261" ca="1">HYPERLINK("#"&amp;CELL("direccion",Tabla_471032!A1257),"1254")</f>
        <v>1254</v>
      </c>
      <c r="Z1261" s="5" t="str" cm="1">
        <f t="array" aca="1" ref="Z1261" ca="1">HYPERLINK("#"&amp;CELL("direccion",Tabla_471059!A1257),"1254")</f>
        <v>1254</v>
      </c>
      <c r="AA1261" s="5" t="str" cm="1">
        <f t="array" aca="1" ref="AA1261" ca="1">HYPERLINK("#"&amp;CELL("direccion",Tabla_471071!A1257),"1254")</f>
        <v>1254</v>
      </c>
      <c r="AB1261" s="5" t="str" cm="1">
        <f t="array" aca="1" ref="AB1261" ca="1">HYPERLINK("#"&amp;CELL("direccion",Tabla_471062!A1257),"1254")</f>
        <v>1254</v>
      </c>
      <c r="AC1261" s="5" t="str" cm="1">
        <f t="array" aca="1" ref="AC1261" ca="1">HYPERLINK("#"&amp;CELL("direccion",Tabla_471074!A1257),"1254")</f>
        <v>1254</v>
      </c>
      <c r="AD1261" t="s">
        <v>213</v>
      </c>
      <c r="AE1261" s="3">
        <v>45747</v>
      </c>
    </row>
    <row r="1262" spans="1:31" x14ac:dyDescent="0.3">
      <c r="A1262">
        <v>2025</v>
      </c>
      <c r="B1262" s="3">
        <v>45658</v>
      </c>
      <c r="C1262" s="3">
        <v>45747</v>
      </c>
      <c r="D1262" t="s">
        <v>84</v>
      </c>
      <c r="E1262">
        <v>140</v>
      </c>
      <c r="F1262" t="s">
        <v>329</v>
      </c>
      <c r="G1262" t="s">
        <v>329</v>
      </c>
      <c r="H1262" t="s">
        <v>225</v>
      </c>
      <c r="I1262" t="s">
        <v>1896</v>
      </c>
      <c r="J1262" t="s">
        <v>1897</v>
      </c>
      <c r="K1262" t="s">
        <v>738</v>
      </c>
      <c r="L1262" t="s">
        <v>91</v>
      </c>
      <c r="M1262">
        <v>9307</v>
      </c>
      <c r="N1262" t="s">
        <v>212</v>
      </c>
      <c r="O1262">
        <v>7622.63</v>
      </c>
      <c r="P1262" t="s">
        <v>212</v>
      </c>
      <c r="Q1262" s="5" t="str" cm="1">
        <f t="array" aca="1" ref="Q1262" ca="1">HYPERLINK("#"&amp;CELL("direccion",Tabla_471065!A1258),"1255")</f>
        <v>1255</v>
      </c>
      <c r="R1262" s="5" t="str" cm="1">
        <f t="array" aca="1" ref="R1262" ca="1">HYPERLINK("#"&amp;CELL("direccion",Tabla_471039!A1258),"1255")</f>
        <v>1255</v>
      </c>
      <c r="S1262" s="5" t="str" cm="1">
        <f t="array" aca="1" ref="S1262" ca="1">HYPERLINK("#"&amp;CELL("direccion",Tabla_471067!A1258),"1255")</f>
        <v>1255</v>
      </c>
      <c r="T1262" s="5" t="str" cm="1">
        <f t="array" aca="1" ref="T1262" ca="1">HYPERLINK("#"&amp;CELL("direccion",Tabla_471023!A1258),"1255")</f>
        <v>1255</v>
      </c>
      <c r="U1262" s="5" t="str" cm="1">
        <f t="array" aca="1" ref="U1262" ca="1">HYPERLINK("#"&amp;CELL("direccion",Tabla_471047!A1258),"1255")</f>
        <v>1255</v>
      </c>
      <c r="V1262" s="5" t="str" cm="1">
        <f t="array" aca="1" ref="V1262" ca="1">HYPERLINK("#"&amp;CELL("direccion",Tabla_471030!A1258),"1255")</f>
        <v>1255</v>
      </c>
      <c r="W1262" s="5" t="str" cm="1">
        <f t="array" aca="1" ref="W1262" ca="1">HYPERLINK("#"&amp;CELL("direccion",Tabla_471041!A1258),"1255")</f>
        <v>1255</v>
      </c>
      <c r="X1262" s="5" t="str" cm="1">
        <f t="array" aca="1" ref="X1262" ca="1">HYPERLINK("#"&amp;CELL("direccion",Tabla_471031!A1258),"1255")</f>
        <v>1255</v>
      </c>
      <c r="Y1262" s="5" t="str" cm="1">
        <f t="array" aca="1" ref="Y1262" ca="1">HYPERLINK("#"&amp;CELL("direccion",Tabla_471032!A1258),"1255")</f>
        <v>1255</v>
      </c>
      <c r="Z1262" s="5" t="str" cm="1">
        <f t="array" aca="1" ref="Z1262" ca="1">HYPERLINK("#"&amp;CELL("direccion",Tabla_471059!A1258),"1255")</f>
        <v>1255</v>
      </c>
      <c r="AA1262" s="5" t="str" cm="1">
        <f t="array" aca="1" ref="AA1262" ca="1">HYPERLINK("#"&amp;CELL("direccion",Tabla_471071!A1258),"1255")</f>
        <v>1255</v>
      </c>
      <c r="AB1262" s="5" t="str" cm="1">
        <f t="array" aca="1" ref="AB1262" ca="1">HYPERLINK("#"&amp;CELL("direccion",Tabla_471062!A1258),"1255")</f>
        <v>1255</v>
      </c>
      <c r="AC1262" s="5" t="str" cm="1">
        <f t="array" aca="1" ref="AC1262" ca="1">HYPERLINK("#"&amp;CELL("direccion",Tabla_471074!A1258),"1255")</f>
        <v>1255</v>
      </c>
      <c r="AD1262" t="s">
        <v>213</v>
      </c>
      <c r="AE1262" s="3">
        <v>45747</v>
      </c>
    </row>
    <row r="1263" spans="1:31" x14ac:dyDescent="0.3">
      <c r="A1263">
        <v>2025</v>
      </c>
      <c r="B1263" s="3">
        <v>45658</v>
      </c>
      <c r="C1263" s="3">
        <v>45747</v>
      </c>
      <c r="D1263" t="s">
        <v>84</v>
      </c>
      <c r="E1263">
        <v>140</v>
      </c>
      <c r="F1263" t="s">
        <v>329</v>
      </c>
      <c r="G1263" t="s">
        <v>329</v>
      </c>
      <c r="H1263" t="s">
        <v>225</v>
      </c>
      <c r="I1263" t="s">
        <v>458</v>
      </c>
      <c r="J1263" t="s">
        <v>824</v>
      </c>
      <c r="K1263" t="s">
        <v>1436</v>
      </c>
      <c r="L1263" t="s">
        <v>92</v>
      </c>
      <c r="M1263">
        <v>9307</v>
      </c>
      <c r="N1263" t="s">
        <v>212</v>
      </c>
      <c r="O1263">
        <v>7622.63</v>
      </c>
      <c r="P1263" t="s">
        <v>212</v>
      </c>
      <c r="Q1263" s="5" t="str" cm="1">
        <f t="array" aca="1" ref="Q1263" ca="1">HYPERLINK("#"&amp;CELL("direccion",Tabla_471065!A1259),"1256")</f>
        <v>1256</v>
      </c>
      <c r="R1263" s="5" t="str" cm="1">
        <f t="array" aca="1" ref="R1263" ca="1">HYPERLINK("#"&amp;CELL("direccion",Tabla_471039!A1259),"1256")</f>
        <v>1256</v>
      </c>
      <c r="S1263" s="5" t="str" cm="1">
        <f t="array" aca="1" ref="S1263" ca="1">HYPERLINK("#"&amp;CELL("direccion",Tabla_471067!A1259),"1256")</f>
        <v>1256</v>
      </c>
      <c r="T1263" s="5" t="str" cm="1">
        <f t="array" aca="1" ref="T1263" ca="1">HYPERLINK("#"&amp;CELL("direccion",Tabla_471023!A1259),"1256")</f>
        <v>1256</v>
      </c>
      <c r="U1263" s="5" t="str" cm="1">
        <f t="array" aca="1" ref="U1263" ca="1">HYPERLINK("#"&amp;CELL("direccion",Tabla_471047!A1259),"1256")</f>
        <v>1256</v>
      </c>
      <c r="V1263" s="5" t="str" cm="1">
        <f t="array" aca="1" ref="V1263" ca="1">HYPERLINK("#"&amp;CELL("direccion",Tabla_471030!A1259),"1256")</f>
        <v>1256</v>
      </c>
      <c r="W1263" s="5" t="str" cm="1">
        <f t="array" aca="1" ref="W1263" ca="1">HYPERLINK("#"&amp;CELL("direccion",Tabla_471041!A1259),"1256")</f>
        <v>1256</v>
      </c>
      <c r="X1263" s="5" t="str" cm="1">
        <f t="array" aca="1" ref="X1263" ca="1">HYPERLINK("#"&amp;CELL("direccion",Tabla_471031!A1259),"1256")</f>
        <v>1256</v>
      </c>
      <c r="Y1263" s="5" t="str" cm="1">
        <f t="array" aca="1" ref="Y1263" ca="1">HYPERLINK("#"&amp;CELL("direccion",Tabla_471032!A1259),"1256")</f>
        <v>1256</v>
      </c>
      <c r="Z1263" s="5" t="str" cm="1">
        <f t="array" aca="1" ref="Z1263" ca="1">HYPERLINK("#"&amp;CELL("direccion",Tabla_471059!A1259),"1256")</f>
        <v>1256</v>
      </c>
      <c r="AA1263" s="5" t="str" cm="1">
        <f t="array" aca="1" ref="AA1263" ca="1">HYPERLINK("#"&amp;CELL("direccion",Tabla_471071!A1259),"1256")</f>
        <v>1256</v>
      </c>
      <c r="AB1263" s="5" t="str" cm="1">
        <f t="array" aca="1" ref="AB1263" ca="1">HYPERLINK("#"&amp;CELL("direccion",Tabla_471062!A1259),"1256")</f>
        <v>1256</v>
      </c>
      <c r="AC1263" s="5" t="str" cm="1">
        <f t="array" aca="1" ref="AC1263" ca="1">HYPERLINK("#"&amp;CELL("direccion",Tabla_471074!A1259),"1256")</f>
        <v>1256</v>
      </c>
      <c r="AD1263" t="s">
        <v>213</v>
      </c>
      <c r="AE1263" s="3">
        <v>45747</v>
      </c>
    </row>
    <row r="1264" spans="1:31" x14ac:dyDescent="0.3">
      <c r="A1264">
        <v>2025</v>
      </c>
      <c r="B1264" s="3">
        <v>45658</v>
      </c>
      <c r="C1264" s="3">
        <v>45747</v>
      </c>
      <c r="D1264" t="s">
        <v>84</v>
      </c>
      <c r="E1264">
        <v>140</v>
      </c>
      <c r="F1264" t="s">
        <v>329</v>
      </c>
      <c r="G1264" t="s">
        <v>329</v>
      </c>
      <c r="H1264" t="s">
        <v>225</v>
      </c>
      <c r="I1264" t="s">
        <v>541</v>
      </c>
      <c r="J1264" t="s">
        <v>830</v>
      </c>
      <c r="K1264" t="s">
        <v>358</v>
      </c>
      <c r="L1264" t="s">
        <v>91</v>
      </c>
      <c r="M1264">
        <v>9307</v>
      </c>
      <c r="N1264" t="s">
        <v>212</v>
      </c>
      <c r="O1264">
        <v>7622.63</v>
      </c>
      <c r="P1264" t="s">
        <v>212</v>
      </c>
      <c r="Q1264" s="5" t="str" cm="1">
        <f t="array" aca="1" ref="Q1264" ca="1">HYPERLINK("#"&amp;CELL("direccion",Tabla_471065!A1260),"1257")</f>
        <v>1257</v>
      </c>
      <c r="R1264" s="5" t="str" cm="1">
        <f t="array" aca="1" ref="R1264" ca="1">HYPERLINK("#"&amp;CELL("direccion",Tabla_471039!A1260),"1257")</f>
        <v>1257</v>
      </c>
      <c r="S1264" s="5" t="str" cm="1">
        <f t="array" aca="1" ref="S1264" ca="1">HYPERLINK("#"&amp;CELL("direccion",Tabla_471067!A1260),"1257")</f>
        <v>1257</v>
      </c>
      <c r="T1264" s="5" t="str" cm="1">
        <f t="array" aca="1" ref="T1264" ca="1">HYPERLINK("#"&amp;CELL("direccion",Tabla_471023!A1260),"1257")</f>
        <v>1257</v>
      </c>
      <c r="U1264" s="5" t="str" cm="1">
        <f t="array" aca="1" ref="U1264" ca="1">HYPERLINK("#"&amp;CELL("direccion",Tabla_471047!A1260),"1257")</f>
        <v>1257</v>
      </c>
      <c r="V1264" s="5" t="str" cm="1">
        <f t="array" aca="1" ref="V1264" ca="1">HYPERLINK("#"&amp;CELL("direccion",Tabla_471030!A1260),"1257")</f>
        <v>1257</v>
      </c>
      <c r="W1264" s="5" t="str" cm="1">
        <f t="array" aca="1" ref="W1264" ca="1">HYPERLINK("#"&amp;CELL("direccion",Tabla_471041!A1260),"1257")</f>
        <v>1257</v>
      </c>
      <c r="X1264" s="5" t="str" cm="1">
        <f t="array" aca="1" ref="X1264" ca="1">HYPERLINK("#"&amp;CELL("direccion",Tabla_471031!A1260),"1257")</f>
        <v>1257</v>
      </c>
      <c r="Y1264" s="5" t="str" cm="1">
        <f t="array" aca="1" ref="Y1264" ca="1">HYPERLINK("#"&amp;CELL("direccion",Tabla_471032!A1260),"1257")</f>
        <v>1257</v>
      </c>
      <c r="Z1264" s="5" t="str" cm="1">
        <f t="array" aca="1" ref="Z1264" ca="1">HYPERLINK("#"&amp;CELL("direccion",Tabla_471059!A1260),"1257")</f>
        <v>1257</v>
      </c>
      <c r="AA1264" s="5" t="str" cm="1">
        <f t="array" aca="1" ref="AA1264" ca="1">HYPERLINK("#"&amp;CELL("direccion",Tabla_471071!A1260),"1257")</f>
        <v>1257</v>
      </c>
      <c r="AB1264" s="5" t="str" cm="1">
        <f t="array" aca="1" ref="AB1264" ca="1">HYPERLINK("#"&amp;CELL("direccion",Tabla_471062!A1260),"1257")</f>
        <v>1257</v>
      </c>
      <c r="AC1264" s="5" t="str" cm="1">
        <f t="array" aca="1" ref="AC1264" ca="1">HYPERLINK("#"&amp;CELL("direccion",Tabla_471074!A1260),"1257")</f>
        <v>1257</v>
      </c>
      <c r="AD1264" t="s">
        <v>213</v>
      </c>
      <c r="AE1264" s="3">
        <v>45747</v>
      </c>
    </row>
    <row r="1265" spans="1:31" x14ac:dyDescent="0.3">
      <c r="A1265">
        <v>2025</v>
      </c>
      <c r="B1265" s="3">
        <v>45658</v>
      </c>
      <c r="C1265" s="3">
        <v>45747</v>
      </c>
      <c r="D1265" t="s">
        <v>84</v>
      </c>
      <c r="E1265">
        <v>140</v>
      </c>
      <c r="F1265" t="s">
        <v>330</v>
      </c>
      <c r="G1265" t="s">
        <v>330</v>
      </c>
      <c r="H1265" t="s">
        <v>225</v>
      </c>
      <c r="I1265" t="s">
        <v>1898</v>
      </c>
      <c r="J1265" t="s">
        <v>348</v>
      </c>
      <c r="K1265" t="s">
        <v>355</v>
      </c>
      <c r="L1265" t="s">
        <v>92</v>
      </c>
      <c r="M1265">
        <v>9307</v>
      </c>
      <c r="N1265" t="s">
        <v>212</v>
      </c>
      <c r="O1265">
        <v>7622.63</v>
      </c>
      <c r="P1265" t="s">
        <v>212</v>
      </c>
      <c r="Q1265" s="5" t="str" cm="1">
        <f t="array" aca="1" ref="Q1265" ca="1">HYPERLINK("#"&amp;CELL("direccion",Tabla_471065!A1261),"1258")</f>
        <v>1258</v>
      </c>
      <c r="R1265" s="5" t="str" cm="1">
        <f t="array" aca="1" ref="R1265" ca="1">HYPERLINK("#"&amp;CELL("direccion",Tabla_471039!A1261),"1258")</f>
        <v>1258</v>
      </c>
      <c r="S1265" s="5" t="str" cm="1">
        <f t="array" aca="1" ref="S1265" ca="1">HYPERLINK("#"&amp;CELL("direccion",Tabla_471067!A1261),"1258")</f>
        <v>1258</v>
      </c>
      <c r="T1265" s="5" t="str" cm="1">
        <f t="array" aca="1" ref="T1265" ca="1">HYPERLINK("#"&amp;CELL("direccion",Tabla_471023!A1261),"1258")</f>
        <v>1258</v>
      </c>
      <c r="U1265" s="5" t="str" cm="1">
        <f t="array" aca="1" ref="U1265" ca="1">HYPERLINK("#"&amp;CELL("direccion",Tabla_471047!A1261),"1258")</f>
        <v>1258</v>
      </c>
      <c r="V1265" s="5" t="str" cm="1">
        <f t="array" aca="1" ref="V1265" ca="1">HYPERLINK("#"&amp;CELL("direccion",Tabla_471030!A1261),"1258")</f>
        <v>1258</v>
      </c>
      <c r="W1265" s="5" t="str" cm="1">
        <f t="array" aca="1" ref="W1265" ca="1">HYPERLINK("#"&amp;CELL("direccion",Tabla_471041!A1261),"1258")</f>
        <v>1258</v>
      </c>
      <c r="X1265" s="5" t="str" cm="1">
        <f t="array" aca="1" ref="X1265" ca="1">HYPERLINK("#"&amp;CELL("direccion",Tabla_471031!A1261),"1258")</f>
        <v>1258</v>
      </c>
      <c r="Y1265" s="5" t="str" cm="1">
        <f t="array" aca="1" ref="Y1265" ca="1">HYPERLINK("#"&amp;CELL("direccion",Tabla_471032!A1261),"1258")</f>
        <v>1258</v>
      </c>
      <c r="Z1265" s="5" t="str" cm="1">
        <f t="array" aca="1" ref="Z1265" ca="1">HYPERLINK("#"&amp;CELL("direccion",Tabla_471059!A1261),"1258")</f>
        <v>1258</v>
      </c>
      <c r="AA1265" s="5" t="str" cm="1">
        <f t="array" aca="1" ref="AA1265" ca="1">HYPERLINK("#"&amp;CELL("direccion",Tabla_471071!A1261),"1258")</f>
        <v>1258</v>
      </c>
      <c r="AB1265" s="5" t="str" cm="1">
        <f t="array" aca="1" ref="AB1265" ca="1">HYPERLINK("#"&amp;CELL("direccion",Tabla_471062!A1261),"1258")</f>
        <v>1258</v>
      </c>
      <c r="AC1265" s="5" t="str" cm="1">
        <f t="array" aca="1" ref="AC1265" ca="1">HYPERLINK("#"&amp;CELL("direccion",Tabla_471074!A1261),"1258")</f>
        <v>1258</v>
      </c>
      <c r="AD1265" t="s">
        <v>213</v>
      </c>
      <c r="AE1265" s="3">
        <v>45747</v>
      </c>
    </row>
    <row r="1266" spans="1:31" x14ac:dyDescent="0.3">
      <c r="A1266">
        <v>2025</v>
      </c>
      <c r="B1266" s="3">
        <v>45658</v>
      </c>
      <c r="C1266" s="3">
        <v>45747</v>
      </c>
      <c r="D1266" t="s">
        <v>84</v>
      </c>
      <c r="E1266">
        <v>140</v>
      </c>
      <c r="F1266" t="s">
        <v>329</v>
      </c>
      <c r="G1266" t="s">
        <v>329</v>
      </c>
      <c r="H1266" t="s">
        <v>225</v>
      </c>
      <c r="I1266" t="s">
        <v>1899</v>
      </c>
      <c r="J1266" t="s">
        <v>387</v>
      </c>
      <c r="K1266" t="s">
        <v>1900</v>
      </c>
      <c r="L1266" t="s">
        <v>92</v>
      </c>
      <c r="M1266">
        <v>9307</v>
      </c>
      <c r="N1266" t="s">
        <v>212</v>
      </c>
      <c r="O1266">
        <v>7622.63</v>
      </c>
      <c r="P1266" t="s">
        <v>212</v>
      </c>
      <c r="Q1266" s="5" t="str" cm="1">
        <f t="array" aca="1" ref="Q1266" ca="1">HYPERLINK("#"&amp;CELL("direccion",Tabla_471065!A1262),"1259")</f>
        <v>1259</v>
      </c>
      <c r="R1266" s="5" t="str" cm="1">
        <f t="array" aca="1" ref="R1266" ca="1">HYPERLINK("#"&amp;CELL("direccion",Tabla_471039!A1262),"1259")</f>
        <v>1259</v>
      </c>
      <c r="S1266" s="5" t="str" cm="1">
        <f t="array" aca="1" ref="S1266" ca="1">HYPERLINK("#"&amp;CELL("direccion",Tabla_471067!A1262),"1259")</f>
        <v>1259</v>
      </c>
      <c r="T1266" s="5" t="str" cm="1">
        <f t="array" aca="1" ref="T1266" ca="1">HYPERLINK("#"&amp;CELL("direccion",Tabla_471023!A1262),"1259")</f>
        <v>1259</v>
      </c>
      <c r="U1266" s="5" t="str" cm="1">
        <f t="array" aca="1" ref="U1266" ca="1">HYPERLINK("#"&amp;CELL("direccion",Tabla_471047!A1262),"1259")</f>
        <v>1259</v>
      </c>
      <c r="V1266" s="5" t="str" cm="1">
        <f t="array" aca="1" ref="V1266" ca="1">HYPERLINK("#"&amp;CELL("direccion",Tabla_471030!A1262),"1259")</f>
        <v>1259</v>
      </c>
      <c r="W1266" s="5" t="str" cm="1">
        <f t="array" aca="1" ref="W1266" ca="1">HYPERLINK("#"&amp;CELL("direccion",Tabla_471041!A1262),"1259")</f>
        <v>1259</v>
      </c>
      <c r="X1266" s="5" t="str" cm="1">
        <f t="array" aca="1" ref="X1266" ca="1">HYPERLINK("#"&amp;CELL("direccion",Tabla_471031!A1262),"1259")</f>
        <v>1259</v>
      </c>
      <c r="Y1266" s="5" t="str" cm="1">
        <f t="array" aca="1" ref="Y1266" ca="1">HYPERLINK("#"&amp;CELL("direccion",Tabla_471032!A1262),"1259")</f>
        <v>1259</v>
      </c>
      <c r="Z1266" s="5" t="str" cm="1">
        <f t="array" aca="1" ref="Z1266" ca="1">HYPERLINK("#"&amp;CELL("direccion",Tabla_471059!A1262),"1259")</f>
        <v>1259</v>
      </c>
      <c r="AA1266" s="5" t="str" cm="1">
        <f t="array" aca="1" ref="AA1266" ca="1">HYPERLINK("#"&amp;CELL("direccion",Tabla_471071!A1262),"1259")</f>
        <v>1259</v>
      </c>
      <c r="AB1266" s="5" t="str" cm="1">
        <f t="array" aca="1" ref="AB1266" ca="1">HYPERLINK("#"&amp;CELL("direccion",Tabla_471062!A1262),"1259")</f>
        <v>1259</v>
      </c>
      <c r="AC1266" s="5" t="str" cm="1">
        <f t="array" aca="1" ref="AC1266" ca="1">HYPERLINK("#"&amp;CELL("direccion",Tabla_471074!A1262),"1259")</f>
        <v>1259</v>
      </c>
      <c r="AD1266" t="s">
        <v>213</v>
      </c>
      <c r="AE1266" s="3">
        <v>45747</v>
      </c>
    </row>
    <row r="1267" spans="1:31" x14ac:dyDescent="0.3">
      <c r="A1267">
        <v>2025</v>
      </c>
      <c r="B1267" s="3">
        <v>45658</v>
      </c>
      <c r="C1267" s="3">
        <v>45747</v>
      </c>
      <c r="D1267" t="s">
        <v>84</v>
      </c>
      <c r="E1267">
        <v>140</v>
      </c>
      <c r="F1267" t="s">
        <v>329</v>
      </c>
      <c r="G1267" t="s">
        <v>329</v>
      </c>
      <c r="H1267" t="s">
        <v>225</v>
      </c>
      <c r="I1267" t="s">
        <v>1762</v>
      </c>
      <c r="J1267" t="s">
        <v>398</v>
      </c>
      <c r="K1267" t="s">
        <v>569</v>
      </c>
      <c r="L1267" t="s">
        <v>92</v>
      </c>
      <c r="M1267">
        <v>9307</v>
      </c>
      <c r="N1267" t="s">
        <v>212</v>
      </c>
      <c r="O1267">
        <v>7622.63</v>
      </c>
      <c r="P1267" t="s">
        <v>212</v>
      </c>
      <c r="Q1267" s="5" t="str" cm="1">
        <f t="array" aca="1" ref="Q1267" ca="1">HYPERLINK("#"&amp;CELL("direccion",Tabla_471065!A1263),"1260")</f>
        <v>1260</v>
      </c>
      <c r="R1267" s="5" t="str" cm="1">
        <f t="array" aca="1" ref="R1267" ca="1">HYPERLINK("#"&amp;CELL("direccion",Tabla_471039!A1263),"1260")</f>
        <v>1260</v>
      </c>
      <c r="S1267" s="5" t="str" cm="1">
        <f t="array" aca="1" ref="S1267" ca="1">HYPERLINK("#"&amp;CELL("direccion",Tabla_471067!A1263),"1260")</f>
        <v>1260</v>
      </c>
      <c r="T1267" s="5" t="str" cm="1">
        <f t="array" aca="1" ref="T1267" ca="1">HYPERLINK("#"&amp;CELL("direccion",Tabla_471023!A1263),"1260")</f>
        <v>1260</v>
      </c>
      <c r="U1267" s="5" t="str" cm="1">
        <f t="array" aca="1" ref="U1267" ca="1">HYPERLINK("#"&amp;CELL("direccion",Tabla_471047!A1263),"1260")</f>
        <v>1260</v>
      </c>
      <c r="V1267" s="5" t="str" cm="1">
        <f t="array" aca="1" ref="V1267" ca="1">HYPERLINK("#"&amp;CELL("direccion",Tabla_471030!A1263),"1260")</f>
        <v>1260</v>
      </c>
      <c r="W1267" s="5" t="str" cm="1">
        <f t="array" aca="1" ref="W1267" ca="1">HYPERLINK("#"&amp;CELL("direccion",Tabla_471041!A1263),"1260")</f>
        <v>1260</v>
      </c>
      <c r="X1267" s="5" t="str" cm="1">
        <f t="array" aca="1" ref="X1267" ca="1">HYPERLINK("#"&amp;CELL("direccion",Tabla_471031!A1263),"1260")</f>
        <v>1260</v>
      </c>
      <c r="Y1267" s="5" t="str" cm="1">
        <f t="array" aca="1" ref="Y1267" ca="1">HYPERLINK("#"&amp;CELL("direccion",Tabla_471032!A1263),"1260")</f>
        <v>1260</v>
      </c>
      <c r="Z1267" s="5" t="str" cm="1">
        <f t="array" aca="1" ref="Z1267" ca="1">HYPERLINK("#"&amp;CELL("direccion",Tabla_471059!A1263),"1260")</f>
        <v>1260</v>
      </c>
      <c r="AA1267" s="5" t="str" cm="1">
        <f t="array" aca="1" ref="AA1267" ca="1">HYPERLINK("#"&amp;CELL("direccion",Tabla_471071!A1263),"1260")</f>
        <v>1260</v>
      </c>
      <c r="AB1267" s="5" t="str" cm="1">
        <f t="array" aca="1" ref="AB1267" ca="1">HYPERLINK("#"&amp;CELL("direccion",Tabla_471062!A1263),"1260")</f>
        <v>1260</v>
      </c>
      <c r="AC1267" s="5" t="str" cm="1">
        <f t="array" aca="1" ref="AC1267" ca="1">HYPERLINK("#"&amp;CELL("direccion",Tabla_471074!A1263),"1260")</f>
        <v>1260</v>
      </c>
      <c r="AD1267" t="s">
        <v>213</v>
      </c>
      <c r="AE1267" s="3">
        <v>45747</v>
      </c>
    </row>
    <row r="1268" spans="1:31" x14ac:dyDescent="0.3">
      <c r="A1268">
        <v>2025</v>
      </c>
      <c r="B1268" s="3">
        <v>45658</v>
      </c>
      <c r="C1268" s="3">
        <v>45747</v>
      </c>
      <c r="D1268" t="s">
        <v>84</v>
      </c>
      <c r="E1268">
        <v>140</v>
      </c>
      <c r="F1268" t="s">
        <v>329</v>
      </c>
      <c r="G1268" t="s">
        <v>329</v>
      </c>
      <c r="H1268" t="s">
        <v>225</v>
      </c>
      <c r="I1268" t="s">
        <v>1901</v>
      </c>
      <c r="J1268" t="s">
        <v>1902</v>
      </c>
      <c r="K1268" t="s">
        <v>1903</v>
      </c>
      <c r="L1268" t="s">
        <v>91</v>
      </c>
      <c r="M1268">
        <v>9307</v>
      </c>
      <c r="N1268" t="s">
        <v>212</v>
      </c>
      <c r="O1268">
        <v>7622.63</v>
      </c>
      <c r="P1268" t="s">
        <v>212</v>
      </c>
      <c r="Q1268" s="5" t="str" cm="1">
        <f t="array" aca="1" ref="Q1268" ca="1">HYPERLINK("#"&amp;CELL("direccion",Tabla_471065!A1264),"1261")</f>
        <v>1261</v>
      </c>
      <c r="R1268" s="5" t="str" cm="1">
        <f t="array" aca="1" ref="R1268" ca="1">HYPERLINK("#"&amp;CELL("direccion",Tabla_471039!A1264),"1261")</f>
        <v>1261</v>
      </c>
      <c r="S1268" s="5" t="str" cm="1">
        <f t="array" aca="1" ref="S1268" ca="1">HYPERLINK("#"&amp;CELL("direccion",Tabla_471067!A1264),"1261")</f>
        <v>1261</v>
      </c>
      <c r="T1268" s="5" t="str" cm="1">
        <f t="array" aca="1" ref="T1268" ca="1">HYPERLINK("#"&amp;CELL("direccion",Tabla_471023!A1264),"1261")</f>
        <v>1261</v>
      </c>
      <c r="U1268" s="5" t="str" cm="1">
        <f t="array" aca="1" ref="U1268" ca="1">HYPERLINK("#"&amp;CELL("direccion",Tabla_471047!A1264),"1261")</f>
        <v>1261</v>
      </c>
      <c r="V1268" s="5" t="str" cm="1">
        <f t="array" aca="1" ref="V1268" ca="1">HYPERLINK("#"&amp;CELL("direccion",Tabla_471030!A1264),"1261")</f>
        <v>1261</v>
      </c>
      <c r="W1268" s="5" t="str" cm="1">
        <f t="array" aca="1" ref="W1268" ca="1">HYPERLINK("#"&amp;CELL("direccion",Tabla_471041!A1264),"1261")</f>
        <v>1261</v>
      </c>
      <c r="X1268" s="5" t="str" cm="1">
        <f t="array" aca="1" ref="X1268" ca="1">HYPERLINK("#"&amp;CELL("direccion",Tabla_471031!A1264),"1261")</f>
        <v>1261</v>
      </c>
      <c r="Y1268" s="5" t="str" cm="1">
        <f t="array" aca="1" ref="Y1268" ca="1">HYPERLINK("#"&amp;CELL("direccion",Tabla_471032!A1264),"1261")</f>
        <v>1261</v>
      </c>
      <c r="Z1268" s="5" t="str" cm="1">
        <f t="array" aca="1" ref="Z1268" ca="1">HYPERLINK("#"&amp;CELL("direccion",Tabla_471059!A1264),"1261")</f>
        <v>1261</v>
      </c>
      <c r="AA1268" s="5" t="str" cm="1">
        <f t="array" aca="1" ref="AA1268" ca="1">HYPERLINK("#"&amp;CELL("direccion",Tabla_471071!A1264),"1261")</f>
        <v>1261</v>
      </c>
      <c r="AB1268" s="5" t="str" cm="1">
        <f t="array" aca="1" ref="AB1268" ca="1">HYPERLINK("#"&amp;CELL("direccion",Tabla_471062!A1264),"1261")</f>
        <v>1261</v>
      </c>
      <c r="AC1268" s="5" t="str" cm="1">
        <f t="array" aca="1" ref="AC1268" ca="1">HYPERLINK("#"&amp;CELL("direccion",Tabla_471074!A1264),"1261")</f>
        <v>1261</v>
      </c>
      <c r="AD1268" t="s">
        <v>213</v>
      </c>
      <c r="AE1268" s="3">
        <v>45747</v>
      </c>
    </row>
    <row r="1269" spans="1:31" x14ac:dyDescent="0.3">
      <c r="A1269">
        <v>2025</v>
      </c>
      <c r="B1269" s="3">
        <v>45658</v>
      </c>
      <c r="C1269" s="3">
        <v>45747</v>
      </c>
      <c r="D1269" t="s">
        <v>84</v>
      </c>
      <c r="E1269">
        <v>140</v>
      </c>
      <c r="F1269" t="s">
        <v>329</v>
      </c>
      <c r="G1269" t="s">
        <v>329</v>
      </c>
      <c r="H1269" t="s">
        <v>225</v>
      </c>
      <c r="I1269" t="s">
        <v>1904</v>
      </c>
      <c r="J1269" t="s">
        <v>395</v>
      </c>
      <c r="K1269" t="s">
        <v>553</v>
      </c>
      <c r="L1269" t="s">
        <v>91</v>
      </c>
      <c r="M1269">
        <v>9307</v>
      </c>
      <c r="N1269" t="s">
        <v>212</v>
      </c>
      <c r="O1269">
        <v>7622.63</v>
      </c>
      <c r="P1269" t="s">
        <v>212</v>
      </c>
      <c r="Q1269" s="5" t="str" cm="1">
        <f t="array" aca="1" ref="Q1269" ca="1">HYPERLINK("#"&amp;CELL("direccion",Tabla_471065!A1265),"1262")</f>
        <v>1262</v>
      </c>
      <c r="R1269" s="5" t="str" cm="1">
        <f t="array" aca="1" ref="R1269" ca="1">HYPERLINK("#"&amp;CELL("direccion",Tabla_471039!A1265),"1262")</f>
        <v>1262</v>
      </c>
      <c r="S1269" s="5" t="str" cm="1">
        <f t="array" aca="1" ref="S1269" ca="1">HYPERLINK("#"&amp;CELL("direccion",Tabla_471067!A1265),"1262")</f>
        <v>1262</v>
      </c>
      <c r="T1269" s="5" t="str" cm="1">
        <f t="array" aca="1" ref="T1269" ca="1">HYPERLINK("#"&amp;CELL("direccion",Tabla_471023!A1265),"1262")</f>
        <v>1262</v>
      </c>
      <c r="U1269" s="5" t="str" cm="1">
        <f t="array" aca="1" ref="U1269" ca="1">HYPERLINK("#"&amp;CELL("direccion",Tabla_471047!A1265),"1262")</f>
        <v>1262</v>
      </c>
      <c r="V1269" s="5" t="str" cm="1">
        <f t="array" aca="1" ref="V1269" ca="1">HYPERLINK("#"&amp;CELL("direccion",Tabla_471030!A1265),"1262")</f>
        <v>1262</v>
      </c>
      <c r="W1269" s="5" t="str" cm="1">
        <f t="array" aca="1" ref="W1269" ca="1">HYPERLINK("#"&amp;CELL("direccion",Tabla_471041!A1265),"1262")</f>
        <v>1262</v>
      </c>
      <c r="X1269" s="5" t="str" cm="1">
        <f t="array" aca="1" ref="X1269" ca="1">HYPERLINK("#"&amp;CELL("direccion",Tabla_471031!A1265),"1262")</f>
        <v>1262</v>
      </c>
      <c r="Y1269" s="5" t="str" cm="1">
        <f t="array" aca="1" ref="Y1269" ca="1">HYPERLINK("#"&amp;CELL("direccion",Tabla_471032!A1265),"1262")</f>
        <v>1262</v>
      </c>
      <c r="Z1269" s="5" t="str" cm="1">
        <f t="array" aca="1" ref="Z1269" ca="1">HYPERLINK("#"&amp;CELL("direccion",Tabla_471059!A1265),"1262")</f>
        <v>1262</v>
      </c>
      <c r="AA1269" s="5" t="str" cm="1">
        <f t="array" aca="1" ref="AA1269" ca="1">HYPERLINK("#"&amp;CELL("direccion",Tabla_471071!A1265),"1262")</f>
        <v>1262</v>
      </c>
      <c r="AB1269" s="5" t="str" cm="1">
        <f t="array" aca="1" ref="AB1269" ca="1">HYPERLINK("#"&amp;CELL("direccion",Tabla_471062!A1265),"1262")</f>
        <v>1262</v>
      </c>
      <c r="AC1269" s="5" t="str" cm="1">
        <f t="array" aca="1" ref="AC1269" ca="1">HYPERLINK("#"&amp;CELL("direccion",Tabla_471074!A1265),"1262")</f>
        <v>1262</v>
      </c>
      <c r="AD1269" t="s">
        <v>213</v>
      </c>
      <c r="AE1269" s="3">
        <v>45747</v>
      </c>
    </row>
    <row r="1270" spans="1:31" x14ac:dyDescent="0.3">
      <c r="A1270">
        <v>2025</v>
      </c>
      <c r="B1270" s="3">
        <v>45658</v>
      </c>
      <c r="C1270" s="3">
        <v>45747</v>
      </c>
      <c r="D1270" t="s">
        <v>84</v>
      </c>
      <c r="E1270">
        <v>140</v>
      </c>
      <c r="F1270" t="s">
        <v>329</v>
      </c>
      <c r="G1270" t="s">
        <v>329</v>
      </c>
      <c r="H1270" t="s">
        <v>225</v>
      </c>
      <c r="I1270" t="s">
        <v>1905</v>
      </c>
      <c r="J1270" t="s">
        <v>457</v>
      </c>
      <c r="K1270" t="s">
        <v>347</v>
      </c>
      <c r="L1270" t="s">
        <v>92</v>
      </c>
      <c r="M1270">
        <v>9307</v>
      </c>
      <c r="N1270" t="s">
        <v>212</v>
      </c>
      <c r="O1270">
        <v>7622.63</v>
      </c>
      <c r="P1270" t="s">
        <v>212</v>
      </c>
      <c r="Q1270" s="5" t="str" cm="1">
        <f t="array" aca="1" ref="Q1270" ca="1">HYPERLINK("#"&amp;CELL("direccion",Tabla_471065!A1266),"1263")</f>
        <v>1263</v>
      </c>
      <c r="R1270" s="5" t="str" cm="1">
        <f t="array" aca="1" ref="R1270" ca="1">HYPERLINK("#"&amp;CELL("direccion",Tabla_471039!A1266),"1263")</f>
        <v>1263</v>
      </c>
      <c r="S1270" s="5" t="str" cm="1">
        <f t="array" aca="1" ref="S1270" ca="1">HYPERLINK("#"&amp;CELL("direccion",Tabla_471067!A1266),"1263")</f>
        <v>1263</v>
      </c>
      <c r="T1270" s="5" t="str" cm="1">
        <f t="array" aca="1" ref="T1270" ca="1">HYPERLINK("#"&amp;CELL("direccion",Tabla_471023!A1266),"1263")</f>
        <v>1263</v>
      </c>
      <c r="U1270" s="5" t="str" cm="1">
        <f t="array" aca="1" ref="U1270" ca="1">HYPERLINK("#"&amp;CELL("direccion",Tabla_471047!A1266),"1263")</f>
        <v>1263</v>
      </c>
      <c r="V1270" s="5" t="str" cm="1">
        <f t="array" aca="1" ref="V1270" ca="1">HYPERLINK("#"&amp;CELL("direccion",Tabla_471030!A1266),"1263")</f>
        <v>1263</v>
      </c>
      <c r="W1270" s="5" t="str" cm="1">
        <f t="array" aca="1" ref="W1270" ca="1">HYPERLINK("#"&amp;CELL("direccion",Tabla_471041!A1266),"1263")</f>
        <v>1263</v>
      </c>
      <c r="X1270" s="5" t="str" cm="1">
        <f t="array" aca="1" ref="X1270" ca="1">HYPERLINK("#"&amp;CELL("direccion",Tabla_471031!A1266),"1263")</f>
        <v>1263</v>
      </c>
      <c r="Y1270" s="5" t="str" cm="1">
        <f t="array" aca="1" ref="Y1270" ca="1">HYPERLINK("#"&amp;CELL("direccion",Tabla_471032!A1266),"1263")</f>
        <v>1263</v>
      </c>
      <c r="Z1270" s="5" t="str" cm="1">
        <f t="array" aca="1" ref="Z1270" ca="1">HYPERLINK("#"&amp;CELL("direccion",Tabla_471059!A1266),"1263")</f>
        <v>1263</v>
      </c>
      <c r="AA1270" s="5" t="str" cm="1">
        <f t="array" aca="1" ref="AA1270" ca="1">HYPERLINK("#"&amp;CELL("direccion",Tabla_471071!A1266),"1263")</f>
        <v>1263</v>
      </c>
      <c r="AB1270" s="5" t="str" cm="1">
        <f t="array" aca="1" ref="AB1270" ca="1">HYPERLINK("#"&amp;CELL("direccion",Tabla_471062!A1266),"1263")</f>
        <v>1263</v>
      </c>
      <c r="AC1270" s="5" t="str" cm="1">
        <f t="array" aca="1" ref="AC1270" ca="1">HYPERLINK("#"&amp;CELL("direccion",Tabla_471074!A1266),"1263")</f>
        <v>1263</v>
      </c>
      <c r="AD1270" t="s">
        <v>213</v>
      </c>
      <c r="AE1270" s="3">
        <v>45747</v>
      </c>
    </row>
    <row r="1271" spans="1:31" x14ac:dyDescent="0.3">
      <c r="A1271">
        <v>2025</v>
      </c>
      <c r="B1271" s="3">
        <v>45658</v>
      </c>
      <c r="C1271" s="3">
        <v>45747</v>
      </c>
      <c r="D1271" t="s">
        <v>84</v>
      </c>
      <c r="E1271">
        <v>140</v>
      </c>
      <c r="F1271" t="s">
        <v>329</v>
      </c>
      <c r="G1271" t="s">
        <v>329</v>
      </c>
      <c r="H1271" t="s">
        <v>225</v>
      </c>
      <c r="I1271" t="s">
        <v>401</v>
      </c>
      <c r="J1271" t="s">
        <v>757</v>
      </c>
      <c r="K1271" t="s">
        <v>1906</v>
      </c>
      <c r="L1271" t="s">
        <v>92</v>
      </c>
      <c r="M1271">
        <v>9307</v>
      </c>
      <c r="N1271" t="s">
        <v>212</v>
      </c>
      <c r="O1271">
        <v>7622.63</v>
      </c>
      <c r="P1271" t="s">
        <v>212</v>
      </c>
      <c r="Q1271" s="5" t="str" cm="1">
        <f t="array" aca="1" ref="Q1271" ca="1">HYPERLINK("#"&amp;CELL("direccion",Tabla_471065!A1267),"1264")</f>
        <v>1264</v>
      </c>
      <c r="R1271" s="5" t="str" cm="1">
        <f t="array" aca="1" ref="R1271" ca="1">HYPERLINK("#"&amp;CELL("direccion",Tabla_471039!A1267),"1264")</f>
        <v>1264</v>
      </c>
      <c r="S1271" s="5" t="str" cm="1">
        <f t="array" aca="1" ref="S1271" ca="1">HYPERLINK("#"&amp;CELL("direccion",Tabla_471067!A1267),"1264")</f>
        <v>1264</v>
      </c>
      <c r="T1271" s="5" t="str" cm="1">
        <f t="array" aca="1" ref="T1271" ca="1">HYPERLINK("#"&amp;CELL("direccion",Tabla_471023!A1267),"1264")</f>
        <v>1264</v>
      </c>
      <c r="U1271" s="5" t="str" cm="1">
        <f t="array" aca="1" ref="U1271" ca="1">HYPERLINK("#"&amp;CELL("direccion",Tabla_471047!A1267),"1264")</f>
        <v>1264</v>
      </c>
      <c r="V1271" s="5" t="str" cm="1">
        <f t="array" aca="1" ref="V1271" ca="1">HYPERLINK("#"&amp;CELL("direccion",Tabla_471030!A1267),"1264")</f>
        <v>1264</v>
      </c>
      <c r="W1271" s="5" t="str" cm="1">
        <f t="array" aca="1" ref="W1271" ca="1">HYPERLINK("#"&amp;CELL("direccion",Tabla_471041!A1267),"1264")</f>
        <v>1264</v>
      </c>
      <c r="X1271" s="5" t="str" cm="1">
        <f t="array" aca="1" ref="X1271" ca="1">HYPERLINK("#"&amp;CELL("direccion",Tabla_471031!A1267),"1264")</f>
        <v>1264</v>
      </c>
      <c r="Y1271" s="5" t="str" cm="1">
        <f t="array" aca="1" ref="Y1271" ca="1">HYPERLINK("#"&amp;CELL("direccion",Tabla_471032!A1267),"1264")</f>
        <v>1264</v>
      </c>
      <c r="Z1271" s="5" t="str" cm="1">
        <f t="array" aca="1" ref="Z1271" ca="1">HYPERLINK("#"&amp;CELL("direccion",Tabla_471059!A1267),"1264")</f>
        <v>1264</v>
      </c>
      <c r="AA1271" s="5" t="str" cm="1">
        <f t="array" aca="1" ref="AA1271" ca="1">HYPERLINK("#"&amp;CELL("direccion",Tabla_471071!A1267),"1264")</f>
        <v>1264</v>
      </c>
      <c r="AB1271" s="5" t="str" cm="1">
        <f t="array" aca="1" ref="AB1271" ca="1">HYPERLINK("#"&amp;CELL("direccion",Tabla_471062!A1267),"1264")</f>
        <v>1264</v>
      </c>
      <c r="AC1271" s="5" t="str" cm="1">
        <f t="array" aca="1" ref="AC1271" ca="1">HYPERLINK("#"&amp;CELL("direccion",Tabla_471074!A1267),"1264")</f>
        <v>1264</v>
      </c>
      <c r="AD1271" t="s">
        <v>213</v>
      </c>
      <c r="AE1271" s="3">
        <v>45747</v>
      </c>
    </row>
    <row r="1272" spans="1:31" x14ac:dyDescent="0.3">
      <c r="A1272">
        <v>2025</v>
      </c>
      <c r="B1272" s="3">
        <v>45658</v>
      </c>
      <c r="C1272" s="3">
        <v>45747</v>
      </c>
      <c r="D1272" t="s">
        <v>84</v>
      </c>
      <c r="E1272">
        <v>139</v>
      </c>
      <c r="F1272" t="s">
        <v>331</v>
      </c>
      <c r="G1272" t="s">
        <v>331</v>
      </c>
      <c r="H1272" t="s">
        <v>225</v>
      </c>
      <c r="I1272" t="s">
        <v>1907</v>
      </c>
      <c r="J1272" t="s">
        <v>1908</v>
      </c>
      <c r="K1272" t="s">
        <v>347</v>
      </c>
      <c r="L1272" t="s">
        <v>92</v>
      </c>
      <c r="M1272">
        <v>9927</v>
      </c>
      <c r="N1272" t="s">
        <v>212</v>
      </c>
      <c r="O1272">
        <v>8109.3</v>
      </c>
      <c r="P1272" t="s">
        <v>212</v>
      </c>
      <c r="Q1272" s="5" t="str" cm="1">
        <f t="array" aca="1" ref="Q1272" ca="1">HYPERLINK("#"&amp;CELL("direccion",Tabla_471065!A1268),"1265")</f>
        <v>1265</v>
      </c>
      <c r="R1272" s="5" t="str" cm="1">
        <f t="array" aca="1" ref="R1272" ca="1">HYPERLINK("#"&amp;CELL("direccion",Tabla_471039!A1268),"1265")</f>
        <v>1265</v>
      </c>
      <c r="S1272" s="5" t="str" cm="1">
        <f t="array" aca="1" ref="S1272" ca="1">HYPERLINK("#"&amp;CELL("direccion",Tabla_471067!A1268),"1265")</f>
        <v>1265</v>
      </c>
      <c r="T1272" s="5" t="str" cm="1">
        <f t="array" aca="1" ref="T1272" ca="1">HYPERLINK("#"&amp;CELL("direccion",Tabla_471023!A1268),"1265")</f>
        <v>1265</v>
      </c>
      <c r="U1272" s="5" t="str" cm="1">
        <f t="array" aca="1" ref="U1272" ca="1">HYPERLINK("#"&amp;CELL("direccion",Tabla_471047!A1268),"1265")</f>
        <v>1265</v>
      </c>
      <c r="V1272" s="5" t="str" cm="1">
        <f t="array" aca="1" ref="V1272" ca="1">HYPERLINK("#"&amp;CELL("direccion",Tabla_471030!A1268),"1265")</f>
        <v>1265</v>
      </c>
      <c r="W1272" s="5" t="str" cm="1">
        <f t="array" aca="1" ref="W1272" ca="1">HYPERLINK("#"&amp;CELL("direccion",Tabla_471041!A1268),"1265")</f>
        <v>1265</v>
      </c>
      <c r="X1272" s="5" t="str" cm="1">
        <f t="array" aca="1" ref="X1272" ca="1">HYPERLINK("#"&amp;CELL("direccion",Tabla_471031!A1268),"1265")</f>
        <v>1265</v>
      </c>
      <c r="Y1272" s="5" t="str" cm="1">
        <f t="array" aca="1" ref="Y1272" ca="1">HYPERLINK("#"&amp;CELL("direccion",Tabla_471032!A1268),"1265")</f>
        <v>1265</v>
      </c>
      <c r="Z1272" s="5" t="str" cm="1">
        <f t="array" aca="1" ref="Z1272" ca="1">HYPERLINK("#"&amp;CELL("direccion",Tabla_471059!A1268),"1265")</f>
        <v>1265</v>
      </c>
      <c r="AA1272" s="5" t="str" cm="1">
        <f t="array" aca="1" ref="AA1272" ca="1">HYPERLINK("#"&amp;CELL("direccion",Tabla_471071!A1268),"1265")</f>
        <v>1265</v>
      </c>
      <c r="AB1272" s="5" t="str" cm="1">
        <f t="array" aca="1" ref="AB1272" ca="1">HYPERLINK("#"&amp;CELL("direccion",Tabla_471062!A1268),"1265")</f>
        <v>1265</v>
      </c>
      <c r="AC1272" s="5" t="str" cm="1">
        <f t="array" aca="1" ref="AC1272" ca="1">HYPERLINK("#"&amp;CELL("direccion",Tabla_471074!A1268),"1265")</f>
        <v>1265</v>
      </c>
      <c r="AD1272" t="s">
        <v>213</v>
      </c>
      <c r="AE1272" s="3">
        <v>45747</v>
      </c>
    </row>
    <row r="1273" spans="1:31" x14ac:dyDescent="0.3">
      <c r="A1273">
        <v>2025</v>
      </c>
      <c r="B1273" s="3">
        <v>45658</v>
      </c>
      <c r="C1273" s="3">
        <v>45747</v>
      </c>
      <c r="D1273" t="s">
        <v>84</v>
      </c>
      <c r="E1273">
        <v>139</v>
      </c>
      <c r="F1273" t="s">
        <v>332</v>
      </c>
      <c r="G1273" t="s">
        <v>332</v>
      </c>
      <c r="H1273" t="s">
        <v>225</v>
      </c>
      <c r="I1273" t="s">
        <v>1909</v>
      </c>
      <c r="J1273" t="s">
        <v>446</v>
      </c>
      <c r="K1273" t="s">
        <v>344</v>
      </c>
      <c r="L1273" t="s">
        <v>91</v>
      </c>
      <c r="M1273">
        <v>9927</v>
      </c>
      <c r="N1273" t="s">
        <v>212</v>
      </c>
      <c r="O1273">
        <v>8109.3</v>
      </c>
      <c r="P1273" t="s">
        <v>212</v>
      </c>
      <c r="Q1273" s="5" t="str" cm="1">
        <f t="array" aca="1" ref="Q1273" ca="1">HYPERLINK("#"&amp;CELL("direccion",Tabla_471065!A1269),"1266")</f>
        <v>1266</v>
      </c>
      <c r="R1273" s="5" t="str" cm="1">
        <f t="array" aca="1" ref="R1273" ca="1">HYPERLINK("#"&amp;CELL("direccion",Tabla_471039!A1269),"1266")</f>
        <v>1266</v>
      </c>
      <c r="S1273" s="5" t="str" cm="1">
        <f t="array" aca="1" ref="S1273" ca="1">HYPERLINK("#"&amp;CELL("direccion",Tabla_471067!A1269),"1266")</f>
        <v>1266</v>
      </c>
      <c r="T1273" s="5" t="str" cm="1">
        <f t="array" aca="1" ref="T1273" ca="1">HYPERLINK("#"&amp;CELL("direccion",Tabla_471023!A1269),"1266")</f>
        <v>1266</v>
      </c>
      <c r="U1273" s="5" t="str" cm="1">
        <f t="array" aca="1" ref="U1273" ca="1">HYPERLINK("#"&amp;CELL("direccion",Tabla_471047!A1269),"1266")</f>
        <v>1266</v>
      </c>
      <c r="V1273" s="5" t="str" cm="1">
        <f t="array" aca="1" ref="V1273" ca="1">HYPERLINK("#"&amp;CELL("direccion",Tabla_471030!A1269),"1266")</f>
        <v>1266</v>
      </c>
      <c r="W1273" s="5" t="str" cm="1">
        <f t="array" aca="1" ref="W1273" ca="1">HYPERLINK("#"&amp;CELL("direccion",Tabla_471041!A1269),"1266")</f>
        <v>1266</v>
      </c>
      <c r="X1273" s="5" t="str" cm="1">
        <f t="array" aca="1" ref="X1273" ca="1">HYPERLINK("#"&amp;CELL("direccion",Tabla_471031!A1269),"1266")</f>
        <v>1266</v>
      </c>
      <c r="Y1273" s="5" t="str" cm="1">
        <f t="array" aca="1" ref="Y1273" ca="1">HYPERLINK("#"&amp;CELL("direccion",Tabla_471032!A1269),"1266")</f>
        <v>1266</v>
      </c>
      <c r="Z1273" s="5" t="str" cm="1">
        <f t="array" aca="1" ref="Z1273" ca="1">HYPERLINK("#"&amp;CELL("direccion",Tabla_471059!A1269),"1266")</f>
        <v>1266</v>
      </c>
      <c r="AA1273" s="5" t="str" cm="1">
        <f t="array" aca="1" ref="AA1273" ca="1">HYPERLINK("#"&amp;CELL("direccion",Tabla_471071!A1269),"1266")</f>
        <v>1266</v>
      </c>
      <c r="AB1273" s="5" t="str" cm="1">
        <f t="array" aca="1" ref="AB1273" ca="1">HYPERLINK("#"&amp;CELL("direccion",Tabla_471062!A1269),"1266")</f>
        <v>1266</v>
      </c>
      <c r="AC1273" s="5" t="str" cm="1">
        <f t="array" aca="1" ref="AC1273" ca="1">HYPERLINK("#"&amp;CELL("direccion",Tabla_471074!A1269),"1266")</f>
        <v>1266</v>
      </c>
      <c r="AD1273" t="s">
        <v>213</v>
      </c>
      <c r="AE1273" s="3">
        <v>45747</v>
      </c>
    </row>
    <row r="1274" spans="1:31" x14ac:dyDescent="0.3">
      <c r="A1274">
        <v>2025</v>
      </c>
      <c r="B1274" s="3">
        <v>45658</v>
      </c>
      <c r="C1274" s="3">
        <v>45747</v>
      </c>
      <c r="D1274" t="s">
        <v>84</v>
      </c>
      <c r="E1274">
        <v>139</v>
      </c>
      <c r="F1274" t="s">
        <v>332</v>
      </c>
      <c r="G1274" t="s">
        <v>332</v>
      </c>
      <c r="H1274" t="s">
        <v>225</v>
      </c>
      <c r="I1274" t="s">
        <v>1910</v>
      </c>
      <c r="J1274" t="s">
        <v>1911</v>
      </c>
      <c r="K1274" t="s">
        <v>423</v>
      </c>
      <c r="L1274" t="s">
        <v>92</v>
      </c>
      <c r="M1274">
        <v>9927</v>
      </c>
      <c r="N1274" t="s">
        <v>212</v>
      </c>
      <c r="O1274">
        <v>8109.3</v>
      </c>
      <c r="P1274" t="s">
        <v>212</v>
      </c>
      <c r="Q1274" s="5" t="str" cm="1">
        <f t="array" aca="1" ref="Q1274" ca="1">HYPERLINK("#"&amp;CELL("direccion",Tabla_471065!A1270),"1267")</f>
        <v>1267</v>
      </c>
      <c r="R1274" s="5" t="str" cm="1">
        <f t="array" aca="1" ref="R1274" ca="1">HYPERLINK("#"&amp;CELL("direccion",Tabla_471039!A1270),"1267")</f>
        <v>1267</v>
      </c>
      <c r="S1274" s="5" t="str" cm="1">
        <f t="array" aca="1" ref="S1274" ca="1">HYPERLINK("#"&amp;CELL("direccion",Tabla_471067!A1270),"1267")</f>
        <v>1267</v>
      </c>
      <c r="T1274" s="5" t="str" cm="1">
        <f t="array" aca="1" ref="T1274" ca="1">HYPERLINK("#"&amp;CELL("direccion",Tabla_471023!A1270),"1267")</f>
        <v>1267</v>
      </c>
      <c r="U1274" s="5" t="str" cm="1">
        <f t="array" aca="1" ref="U1274" ca="1">HYPERLINK("#"&amp;CELL("direccion",Tabla_471047!A1270),"1267")</f>
        <v>1267</v>
      </c>
      <c r="V1274" s="5" t="str" cm="1">
        <f t="array" aca="1" ref="V1274" ca="1">HYPERLINK("#"&amp;CELL("direccion",Tabla_471030!A1270),"1267")</f>
        <v>1267</v>
      </c>
      <c r="W1274" s="5" t="str" cm="1">
        <f t="array" aca="1" ref="W1274" ca="1">HYPERLINK("#"&amp;CELL("direccion",Tabla_471041!A1270),"1267")</f>
        <v>1267</v>
      </c>
      <c r="X1274" s="5" t="str" cm="1">
        <f t="array" aca="1" ref="X1274" ca="1">HYPERLINK("#"&amp;CELL("direccion",Tabla_471031!A1270),"1267")</f>
        <v>1267</v>
      </c>
      <c r="Y1274" s="5" t="str" cm="1">
        <f t="array" aca="1" ref="Y1274" ca="1">HYPERLINK("#"&amp;CELL("direccion",Tabla_471032!A1270),"1267")</f>
        <v>1267</v>
      </c>
      <c r="Z1274" s="5" t="str" cm="1">
        <f t="array" aca="1" ref="Z1274" ca="1">HYPERLINK("#"&amp;CELL("direccion",Tabla_471059!A1270),"1267")</f>
        <v>1267</v>
      </c>
      <c r="AA1274" s="5" t="str" cm="1">
        <f t="array" aca="1" ref="AA1274" ca="1">HYPERLINK("#"&amp;CELL("direccion",Tabla_471071!A1270),"1267")</f>
        <v>1267</v>
      </c>
      <c r="AB1274" s="5" t="str" cm="1">
        <f t="array" aca="1" ref="AB1274" ca="1">HYPERLINK("#"&amp;CELL("direccion",Tabla_471062!A1270),"1267")</f>
        <v>1267</v>
      </c>
      <c r="AC1274" s="5" t="str" cm="1">
        <f t="array" aca="1" ref="AC1274" ca="1">HYPERLINK("#"&amp;CELL("direccion",Tabla_471074!A1270),"1267")</f>
        <v>1267</v>
      </c>
      <c r="AD1274" t="s">
        <v>213</v>
      </c>
      <c r="AE1274" s="3">
        <v>45747</v>
      </c>
    </row>
    <row r="1275" spans="1:31" x14ac:dyDescent="0.3">
      <c r="A1275">
        <v>2025</v>
      </c>
      <c r="B1275" s="3">
        <v>45658</v>
      </c>
      <c r="C1275" s="3">
        <v>45747</v>
      </c>
      <c r="D1275" t="s">
        <v>84</v>
      </c>
      <c r="E1275">
        <v>139</v>
      </c>
      <c r="F1275" t="s">
        <v>332</v>
      </c>
      <c r="G1275" t="s">
        <v>332</v>
      </c>
      <c r="H1275" t="s">
        <v>225</v>
      </c>
      <c r="I1275" t="s">
        <v>915</v>
      </c>
      <c r="J1275" t="s">
        <v>522</v>
      </c>
      <c r="K1275" t="s">
        <v>1710</v>
      </c>
      <c r="L1275" t="s">
        <v>91</v>
      </c>
      <c r="M1275">
        <v>9927</v>
      </c>
      <c r="N1275" t="s">
        <v>212</v>
      </c>
      <c r="O1275">
        <v>8109.3</v>
      </c>
      <c r="P1275" t="s">
        <v>212</v>
      </c>
      <c r="Q1275" s="5" t="str" cm="1">
        <f t="array" aca="1" ref="Q1275" ca="1">HYPERLINK("#"&amp;CELL("direccion",Tabla_471065!A1271),"1268")</f>
        <v>1268</v>
      </c>
      <c r="R1275" s="5" t="str" cm="1">
        <f t="array" aca="1" ref="R1275" ca="1">HYPERLINK("#"&amp;CELL("direccion",Tabla_471039!A1271),"1268")</f>
        <v>1268</v>
      </c>
      <c r="S1275" s="5" t="str" cm="1">
        <f t="array" aca="1" ref="S1275" ca="1">HYPERLINK("#"&amp;CELL("direccion",Tabla_471067!A1271),"1268")</f>
        <v>1268</v>
      </c>
      <c r="T1275" s="5" t="str" cm="1">
        <f t="array" aca="1" ref="T1275" ca="1">HYPERLINK("#"&amp;CELL("direccion",Tabla_471023!A1271),"1268")</f>
        <v>1268</v>
      </c>
      <c r="U1275" s="5" t="str" cm="1">
        <f t="array" aca="1" ref="U1275" ca="1">HYPERLINK("#"&amp;CELL("direccion",Tabla_471047!A1271),"1268")</f>
        <v>1268</v>
      </c>
      <c r="V1275" s="5" t="str" cm="1">
        <f t="array" aca="1" ref="V1275" ca="1">HYPERLINK("#"&amp;CELL("direccion",Tabla_471030!A1271),"1268")</f>
        <v>1268</v>
      </c>
      <c r="W1275" s="5" t="str" cm="1">
        <f t="array" aca="1" ref="W1275" ca="1">HYPERLINK("#"&amp;CELL("direccion",Tabla_471041!A1271),"1268")</f>
        <v>1268</v>
      </c>
      <c r="X1275" s="5" t="str" cm="1">
        <f t="array" aca="1" ref="X1275" ca="1">HYPERLINK("#"&amp;CELL("direccion",Tabla_471031!A1271),"1268")</f>
        <v>1268</v>
      </c>
      <c r="Y1275" s="5" t="str" cm="1">
        <f t="array" aca="1" ref="Y1275" ca="1">HYPERLINK("#"&amp;CELL("direccion",Tabla_471032!A1271),"1268")</f>
        <v>1268</v>
      </c>
      <c r="Z1275" s="5" t="str" cm="1">
        <f t="array" aca="1" ref="Z1275" ca="1">HYPERLINK("#"&amp;CELL("direccion",Tabla_471059!A1271),"1268")</f>
        <v>1268</v>
      </c>
      <c r="AA1275" s="5" t="str" cm="1">
        <f t="array" aca="1" ref="AA1275" ca="1">HYPERLINK("#"&amp;CELL("direccion",Tabla_471071!A1271),"1268")</f>
        <v>1268</v>
      </c>
      <c r="AB1275" s="5" t="str" cm="1">
        <f t="array" aca="1" ref="AB1275" ca="1">HYPERLINK("#"&amp;CELL("direccion",Tabla_471062!A1271),"1268")</f>
        <v>1268</v>
      </c>
      <c r="AC1275" s="5" t="str" cm="1">
        <f t="array" aca="1" ref="AC1275" ca="1">HYPERLINK("#"&amp;CELL("direccion",Tabla_471074!A1271),"1268")</f>
        <v>1268</v>
      </c>
      <c r="AD1275" t="s">
        <v>213</v>
      </c>
      <c r="AE1275" s="3">
        <v>45747</v>
      </c>
    </row>
    <row r="1276" spans="1:31" x14ac:dyDescent="0.3">
      <c r="A1276">
        <v>2025</v>
      </c>
      <c r="B1276" s="3">
        <v>45658</v>
      </c>
      <c r="C1276" s="3">
        <v>45747</v>
      </c>
      <c r="D1276" t="s">
        <v>84</v>
      </c>
      <c r="E1276">
        <v>139</v>
      </c>
      <c r="F1276" t="s">
        <v>331</v>
      </c>
      <c r="G1276" t="s">
        <v>331</v>
      </c>
      <c r="H1276" t="s">
        <v>225</v>
      </c>
      <c r="I1276" t="s">
        <v>897</v>
      </c>
      <c r="J1276" t="s">
        <v>535</v>
      </c>
      <c r="K1276" t="s">
        <v>1912</v>
      </c>
      <c r="L1276" t="s">
        <v>92</v>
      </c>
      <c r="M1276">
        <v>9927</v>
      </c>
      <c r="N1276" t="s">
        <v>212</v>
      </c>
      <c r="O1276">
        <v>8109.3</v>
      </c>
      <c r="P1276" t="s">
        <v>212</v>
      </c>
      <c r="Q1276" s="5" t="str" cm="1">
        <f t="array" aca="1" ref="Q1276" ca="1">HYPERLINK("#"&amp;CELL("direccion",Tabla_471065!A1272),"1269")</f>
        <v>1269</v>
      </c>
      <c r="R1276" s="5" t="str" cm="1">
        <f t="array" aca="1" ref="R1276" ca="1">HYPERLINK("#"&amp;CELL("direccion",Tabla_471039!A1272),"1269")</f>
        <v>1269</v>
      </c>
      <c r="S1276" s="5" t="str" cm="1">
        <f t="array" aca="1" ref="S1276" ca="1">HYPERLINK("#"&amp;CELL("direccion",Tabla_471067!A1272),"1269")</f>
        <v>1269</v>
      </c>
      <c r="T1276" s="5" t="str" cm="1">
        <f t="array" aca="1" ref="T1276" ca="1">HYPERLINK("#"&amp;CELL("direccion",Tabla_471023!A1272),"1269")</f>
        <v>1269</v>
      </c>
      <c r="U1276" s="5" t="str" cm="1">
        <f t="array" aca="1" ref="U1276" ca="1">HYPERLINK("#"&amp;CELL("direccion",Tabla_471047!A1272),"1269")</f>
        <v>1269</v>
      </c>
      <c r="V1276" s="5" t="str" cm="1">
        <f t="array" aca="1" ref="V1276" ca="1">HYPERLINK("#"&amp;CELL("direccion",Tabla_471030!A1272),"1269")</f>
        <v>1269</v>
      </c>
      <c r="W1276" s="5" t="str" cm="1">
        <f t="array" aca="1" ref="W1276" ca="1">HYPERLINK("#"&amp;CELL("direccion",Tabla_471041!A1272),"1269")</f>
        <v>1269</v>
      </c>
      <c r="X1276" s="5" t="str" cm="1">
        <f t="array" aca="1" ref="X1276" ca="1">HYPERLINK("#"&amp;CELL("direccion",Tabla_471031!A1272),"1269")</f>
        <v>1269</v>
      </c>
      <c r="Y1276" s="5" t="str" cm="1">
        <f t="array" aca="1" ref="Y1276" ca="1">HYPERLINK("#"&amp;CELL("direccion",Tabla_471032!A1272),"1269")</f>
        <v>1269</v>
      </c>
      <c r="Z1276" s="5" t="str" cm="1">
        <f t="array" aca="1" ref="Z1276" ca="1">HYPERLINK("#"&amp;CELL("direccion",Tabla_471059!A1272),"1269")</f>
        <v>1269</v>
      </c>
      <c r="AA1276" s="5" t="str" cm="1">
        <f t="array" aca="1" ref="AA1276" ca="1">HYPERLINK("#"&amp;CELL("direccion",Tabla_471071!A1272),"1269")</f>
        <v>1269</v>
      </c>
      <c r="AB1276" s="5" t="str" cm="1">
        <f t="array" aca="1" ref="AB1276" ca="1">HYPERLINK("#"&amp;CELL("direccion",Tabla_471062!A1272),"1269")</f>
        <v>1269</v>
      </c>
      <c r="AC1276" s="5" t="str" cm="1">
        <f t="array" aca="1" ref="AC1276" ca="1">HYPERLINK("#"&amp;CELL("direccion",Tabla_471074!A1272),"1269")</f>
        <v>1269</v>
      </c>
      <c r="AD1276" t="s">
        <v>213</v>
      </c>
      <c r="AE1276" s="3">
        <v>45747</v>
      </c>
    </row>
    <row r="1277" spans="1:31" x14ac:dyDescent="0.3">
      <c r="A1277">
        <v>2025</v>
      </c>
      <c r="B1277" s="3">
        <v>45658</v>
      </c>
      <c r="C1277" s="3">
        <v>45747</v>
      </c>
      <c r="D1277" t="s">
        <v>84</v>
      </c>
      <c r="E1277">
        <v>139</v>
      </c>
      <c r="F1277" t="s">
        <v>331</v>
      </c>
      <c r="G1277" t="s">
        <v>331</v>
      </c>
      <c r="H1277" t="s">
        <v>225</v>
      </c>
      <c r="I1277" t="s">
        <v>1913</v>
      </c>
      <c r="J1277" t="s">
        <v>1738</v>
      </c>
      <c r="K1277" t="s">
        <v>404</v>
      </c>
      <c r="L1277" t="s">
        <v>92</v>
      </c>
      <c r="M1277">
        <v>9927</v>
      </c>
      <c r="N1277" t="s">
        <v>212</v>
      </c>
      <c r="O1277">
        <v>8109.3</v>
      </c>
      <c r="P1277" t="s">
        <v>212</v>
      </c>
      <c r="Q1277" s="5" t="str" cm="1">
        <f t="array" aca="1" ref="Q1277" ca="1">HYPERLINK("#"&amp;CELL("direccion",Tabla_471065!A1273),"1270")</f>
        <v>1270</v>
      </c>
      <c r="R1277" s="5" t="str" cm="1">
        <f t="array" aca="1" ref="R1277" ca="1">HYPERLINK("#"&amp;CELL("direccion",Tabla_471039!A1273),"1270")</f>
        <v>1270</v>
      </c>
      <c r="S1277" s="5" t="str" cm="1">
        <f t="array" aca="1" ref="S1277" ca="1">HYPERLINK("#"&amp;CELL("direccion",Tabla_471067!A1273),"1270")</f>
        <v>1270</v>
      </c>
      <c r="T1277" s="5" t="str" cm="1">
        <f t="array" aca="1" ref="T1277" ca="1">HYPERLINK("#"&amp;CELL("direccion",Tabla_471023!A1273),"1270")</f>
        <v>1270</v>
      </c>
      <c r="U1277" s="5" t="str" cm="1">
        <f t="array" aca="1" ref="U1277" ca="1">HYPERLINK("#"&amp;CELL("direccion",Tabla_471047!A1273),"1270")</f>
        <v>1270</v>
      </c>
      <c r="V1277" s="5" t="str" cm="1">
        <f t="array" aca="1" ref="V1277" ca="1">HYPERLINK("#"&amp;CELL("direccion",Tabla_471030!A1273),"1270")</f>
        <v>1270</v>
      </c>
      <c r="W1277" s="5" t="str" cm="1">
        <f t="array" aca="1" ref="W1277" ca="1">HYPERLINK("#"&amp;CELL("direccion",Tabla_471041!A1273),"1270")</f>
        <v>1270</v>
      </c>
      <c r="X1277" s="5" t="str" cm="1">
        <f t="array" aca="1" ref="X1277" ca="1">HYPERLINK("#"&amp;CELL("direccion",Tabla_471031!A1273),"1270")</f>
        <v>1270</v>
      </c>
      <c r="Y1277" s="5" t="str" cm="1">
        <f t="array" aca="1" ref="Y1277" ca="1">HYPERLINK("#"&amp;CELL("direccion",Tabla_471032!A1273),"1270")</f>
        <v>1270</v>
      </c>
      <c r="Z1277" s="5" t="str" cm="1">
        <f t="array" aca="1" ref="Z1277" ca="1">HYPERLINK("#"&amp;CELL("direccion",Tabla_471059!A1273),"1270")</f>
        <v>1270</v>
      </c>
      <c r="AA1277" s="5" t="str" cm="1">
        <f t="array" aca="1" ref="AA1277" ca="1">HYPERLINK("#"&amp;CELL("direccion",Tabla_471071!A1273),"1270")</f>
        <v>1270</v>
      </c>
      <c r="AB1277" s="5" t="str" cm="1">
        <f t="array" aca="1" ref="AB1277" ca="1">HYPERLINK("#"&amp;CELL("direccion",Tabla_471062!A1273),"1270")</f>
        <v>1270</v>
      </c>
      <c r="AC1277" s="5" t="str" cm="1">
        <f t="array" aca="1" ref="AC1277" ca="1">HYPERLINK("#"&amp;CELL("direccion",Tabla_471074!A1273),"1270")</f>
        <v>1270</v>
      </c>
      <c r="AD1277" t="s">
        <v>213</v>
      </c>
      <c r="AE1277" s="3">
        <v>45747</v>
      </c>
    </row>
    <row r="1278" spans="1:31" x14ac:dyDescent="0.3">
      <c r="A1278">
        <v>2025</v>
      </c>
      <c r="B1278" s="3">
        <v>45658</v>
      </c>
      <c r="C1278" s="3">
        <v>45747</v>
      </c>
      <c r="D1278" t="s">
        <v>84</v>
      </c>
      <c r="E1278">
        <v>139</v>
      </c>
      <c r="F1278" t="s">
        <v>331</v>
      </c>
      <c r="G1278" t="s">
        <v>331</v>
      </c>
      <c r="H1278" t="s">
        <v>225</v>
      </c>
      <c r="I1278" t="s">
        <v>1914</v>
      </c>
      <c r="J1278" t="s">
        <v>347</v>
      </c>
      <c r="K1278" t="s">
        <v>865</v>
      </c>
      <c r="L1278" t="s">
        <v>91</v>
      </c>
      <c r="M1278">
        <v>9927</v>
      </c>
      <c r="N1278" t="s">
        <v>212</v>
      </c>
      <c r="O1278">
        <v>8109.3</v>
      </c>
      <c r="P1278" t="s">
        <v>212</v>
      </c>
      <c r="Q1278" s="5" t="str" cm="1">
        <f t="array" aca="1" ref="Q1278" ca="1">HYPERLINK("#"&amp;CELL("direccion",Tabla_471065!A1274),"1271")</f>
        <v>1271</v>
      </c>
      <c r="R1278" s="5" t="str" cm="1">
        <f t="array" aca="1" ref="R1278" ca="1">HYPERLINK("#"&amp;CELL("direccion",Tabla_471039!A1274),"1271")</f>
        <v>1271</v>
      </c>
      <c r="S1278" s="5" t="str" cm="1">
        <f t="array" aca="1" ref="S1278" ca="1">HYPERLINK("#"&amp;CELL("direccion",Tabla_471067!A1274),"1271")</f>
        <v>1271</v>
      </c>
      <c r="T1278" s="5" t="str" cm="1">
        <f t="array" aca="1" ref="T1278" ca="1">HYPERLINK("#"&amp;CELL("direccion",Tabla_471023!A1274),"1271")</f>
        <v>1271</v>
      </c>
      <c r="U1278" s="5" t="str" cm="1">
        <f t="array" aca="1" ref="U1278" ca="1">HYPERLINK("#"&amp;CELL("direccion",Tabla_471047!A1274),"1271")</f>
        <v>1271</v>
      </c>
      <c r="V1278" s="5" t="str" cm="1">
        <f t="array" aca="1" ref="V1278" ca="1">HYPERLINK("#"&amp;CELL("direccion",Tabla_471030!A1274),"1271")</f>
        <v>1271</v>
      </c>
      <c r="W1278" s="5" t="str" cm="1">
        <f t="array" aca="1" ref="W1278" ca="1">HYPERLINK("#"&amp;CELL("direccion",Tabla_471041!A1274),"1271")</f>
        <v>1271</v>
      </c>
      <c r="X1278" s="5" t="str" cm="1">
        <f t="array" aca="1" ref="X1278" ca="1">HYPERLINK("#"&amp;CELL("direccion",Tabla_471031!A1274),"1271")</f>
        <v>1271</v>
      </c>
      <c r="Y1278" s="5" t="str" cm="1">
        <f t="array" aca="1" ref="Y1278" ca="1">HYPERLINK("#"&amp;CELL("direccion",Tabla_471032!A1274),"1271")</f>
        <v>1271</v>
      </c>
      <c r="Z1278" s="5" t="str" cm="1">
        <f t="array" aca="1" ref="Z1278" ca="1">HYPERLINK("#"&amp;CELL("direccion",Tabla_471059!A1274),"1271")</f>
        <v>1271</v>
      </c>
      <c r="AA1278" s="5" t="str" cm="1">
        <f t="array" aca="1" ref="AA1278" ca="1">HYPERLINK("#"&amp;CELL("direccion",Tabla_471071!A1274),"1271")</f>
        <v>1271</v>
      </c>
      <c r="AB1278" s="5" t="str" cm="1">
        <f t="array" aca="1" ref="AB1278" ca="1">HYPERLINK("#"&amp;CELL("direccion",Tabla_471062!A1274),"1271")</f>
        <v>1271</v>
      </c>
      <c r="AC1278" s="5" t="str" cm="1">
        <f t="array" aca="1" ref="AC1278" ca="1">HYPERLINK("#"&amp;CELL("direccion",Tabla_471074!A1274),"1271")</f>
        <v>1271</v>
      </c>
      <c r="AD1278" t="s">
        <v>213</v>
      </c>
      <c r="AE1278" s="3">
        <v>45747</v>
      </c>
    </row>
    <row r="1279" spans="1:31" x14ac:dyDescent="0.3">
      <c r="A1279">
        <v>2025</v>
      </c>
      <c r="B1279" s="3">
        <v>45658</v>
      </c>
      <c r="C1279" s="3">
        <v>45747</v>
      </c>
      <c r="D1279" t="s">
        <v>84</v>
      </c>
      <c r="E1279">
        <v>139</v>
      </c>
      <c r="F1279" t="s">
        <v>331</v>
      </c>
      <c r="G1279" t="s">
        <v>331</v>
      </c>
      <c r="H1279" t="s">
        <v>225</v>
      </c>
      <c r="I1279" t="s">
        <v>1915</v>
      </c>
      <c r="J1279" t="s">
        <v>569</v>
      </c>
      <c r="K1279" t="s">
        <v>509</v>
      </c>
      <c r="L1279" t="s">
        <v>92</v>
      </c>
      <c r="M1279">
        <v>9927</v>
      </c>
      <c r="N1279" t="s">
        <v>212</v>
      </c>
      <c r="O1279">
        <v>8109.3</v>
      </c>
      <c r="P1279" t="s">
        <v>212</v>
      </c>
      <c r="Q1279" s="5" t="str" cm="1">
        <f t="array" aca="1" ref="Q1279" ca="1">HYPERLINK("#"&amp;CELL("direccion",Tabla_471065!A1275),"1272")</f>
        <v>1272</v>
      </c>
      <c r="R1279" s="5" t="str" cm="1">
        <f t="array" aca="1" ref="R1279" ca="1">HYPERLINK("#"&amp;CELL("direccion",Tabla_471039!A1275),"1272")</f>
        <v>1272</v>
      </c>
      <c r="S1279" s="5" t="str" cm="1">
        <f t="array" aca="1" ref="S1279" ca="1">HYPERLINK("#"&amp;CELL("direccion",Tabla_471067!A1275),"1272")</f>
        <v>1272</v>
      </c>
      <c r="T1279" s="5" t="str" cm="1">
        <f t="array" aca="1" ref="T1279" ca="1">HYPERLINK("#"&amp;CELL("direccion",Tabla_471023!A1275),"1272")</f>
        <v>1272</v>
      </c>
      <c r="U1279" s="5" t="str" cm="1">
        <f t="array" aca="1" ref="U1279" ca="1">HYPERLINK("#"&amp;CELL("direccion",Tabla_471047!A1275),"1272")</f>
        <v>1272</v>
      </c>
      <c r="V1279" s="5" t="str" cm="1">
        <f t="array" aca="1" ref="V1279" ca="1">HYPERLINK("#"&amp;CELL("direccion",Tabla_471030!A1275),"1272")</f>
        <v>1272</v>
      </c>
      <c r="W1279" s="5" t="str" cm="1">
        <f t="array" aca="1" ref="W1279" ca="1">HYPERLINK("#"&amp;CELL("direccion",Tabla_471041!A1275),"1272")</f>
        <v>1272</v>
      </c>
      <c r="X1279" s="5" t="str" cm="1">
        <f t="array" aca="1" ref="X1279" ca="1">HYPERLINK("#"&amp;CELL("direccion",Tabla_471031!A1275),"1272")</f>
        <v>1272</v>
      </c>
      <c r="Y1279" s="5" t="str" cm="1">
        <f t="array" aca="1" ref="Y1279" ca="1">HYPERLINK("#"&amp;CELL("direccion",Tabla_471032!A1275),"1272")</f>
        <v>1272</v>
      </c>
      <c r="Z1279" s="5" t="str" cm="1">
        <f t="array" aca="1" ref="Z1279" ca="1">HYPERLINK("#"&amp;CELL("direccion",Tabla_471059!A1275),"1272")</f>
        <v>1272</v>
      </c>
      <c r="AA1279" s="5" t="str" cm="1">
        <f t="array" aca="1" ref="AA1279" ca="1">HYPERLINK("#"&amp;CELL("direccion",Tabla_471071!A1275),"1272")</f>
        <v>1272</v>
      </c>
      <c r="AB1279" s="5" t="str" cm="1">
        <f t="array" aca="1" ref="AB1279" ca="1">HYPERLINK("#"&amp;CELL("direccion",Tabla_471062!A1275),"1272")</f>
        <v>1272</v>
      </c>
      <c r="AC1279" s="5" t="str" cm="1">
        <f t="array" aca="1" ref="AC1279" ca="1">HYPERLINK("#"&amp;CELL("direccion",Tabla_471074!A1275),"1272")</f>
        <v>1272</v>
      </c>
      <c r="AD1279" t="s">
        <v>213</v>
      </c>
      <c r="AE1279" s="3">
        <v>45747</v>
      </c>
    </row>
    <row r="1280" spans="1:31" x14ac:dyDescent="0.3">
      <c r="A1280">
        <v>2025</v>
      </c>
      <c r="B1280" s="3">
        <v>45658</v>
      </c>
      <c r="C1280" s="3">
        <v>45747</v>
      </c>
      <c r="D1280" t="s">
        <v>84</v>
      </c>
      <c r="E1280">
        <v>139</v>
      </c>
      <c r="F1280" t="s">
        <v>332</v>
      </c>
      <c r="G1280" t="s">
        <v>332</v>
      </c>
      <c r="H1280" t="s">
        <v>225</v>
      </c>
      <c r="I1280" t="s">
        <v>641</v>
      </c>
      <c r="J1280" t="s">
        <v>1916</v>
      </c>
      <c r="K1280" t="s">
        <v>598</v>
      </c>
      <c r="L1280" t="s">
        <v>92</v>
      </c>
      <c r="M1280">
        <v>9927</v>
      </c>
      <c r="N1280" t="s">
        <v>212</v>
      </c>
      <c r="O1280">
        <v>8109.3</v>
      </c>
      <c r="P1280" t="s">
        <v>212</v>
      </c>
      <c r="Q1280" s="5" t="str" cm="1">
        <f t="array" aca="1" ref="Q1280" ca="1">HYPERLINK("#"&amp;CELL("direccion",Tabla_471065!A1276),"1273")</f>
        <v>1273</v>
      </c>
      <c r="R1280" s="5" t="str" cm="1">
        <f t="array" aca="1" ref="R1280" ca="1">HYPERLINK("#"&amp;CELL("direccion",Tabla_471039!A1276),"1273")</f>
        <v>1273</v>
      </c>
      <c r="S1280" s="5" t="str" cm="1">
        <f t="array" aca="1" ref="S1280" ca="1">HYPERLINK("#"&amp;CELL("direccion",Tabla_471067!A1276),"1273")</f>
        <v>1273</v>
      </c>
      <c r="T1280" s="5" t="str" cm="1">
        <f t="array" aca="1" ref="T1280" ca="1">HYPERLINK("#"&amp;CELL("direccion",Tabla_471023!A1276),"1273")</f>
        <v>1273</v>
      </c>
      <c r="U1280" s="5" t="str" cm="1">
        <f t="array" aca="1" ref="U1280" ca="1">HYPERLINK("#"&amp;CELL("direccion",Tabla_471047!A1276),"1273")</f>
        <v>1273</v>
      </c>
      <c r="V1280" s="5" t="str" cm="1">
        <f t="array" aca="1" ref="V1280" ca="1">HYPERLINK("#"&amp;CELL("direccion",Tabla_471030!A1276),"1273")</f>
        <v>1273</v>
      </c>
      <c r="W1280" s="5" t="str" cm="1">
        <f t="array" aca="1" ref="W1280" ca="1">HYPERLINK("#"&amp;CELL("direccion",Tabla_471041!A1276),"1273")</f>
        <v>1273</v>
      </c>
      <c r="X1280" s="5" t="str" cm="1">
        <f t="array" aca="1" ref="X1280" ca="1">HYPERLINK("#"&amp;CELL("direccion",Tabla_471031!A1276),"1273")</f>
        <v>1273</v>
      </c>
      <c r="Y1280" s="5" t="str" cm="1">
        <f t="array" aca="1" ref="Y1280" ca="1">HYPERLINK("#"&amp;CELL("direccion",Tabla_471032!A1276),"1273")</f>
        <v>1273</v>
      </c>
      <c r="Z1280" s="5" t="str" cm="1">
        <f t="array" aca="1" ref="Z1280" ca="1">HYPERLINK("#"&amp;CELL("direccion",Tabla_471059!A1276),"1273")</f>
        <v>1273</v>
      </c>
      <c r="AA1280" s="5" t="str" cm="1">
        <f t="array" aca="1" ref="AA1280" ca="1">HYPERLINK("#"&amp;CELL("direccion",Tabla_471071!A1276),"1273")</f>
        <v>1273</v>
      </c>
      <c r="AB1280" s="5" t="str" cm="1">
        <f t="array" aca="1" ref="AB1280" ca="1">HYPERLINK("#"&amp;CELL("direccion",Tabla_471062!A1276),"1273")</f>
        <v>1273</v>
      </c>
      <c r="AC1280" s="5" t="str" cm="1">
        <f t="array" aca="1" ref="AC1280" ca="1">HYPERLINK("#"&amp;CELL("direccion",Tabla_471074!A1276),"1273")</f>
        <v>1273</v>
      </c>
      <c r="AD1280" t="s">
        <v>213</v>
      </c>
      <c r="AE1280" s="3">
        <v>45747</v>
      </c>
    </row>
    <row r="1281" spans="1:31" x14ac:dyDescent="0.3">
      <c r="A1281">
        <v>2025</v>
      </c>
      <c r="B1281" s="3">
        <v>45658</v>
      </c>
      <c r="C1281" s="3">
        <v>45747</v>
      </c>
      <c r="D1281" t="s">
        <v>84</v>
      </c>
      <c r="E1281">
        <v>129</v>
      </c>
      <c r="F1281" t="s">
        <v>333</v>
      </c>
      <c r="G1281" t="s">
        <v>333</v>
      </c>
      <c r="H1281" t="s">
        <v>225</v>
      </c>
      <c r="I1281" t="s">
        <v>1917</v>
      </c>
      <c r="J1281" t="s">
        <v>344</v>
      </c>
      <c r="K1281" t="s">
        <v>1918</v>
      </c>
      <c r="L1281" t="s">
        <v>91</v>
      </c>
      <c r="M1281">
        <v>9567</v>
      </c>
      <c r="N1281" t="s">
        <v>212</v>
      </c>
      <c r="O1281">
        <v>7826.72</v>
      </c>
      <c r="P1281" t="s">
        <v>212</v>
      </c>
      <c r="Q1281" s="5" t="str" cm="1">
        <f t="array" aca="1" ref="Q1281" ca="1">HYPERLINK("#"&amp;CELL("direccion",Tabla_471065!A1277),"1274")</f>
        <v>1274</v>
      </c>
      <c r="R1281" s="5" t="str" cm="1">
        <f t="array" aca="1" ref="R1281" ca="1">HYPERLINK("#"&amp;CELL("direccion",Tabla_471039!A1277),"1274")</f>
        <v>1274</v>
      </c>
      <c r="S1281" s="5" t="str" cm="1">
        <f t="array" aca="1" ref="S1281" ca="1">HYPERLINK("#"&amp;CELL("direccion",Tabla_471067!A1277),"1274")</f>
        <v>1274</v>
      </c>
      <c r="T1281" s="5" t="str" cm="1">
        <f t="array" aca="1" ref="T1281" ca="1">HYPERLINK("#"&amp;CELL("direccion",Tabla_471023!A1277),"1274")</f>
        <v>1274</v>
      </c>
      <c r="U1281" s="5" t="str" cm="1">
        <f t="array" aca="1" ref="U1281" ca="1">HYPERLINK("#"&amp;CELL("direccion",Tabla_471047!A1277),"1274")</f>
        <v>1274</v>
      </c>
      <c r="V1281" s="5" t="str" cm="1">
        <f t="array" aca="1" ref="V1281" ca="1">HYPERLINK("#"&amp;CELL("direccion",Tabla_471030!A1277),"1274")</f>
        <v>1274</v>
      </c>
      <c r="W1281" s="5" t="str" cm="1">
        <f t="array" aca="1" ref="W1281" ca="1">HYPERLINK("#"&amp;CELL("direccion",Tabla_471041!A1277),"1274")</f>
        <v>1274</v>
      </c>
      <c r="X1281" s="5" t="str" cm="1">
        <f t="array" aca="1" ref="X1281" ca="1">HYPERLINK("#"&amp;CELL("direccion",Tabla_471031!A1277),"1274")</f>
        <v>1274</v>
      </c>
      <c r="Y1281" s="5" t="str" cm="1">
        <f t="array" aca="1" ref="Y1281" ca="1">HYPERLINK("#"&amp;CELL("direccion",Tabla_471032!A1277),"1274")</f>
        <v>1274</v>
      </c>
      <c r="Z1281" s="5" t="str" cm="1">
        <f t="array" aca="1" ref="Z1281" ca="1">HYPERLINK("#"&amp;CELL("direccion",Tabla_471059!A1277),"1274")</f>
        <v>1274</v>
      </c>
      <c r="AA1281" s="5" t="str" cm="1">
        <f t="array" aca="1" ref="AA1281" ca="1">HYPERLINK("#"&amp;CELL("direccion",Tabla_471071!A1277),"1274")</f>
        <v>1274</v>
      </c>
      <c r="AB1281" s="5" t="str" cm="1">
        <f t="array" aca="1" ref="AB1281" ca="1">HYPERLINK("#"&amp;CELL("direccion",Tabla_471062!A1277),"1274")</f>
        <v>1274</v>
      </c>
      <c r="AC1281" s="5" t="str" cm="1">
        <f t="array" aca="1" ref="AC1281" ca="1">HYPERLINK("#"&amp;CELL("direccion",Tabla_471074!A1277),"1274")</f>
        <v>1274</v>
      </c>
      <c r="AD1281" t="s">
        <v>213</v>
      </c>
      <c r="AE1281" s="3">
        <v>45747</v>
      </c>
    </row>
    <row r="1282" spans="1:31" x14ac:dyDescent="0.3">
      <c r="A1282">
        <v>2025</v>
      </c>
      <c r="B1282" s="3">
        <v>45658</v>
      </c>
      <c r="C1282" s="3">
        <v>45747</v>
      </c>
      <c r="D1282" t="s">
        <v>84</v>
      </c>
      <c r="E1282">
        <v>129</v>
      </c>
      <c r="F1282" t="s">
        <v>321</v>
      </c>
      <c r="G1282" t="s">
        <v>321</v>
      </c>
      <c r="H1282" t="s">
        <v>225</v>
      </c>
      <c r="I1282" t="s">
        <v>1919</v>
      </c>
      <c r="J1282" t="s">
        <v>1920</v>
      </c>
      <c r="K1282" t="s">
        <v>395</v>
      </c>
      <c r="L1282" t="s">
        <v>91</v>
      </c>
      <c r="M1282">
        <v>9567</v>
      </c>
      <c r="N1282" t="s">
        <v>212</v>
      </c>
      <c r="O1282">
        <v>7826.72</v>
      </c>
      <c r="P1282" t="s">
        <v>212</v>
      </c>
      <c r="Q1282" s="5" t="str" cm="1">
        <f t="array" aca="1" ref="Q1282" ca="1">HYPERLINK("#"&amp;CELL("direccion",Tabla_471065!A1278),"1275")</f>
        <v>1275</v>
      </c>
      <c r="R1282" s="5" t="str" cm="1">
        <f t="array" aca="1" ref="R1282" ca="1">HYPERLINK("#"&amp;CELL("direccion",Tabla_471039!A1278),"1275")</f>
        <v>1275</v>
      </c>
      <c r="S1282" s="5" t="str" cm="1">
        <f t="array" aca="1" ref="S1282" ca="1">HYPERLINK("#"&amp;CELL("direccion",Tabla_471067!A1278),"1275")</f>
        <v>1275</v>
      </c>
      <c r="T1282" s="5" t="str" cm="1">
        <f t="array" aca="1" ref="T1282" ca="1">HYPERLINK("#"&amp;CELL("direccion",Tabla_471023!A1278),"1275")</f>
        <v>1275</v>
      </c>
      <c r="U1282" s="5" t="str" cm="1">
        <f t="array" aca="1" ref="U1282" ca="1">HYPERLINK("#"&amp;CELL("direccion",Tabla_471047!A1278),"1275")</f>
        <v>1275</v>
      </c>
      <c r="V1282" s="5" t="str" cm="1">
        <f t="array" aca="1" ref="V1282" ca="1">HYPERLINK("#"&amp;CELL("direccion",Tabla_471030!A1278),"1275")</f>
        <v>1275</v>
      </c>
      <c r="W1282" s="5" t="str" cm="1">
        <f t="array" aca="1" ref="W1282" ca="1">HYPERLINK("#"&amp;CELL("direccion",Tabla_471041!A1278),"1275")</f>
        <v>1275</v>
      </c>
      <c r="X1282" s="5" t="str" cm="1">
        <f t="array" aca="1" ref="X1282" ca="1">HYPERLINK("#"&amp;CELL("direccion",Tabla_471031!A1278),"1275")</f>
        <v>1275</v>
      </c>
      <c r="Y1282" s="5" t="str" cm="1">
        <f t="array" aca="1" ref="Y1282" ca="1">HYPERLINK("#"&amp;CELL("direccion",Tabla_471032!A1278),"1275")</f>
        <v>1275</v>
      </c>
      <c r="Z1282" s="5" t="str" cm="1">
        <f t="array" aca="1" ref="Z1282" ca="1">HYPERLINK("#"&amp;CELL("direccion",Tabla_471059!A1278),"1275")</f>
        <v>1275</v>
      </c>
      <c r="AA1282" s="5" t="str" cm="1">
        <f t="array" aca="1" ref="AA1282" ca="1">HYPERLINK("#"&amp;CELL("direccion",Tabla_471071!A1278),"1275")</f>
        <v>1275</v>
      </c>
      <c r="AB1282" s="5" t="str" cm="1">
        <f t="array" aca="1" ref="AB1282" ca="1">HYPERLINK("#"&amp;CELL("direccion",Tabla_471062!A1278),"1275")</f>
        <v>1275</v>
      </c>
      <c r="AC1282" s="5" t="str" cm="1">
        <f t="array" aca="1" ref="AC1282" ca="1">HYPERLINK("#"&amp;CELL("direccion",Tabla_471074!A1278),"1275")</f>
        <v>1275</v>
      </c>
      <c r="AD1282" t="s">
        <v>213</v>
      </c>
      <c r="AE1282" s="3">
        <v>45747</v>
      </c>
    </row>
    <row r="1283" spans="1:31" x14ac:dyDescent="0.3">
      <c r="A1283">
        <v>2025</v>
      </c>
      <c r="B1283" s="3">
        <v>45658</v>
      </c>
      <c r="C1283" s="3">
        <v>45747</v>
      </c>
      <c r="D1283" t="s">
        <v>84</v>
      </c>
      <c r="E1283">
        <v>129</v>
      </c>
      <c r="F1283" t="s">
        <v>334</v>
      </c>
      <c r="G1283" t="s">
        <v>334</v>
      </c>
      <c r="H1283" t="s">
        <v>225</v>
      </c>
      <c r="I1283" t="s">
        <v>1907</v>
      </c>
      <c r="J1283" t="s">
        <v>1739</v>
      </c>
      <c r="K1283" t="s">
        <v>1739</v>
      </c>
      <c r="L1283" t="s">
        <v>92</v>
      </c>
      <c r="M1283">
        <v>9567</v>
      </c>
      <c r="N1283" t="s">
        <v>212</v>
      </c>
      <c r="O1283">
        <v>7826.72</v>
      </c>
      <c r="P1283" t="s">
        <v>212</v>
      </c>
      <c r="Q1283" s="5" t="str" cm="1">
        <f t="array" aca="1" ref="Q1283" ca="1">HYPERLINK("#"&amp;CELL("direccion",Tabla_471065!A1279),"1276")</f>
        <v>1276</v>
      </c>
      <c r="R1283" s="5" t="str" cm="1">
        <f t="array" aca="1" ref="R1283" ca="1">HYPERLINK("#"&amp;CELL("direccion",Tabla_471039!A1279),"1276")</f>
        <v>1276</v>
      </c>
      <c r="S1283" s="5" t="str" cm="1">
        <f t="array" aca="1" ref="S1283" ca="1">HYPERLINK("#"&amp;CELL("direccion",Tabla_471067!A1279),"1276")</f>
        <v>1276</v>
      </c>
      <c r="T1283" s="5" t="str" cm="1">
        <f t="array" aca="1" ref="T1283" ca="1">HYPERLINK("#"&amp;CELL("direccion",Tabla_471023!A1279),"1276")</f>
        <v>1276</v>
      </c>
      <c r="U1283" s="5" t="str" cm="1">
        <f t="array" aca="1" ref="U1283" ca="1">HYPERLINK("#"&amp;CELL("direccion",Tabla_471047!A1279),"1276")</f>
        <v>1276</v>
      </c>
      <c r="V1283" s="5" t="str" cm="1">
        <f t="array" aca="1" ref="V1283" ca="1">HYPERLINK("#"&amp;CELL("direccion",Tabla_471030!A1279),"1276")</f>
        <v>1276</v>
      </c>
      <c r="W1283" s="5" t="str" cm="1">
        <f t="array" aca="1" ref="W1283" ca="1">HYPERLINK("#"&amp;CELL("direccion",Tabla_471041!A1279),"1276")</f>
        <v>1276</v>
      </c>
      <c r="X1283" s="5" t="str" cm="1">
        <f t="array" aca="1" ref="X1283" ca="1">HYPERLINK("#"&amp;CELL("direccion",Tabla_471031!A1279),"1276")</f>
        <v>1276</v>
      </c>
      <c r="Y1283" s="5" t="str" cm="1">
        <f t="array" aca="1" ref="Y1283" ca="1">HYPERLINK("#"&amp;CELL("direccion",Tabla_471032!A1279),"1276")</f>
        <v>1276</v>
      </c>
      <c r="Z1283" s="5" t="str" cm="1">
        <f t="array" aca="1" ref="Z1283" ca="1">HYPERLINK("#"&amp;CELL("direccion",Tabla_471059!A1279),"1276")</f>
        <v>1276</v>
      </c>
      <c r="AA1283" s="5" t="str" cm="1">
        <f t="array" aca="1" ref="AA1283" ca="1">HYPERLINK("#"&amp;CELL("direccion",Tabla_471071!A1279),"1276")</f>
        <v>1276</v>
      </c>
      <c r="AB1283" s="5" t="str" cm="1">
        <f t="array" aca="1" ref="AB1283" ca="1">HYPERLINK("#"&amp;CELL("direccion",Tabla_471062!A1279),"1276")</f>
        <v>1276</v>
      </c>
      <c r="AC1283" s="5" t="str" cm="1">
        <f t="array" aca="1" ref="AC1283" ca="1">HYPERLINK("#"&amp;CELL("direccion",Tabla_471074!A1279),"1276")</f>
        <v>1276</v>
      </c>
      <c r="AD1283" t="s">
        <v>213</v>
      </c>
      <c r="AE1283" s="3">
        <v>45747</v>
      </c>
    </row>
    <row r="1284" spans="1:31" x14ac:dyDescent="0.3">
      <c r="A1284">
        <v>2025</v>
      </c>
      <c r="B1284" s="3">
        <v>45658</v>
      </c>
      <c r="C1284" s="3">
        <v>45747</v>
      </c>
      <c r="D1284" t="s">
        <v>84</v>
      </c>
      <c r="E1284">
        <v>129</v>
      </c>
      <c r="F1284" t="s">
        <v>324</v>
      </c>
      <c r="G1284" t="s">
        <v>324</v>
      </c>
      <c r="H1284" t="s">
        <v>225</v>
      </c>
      <c r="I1284" t="s">
        <v>1921</v>
      </c>
      <c r="J1284" t="s">
        <v>867</v>
      </c>
      <c r="K1284" t="s">
        <v>1715</v>
      </c>
      <c r="L1284" t="s">
        <v>92</v>
      </c>
      <c r="M1284">
        <v>9567</v>
      </c>
      <c r="N1284" t="s">
        <v>212</v>
      </c>
      <c r="O1284">
        <v>7826.72</v>
      </c>
      <c r="P1284" t="s">
        <v>212</v>
      </c>
      <c r="Q1284" s="5" t="str" cm="1">
        <f t="array" aca="1" ref="Q1284" ca="1">HYPERLINK("#"&amp;CELL("direccion",Tabla_471065!A1280),"1277")</f>
        <v>1277</v>
      </c>
      <c r="R1284" s="5" t="str" cm="1">
        <f t="array" aca="1" ref="R1284" ca="1">HYPERLINK("#"&amp;CELL("direccion",Tabla_471039!A1280),"1277")</f>
        <v>1277</v>
      </c>
      <c r="S1284" s="5" t="str" cm="1">
        <f t="array" aca="1" ref="S1284" ca="1">HYPERLINK("#"&amp;CELL("direccion",Tabla_471067!A1280),"1277")</f>
        <v>1277</v>
      </c>
      <c r="T1284" s="5" t="str" cm="1">
        <f t="array" aca="1" ref="T1284" ca="1">HYPERLINK("#"&amp;CELL("direccion",Tabla_471023!A1280),"1277")</f>
        <v>1277</v>
      </c>
      <c r="U1284" s="5" t="str" cm="1">
        <f t="array" aca="1" ref="U1284" ca="1">HYPERLINK("#"&amp;CELL("direccion",Tabla_471047!A1280),"1277")</f>
        <v>1277</v>
      </c>
      <c r="V1284" s="5" t="str" cm="1">
        <f t="array" aca="1" ref="V1284" ca="1">HYPERLINK("#"&amp;CELL("direccion",Tabla_471030!A1280),"1277")</f>
        <v>1277</v>
      </c>
      <c r="W1284" s="5" t="str" cm="1">
        <f t="array" aca="1" ref="W1284" ca="1">HYPERLINK("#"&amp;CELL("direccion",Tabla_471041!A1280),"1277")</f>
        <v>1277</v>
      </c>
      <c r="X1284" s="5" t="str" cm="1">
        <f t="array" aca="1" ref="X1284" ca="1">HYPERLINK("#"&amp;CELL("direccion",Tabla_471031!A1280),"1277")</f>
        <v>1277</v>
      </c>
      <c r="Y1284" s="5" t="str" cm="1">
        <f t="array" aca="1" ref="Y1284" ca="1">HYPERLINK("#"&amp;CELL("direccion",Tabla_471032!A1280),"1277")</f>
        <v>1277</v>
      </c>
      <c r="Z1284" s="5" t="str" cm="1">
        <f t="array" aca="1" ref="Z1284" ca="1">HYPERLINK("#"&amp;CELL("direccion",Tabla_471059!A1280),"1277")</f>
        <v>1277</v>
      </c>
      <c r="AA1284" s="5" t="str" cm="1">
        <f t="array" aca="1" ref="AA1284" ca="1">HYPERLINK("#"&amp;CELL("direccion",Tabla_471071!A1280),"1277")</f>
        <v>1277</v>
      </c>
      <c r="AB1284" s="5" t="str" cm="1">
        <f t="array" aca="1" ref="AB1284" ca="1">HYPERLINK("#"&amp;CELL("direccion",Tabla_471062!A1280),"1277")</f>
        <v>1277</v>
      </c>
      <c r="AC1284" s="5" t="str" cm="1">
        <f t="array" aca="1" ref="AC1284" ca="1">HYPERLINK("#"&amp;CELL("direccion",Tabla_471074!A1280),"1277")</f>
        <v>1277</v>
      </c>
      <c r="AD1284" t="s">
        <v>213</v>
      </c>
      <c r="AE1284" s="3">
        <v>45747</v>
      </c>
    </row>
    <row r="1285" spans="1:31" x14ac:dyDescent="0.3">
      <c r="A1285">
        <v>2025</v>
      </c>
      <c r="B1285" s="3">
        <v>45658</v>
      </c>
      <c r="C1285" s="3">
        <v>45747</v>
      </c>
      <c r="D1285" t="s">
        <v>84</v>
      </c>
      <c r="E1285">
        <v>129</v>
      </c>
      <c r="F1285" t="s">
        <v>335</v>
      </c>
      <c r="G1285" t="s">
        <v>335</v>
      </c>
      <c r="H1285" t="s">
        <v>225</v>
      </c>
      <c r="I1285" t="s">
        <v>754</v>
      </c>
      <c r="J1285" t="s">
        <v>348</v>
      </c>
      <c r="K1285" t="s">
        <v>1033</v>
      </c>
      <c r="L1285" t="s">
        <v>92</v>
      </c>
      <c r="M1285">
        <v>8530</v>
      </c>
      <c r="N1285" t="s">
        <v>212</v>
      </c>
      <c r="O1285">
        <v>7012.7300000000005</v>
      </c>
      <c r="P1285" t="s">
        <v>212</v>
      </c>
      <c r="Q1285" s="5" t="str" cm="1">
        <f t="array" aca="1" ref="Q1285" ca="1">HYPERLINK("#"&amp;CELL("direccion",Tabla_471065!A1281),"1278")</f>
        <v>1278</v>
      </c>
      <c r="R1285" s="5" t="str" cm="1">
        <f t="array" aca="1" ref="R1285" ca="1">HYPERLINK("#"&amp;CELL("direccion",Tabla_471039!A1281),"1278")</f>
        <v>1278</v>
      </c>
      <c r="S1285" s="5" t="str" cm="1">
        <f t="array" aca="1" ref="S1285" ca="1">HYPERLINK("#"&amp;CELL("direccion",Tabla_471067!A1281),"1278")</f>
        <v>1278</v>
      </c>
      <c r="T1285" s="5" t="str" cm="1">
        <f t="array" aca="1" ref="T1285" ca="1">HYPERLINK("#"&amp;CELL("direccion",Tabla_471023!A1281),"1278")</f>
        <v>1278</v>
      </c>
      <c r="U1285" s="5" t="str" cm="1">
        <f t="array" aca="1" ref="U1285" ca="1">HYPERLINK("#"&amp;CELL("direccion",Tabla_471047!A1281),"1278")</f>
        <v>1278</v>
      </c>
      <c r="V1285" s="5" t="str" cm="1">
        <f t="array" aca="1" ref="V1285" ca="1">HYPERLINK("#"&amp;CELL("direccion",Tabla_471030!A1281),"1278")</f>
        <v>1278</v>
      </c>
      <c r="W1285" s="5" t="str" cm="1">
        <f t="array" aca="1" ref="W1285" ca="1">HYPERLINK("#"&amp;CELL("direccion",Tabla_471041!A1281),"1278")</f>
        <v>1278</v>
      </c>
      <c r="X1285" s="5" t="str" cm="1">
        <f t="array" aca="1" ref="X1285" ca="1">HYPERLINK("#"&amp;CELL("direccion",Tabla_471031!A1281),"1278")</f>
        <v>1278</v>
      </c>
      <c r="Y1285" s="5" t="str" cm="1">
        <f t="array" aca="1" ref="Y1285" ca="1">HYPERLINK("#"&amp;CELL("direccion",Tabla_471032!A1281),"1278")</f>
        <v>1278</v>
      </c>
      <c r="Z1285" s="5" t="str" cm="1">
        <f t="array" aca="1" ref="Z1285" ca="1">HYPERLINK("#"&amp;CELL("direccion",Tabla_471059!A1281),"1278")</f>
        <v>1278</v>
      </c>
      <c r="AA1285" s="5" t="str" cm="1">
        <f t="array" aca="1" ref="AA1285" ca="1">HYPERLINK("#"&amp;CELL("direccion",Tabla_471071!A1281),"1278")</f>
        <v>1278</v>
      </c>
      <c r="AB1285" s="5" t="str" cm="1">
        <f t="array" aca="1" ref="AB1285" ca="1">HYPERLINK("#"&amp;CELL("direccion",Tabla_471062!A1281),"1278")</f>
        <v>1278</v>
      </c>
      <c r="AC1285" s="5" t="str" cm="1">
        <f t="array" aca="1" ref="AC1285" ca="1">HYPERLINK("#"&amp;CELL("direccion",Tabla_471074!A1281),"1278")</f>
        <v>1278</v>
      </c>
      <c r="AD1285" t="s">
        <v>213</v>
      </c>
      <c r="AE1285" s="3">
        <v>45747</v>
      </c>
    </row>
    <row r="1286" spans="1:31" x14ac:dyDescent="0.3">
      <c r="A1286">
        <v>2025</v>
      </c>
      <c r="B1286" s="3">
        <v>45658</v>
      </c>
      <c r="C1286" s="3">
        <v>45747</v>
      </c>
      <c r="D1286" t="s">
        <v>84</v>
      </c>
      <c r="E1286">
        <v>119</v>
      </c>
      <c r="F1286" t="s">
        <v>336</v>
      </c>
      <c r="G1286" t="s">
        <v>336</v>
      </c>
      <c r="H1286" t="s">
        <v>225</v>
      </c>
      <c r="I1286" t="s">
        <v>702</v>
      </c>
      <c r="J1286" t="s">
        <v>569</v>
      </c>
      <c r="K1286" t="s">
        <v>598</v>
      </c>
      <c r="L1286" t="s">
        <v>91</v>
      </c>
      <c r="M1286">
        <v>8437</v>
      </c>
      <c r="N1286" t="s">
        <v>212</v>
      </c>
      <c r="O1286">
        <v>6939.7300000000005</v>
      </c>
      <c r="P1286" t="s">
        <v>212</v>
      </c>
      <c r="Q1286" s="5" t="str" cm="1">
        <f t="array" aca="1" ref="Q1286" ca="1">HYPERLINK("#"&amp;CELL("direccion",Tabla_471065!A1282),"1279")</f>
        <v>1279</v>
      </c>
      <c r="R1286" s="5" t="str" cm="1">
        <f t="array" aca="1" ref="R1286" ca="1">HYPERLINK("#"&amp;CELL("direccion",Tabla_471039!A1282),"1279")</f>
        <v>1279</v>
      </c>
      <c r="S1286" s="5" t="str" cm="1">
        <f t="array" aca="1" ref="S1286" ca="1">HYPERLINK("#"&amp;CELL("direccion",Tabla_471067!A1282),"1279")</f>
        <v>1279</v>
      </c>
      <c r="T1286" s="5" t="str" cm="1">
        <f t="array" aca="1" ref="T1286" ca="1">HYPERLINK("#"&amp;CELL("direccion",Tabla_471023!A1282),"1279")</f>
        <v>1279</v>
      </c>
      <c r="U1286" s="5" t="str" cm="1">
        <f t="array" aca="1" ref="U1286" ca="1">HYPERLINK("#"&amp;CELL("direccion",Tabla_471047!A1282),"1279")</f>
        <v>1279</v>
      </c>
      <c r="V1286" s="5" t="str" cm="1">
        <f t="array" aca="1" ref="V1286" ca="1">HYPERLINK("#"&amp;CELL("direccion",Tabla_471030!A1282),"1279")</f>
        <v>1279</v>
      </c>
      <c r="W1286" s="5" t="str" cm="1">
        <f t="array" aca="1" ref="W1286" ca="1">HYPERLINK("#"&amp;CELL("direccion",Tabla_471041!A1282),"1279")</f>
        <v>1279</v>
      </c>
      <c r="X1286" s="5" t="str" cm="1">
        <f t="array" aca="1" ref="X1286" ca="1">HYPERLINK("#"&amp;CELL("direccion",Tabla_471031!A1282),"1279")</f>
        <v>1279</v>
      </c>
      <c r="Y1286" s="5" t="str" cm="1">
        <f t="array" aca="1" ref="Y1286" ca="1">HYPERLINK("#"&amp;CELL("direccion",Tabla_471032!A1282),"1279")</f>
        <v>1279</v>
      </c>
      <c r="Z1286" s="5" t="str" cm="1">
        <f t="array" aca="1" ref="Z1286" ca="1">HYPERLINK("#"&amp;CELL("direccion",Tabla_471059!A1282),"1279")</f>
        <v>1279</v>
      </c>
      <c r="AA1286" s="5" t="str" cm="1">
        <f t="array" aca="1" ref="AA1286" ca="1">HYPERLINK("#"&amp;CELL("direccion",Tabla_471071!A1282),"1279")</f>
        <v>1279</v>
      </c>
      <c r="AB1286" s="5" t="str" cm="1">
        <f t="array" aca="1" ref="AB1286" ca="1">HYPERLINK("#"&amp;CELL("direccion",Tabla_471062!A1282),"1279")</f>
        <v>1279</v>
      </c>
      <c r="AC1286" s="5" t="str" cm="1">
        <f t="array" aca="1" ref="AC1286" ca="1">HYPERLINK("#"&amp;CELL("direccion",Tabla_471074!A1282),"1279")</f>
        <v>1279</v>
      </c>
      <c r="AD1286" t="s">
        <v>213</v>
      </c>
      <c r="AE1286" s="3">
        <v>45747</v>
      </c>
    </row>
    <row r="1287" spans="1:31" x14ac:dyDescent="0.3">
      <c r="A1287">
        <v>2025</v>
      </c>
      <c r="B1287" s="3">
        <v>45658</v>
      </c>
      <c r="C1287" s="3">
        <v>45747</v>
      </c>
      <c r="D1287" t="s">
        <v>84</v>
      </c>
      <c r="E1287">
        <v>119</v>
      </c>
      <c r="F1287" t="s">
        <v>337</v>
      </c>
      <c r="G1287" t="s">
        <v>337</v>
      </c>
      <c r="H1287" t="s">
        <v>225</v>
      </c>
      <c r="I1287" t="s">
        <v>1922</v>
      </c>
      <c r="J1287" t="s">
        <v>606</v>
      </c>
      <c r="K1287" t="s">
        <v>658</v>
      </c>
      <c r="L1287" t="s">
        <v>91</v>
      </c>
      <c r="M1287">
        <v>9474</v>
      </c>
      <c r="N1287" t="s">
        <v>212</v>
      </c>
      <c r="O1287">
        <v>7753.72</v>
      </c>
      <c r="P1287" t="s">
        <v>212</v>
      </c>
      <c r="Q1287" s="5" t="str" cm="1">
        <f t="array" aca="1" ref="Q1287" ca="1">HYPERLINK("#"&amp;CELL("direccion",Tabla_471065!A1283),"1280")</f>
        <v>1280</v>
      </c>
      <c r="R1287" s="5" t="str" cm="1">
        <f t="array" aca="1" ref="R1287" ca="1">HYPERLINK("#"&amp;CELL("direccion",Tabla_471039!A1283),"1280")</f>
        <v>1280</v>
      </c>
      <c r="S1287" s="5" t="str" cm="1">
        <f t="array" aca="1" ref="S1287" ca="1">HYPERLINK("#"&amp;CELL("direccion",Tabla_471067!A1283),"1280")</f>
        <v>1280</v>
      </c>
      <c r="T1287" s="5" t="str" cm="1">
        <f t="array" aca="1" ref="T1287" ca="1">HYPERLINK("#"&amp;CELL("direccion",Tabla_471023!A1283),"1280")</f>
        <v>1280</v>
      </c>
      <c r="U1287" s="5" t="str" cm="1">
        <f t="array" aca="1" ref="U1287" ca="1">HYPERLINK("#"&amp;CELL("direccion",Tabla_471047!A1283),"1280")</f>
        <v>1280</v>
      </c>
      <c r="V1287" s="5" t="str" cm="1">
        <f t="array" aca="1" ref="V1287" ca="1">HYPERLINK("#"&amp;CELL("direccion",Tabla_471030!A1283),"1280")</f>
        <v>1280</v>
      </c>
      <c r="W1287" s="5" t="str" cm="1">
        <f t="array" aca="1" ref="W1287" ca="1">HYPERLINK("#"&amp;CELL("direccion",Tabla_471041!A1283),"1280")</f>
        <v>1280</v>
      </c>
      <c r="X1287" s="5" t="str" cm="1">
        <f t="array" aca="1" ref="X1287" ca="1">HYPERLINK("#"&amp;CELL("direccion",Tabla_471031!A1283),"1280")</f>
        <v>1280</v>
      </c>
      <c r="Y1287" s="5" t="str" cm="1">
        <f t="array" aca="1" ref="Y1287" ca="1">HYPERLINK("#"&amp;CELL("direccion",Tabla_471032!A1283),"1280")</f>
        <v>1280</v>
      </c>
      <c r="Z1287" s="5" t="str" cm="1">
        <f t="array" aca="1" ref="Z1287" ca="1">HYPERLINK("#"&amp;CELL("direccion",Tabla_471059!A1283),"1280")</f>
        <v>1280</v>
      </c>
      <c r="AA1287" s="5" t="str" cm="1">
        <f t="array" aca="1" ref="AA1287" ca="1">HYPERLINK("#"&amp;CELL("direccion",Tabla_471071!A1283),"1280")</f>
        <v>1280</v>
      </c>
      <c r="AB1287" s="5" t="str" cm="1">
        <f t="array" aca="1" ref="AB1287" ca="1">HYPERLINK("#"&amp;CELL("direccion",Tabla_471062!A1283),"1280")</f>
        <v>1280</v>
      </c>
      <c r="AC1287" s="5" t="str" cm="1">
        <f t="array" aca="1" ref="AC1287" ca="1">HYPERLINK("#"&amp;CELL("direccion",Tabla_471074!A1283),"1280")</f>
        <v>1280</v>
      </c>
      <c r="AD1287" t="s">
        <v>213</v>
      </c>
      <c r="AE1287" s="3">
        <v>45747</v>
      </c>
    </row>
    <row r="1288" spans="1:31" x14ac:dyDescent="0.3">
      <c r="A1288">
        <v>2025</v>
      </c>
      <c r="B1288" s="3">
        <v>45658</v>
      </c>
      <c r="C1288" s="3">
        <v>45747</v>
      </c>
      <c r="D1288" t="s">
        <v>84</v>
      </c>
      <c r="E1288">
        <v>119</v>
      </c>
      <c r="F1288" t="s">
        <v>337</v>
      </c>
      <c r="G1288" t="s">
        <v>337</v>
      </c>
      <c r="H1288" t="s">
        <v>225</v>
      </c>
      <c r="I1288" t="s">
        <v>1923</v>
      </c>
      <c r="J1288" t="s">
        <v>555</v>
      </c>
      <c r="K1288" t="s">
        <v>426</v>
      </c>
      <c r="L1288" t="s">
        <v>91</v>
      </c>
      <c r="M1288">
        <v>9474</v>
      </c>
      <c r="N1288" t="s">
        <v>212</v>
      </c>
      <c r="O1288">
        <v>7753.72</v>
      </c>
      <c r="P1288" t="s">
        <v>212</v>
      </c>
      <c r="Q1288" s="5" t="str" cm="1">
        <f t="array" aca="1" ref="Q1288" ca="1">HYPERLINK("#"&amp;CELL("direccion",Tabla_471065!A1284),"1281")</f>
        <v>1281</v>
      </c>
      <c r="R1288" s="5" t="str" cm="1">
        <f t="array" aca="1" ref="R1288" ca="1">HYPERLINK("#"&amp;CELL("direccion",Tabla_471039!A1284),"1281")</f>
        <v>1281</v>
      </c>
      <c r="S1288" s="5" t="str" cm="1">
        <f t="array" aca="1" ref="S1288" ca="1">HYPERLINK("#"&amp;CELL("direccion",Tabla_471067!A1284),"1281")</f>
        <v>1281</v>
      </c>
      <c r="T1288" s="5" t="str" cm="1">
        <f t="array" aca="1" ref="T1288" ca="1">HYPERLINK("#"&amp;CELL("direccion",Tabla_471023!A1284),"1281")</f>
        <v>1281</v>
      </c>
      <c r="U1288" s="5" t="str" cm="1">
        <f t="array" aca="1" ref="U1288" ca="1">HYPERLINK("#"&amp;CELL("direccion",Tabla_471047!A1284),"1281")</f>
        <v>1281</v>
      </c>
      <c r="V1288" s="5" t="str" cm="1">
        <f t="array" aca="1" ref="V1288" ca="1">HYPERLINK("#"&amp;CELL("direccion",Tabla_471030!A1284),"1281")</f>
        <v>1281</v>
      </c>
      <c r="W1288" s="5" t="str" cm="1">
        <f t="array" aca="1" ref="W1288" ca="1">HYPERLINK("#"&amp;CELL("direccion",Tabla_471041!A1284),"1281")</f>
        <v>1281</v>
      </c>
      <c r="X1288" s="5" t="str" cm="1">
        <f t="array" aca="1" ref="X1288" ca="1">HYPERLINK("#"&amp;CELL("direccion",Tabla_471031!A1284),"1281")</f>
        <v>1281</v>
      </c>
      <c r="Y1288" s="5" t="str" cm="1">
        <f t="array" aca="1" ref="Y1288" ca="1">HYPERLINK("#"&amp;CELL("direccion",Tabla_471032!A1284),"1281")</f>
        <v>1281</v>
      </c>
      <c r="Z1288" s="5" t="str" cm="1">
        <f t="array" aca="1" ref="Z1288" ca="1">HYPERLINK("#"&amp;CELL("direccion",Tabla_471059!A1284),"1281")</f>
        <v>1281</v>
      </c>
      <c r="AA1288" s="5" t="str" cm="1">
        <f t="array" aca="1" ref="AA1288" ca="1">HYPERLINK("#"&amp;CELL("direccion",Tabla_471071!A1284),"1281")</f>
        <v>1281</v>
      </c>
      <c r="AB1288" s="5" t="str" cm="1">
        <f t="array" aca="1" ref="AB1288" ca="1">HYPERLINK("#"&amp;CELL("direccion",Tabla_471062!A1284),"1281")</f>
        <v>1281</v>
      </c>
      <c r="AC1288" s="5" t="str" cm="1">
        <f t="array" aca="1" ref="AC1288" ca="1">HYPERLINK("#"&amp;CELL("direccion",Tabla_471074!A1284),"1281")</f>
        <v>1281</v>
      </c>
      <c r="AD1288" t="s">
        <v>213</v>
      </c>
      <c r="AE1288" s="3">
        <v>45747</v>
      </c>
    </row>
    <row r="1289" spans="1:31" x14ac:dyDescent="0.3">
      <c r="A1289">
        <v>2025</v>
      </c>
      <c r="B1289" s="3">
        <v>45658</v>
      </c>
      <c r="C1289" s="3">
        <v>45747</v>
      </c>
      <c r="D1289" t="s">
        <v>84</v>
      </c>
      <c r="E1289">
        <v>109</v>
      </c>
      <c r="F1289" t="s">
        <v>338</v>
      </c>
      <c r="G1289" t="s">
        <v>338</v>
      </c>
      <c r="H1289" t="s">
        <v>225</v>
      </c>
      <c r="I1289" t="s">
        <v>904</v>
      </c>
      <c r="J1289" t="s">
        <v>1359</v>
      </c>
      <c r="K1289" t="s">
        <v>410</v>
      </c>
      <c r="L1289" t="s">
        <v>91</v>
      </c>
      <c r="M1289">
        <v>9098</v>
      </c>
      <c r="N1289" t="s">
        <v>212</v>
      </c>
      <c r="O1289">
        <v>7458.58</v>
      </c>
      <c r="P1289" t="s">
        <v>212</v>
      </c>
      <c r="Q1289" s="5" t="str" cm="1">
        <f t="array" aca="1" ref="Q1289" ca="1">HYPERLINK("#"&amp;CELL("direccion",Tabla_471065!A1285),"1282")</f>
        <v>1282</v>
      </c>
      <c r="R1289" s="5" t="str" cm="1">
        <f t="array" aca="1" ref="R1289" ca="1">HYPERLINK("#"&amp;CELL("direccion",Tabla_471039!A1285),"1282")</f>
        <v>1282</v>
      </c>
      <c r="S1289" s="5" t="str" cm="1">
        <f t="array" aca="1" ref="S1289" ca="1">HYPERLINK("#"&amp;CELL("direccion",Tabla_471067!A1285),"1282")</f>
        <v>1282</v>
      </c>
      <c r="T1289" s="5" t="str" cm="1">
        <f t="array" aca="1" ref="T1289" ca="1">HYPERLINK("#"&amp;CELL("direccion",Tabla_471023!A1285),"1282")</f>
        <v>1282</v>
      </c>
      <c r="U1289" s="5" t="str" cm="1">
        <f t="array" aca="1" ref="U1289" ca="1">HYPERLINK("#"&amp;CELL("direccion",Tabla_471047!A1285),"1282")</f>
        <v>1282</v>
      </c>
      <c r="V1289" s="5" t="str" cm="1">
        <f t="array" aca="1" ref="V1289" ca="1">HYPERLINK("#"&amp;CELL("direccion",Tabla_471030!A1285),"1282")</f>
        <v>1282</v>
      </c>
      <c r="W1289" s="5" t="str" cm="1">
        <f t="array" aca="1" ref="W1289" ca="1">HYPERLINK("#"&amp;CELL("direccion",Tabla_471041!A1285),"1282")</f>
        <v>1282</v>
      </c>
      <c r="X1289" s="5" t="str" cm="1">
        <f t="array" aca="1" ref="X1289" ca="1">HYPERLINK("#"&amp;CELL("direccion",Tabla_471031!A1285),"1282")</f>
        <v>1282</v>
      </c>
      <c r="Y1289" s="5" t="str" cm="1">
        <f t="array" aca="1" ref="Y1289" ca="1">HYPERLINK("#"&amp;CELL("direccion",Tabla_471032!A1285),"1282")</f>
        <v>1282</v>
      </c>
      <c r="Z1289" s="5" t="str" cm="1">
        <f t="array" aca="1" ref="Z1289" ca="1">HYPERLINK("#"&amp;CELL("direccion",Tabla_471059!A1285),"1282")</f>
        <v>1282</v>
      </c>
      <c r="AA1289" s="5" t="str" cm="1">
        <f t="array" aca="1" ref="AA1289" ca="1">HYPERLINK("#"&amp;CELL("direccion",Tabla_471071!A1285),"1282")</f>
        <v>1282</v>
      </c>
      <c r="AB1289" s="5" t="str" cm="1">
        <f t="array" aca="1" ref="AB1289" ca="1">HYPERLINK("#"&amp;CELL("direccion",Tabla_471062!A1285),"1282")</f>
        <v>1282</v>
      </c>
      <c r="AC1289" s="5" t="str" cm="1">
        <f t="array" aca="1" ref="AC1289" ca="1">HYPERLINK("#"&amp;CELL("direccion",Tabla_471074!A1285),"1282")</f>
        <v>1282</v>
      </c>
      <c r="AD1289" t="s">
        <v>213</v>
      </c>
      <c r="AE1289" s="3">
        <v>45747</v>
      </c>
    </row>
    <row r="1290" spans="1:31" x14ac:dyDescent="0.3">
      <c r="A1290">
        <v>2025</v>
      </c>
      <c r="B1290" s="3">
        <v>45658</v>
      </c>
      <c r="C1290" s="3">
        <v>45747</v>
      </c>
      <c r="D1290" t="s">
        <v>84</v>
      </c>
      <c r="E1290">
        <v>109</v>
      </c>
      <c r="F1290" t="s">
        <v>339</v>
      </c>
      <c r="G1290" t="s">
        <v>339</v>
      </c>
      <c r="H1290" t="s">
        <v>225</v>
      </c>
      <c r="I1290" t="s">
        <v>458</v>
      </c>
      <c r="J1290" t="s">
        <v>790</v>
      </c>
      <c r="K1290" t="s">
        <v>457</v>
      </c>
      <c r="L1290" t="s">
        <v>92</v>
      </c>
      <c r="M1290">
        <v>9098</v>
      </c>
      <c r="N1290" t="s">
        <v>212</v>
      </c>
      <c r="O1290">
        <v>7458.58</v>
      </c>
      <c r="P1290" t="s">
        <v>212</v>
      </c>
      <c r="Q1290" s="5" t="str" cm="1">
        <f t="array" aca="1" ref="Q1290" ca="1">HYPERLINK("#"&amp;CELL("direccion",Tabla_471065!A1286),"1283")</f>
        <v>1283</v>
      </c>
      <c r="R1290" s="5" t="str" cm="1">
        <f t="array" aca="1" ref="R1290" ca="1">HYPERLINK("#"&amp;CELL("direccion",Tabla_471039!A1286),"1283")</f>
        <v>1283</v>
      </c>
      <c r="S1290" s="5" t="str" cm="1">
        <f t="array" aca="1" ref="S1290" ca="1">HYPERLINK("#"&amp;CELL("direccion",Tabla_471067!A1286),"1283")</f>
        <v>1283</v>
      </c>
      <c r="T1290" s="5" t="str" cm="1">
        <f t="array" aca="1" ref="T1290" ca="1">HYPERLINK("#"&amp;CELL("direccion",Tabla_471023!A1286),"1283")</f>
        <v>1283</v>
      </c>
      <c r="U1290" s="5" t="str" cm="1">
        <f t="array" aca="1" ref="U1290" ca="1">HYPERLINK("#"&amp;CELL("direccion",Tabla_471047!A1286),"1283")</f>
        <v>1283</v>
      </c>
      <c r="V1290" s="5" t="str" cm="1">
        <f t="array" aca="1" ref="V1290" ca="1">HYPERLINK("#"&amp;CELL("direccion",Tabla_471030!A1286),"1283")</f>
        <v>1283</v>
      </c>
      <c r="W1290" s="5" t="str" cm="1">
        <f t="array" aca="1" ref="W1290" ca="1">HYPERLINK("#"&amp;CELL("direccion",Tabla_471041!A1286),"1283")</f>
        <v>1283</v>
      </c>
      <c r="X1290" s="5" t="str" cm="1">
        <f t="array" aca="1" ref="X1290" ca="1">HYPERLINK("#"&amp;CELL("direccion",Tabla_471031!A1286),"1283")</f>
        <v>1283</v>
      </c>
      <c r="Y1290" s="5" t="str" cm="1">
        <f t="array" aca="1" ref="Y1290" ca="1">HYPERLINK("#"&amp;CELL("direccion",Tabla_471032!A1286),"1283")</f>
        <v>1283</v>
      </c>
      <c r="Z1290" s="5" t="str" cm="1">
        <f t="array" aca="1" ref="Z1290" ca="1">HYPERLINK("#"&amp;CELL("direccion",Tabla_471059!A1286),"1283")</f>
        <v>1283</v>
      </c>
      <c r="AA1290" s="5" t="str" cm="1">
        <f t="array" aca="1" ref="AA1290" ca="1">HYPERLINK("#"&amp;CELL("direccion",Tabla_471071!A1286),"1283")</f>
        <v>1283</v>
      </c>
      <c r="AB1290" s="5" t="str" cm="1">
        <f t="array" aca="1" ref="AB1290" ca="1">HYPERLINK("#"&amp;CELL("direccion",Tabla_471062!A1286),"1283")</f>
        <v>1283</v>
      </c>
      <c r="AC1290" s="5" t="str" cm="1">
        <f t="array" aca="1" ref="AC1290" ca="1">HYPERLINK("#"&amp;CELL("direccion",Tabla_471074!A1286),"1283")</f>
        <v>1283</v>
      </c>
      <c r="AD1290" t="s">
        <v>213</v>
      </c>
      <c r="AE1290" s="3">
        <v>45747</v>
      </c>
    </row>
    <row r="1291" spans="1:31" x14ac:dyDescent="0.3">
      <c r="A1291">
        <v>2025</v>
      </c>
      <c r="B1291" s="3">
        <v>45658</v>
      </c>
      <c r="C1291" s="3">
        <v>45747</v>
      </c>
      <c r="D1291" t="s">
        <v>84</v>
      </c>
      <c r="E1291">
        <v>89</v>
      </c>
      <c r="F1291" t="s">
        <v>340</v>
      </c>
      <c r="G1291" t="s">
        <v>340</v>
      </c>
      <c r="H1291" t="s">
        <v>225</v>
      </c>
      <c r="I1291" t="s">
        <v>1924</v>
      </c>
      <c r="J1291" t="s">
        <v>1925</v>
      </c>
      <c r="K1291" t="s">
        <v>344</v>
      </c>
      <c r="L1291" t="s">
        <v>92</v>
      </c>
      <c r="M1291">
        <v>8399</v>
      </c>
      <c r="N1291" t="s">
        <v>212</v>
      </c>
      <c r="O1291">
        <v>6909.9000000000005</v>
      </c>
      <c r="P1291" t="s">
        <v>212</v>
      </c>
      <c r="Q1291" s="5" t="str" cm="1">
        <f t="array" aca="1" ref="Q1291" ca="1">HYPERLINK("#"&amp;CELL("direccion",Tabla_471065!A1287),"1284")</f>
        <v>1284</v>
      </c>
      <c r="R1291" s="5" t="str" cm="1">
        <f t="array" aca="1" ref="R1291" ca="1">HYPERLINK("#"&amp;CELL("direccion",Tabla_471039!A1287),"1284")</f>
        <v>1284</v>
      </c>
      <c r="S1291" s="5" t="str" cm="1">
        <f t="array" aca="1" ref="S1291" ca="1">HYPERLINK("#"&amp;CELL("direccion",Tabla_471067!A1287),"1284")</f>
        <v>1284</v>
      </c>
      <c r="T1291" s="5" t="str" cm="1">
        <f t="array" aca="1" ref="T1291" ca="1">HYPERLINK("#"&amp;CELL("direccion",Tabla_471023!A1287),"1284")</f>
        <v>1284</v>
      </c>
      <c r="U1291" s="5" t="str" cm="1">
        <f t="array" aca="1" ref="U1291" ca="1">HYPERLINK("#"&amp;CELL("direccion",Tabla_471047!A1287),"1284")</f>
        <v>1284</v>
      </c>
      <c r="V1291" s="5" t="str" cm="1">
        <f t="array" aca="1" ref="V1291" ca="1">HYPERLINK("#"&amp;CELL("direccion",Tabla_471030!A1287),"1284")</f>
        <v>1284</v>
      </c>
      <c r="W1291" s="5" t="str" cm="1">
        <f t="array" aca="1" ref="W1291" ca="1">HYPERLINK("#"&amp;CELL("direccion",Tabla_471041!A1287),"1284")</f>
        <v>1284</v>
      </c>
      <c r="X1291" s="5" t="str" cm="1">
        <f t="array" aca="1" ref="X1291" ca="1">HYPERLINK("#"&amp;CELL("direccion",Tabla_471031!A1287),"1284")</f>
        <v>1284</v>
      </c>
      <c r="Y1291" s="5" t="str" cm="1">
        <f t="array" aca="1" ref="Y1291" ca="1">HYPERLINK("#"&amp;CELL("direccion",Tabla_471032!A1287),"1284")</f>
        <v>1284</v>
      </c>
      <c r="Z1291" s="5" t="str" cm="1">
        <f t="array" aca="1" ref="Z1291" ca="1">HYPERLINK("#"&amp;CELL("direccion",Tabla_471059!A1287),"1284")</f>
        <v>1284</v>
      </c>
      <c r="AA1291" s="5" t="str" cm="1">
        <f t="array" aca="1" ref="AA1291" ca="1">HYPERLINK("#"&amp;CELL("direccion",Tabla_471071!A1287),"1284")</f>
        <v>1284</v>
      </c>
      <c r="AB1291" s="5" t="str" cm="1">
        <f t="array" aca="1" ref="AB1291" ca="1">HYPERLINK("#"&amp;CELL("direccion",Tabla_471062!A1287),"1284")</f>
        <v>1284</v>
      </c>
      <c r="AC1291" s="5" t="str" cm="1">
        <f t="array" aca="1" ref="AC1291" ca="1">HYPERLINK("#"&amp;CELL("direccion",Tabla_471074!A1287),"1284")</f>
        <v>1284</v>
      </c>
      <c r="AD1291" t="s">
        <v>213</v>
      </c>
      <c r="AE1291" s="3">
        <v>45747</v>
      </c>
    </row>
    <row r="1292" spans="1:31" x14ac:dyDescent="0.3">
      <c r="A1292">
        <v>2025</v>
      </c>
      <c r="B1292" s="3">
        <v>45658</v>
      </c>
      <c r="C1292" s="3">
        <v>45747</v>
      </c>
      <c r="D1292" t="s">
        <v>84</v>
      </c>
      <c r="E1292">
        <v>89</v>
      </c>
      <c r="F1292" t="s">
        <v>297</v>
      </c>
      <c r="G1292" t="s">
        <v>297</v>
      </c>
      <c r="H1292" t="s">
        <v>225</v>
      </c>
      <c r="I1292" t="s">
        <v>352</v>
      </c>
      <c r="J1292" t="s">
        <v>724</v>
      </c>
      <c r="K1292" t="s">
        <v>1345</v>
      </c>
      <c r="L1292" t="s">
        <v>92</v>
      </c>
      <c r="M1292">
        <v>8399</v>
      </c>
      <c r="N1292" t="s">
        <v>212</v>
      </c>
      <c r="O1292">
        <v>6909.9000000000005</v>
      </c>
      <c r="P1292" t="s">
        <v>212</v>
      </c>
      <c r="Q1292" s="5" t="str" cm="1">
        <f t="array" aca="1" ref="Q1292" ca="1">HYPERLINK("#"&amp;CELL("direccion",Tabla_471065!A1288),"1285")</f>
        <v>1285</v>
      </c>
      <c r="R1292" s="5" t="str" cm="1">
        <f t="array" aca="1" ref="R1292" ca="1">HYPERLINK("#"&amp;CELL("direccion",Tabla_471039!A1288),"1285")</f>
        <v>1285</v>
      </c>
      <c r="S1292" s="5" t="str" cm="1">
        <f t="array" aca="1" ref="S1292" ca="1">HYPERLINK("#"&amp;CELL("direccion",Tabla_471067!A1288),"1285")</f>
        <v>1285</v>
      </c>
      <c r="T1292" s="5" t="str" cm="1">
        <f t="array" aca="1" ref="T1292" ca="1">HYPERLINK("#"&amp;CELL("direccion",Tabla_471023!A1288),"1285")</f>
        <v>1285</v>
      </c>
      <c r="U1292" s="5" t="str" cm="1">
        <f t="array" aca="1" ref="U1292" ca="1">HYPERLINK("#"&amp;CELL("direccion",Tabla_471047!A1288),"1285")</f>
        <v>1285</v>
      </c>
      <c r="V1292" s="5" t="str" cm="1">
        <f t="array" aca="1" ref="V1292" ca="1">HYPERLINK("#"&amp;CELL("direccion",Tabla_471030!A1288),"1285")</f>
        <v>1285</v>
      </c>
      <c r="W1292" s="5" t="str" cm="1">
        <f t="array" aca="1" ref="W1292" ca="1">HYPERLINK("#"&amp;CELL("direccion",Tabla_471041!A1288),"1285")</f>
        <v>1285</v>
      </c>
      <c r="X1292" s="5" t="str" cm="1">
        <f t="array" aca="1" ref="X1292" ca="1">HYPERLINK("#"&amp;CELL("direccion",Tabla_471031!A1288),"1285")</f>
        <v>1285</v>
      </c>
      <c r="Y1292" s="5" t="str" cm="1">
        <f t="array" aca="1" ref="Y1292" ca="1">HYPERLINK("#"&amp;CELL("direccion",Tabla_471032!A1288),"1285")</f>
        <v>1285</v>
      </c>
      <c r="Z1292" s="5" t="str" cm="1">
        <f t="array" aca="1" ref="Z1292" ca="1">HYPERLINK("#"&amp;CELL("direccion",Tabla_471059!A1288),"1285")</f>
        <v>1285</v>
      </c>
      <c r="AA1292" s="5" t="str" cm="1">
        <f t="array" aca="1" ref="AA1292" ca="1">HYPERLINK("#"&amp;CELL("direccion",Tabla_471071!A1288),"1285")</f>
        <v>1285</v>
      </c>
      <c r="AB1292" s="5" t="str" cm="1">
        <f t="array" aca="1" ref="AB1292" ca="1">HYPERLINK("#"&amp;CELL("direccion",Tabla_471062!A1288),"1285")</f>
        <v>1285</v>
      </c>
      <c r="AC1292" s="5" t="str" cm="1">
        <f t="array" aca="1" ref="AC1292" ca="1">HYPERLINK("#"&amp;CELL("direccion",Tabla_471074!A1288),"1285")</f>
        <v>1285</v>
      </c>
      <c r="AD1292" t="s">
        <v>213</v>
      </c>
      <c r="AE1292" s="3">
        <v>45747</v>
      </c>
    </row>
    <row r="1293" spans="1:31" x14ac:dyDescent="0.3">
      <c r="A1293">
        <v>2025</v>
      </c>
      <c r="B1293" s="3">
        <v>45658</v>
      </c>
      <c r="C1293" s="3">
        <v>45747</v>
      </c>
      <c r="D1293" t="s">
        <v>84</v>
      </c>
      <c r="E1293">
        <v>89</v>
      </c>
      <c r="F1293" t="s">
        <v>324</v>
      </c>
      <c r="G1293" t="s">
        <v>324</v>
      </c>
      <c r="H1293" t="s">
        <v>225</v>
      </c>
      <c r="I1293" t="s">
        <v>1926</v>
      </c>
      <c r="J1293" t="s">
        <v>473</v>
      </c>
      <c r="K1293" t="s">
        <v>1927</v>
      </c>
      <c r="L1293" t="s">
        <v>91</v>
      </c>
      <c r="M1293">
        <v>7364</v>
      </c>
      <c r="N1293" t="s">
        <v>212</v>
      </c>
      <c r="O1293">
        <v>6315.08</v>
      </c>
      <c r="P1293" t="s">
        <v>212</v>
      </c>
      <c r="Q1293" s="5" t="str" cm="1">
        <f t="array" aca="1" ref="Q1293" ca="1">HYPERLINK("#"&amp;CELL("direccion",Tabla_471065!A1289),"1286")</f>
        <v>1286</v>
      </c>
      <c r="R1293" s="5" t="str" cm="1">
        <f t="array" aca="1" ref="R1293" ca="1">HYPERLINK("#"&amp;CELL("direccion",Tabla_471039!A1289),"1286")</f>
        <v>1286</v>
      </c>
      <c r="S1293" s="5" t="str" cm="1">
        <f t="array" aca="1" ref="S1293" ca="1">HYPERLINK("#"&amp;CELL("direccion",Tabla_471067!A1289),"1286")</f>
        <v>1286</v>
      </c>
      <c r="T1293" s="5" t="str" cm="1">
        <f t="array" aca="1" ref="T1293" ca="1">HYPERLINK("#"&amp;CELL("direccion",Tabla_471023!A1289),"1286")</f>
        <v>1286</v>
      </c>
      <c r="U1293" s="5" t="str" cm="1">
        <f t="array" aca="1" ref="U1293" ca="1">HYPERLINK("#"&amp;CELL("direccion",Tabla_471047!A1289),"1286")</f>
        <v>1286</v>
      </c>
      <c r="V1293" s="5" t="str" cm="1">
        <f t="array" aca="1" ref="V1293" ca="1">HYPERLINK("#"&amp;CELL("direccion",Tabla_471030!A1289),"1286")</f>
        <v>1286</v>
      </c>
      <c r="W1293" s="5" t="str" cm="1">
        <f t="array" aca="1" ref="W1293" ca="1">HYPERLINK("#"&amp;CELL("direccion",Tabla_471041!A1289),"1286")</f>
        <v>1286</v>
      </c>
      <c r="X1293" s="5" t="str" cm="1">
        <f t="array" aca="1" ref="X1293" ca="1">HYPERLINK("#"&amp;CELL("direccion",Tabla_471031!A1289),"1286")</f>
        <v>1286</v>
      </c>
      <c r="Y1293" s="5" t="str" cm="1">
        <f t="array" aca="1" ref="Y1293" ca="1">HYPERLINK("#"&amp;CELL("direccion",Tabla_471032!A1289),"1286")</f>
        <v>1286</v>
      </c>
      <c r="Z1293" s="5" t="str" cm="1">
        <f t="array" aca="1" ref="Z1293" ca="1">HYPERLINK("#"&amp;CELL("direccion",Tabla_471059!A1289),"1286")</f>
        <v>1286</v>
      </c>
      <c r="AA1293" s="5" t="str" cm="1">
        <f t="array" aca="1" ref="AA1293" ca="1">HYPERLINK("#"&amp;CELL("direccion",Tabla_471071!A1289),"1286")</f>
        <v>1286</v>
      </c>
      <c r="AB1293" s="5" t="str" cm="1">
        <f t="array" aca="1" ref="AB1293" ca="1">HYPERLINK("#"&amp;CELL("direccion",Tabla_471062!A1289),"1286")</f>
        <v>1286</v>
      </c>
      <c r="AC1293" s="5" t="str" cm="1">
        <f t="array" aca="1" ref="AC1293" ca="1">HYPERLINK("#"&amp;CELL("direccion",Tabla_471074!A1289),"1286")</f>
        <v>1286</v>
      </c>
      <c r="AD1293" t="s">
        <v>213</v>
      </c>
      <c r="AE1293" s="3">
        <v>45747</v>
      </c>
    </row>
    <row r="1294" spans="1:31" x14ac:dyDescent="0.3">
      <c r="A1294">
        <v>2025</v>
      </c>
      <c r="B1294" s="3">
        <v>45658</v>
      </c>
      <c r="C1294" s="3">
        <v>45747</v>
      </c>
      <c r="D1294" t="s">
        <v>84</v>
      </c>
      <c r="E1294">
        <v>89</v>
      </c>
      <c r="F1294" t="s">
        <v>297</v>
      </c>
      <c r="G1294" t="s">
        <v>297</v>
      </c>
      <c r="H1294" t="s">
        <v>225</v>
      </c>
      <c r="I1294" t="s">
        <v>1928</v>
      </c>
      <c r="J1294" t="s">
        <v>1929</v>
      </c>
      <c r="K1294" t="s">
        <v>405</v>
      </c>
      <c r="L1294" t="s">
        <v>92</v>
      </c>
      <c r="M1294">
        <v>8399</v>
      </c>
      <c r="N1294" t="s">
        <v>212</v>
      </c>
      <c r="O1294">
        <v>6909.9000000000005</v>
      </c>
      <c r="P1294" t="s">
        <v>212</v>
      </c>
      <c r="Q1294" s="5" t="str" cm="1">
        <f t="array" aca="1" ref="Q1294" ca="1">HYPERLINK("#"&amp;CELL("direccion",Tabla_471065!A1290),"1287")</f>
        <v>1287</v>
      </c>
      <c r="R1294" s="5" t="str" cm="1">
        <f t="array" aca="1" ref="R1294" ca="1">HYPERLINK("#"&amp;CELL("direccion",Tabla_471039!A1290),"1287")</f>
        <v>1287</v>
      </c>
      <c r="S1294" s="5" t="str" cm="1">
        <f t="array" aca="1" ref="S1294" ca="1">HYPERLINK("#"&amp;CELL("direccion",Tabla_471067!A1290),"1287")</f>
        <v>1287</v>
      </c>
      <c r="T1294" s="5" t="str" cm="1">
        <f t="array" aca="1" ref="T1294" ca="1">HYPERLINK("#"&amp;CELL("direccion",Tabla_471023!A1290),"1287")</f>
        <v>1287</v>
      </c>
      <c r="U1294" s="5" t="str" cm="1">
        <f t="array" aca="1" ref="U1294" ca="1">HYPERLINK("#"&amp;CELL("direccion",Tabla_471047!A1290),"1287")</f>
        <v>1287</v>
      </c>
      <c r="V1294" s="5" t="str" cm="1">
        <f t="array" aca="1" ref="V1294" ca="1">HYPERLINK("#"&amp;CELL("direccion",Tabla_471030!A1290),"1287")</f>
        <v>1287</v>
      </c>
      <c r="W1294" s="5" t="str" cm="1">
        <f t="array" aca="1" ref="W1294" ca="1">HYPERLINK("#"&amp;CELL("direccion",Tabla_471041!A1290),"1287")</f>
        <v>1287</v>
      </c>
      <c r="X1294" s="5" t="str" cm="1">
        <f t="array" aca="1" ref="X1294" ca="1">HYPERLINK("#"&amp;CELL("direccion",Tabla_471031!A1290),"1287")</f>
        <v>1287</v>
      </c>
      <c r="Y1294" s="5" t="str" cm="1">
        <f t="array" aca="1" ref="Y1294" ca="1">HYPERLINK("#"&amp;CELL("direccion",Tabla_471032!A1290),"1287")</f>
        <v>1287</v>
      </c>
      <c r="Z1294" s="5" t="str" cm="1">
        <f t="array" aca="1" ref="Z1294" ca="1">HYPERLINK("#"&amp;CELL("direccion",Tabla_471059!A1290),"1287")</f>
        <v>1287</v>
      </c>
      <c r="AA1294" s="5" t="str" cm="1">
        <f t="array" aca="1" ref="AA1294" ca="1">HYPERLINK("#"&amp;CELL("direccion",Tabla_471071!A1290),"1287")</f>
        <v>1287</v>
      </c>
      <c r="AB1294" s="5" t="str" cm="1">
        <f t="array" aca="1" ref="AB1294" ca="1">HYPERLINK("#"&amp;CELL("direccion",Tabla_471062!A1290),"1287")</f>
        <v>1287</v>
      </c>
      <c r="AC1294" s="5" t="str" cm="1">
        <f t="array" aca="1" ref="AC1294" ca="1">HYPERLINK("#"&amp;CELL("direccion",Tabla_471074!A1290),"1287")</f>
        <v>1287</v>
      </c>
      <c r="AD1294" t="s">
        <v>213</v>
      </c>
      <c r="AE1294" s="3">
        <v>45747</v>
      </c>
    </row>
    <row r="1295" spans="1:31" x14ac:dyDescent="0.3">
      <c r="A1295">
        <v>2025</v>
      </c>
      <c r="B1295" s="3">
        <v>45658</v>
      </c>
      <c r="C1295" s="3">
        <v>45747</v>
      </c>
      <c r="D1295" t="s">
        <v>84</v>
      </c>
      <c r="E1295">
        <v>89</v>
      </c>
      <c r="F1295" t="s">
        <v>340</v>
      </c>
      <c r="G1295" t="s">
        <v>340</v>
      </c>
      <c r="H1295" t="s">
        <v>225</v>
      </c>
      <c r="I1295" t="s">
        <v>1930</v>
      </c>
      <c r="J1295" t="s">
        <v>883</v>
      </c>
      <c r="K1295" t="s">
        <v>790</v>
      </c>
      <c r="L1295" t="s">
        <v>91</v>
      </c>
      <c r="M1295">
        <v>7364</v>
      </c>
      <c r="N1295" t="s">
        <v>212</v>
      </c>
      <c r="O1295">
        <v>6315.08</v>
      </c>
      <c r="P1295" t="s">
        <v>212</v>
      </c>
      <c r="Q1295" s="5" t="str" cm="1">
        <f t="array" aca="1" ref="Q1295" ca="1">HYPERLINK("#"&amp;CELL("direccion",Tabla_471065!A1291),"1288")</f>
        <v>1288</v>
      </c>
      <c r="R1295" s="5" t="str" cm="1">
        <f t="array" aca="1" ref="R1295" ca="1">HYPERLINK("#"&amp;CELL("direccion",Tabla_471039!A1291),"1288")</f>
        <v>1288</v>
      </c>
      <c r="S1295" s="5" t="str" cm="1">
        <f t="array" aca="1" ref="S1295" ca="1">HYPERLINK("#"&amp;CELL("direccion",Tabla_471067!A1291),"1288")</f>
        <v>1288</v>
      </c>
      <c r="T1295" s="5" t="str" cm="1">
        <f t="array" aca="1" ref="T1295" ca="1">HYPERLINK("#"&amp;CELL("direccion",Tabla_471023!A1291),"1288")</f>
        <v>1288</v>
      </c>
      <c r="U1295" s="5" t="str" cm="1">
        <f t="array" aca="1" ref="U1295" ca="1">HYPERLINK("#"&amp;CELL("direccion",Tabla_471047!A1291),"1288")</f>
        <v>1288</v>
      </c>
      <c r="V1295" s="5" t="str" cm="1">
        <f t="array" aca="1" ref="V1295" ca="1">HYPERLINK("#"&amp;CELL("direccion",Tabla_471030!A1291),"1288")</f>
        <v>1288</v>
      </c>
      <c r="W1295" s="5" t="str" cm="1">
        <f t="array" aca="1" ref="W1295" ca="1">HYPERLINK("#"&amp;CELL("direccion",Tabla_471041!A1291),"1288")</f>
        <v>1288</v>
      </c>
      <c r="X1295" s="5" t="str" cm="1">
        <f t="array" aca="1" ref="X1295" ca="1">HYPERLINK("#"&amp;CELL("direccion",Tabla_471031!A1291),"1288")</f>
        <v>1288</v>
      </c>
      <c r="Y1295" s="5" t="str" cm="1">
        <f t="array" aca="1" ref="Y1295" ca="1">HYPERLINK("#"&amp;CELL("direccion",Tabla_471032!A1291),"1288")</f>
        <v>1288</v>
      </c>
      <c r="Z1295" s="5" t="str" cm="1">
        <f t="array" aca="1" ref="Z1295" ca="1">HYPERLINK("#"&amp;CELL("direccion",Tabla_471059!A1291),"1288")</f>
        <v>1288</v>
      </c>
      <c r="AA1295" s="5" t="str" cm="1">
        <f t="array" aca="1" ref="AA1295" ca="1">HYPERLINK("#"&amp;CELL("direccion",Tabla_471071!A1291),"1288")</f>
        <v>1288</v>
      </c>
      <c r="AB1295" s="5" t="str" cm="1">
        <f t="array" aca="1" ref="AB1295" ca="1">HYPERLINK("#"&amp;CELL("direccion",Tabla_471062!A1291),"1288")</f>
        <v>1288</v>
      </c>
      <c r="AC1295" s="5" t="str" cm="1">
        <f t="array" aca="1" ref="AC1295" ca="1">HYPERLINK("#"&amp;CELL("direccion",Tabla_471074!A1291),"1288")</f>
        <v>1288</v>
      </c>
      <c r="AD1295" t="s">
        <v>213</v>
      </c>
      <c r="AE1295" s="3">
        <v>45747</v>
      </c>
    </row>
    <row r="1296" spans="1:31" x14ac:dyDescent="0.3">
      <c r="A1296">
        <v>2025</v>
      </c>
      <c r="B1296" s="3">
        <v>45658</v>
      </c>
      <c r="C1296" s="3">
        <v>45747</v>
      </c>
      <c r="D1296" t="s">
        <v>84</v>
      </c>
      <c r="E1296">
        <v>89</v>
      </c>
      <c r="F1296" t="s">
        <v>340</v>
      </c>
      <c r="G1296" t="s">
        <v>340</v>
      </c>
      <c r="H1296" t="s">
        <v>225</v>
      </c>
      <c r="I1296" t="s">
        <v>1931</v>
      </c>
      <c r="J1296" t="s">
        <v>351</v>
      </c>
      <c r="K1296" t="s">
        <v>1101</v>
      </c>
      <c r="L1296" t="s">
        <v>92</v>
      </c>
      <c r="M1296">
        <v>7364</v>
      </c>
      <c r="N1296" t="s">
        <v>212</v>
      </c>
      <c r="O1296">
        <v>6315.08</v>
      </c>
      <c r="P1296" t="s">
        <v>212</v>
      </c>
      <c r="Q1296" s="5" t="str" cm="1">
        <f t="array" aca="1" ref="Q1296" ca="1">HYPERLINK("#"&amp;CELL("direccion",Tabla_471065!A1292),"1289")</f>
        <v>1289</v>
      </c>
      <c r="R1296" s="5" t="str" cm="1">
        <f t="array" aca="1" ref="R1296" ca="1">HYPERLINK("#"&amp;CELL("direccion",Tabla_471039!A1292),"1289")</f>
        <v>1289</v>
      </c>
      <c r="S1296" s="5" t="str" cm="1">
        <f t="array" aca="1" ref="S1296" ca="1">HYPERLINK("#"&amp;CELL("direccion",Tabla_471067!A1292),"1289")</f>
        <v>1289</v>
      </c>
      <c r="T1296" s="5" t="str" cm="1">
        <f t="array" aca="1" ref="T1296" ca="1">HYPERLINK("#"&amp;CELL("direccion",Tabla_471023!A1292),"1289")</f>
        <v>1289</v>
      </c>
      <c r="U1296" s="5" t="str" cm="1">
        <f t="array" aca="1" ref="U1296" ca="1">HYPERLINK("#"&amp;CELL("direccion",Tabla_471047!A1292),"1289")</f>
        <v>1289</v>
      </c>
      <c r="V1296" s="5" t="str" cm="1">
        <f t="array" aca="1" ref="V1296" ca="1">HYPERLINK("#"&amp;CELL("direccion",Tabla_471030!A1292),"1289")</f>
        <v>1289</v>
      </c>
      <c r="W1296" s="5" t="str" cm="1">
        <f t="array" aca="1" ref="W1296" ca="1">HYPERLINK("#"&amp;CELL("direccion",Tabla_471041!A1292),"1289")</f>
        <v>1289</v>
      </c>
      <c r="X1296" s="5" t="str" cm="1">
        <f t="array" aca="1" ref="X1296" ca="1">HYPERLINK("#"&amp;CELL("direccion",Tabla_471031!A1292),"1289")</f>
        <v>1289</v>
      </c>
      <c r="Y1296" s="5" t="str" cm="1">
        <f t="array" aca="1" ref="Y1296" ca="1">HYPERLINK("#"&amp;CELL("direccion",Tabla_471032!A1292),"1289")</f>
        <v>1289</v>
      </c>
      <c r="Z1296" s="5" t="str" cm="1">
        <f t="array" aca="1" ref="Z1296" ca="1">HYPERLINK("#"&amp;CELL("direccion",Tabla_471059!A1292),"1289")</f>
        <v>1289</v>
      </c>
      <c r="AA1296" s="5" t="str" cm="1">
        <f t="array" aca="1" ref="AA1296" ca="1">HYPERLINK("#"&amp;CELL("direccion",Tabla_471071!A1292),"1289")</f>
        <v>1289</v>
      </c>
      <c r="AB1296" s="5" t="str" cm="1">
        <f t="array" aca="1" ref="AB1296" ca="1">HYPERLINK("#"&amp;CELL("direccion",Tabla_471062!A1292),"1289")</f>
        <v>1289</v>
      </c>
      <c r="AC1296" s="5" t="str" cm="1">
        <f t="array" aca="1" ref="AC1296" ca="1">HYPERLINK("#"&amp;CELL("direccion",Tabla_471074!A1292),"1289")</f>
        <v>1289</v>
      </c>
      <c r="AD1296" t="s">
        <v>213</v>
      </c>
      <c r="AE1296" s="3">
        <v>45747</v>
      </c>
    </row>
    <row r="1297" spans="1:31" x14ac:dyDescent="0.3">
      <c r="A1297">
        <v>2025</v>
      </c>
      <c r="B1297" s="3">
        <v>45658</v>
      </c>
      <c r="C1297" s="3">
        <v>45747</v>
      </c>
      <c r="D1297" t="s">
        <v>84</v>
      </c>
      <c r="E1297">
        <v>89</v>
      </c>
      <c r="F1297" t="s">
        <v>297</v>
      </c>
      <c r="G1297" t="s">
        <v>297</v>
      </c>
      <c r="H1297" t="s">
        <v>225</v>
      </c>
      <c r="I1297" t="s">
        <v>1932</v>
      </c>
      <c r="J1297" t="s">
        <v>1551</v>
      </c>
      <c r="K1297" t="s">
        <v>553</v>
      </c>
      <c r="L1297" t="s">
        <v>92</v>
      </c>
      <c r="M1297">
        <v>8399</v>
      </c>
      <c r="N1297" t="s">
        <v>212</v>
      </c>
      <c r="O1297">
        <v>6909.9000000000005</v>
      </c>
      <c r="P1297" t="s">
        <v>212</v>
      </c>
      <c r="Q1297" s="5" t="str" cm="1">
        <f t="array" aca="1" ref="Q1297" ca="1">HYPERLINK("#"&amp;CELL("direccion",Tabla_471065!A1293),"1290")</f>
        <v>1290</v>
      </c>
      <c r="R1297" s="5" t="str" cm="1">
        <f t="array" aca="1" ref="R1297" ca="1">HYPERLINK("#"&amp;CELL("direccion",Tabla_471039!A1293),"1290")</f>
        <v>1290</v>
      </c>
      <c r="S1297" s="5" t="str" cm="1">
        <f t="array" aca="1" ref="S1297" ca="1">HYPERLINK("#"&amp;CELL("direccion",Tabla_471067!A1293),"1290")</f>
        <v>1290</v>
      </c>
      <c r="T1297" s="5" t="str" cm="1">
        <f t="array" aca="1" ref="T1297" ca="1">HYPERLINK("#"&amp;CELL("direccion",Tabla_471023!A1293),"1290")</f>
        <v>1290</v>
      </c>
      <c r="U1297" s="5" t="str" cm="1">
        <f t="array" aca="1" ref="U1297" ca="1">HYPERLINK("#"&amp;CELL("direccion",Tabla_471047!A1293),"1290")</f>
        <v>1290</v>
      </c>
      <c r="V1297" s="5" t="str" cm="1">
        <f t="array" aca="1" ref="V1297" ca="1">HYPERLINK("#"&amp;CELL("direccion",Tabla_471030!A1293),"1290")</f>
        <v>1290</v>
      </c>
      <c r="W1297" s="5" t="str" cm="1">
        <f t="array" aca="1" ref="W1297" ca="1">HYPERLINK("#"&amp;CELL("direccion",Tabla_471041!A1293),"1290")</f>
        <v>1290</v>
      </c>
      <c r="X1297" s="5" t="str" cm="1">
        <f t="array" aca="1" ref="X1297" ca="1">HYPERLINK("#"&amp;CELL("direccion",Tabla_471031!A1293),"1290")</f>
        <v>1290</v>
      </c>
      <c r="Y1297" s="5" t="str" cm="1">
        <f t="array" aca="1" ref="Y1297" ca="1">HYPERLINK("#"&amp;CELL("direccion",Tabla_471032!A1293),"1290")</f>
        <v>1290</v>
      </c>
      <c r="Z1297" s="5" t="str" cm="1">
        <f t="array" aca="1" ref="Z1297" ca="1">HYPERLINK("#"&amp;CELL("direccion",Tabla_471059!A1293),"1290")</f>
        <v>1290</v>
      </c>
      <c r="AA1297" s="5" t="str" cm="1">
        <f t="array" aca="1" ref="AA1297" ca="1">HYPERLINK("#"&amp;CELL("direccion",Tabla_471071!A1293),"1290")</f>
        <v>1290</v>
      </c>
      <c r="AB1297" s="5" t="str" cm="1">
        <f t="array" aca="1" ref="AB1297" ca="1">HYPERLINK("#"&amp;CELL("direccion",Tabla_471062!A1293),"1290")</f>
        <v>1290</v>
      </c>
      <c r="AC1297" s="5" t="str" cm="1">
        <f t="array" aca="1" ref="AC1297" ca="1">HYPERLINK("#"&amp;CELL("direccion",Tabla_471074!A1293),"1290")</f>
        <v>1290</v>
      </c>
      <c r="AD1297" t="s">
        <v>213</v>
      </c>
      <c r="AE1297" s="3">
        <v>45747</v>
      </c>
    </row>
    <row r="1298" spans="1:31" x14ac:dyDescent="0.3">
      <c r="A1298">
        <v>2025</v>
      </c>
      <c r="B1298" s="3">
        <v>45658</v>
      </c>
      <c r="C1298" s="3">
        <v>45747</v>
      </c>
      <c r="D1298" t="s">
        <v>84</v>
      </c>
      <c r="E1298">
        <v>89</v>
      </c>
      <c r="F1298" t="s">
        <v>324</v>
      </c>
      <c r="G1298" t="s">
        <v>324</v>
      </c>
      <c r="H1298" t="s">
        <v>225</v>
      </c>
      <c r="I1298" t="s">
        <v>1933</v>
      </c>
      <c r="J1298" t="s">
        <v>506</v>
      </c>
      <c r="K1298" t="s">
        <v>1718</v>
      </c>
      <c r="L1298" t="s">
        <v>92</v>
      </c>
      <c r="M1298">
        <v>7364</v>
      </c>
      <c r="N1298" t="s">
        <v>212</v>
      </c>
      <c r="O1298">
        <v>6315.08</v>
      </c>
      <c r="P1298" t="s">
        <v>212</v>
      </c>
      <c r="Q1298" s="5" t="str" cm="1">
        <f t="array" aca="1" ref="Q1298" ca="1">HYPERLINK("#"&amp;CELL("direccion",Tabla_471065!A1294),"1291")</f>
        <v>1291</v>
      </c>
      <c r="R1298" s="5" t="str" cm="1">
        <f t="array" aca="1" ref="R1298" ca="1">HYPERLINK("#"&amp;CELL("direccion",Tabla_471039!A1294),"1291")</f>
        <v>1291</v>
      </c>
      <c r="S1298" s="5" t="str" cm="1">
        <f t="array" aca="1" ref="S1298" ca="1">HYPERLINK("#"&amp;CELL("direccion",Tabla_471067!A1294),"1291")</f>
        <v>1291</v>
      </c>
      <c r="T1298" s="5" t="str" cm="1">
        <f t="array" aca="1" ref="T1298" ca="1">HYPERLINK("#"&amp;CELL("direccion",Tabla_471023!A1294),"1291")</f>
        <v>1291</v>
      </c>
      <c r="U1298" s="5" t="str" cm="1">
        <f t="array" aca="1" ref="U1298" ca="1">HYPERLINK("#"&amp;CELL("direccion",Tabla_471047!A1294),"1291")</f>
        <v>1291</v>
      </c>
      <c r="V1298" s="5" t="str" cm="1">
        <f t="array" aca="1" ref="V1298" ca="1">HYPERLINK("#"&amp;CELL("direccion",Tabla_471030!A1294),"1291")</f>
        <v>1291</v>
      </c>
      <c r="W1298" s="5" t="str" cm="1">
        <f t="array" aca="1" ref="W1298" ca="1">HYPERLINK("#"&amp;CELL("direccion",Tabla_471041!A1294),"1291")</f>
        <v>1291</v>
      </c>
      <c r="X1298" s="5" t="str" cm="1">
        <f t="array" aca="1" ref="X1298" ca="1">HYPERLINK("#"&amp;CELL("direccion",Tabla_471031!A1294),"1291")</f>
        <v>1291</v>
      </c>
      <c r="Y1298" s="5" t="str" cm="1">
        <f t="array" aca="1" ref="Y1298" ca="1">HYPERLINK("#"&amp;CELL("direccion",Tabla_471032!A1294),"1291")</f>
        <v>1291</v>
      </c>
      <c r="Z1298" s="5" t="str" cm="1">
        <f t="array" aca="1" ref="Z1298" ca="1">HYPERLINK("#"&amp;CELL("direccion",Tabla_471059!A1294),"1291")</f>
        <v>1291</v>
      </c>
      <c r="AA1298" s="5" t="str" cm="1">
        <f t="array" aca="1" ref="AA1298" ca="1">HYPERLINK("#"&amp;CELL("direccion",Tabla_471071!A1294),"1291")</f>
        <v>1291</v>
      </c>
      <c r="AB1298" s="5" t="str" cm="1">
        <f t="array" aca="1" ref="AB1298" ca="1">HYPERLINK("#"&amp;CELL("direccion",Tabla_471062!A1294),"1291")</f>
        <v>1291</v>
      </c>
      <c r="AC1298" s="5" t="str" cm="1">
        <f t="array" aca="1" ref="AC1298" ca="1">HYPERLINK("#"&amp;CELL("direccion",Tabla_471074!A1294),"1291")</f>
        <v>1291</v>
      </c>
      <c r="AD1298" t="s">
        <v>213</v>
      </c>
      <c r="AE1298" s="3">
        <v>45747</v>
      </c>
    </row>
    <row r="1299" spans="1:31" x14ac:dyDescent="0.3">
      <c r="A1299">
        <v>2025</v>
      </c>
      <c r="B1299" s="3">
        <v>45658</v>
      </c>
      <c r="C1299" s="3">
        <v>45747</v>
      </c>
      <c r="D1299" t="s">
        <v>84</v>
      </c>
      <c r="E1299">
        <v>89</v>
      </c>
      <c r="F1299" t="s">
        <v>324</v>
      </c>
      <c r="G1299" t="s">
        <v>324</v>
      </c>
      <c r="H1299" t="s">
        <v>225</v>
      </c>
      <c r="I1299" t="s">
        <v>1934</v>
      </c>
      <c r="J1299" t="s">
        <v>1065</v>
      </c>
      <c r="K1299" t="s">
        <v>395</v>
      </c>
      <c r="L1299" t="s">
        <v>91</v>
      </c>
      <c r="M1299">
        <v>7364</v>
      </c>
      <c r="N1299" t="s">
        <v>212</v>
      </c>
      <c r="O1299">
        <v>6315.08</v>
      </c>
      <c r="P1299" t="s">
        <v>212</v>
      </c>
      <c r="Q1299" s="5" t="str" cm="1">
        <f t="array" aca="1" ref="Q1299" ca="1">HYPERLINK("#"&amp;CELL("direccion",Tabla_471065!A1295),"1292")</f>
        <v>1292</v>
      </c>
      <c r="R1299" s="5" t="str" cm="1">
        <f t="array" aca="1" ref="R1299" ca="1">HYPERLINK("#"&amp;CELL("direccion",Tabla_471039!A1295),"1292")</f>
        <v>1292</v>
      </c>
      <c r="S1299" s="5" t="str" cm="1">
        <f t="array" aca="1" ref="S1299" ca="1">HYPERLINK("#"&amp;CELL("direccion",Tabla_471067!A1295),"1292")</f>
        <v>1292</v>
      </c>
      <c r="T1299" s="5" t="str" cm="1">
        <f t="array" aca="1" ref="T1299" ca="1">HYPERLINK("#"&amp;CELL("direccion",Tabla_471023!A1295),"1292")</f>
        <v>1292</v>
      </c>
      <c r="U1299" s="5" t="str" cm="1">
        <f t="array" aca="1" ref="U1299" ca="1">HYPERLINK("#"&amp;CELL("direccion",Tabla_471047!A1295),"1292")</f>
        <v>1292</v>
      </c>
      <c r="V1299" s="5" t="str" cm="1">
        <f t="array" aca="1" ref="V1299" ca="1">HYPERLINK("#"&amp;CELL("direccion",Tabla_471030!A1295),"1292")</f>
        <v>1292</v>
      </c>
      <c r="W1299" s="5" t="str" cm="1">
        <f t="array" aca="1" ref="W1299" ca="1">HYPERLINK("#"&amp;CELL("direccion",Tabla_471041!A1295),"1292")</f>
        <v>1292</v>
      </c>
      <c r="X1299" s="5" t="str" cm="1">
        <f t="array" aca="1" ref="X1299" ca="1">HYPERLINK("#"&amp;CELL("direccion",Tabla_471031!A1295),"1292")</f>
        <v>1292</v>
      </c>
      <c r="Y1299" s="5" t="str" cm="1">
        <f t="array" aca="1" ref="Y1299" ca="1">HYPERLINK("#"&amp;CELL("direccion",Tabla_471032!A1295),"1292")</f>
        <v>1292</v>
      </c>
      <c r="Z1299" s="5" t="str" cm="1">
        <f t="array" aca="1" ref="Z1299" ca="1">HYPERLINK("#"&amp;CELL("direccion",Tabla_471059!A1295),"1292")</f>
        <v>1292</v>
      </c>
      <c r="AA1299" s="5" t="str" cm="1">
        <f t="array" aca="1" ref="AA1299" ca="1">HYPERLINK("#"&amp;CELL("direccion",Tabla_471071!A1295),"1292")</f>
        <v>1292</v>
      </c>
      <c r="AB1299" s="5" t="str" cm="1">
        <f t="array" aca="1" ref="AB1299" ca="1">HYPERLINK("#"&amp;CELL("direccion",Tabla_471062!A1295),"1292")</f>
        <v>1292</v>
      </c>
      <c r="AC1299" s="5" t="str" cm="1">
        <f t="array" aca="1" ref="AC1299" ca="1">HYPERLINK("#"&amp;CELL("direccion",Tabla_471074!A1295),"1292")</f>
        <v>1292</v>
      </c>
      <c r="AD1299" t="s">
        <v>213</v>
      </c>
      <c r="AE1299" s="3">
        <v>45747</v>
      </c>
    </row>
    <row r="1300" spans="1:31" x14ac:dyDescent="0.3">
      <c r="A1300">
        <v>2025</v>
      </c>
      <c r="B1300" s="3">
        <v>45658</v>
      </c>
      <c r="C1300" s="3">
        <v>45747</v>
      </c>
      <c r="D1300" t="s">
        <v>84</v>
      </c>
      <c r="E1300">
        <v>89</v>
      </c>
      <c r="F1300" t="s">
        <v>297</v>
      </c>
      <c r="G1300" t="s">
        <v>297</v>
      </c>
      <c r="H1300" t="s">
        <v>225</v>
      </c>
      <c r="I1300" t="s">
        <v>1066</v>
      </c>
      <c r="J1300" t="s">
        <v>509</v>
      </c>
      <c r="K1300" t="s">
        <v>1688</v>
      </c>
      <c r="L1300" t="s">
        <v>92</v>
      </c>
      <c r="M1300">
        <v>8399</v>
      </c>
      <c r="N1300" t="s">
        <v>212</v>
      </c>
      <c r="O1300">
        <v>6909.9000000000005</v>
      </c>
      <c r="P1300" t="s">
        <v>212</v>
      </c>
      <c r="Q1300" s="5" t="str" cm="1">
        <f t="array" aca="1" ref="Q1300" ca="1">HYPERLINK("#"&amp;CELL("direccion",Tabla_471065!A1296),"1293")</f>
        <v>1293</v>
      </c>
      <c r="R1300" s="5" t="str" cm="1">
        <f t="array" aca="1" ref="R1300" ca="1">HYPERLINK("#"&amp;CELL("direccion",Tabla_471039!A1296),"1293")</f>
        <v>1293</v>
      </c>
      <c r="S1300" s="5" t="str" cm="1">
        <f t="array" aca="1" ref="S1300" ca="1">HYPERLINK("#"&amp;CELL("direccion",Tabla_471067!A1296),"1293")</f>
        <v>1293</v>
      </c>
      <c r="T1300" s="5" t="str" cm="1">
        <f t="array" aca="1" ref="T1300" ca="1">HYPERLINK("#"&amp;CELL("direccion",Tabla_471023!A1296),"1293")</f>
        <v>1293</v>
      </c>
      <c r="U1300" s="5" t="str" cm="1">
        <f t="array" aca="1" ref="U1300" ca="1">HYPERLINK("#"&amp;CELL("direccion",Tabla_471047!A1296),"1293")</f>
        <v>1293</v>
      </c>
      <c r="V1300" s="5" t="str" cm="1">
        <f t="array" aca="1" ref="V1300" ca="1">HYPERLINK("#"&amp;CELL("direccion",Tabla_471030!A1296),"1293")</f>
        <v>1293</v>
      </c>
      <c r="W1300" s="5" t="str" cm="1">
        <f t="array" aca="1" ref="W1300" ca="1">HYPERLINK("#"&amp;CELL("direccion",Tabla_471041!A1296),"1293")</f>
        <v>1293</v>
      </c>
      <c r="X1300" s="5" t="str" cm="1">
        <f t="array" aca="1" ref="X1300" ca="1">HYPERLINK("#"&amp;CELL("direccion",Tabla_471031!A1296),"1293")</f>
        <v>1293</v>
      </c>
      <c r="Y1300" s="5" t="str" cm="1">
        <f t="array" aca="1" ref="Y1300" ca="1">HYPERLINK("#"&amp;CELL("direccion",Tabla_471032!A1296),"1293")</f>
        <v>1293</v>
      </c>
      <c r="Z1300" s="5" t="str" cm="1">
        <f t="array" aca="1" ref="Z1300" ca="1">HYPERLINK("#"&amp;CELL("direccion",Tabla_471059!A1296),"1293")</f>
        <v>1293</v>
      </c>
      <c r="AA1300" s="5" t="str" cm="1">
        <f t="array" aca="1" ref="AA1300" ca="1">HYPERLINK("#"&amp;CELL("direccion",Tabla_471071!A1296),"1293")</f>
        <v>1293</v>
      </c>
      <c r="AB1300" s="5" t="str" cm="1">
        <f t="array" aca="1" ref="AB1300" ca="1">HYPERLINK("#"&amp;CELL("direccion",Tabla_471062!A1296),"1293")</f>
        <v>1293</v>
      </c>
      <c r="AC1300" s="5" t="str" cm="1">
        <f t="array" aca="1" ref="AC1300" ca="1">HYPERLINK("#"&amp;CELL("direccion",Tabla_471074!A1296),"1293")</f>
        <v>1293</v>
      </c>
      <c r="AD1300" t="s">
        <v>213</v>
      </c>
      <c r="AE1300" s="3">
        <v>45747</v>
      </c>
    </row>
    <row r="1301" spans="1:31" x14ac:dyDescent="0.3">
      <c r="A1301">
        <v>2025</v>
      </c>
      <c r="B1301" s="3">
        <v>45658</v>
      </c>
      <c r="C1301" s="3">
        <v>45747</v>
      </c>
      <c r="D1301" t="s">
        <v>84</v>
      </c>
      <c r="E1301">
        <v>89</v>
      </c>
      <c r="F1301" t="s">
        <v>324</v>
      </c>
      <c r="G1301" t="s">
        <v>324</v>
      </c>
      <c r="H1301" t="s">
        <v>225</v>
      </c>
      <c r="I1301" t="s">
        <v>1935</v>
      </c>
      <c r="J1301" t="s">
        <v>516</v>
      </c>
      <c r="K1301" t="s">
        <v>1538</v>
      </c>
      <c r="L1301" t="s">
        <v>91</v>
      </c>
      <c r="M1301">
        <v>7364</v>
      </c>
      <c r="N1301" t="s">
        <v>212</v>
      </c>
      <c r="O1301">
        <v>6315.08</v>
      </c>
      <c r="P1301" t="s">
        <v>212</v>
      </c>
      <c r="Q1301" s="5" t="str" cm="1">
        <f t="array" aca="1" ref="Q1301" ca="1">HYPERLINK("#"&amp;CELL("direccion",Tabla_471065!A1297),"1294")</f>
        <v>1294</v>
      </c>
      <c r="R1301" s="5" t="str" cm="1">
        <f t="array" aca="1" ref="R1301" ca="1">HYPERLINK("#"&amp;CELL("direccion",Tabla_471039!A1297),"1294")</f>
        <v>1294</v>
      </c>
      <c r="S1301" s="5" t="str" cm="1">
        <f t="array" aca="1" ref="S1301" ca="1">HYPERLINK("#"&amp;CELL("direccion",Tabla_471067!A1297),"1294")</f>
        <v>1294</v>
      </c>
      <c r="T1301" s="5" t="str" cm="1">
        <f t="array" aca="1" ref="T1301" ca="1">HYPERLINK("#"&amp;CELL("direccion",Tabla_471023!A1297),"1294")</f>
        <v>1294</v>
      </c>
      <c r="U1301" s="5" t="str" cm="1">
        <f t="array" aca="1" ref="U1301" ca="1">HYPERLINK("#"&amp;CELL("direccion",Tabla_471047!A1297),"1294")</f>
        <v>1294</v>
      </c>
      <c r="V1301" s="5" t="str" cm="1">
        <f t="array" aca="1" ref="V1301" ca="1">HYPERLINK("#"&amp;CELL("direccion",Tabla_471030!A1297),"1294")</f>
        <v>1294</v>
      </c>
      <c r="W1301" s="5" t="str" cm="1">
        <f t="array" aca="1" ref="W1301" ca="1">HYPERLINK("#"&amp;CELL("direccion",Tabla_471041!A1297),"1294")</f>
        <v>1294</v>
      </c>
      <c r="X1301" s="5" t="str" cm="1">
        <f t="array" aca="1" ref="X1301" ca="1">HYPERLINK("#"&amp;CELL("direccion",Tabla_471031!A1297),"1294")</f>
        <v>1294</v>
      </c>
      <c r="Y1301" s="5" t="str" cm="1">
        <f t="array" aca="1" ref="Y1301" ca="1">HYPERLINK("#"&amp;CELL("direccion",Tabla_471032!A1297),"1294")</f>
        <v>1294</v>
      </c>
      <c r="Z1301" s="5" t="str" cm="1">
        <f t="array" aca="1" ref="Z1301" ca="1">HYPERLINK("#"&amp;CELL("direccion",Tabla_471059!A1297),"1294")</f>
        <v>1294</v>
      </c>
      <c r="AA1301" s="5" t="str" cm="1">
        <f t="array" aca="1" ref="AA1301" ca="1">HYPERLINK("#"&amp;CELL("direccion",Tabla_471071!A1297),"1294")</f>
        <v>1294</v>
      </c>
      <c r="AB1301" s="5" t="str" cm="1">
        <f t="array" aca="1" ref="AB1301" ca="1">HYPERLINK("#"&amp;CELL("direccion",Tabla_471062!A1297),"1294")</f>
        <v>1294</v>
      </c>
      <c r="AC1301" s="5" t="str" cm="1">
        <f t="array" aca="1" ref="AC1301" ca="1">HYPERLINK("#"&amp;CELL("direccion",Tabla_471074!A1297),"1294")</f>
        <v>1294</v>
      </c>
      <c r="AD1301" t="s">
        <v>213</v>
      </c>
      <c r="AE1301" s="3">
        <v>45747</v>
      </c>
    </row>
    <row r="1302" spans="1:31" x14ac:dyDescent="0.3">
      <c r="A1302">
        <v>2025</v>
      </c>
      <c r="B1302" s="3">
        <v>45658</v>
      </c>
      <c r="C1302" s="3">
        <v>45747</v>
      </c>
      <c r="D1302" t="s">
        <v>84</v>
      </c>
      <c r="E1302">
        <v>89</v>
      </c>
      <c r="F1302" t="s">
        <v>324</v>
      </c>
      <c r="G1302" t="s">
        <v>324</v>
      </c>
      <c r="H1302" t="s">
        <v>225</v>
      </c>
      <c r="I1302" t="s">
        <v>388</v>
      </c>
      <c r="J1302" t="s">
        <v>364</v>
      </c>
      <c r="K1302" t="s">
        <v>1269</v>
      </c>
      <c r="L1302" t="s">
        <v>91</v>
      </c>
      <c r="M1302">
        <v>7364</v>
      </c>
      <c r="N1302" t="s">
        <v>212</v>
      </c>
      <c r="O1302">
        <v>6315.08</v>
      </c>
      <c r="P1302" t="s">
        <v>212</v>
      </c>
      <c r="Q1302" s="5" t="str" cm="1">
        <f t="array" aca="1" ref="Q1302" ca="1">HYPERLINK("#"&amp;CELL("direccion",Tabla_471065!A1298),"1295")</f>
        <v>1295</v>
      </c>
      <c r="R1302" s="5" t="str" cm="1">
        <f t="array" aca="1" ref="R1302" ca="1">HYPERLINK("#"&amp;CELL("direccion",Tabla_471039!A1298),"1295")</f>
        <v>1295</v>
      </c>
      <c r="S1302" s="5" t="str" cm="1">
        <f t="array" aca="1" ref="S1302" ca="1">HYPERLINK("#"&amp;CELL("direccion",Tabla_471067!A1298),"1295")</f>
        <v>1295</v>
      </c>
      <c r="T1302" s="5" t="str" cm="1">
        <f t="array" aca="1" ref="T1302" ca="1">HYPERLINK("#"&amp;CELL("direccion",Tabla_471023!A1298),"1295")</f>
        <v>1295</v>
      </c>
      <c r="U1302" s="5" t="str" cm="1">
        <f t="array" aca="1" ref="U1302" ca="1">HYPERLINK("#"&amp;CELL("direccion",Tabla_471047!A1298),"1295")</f>
        <v>1295</v>
      </c>
      <c r="V1302" s="5" t="str" cm="1">
        <f t="array" aca="1" ref="V1302" ca="1">HYPERLINK("#"&amp;CELL("direccion",Tabla_471030!A1298),"1295")</f>
        <v>1295</v>
      </c>
      <c r="W1302" s="5" t="str" cm="1">
        <f t="array" aca="1" ref="W1302" ca="1">HYPERLINK("#"&amp;CELL("direccion",Tabla_471041!A1298),"1295")</f>
        <v>1295</v>
      </c>
      <c r="X1302" s="5" t="str" cm="1">
        <f t="array" aca="1" ref="X1302" ca="1">HYPERLINK("#"&amp;CELL("direccion",Tabla_471031!A1298),"1295")</f>
        <v>1295</v>
      </c>
      <c r="Y1302" s="5" t="str" cm="1">
        <f t="array" aca="1" ref="Y1302" ca="1">HYPERLINK("#"&amp;CELL("direccion",Tabla_471032!A1298),"1295")</f>
        <v>1295</v>
      </c>
      <c r="Z1302" s="5" t="str" cm="1">
        <f t="array" aca="1" ref="Z1302" ca="1">HYPERLINK("#"&amp;CELL("direccion",Tabla_471059!A1298),"1295")</f>
        <v>1295</v>
      </c>
      <c r="AA1302" s="5" t="str" cm="1">
        <f t="array" aca="1" ref="AA1302" ca="1">HYPERLINK("#"&amp;CELL("direccion",Tabla_471071!A1298),"1295")</f>
        <v>1295</v>
      </c>
      <c r="AB1302" s="5" t="str" cm="1">
        <f t="array" aca="1" ref="AB1302" ca="1">HYPERLINK("#"&amp;CELL("direccion",Tabla_471062!A1298),"1295")</f>
        <v>1295</v>
      </c>
      <c r="AC1302" s="5" t="str" cm="1">
        <f t="array" aca="1" ref="AC1302" ca="1">HYPERLINK("#"&amp;CELL("direccion",Tabla_471074!A1298),"1295")</f>
        <v>1295</v>
      </c>
      <c r="AD1302" t="s">
        <v>213</v>
      </c>
      <c r="AE1302" s="3">
        <v>45747</v>
      </c>
    </row>
    <row r="1303" spans="1:31" x14ac:dyDescent="0.3">
      <c r="A1303">
        <v>2025</v>
      </c>
      <c r="B1303" s="3">
        <v>45658</v>
      </c>
      <c r="C1303" s="3">
        <v>45747</v>
      </c>
      <c r="D1303" t="s">
        <v>84</v>
      </c>
      <c r="E1303">
        <v>89</v>
      </c>
      <c r="F1303" t="s">
        <v>297</v>
      </c>
      <c r="G1303" t="s">
        <v>297</v>
      </c>
      <c r="H1303" t="s">
        <v>225</v>
      </c>
      <c r="I1303" t="s">
        <v>1936</v>
      </c>
      <c r="J1303" t="s">
        <v>1937</v>
      </c>
      <c r="K1303" t="s">
        <v>1938</v>
      </c>
      <c r="L1303" t="s">
        <v>91</v>
      </c>
      <c r="M1303">
        <v>8399</v>
      </c>
      <c r="N1303" t="s">
        <v>212</v>
      </c>
      <c r="O1303">
        <v>6909.9000000000005</v>
      </c>
      <c r="P1303" t="s">
        <v>212</v>
      </c>
      <c r="Q1303" s="5" t="str" cm="1">
        <f t="array" aca="1" ref="Q1303" ca="1">HYPERLINK("#"&amp;CELL("direccion",Tabla_471065!A1299),"1296")</f>
        <v>1296</v>
      </c>
      <c r="R1303" s="5" t="str" cm="1">
        <f t="array" aca="1" ref="R1303" ca="1">HYPERLINK("#"&amp;CELL("direccion",Tabla_471039!A1299),"1296")</f>
        <v>1296</v>
      </c>
      <c r="S1303" s="5" t="str" cm="1">
        <f t="array" aca="1" ref="S1303" ca="1">HYPERLINK("#"&amp;CELL("direccion",Tabla_471067!A1299),"1296")</f>
        <v>1296</v>
      </c>
      <c r="T1303" s="5" t="str" cm="1">
        <f t="array" aca="1" ref="T1303" ca="1">HYPERLINK("#"&amp;CELL("direccion",Tabla_471023!A1299),"1296")</f>
        <v>1296</v>
      </c>
      <c r="U1303" s="5" t="str" cm="1">
        <f t="array" aca="1" ref="U1303" ca="1">HYPERLINK("#"&amp;CELL("direccion",Tabla_471047!A1299),"1296")</f>
        <v>1296</v>
      </c>
      <c r="V1303" s="5" t="str" cm="1">
        <f t="array" aca="1" ref="V1303" ca="1">HYPERLINK("#"&amp;CELL("direccion",Tabla_471030!A1299),"1296")</f>
        <v>1296</v>
      </c>
      <c r="W1303" s="5" t="str" cm="1">
        <f t="array" aca="1" ref="W1303" ca="1">HYPERLINK("#"&amp;CELL("direccion",Tabla_471041!A1299),"1296")</f>
        <v>1296</v>
      </c>
      <c r="X1303" s="5" t="str" cm="1">
        <f t="array" aca="1" ref="X1303" ca="1">HYPERLINK("#"&amp;CELL("direccion",Tabla_471031!A1299),"1296")</f>
        <v>1296</v>
      </c>
      <c r="Y1303" s="5" t="str" cm="1">
        <f t="array" aca="1" ref="Y1303" ca="1">HYPERLINK("#"&amp;CELL("direccion",Tabla_471032!A1299),"1296")</f>
        <v>1296</v>
      </c>
      <c r="Z1303" s="5" t="str" cm="1">
        <f t="array" aca="1" ref="Z1303" ca="1">HYPERLINK("#"&amp;CELL("direccion",Tabla_471059!A1299),"1296")</f>
        <v>1296</v>
      </c>
      <c r="AA1303" s="5" t="str" cm="1">
        <f t="array" aca="1" ref="AA1303" ca="1">HYPERLINK("#"&amp;CELL("direccion",Tabla_471071!A1299),"1296")</f>
        <v>1296</v>
      </c>
      <c r="AB1303" s="5" t="str" cm="1">
        <f t="array" aca="1" ref="AB1303" ca="1">HYPERLINK("#"&amp;CELL("direccion",Tabla_471062!A1299),"1296")</f>
        <v>1296</v>
      </c>
      <c r="AC1303" s="5" t="str" cm="1">
        <f t="array" aca="1" ref="AC1303" ca="1">HYPERLINK("#"&amp;CELL("direccion",Tabla_471074!A1299),"1296")</f>
        <v>1296</v>
      </c>
      <c r="AD1303" t="s">
        <v>213</v>
      </c>
      <c r="AE1303" s="3">
        <v>45747</v>
      </c>
    </row>
    <row r="1304" spans="1:31" x14ac:dyDescent="0.3">
      <c r="A1304">
        <v>2025</v>
      </c>
      <c r="B1304" s="3">
        <v>45658</v>
      </c>
      <c r="C1304" s="3">
        <v>45747</v>
      </c>
      <c r="D1304" t="s">
        <v>84</v>
      </c>
      <c r="E1304">
        <v>89</v>
      </c>
      <c r="F1304" t="s">
        <v>297</v>
      </c>
      <c r="G1304" t="s">
        <v>297</v>
      </c>
      <c r="H1304" t="s">
        <v>225</v>
      </c>
      <c r="I1304" t="s">
        <v>1939</v>
      </c>
      <c r="J1304" t="s">
        <v>538</v>
      </c>
      <c r="K1304" t="s">
        <v>348</v>
      </c>
      <c r="L1304" t="s">
        <v>92</v>
      </c>
      <c r="M1304">
        <v>8399</v>
      </c>
      <c r="N1304" t="s">
        <v>212</v>
      </c>
      <c r="O1304">
        <v>6909.9000000000005</v>
      </c>
      <c r="P1304" t="s">
        <v>212</v>
      </c>
      <c r="Q1304" s="5" t="str" cm="1">
        <f t="array" aca="1" ref="Q1304" ca="1">HYPERLINK("#"&amp;CELL("direccion",Tabla_471065!A1300),"1297")</f>
        <v>1297</v>
      </c>
      <c r="R1304" s="5" t="str" cm="1">
        <f t="array" aca="1" ref="R1304" ca="1">HYPERLINK("#"&amp;CELL("direccion",Tabla_471039!A1300),"1297")</f>
        <v>1297</v>
      </c>
      <c r="S1304" s="5" t="str" cm="1">
        <f t="array" aca="1" ref="S1304" ca="1">HYPERLINK("#"&amp;CELL("direccion",Tabla_471067!A1300),"1297")</f>
        <v>1297</v>
      </c>
      <c r="T1304" s="5" t="str" cm="1">
        <f t="array" aca="1" ref="T1304" ca="1">HYPERLINK("#"&amp;CELL("direccion",Tabla_471023!A1300),"1297")</f>
        <v>1297</v>
      </c>
      <c r="U1304" s="5" t="str" cm="1">
        <f t="array" aca="1" ref="U1304" ca="1">HYPERLINK("#"&amp;CELL("direccion",Tabla_471047!A1300),"1297")</f>
        <v>1297</v>
      </c>
      <c r="V1304" s="5" t="str" cm="1">
        <f t="array" aca="1" ref="V1304" ca="1">HYPERLINK("#"&amp;CELL("direccion",Tabla_471030!A1300),"1297")</f>
        <v>1297</v>
      </c>
      <c r="W1304" s="5" t="str" cm="1">
        <f t="array" aca="1" ref="W1304" ca="1">HYPERLINK("#"&amp;CELL("direccion",Tabla_471041!A1300),"1297")</f>
        <v>1297</v>
      </c>
      <c r="X1304" s="5" t="str" cm="1">
        <f t="array" aca="1" ref="X1304" ca="1">HYPERLINK("#"&amp;CELL("direccion",Tabla_471031!A1300),"1297")</f>
        <v>1297</v>
      </c>
      <c r="Y1304" s="5" t="str" cm="1">
        <f t="array" aca="1" ref="Y1304" ca="1">HYPERLINK("#"&amp;CELL("direccion",Tabla_471032!A1300),"1297")</f>
        <v>1297</v>
      </c>
      <c r="Z1304" s="5" t="str" cm="1">
        <f t="array" aca="1" ref="Z1304" ca="1">HYPERLINK("#"&amp;CELL("direccion",Tabla_471059!A1300),"1297")</f>
        <v>1297</v>
      </c>
      <c r="AA1304" s="5" t="str" cm="1">
        <f t="array" aca="1" ref="AA1304" ca="1">HYPERLINK("#"&amp;CELL("direccion",Tabla_471071!A1300),"1297")</f>
        <v>1297</v>
      </c>
      <c r="AB1304" s="5" t="str" cm="1">
        <f t="array" aca="1" ref="AB1304" ca="1">HYPERLINK("#"&amp;CELL("direccion",Tabla_471062!A1300),"1297")</f>
        <v>1297</v>
      </c>
      <c r="AC1304" s="5" t="str" cm="1">
        <f t="array" aca="1" ref="AC1304" ca="1">HYPERLINK("#"&amp;CELL("direccion",Tabla_471074!A1300),"1297")</f>
        <v>1297</v>
      </c>
      <c r="AD1304" t="s">
        <v>213</v>
      </c>
      <c r="AE1304" s="3">
        <v>45747</v>
      </c>
    </row>
    <row r="1305" spans="1:31" x14ac:dyDescent="0.3">
      <c r="A1305">
        <v>2025</v>
      </c>
      <c r="B1305" s="3">
        <v>45658</v>
      </c>
      <c r="C1305" s="3">
        <v>45747</v>
      </c>
      <c r="D1305" t="s">
        <v>84</v>
      </c>
      <c r="E1305">
        <v>89</v>
      </c>
      <c r="F1305" t="s">
        <v>340</v>
      </c>
      <c r="G1305" t="s">
        <v>340</v>
      </c>
      <c r="H1305" t="s">
        <v>225</v>
      </c>
      <c r="I1305" t="s">
        <v>1828</v>
      </c>
      <c r="J1305" t="s">
        <v>1940</v>
      </c>
      <c r="K1305" t="s">
        <v>1941</v>
      </c>
      <c r="L1305" t="s">
        <v>92</v>
      </c>
      <c r="M1305">
        <v>7364</v>
      </c>
      <c r="N1305" t="s">
        <v>212</v>
      </c>
      <c r="O1305">
        <v>6315.08</v>
      </c>
      <c r="P1305" t="s">
        <v>212</v>
      </c>
      <c r="Q1305" s="5" t="str" cm="1">
        <f t="array" aca="1" ref="Q1305" ca="1">HYPERLINK("#"&amp;CELL("direccion",Tabla_471065!A1301),"1298")</f>
        <v>1298</v>
      </c>
      <c r="R1305" s="5" t="str" cm="1">
        <f t="array" aca="1" ref="R1305" ca="1">HYPERLINK("#"&amp;CELL("direccion",Tabla_471039!A1301),"1298")</f>
        <v>1298</v>
      </c>
      <c r="S1305" s="5" t="str" cm="1">
        <f t="array" aca="1" ref="S1305" ca="1">HYPERLINK("#"&amp;CELL("direccion",Tabla_471067!A1301),"1298")</f>
        <v>1298</v>
      </c>
      <c r="T1305" s="5" t="str" cm="1">
        <f t="array" aca="1" ref="T1305" ca="1">HYPERLINK("#"&amp;CELL("direccion",Tabla_471023!A1301),"1298")</f>
        <v>1298</v>
      </c>
      <c r="U1305" s="5" t="str" cm="1">
        <f t="array" aca="1" ref="U1305" ca="1">HYPERLINK("#"&amp;CELL("direccion",Tabla_471047!A1301),"1298")</f>
        <v>1298</v>
      </c>
      <c r="V1305" s="5" t="str" cm="1">
        <f t="array" aca="1" ref="V1305" ca="1">HYPERLINK("#"&amp;CELL("direccion",Tabla_471030!A1301),"1298")</f>
        <v>1298</v>
      </c>
      <c r="W1305" s="5" t="str" cm="1">
        <f t="array" aca="1" ref="W1305" ca="1">HYPERLINK("#"&amp;CELL("direccion",Tabla_471041!A1301),"1298")</f>
        <v>1298</v>
      </c>
      <c r="X1305" s="5" t="str" cm="1">
        <f t="array" aca="1" ref="X1305" ca="1">HYPERLINK("#"&amp;CELL("direccion",Tabla_471031!A1301),"1298")</f>
        <v>1298</v>
      </c>
      <c r="Y1305" s="5" t="str" cm="1">
        <f t="array" aca="1" ref="Y1305" ca="1">HYPERLINK("#"&amp;CELL("direccion",Tabla_471032!A1301),"1298")</f>
        <v>1298</v>
      </c>
      <c r="Z1305" s="5" t="str" cm="1">
        <f t="array" aca="1" ref="Z1305" ca="1">HYPERLINK("#"&amp;CELL("direccion",Tabla_471059!A1301),"1298")</f>
        <v>1298</v>
      </c>
      <c r="AA1305" s="5" t="str" cm="1">
        <f t="array" aca="1" ref="AA1305" ca="1">HYPERLINK("#"&amp;CELL("direccion",Tabla_471071!A1301),"1298")</f>
        <v>1298</v>
      </c>
      <c r="AB1305" s="5" t="str" cm="1">
        <f t="array" aca="1" ref="AB1305" ca="1">HYPERLINK("#"&amp;CELL("direccion",Tabla_471062!A1301),"1298")</f>
        <v>1298</v>
      </c>
      <c r="AC1305" s="5" t="str" cm="1">
        <f t="array" aca="1" ref="AC1305" ca="1">HYPERLINK("#"&amp;CELL("direccion",Tabla_471074!A1301),"1298")</f>
        <v>1298</v>
      </c>
      <c r="AD1305" t="s">
        <v>213</v>
      </c>
      <c r="AE1305" s="3">
        <v>45747</v>
      </c>
    </row>
    <row r="1306" spans="1:31" x14ac:dyDescent="0.3">
      <c r="A1306">
        <v>2025</v>
      </c>
      <c r="B1306" s="3">
        <v>45658</v>
      </c>
      <c r="C1306" s="3">
        <v>45747</v>
      </c>
      <c r="D1306" t="s">
        <v>84</v>
      </c>
      <c r="E1306">
        <v>89</v>
      </c>
      <c r="F1306" t="s">
        <v>341</v>
      </c>
      <c r="G1306" t="s">
        <v>341</v>
      </c>
      <c r="H1306" t="s">
        <v>225</v>
      </c>
      <c r="I1306" t="s">
        <v>1942</v>
      </c>
      <c r="J1306" t="s">
        <v>1195</v>
      </c>
      <c r="K1306" t="s">
        <v>1943</v>
      </c>
      <c r="L1306" t="s">
        <v>92</v>
      </c>
      <c r="M1306">
        <v>8399</v>
      </c>
      <c r="N1306" t="s">
        <v>212</v>
      </c>
      <c r="O1306">
        <v>6909.9000000000005</v>
      </c>
      <c r="P1306" t="s">
        <v>212</v>
      </c>
      <c r="Q1306" s="5" t="str" cm="1">
        <f t="array" aca="1" ref="Q1306" ca="1">HYPERLINK("#"&amp;CELL("direccion",Tabla_471065!A1302),"1299")</f>
        <v>1299</v>
      </c>
      <c r="R1306" s="5" t="str" cm="1">
        <f t="array" aca="1" ref="R1306" ca="1">HYPERLINK("#"&amp;CELL("direccion",Tabla_471039!A1302),"1299")</f>
        <v>1299</v>
      </c>
      <c r="S1306" s="5" t="str" cm="1">
        <f t="array" aca="1" ref="S1306" ca="1">HYPERLINK("#"&amp;CELL("direccion",Tabla_471067!A1302),"1299")</f>
        <v>1299</v>
      </c>
      <c r="T1306" s="5" t="str" cm="1">
        <f t="array" aca="1" ref="T1306" ca="1">HYPERLINK("#"&amp;CELL("direccion",Tabla_471023!A1302),"1299")</f>
        <v>1299</v>
      </c>
      <c r="U1306" s="5" t="str" cm="1">
        <f t="array" aca="1" ref="U1306" ca="1">HYPERLINK("#"&amp;CELL("direccion",Tabla_471047!A1302),"1299")</f>
        <v>1299</v>
      </c>
      <c r="V1306" s="5" t="str" cm="1">
        <f t="array" aca="1" ref="V1306" ca="1">HYPERLINK("#"&amp;CELL("direccion",Tabla_471030!A1302),"1299")</f>
        <v>1299</v>
      </c>
      <c r="W1306" s="5" t="str" cm="1">
        <f t="array" aca="1" ref="W1306" ca="1">HYPERLINK("#"&amp;CELL("direccion",Tabla_471041!A1302),"1299")</f>
        <v>1299</v>
      </c>
      <c r="X1306" s="5" t="str" cm="1">
        <f t="array" aca="1" ref="X1306" ca="1">HYPERLINK("#"&amp;CELL("direccion",Tabla_471031!A1302),"1299")</f>
        <v>1299</v>
      </c>
      <c r="Y1306" s="5" t="str" cm="1">
        <f t="array" aca="1" ref="Y1306" ca="1">HYPERLINK("#"&amp;CELL("direccion",Tabla_471032!A1302),"1299")</f>
        <v>1299</v>
      </c>
      <c r="Z1306" s="5" t="str" cm="1">
        <f t="array" aca="1" ref="Z1306" ca="1">HYPERLINK("#"&amp;CELL("direccion",Tabla_471059!A1302),"1299")</f>
        <v>1299</v>
      </c>
      <c r="AA1306" s="5" t="str" cm="1">
        <f t="array" aca="1" ref="AA1306" ca="1">HYPERLINK("#"&amp;CELL("direccion",Tabla_471071!A1302),"1299")</f>
        <v>1299</v>
      </c>
      <c r="AB1306" s="5" t="str" cm="1">
        <f t="array" aca="1" ref="AB1306" ca="1">HYPERLINK("#"&amp;CELL("direccion",Tabla_471062!A1302),"1299")</f>
        <v>1299</v>
      </c>
      <c r="AC1306" s="5" t="str" cm="1">
        <f t="array" aca="1" ref="AC1306" ca="1">HYPERLINK("#"&amp;CELL("direccion",Tabla_471074!A1302),"1299")</f>
        <v>1299</v>
      </c>
      <c r="AD1306" t="s">
        <v>213</v>
      </c>
      <c r="AE1306" s="3">
        <v>45747</v>
      </c>
    </row>
    <row r="1307" spans="1:31" x14ac:dyDescent="0.3">
      <c r="A1307">
        <v>2025</v>
      </c>
      <c r="B1307" s="3">
        <v>45658</v>
      </c>
      <c r="C1307" s="3">
        <v>45747</v>
      </c>
      <c r="D1307" t="s">
        <v>84</v>
      </c>
      <c r="E1307">
        <v>89</v>
      </c>
      <c r="F1307" t="s">
        <v>324</v>
      </c>
      <c r="G1307" t="s">
        <v>324</v>
      </c>
      <c r="H1307" t="s">
        <v>225</v>
      </c>
      <c r="I1307" t="s">
        <v>1944</v>
      </c>
      <c r="J1307" t="s">
        <v>607</v>
      </c>
      <c r="K1307" t="s">
        <v>1945</v>
      </c>
      <c r="L1307" t="s">
        <v>91</v>
      </c>
      <c r="M1307">
        <v>7364</v>
      </c>
      <c r="N1307" t="s">
        <v>212</v>
      </c>
      <c r="O1307">
        <v>6315.08</v>
      </c>
      <c r="P1307" t="s">
        <v>212</v>
      </c>
      <c r="Q1307" s="5" t="str" cm="1">
        <f t="array" aca="1" ref="Q1307" ca="1">HYPERLINK("#"&amp;CELL("direccion",Tabla_471065!A1303),"1300")</f>
        <v>1300</v>
      </c>
      <c r="R1307" s="5" t="str" cm="1">
        <f t="array" aca="1" ref="R1307" ca="1">HYPERLINK("#"&amp;CELL("direccion",Tabla_471039!A1303),"1300")</f>
        <v>1300</v>
      </c>
      <c r="S1307" s="5" t="str" cm="1">
        <f t="array" aca="1" ref="S1307" ca="1">HYPERLINK("#"&amp;CELL("direccion",Tabla_471067!A1303),"1300")</f>
        <v>1300</v>
      </c>
      <c r="T1307" s="5" t="str" cm="1">
        <f t="array" aca="1" ref="T1307" ca="1">HYPERLINK("#"&amp;CELL("direccion",Tabla_471023!A1303),"1300")</f>
        <v>1300</v>
      </c>
      <c r="U1307" s="5" t="str" cm="1">
        <f t="array" aca="1" ref="U1307" ca="1">HYPERLINK("#"&amp;CELL("direccion",Tabla_471047!A1303),"1300")</f>
        <v>1300</v>
      </c>
      <c r="V1307" s="5" t="str" cm="1">
        <f t="array" aca="1" ref="V1307" ca="1">HYPERLINK("#"&amp;CELL("direccion",Tabla_471030!A1303),"1300")</f>
        <v>1300</v>
      </c>
      <c r="W1307" s="5" t="str" cm="1">
        <f t="array" aca="1" ref="W1307" ca="1">HYPERLINK("#"&amp;CELL("direccion",Tabla_471041!A1303),"1300")</f>
        <v>1300</v>
      </c>
      <c r="X1307" s="5" t="str" cm="1">
        <f t="array" aca="1" ref="X1307" ca="1">HYPERLINK("#"&amp;CELL("direccion",Tabla_471031!A1303),"1300")</f>
        <v>1300</v>
      </c>
      <c r="Y1307" s="5" t="str" cm="1">
        <f t="array" aca="1" ref="Y1307" ca="1">HYPERLINK("#"&amp;CELL("direccion",Tabla_471032!A1303),"1300")</f>
        <v>1300</v>
      </c>
      <c r="Z1307" s="5" t="str" cm="1">
        <f t="array" aca="1" ref="Z1307" ca="1">HYPERLINK("#"&amp;CELL("direccion",Tabla_471059!A1303),"1300")</f>
        <v>1300</v>
      </c>
      <c r="AA1307" s="5" t="str" cm="1">
        <f t="array" aca="1" ref="AA1307" ca="1">HYPERLINK("#"&amp;CELL("direccion",Tabla_471071!A1303),"1300")</f>
        <v>1300</v>
      </c>
      <c r="AB1307" s="5" t="str" cm="1">
        <f t="array" aca="1" ref="AB1307" ca="1">HYPERLINK("#"&amp;CELL("direccion",Tabla_471062!A1303),"1300")</f>
        <v>1300</v>
      </c>
      <c r="AC1307" s="5" t="str" cm="1">
        <f t="array" aca="1" ref="AC1307" ca="1">HYPERLINK("#"&amp;CELL("direccion",Tabla_471074!A1303),"1300")</f>
        <v>1300</v>
      </c>
      <c r="AD1307" t="s">
        <v>213</v>
      </c>
      <c r="AE1307" s="3">
        <v>45747</v>
      </c>
    </row>
    <row r="1308" spans="1:31" x14ac:dyDescent="0.3">
      <c r="A1308">
        <v>2025</v>
      </c>
      <c r="B1308" s="3">
        <v>45658</v>
      </c>
      <c r="C1308" s="3">
        <v>45747</v>
      </c>
      <c r="D1308" t="s">
        <v>84</v>
      </c>
      <c r="E1308">
        <v>89</v>
      </c>
      <c r="F1308" t="s">
        <v>324</v>
      </c>
      <c r="G1308" t="s">
        <v>324</v>
      </c>
      <c r="H1308" t="s">
        <v>225</v>
      </c>
      <c r="I1308" t="s">
        <v>1946</v>
      </c>
      <c r="J1308" t="s">
        <v>607</v>
      </c>
      <c r="K1308" t="s">
        <v>1947</v>
      </c>
      <c r="L1308" t="s">
        <v>91</v>
      </c>
      <c r="M1308">
        <v>7364</v>
      </c>
      <c r="N1308" t="s">
        <v>212</v>
      </c>
      <c r="O1308">
        <v>6315.08</v>
      </c>
      <c r="P1308" t="s">
        <v>212</v>
      </c>
      <c r="Q1308" s="5" t="str" cm="1">
        <f t="array" aca="1" ref="Q1308" ca="1">HYPERLINK("#"&amp;CELL("direccion",Tabla_471065!A1304),"1301")</f>
        <v>1301</v>
      </c>
      <c r="R1308" s="5" t="str" cm="1">
        <f t="array" aca="1" ref="R1308" ca="1">HYPERLINK("#"&amp;CELL("direccion",Tabla_471039!A1304),"1301")</f>
        <v>1301</v>
      </c>
      <c r="S1308" s="5" t="str" cm="1">
        <f t="array" aca="1" ref="S1308" ca="1">HYPERLINK("#"&amp;CELL("direccion",Tabla_471067!A1304),"1301")</f>
        <v>1301</v>
      </c>
      <c r="T1308" s="5" t="str" cm="1">
        <f t="array" aca="1" ref="T1308" ca="1">HYPERLINK("#"&amp;CELL("direccion",Tabla_471023!A1304),"1301")</f>
        <v>1301</v>
      </c>
      <c r="U1308" s="5" t="str" cm="1">
        <f t="array" aca="1" ref="U1308" ca="1">HYPERLINK("#"&amp;CELL("direccion",Tabla_471047!A1304),"1301")</f>
        <v>1301</v>
      </c>
      <c r="V1308" s="5" t="str" cm="1">
        <f t="array" aca="1" ref="V1308" ca="1">HYPERLINK("#"&amp;CELL("direccion",Tabla_471030!A1304),"1301")</f>
        <v>1301</v>
      </c>
      <c r="W1308" s="5" t="str" cm="1">
        <f t="array" aca="1" ref="W1308" ca="1">HYPERLINK("#"&amp;CELL("direccion",Tabla_471041!A1304),"1301")</f>
        <v>1301</v>
      </c>
      <c r="X1308" s="5" t="str" cm="1">
        <f t="array" aca="1" ref="X1308" ca="1">HYPERLINK("#"&amp;CELL("direccion",Tabla_471031!A1304),"1301")</f>
        <v>1301</v>
      </c>
      <c r="Y1308" s="5" t="str" cm="1">
        <f t="array" aca="1" ref="Y1308" ca="1">HYPERLINK("#"&amp;CELL("direccion",Tabla_471032!A1304),"1301")</f>
        <v>1301</v>
      </c>
      <c r="Z1308" s="5" t="str" cm="1">
        <f t="array" aca="1" ref="Z1308" ca="1">HYPERLINK("#"&amp;CELL("direccion",Tabla_471059!A1304),"1301")</f>
        <v>1301</v>
      </c>
      <c r="AA1308" s="5" t="str" cm="1">
        <f t="array" aca="1" ref="AA1308" ca="1">HYPERLINK("#"&amp;CELL("direccion",Tabla_471071!A1304),"1301")</f>
        <v>1301</v>
      </c>
      <c r="AB1308" s="5" t="str" cm="1">
        <f t="array" aca="1" ref="AB1308" ca="1">HYPERLINK("#"&amp;CELL("direccion",Tabla_471062!A1304),"1301")</f>
        <v>1301</v>
      </c>
      <c r="AC1308" s="5" t="str" cm="1">
        <f t="array" aca="1" ref="AC1308" ca="1">HYPERLINK("#"&amp;CELL("direccion",Tabla_471074!A1304),"1301")</f>
        <v>1301</v>
      </c>
      <c r="AD1308" t="s">
        <v>213</v>
      </c>
      <c r="AE1308" s="3">
        <v>45747</v>
      </c>
    </row>
    <row r="1309" spans="1:31" x14ac:dyDescent="0.3">
      <c r="A1309">
        <v>2025</v>
      </c>
      <c r="B1309" s="3">
        <v>45658</v>
      </c>
      <c r="C1309" s="3">
        <v>45747</v>
      </c>
      <c r="D1309" t="s">
        <v>84</v>
      </c>
      <c r="E1309">
        <v>89</v>
      </c>
      <c r="F1309" t="s">
        <v>340</v>
      </c>
      <c r="G1309" t="s">
        <v>340</v>
      </c>
      <c r="H1309" t="s">
        <v>225</v>
      </c>
      <c r="I1309" t="s">
        <v>1948</v>
      </c>
      <c r="J1309" t="s">
        <v>795</v>
      </c>
      <c r="K1309" t="s">
        <v>344</v>
      </c>
      <c r="L1309" t="s">
        <v>92</v>
      </c>
      <c r="M1309">
        <v>7364</v>
      </c>
      <c r="N1309" t="s">
        <v>212</v>
      </c>
      <c r="O1309">
        <v>6315.08</v>
      </c>
      <c r="P1309" t="s">
        <v>212</v>
      </c>
      <c r="Q1309" s="5" t="str" cm="1">
        <f t="array" aca="1" ref="Q1309" ca="1">HYPERLINK("#"&amp;CELL("direccion",Tabla_471065!A1305),"1302")</f>
        <v>1302</v>
      </c>
      <c r="R1309" s="5" t="str" cm="1">
        <f t="array" aca="1" ref="R1309" ca="1">HYPERLINK("#"&amp;CELL("direccion",Tabla_471039!A1305),"1302")</f>
        <v>1302</v>
      </c>
      <c r="S1309" s="5" t="str" cm="1">
        <f t="array" aca="1" ref="S1309" ca="1">HYPERLINK("#"&amp;CELL("direccion",Tabla_471067!A1305),"1302")</f>
        <v>1302</v>
      </c>
      <c r="T1309" s="5" t="str" cm="1">
        <f t="array" aca="1" ref="T1309" ca="1">HYPERLINK("#"&amp;CELL("direccion",Tabla_471023!A1305),"1302")</f>
        <v>1302</v>
      </c>
      <c r="U1309" s="5" t="str" cm="1">
        <f t="array" aca="1" ref="U1309" ca="1">HYPERLINK("#"&amp;CELL("direccion",Tabla_471047!A1305),"1302")</f>
        <v>1302</v>
      </c>
      <c r="V1309" s="5" t="str" cm="1">
        <f t="array" aca="1" ref="V1309" ca="1">HYPERLINK("#"&amp;CELL("direccion",Tabla_471030!A1305),"1302")</f>
        <v>1302</v>
      </c>
      <c r="W1309" s="5" t="str" cm="1">
        <f t="array" aca="1" ref="W1309" ca="1">HYPERLINK("#"&amp;CELL("direccion",Tabla_471041!A1305),"1302")</f>
        <v>1302</v>
      </c>
      <c r="X1309" s="5" t="str" cm="1">
        <f t="array" aca="1" ref="X1309" ca="1">HYPERLINK("#"&amp;CELL("direccion",Tabla_471031!A1305),"1302")</f>
        <v>1302</v>
      </c>
      <c r="Y1309" s="5" t="str" cm="1">
        <f t="array" aca="1" ref="Y1309" ca="1">HYPERLINK("#"&amp;CELL("direccion",Tabla_471032!A1305),"1302")</f>
        <v>1302</v>
      </c>
      <c r="Z1309" s="5" t="str" cm="1">
        <f t="array" aca="1" ref="Z1309" ca="1">HYPERLINK("#"&amp;CELL("direccion",Tabla_471059!A1305),"1302")</f>
        <v>1302</v>
      </c>
      <c r="AA1309" s="5" t="str" cm="1">
        <f t="array" aca="1" ref="AA1309" ca="1">HYPERLINK("#"&amp;CELL("direccion",Tabla_471071!A1305),"1302")</f>
        <v>1302</v>
      </c>
      <c r="AB1309" s="5" t="str" cm="1">
        <f t="array" aca="1" ref="AB1309" ca="1">HYPERLINK("#"&amp;CELL("direccion",Tabla_471062!A1305),"1302")</f>
        <v>1302</v>
      </c>
      <c r="AC1309" s="5" t="str" cm="1">
        <f t="array" aca="1" ref="AC1309" ca="1">HYPERLINK("#"&amp;CELL("direccion",Tabla_471074!A1305),"1302")</f>
        <v>1302</v>
      </c>
      <c r="AD1309" t="s">
        <v>213</v>
      </c>
      <c r="AE1309" s="3">
        <v>45747</v>
      </c>
    </row>
    <row r="1310" spans="1:31" x14ac:dyDescent="0.3">
      <c r="A1310">
        <v>2025</v>
      </c>
      <c r="B1310" s="3">
        <v>45658</v>
      </c>
      <c r="C1310" s="3">
        <v>45747</v>
      </c>
      <c r="D1310" t="s">
        <v>84</v>
      </c>
      <c r="E1310">
        <v>89</v>
      </c>
      <c r="F1310" t="s">
        <v>340</v>
      </c>
      <c r="G1310" t="s">
        <v>340</v>
      </c>
      <c r="H1310" t="s">
        <v>225</v>
      </c>
      <c r="I1310" t="s">
        <v>1949</v>
      </c>
      <c r="J1310" t="s">
        <v>1738</v>
      </c>
      <c r="K1310" t="s">
        <v>426</v>
      </c>
      <c r="L1310" t="s">
        <v>92</v>
      </c>
      <c r="M1310">
        <v>8399</v>
      </c>
      <c r="N1310" t="s">
        <v>212</v>
      </c>
      <c r="O1310">
        <v>6909.9000000000005</v>
      </c>
      <c r="P1310" t="s">
        <v>212</v>
      </c>
      <c r="Q1310" s="5" t="str" cm="1">
        <f t="array" aca="1" ref="Q1310" ca="1">HYPERLINK("#"&amp;CELL("direccion",Tabla_471065!A1306),"1303")</f>
        <v>1303</v>
      </c>
      <c r="R1310" s="5" t="str" cm="1">
        <f t="array" aca="1" ref="R1310" ca="1">HYPERLINK("#"&amp;CELL("direccion",Tabla_471039!A1306),"1303")</f>
        <v>1303</v>
      </c>
      <c r="S1310" s="5" t="str" cm="1">
        <f t="array" aca="1" ref="S1310" ca="1">HYPERLINK("#"&amp;CELL("direccion",Tabla_471067!A1306),"1303")</f>
        <v>1303</v>
      </c>
      <c r="T1310" s="5" t="str" cm="1">
        <f t="array" aca="1" ref="T1310" ca="1">HYPERLINK("#"&amp;CELL("direccion",Tabla_471023!A1306),"1303")</f>
        <v>1303</v>
      </c>
      <c r="U1310" s="5" t="str" cm="1">
        <f t="array" aca="1" ref="U1310" ca="1">HYPERLINK("#"&amp;CELL("direccion",Tabla_471047!A1306),"1303")</f>
        <v>1303</v>
      </c>
      <c r="V1310" s="5" t="str" cm="1">
        <f t="array" aca="1" ref="V1310" ca="1">HYPERLINK("#"&amp;CELL("direccion",Tabla_471030!A1306),"1303")</f>
        <v>1303</v>
      </c>
      <c r="W1310" s="5" t="str" cm="1">
        <f t="array" aca="1" ref="W1310" ca="1">HYPERLINK("#"&amp;CELL("direccion",Tabla_471041!A1306),"1303")</f>
        <v>1303</v>
      </c>
      <c r="X1310" s="5" t="str" cm="1">
        <f t="array" aca="1" ref="X1310" ca="1">HYPERLINK("#"&amp;CELL("direccion",Tabla_471031!A1306),"1303")</f>
        <v>1303</v>
      </c>
      <c r="Y1310" s="5" t="str" cm="1">
        <f t="array" aca="1" ref="Y1310" ca="1">HYPERLINK("#"&amp;CELL("direccion",Tabla_471032!A1306),"1303")</f>
        <v>1303</v>
      </c>
      <c r="Z1310" s="5" t="str" cm="1">
        <f t="array" aca="1" ref="Z1310" ca="1">HYPERLINK("#"&amp;CELL("direccion",Tabla_471059!A1306),"1303")</f>
        <v>1303</v>
      </c>
      <c r="AA1310" s="5" t="str" cm="1">
        <f t="array" aca="1" ref="AA1310" ca="1">HYPERLINK("#"&amp;CELL("direccion",Tabla_471071!A1306),"1303")</f>
        <v>1303</v>
      </c>
      <c r="AB1310" s="5" t="str" cm="1">
        <f t="array" aca="1" ref="AB1310" ca="1">HYPERLINK("#"&amp;CELL("direccion",Tabla_471062!A1306),"1303")</f>
        <v>1303</v>
      </c>
      <c r="AC1310" s="5" t="str" cm="1">
        <f t="array" aca="1" ref="AC1310" ca="1">HYPERLINK("#"&amp;CELL("direccion",Tabla_471074!A1306),"1303")</f>
        <v>1303</v>
      </c>
      <c r="AD1310" t="s">
        <v>213</v>
      </c>
      <c r="AE1310" s="3">
        <v>45747</v>
      </c>
    </row>
    <row r="1311" spans="1:31" x14ac:dyDescent="0.3">
      <c r="A1311">
        <v>2025</v>
      </c>
      <c r="B1311" s="3">
        <v>45658</v>
      </c>
      <c r="C1311" s="3">
        <v>45747</v>
      </c>
      <c r="D1311" t="s">
        <v>84</v>
      </c>
      <c r="E1311">
        <v>89</v>
      </c>
      <c r="F1311" t="s">
        <v>324</v>
      </c>
      <c r="G1311" t="s">
        <v>324</v>
      </c>
      <c r="H1311" t="s">
        <v>225</v>
      </c>
      <c r="I1311" t="s">
        <v>1950</v>
      </c>
      <c r="J1311" t="s">
        <v>1951</v>
      </c>
      <c r="K1311" t="s">
        <v>1595</v>
      </c>
      <c r="L1311" t="s">
        <v>92</v>
      </c>
      <c r="M1311">
        <v>7364</v>
      </c>
      <c r="N1311" t="s">
        <v>212</v>
      </c>
      <c r="O1311">
        <v>6315.08</v>
      </c>
      <c r="P1311" t="s">
        <v>212</v>
      </c>
      <c r="Q1311" s="5" t="str" cm="1">
        <f t="array" aca="1" ref="Q1311" ca="1">HYPERLINK("#"&amp;CELL("direccion",Tabla_471065!A1307),"1304")</f>
        <v>1304</v>
      </c>
      <c r="R1311" s="5" t="str" cm="1">
        <f t="array" aca="1" ref="R1311" ca="1">HYPERLINK("#"&amp;CELL("direccion",Tabla_471039!A1307),"1304")</f>
        <v>1304</v>
      </c>
      <c r="S1311" s="5" t="str" cm="1">
        <f t="array" aca="1" ref="S1311" ca="1">HYPERLINK("#"&amp;CELL("direccion",Tabla_471067!A1307),"1304")</f>
        <v>1304</v>
      </c>
      <c r="T1311" s="5" t="str" cm="1">
        <f t="array" aca="1" ref="T1311" ca="1">HYPERLINK("#"&amp;CELL("direccion",Tabla_471023!A1307),"1304")</f>
        <v>1304</v>
      </c>
      <c r="U1311" s="5" t="str" cm="1">
        <f t="array" aca="1" ref="U1311" ca="1">HYPERLINK("#"&amp;CELL("direccion",Tabla_471047!A1307),"1304")</f>
        <v>1304</v>
      </c>
      <c r="V1311" s="5" t="str" cm="1">
        <f t="array" aca="1" ref="V1311" ca="1">HYPERLINK("#"&amp;CELL("direccion",Tabla_471030!A1307),"1304")</f>
        <v>1304</v>
      </c>
      <c r="W1311" s="5" t="str" cm="1">
        <f t="array" aca="1" ref="W1311" ca="1">HYPERLINK("#"&amp;CELL("direccion",Tabla_471041!A1307),"1304")</f>
        <v>1304</v>
      </c>
      <c r="X1311" s="5" t="str" cm="1">
        <f t="array" aca="1" ref="X1311" ca="1">HYPERLINK("#"&amp;CELL("direccion",Tabla_471031!A1307),"1304")</f>
        <v>1304</v>
      </c>
      <c r="Y1311" s="5" t="str" cm="1">
        <f t="array" aca="1" ref="Y1311" ca="1">HYPERLINK("#"&amp;CELL("direccion",Tabla_471032!A1307),"1304")</f>
        <v>1304</v>
      </c>
      <c r="Z1311" s="5" t="str" cm="1">
        <f t="array" aca="1" ref="Z1311" ca="1">HYPERLINK("#"&amp;CELL("direccion",Tabla_471059!A1307),"1304")</f>
        <v>1304</v>
      </c>
      <c r="AA1311" s="5" t="str" cm="1">
        <f t="array" aca="1" ref="AA1311" ca="1">HYPERLINK("#"&amp;CELL("direccion",Tabla_471071!A1307),"1304")</f>
        <v>1304</v>
      </c>
      <c r="AB1311" s="5" t="str" cm="1">
        <f t="array" aca="1" ref="AB1311" ca="1">HYPERLINK("#"&amp;CELL("direccion",Tabla_471062!A1307),"1304")</f>
        <v>1304</v>
      </c>
      <c r="AC1311" s="5" t="str" cm="1">
        <f t="array" aca="1" ref="AC1311" ca="1">HYPERLINK("#"&amp;CELL("direccion",Tabla_471074!A1307),"1304")</f>
        <v>1304</v>
      </c>
      <c r="AD1311" t="s">
        <v>213</v>
      </c>
      <c r="AE1311" s="3">
        <v>45747</v>
      </c>
    </row>
    <row r="1312" spans="1:31" x14ac:dyDescent="0.3">
      <c r="A1312">
        <v>2025</v>
      </c>
      <c r="B1312" s="3">
        <v>45658</v>
      </c>
      <c r="C1312" s="3">
        <v>45747</v>
      </c>
      <c r="D1312" t="s">
        <v>84</v>
      </c>
      <c r="E1312">
        <v>89</v>
      </c>
      <c r="F1312" t="s">
        <v>324</v>
      </c>
      <c r="G1312" t="s">
        <v>324</v>
      </c>
      <c r="H1312" t="s">
        <v>225</v>
      </c>
      <c r="I1312" t="s">
        <v>1952</v>
      </c>
      <c r="J1312" t="s">
        <v>347</v>
      </c>
      <c r="K1312" t="s">
        <v>1953</v>
      </c>
      <c r="L1312" t="s">
        <v>91</v>
      </c>
      <c r="M1312">
        <v>7364</v>
      </c>
      <c r="N1312" t="s">
        <v>212</v>
      </c>
      <c r="O1312">
        <v>6315.08</v>
      </c>
      <c r="P1312" t="s">
        <v>212</v>
      </c>
      <c r="Q1312" s="5" t="str" cm="1">
        <f t="array" aca="1" ref="Q1312" ca="1">HYPERLINK("#"&amp;CELL("direccion",Tabla_471065!A1308),"1305")</f>
        <v>1305</v>
      </c>
      <c r="R1312" s="5" t="str" cm="1">
        <f t="array" aca="1" ref="R1312" ca="1">HYPERLINK("#"&amp;CELL("direccion",Tabla_471039!A1308),"1305")</f>
        <v>1305</v>
      </c>
      <c r="S1312" s="5" t="str" cm="1">
        <f t="array" aca="1" ref="S1312" ca="1">HYPERLINK("#"&amp;CELL("direccion",Tabla_471067!A1308),"1305")</f>
        <v>1305</v>
      </c>
      <c r="T1312" s="5" t="str" cm="1">
        <f t="array" aca="1" ref="T1312" ca="1">HYPERLINK("#"&amp;CELL("direccion",Tabla_471023!A1308),"1305")</f>
        <v>1305</v>
      </c>
      <c r="U1312" s="5" t="str" cm="1">
        <f t="array" aca="1" ref="U1312" ca="1">HYPERLINK("#"&amp;CELL("direccion",Tabla_471047!A1308),"1305")</f>
        <v>1305</v>
      </c>
      <c r="V1312" s="5" t="str" cm="1">
        <f t="array" aca="1" ref="V1312" ca="1">HYPERLINK("#"&amp;CELL("direccion",Tabla_471030!A1308),"1305")</f>
        <v>1305</v>
      </c>
      <c r="W1312" s="5" t="str" cm="1">
        <f t="array" aca="1" ref="W1312" ca="1">HYPERLINK("#"&amp;CELL("direccion",Tabla_471041!A1308),"1305")</f>
        <v>1305</v>
      </c>
      <c r="X1312" s="5" t="str" cm="1">
        <f t="array" aca="1" ref="X1312" ca="1">HYPERLINK("#"&amp;CELL("direccion",Tabla_471031!A1308),"1305")</f>
        <v>1305</v>
      </c>
      <c r="Y1312" s="5" t="str" cm="1">
        <f t="array" aca="1" ref="Y1312" ca="1">HYPERLINK("#"&amp;CELL("direccion",Tabla_471032!A1308),"1305")</f>
        <v>1305</v>
      </c>
      <c r="Z1312" s="5" t="str" cm="1">
        <f t="array" aca="1" ref="Z1312" ca="1">HYPERLINK("#"&amp;CELL("direccion",Tabla_471059!A1308),"1305")</f>
        <v>1305</v>
      </c>
      <c r="AA1312" s="5" t="str" cm="1">
        <f t="array" aca="1" ref="AA1312" ca="1">HYPERLINK("#"&amp;CELL("direccion",Tabla_471071!A1308),"1305")</f>
        <v>1305</v>
      </c>
      <c r="AB1312" s="5" t="str" cm="1">
        <f t="array" aca="1" ref="AB1312" ca="1">HYPERLINK("#"&amp;CELL("direccion",Tabla_471062!A1308),"1305")</f>
        <v>1305</v>
      </c>
      <c r="AC1312" s="5" t="str" cm="1">
        <f t="array" aca="1" ref="AC1312" ca="1">HYPERLINK("#"&amp;CELL("direccion",Tabla_471074!A1308),"1305")</f>
        <v>1305</v>
      </c>
      <c r="AD1312" t="s">
        <v>213</v>
      </c>
      <c r="AE1312" s="3">
        <v>45747</v>
      </c>
    </row>
    <row r="1313" spans="1:31" x14ac:dyDescent="0.3">
      <c r="A1313">
        <v>2025</v>
      </c>
      <c r="B1313" s="3">
        <v>45658</v>
      </c>
      <c r="C1313" s="3">
        <v>45747</v>
      </c>
      <c r="D1313" t="s">
        <v>84</v>
      </c>
      <c r="E1313">
        <v>89</v>
      </c>
      <c r="F1313" t="s">
        <v>297</v>
      </c>
      <c r="G1313" t="s">
        <v>297</v>
      </c>
      <c r="H1313" t="s">
        <v>225</v>
      </c>
      <c r="I1313" t="s">
        <v>1954</v>
      </c>
      <c r="J1313" t="s">
        <v>345</v>
      </c>
      <c r="K1313" t="s">
        <v>753</v>
      </c>
      <c r="L1313" t="s">
        <v>91</v>
      </c>
      <c r="M1313">
        <v>8399</v>
      </c>
      <c r="N1313" t="s">
        <v>212</v>
      </c>
      <c r="O1313">
        <v>6909.9000000000005</v>
      </c>
      <c r="P1313" t="s">
        <v>212</v>
      </c>
      <c r="Q1313" s="5" t="str" cm="1">
        <f t="array" aca="1" ref="Q1313" ca="1">HYPERLINK("#"&amp;CELL("direccion",Tabla_471065!A1309),"1306")</f>
        <v>1306</v>
      </c>
      <c r="R1313" s="5" t="str" cm="1">
        <f t="array" aca="1" ref="R1313" ca="1">HYPERLINK("#"&amp;CELL("direccion",Tabla_471039!A1309),"1306")</f>
        <v>1306</v>
      </c>
      <c r="S1313" s="5" t="str" cm="1">
        <f t="array" aca="1" ref="S1313" ca="1">HYPERLINK("#"&amp;CELL("direccion",Tabla_471067!A1309),"1306")</f>
        <v>1306</v>
      </c>
      <c r="T1313" s="5" t="str" cm="1">
        <f t="array" aca="1" ref="T1313" ca="1">HYPERLINK("#"&amp;CELL("direccion",Tabla_471023!A1309),"1306")</f>
        <v>1306</v>
      </c>
      <c r="U1313" s="5" t="str" cm="1">
        <f t="array" aca="1" ref="U1313" ca="1">HYPERLINK("#"&amp;CELL("direccion",Tabla_471047!A1309),"1306")</f>
        <v>1306</v>
      </c>
      <c r="V1313" s="5" t="str" cm="1">
        <f t="array" aca="1" ref="V1313" ca="1">HYPERLINK("#"&amp;CELL("direccion",Tabla_471030!A1309),"1306")</f>
        <v>1306</v>
      </c>
      <c r="W1313" s="5" t="str" cm="1">
        <f t="array" aca="1" ref="W1313" ca="1">HYPERLINK("#"&amp;CELL("direccion",Tabla_471041!A1309),"1306")</f>
        <v>1306</v>
      </c>
      <c r="X1313" s="5" t="str" cm="1">
        <f t="array" aca="1" ref="X1313" ca="1">HYPERLINK("#"&amp;CELL("direccion",Tabla_471031!A1309),"1306")</f>
        <v>1306</v>
      </c>
      <c r="Y1313" s="5" t="str" cm="1">
        <f t="array" aca="1" ref="Y1313" ca="1">HYPERLINK("#"&amp;CELL("direccion",Tabla_471032!A1309),"1306")</f>
        <v>1306</v>
      </c>
      <c r="Z1313" s="5" t="str" cm="1">
        <f t="array" aca="1" ref="Z1313" ca="1">HYPERLINK("#"&amp;CELL("direccion",Tabla_471059!A1309),"1306")</f>
        <v>1306</v>
      </c>
      <c r="AA1313" s="5" t="str" cm="1">
        <f t="array" aca="1" ref="AA1313" ca="1">HYPERLINK("#"&amp;CELL("direccion",Tabla_471071!A1309),"1306")</f>
        <v>1306</v>
      </c>
      <c r="AB1313" s="5" t="str" cm="1">
        <f t="array" aca="1" ref="AB1313" ca="1">HYPERLINK("#"&amp;CELL("direccion",Tabla_471062!A1309),"1306")</f>
        <v>1306</v>
      </c>
      <c r="AC1313" s="5" t="str" cm="1">
        <f t="array" aca="1" ref="AC1313" ca="1">HYPERLINK("#"&amp;CELL("direccion",Tabla_471074!A1309),"1306")</f>
        <v>1306</v>
      </c>
      <c r="AD1313" t="s">
        <v>213</v>
      </c>
      <c r="AE1313" s="3">
        <v>45747</v>
      </c>
    </row>
    <row r="1314" spans="1:31" x14ac:dyDescent="0.3">
      <c r="A1314">
        <v>2025</v>
      </c>
      <c r="B1314" s="3">
        <v>45658</v>
      </c>
      <c r="C1314" s="3">
        <v>45747</v>
      </c>
      <c r="D1314" t="s">
        <v>84</v>
      </c>
      <c r="E1314">
        <v>89</v>
      </c>
      <c r="F1314" t="s">
        <v>297</v>
      </c>
      <c r="G1314" t="s">
        <v>297</v>
      </c>
      <c r="H1314" t="s">
        <v>225</v>
      </c>
      <c r="I1314" t="s">
        <v>1955</v>
      </c>
      <c r="J1314" t="s">
        <v>569</v>
      </c>
      <c r="K1314" t="s">
        <v>569</v>
      </c>
      <c r="L1314" t="s">
        <v>91</v>
      </c>
      <c r="M1314">
        <v>8399</v>
      </c>
      <c r="N1314" t="s">
        <v>212</v>
      </c>
      <c r="O1314">
        <v>6909.9000000000005</v>
      </c>
      <c r="P1314" t="s">
        <v>212</v>
      </c>
      <c r="Q1314" s="5" t="str" cm="1">
        <f t="array" aca="1" ref="Q1314" ca="1">HYPERLINK("#"&amp;CELL("direccion",Tabla_471065!A1310),"1307")</f>
        <v>1307</v>
      </c>
      <c r="R1314" s="5" t="str" cm="1">
        <f t="array" aca="1" ref="R1314" ca="1">HYPERLINK("#"&amp;CELL("direccion",Tabla_471039!A1310),"1307")</f>
        <v>1307</v>
      </c>
      <c r="S1314" s="5" t="str" cm="1">
        <f t="array" aca="1" ref="S1314" ca="1">HYPERLINK("#"&amp;CELL("direccion",Tabla_471067!A1310),"1307")</f>
        <v>1307</v>
      </c>
      <c r="T1314" s="5" t="str" cm="1">
        <f t="array" aca="1" ref="T1314" ca="1">HYPERLINK("#"&amp;CELL("direccion",Tabla_471023!A1310),"1307")</f>
        <v>1307</v>
      </c>
      <c r="U1314" s="5" t="str" cm="1">
        <f t="array" aca="1" ref="U1314" ca="1">HYPERLINK("#"&amp;CELL("direccion",Tabla_471047!A1310),"1307")</f>
        <v>1307</v>
      </c>
      <c r="V1314" s="5" t="str" cm="1">
        <f t="array" aca="1" ref="V1314" ca="1">HYPERLINK("#"&amp;CELL("direccion",Tabla_471030!A1310),"1307")</f>
        <v>1307</v>
      </c>
      <c r="W1314" s="5" t="str" cm="1">
        <f t="array" aca="1" ref="W1314" ca="1">HYPERLINK("#"&amp;CELL("direccion",Tabla_471041!A1310),"1307")</f>
        <v>1307</v>
      </c>
      <c r="X1314" s="5" t="str" cm="1">
        <f t="array" aca="1" ref="X1314" ca="1">HYPERLINK("#"&amp;CELL("direccion",Tabla_471031!A1310),"1307")</f>
        <v>1307</v>
      </c>
      <c r="Y1314" s="5" t="str" cm="1">
        <f t="array" aca="1" ref="Y1314" ca="1">HYPERLINK("#"&amp;CELL("direccion",Tabla_471032!A1310),"1307")</f>
        <v>1307</v>
      </c>
      <c r="Z1314" s="5" t="str" cm="1">
        <f t="array" aca="1" ref="Z1314" ca="1">HYPERLINK("#"&amp;CELL("direccion",Tabla_471059!A1310),"1307")</f>
        <v>1307</v>
      </c>
      <c r="AA1314" s="5" t="str" cm="1">
        <f t="array" aca="1" ref="AA1314" ca="1">HYPERLINK("#"&amp;CELL("direccion",Tabla_471071!A1310),"1307")</f>
        <v>1307</v>
      </c>
      <c r="AB1314" s="5" t="str" cm="1">
        <f t="array" aca="1" ref="AB1314" ca="1">HYPERLINK("#"&amp;CELL("direccion",Tabla_471062!A1310),"1307")</f>
        <v>1307</v>
      </c>
      <c r="AC1314" s="5" t="str" cm="1">
        <f t="array" aca="1" ref="AC1314" ca="1">HYPERLINK("#"&amp;CELL("direccion",Tabla_471074!A1310),"1307")</f>
        <v>1307</v>
      </c>
      <c r="AD1314" t="s">
        <v>213</v>
      </c>
      <c r="AE1314" s="3">
        <v>45747</v>
      </c>
    </row>
    <row r="1315" spans="1:31" x14ac:dyDescent="0.3">
      <c r="A1315">
        <v>2025</v>
      </c>
      <c r="B1315" s="3">
        <v>45658</v>
      </c>
      <c r="C1315" s="3">
        <v>45747</v>
      </c>
      <c r="D1315" t="s">
        <v>84</v>
      </c>
      <c r="E1315">
        <v>89</v>
      </c>
      <c r="F1315" t="s">
        <v>297</v>
      </c>
      <c r="G1315" t="s">
        <v>297</v>
      </c>
      <c r="H1315" t="s">
        <v>225</v>
      </c>
      <c r="I1315" t="s">
        <v>1454</v>
      </c>
      <c r="J1315" t="s">
        <v>569</v>
      </c>
      <c r="K1315" t="s">
        <v>344</v>
      </c>
      <c r="L1315" t="s">
        <v>91</v>
      </c>
      <c r="M1315">
        <v>8399</v>
      </c>
      <c r="N1315" t="s">
        <v>212</v>
      </c>
      <c r="O1315">
        <v>6909.9000000000005</v>
      </c>
      <c r="P1315" t="s">
        <v>212</v>
      </c>
      <c r="Q1315" s="5" t="str" cm="1">
        <f t="array" aca="1" ref="Q1315" ca="1">HYPERLINK("#"&amp;CELL("direccion",Tabla_471065!A1311),"1308")</f>
        <v>1308</v>
      </c>
      <c r="R1315" s="5" t="str" cm="1">
        <f t="array" aca="1" ref="R1315" ca="1">HYPERLINK("#"&amp;CELL("direccion",Tabla_471039!A1311),"1308")</f>
        <v>1308</v>
      </c>
      <c r="S1315" s="5" t="str" cm="1">
        <f t="array" aca="1" ref="S1315" ca="1">HYPERLINK("#"&amp;CELL("direccion",Tabla_471067!A1311),"1308")</f>
        <v>1308</v>
      </c>
      <c r="T1315" s="5" t="str" cm="1">
        <f t="array" aca="1" ref="T1315" ca="1">HYPERLINK("#"&amp;CELL("direccion",Tabla_471023!A1311),"1308")</f>
        <v>1308</v>
      </c>
      <c r="U1315" s="5" t="str" cm="1">
        <f t="array" aca="1" ref="U1315" ca="1">HYPERLINK("#"&amp;CELL("direccion",Tabla_471047!A1311),"1308")</f>
        <v>1308</v>
      </c>
      <c r="V1315" s="5" t="str" cm="1">
        <f t="array" aca="1" ref="V1315" ca="1">HYPERLINK("#"&amp;CELL("direccion",Tabla_471030!A1311),"1308")</f>
        <v>1308</v>
      </c>
      <c r="W1315" s="5" t="str" cm="1">
        <f t="array" aca="1" ref="W1315" ca="1">HYPERLINK("#"&amp;CELL("direccion",Tabla_471041!A1311),"1308")</f>
        <v>1308</v>
      </c>
      <c r="X1315" s="5" t="str" cm="1">
        <f t="array" aca="1" ref="X1315" ca="1">HYPERLINK("#"&amp;CELL("direccion",Tabla_471031!A1311),"1308")</f>
        <v>1308</v>
      </c>
      <c r="Y1315" s="5" t="str" cm="1">
        <f t="array" aca="1" ref="Y1315" ca="1">HYPERLINK("#"&amp;CELL("direccion",Tabla_471032!A1311),"1308")</f>
        <v>1308</v>
      </c>
      <c r="Z1315" s="5" t="str" cm="1">
        <f t="array" aca="1" ref="Z1315" ca="1">HYPERLINK("#"&amp;CELL("direccion",Tabla_471059!A1311),"1308")</f>
        <v>1308</v>
      </c>
      <c r="AA1315" s="5" t="str" cm="1">
        <f t="array" aca="1" ref="AA1315" ca="1">HYPERLINK("#"&amp;CELL("direccion",Tabla_471071!A1311),"1308")</f>
        <v>1308</v>
      </c>
      <c r="AB1315" s="5" t="str" cm="1">
        <f t="array" aca="1" ref="AB1315" ca="1">HYPERLINK("#"&amp;CELL("direccion",Tabla_471062!A1311),"1308")</f>
        <v>1308</v>
      </c>
      <c r="AC1315" s="5" t="str" cm="1">
        <f t="array" aca="1" ref="AC1315" ca="1">HYPERLINK("#"&amp;CELL("direccion",Tabla_471074!A1311),"1308")</f>
        <v>1308</v>
      </c>
      <c r="AD1315" t="s">
        <v>213</v>
      </c>
      <c r="AE1315" s="3">
        <v>45747</v>
      </c>
    </row>
    <row r="1316" spans="1:31" x14ac:dyDescent="0.3">
      <c r="A1316">
        <v>2025</v>
      </c>
      <c r="B1316" s="3">
        <v>45658</v>
      </c>
      <c r="C1316" s="3">
        <v>45747</v>
      </c>
      <c r="D1316" t="s">
        <v>84</v>
      </c>
      <c r="E1316">
        <v>89</v>
      </c>
      <c r="F1316" t="s">
        <v>324</v>
      </c>
      <c r="G1316" t="s">
        <v>324</v>
      </c>
      <c r="H1316" t="s">
        <v>225</v>
      </c>
      <c r="I1316" t="s">
        <v>1956</v>
      </c>
      <c r="J1316" t="s">
        <v>730</v>
      </c>
      <c r="K1316" t="s">
        <v>364</v>
      </c>
      <c r="L1316" t="s">
        <v>91</v>
      </c>
      <c r="M1316">
        <v>7364</v>
      </c>
      <c r="N1316" t="s">
        <v>212</v>
      </c>
      <c r="O1316">
        <v>6315.08</v>
      </c>
      <c r="P1316" t="s">
        <v>212</v>
      </c>
      <c r="Q1316" s="5" t="str" cm="1">
        <f t="array" aca="1" ref="Q1316" ca="1">HYPERLINK("#"&amp;CELL("direccion",Tabla_471065!A1312),"1309")</f>
        <v>1309</v>
      </c>
      <c r="R1316" s="5" t="str" cm="1">
        <f t="array" aca="1" ref="R1316" ca="1">HYPERLINK("#"&amp;CELL("direccion",Tabla_471039!A1312),"1309")</f>
        <v>1309</v>
      </c>
      <c r="S1316" s="5" t="str" cm="1">
        <f t="array" aca="1" ref="S1316" ca="1">HYPERLINK("#"&amp;CELL("direccion",Tabla_471067!A1312),"1309")</f>
        <v>1309</v>
      </c>
      <c r="T1316" s="5" t="str" cm="1">
        <f t="array" aca="1" ref="T1316" ca="1">HYPERLINK("#"&amp;CELL("direccion",Tabla_471023!A1312),"1309")</f>
        <v>1309</v>
      </c>
      <c r="U1316" s="5" t="str" cm="1">
        <f t="array" aca="1" ref="U1316" ca="1">HYPERLINK("#"&amp;CELL("direccion",Tabla_471047!A1312),"1309")</f>
        <v>1309</v>
      </c>
      <c r="V1316" s="5" t="str" cm="1">
        <f t="array" aca="1" ref="V1316" ca="1">HYPERLINK("#"&amp;CELL("direccion",Tabla_471030!A1312),"1309")</f>
        <v>1309</v>
      </c>
      <c r="W1316" s="5" t="str" cm="1">
        <f t="array" aca="1" ref="W1316" ca="1">HYPERLINK("#"&amp;CELL("direccion",Tabla_471041!A1312),"1309")</f>
        <v>1309</v>
      </c>
      <c r="X1316" s="5" t="str" cm="1">
        <f t="array" aca="1" ref="X1316" ca="1">HYPERLINK("#"&amp;CELL("direccion",Tabla_471031!A1312),"1309")</f>
        <v>1309</v>
      </c>
      <c r="Y1316" s="5" t="str" cm="1">
        <f t="array" aca="1" ref="Y1316" ca="1">HYPERLINK("#"&amp;CELL("direccion",Tabla_471032!A1312),"1309")</f>
        <v>1309</v>
      </c>
      <c r="Z1316" s="5" t="str" cm="1">
        <f t="array" aca="1" ref="Z1316" ca="1">HYPERLINK("#"&amp;CELL("direccion",Tabla_471059!A1312),"1309")</f>
        <v>1309</v>
      </c>
      <c r="AA1316" s="5" t="str" cm="1">
        <f t="array" aca="1" ref="AA1316" ca="1">HYPERLINK("#"&amp;CELL("direccion",Tabla_471071!A1312),"1309")</f>
        <v>1309</v>
      </c>
      <c r="AB1316" s="5" t="str" cm="1">
        <f t="array" aca="1" ref="AB1316" ca="1">HYPERLINK("#"&amp;CELL("direccion",Tabla_471062!A1312),"1309")</f>
        <v>1309</v>
      </c>
      <c r="AC1316" s="5" t="str" cm="1">
        <f t="array" aca="1" ref="AC1316" ca="1">HYPERLINK("#"&amp;CELL("direccion",Tabla_471074!A1312),"1309")</f>
        <v>1309</v>
      </c>
      <c r="AD1316" t="s">
        <v>213</v>
      </c>
      <c r="AE1316" s="3">
        <v>45747</v>
      </c>
    </row>
    <row r="1317" spans="1:31" x14ac:dyDescent="0.3">
      <c r="A1317">
        <v>2025</v>
      </c>
      <c r="B1317" s="3">
        <v>45658</v>
      </c>
      <c r="C1317" s="3">
        <v>45747</v>
      </c>
      <c r="D1317" t="s">
        <v>84</v>
      </c>
      <c r="E1317">
        <v>89</v>
      </c>
      <c r="F1317" t="s">
        <v>340</v>
      </c>
      <c r="G1317" t="s">
        <v>340</v>
      </c>
      <c r="H1317" t="s">
        <v>225</v>
      </c>
      <c r="I1317" t="s">
        <v>1957</v>
      </c>
      <c r="J1317" t="s">
        <v>730</v>
      </c>
      <c r="K1317" t="s">
        <v>485</v>
      </c>
      <c r="L1317" t="s">
        <v>92</v>
      </c>
      <c r="M1317">
        <v>8399</v>
      </c>
      <c r="N1317" t="s">
        <v>212</v>
      </c>
      <c r="O1317">
        <v>6909.9000000000005</v>
      </c>
      <c r="P1317" t="s">
        <v>212</v>
      </c>
      <c r="Q1317" s="5" t="str" cm="1">
        <f t="array" aca="1" ref="Q1317" ca="1">HYPERLINK("#"&amp;CELL("direccion",Tabla_471065!A1313),"1310")</f>
        <v>1310</v>
      </c>
      <c r="R1317" s="5" t="str" cm="1">
        <f t="array" aca="1" ref="R1317" ca="1">HYPERLINK("#"&amp;CELL("direccion",Tabla_471039!A1313),"1310")</f>
        <v>1310</v>
      </c>
      <c r="S1317" s="5" t="str" cm="1">
        <f t="array" aca="1" ref="S1317" ca="1">HYPERLINK("#"&amp;CELL("direccion",Tabla_471067!A1313),"1310")</f>
        <v>1310</v>
      </c>
      <c r="T1317" s="5" t="str" cm="1">
        <f t="array" aca="1" ref="T1317" ca="1">HYPERLINK("#"&amp;CELL("direccion",Tabla_471023!A1313),"1310")</f>
        <v>1310</v>
      </c>
      <c r="U1317" s="5" t="str" cm="1">
        <f t="array" aca="1" ref="U1317" ca="1">HYPERLINK("#"&amp;CELL("direccion",Tabla_471047!A1313),"1310")</f>
        <v>1310</v>
      </c>
      <c r="V1317" s="5" t="str" cm="1">
        <f t="array" aca="1" ref="V1317" ca="1">HYPERLINK("#"&amp;CELL("direccion",Tabla_471030!A1313),"1310")</f>
        <v>1310</v>
      </c>
      <c r="W1317" s="5" t="str" cm="1">
        <f t="array" aca="1" ref="W1317" ca="1">HYPERLINK("#"&amp;CELL("direccion",Tabla_471041!A1313),"1310")</f>
        <v>1310</v>
      </c>
      <c r="X1317" s="5" t="str" cm="1">
        <f t="array" aca="1" ref="X1317" ca="1">HYPERLINK("#"&amp;CELL("direccion",Tabla_471031!A1313),"1310")</f>
        <v>1310</v>
      </c>
      <c r="Y1317" s="5" t="str" cm="1">
        <f t="array" aca="1" ref="Y1317" ca="1">HYPERLINK("#"&amp;CELL("direccion",Tabla_471032!A1313),"1310")</f>
        <v>1310</v>
      </c>
      <c r="Z1317" s="5" t="str" cm="1">
        <f t="array" aca="1" ref="Z1317" ca="1">HYPERLINK("#"&amp;CELL("direccion",Tabla_471059!A1313),"1310")</f>
        <v>1310</v>
      </c>
      <c r="AA1317" s="5" t="str" cm="1">
        <f t="array" aca="1" ref="AA1317" ca="1">HYPERLINK("#"&amp;CELL("direccion",Tabla_471071!A1313),"1310")</f>
        <v>1310</v>
      </c>
      <c r="AB1317" s="5" t="str" cm="1">
        <f t="array" aca="1" ref="AB1317" ca="1">HYPERLINK("#"&amp;CELL("direccion",Tabla_471062!A1313),"1310")</f>
        <v>1310</v>
      </c>
      <c r="AC1317" s="5" t="str" cm="1">
        <f t="array" aca="1" ref="AC1317" ca="1">HYPERLINK("#"&amp;CELL("direccion",Tabla_471074!A1313),"1310")</f>
        <v>1310</v>
      </c>
      <c r="AD1317" t="s">
        <v>213</v>
      </c>
      <c r="AE1317" s="3">
        <v>45747</v>
      </c>
    </row>
    <row r="1318" spans="1:31" x14ac:dyDescent="0.3">
      <c r="A1318">
        <v>2025</v>
      </c>
      <c r="B1318" s="3">
        <v>45658</v>
      </c>
      <c r="C1318" s="3">
        <v>45747</v>
      </c>
      <c r="D1318" t="s">
        <v>84</v>
      </c>
      <c r="E1318">
        <v>89</v>
      </c>
      <c r="F1318" t="s">
        <v>297</v>
      </c>
      <c r="G1318" t="s">
        <v>297</v>
      </c>
      <c r="H1318" t="s">
        <v>225</v>
      </c>
      <c r="I1318" t="s">
        <v>691</v>
      </c>
      <c r="J1318" t="s">
        <v>344</v>
      </c>
      <c r="K1318" t="s">
        <v>1958</v>
      </c>
      <c r="L1318" t="s">
        <v>92</v>
      </c>
      <c r="M1318">
        <v>8399</v>
      </c>
      <c r="N1318" t="s">
        <v>212</v>
      </c>
      <c r="O1318">
        <v>6909.9000000000005</v>
      </c>
      <c r="P1318" t="s">
        <v>212</v>
      </c>
      <c r="Q1318" s="5" t="str" cm="1">
        <f t="array" aca="1" ref="Q1318" ca="1">HYPERLINK("#"&amp;CELL("direccion",Tabla_471065!A1314),"1311")</f>
        <v>1311</v>
      </c>
      <c r="R1318" s="5" t="str" cm="1">
        <f t="array" aca="1" ref="R1318" ca="1">HYPERLINK("#"&amp;CELL("direccion",Tabla_471039!A1314),"1311")</f>
        <v>1311</v>
      </c>
      <c r="S1318" s="5" t="str" cm="1">
        <f t="array" aca="1" ref="S1318" ca="1">HYPERLINK("#"&amp;CELL("direccion",Tabla_471067!A1314),"1311")</f>
        <v>1311</v>
      </c>
      <c r="T1318" s="5" t="str" cm="1">
        <f t="array" aca="1" ref="T1318" ca="1">HYPERLINK("#"&amp;CELL("direccion",Tabla_471023!A1314),"1311")</f>
        <v>1311</v>
      </c>
      <c r="U1318" s="5" t="str" cm="1">
        <f t="array" aca="1" ref="U1318" ca="1">HYPERLINK("#"&amp;CELL("direccion",Tabla_471047!A1314),"1311")</f>
        <v>1311</v>
      </c>
      <c r="V1318" s="5" t="str" cm="1">
        <f t="array" aca="1" ref="V1318" ca="1">HYPERLINK("#"&amp;CELL("direccion",Tabla_471030!A1314),"1311")</f>
        <v>1311</v>
      </c>
      <c r="W1318" s="5" t="str" cm="1">
        <f t="array" aca="1" ref="W1318" ca="1">HYPERLINK("#"&amp;CELL("direccion",Tabla_471041!A1314),"1311")</f>
        <v>1311</v>
      </c>
      <c r="X1318" s="5" t="str" cm="1">
        <f t="array" aca="1" ref="X1318" ca="1">HYPERLINK("#"&amp;CELL("direccion",Tabla_471031!A1314),"1311")</f>
        <v>1311</v>
      </c>
      <c r="Y1318" s="5" t="str" cm="1">
        <f t="array" aca="1" ref="Y1318" ca="1">HYPERLINK("#"&amp;CELL("direccion",Tabla_471032!A1314),"1311")</f>
        <v>1311</v>
      </c>
      <c r="Z1318" s="5" t="str" cm="1">
        <f t="array" aca="1" ref="Z1318" ca="1">HYPERLINK("#"&amp;CELL("direccion",Tabla_471059!A1314),"1311")</f>
        <v>1311</v>
      </c>
      <c r="AA1318" s="5" t="str" cm="1">
        <f t="array" aca="1" ref="AA1318" ca="1">HYPERLINK("#"&amp;CELL("direccion",Tabla_471071!A1314),"1311")</f>
        <v>1311</v>
      </c>
      <c r="AB1318" s="5" t="str" cm="1">
        <f t="array" aca="1" ref="AB1318" ca="1">HYPERLINK("#"&amp;CELL("direccion",Tabla_471062!A1314),"1311")</f>
        <v>1311</v>
      </c>
      <c r="AC1318" s="5" t="str" cm="1">
        <f t="array" aca="1" ref="AC1318" ca="1">HYPERLINK("#"&amp;CELL("direccion",Tabla_471074!A1314),"1311")</f>
        <v>1311</v>
      </c>
      <c r="AD1318" t="s">
        <v>213</v>
      </c>
      <c r="AE1318" s="3">
        <v>45747</v>
      </c>
    </row>
    <row r="1319" spans="1:31" x14ac:dyDescent="0.3">
      <c r="A1319">
        <v>2025</v>
      </c>
      <c r="B1319" s="3">
        <v>45658</v>
      </c>
      <c r="C1319" s="3">
        <v>45747</v>
      </c>
      <c r="D1319" t="s">
        <v>84</v>
      </c>
      <c r="E1319">
        <v>89</v>
      </c>
      <c r="F1319" t="s">
        <v>324</v>
      </c>
      <c r="G1319" t="s">
        <v>324</v>
      </c>
      <c r="H1319" t="s">
        <v>225</v>
      </c>
      <c r="I1319" t="s">
        <v>1959</v>
      </c>
      <c r="J1319" t="s">
        <v>344</v>
      </c>
      <c r="K1319" t="s">
        <v>553</v>
      </c>
      <c r="L1319" t="s">
        <v>92</v>
      </c>
      <c r="M1319">
        <v>7364</v>
      </c>
      <c r="N1319" t="s">
        <v>212</v>
      </c>
      <c r="O1319">
        <v>6315.08</v>
      </c>
      <c r="P1319" t="s">
        <v>212</v>
      </c>
      <c r="Q1319" s="5" t="str" cm="1">
        <f t="array" aca="1" ref="Q1319" ca="1">HYPERLINK("#"&amp;CELL("direccion",Tabla_471065!A1315),"1312")</f>
        <v>1312</v>
      </c>
      <c r="R1319" s="5" t="str" cm="1">
        <f t="array" aca="1" ref="R1319" ca="1">HYPERLINK("#"&amp;CELL("direccion",Tabla_471039!A1315),"1312")</f>
        <v>1312</v>
      </c>
      <c r="S1319" s="5" t="str" cm="1">
        <f t="array" aca="1" ref="S1319" ca="1">HYPERLINK("#"&amp;CELL("direccion",Tabla_471067!A1315),"1312")</f>
        <v>1312</v>
      </c>
      <c r="T1319" s="5" t="str" cm="1">
        <f t="array" aca="1" ref="T1319" ca="1">HYPERLINK("#"&amp;CELL("direccion",Tabla_471023!A1315),"1312")</f>
        <v>1312</v>
      </c>
      <c r="U1319" s="5" t="str" cm="1">
        <f t="array" aca="1" ref="U1319" ca="1">HYPERLINK("#"&amp;CELL("direccion",Tabla_471047!A1315),"1312")</f>
        <v>1312</v>
      </c>
      <c r="V1319" s="5" t="str" cm="1">
        <f t="array" aca="1" ref="V1319" ca="1">HYPERLINK("#"&amp;CELL("direccion",Tabla_471030!A1315),"1312")</f>
        <v>1312</v>
      </c>
      <c r="W1319" s="5" t="str" cm="1">
        <f t="array" aca="1" ref="W1319" ca="1">HYPERLINK("#"&amp;CELL("direccion",Tabla_471041!A1315),"1312")</f>
        <v>1312</v>
      </c>
      <c r="X1319" s="5" t="str" cm="1">
        <f t="array" aca="1" ref="X1319" ca="1">HYPERLINK("#"&amp;CELL("direccion",Tabla_471031!A1315),"1312")</f>
        <v>1312</v>
      </c>
      <c r="Y1319" s="5" t="str" cm="1">
        <f t="array" aca="1" ref="Y1319" ca="1">HYPERLINK("#"&amp;CELL("direccion",Tabla_471032!A1315),"1312")</f>
        <v>1312</v>
      </c>
      <c r="Z1319" s="5" t="str" cm="1">
        <f t="array" aca="1" ref="Z1319" ca="1">HYPERLINK("#"&amp;CELL("direccion",Tabla_471059!A1315),"1312")</f>
        <v>1312</v>
      </c>
      <c r="AA1319" s="5" t="str" cm="1">
        <f t="array" aca="1" ref="AA1319" ca="1">HYPERLINK("#"&amp;CELL("direccion",Tabla_471071!A1315),"1312")</f>
        <v>1312</v>
      </c>
      <c r="AB1319" s="5" t="str" cm="1">
        <f t="array" aca="1" ref="AB1319" ca="1">HYPERLINK("#"&amp;CELL("direccion",Tabla_471062!A1315),"1312")</f>
        <v>1312</v>
      </c>
      <c r="AC1319" s="5" t="str" cm="1">
        <f t="array" aca="1" ref="AC1319" ca="1">HYPERLINK("#"&amp;CELL("direccion",Tabla_471074!A1315),"1312")</f>
        <v>1312</v>
      </c>
      <c r="AD1319" t="s">
        <v>213</v>
      </c>
      <c r="AE1319" s="3">
        <v>45747</v>
      </c>
    </row>
    <row r="1320" spans="1:31" x14ac:dyDescent="0.3">
      <c r="A1320">
        <v>2025</v>
      </c>
      <c r="B1320" s="3">
        <v>45658</v>
      </c>
      <c r="C1320" s="3">
        <v>45747</v>
      </c>
      <c r="D1320" t="s">
        <v>84</v>
      </c>
      <c r="E1320">
        <v>89</v>
      </c>
      <c r="F1320" t="s">
        <v>297</v>
      </c>
      <c r="G1320" t="s">
        <v>297</v>
      </c>
      <c r="H1320" t="s">
        <v>225</v>
      </c>
      <c r="I1320" t="s">
        <v>424</v>
      </c>
      <c r="J1320" t="s">
        <v>344</v>
      </c>
      <c r="K1320" t="s">
        <v>560</v>
      </c>
      <c r="L1320" t="s">
        <v>91</v>
      </c>
      <c r="M1320">
        <v>8399</v>
      </c>
      <c r="N1320" t="s">
        <v>212</v>
      </c>
      <c r="O1320">
        <v>6909.9000000000005</v>
      </c>
      <c r="P1320" t="s">
        <v>212</v>
      </c>
      <c r="Q1320" s="5" t="str" cm="1">
        <f t="array" aca="1" ref="Q1320" ca="1">HYPERLINK("#"&amp;CELL("direccion",Tabla_471065!A1316),"1313")</f>
        <v>1313</v>
      </c>
      <c r="R1320" s="5" t="str" cm="1">
        <f t="array" aca="1" ref="R1320" ca="1">HYPERLINK("#"&amp;CELL("direccion",Tabla_471039!A1316),"1313")</f>
        <v>1313</v>
      </c>
      <c r="S1320" s="5" t="str" cm="1">
        <f t="array" aca="1" ref="S1320" ca="1">HYPERLINK("#"&amp;CELL("direccion",Tabla_471067!A1316),"1313")</f>
        <v>1313</v>
      </c>
      <c r="T1320" s="5" t="str" cm="1">
        <f t="array" aca="1" ref="T1320" ca="1">HYPERLINK("#"&amp;CELL("direccion",Tabla_471023!A1316),"1313")</f>
        <v>1313</v>
      </c>
      <c r="U1320" s="5" t="str" cm="1">
        <f t="array" aca="1" ref="U1320" ca="1">HYPERLINK("#"&amp;CELL("direccion",Tabla_471047!A1316),"1313")</f>
        <v>1313</v>
      </c>
      <c r="V1320" s="5" t="str" cm="1">
        <f t="array" aca="1" ref="V1320" ca="1">HYPERLINK("#"&amp;CELL("direccion",Tabla_471030!A1316),"1313")</f>
        <v>1313</v>
      </c>
      <c r="W1320" s="5" t="str" cm="1">
        <f t="array" aca="1" ref="W1320" ca="1">HYPERLINK("#"&amp;CELL("direccion",Tabla_471041!A1316),"1313")</f>
        <v>1313</v>
      </c>
      <c r="X1320" s="5" t="str" cm="1">
        <f t="array" aca="1" ref="X1320" ca="1">HYPERLINK("#"&amp;CELL("direccion",Tabla_471031!A1316),"1313")</f>
        <v>1313</v>
      </c>
      <c r="Y1320" s="5" t="str" cm="1">
        <f t="array" aca="1" ref="Y1320" ca="1">HYPERLINK("#"&amp;CELL("direccion",Tabla_471032!A1316),"1313")</f>
        <v>1313</v>
      </c>
      <c r="Z1320" s="5" t="str" cm="1">
        <f t="array" aca="1" ref="Z1320" ca="1">HYPERLINK("#"&amp;CELL("direccion",Tabla_471059!A1316),"1313")</f>
        <v>1313</v>
      </c>
      <c r="AA1320" s="5" t="str" cm="1">
        <f t="array" aca="1" ref="AA1320" ca="1">HYPERLINK("#"&amp;CELL("direccion",Tabla_471071!A1316),"1313")</f>
        <v>1313</v>
      </c>
      <c r="AB1320" s="5" t="str" cm="1">
        <f t="array" aca="1" ref="AB1320" ca="1">HYPERLINK("#"&amp;CELL("direccion",Tabla_471062!A1316),"1313")</f>
        <v>1313</v>
      </c>
      <c r="AC1320" s="5" t="str" cm="1">
        <f t="array" aca="1" ref="AC1320" ca="1">HYPERLINK("#"&amp;CELL("direccion",Tabla_471074!A1316),"1313")</f>
        <v>1313</v>
      </c>
      <c r="AD1320" t="s">
        <v>213</v>
      </c>
      <c r="AE1320" s="3">
        <v>45747</v>
      </c>
    </row>
    <row r="1321" spans="1:31" x14ac:dyDescent="0.3">
      <c r="A1321">
        <v>2025</v>
      </c>
      <c r="B1321" s="3">
        <v>45658</v>
      </c>
      <c r="C1321" s="3">
        <v>45747</v>
      </c>
      <c r="D1321" t="s">
        <v>84</v>
      </c>
      <c r="E1321">
        <v>89</v>
      </c>
      <c r="F1321" t="s">
        <v>324</v>
      </c>
      <c r="G1321" t="s">
        <v>324</v>
      </c>
      <c r="H1321" t="s">
        <v>225</v>
      </c>
      <c r="I1321" t="s">
        <v>1960</v>
      </c>
      <c r="J1321" t="s">
        <v>344</v>
      </c>
      <c r="K1321" t="s">
        <v>419</v>
      </c>
      <c r="L1321" t="s">
        <v>92</v>
      </c>
      <c r="M1321">
        <v>7364</v>
      </c>
      <c r="N1321" t="s">
        <v>212</v>
      </c>
      <c r="O1321">
        <v>6315.08</v>
      </c>
      <c r="P1321" t="s">
        <v>212</v>
      </c>
      <c r="Q1321" s="5" t="str" cm="1">
        <f t="array" aca="1" ref="Q1321" ca="1">HYPERLINK("#"&amp;CELL("direccion",Tabla_471065!A1317),"1314")</f>
        <v>1314</v>
      </c>
      <c r="R1321" s="5" t="str" cm="1">
        <f t="array" aca="1" ref="R1321" ca="1">HYPERLINK("#"&amp;CELL("direccion",Tabla_471039!A1317),"1314")</f>
        <v>1314</v>
      </c>
      <c r="S1321" s="5" t="str" cm="1">
        <f t="array" aca="1" ref="S1321" ca="1">HYPERLINK("#"&amp;CELL("direccion",Tabla_471067!A1317),"1314")</f>
        <v>1314</v>
      </c>
      <c r="T1321" s="5" t="str" cm="1">
        <f t="array" aca="1" ref="T1321" ca="1">HYPERLINK("#"&amp;CELL("direccion",Tabla_471023!A1317),"1314")</f>
        <v>1314</v>
      </c>
      <c r="U1321" s="5" t="str" cm="1">
        <f t="array" aca="1" ref="U1321" ca="1">HYPERLINK("#"&amp;CELL("direccion",Tabla_471047!A1317),"1314")</f>
        <v>1314</v>
      </c>
      <c r="V1321" s="5" t="str" cm="1">
        <f t="array" aca="1" ref="V1321" ca="1">HYPERLINK("#"&amp;CELL("direccion",Tabla_471030!A1317),"1314")</f>
        <v>1314</v>
      </c>
      <c r="W1321" s="5" t="str" cm="1">
        <f t="array" aca="1" ref="W1321" ca="1">HYPERLINK("#"&amp;CELL("direccion",Tabla_471041!A1317),"1314")</f>
        <v>1314</v>
      </c>
      <c r="X1321" s="5" t="str" cm="1">
        <f t="array" aca="1" ref="X1321" ca="1">HYPERLINK("#"&amp;CELL("direccion",Tabla_471031!A1317),"1314")</f>
        <v>1314</v>
      </c>
      <c r="Y1321" s="5" t="str" cm="1">
        <f t="array" aca="1" ref="Y1321" ca="1">HYPERLINK("#"&amp;CELL("direccion",Tabla_471032!A1317),"1314")</f>
        <v>1314</v>
      </c>
      <c r="Z1321" s="5" t="str" cm="1">
        <f t="array" aca="1" ref="Z1321" ca="1">HYPERLINK("#"&amp;CELL("direccion",Tabla_471059!A1317),"1314")</f>
        <v>1314</v>
      </c>
      <c r="AA1321" s="5" t="str" cm="1">
        <f t="array" aca="1" ref="AA1321" ca="1">HYPERLINK("#"&amp;CELL("direccion",Tabla_471071!A1317),"1314")</f>
        <v>1314</v>
      </c>
      <c r="AB1321" s="5" t="str" cm="1">
        <f t="array" aca="1" ref="AB1321" ca="1">HYPERLINK("#"&amp;CELL("direccion",Tabla_471062!A1317),"1314")</f>
        <v>1314</v>
      </c>
      <c r="AC1321" s="5" t="str" cm="1">
        <f t="array" aca="1" ref="AC1321" ca="1">HYPERLINK("#"&amp;CELL("direccion",Tabla_471074!A1317),"1314")</f>
        <v>1314</v>
      </c>
      <c r="AD1321" t="s">
        <v>213</v>
      </c>
      <c r="AE1321" s="3">
        <v>45747</v>
      </c>
    </row>
    <row r="1322" spans="1:31" x14ac:dyDescent="0.3">
      <c r="A1322">
        <v>2025</v>
      </c>
      <c r="B1322" s="3">
        <v>45658</v>
      </c>
      <c r="C1322" s="3">
        <v>45747</v>
      </c>
      <c r="D1322" t="s">
        <v>84</v>
      </c>
      <c r="E1322">
        <v>89</v>
      </c>
      <c r="F1322" t="s">
        <v>340</v>
      </c>
      <c r="G1322" t="s">
        <v>340</v>
      </c>
      <c r="H1322" t="s">
        <v>225</v>
      </c>
      <c r="I1322" t="s">
        <v>1961</v>
      </c>
      <c r="J1322" t="s">
        <v>344</v>
      </c>
      <c r="K1322" t="s">
        <v>1962</v>
      </c>
      <c r="L1322" t="s">
        <v>92</v>
      </c>
      <c r="M1322">
        <v>8399</v>
      </c>
      <c r="N1322" t="s">
        <v>212</v>
      </c>
      <c r="O1322">
        <v>6909.9000000000005</v>
      </c>
      <c r="P1322" t="s">
        <v>212</v>
      </c>
      <c r="Q1322" s="5" t="str" cm="1">
        <f t="array" aca="1" ref="Q1322" ca="1">HYPERLINK("#"&amp;CELL("direccion",Tabla_471065!A1318),"1315")</f>
        <v>1315</v>
      </c>
      <c r="R1322" s="5" t="str" cm="1">
        <f t="array" aca="1" ref="R1322" ca="1">HYPERLINK("#"&amp;CELL("direccion",Tabla_471039!A1318),"1315")</f>
        <v>1315</v>
      </c>
      <c r="S1322" s="5" t="str" cm="1">
        <f t="array" aca="1" ref="S1322" ca="1">HYPERLINK("#"&amp;CELL("direccion",Tabla_471067!A1318),"1315")</f>
        <v>1315</v>
      </c>
      <c r="T1322" s="5" t="str" cm="1">
        <f t="array" aca="1" ref="T1322" ca="1">HYPERLINK("#"&amp;CELL("direccion",Tabla_471023!A1318),"1315")</f>
        <v>1315</v>
      </c>
      <c r="U1322" s="5" t="str" cm="1">
        <f t="array" aca="1" ref="U1322" ca="1">HYPERLINK("#"&amp;CELL("direccion",Tabla_471047!A1318),"1315")</f>
        <v>1315</v>
      </c>
      <c r="V1322" s="5" t="str" cm="1">
        <f t="array" aca="1" ref="V1322" ca="1">HYPERLINK("#"&amp;CELL("direccion",Tabla_471030!A1318),"1315")</f>
        <v>1315</v>
      </c>
      <c r="W1322" s="5" t="str" cm="1">
        <f t="array" aca="1" ref="W1322" ca="1">HYPERLINK("#"&amp;CELL("direccion",Tabla_471041!A1318),"1315")</f>
        <v>1315</v>
      </c>
      <c r="X1322" s="5" t="str" cm="1">
        <f t="array" aca="1" ref="X1322" ca="1">HYPERLINK("#"&amp;CELL("direccion",Tabla_471031!A1318),"1315")</f>
        <v>1315</v>
      </c>
      <c r="Y1322" s="5" t="str" cm="1">
        <f t="array" aca="1" ref="Y1322" ca="1">HYPERLINK("#"&amp;CELL("direccion",Tabla_471032!A1318),"1315")</f>
        <v>1315</v>
      </c>
      <c r="Z1322" s="5" t="str" cm="1">
        <f t="array" aca="1" ref="Z1322" ca="1">HYPERLINK("#"&amp;CELL("direccion",Tabla_471059!A1318),"1315")</f>
        <v>1315</v>
      </c>
      <c r="AA1322" s="5" t="str" cm="1">
        <f t="array" aca="1" ref="AA1322" ca="1">HYPERLINK("#"&amp;CELL("direccion",Tabla_471071!A1318),"1315")</f>
        <v>1315</v>
      </c>
      <c r="AB1322" s="5" t="str" cm="1">
        <f t="array" aca="1" ref="AB1322" ca="1">HYPERLINK("#"&amp;CELL("direccion",Tabla_471062!A1318),"1315")</f>
        <v>1315</v>
      </c>
      <c r="AC1322" s="5" t="str" cm="1">
        <f t="array" aca="1" ref="AC1322" ca="1">HYPERLINK("#"&amp;CELL("direccion",Tabla_471074!A1318),"1315")</f>
        <v>1315</v>
      </c>
      <c r="AD1322" t="s">
        <v>213</v>
      </c>
      <c r="AE1322" s="3">
        <v>45747</v>
      </c>
    </row>
    <row r="1323" spans="1:31" x14ac:dyDescent="0.3">
      <c r="A1323">
        <v>2025</v>
      </c>
      <c r="B1323" s="3">
        <v>45658</v>
      </c>
      <c r="C1323" s="3">
        <v>45747</v>
      </c>
      <c r="D1323" t="s">
        <v>84</v>
      </c>
      <c r="E1323">
        <v>89</v>
      </c>
      <c r="F1323" t="s">
        <v>340</v>
      </c>
      <c r="G1323" t="s">
        <v>340</v>
      </c>
      <c r="H1323" t="s">
        <v>225</v>
      </c>
      <c r="I1323" t="s">
        <v>1963</v>
      </c>
      <c r="J1323" t="s">
        <v>344</v>
      </c>
      <c r="K1323" t="s">
        <v>1964</v>
      </c>
      <c r="L1323" t="s">
        <v>92</v>
      </c>
      <c r="M1323">
        <v>7364</v>
      </c>
      <c r="N1323" t="s">
        <v>212</v>
      </c>
      <c r="O1323">
        <v>6315.08</v>
      </c>
      <c r="P1323" t="s">
        <v>212</v>
      </c>
      <c r="Q1323" s="5" t="str" cm="1">
        <f t="array" aca="1" ref="Q1323" ca="1">HYPERLINK("#"&amp;CELL("direccion",Tabla_471065!A1319),"1316")</f>
        <v>1316</v>
      </c>
      <c r="R1323" s="5" t="str" cm="1">
        <f t="array" aca="1" ref="R1323" ca="1">HYPERLINK("#"&amp;CELL("direccion",Tabla_471039!A1319),"1316")</f>
        <v>1316</v>
      </c>
      <c r="S1323" s="5" t="str" cm="1">
        <f t="array" aca="1" ref="S1323" ca="1">HYPERLINK("#"&amp;CELL("direccion",Tabla_471067!A1319),"1316")</f>
        <v>1316</v>
      </c>
      <c r="T1323" s="5" t="str" cm="1">
        <f t="array" aca="1" ref="T1323" ca="1">HYPERLINK("#"&amp;CELL("direccion",Tabla_471023!A1319),"1316")</f>
        <v>1316</v>
      </c>
      <c r="U1323" s="5" t="str" cm="1">
        <f t="array" aca="1" ref="U1323" ca="1">HYPERLINK("#"&amp;CELL("direccion",Tabla_471047!A1319),"1316")</f>
        <v>1316</v>
      </c>
      <c r="V1323" s="5" t="str" cm="1">
        <f t="array" aca="1" ref="V1323" ca="1">HYPERLINK("#"&amp;CELL("direccion",Tabla_471030!A1319),"1316")</f>
        <v>1316</v>
      </c>
      <c r="W1323" s="5" t="str" cm="1">
        <f t="array" aca="1" ref="W1323" ca="1">HYPERLINK("#"&amp;CELL("direccion",Tabla_471041!A1319),"1316")</f>
        <v>1316</v>
      </c>
      <c r="X1323" s="5" t="str" cm="1">
        <f t="array" aca="1" ref="X1323" ca="1">HYPERLINK("#"&amp;CELL("direccion",Tabla_471031!A1319),"1316")</f>
        <v>1316</v>
      </c>
      <c r="Y1323" s="5" t="str" cm="1">
        <f t="array" aca="1" ref="Y1323" ca="1">HYPERLINK("#"&amp;CELL("direccion",Tabla_471032!A1319),"1316")</f>
        <v>1316</v>
      </c>
      <c r="Z1323" s="5" t="str" cm="1">
        <f t="array" aca="1" ref="Z1323" ca="1">HYPERLINK("#"&amp;CELL("direccion",Tabla_471059!A1319),"1316")</f>
        <v>1316</v>
      </c>
      <c r="AA1323" s="5" t="str" cm="1">
        <f t="array" aca="1" ref="AA1323" ca="1">HYPERLINK("#"&amp;CELL("direccion",Tabla_471071!A1319),"1316")</f>
        <v>1316</v>
      </c>
      <c r="AB1323" s="5" t="str" cm="1">
        <f t="array" aca="1" ref="AB1323" ca="1">HYPERLINK("#"&amp;CELL("direccion",Tabla_471062!A1319),"1316")</f>
        <v>1316</v>
      </c>
      <c r="AC1323" s="5" t="str" cm="1">
        <f t="array" aca="1" ref="AC1323" ca="1">HYPERLINK("#"&amp;CELL("direccion",Tabla_471074!A1319),"1316")</f>
        <v>1316</v>
      </c>
      <c r="AD1323" t="s">
        <v>213</v>
      </c>
      <c r="AE1323" s="3">
        <v>45747</v>
      </c>
    </row>
    <row r="1324" spans="1:31" x14ac:dyDescent="0.3">
      <c r="A1324">
        <v>2025</v>
      </c>
      <c r="B1324" s="3">
        <v>45658</v>
      </c>
      <c r="C1324" s="3">
        <v>45747</v>
      </c>
      <c r="D1324" t="s">
        <v>84</v>
      </c>
      <c r="E1324">
        <v>89</v>
      </c>
      <c r="F1324" t="s">
        <v>297</v>
      </c>
      <c r="G1324" t="s">
        <v>297</v>
      </c>
      <c r="H1324" t="s">
        <v>225</v>
      </c>
      <c r="I1324" t="s">
        <v>1560</v>
      </c>
      <c r="J1324" t="s">
        <v>606</v>
      </c>
      <c r="K1324" t="s">
        <v>344</v>
      </c>
      <c r="L1324" t="s">
        <v>92</v>
      </c>
      <c r="M1324">
        <v>8399</v>
      </c>
      <c r="N1324" t="s">
        <v>212</v>
      </c>
      <c r="O1324">
        <v>6909.9000000000005</v>
      </c>
      <c r="P1324" t="s">
        <v>212</v>
      </c>
      <c r="Q1324" s="5" t="str" cm="1">
        <f t="array" aca="1" ref="Q1324" ca="1">HYPERLINK("#"&amp;CELL("direccion",Tabla_471065!A1320),"1317")</f>
        <v>1317</v>
      </c>
      <c r="R1324" s="5" t="str" cm="1">
        <f t="array" aca="1" ref="R1324" ca="1">HYPERLINK("#"&amp;CELL("direccion",Tabla_471039!A1320),"1317")</f>
        <v>1317</v>
      </c>
      <c r="S1324" s="5" t="str" cm="1">
        <f t="array" aca="1" ref="S1324" ca="1">HYPERLINK("#"&amp;CELL("direccion",Tabla_471067!A1320),"1317")</f>
        <v>1317</v>
      </c>
      <c r="T1324" s="5" t="str" cm="1">
        <f t="array" aca="1" ref="T1324" ca="1">HYPERLINK("#"&amp;CELL("direccion",Tabla_471023!A1320),"1317")</f>
        <v>1317</v>
      </c>
      <c r="U1324" s="5" t="str" cm="1">
        <f t="array" aca="1" ref="U1324" ca="1">HYPERLINK("#"&amp;CELL("direccion",Tabla_471047!A1320),"1317")</f>
        <v>1317</v>
      </c>
      <c r="V1324" s="5" t="str" cm="1">
        <f t="array" aca="1" ref="V1324" ca="1">HYPERLINK("#"&amp;CELL("direccion",Tabla_471030!A1320),"1317")</f>
        <v>1317</v>
      </c>
      <c r="W1324" s="5" t="str" cm="1">
        <f t="array" aca="1" ref="W1324" ca="1">HYPERLINK("#"&amp;CELL("direccion",Tabla_471041!A1320),"1317")</f>
        <v>1317</v>
      </c>
      <c r="X1324" s="5" t="str" cm="1">
        <f t="array" aca="1" ref="X1324" ca="1">HYPERLINK("#"&amp;CELL("direccion",Tabla_471031!A1320),"1317")</f>
        <v>1317</v>
      </c>
      <c r="Y1324" s="5" t="str" cm="1">
        <f t="array" aca="1" ref="Y1324" ca="1">HYPERLINK("#"&amp;CELL("direccion",Tabla_471032!A1320),"1317")</f>
        <v>1317</v>
      </c>
      <c r="Z1324" s="5" t="str" cm="1">
        <f t="array" aca="1" ref="Z1324" ca="1">HYPERLINK("#"&amp;CELL("direccion",Tabla_471059!A1320),"1317")</f>
        <v>1317</v>
      </c>
      <c r="AA1324" s="5" t="str" cm="1">
        <f t="array" aca="1" ref="AA1324" ca="1">HYPERLINK("#"&amp;CELL("direccion",Tabla_471071!A1320),"1317")</f>
        <v>1317</v>
      </c>
      <c r="AB1324" s="5" t="str" cm="1">
        <f t="array" aca="1" ref="AB1324" ca="1">HYPERLINK("#"&amp;CELL("direccion",Tabla_471062!A1320),"1317")</f>
        <v>1317</v>
      </c>
      <c r="AC1324" s="5" t="str" cm="1">
        <f t="array" aca="1" ref="AC1324" ca="1">HYPERLINK("#"&amp;CELL("direccion",Tabla_471074!A1320),"1317")</f>
        <v>1317</v>
      </c>
      <c r="AD1324" t="s">
        <v>213</v>
      </c>
      <c r="AE1324" s="3">
        <v>45747</v>
      </c>
    </row>
    <row r="1325" spans="1:31" x14ac:dyDescent="0.3">
      <c r="A1325">
        <v>2025</v>
      </c>
      <c r="B1325" s="3">
        <v>45658</v>
      </c>
      <c r="C1325" s="3">
        <v>45747</v>
      </c>
      <c r="D1325" t="s">
        <v>84</v>
      </c>
      <c r="E1325">
        <v>89</v>
      </c>
      <c r="F1325" t="s">
        <v>324</v>
      </c>
      <c r="G1325" t="s">
        <v>324</v>
      </c>
      <c r="H1325" t="s">
        <v>225</v>
      </c>
      <c r="I1325" t="s">
        <v>1965</v>
      </c>
      <c r="J1325" t="s">
        <v>426</v>
      </c>
      <c r="K1325" t="s">
        <v>661</v>
      </c>
      <c r="L1325" t="s">
        <v>91</v>
      </c>
      <c r="M1325">
        <v>7364</v>
      </c>
      <c r="N1325" t="s">
        <v>212</v>
      </c>
      <c r="O1325">
        <v>6315.08</v>
      </c>
      <c r="P1325" t="s">
        <v>212</v>
      </c>
      <c r="Q1325" s="5" t="str" cm="1">
        <f t="array" aca="1" ref="Q1325" ca="1">HYPERLINK("#"&amp;CELL("direccion",Tabla_471065!A1321),"1318")</f>
        <v>1318</v>
      </c>
      <c r="R1325" s="5" t="str" cm="1">
        <f t="array" aca="1" ref="R1325" ca="1">HYPERLINK("#"&amp;CELL("direccion",Tabla_471039!A1321),"1318")</f>
        <v>1318</v>
      </c>
      <c r="S1325" s="5" t="str" cm="1">
        <f t="array" aca="1" ref="S1325" ca="1">HYPERLINK("#"&amp;CELL("direccion",Tabla_471067!A1321),"1318")</f>
        <v>1318</v>
      </c>
      <c r="T1325" s="5" t="str" cm="1">
        <f t="array" aca="1" ref="T1325" ca="1">HYPERLINK("#"&amp;CELL("direccion",Tabla_471023!A1321),"1318")</f>
        <v>1318</v>
      </c>
      <c r="U1325" s="5" t="str" cm="1">
        <f t="array" aca="1" ref="U1325" ca="1">HYPERLINK("#"&amp;CELL("direccion",Tabla_471047!A1321),"1318")</f>
        <v>1318</v>
      </c>
      <c r="V1325" s="5" t="str" cm="1">
        <f t="array" aca="1" ref="V1325" ca="1">HYPERLINK("#"&amp;CELL("direccion",Tabla_471030!A1321),"1318")</f>
        <v>1318</v>
      </c>
      <c r="W1325" s="5" t="str" cm="1">
        <f t="array" aca="1" ref="W1325" ca="1">HYPERLINK("#"&amp;CELL("direccion",Tabla_471041!A1321),"1318")</f>
        <v>1318</v>
      </c>
      <c r="X1325" s="5" t="str" cm="1">
        <f t="array" aca="1" ref="X1325" ca="1">HYPERLINK("#"&amp;CELL("direccion",Tabla_471031!A1321),"1318")</f>
        <v>1318</v>
      </c>
      <c r="Y1325" s="5" t="str" cm="1">
        <f t="array" aca="1" ref="Y1325" ca="1">HYPERLINK("#"&amp;CELL("direccion",Tabla_471032!A1321),"1318")</f>
        <v>1318</v>
      </c>
      <c r="Z1325" s="5" t="str" cm="1">
        <f t="array" aca="1" ref="Z1325" ca="1">HYPERLINK("#"&amp;CELL("direccion",Tabla_471059!A1321),"1318")</f>
        <v>1318</v>
      </c>
      <c r="AA1325" s="5" t="str" cm="1">
        <f t="array" aca="1" ref="AA1325" ca="1">HYPERLINK("#"&amp;CELL("direccion",Tabla_471071!A1321),"1318")</f>
        <v>1318</v>
      </c>
      <c r="AB1325" s="5" t="str" cm="1">
        <f t="array" aca="1" ref="AB1325" ca="1">HYPERLINK("#"&amp;CELL("direccion",Tabla_471062!A1321),"1318")</f>
        <v>1318</v>
      </c>
      <c r="AC1325" s="5" t="str" cm="1">
        <f t="array" aca="1" ref="AC1325" ca="1">HYPERLINK("#"&amp;CELL("direccion",Tabla_471074!A1321),"1318")</f>
        <v>1318</v>
      </c>
      <c r="AD1325" t="s">
        <v>213</v>
      </c>
      <c r="AE1325" s="3">
        <v>45747</v>
      </c>
    </row>
    <row r="1326" spans="1:31" x14ac:dyDescent="0.3">
      <c r="A1326">
        <v>2025</v>
      </c>
      <c r="B1326" s="3">
        <v>45658</v>
      </c>
      <c r="C1326" s="3">
        <v>45747</v>
      </c>
      <c r="D1326" t="s">
        <v>84</v>
      </c>
      <c r="E1326">
        <v>89</v>
      </c>
      <c r="F1326" t="s">
        <v>324</v>
      </c>
      <c r="G1326" t="s">
        <v>324</v>
      </c>
      <c r="H1326" t="s">
        <v>225</v>
      </c>
      <c r="I1326" t="s">
        <v>1966</v>
      </c>
      <c r="J1326" t="s">
        <v>426</v>
      </c>
      <c r="K1326" t="s">
        <v>358</v>
      </c>
      <c r="L1326" t="s">
        <v>92</v>
      </c>
      <c r="M1326">
        <v>7364</v>
      </c>
      <c r="N1326" t="s">
        <v>212</v>
      </c>
      <c r="O1326">
        <v>6315.08</v>
      </c>
      <c r="P1326" t="s">
        <v>212</v>
      </c>
      <c r="Q1326" s="5" t="str" cm="1">
        <f t="array" aca="1" ref="Q1326" ca="1">HYPERLINK("#"&amp;CELL("direccion",Tabla_471065!A1322),"1319")</f>
        <v>1319</v>
      </c>
      <c r="R1326" s="5" t="str" cm="1">
        <f t="array" aca="1" ref="R1326" ca="1">HYPERLINK("#"&amp;CELL("direccion",Tabla_471039!A1322),"1319")</f>
        <v>1319</v>
      </c>
      <c r="S1326" s="5" t="str" cm="1">
        <f t="array" aca="1" ref="S1326" ca="1">HYPERLINK("#"&amp;CELL("direccion",Tabla_471067!A1322),"1319")</f>
        <v>1319</v>
      </c>
      <c r="T1326" s="5" t="str" cm="1">
        <f t="array" aca="1" ref="T1326" ca="1">HYPERLINK("#"&amp;CELL("direccion",Tabla_471023!A1322),"1319")</f>
        <v>1319</v>
      </c>
      <c r="U1326" s="5" t="str" cm="1">
        <f t="array" aca="1" ref="U1326" ca="1">HYPERLINK("#"&amp;CELL("direccion",Tabla_471047!A1322),"1319")</f>
        <v>1319</v>
      </c>
      <c r="V1326" s="5" t="str" cm="1">
        <f t="array" aca="1" ref="V1326" ca="1">HYPERLINK("#"&amp;CELL("direccion",Tabla_471030!A1322),"1319")</f>
        <v>1319</v>
      </c>
      <c r="W1326" s="5" t="str" cm="1">
        <f t="array" aca="1" ref="W1326" ca="1">HYPERLINK("#"&amp;CELL("direccion",Tabla_471041!A1322),"1319")</f>
        <v>1319</v>
      </c>
      <c r="X1326" s="5" t="str" cm="1">
        <f t="array" aca="1" ref="X1326" ca="1">HYPERLINK("#"&amp;CELL("direccion",Tabla_471031!A1322),"1319")</f>
        <v>1319</v>
      </c>
      <c r="Y1326" s="5" t="str" cm="1">
        <f t="array" aca="1" ref="Y1326" ca="1">HYPERLINK("#"&amp;CELL("direccion",Tabla_471032!A1322),"1319")</f>
        <v>1319</v>
      </c>
      <c r="Z1326" s="5" t="str" cm="1">
        <f t="array" aca="1" ref="Z1326" ca="1">HYPERLINK("#"&amp;CELL("direccion",Tabla_471059!A1322),"1319")</f>
        <v>1319</v>
      </c>
      <c r="AA1326" s="5" t="str" cm="1">
        <f t="array" aca="1" ref="AA1326" ca="1">HYPERLINK("#"&amp;CELL("direccion",Tabla_471071!A1322),"1319")</f>
        <v>1319</v>
      </c>
      <c r="AB1326" s="5" t="str" cm="1">
        <f t="array" aca="1" ref="AB1326" ca="1">HYPERLINK("#"&amp;CELL("direccion",Tabla_471062!A1322),"1319")</f>
        <v>1319</v>
      </c>
      <c r="AC1326" s="5" t="str" cm="1">
        <f t="array" aca="1" ref="AC1326" ca="1">HYPERLINK("#"&amp;CELL("direccion",Tabla_471074!A1322),"1319")</f>
        <v>1319</v>
      </c>
      <c r="AD1326" t="s">
        <v>213</v>
      </c>
      <c r="AE1326" s="3">
        <v>45747</v>
      </c>
    </row>
    <row r="1327" spans="1:31" x14ac:dyDescent="0.3">
      <c r="A1327">
        <v>2025</v>
      </c>
      <c r="B1327" s="3">
        <v>45658</v>
      </c>
      <c r="C1327" s="3">
        <v>45747</v>
      </c>
      <c r="D1327" t="s">
        <v>84</v>
      </c>
      <c r="E1327">
        <v>89</v>
      </c>
      <c r="F1327" t="s">
        <v>324</v>
      </c>
      <c r="G1327" t="s">
        <v>324</v>
      </c>
      <c r="H1327" t="s">
        <v>225</v>
      </c>
      <c r="I1327" t="s">
        <v>1967</v>
      </c>
      <c r="J1327" t="s">
        <v>463</v>
      </c>
      <c r="K1327" t="s">
        <v>344</v>
      </c>
      <c r="L1327" t="s">
        <v>92</v>
      </c>
      <c r="M1327">
        <v>7364</v>
      </c>
      <c r="N1327" t="s">
        <v>212</v>
      </c>
      <c r="O1327">
        <v>6315.08</v>
      </c>
      <c r="P1327" t="s">
        <v>212</v>
      </c>
      <c r="Q1327" s="5" t="str" cm="1">
        <f t="array" aca="1" ref="Q1327" ca="1">HYPERLINK("#"&amp;CELL("direccion",Tabla_471065!A1323),"1320")</f>
        <v>1320</v>
      </c>
      <c r="R1327" s="5" t="str" cm="1">
        <f t="array" aca="1" ref="R1327" ca="1">HYPERLINK("#"&amp;CELL("direccion",Tabla_471039!A1323),"1320")</f>
        <v>1320</v>
      </c>
      <c r="S1327" s="5" t="str" cm="1">
        <f t="array" aca="1" ref="S1327" ca="1">HYPERLINK("#"&amp;CELL("direccion",Tabla_471067!A1323),"1320")</f>
        <v>1320</v>
      </c>
      <c r="T1327" s="5" t="str" cm="1">
        <f t="array" aca="1" ref="T1327" ca="1">HYPERLINK("#"&amp;CELL("direccion",Tabla_471023!A1323),"1320")</f>
        <v>1320</v>
      </c>
      <c r="U1327" s="5" t="str" cm="1">
        <f t="array" aca="1" ref="U1327" ca="1">HYPERLINK("#"&amp;CELL("direccion",Tabla_471047!A1323),"1320")</f>
        <v>1320</v>
      </c>
      <c r="V1327" s="5" t="str" cm="1">
        <f t="array" aca="1" ref="V1327" ca="1">HYPERLINK("#"&amp;CELL("direccion",Tabla_471030!A1323),"1320")</f>
        <v>1320</v>
      </c>
      <c r="W1327" s="5" t="str" cm="1">
        <f t="array" aca="1" ref="W1327" ca="1">HYPERLINK("#"&amp;CELL("direccion",Tabla_471041!A1323),"1320")</f>
        <v>1320</v>
      </c>
      <c r="X1327" s="5" t="str" cm="1">
        <f t="array" aca="1" ref="X1327" ca="1">HYPERLINK("#"&amp;CELL("direccion",Tabla_471031!A1323),"1320")</f>
        <v>1320</v>
      </c>
      <c r="Y1327" s="5" t="str" cm="1">
        <f t="array" aca="1" ref="Y1327" ca="1">HYPERLINK("#"&amp;CELL("direccion",Tabla_471032!A1323),"1320")</f>
        <v>1320</v>
      </c>
      <c r="Z1327" s="5" t="str" cm="1">
        <f t="array" aca="1" ref="Z1327" ca="1">HYPERLINK("#"&amp;CELL("direccion",Tabla_471059!A1323),"1320")</f>
        <v>1320</v>
      </c>
      <c r="AA1327" s="5" t="str" cm="1">
        <f t="array" aca="1" ref="AA1327" ca="1">HYPERLINK("#"&amp;CELL("direccion",Tabla_471071!A1323),"1320")</f>
        <v>1320</v>
      </c>
      <c r="AB1327" s="5" t="str" cm="1">
        <f t="array" aca="1" ref="AB1327" ca="1">HYPERLINK("#"&amp;CELL("direccion",Tabla_471062!A1323),"1320")</f>
        <v>1320</v>
      </c>
      <c r="AC1327" s="5" t="str" cm="1">
        <f t="array" aca="1" ref="AC1327" ca="1">HYPERLINK("#"&amp;CELL("direccion",Tabla_471074!A1323),"1320")</f>
        <v>1320</v>
      </c>
      <c r="AD1327" t="s">
        <v>213</v>
      </c>
      <c r="AE1327" s="3">
        <v>45747</v>
      </c>
    </row>
    <row r="1328" spans="1:31" x14ac:dyDescent="0.3">
      <c r="A1328">
        <v>2025</v>
      </c>
      <c r="B1328" s="3">
        <v>45658</v>
      </c>
      <c r="C1328" s="3">
        <v>45747</v>
      </c>
      <c r="D1328" t="s">
        <v>84</v>
      </c>
      <c r="E1328">
        <v>89</v>
      </c>
      <c r="F1328" t="s">
        <v>297</v>
      </c>
      <c r="G1328" t="s">
        <v>297</v>
      </c>
      <c r="H1328" t="s">
        <v>225</v>
      </c>
      <c r="I1328" t="s">
        <v>1968</v>
      </c>
      <c r="J1328" t="s">
        <v>1969</v>
      </c>
      <c r="K1328" t="s">
        <v>470</v>
      </c>
      <c r="L1328" t="s">
        <v>91</v>
      </c>
      <c r="M1328">
        <v>8399</v>
      </c>
      <c r="N1328" t="s">
        <v>212</v>
      </c>
      <c r="O1328">
        <v>6909.9000000000005</v>
      </c>
      <c r="P1328" t="s">
        <v>212</v>
      </c>
      <c r="Q1328" s="5" t="str" cm="1">
        <f t="array" aca="1" ref="Q1328" ca="1">HYPERLINK("#"&amp;CELL("direccion",Tabla_471065!A1324),"1321")</f>
        <v>1321</v>
      </c>
      <c r="R1328" s="5" t="str" cm="1">
        <f t="array" aca="1" ref="R1328" ca="1">HYPERLINK("#"&amp;CELL("direccion",Tabla_471039!A1324),"1321")</f>
        <v>1321</v>
      </c>
      <c r="S1328" s="5" t="str" cm="1">
        <f t="array" aca="1" ref="S1328" ca="1">HYPERLINK("#"&amp;CELL("direccion",Tabla_471067!A1324),"1321")</f>
        <v>1321</v>
      </c>
      <c r="T1328" s="5" t="str" cm="1">
        <f t="array" aca="1" ref="T1328" ca="1">HYPERLINK("#"&amp;CELL("direccion",Tabla_471023!A1324),"1321")</f>
        <v>1321</v>
      </c>
      <c r="U1328" s="5" t="str" cm="1">
        <f t="array" aca="1" ref="U1328" ca="1">HYPERLINK("#"&amp;CELL("direccion",Tabla_471047!A1324),"1321")</f>
        <v>1321</v>
      </c>
      <c r="V1328" s="5" t="str" cm="1">
        <f t="array" aca="1" ref="V1328" ca="1">HYPERLINK("#"&amp;CELL("direccion",Tabla_471030!A1324),"1321")</f>
        <v>1321</v>
      </c>
      <c r="W1328" s="5" t="str" cm="1">
        <f t="array" aca="1" ref="W1328" ca="1">HYPERLINK("#"&amp;CELL("direccion",Tabla_471041!A1324),"1321")</f>
        <v>1321</v>
      </c>
      <c r="X1328" s="5" t="str" cm="1">
        <f t="array" aca="1" ref="X1328" ca="1">HYPERLINK("#"&amp;CELL("direccion",Tabla_471031!A1324),"1321")</f>
        <v>1321</v>
      </c>
      <c r="Y1328" s="5" t="str" cm="1">
        <f t="array" aca="1" ref="Y1328" ca="1">HYPERLINK("#"&amp;CELL("direccion",Tabla_471032!A1324),"1321")</f>
        <v>1321</v>
      </c>
      <c r="Z1328" s="5" t="str" cm="1">
        <f t="array" aca="1" ref="Z1328" ca="1">HYPERLINK("#"&amp;CELL("direccion",Tabla_471059!A1324),"1321")</f>
        <v>1321</v>
      </c>
      <c r="AA1328" s="5" t="str" cm="1">
        <f t="array" aca="1" ref="AA1328" ca="1">HYPERLINK("#"&amp;CELL("direccion",Tabla_471071!A1324),"1321")</f>
        <v>1321</v>
      </c>
      <c r="AB1328" s="5" t="str" cm="1">
        <f t="array" aca="1" ref="AB1328" ca="1">HYPERLINK("#"&amp;CELL("direccion",Tabla_471062!A1324),"1321")</f>
        <v>1321</v>
      </c>
      <c r="AC1328" s="5" t="str" cm="1">
        <f t="array" aca="1" ref="AC1328" ca="1">HYPERLINK("#"&amp;CELL("direccion",Tabla_471074!A1324),"1321")</f>
        <v>1321</v>
      </c>
      <c r="AD1328" t="s">
        <v>213</v>
      </c>
      <c r="AE1328" s="3">
        <v>45747</v>
      </c>
    </row>
    <row r="1329" spans="1:31" x14ac:dyDescent="0.3">
      <c r="A1329">
        <v>2025</v>
      </c>
      <c r="B1329" s="3">
        <v>45658</v>
      </c>
      <c r="C1329" s="3">
        <v>45747</v>
      </c>
      <c r="D1329" t="s">
        <v>84</v>
      </c>
      <c r="E1329">
        <v>89</v>
      </c>
      <c r="F1329" t="s">
        <v>297</v>
      </c>
      <c r="G1329" t="s">
        <v>297</v>
      </c>
      <c r="H1329" t="s">
        <v>225</v>
      </c>
      <c r="I1329" t="s">
        <v>1970</v>
      </c>
      <c r="J1329" t="s">
        <v>423</v>
      </c>
      <c r="K1329" t="s">
        <v>1971</v>
      </c>
      <c r="L1329" t="s">
        <v>92</v>
      </c>
      <c r="M1329">
        <v>8399</v>
      </c>
      <c r="N1329" t="s">
        <v>212</v>
      </c>
      <c r="O1329">
        <v>6909.9000000000005</v>
      </c>
      <c r="P1329" t="s">
        <v>212</v>
      </c>
      <c r="Q1329" s="5" t="str" cm="1">
        <f t="array" aca="1" ref="Q1329" ca="1">HYPERLINK("#"&amp;CELL("direccion",Tabla_471065!A1325),"1322")</f>
        <v>1322</v>
      </c>
      <c r="R1329" s="5" t="str" cm="1">
        <f t="array" aca="1" ref="R1329" ca="1">HYPERLINK("#"&amp;CELL("direccion",Tabla_471039!A1325),"1322")</f>
        <v>1322</v>
      </c>
      <c r="S1329" s="5" t="str" cm="1">
        <f t="array" aca="1" ref="S1329" ca="1">HYPERLINK("#"&amp;CELL("direccion",Tabla_471067!A1325),"1322")</f>
        <v>1322</v>
      </c>
      <c r="T1329" s="5" t="str" cm="1">
        <f t="array" aca="1" ref="T1329" ca="1">HYPERLINK("#"&amp;CELL("direccion",Tabla_471023!A1325),"1322")</f>
        <v>1322</v>
      </c>
      <c r="U1329" s="5" t="str" cm="1">
        <f t="array" aca="1" ref="U1329" ca="1">HYPERLINK("#"&amp;CELL("direccion",Tabla_471047!A1325),"1322")</f>
        <v>1322</v>
      </c>
      <c r="V1329" s="5" t="str" cm="1">
        <f t="array" aca="1" ref="V1329" ca="1">HYPERLINK("#"&amp;CELL("direccion",Tabla_471030!A1325),"1322")</f>
        <v>1322</v>
      </c>
      <c r="W1329" s="5" t="str" cm="1">
        <f t="array" aca="1" ref="W1329" ca="1">HYPERLINK("#"&amp;CELL("direccion",Tabla_471041!A1325),"1322")</f>
        <v>1322</v>
      </c>
      <c r="X1329" s="5" t="str" cm="1">
        <f t="array" aca="1" ref="X1329" ca="1">HYPERLINK("#"&amp;CELL("direccion",Tabla_471031!A1325),"1322")</f>
        <v>1322</v>
      </c>
      <c r="Y1329" s="5" t="str" cm="1">
        <f t="array" aca="1" ref="Y1329" ca="1">HYPERLINK("#"&amp;CELL("direccion",Tabla_471032!A1325),"1322")</f>
        <v>1322</v>
      </c>
      <c r="Z1329" s="5" t="str" cm="1">
        <f t="array" aca="1" ref="Z1329" ca="1">HYPERLINK("#"&amp;CELL("direccion",Tabla_471059!A1325),"1322")</f>
        <v>1322</v>
      </c>
      <c r="AA1329" s="5" t="str" cm="1">
        <f t="array" aca="1" ref="AA1329" ca="1">HYPERLINK("#"&amp;CELL("direccion",Tabla_471071!A1325),"1322")</f>
        <v>1322</v>
      </c>
      <c r="AB1329" s="5" t="str" cm="1">
        <f t="array" aca="1" ref="AB1329" ca="1">HYPERLINK("#"&amp;CELL("direccion",Tabla_471062!A1325),"1322")</f>
        <v>1322</v>
      </c>
      <c r="AC1329" s="5" t="str" cm="1">
        <f t="array" aca="1" ref="AC1329" ca="1">HYPERLINK("#"&amp;CELL("direccion",Tabla_471074!A1325),"1322")</f>
        <v>1322</v>
      </c>
      <c r="AD1329" t="s">
        <v>213</v>
      </c>
      <c r="AE1329" s="3">
        <v>45747</v>
      </c>
    </row>
    <row r="1330" spans="1:31" x14ac:dyDescent="0.3">
      <c r="A1330">
        <v>2025</v>
      </c>
      <c r="B1330" s="3">
        <v>45658</v>
      </c>
      <c r="C1330" s="3">
        <v>45747</v>
      </c>
      <c r="D1330" t="s">
        <v>84</v>
      </c>
      <c r="E1330">
        <v>89</v>
      </c>
      <c r="F1330" t="s">
        <v>324</v>
      </c>
      <c r="G1330" t="s">
        <v>324</v>
      </c>
      <c r="H1330" t="s">
        <v>225</v>
      </c>
      <c r="I1330" t="s">
        <v>1972</v>
      </c>
      <c r="J1330" t="s">
        <v>901</v>
      </c>
      <c r="K1330" t="s">
        <v>358</v>
      </c>
      <c r="L1330" t="s">
        <v>92</v>
      </c>
      <c r="M1330">
        <v>7364</v>
      </c>
      <c r="N1330" t="s">
        <v>212</v>
      </c>
      <c r="O1330">
        <v>6315.08</v>
      </c>
      <c r="P1330" t="s">
        <v>212</v>
      </c>
      <c r="Q1330" s="5" t="str" cm="1">
        <f t="array" aca="1" ref="Q1330" ca="1">HYPERLINK("#"&amp;CELL("direccion",Tabla_471065!A1326),"1323")</f>
        <v>1323</v>
      </c>
      <c r="R1330" s="5" t="str" cm="1">
        <f t="array" aca="1" ref="R1330" ca="1">HYPERLINK("#"&amp;CELL("direccion",Tabla_471039!A1326),"1323")</f>
        <v>1323</v>
      </c>
      <c r="S1330" s="5" t="str" cm="1">
        <f t="array" aca="1" ref="S1330" ca="1">HYPERLINK("#"&amp;CELL("direccion",Tabla_471067!A1326),"1323")</f>
        <v>1323</v>
      </c>
      <c r="T1330" s="5" t="str" cm="1">
        <f t="array" aca="1" ref="T1330" ca="1">HYPERLINK("#"&amp;CELL("direccion",Tabla_471023!A1326),"1323")</f>
        <v>1323</v>
      </c>
      <c r="U1330" s="5" t="str" cm="1">
        <f t="array" aca="1" ref="U1330" ca="1">HYPERLINK("#"&amp;CELL("direccion",Tabla_471047!A1326),"1323")</f>
        <v>1323</v>
      </c>
      <c r="V1330" s="5" t="str" cm="1">
        <f t="array" aca="1" ref="V1330" ca="1">HYPERLINK("#"&amp;CELL("direccion",Tabla_471030!A1326),"1323")</f>
        <v>1323</v>
      </c>
      <c r="W1330" s="5" t="str" cm="1">
        <f t="array" aca="1" ref="W1330" ca="1">HYPERLINK("#"&amp;CELL("direccion",Tabla_471041!A1326),"1323")</f>
        <v>1323</v>
      </c>
      <c r="X1330" s="5" t="str" cm="1">
        <f t="array" aca="1" ref="X1330" ca="1">HYPERLINK("#"&amp;CELL("direccion",Tabla_471031!A1326),"1323")</f>
        <v>1323</v>
      </c>
      <c r="Y1330" s="5" t="str" cm="1">
        <f t="array" aca="1" ref="Y1330" ca="1">HYPERLINK("#"&amp;CELL("direccion",Tabla_471032!A1326),"1323")</f>
        <v>1323</v>
      </c>
      <c r="Z1330" s="5" t="str" cm="1">
        <f t="array" aca="1" ref="Z1330" ca="1">HYPERLINK("#"&amp;CELL("direccion",Tabla_471059!A1326),"1323")</f>
        <v>1323</v>
      </c>
      <c r="AA1330" s="5" t="str" cm="1">
        <f t="array" aca="1" ref="AA1330" ca="1">HYPERLINK("#"&amp;CELL("direccion",Tabla_471071!A1326),"1323")</f>
        <v>1323</v>
      </c>
      <c r="AB1330" s="5" t="str" cm="1">
        <f t="array" aca="1" ref="AB1330" ca="1">HYPERLINK("#"&amp;CELL("direccion",Tabla_471062!A1326),"1323")</f>
        <v>1323</v>
      </c>
      <c r="AC1330" s="5" t="str" cm="1">
        <f t="array" aca="1" ref="AC1330" ca="1">HYPERLINK("#"&amp;CELL("direccion",Tabla_471074!A1326),"1323")</f>
        <v>1323</v>
      </c>
      <c r="AD1330" t="s">
        <v>213</v>
      </c>
      <c r="AE1330" s="3">
        <v>45747</v>
      </c>
    </row>
    <row r="1331" spans="1:31" x14ac:dyDescent="0.3">
      <c r="A1331">
        <v>2025</v>
      </c>
      <c r="B1331" s="3">
        <v>45658</v>
      </c>
      <c r="C1331" s="3">
        <v>45747</v>
      </c>
      <c r="D1331" t="s">
        <v>84</v>
      </c>
      <c r="E1331">
        <v>89</v>
      </c>
      <c r="F1331" t="s">
        <v>340</v>
      </c>
      <c r="G1331" t="s">
        <v>340</v>
      </c>
      <c r="H1331" t="s">
        <v>225</v>
      </c>
      <c r="I1331" t="s">
        <v>1808</v>
      </c>
      <c r="J1331" t="s">
        <v>1973</v>
      </c>
      <c r="K1331" t="s">
        <v>426</v>
      </c>
      <c r="L1331" t="s">
        <v>92</v>
      </c>
      <c r="M1331">
        <v>7364</v>
      </c>
      <c r="N1331" t="s">
        <v>212</v>
      </c>
      <c r="O1331">
        <v>6315.08</v>
      </c>
      <c r="P1331" t="s">
        <v>212</v>
      </c>
      <c r="Q1331" s="5" t="str" cm="1">
        <f t="array" aca="1" ref="Q1331" ca="1">HYPERLINK("#"&amp;CELL("direccion",Tabla_471065!A1327),"1324")</f>
        <v>1324</v>
      </c>
      <c r="R1331" s="5" t="str" cm="1">
        <f t="array" aca="1" ref="R1331" ca="1">HYPERLINK("#"&amp;CELL("direccion",Tabla_471039!A1327),"1324")</f>
        <v>1324</v>
      </c>
      <c r="S1331" s="5" t="str" cm="1">
        <f t="array" aca="1" ref="S1331" ca="1">HYPERLINK("#"&amp;CELL("direccion",Tabla_471067!A1327),"1324")</f>
        <v>1324</v>
      </c>
      <c r="T1331" s="5" t="str" cm="1">
        <f t="array" aca="1" ref="T1331" ca="1">HYPERLINK("#"&amp;CELL("direccion",Tabla_471023!A1327),"1324")</f>
        <v>1324</v>
      </c>
      <c r="U1331" s="5" t="str" cm="1">
        <f t="array" aca="1" ref="U1331" ca="1">HYPERLINK("#"&amp;CELL("direccion",Tabla_471047!A1327),"1324")</f>
        <v>1324</v>
      </c>
      <c r="V1331" s="5" t="str" cm="1">
        <f t="array" aca="1" ref="V1331" ca="1">HYPERLINK("#"&amp;CELL("direccion",Tabla_471030!A1327),"1324")</f>
        <v>1324</v>
      </c>
      <c r="W1331" s="5" t="str" cm="1">
        <f t="array" aca="1" ref="W1331" ca="1">HYPERLINK("#"&amp;CELL("direccion",Tabla_471041!A1327),"1324")</f>
        <v>1324</v>
      </c>
      <c r="X1331" s="5" t="str" cm="1">
        <f t="array" aca="1" ref="X1331" ca="1">HYPERLINK("#"&amp;CELL("direccion",Tabla_471031!A1327),"1324")</f>
        <v>1324</v>
      </c>
      <c r="Y1331" s="5" t="str" cm="1">
        <f t="array" aca="1" ref="Y1331" ca="1">HYPERLINK("#"&amp;CELL("direccion",Tabla_471032!A1327),"1324")</f>
        <v>1324</v>
      </c>
      <c r="Z1331" s="5" t="str" cm="1">
        <f t="array" aca="1" ref="Z1331" ca="1">HYPERLINK("#"&amp;CELL("direccion",Tabla_471059!A1327),"1324")</f>
        <v>1324</v>
      </c>
      <c r="AA1331" s="5" t="str" cm="1">
        <f t="array" aca="1" ref="AA1331" ca="1">HYPERLINK("#"&amp;CELL("direccion",Tabla_471071!A1327),"1324")</f>
        <v>1324</v>
      </c>
      <c r="AB1331" s="5" t="str" cm="1">
        <f t="array" aca="1" ref="AB1331" ca="1">HYPERLINK("#"&amp;CELL("direccion",Tabla_471062!A1327),"1324")</f>
        <v>1324</v>
      </c>
      <c r="AC1331" s="5" t="str" cm="1">
        <f t="array" aca="1" ref="AC1331" ca="1">HYPERLINK("#"&amp;CELL("direccion",Tabla_471074!A1327),"1324")</f>
        <v>1324</v>
      </c>
      <c r="AD1331" t="s">
        <v>213</v>
      </c>
      <c r="AE1331" s="3">
        <v>45747</v>
      </c>
    </row>
    <row r="1332" spans="1:31" x14ac:dyDescent="0.3">
      <c r="A1332">
        <v>2025</v>
      </c>
      <c r="B1332" s="3">
        <v>45658</v>
      </c>
      <c r="C1332" s="3">
        <v>45747</v>
      </c>
      <c r="D1332" t="s">
        <v>84</v>
      </c>
      <c r="E1332">
        <v>89</v>
      </c>
      <c r="F1332" t="s">
        <v>297</v>
      </c>
      <c r="G1332" t="s">
        <v>297</v>
      </c>
      <c r="H1332" t="s">
        <v>225</v>
      </c>
      <c r="I1332" t="s">
        <v>1974</v>
      </c>
      <c r="J1332" t="s">
        <v>824</v>
      </c>
      <c r="K1332" t="s">
        <v>649</v>
      </c>
      <c r="L1332" t="s">
        <v>92</v>
      </c>
      <c r="M1332">
        <v>8399</v>
      </c>
      <c r="N1332" t="s">
        <v>212</v>
      </c>
      <c r="O1332">
        <v>6909.9000000000005</v>
      </c>
      <c r="P1332" t="s">
        <v>212</v>
      </c>
      <c r="Q1332" s="5" t="str" cm="1">
        <f t="array" aca="1" ref="Q1332" ca="1">HYPERLINK("#"&amp;CELL("direccion",Tabla_471065!A1328),"1325")</f>
        <v>1325</v>
      </c>
      <c r="R1332" s="5" t="str" cm="1">
        <f t="array" aca="1" ref="R1332" ca="1">HYPERLINK("#"&amp;CELL("direccion",Tabla_471039!A1328),"1325")</f>
        <v>1325</v>
      </c>
      <c r="S1332" s="5" t="str" cm="1">
        <f t="array" aca="1" ref="S1332" ca="1">HYPERLINK("#"&amp;CELL("direccion",Tabla_471067!A1328),"1325")</f>
        <v>1325</v>
      </c>
      <c r="T1332" s="5" t="str" cm="1">
        <f t="array" aca="1" ref="T1332" ca="1">HYPERLINK("#"&amp;CELL("direccion",Tabla_471023!A1328),"1325")</f>
        <v>1325</v>
      </c>
      <c r="U1332" s="5" t="str" cm="1">
        <f t="array" aca="1" ref="U1332" ca="1">HYPERLINK("#"&amp;CELL("direccion",Tabla_471047!A1328),"1325")</f>
        <v>1325</v>
      </c>
      <c r="V1332" s="5" t="str" cm="1">
        <f t="array" aca="1" ref="V1332" ca="1">HYPERLINK("#"&amp;CELL("direccion",Tabla_471030!A1328),"1325")</f>
        <v>1325</v>
      </c>
      <c r="W1332" s="5" t="str" cm="1">
        <f t="array" aca="1" ref="W1332" ca="1">HYPERLINK("#"&amp;CELL("direccion",Tabla_471041!A1328),"1325")</f>
        <v>1325</v>
      </c>
      <c r="X1332" s="5" t="str" cm="1">
        <f t="array" aca="1" ref="X1332" ca="1">HYPERLINK("#"&amp;CELL("direccion",Tabla_471031!A1328),"1325")</f>
        <v>1325</v>
      </c>
      <c r="Y1332" s="5" t="str" cm="1">
        <f t="array" aca="1" ref="Y1332" ca="1">HYPERLINK("#"&amp;CELL("direccion",Tabla_471032!A1328),"1325")</f>
        <v>1325</v>
      </c>
      <c r="Z1332" s="5" t="str" cm="1">
        <f t="array" aca="1" ref="Z1332" ca="1">HYPERLINK("#"&amp;CELL("direccion",Tabla_471059!A1328),"1325")</f>
        <v>1325</v>
      </c>
      <c r="AA1332" s="5" t="str" cm="1">
        <f t="array" aca="1" ref="AA1332" ca="1">HYPERLINK("#"&amp;CELL("direccion",Tabla_471071!A1328),"1325")</f>
        <v>1325</v>
      </c>
      <c r="AB1332" s="5" t="str" cm="1">
        <f t="array" aca="1" ref="AB1332" ca="1">HYPERLINK("#"&amp;CELL("direccion",Tabla_471062!A1328),"1325")</f>
        <v>1325</v>
      </c>
      <c r="AC1332" s="5" t="str" cm="1">
        <f t="array" aca="1" ref="AC1332" ca="1">HYPERLINK("#"&amp;CELL("direccion",Tabla_471074!A1328),"1325")</f>
        <v>1325</v>
      </c>
      <c r="AD1332" t="s">
        <v>213</v>
      </c>
      <c r="AE1332" s="3">
        <v>45747</v>
      </c>
    </row>
    <row r="1333" spans="1:31" x14ac:dyDescent="0.3">
      <c r="A1333">
        <v>2025</v>
      </c>
      <c r="B1333" s="3">
        <v>45658</v>
      </c>
      <c r="C1333" s="3">
        <v>45747</v>
      </c>
      <c r="D1333" t="s">
        <v>84</v>
      </c>
      <c r="E1333">
        <v>89</v>
      </c>
      <c r="F1333" t="s">
        <v>340</v>
      </c>
      <c r="G1333" t="s">
        <v>340</v>
      </c>
      <c r="H1333" t="s">
        <v>225</v>
      </c>
      <c r="I1333" t="s">
        <v>1975</v>
      </c>
      <c r="J1333" t="s">
        <v>357</v>
      </c>
      <c r="K1333" t="s">
        <v>730</v>
      </c>
      <c r="L1333" t="s">
        <v>91</v>
      </c>
      <c r="M1333">
        <v>8399</v>
      </c>
      <c r="N1333" t="s">
        <v>212</v>
      </c>
      <c r="O1333">
        <v>6909.9000000000005</v>
      </c>
      <c r="P1333" t="s">
        <v>212</v>
      </c>
      <c r="Q1333" s="5" t="str" cm="1">
        <f t="array" aca="1" ref="Q1333" ca="1">HYPERLINK("#"&amp;CELL("direccion",Tabla_471065!A1329),"1326")</f>
        <v>1326</v>
      </c>
      <c r="R1333" s="5" t="str" cm="1">
        <f t="array" aca="1" ref="R1333" ca="1">HYPERLINK("#"&amp;CELL("direccion",Tabla_471039!A1329),"1326")</f>
        <v>1326</v>
      </c>
      <c r="S1333" s="5" t="str" cm="1">
        <f t="array" aca="1" ref="S1333" ca="1">HYPERLINK("#"&amp;CELL("direccion",Tabla_471067!A1329),"1326")</f>
        <v>1326</v>
      </c>
      <c r="T1333" s="5" t="str" cm="1">
        <f t="array" aca="1" ref="T1333" ca="1">HYPERLINK("#"&amp;CELL("direccion",Tabla_471023!A1329),"1326")</f>
        <v>1326</v>
      </c>
      <c r="U1333" s="5" t="str" cm="1">
        <f t="array" aca="1" ref="U1333" ca="1">HYPERLINK("#"&amp;CELL("direccion",Tabla_471047!A1329),"1326")</f>
        <v>1326</v>
      </c>
      <c r="V1333" s="5" t="str" cm="1">
        <f t="array" aca="1" ref="V1333" ca="1">HYPERLINK("#"&amp;CELL("direccion",Tabla_471030!A1329),"1326")</f>
        <v>1326</v>
      </c>
      <c r="W1333" s="5" t="str" cm="1">
        <f t="array" aca="1" ref="W1333" ca="1">HYPERLINK("#"&amp;CELL("direccion",Tabla_471041!A1329),"1326")</f>
        <v>1326</v>
      </c>
      <c r="X1333" s="5" t="str" cm="1">
        <f t="array" aca="1" ref="X1333" ca="1">HYPERLINK("#"&amp;CELL("direccion",Tabla_471031!A1329),"1326")</f>
        <v>1326</v>
      </c>
      <c r="Y1333" s="5" t="str" cm="1">
        <f t="array" aca="1" ref="Y1333" ca="1">HYPERLINK("#"&amp;CELL("direccion",Tabla_471032!A1329),"1326")</f>
        <v>1326</v>
      </c>
      <c r="Z1333" s="5" t="str" cm="1">
        <f t="array" aca="1" ref="Z1333" ca="1">HYPERLINK("#"&amp;CELL("direccion",Tabla_471059!A1329),"1326")</f>
        <v>1326</v>
      </c>
      <c r="AA1333" s="5" t="str" cm="1">
        <f t="array" aca="1" ref="AA1333" ca="1">HYPERLINK("#"&amp;CELL("direccion",Tabla_471071!A1329),"1326")</f>
        <v>1326</v>
      </c>
      <c r="AB1333" s="5" t="str" cm="1">
        <f t="array" aca="1" ref="AB1333" ca="1">HYPERLINK("#"&amp;CELL("direccion",Tabla_471062!A1329),"1326")</f>
        <v>1326</v>
      </c>
      <c r="AC1333" s="5" t="str" cm="1">
        <f t="array" aca="1" ref="AC1333" ca="1">HYPERLINK("#"&amp;CELL("direccion",Tabla_471074!A1329),"1326")</f>
        <v>1326</v>
      </c>
      <c r="AD1333" t="s">
        <v>213</v>
      </c>
      <c r="AE1333" s="3">
        <v>45747</v>
      </c>
    </row>
    <row r="1334" spans="1:31" x14ac:dyDescent="0.3">
      <c r="A1334">
        <v>2025</v>
      </c>
      <c r="B1334" s="3">
        <v>45658</v>
      </c>
      <c r="C1334" s="3">
        <v>45747</v>
      </c>
      <c r="D1334" t="s">
        <v>84</v>
      </c>
      <c r="E1334">
        <v>89</v>
      </c>
      <c r="F1334" t="s">
        <v>297</v>
      </c>
      <c r="G1334" t="s">
        <v>297</v>
      </c>
      <c r="H1334" t="s">
        <v>225</v>
      </c>
      <c r="I1334" t="s">
        <v>1976</v>
      </c>
      <c r="J1334" t="s">
        <v>1303</v>
      </c>
      <c r="K1334" t="s">
        <v>429</v>
      </c>
      <c r="L1334" t="s">
        <v>92</v>
      </c>
      <c r="M1334">
        <v>8399</v>
      </c>
      <c r="N1334" t="s">
        <v>212</v>
      </c>
      <c r="O1334">
        <v>6909.9000000000005</v>
      </c>
      <c r="P1334" t="s">
        <v>212</v>
      </c>
      <c r="Q1334" s="5" t="str" cm="1">
        <f t="array" aca="1" ref="Q1334" ca="1">HYPERLINK("#"&amp;CELL("direccion",Tabla_471065!A1330),"1327")</f>
        <v>1327</v>
      </c>
      <c r="R1334" s="5" t="str" cm="1">
        <f t="array" aca="1" ref="R1334" ca="1">HYPERLINK("#"&amp;CELL("direccion",Tabla_471039!A1330),"1327")</f>
        <v>1327</v>
      </c>
      <c r="S1334" s="5" t="str" cm="1">
        <f t="array" aca="1" ref="S1334" ca="1">HYPERLINK("#"&amp;CELL("direccion",Tabla_471067!A1330),"1327")</f>
        <v>1327</v>
      </c>
      <c r="T1334" s="5" t="str" cm="1">
        <f t="array" aca="1" ref="T1334" ca="1">HYPERLINK("#"&amp;CELL("direccion",Tabla_471023!A1330),"1327")</f>
        <v>1327</v>
      </c>
      <c r="U1334" s="5" t="str" cm="1">
        <f t="array" aca="1" ref="U1334" ca="1">HYPERLINK("#"&amp;CELL("direccion",Tabla_471047!A1330),"1327")</f>
        <v>1327</v>
      </c>
      <c r="V1334" s="5" t="str" cm="1">
        <f t="array" aca="1" ref="V1334" ca="1">HYPERLINK("#"&amp;CELL("direccion",Tabla_471030!A1330),"1327")</f>
        <v>1327</v>
      </c>
      <c r="W1334" s="5" t="str" cm="1">
        <f t="array" aca="1" ref="W1334" ca="1">HYPERLINK("#"&amp;CELL("direccion",Tabla_471041!A1330),"1327")</f>
        <v>1327</v>
      </c>
      <c r="X1334" s="5" t="str" cm="1">
        <f t="array" aca="1" ref="X1334" ca="1">HYPERLINK("#"&amp;CELL("direccion",Tabla_471031!A1330),"1327")</f>
        <v>1327</v>
      </c>
      <c r="Y1334" s="5" t="str" cm="1">
        <f t="array" aca="1" ref="Y1334" ca="1">HYPERLINK("#"&amp;CELL("direccion",Tabla_471032!A1330),"1327")</f>
        <v>1327</v>
      </c>
      <c r="Z1334" s="5" t="str" cm="1">
        <f t="array" aca="1" ref="Z1334" ca="1">HYPERLINK("#"&amp;CELL("direccion",Tabla_471059!A1330),"1327")</f>
        <v>1327</v>
      </c>
      <c r="AA1334" s="5" t="str" cm="1">
        <f t="array" aca="1" ref="AA1334" ca="1">HYPERLINK("#"&amp;CELL("direccion",Tabla_471071!A1330),"1327")</f>
        <v>1327</v>
      </c>
      <c r="AB1334" s="5" t="str" cm="1">
        <f t="array" aca="1" ref="AB1334" ca="1">HYPERLINK("#"&amp;CELL("direccion",Tabla_471062!A1330),"1327")</f>
        <v>1327</v>
      </c>
      <c r="AC1334" s="5" t="str" cm="1">
        <f t="array" aca="1" ref="AC1334" ca="1">HYPERLINK("#"&amp;CELL("direccion",Tabla_471074!A1330),"1327")</f>
        <v>1327</v>
      </c>
      <c r="AD1334" t="s">
        <v>213</v>
      </c>
      <c r="AE1334" s="3">
        <v>45747</v>
      </c>
    </row>
    <row r="1335" spans="1:31" x14ac:dyDescent="0.3">
      <c r="A1335">
        <v>2025</v>
      </c>
      <c r="B1335" s="3">
        <v>45658</v>
      </c>
      <c r="C1335" s="3">
        <v>45747</v>
      </c>
      <c r="D1335" t="s">
        <v>84</v>
      </c>
      <c r="E1335">
        <v>89</v>
      </c>
      <c r="F1335" t="s">
        <v>342</v>
      </c>
      <c r="G1335" t="s">
        <v>342</v>
      </c>
      <c r="H1335" t="s">
        <v>225</v>
      </c>
      <c r="I1335" t="s">
        <v>1977</v>
      </c>
      <c r="J1335" t="s">
        <v>1978</v>
      </c>
      <c r="K1335" t="s">
        <v>468</v>
      </c>
      <c r="L1335" t="s">
        <v>91</v>
      </c>
      <c r="M1335">
        <v>8399</v>
      </c>
      <c r="N1335" t="s">
        <v>212</v>
      </c>
      <c r="O1335">
        <v>6909.9000000000005</v>
      </c>
      <c r="P1335" t="s">
        <v>212</v>
      </c>
      <c r="Q1335" s="5" t="str" cm="1">
        <f t="array" aca="1" ref="Q1335" ca="1">HYPERLINK("#"&amp;CELL("direccion",Tabla_471065!A1331),"1328")</f>
        <v>1328</v>
      </c>
      <c r="R1335" s="5" t="str" cm="1">
        <f t="array" aca="1" ref="R1335" ca="1">HYPERLINK("#"&amp;CELL("direccion",Tabla_471039!A1331),"1328")</f>
        <v>1328</v>
      </c>
      <c r="S1335" s="5" t="str" cm="1">
        <f t="array" aca="1" ref="S1335" ca="1">HYPERLINK("#"&amp;CELL("direccion",Tabla_471067!A1331),"1328")</f>
        <v>1328</v>
      </c>
      <c r="T1335" s="5" t="str" cm="1">
        <f t="array" aca="1" ref="T1335" ca="1">HYPERLINK("#"&amp;CELL("direccion",Tabla_471023!A1331),"1328")</f>
        <v>1328</v>
      </c>
      <c r="U1335" s="5" t="str" cm="1">
        <f t="array" aca="1" ref="U1335" ca="1">HYPERLINK("#"&amp;CELL("direccion",Tabla_471047!A1331),"1328")</f>
        <v>1328</v>
      </c>
      <c r="V1335" s="5" t="str" cm="1">
        <f t="array" aca="1" ref="V1335" ca="1">HYPERLINK("#"&amp;CELL("direccion",Tabla_471030!A1331),"1328")</f>
        <v>1328</v>
      </c>
      <c r="W1335" s="5" t="str" cm="1">
        <f t="array" aca="1" ref="W1335" ca="1">HYPERLINK("#"&amp;CELL("direccion",Tabla_471041!A1331),"1328")</f>
        <v>1328</v>
      </c>
      <c r="X1335" s="5" t="str" cm="1">
        <f t="array" aca="1" ref="X1335" ca="1">HYPERLINK("#"&amp;CELL("direccion",Tabla_471031!A1331),"1328")</f>
        <v>1328</v>
      </c>
      <c r="Y1335" s="5" t="str" cm="1">
        <f t="array" aca="1" ref="Y1335" ca="1">HYPERLINK("#"&amp;CELL("direccion",Tabla_471032!A1331),"1328")</f>
        <v>1328</v>
      </c>
      <c r="Z1335" s="5" t="str" cm="1">
        <f t="array" aca="1" ref="Z1335" ca="1">HYPERLINK("#"&amp;CELL("direccion",Tabla_471059!A1331),"1328")</f>
        <v>1328</v>
      </c>
      <c r="AA1335" s="5" t="str" cm="1">
        <f t="array" aca="1" ref="AA1335" ca="1">HYPERLINK("#"&amp;CELL("direccion",Tabla_471071!A1331),"1328")</f>
        <v>1328</v>
      </c>
      <c r="AB1335" s="5" t="str" cm="1">
        <f t="array" aca="1" ref="AB1335" ca="1">HYPERLINK("#"&amp;CELL("direccion",Tabla_471062!A1331),"1328")</f>
        <v>1328</v>
      </c>
      <c r="AC1335" s="5" t="str" cm="1">
        <f t="array" aca="1" ref="AC1335" ca="1">HYPERLINK("#"&amp;CELL("direccion",Tabla_471074!A1331),"1328")</f>
        <v>1328</v>
      </c>
      <c r="AD1335" t="s">
        <v>213</v>
      </c>
      <c r="AE1335" s="3">
        <v>45747</v>
      </c>
    </row>
    <row r="1336" spans="1:31" x14ac:dyDescent="0.3">
      <c r="A1336">
        <v>2025</v>
      </c>
      <c r="B1336" s="3">
        <v>45658</v>
      </c>
      <c r="C1336" s="3">
        <v>45747</v>
      </c>
      <c r="D1336" t="s">
        <v>84</v>
      </c>
      <c r="E1336">
        <v>89</v>
      </c>
      <c r="F1336" t="s">
        <v>340</v>
      </c>
      <c r="G1336" t="s">
        <v>340</v>
      </c>
      <c r="H1336" t="s">
        <v>225</v>
      </c>
      <c r="I1336" t="s">
        <v>1979</v>
      </c>
      <c r="J1336" t="s">
        <v>950</v>
      </c>
      <c r="K1336" t="s">
        <v>363</v>
      </c>
      <c r="L1336" t="s">
        <v>91</v>
      </c>
      <c r="M1336">
        <v>8399</v>
      </c>
      <c r="N1336" t="s">
        <v>212</v>
      </c>
      <c r="O1336">
        <v>6909.9000000000005</v>
      </c>
      <c r="P1336" t="s">
        <v>212</v>
      </c>
      <c r="Q1336" s="5" t="str" cm="1">
        <f t="array" aca="1" ref="Q1336" ca="1">HYPERLINK("#"&amp;CELL("direccion",Tabla_471065!A1332),"1329")</f>
        <v>1329</v>
      </c>
      <c r="R1336" s="5" t="str" cm="1">
        <f t="array" aca="1" ref="R1336" ca="1">HYPERLINK("#"&amp;CELL("direccion",Tabla_471039!A1332),"1329")</f>
        <v>1329</v>
      </c>
      <c r="S1336" s="5" t="str" cm="1">
        <f t="array" aca="1" ref="S1336" ca="1">HYPERLINK("#"&amp;CELL("direccion",Tabla_471067!A1332),"1329")</f>
        <v>1329</v>
      </c>
      <c r="T1336" s="5" t="str" cm="1">
        <f t="array" aca="1" ref="T1336" ca="1">HYPERLINK("#"&amp;CELL("direccion",Tabla_471023!A1332),"1329")</f>
        <v>1329</v>
      </c>
      <c r="U1336" s="5" t="str" cm="1">
        <f t="array" aca="1" ref="U1336" ca="1">HYPERLINK("#"&amp;CELL("direccion",Tabla_471047!A1332),"1329")</f>
        <v>1329</v>
      </c>
      <c r="V1336" s="5" t="str" cm="1">
        <f t="array" aca="1" ref="V1336" ca="1">HYPERLINK("#"&amp;CELL("direccion",Tabla_471030!A1332),"1329")</f>
        <v>1329</v>
      </c>
      <c r="W1336" s="5" t="str" cm="1">
        <f t="array" aca="1" ref="W1336" ca="1">HYPERLINK("#"&amp;CELL("direccion",Tabla_471041!A1332),"1329")</f>
        <v>1329</v>
      </c>
      <c r="X1336" s="5" t="str" cm="1">
        <f t="array" aca="1" ref="X1336" ca="1">HYPERLINK("#"&amp;CELL("direccion",Tabla_471031!A1332),"1329")</f>
        <v>1329</v>
      </c>
      <c r="Y1336" s="5" t="str" cm="1">
        <f t="array" aca="1" ref="Y1336" ca="1">HYPERLINK("#"&amp;CELL("direccion",Tabla_471032!A1332),"1329")</f>
        <v>1329</v>
      </c>
      <c r="Z1336" s="5" t="str" cm="1">
        <f t="array" aca="1" ref="Z1336" ca="1">HYPERLINK("#"&amp;CELL("direccion",Tabla_471059!A1332),"1329")</f>
        <v>1329</v>
      </c>
      <c r="AA1336" s="5" t="str" cm="1">
        <f t="array" aca="1" ref="AA1336" ca="1">HYPERLINK("#"&amp;CELL("direccion",Tabla_471071!A1332),"1329")</f>
        <v>1329</v>
      </c>
      <c r="AB1336" s="5" t="str" cm="1">
        <f t="array" aca="1" ref="AB1336" ca="1">HYPERLINK("#"&amp;CELL("direccion",Tabla_471062!A1332),"1329")</f>
        <v>1329</v>
      </c>
      <c r="AC1336" s="5" t="str" cm="1">
        <f t="array" aca="1" ref="AC1336" ca="1">HYPERLINK("#"&amp;CELL("direccion",Tabla_471074!A1332),"1329")</f>
        <v>1329</v>
      </c>
      <c r="AD1336" t="s">
        <v>213</v>
      </c>
      <c r="AE1336" s="3">
        <v>45747</v>
      </c>
    </row>
    <row r="1337" spans="1:31" x14ac:dyDescent="0.3">
      <c r="A1337">
        <v>2025</v>
      </c>
      <c r="B1337" s="3">
        <v>45658</v>
      </c>
      <c r="C1337" s="3">
        <v>45747</v>
      </c>
      <c r="D1337" t="s">
        <v>84</v>
      </c>
      <c r="E1337">
        <v>89</v>
      </c>
      <c r="F1337" t="s">
        <v>297</v>
      </c>
      <c r="G1337" t="s">
        <v>297</v>
      </c>
      <c r="H1337" t="s">
        <v>225</v>
      </c>
      <c r="I1337" t="s">
        <v>1980</v>
      </c>
      <c r="J1337" t="s">
        <v>402</v>
      </c>
      <c r="K1337" t="s">
        <v>1060</v>
      </c>
      <c r="L1337" t="s">
        <v>92</v>
      </c>
      <c r="M1337">
        <v>8399</v>
      </c>
      <c r="N1337" t="s">
        <v>212</v>
      </c>
      <c r="O1337">
        <v>6909.9000000000005</v>
      </c>
      <c r="P1337" t="s">
        <v>212</v>
      </c>
      <c r="Q1337" s="5" t="str" cm="1">
        <f t="array" aca="1" ref="Q1337" ca="1">HYPERLINK("#"&amp;CELL("direccion",Tabla_471065!A1333),"1330")</f>
        <v>1330</v>
      </c>
      <c r="R1337" s="5" t="str" cm="1">
        <f t="array" aca="1" ref="R1337" ca="1">HYPERLINK("#"&amp;CELL("direccion",Tabla_471039!A1333),"1330")</f>
        <v>1330</v>
      </c>
      <c r="S1337" s="5" t="str" cm="1">
        <f t="array" aca="1" ref="S1337" ca="1">HYPERLINK("#"&amp;CELL("direccion",Tabla_471067!A1333),"1330")</f>
        <v>1330</v>
      </c>
      <c r="T1337" s="5" t="str" cm="1">
        <f t="array" aca="1" ref="T1337" ca="1">HYPERLINK("#"&amp;CELL("direccion",Tabla_471023!A1333),"1330")</f>
        <v>1330</v>
      </c>
      <c r="U1337" s="5" t="str" cm="1">
        <f t="array" aca="1" ref="U1337" ca="1">HYPERLINK("#"&amp;CELL("direccion",Tabla_471047!A1333),"1330")</f>
        <v>1330</v>
      </c>
      <c r="V1337" s="5" t="str" cm="1">
        <f t="array" aca="1" ref="V1337" ca="1">HYPERLINK("#"&amp;CELL("direccion",Tabla_471030!A1333),"1330")</f>
        <v>1330</v>
      </c>
      <c r="W1337" s="5" t="str" cm="1">
        <f t="array" aca="1" ref="W1337" ca="1">HYPERLINK("#"&amp;CELL("direccion",Tabla_471041!A1333),"1330")</f>
        <v>1330</v>
      </c>
      <c r="X1337" s="5" t="str" cm="1">
        <f t="array" aca="1" ref="X1337" ca="1">HYPERLINK("#"&amp;CELL("direccion",Tabla_471031!A1333),"1330")</f>
        <v>1330</v>
      </c>
      <c r="Y1337" s="5" t="str" cm="1">
        <f t="array" aca="1" ref="Y1337" ca="1">HYPERLINK("#"&amp;CELL("direccion",Tabla_471032!A1333),"1330")</f>
        <v>1330</v>
      </c>
      <c r="Z1337" s="5" t="str" cm="1">
        <f t="array" aca="1" ref="Z1337" ca="1">HYPERLINK("#"&amp;CELL("direccion",Tabla_471059!A1333),"1330")</f>
        <v>1330</v>
      </c>
      <c r="AA1337" s="5" t="str" cm="1">
        <f t="array" aca="1" ref="AA1337" ca="1">HYPERLINK("#"&amp;CELL("direccion",Tabla_471071!A1333),"1330")</f>
        <v>1330</v>
      </c>
      <c r="AB1337" s="5" t="str" cm="1">
        <f t="array" aca="1" ref="AB1337" ca="1">HYPERLINK("#"&amp;CELL("direccion",Tabla_471062!A1333),"1330")</f>
        <v>1330</v>
      </c>
      <c r="AC1337" s="5" t="str" cm="1">
        <f t="array" aca="1" ref="AC1337" ca="1">HYPERLINK("#"&amp;CELL("direccion",Tabla_471074!A1333),"1330")</f>
        <v>1330</v>
      </c>
      <c r="AD1337" t="s">
        <v>213</v>
      </c>
      <c r="AE1337" s="3">
        <v>45747</v>
      </c>
    </row>
    <row r="1338" spans="1:31" x14ac:dyDescent="0.3">
      <c r="A1338">
        <v>2025</v>
      </c>
      <c r="B1338" s="3">
        <v>45658</v>
      </c>
      <c r="C1338" s="3">
        <v>45747</v>
      </c>
      <c r="D1338" t="s">
        <v>84</v>
      </c>
      <c r="E1338">
        <v>89</v>
      </c>
      <c r="F1338" t="s">
        <v>324</v>
      </c>
      <c r="G1338" t="s">
        <v>324</v>
      </c>
      <c r="H1338" t="s">
        <v>225</v>
      </c>
      <c r="I1338" t="s">
        <v>1981</v>
      </c>
      <c r="J1338" t="s">
        <v>402</v>
      </c>
      <c r="K1338" t="s">
        <v>348</v>
      </c>
      <c r="L1338" t="s">
        <v>92</v>
      </c>
      <c r="M1338">
        <v>7364</v>
      </c>
      <c r="N1338" t="s">
        <v>212</v>
      </c>
      <c r="O1338">
        <v>6315.08</v>
      </c>
      <c r="P1338" t="s">
        <v>212</v>
      </c>
      <c r="Q1338" s="5" t="str" cm="1">
        <f t="array" aca="1" ref="Q1338" ca="1">HYPERLINK("#"&amp;CELL("direccion",Tabla_471065!A1334),"1331")</f>
        <v>1331</v>
      </c>
      <c r="R1338" s="5" t="str" cm="1">
        <f t="array" aca="1" ref="R1338" ca="1">HYPERLINK("#"&amp;CELL("direccion",Tabla_471039!A1334),"1331")</f>
        <v>1331</v>
      </c>
      <c r="S1338" s="5" t="str" cm="1">
        <f t="array" aca="1" ref="S1338" ca="1">HYPERLINK("#"&amp;CELL("direccion",Tabla_471067!A1334),"1331")</f>
        <v>1331</v>
      </c>
      <c r="T1338" s="5" t="str" cm="1">
        <f t="array" aca="1" ref="T1338" ca="1">HYPERLINK("#"&amp;CELL("direccion",Tabla_471023!A1334),"1331")</f>
        <v>1331</v>
      </c>
      <c r="U1338" s="5" t="str" cm="1">
        <f t="array" aca="1" ref="U1338" ca="1">HYPERLINK("#"&amp;CELL("direccion",Tabla_471047!A1334),"1331")</f>
        <v>1331</v>
      </c>
      <c r="V1338" s="5" t="str" cm="1">
        <f t="array" aca="1" ref="V1338" ca="1">HYPERLINK("#"&amp;CELL("direccion",Tabla_471030!A1334),"1331")</f>
        <v>1331</v>
      </c>
      <c r="W1338" s="5" t="str" cm="1">
        <f t="array" aca="1" ref="W1338" ca="1">HYPERLINK("#"&amp;CELL("direccion",Tabla_471041!A1334),"1331")</f>
        <v>1331</v>
      </c>
      <c r="X1338" s="5" t="str" cm="1">
        <f t="array" aca="1" ref="X1338" ca="1">HYPERLINK("#"&amp;CELL("direccion",Tabla_471031!A1334),"1331")</f>
        <v>1331</v>
      </c>
      <c r="Y1338" s="5" t="str" cm="1">
        <f t="array" aca="1" ref="Y1338" ca="1">HYPERLINK("#"&amp;CELL("direccion",Tabla_471032!A1334),"1331")</f>
        <v>1331</v>
      </c>
      <c r="Z1338" s="5" t="str" cm="1">
        <f t="array" aca="1" ref="Z1338" ca="1">HYPERLINK("#"&amp;CELL("direccion",Tabla_471059!A1334),"1331")</f>
        <v>1331</v>
      </c>
      <c r="AA1338" s="5" t="str" cm="1">
        <f t="array" aca="1" ref="AA1338" ca="1">HYPERLINK("#"&amp;CELL("direccion",Tabla_471071!A1334),"1331")</f>
        <v>1331</v>
      </c>
      <c r="AB1338" s="5" t="str" cm="1">
        <f t="array" aca="1" ref="AB1338" ca="1">HYPERLINK("#"&amp;CELL("direccion",Tabla_471062!A1334),"1331")</f>
        <v>1331</v>
      </c>
      <c r="AC1338" s="5" t="str" cm="1">
        <f t="array" aca="1" ref="AC1338" ca="1">HYPERLINK("#"&amp;CELL("direccion",Tabla_471074!A1334),"1331")</f>
        <v>1331</v>
      </c>
      <c r="AD1338" t="s">
        <v>213</v>
      </c>
      <c r="AE1338" s="3">
        <v>45747</v>
      </c>
    </row>
    <row r="1339" spans="1:31" x14ac:dyDescent="0.3">
      <c r="A1339">
        <v>2025</v>
      </c>
      <c r="B1339" s="3">
        <v>45658</v>
      </c>
      <c r="C1339" s="3">
        <v>45747</v>
      </c>
      <c r="D1339" t="s">
        <v>84</v>
      </c>
      <c r="E1339">
        <v>89</v>
      </c>
      <c r="F1339" t="s">
        <v>297</v>
      </c>
      <c r="G1339" t="s">
        <v>297</v>
      </c>
      <c r="H1339" t="s">
        <v>225</v>
      </c>
      <c r="I1339" t="s">
        <v>1982</v>
      </c>
      <c r="J1339" t="s">
        <v>1983</v>
      </c>
      <c r="K1339" t="s">
        <v>636</v>
      </c>
      <c r="L1339" t="s">
        <v>92</v>
      </c>
      <c r="M1339">
        <v>8399</v>
      </c>
      <c r="N1339" t="s">
        <v>212</v>
      </c>
      <c r="O1339">
        <v>6909.9000000000005</v>
      </c>
      <c r="P1339" t="s">
        <v>212</v>
      </c>
      <c r="Q1339" s="5" t="str" cm="1">
        <f t="array" aca="1" ref="Q1339" ca="1">HYPERLINK("#"&amp;CELL("direccion",Tabla_471065!A1335),"1332")</f>
        <v>1332</v>
      </c>
      <c r="R1339" s="5" t="str" cm="1">
        <f t="array" aca="1" ref="R1339" ca="1">HYPERLINK("#"&amp;CELL("direccion",Tabla_471039!A1335),"1332")</f>
        <v>1332</v>
      </c>
      <c r="S1339" s="5" t="str" cm="1">
        <f t="array" aca="1" ref="S1339" ca="1">HYPERLINK("#"&amp;CELL("direccion",Tabla_471067!A1335),"1332")</f>
        <v>1332</v>
      </c>
      <c r="T1339" s="5" t="str" cm="1">
        <f t="array" aca="1" ref="T1339" ca="1">HYPERLINK("#"&amp;CELL("direccion",Tabla_471023!A1335),"1332")</f>
        <v>1332</v>
      </c>
      <c r="U1339" s="5" t="str" cm="1">
        <f t="array" aca="1" ref="U1339" ca="1">HYPERLINK("#"&amp;CELL("direccion",Tabla_471047!A1335),"1332")</f>
        <v>1332</v>
      </c>
      <c r="V1339" s="5" t="str" cm="1">
        <f t="array" aca="1" ref="V1339" ca="1">HYPERLINK("#"&amp;CELL("direccion",Tabla_471030!A1335),"1332")</f>
        <v>1332</v>
      </c>
      <c r="W1339" s="5" t="str" cm="1">
        <f t="array" aca="1" ref="W1339" ca="1">HYPERLINK("#"&amp;CELL("direccion",Tabla_471041!A1335),"1332")</f>
        <v>1332</v>
      </c>
      <c r="X1339" s="5" t="str" cm="1">
        <f t="array" aca="1" ref="X1339" ca="1">HYPERLINK("#"&amp;CELL("direccion",Tabla_471031!A1335),"1332")</f>
        <v>1332</v>
      </c>
      <c r="Y1339" s="5" t="str" cm="1">
        <f t="array" aca="1" ref="Y1339" ca="1">HYPERLINK("#"&amp;CELL("direccion",Tabla_471032!A1335),"1332")</f>
        <v>1332</v>
      </c>
      <c r="Z1339" s="5" t="str" cm="1">
        <f t="array" aca="1" ref="Z1339" ca="1">HYPERLINK("#"&amp;CELL("direccion",Tabla_471059!A1335),"1332")</f>
        <v>1332</v>
      </c>
      <c r="AA1339" s="5" t="str" cm="1">
        <f t="array" aca="1" ref="AA1339" ca="1">HYPERLINK("#"&amp;CELL("direccion",Tabla_471071!A1335),"1332")</f>
        <v>1332</v>
      </c>
      <c r="AB1339" s="5" t="str" cm="1">
        <f t="array" aca="1" ref="AB1339" ca="1">HYPERLINK("#"&amp;CELL("direccion",Tabla_471062!A1335),"1332")</f>
        <v>1332</v>
      </c>
      <c r="AC1339" s="5" t="str" cm="1">
        <f t="array" aca="1" ref="AC1339" ca="1">HYPERLINK("#"&amp;CELL("direccion",Tabla_471074!A1335),"1332")</f>
        <v>1332</v>
      </c>
      <c r="AD1339" t="s">
        <v>213</v>
      </c>
      <c r="AE1339" s="3">
        <v>45747</v>
      </c>
    </row>
    <row r="1340" spans="1:31" x14ac:dyDescent="0.3">
      <c r="A1340">
        <v>2025</v>
      </c>
      <c r="B1340" s="3">
        <v>45658</v>
      </c>
      <c r="C1340" s="3">
        <v>45747</v>
      </c>
      <c r="D1340" t="s">
        <v>84</v>
      </c>
      <c r="E1340">
        <v>89</v>
      </c>
      <c r="F1340" t="s">
        <v>324</v>
      </c>
      <c r="G1340" t="s">
        <v>324</v>
      </c>
      <c r="H1340" t="s">
        <v>225</v>
      </c>
      <c r="I1340" t="s">
        <v>1762</v>
      </c>
      <c r="J1340" t="s">
        <v>348</v>
      </c>
      <c r="K1340" t="s">
        <v>429</v>
      </c>
      <c r="L1340" t="s">
        <v>92</v>
      </c>
      <c r="M1340">
        <v>7364</v>
      </c>
      <c r="N1340" t="s">
        <v>212</v>
      </c>
      <c r="O1340">
        <v>6315.08</v>
      </c>
      <c r="P1340" t="s">
        <v>212</v>
      </c>
      <c r="Q1340" s="5" t="str" cm="1">
        <f t="array" aca="1" ref="Q1340" ca="1">HYPERLINK("#"&amp;CELL("direccion",Tabla_471065!A1336),"1333")</f>
        <v>1333</v>
      </c>
      <c r="R1340" s="5" t="str" cm="1">
        <f t="array" aca="1" ref="R1340" ca="1">HYPERLINK("#"&amp;CELL("direccion",Tabla_471039!A1336),"1333")</f>
        <v>1333</v>
      </c>
      <c r="S1340" s="5" t="str" cm="1">
        <f t="array" aca="1" ref="S1340" ca="1">HYPERLINK("#"&amp;CELL("direccion",Tabla_471067!A1336),"1333")</f>
        <v>1333</v>
      </c>
      <c r="T1340" s="5" t="str" cm="1">
        <f t="array" aca="1" ref="T1340" ca="1">HYPERLINK("#"&amp;CELL("direccion",Tabla_471023!A1336),"1333")</f>
        <v>1333</v>
      </c>
      <c r="U1340" s="5" t="str" cm="1">
        <f t="array" aca="1" ref="U1340" ca="1">HYPERLINK("#"&amp;CELL("direccion",Tabla_471047!A1336),"1333")</f>
        <v>1333</v>
      </c>
      <c r="V1340" s="5" t="str" cm="1">
        <f t="array" aca="1" ref="V1340" ca="1">HYPERLINK("#"&amp;CELL("direccion",Tabla_471030!A1336),"1333")</f>
        <v>1333</v>
      </c>
      <c r="W1340" s="5" t="str" cm="1">
        <f t="array" aca="1" ref="W1340" ca="1">HYPERLINK("#"&amp;CELL("direccion",Tabla_471041!A1336),"1333")</f>
        <v>1333</v>
      </c>
      <c r="X1340" s="5" t="str" cm="1">
        <f t="array" aca="1" ref="X1340" ca="1">HYPERLINK("#"&amp;CELL("direccion",Tabla_471031!A1336),"1333")</f>
        <v>1333</v>
      </c>
      <c r="Y1340" s="5" t="str" cm="1">
        <f t="array" aca="1" ref="Y1340" ca="1">HYPERLINK("#"&amp;CELL("direccion",Tabla_471032!A1336),"1333")</f>
        <v>1333</v>
      </c>
      <c r="Z1340" s="5" t="str" cm="1">
        <f t="array" aca="1" ref="Z1340" ca="1">HYPERLINK("#"&amp;CELL("direccion",Tabla_471059!A1336),"1333")</f>
        <v>1333</v>
      </c>
      <c r="AA1340" s="5" t="str" cm="1">
        <f t="array" aca="1" ref="AA1340" ca="1">HYPERLINK("#"&amp;CELL("direccion",Tabla_471071!A1336),"1333")</f>
        <v>1333</v>
      </c>
      <c r="AB1340" s="5" t="str" cm="1">
        <f t="array" aca="1" ref="AB1340" ca="1">HYPERLINK("#"&amp;CELL("direccion",Tabla_471062!A1336),"1333")</f>
        <v>1333</v>
      </c>
      <c r="AC1340" s="5" t="str" cm="1">
        <f t="array" aca="1" ref="AC1340" ca="1">HYPERLINK("#"&amp;CELL("direccion",Tabla_471074!A1336),"1333")</f>
        <v>1333</v>
      </c>
      <c r="AD1340" t="s">
        <v>213</v>
      </c>
      <c r="AE1340" s="3">
        <v>45747</v>
      </c>
    </row>
    <row r="1341" spans="1:31" x14ac:dyDescent="0.3">
      <c r="A1341">
        <v>2025</v>
      </c>
      <c r="B1341" s="3">
        <v>45658</v>
      </c>
      <c r="C1341" s="3">
        <v>45747</v>
      </c>
      <c r="D1341" t="s">
        <v>84</v>
      </c>
      <c r="E1341">
        <v>89</v>
      </c>
      <c r="F1341" t="s">
        <v>341</v>
      </c>
      <c r="G1341" t="s">
        <v>341</v>
      </c>
      <c r="H1341" t="s">
        <v>225</v>
      </c>
      <c r="I1341" t="s">
        <v>1731</v>
      </c>
      <c r="J1341" t="s">
        <v>348</v>
      </c>
      <c r="K1341" t="s">
        <v>1181</v>
      </c>
      <c r="L1341" t="s">
        <v>91</v>
      </c>
      <c r="M1341">
        <v>8399</v>
      </c>
      <c r="N1341" t="s">
        <v>212</v>
      </c>
      <c r="O1341">
        <v>6909.9000000000005</v>
      </c>
      <c r="P1341" t="s">
        <v>212</v>
      </c>
      <c r="Q1341" s="5" t="str" cm="1">
        <f t="array" aca="1" ref="Q1341" ca="1">HYPERLINK("#"&amp;CELL("direccion",Tabla_471065!A1337),"1334")</f>
        <v>1334</v>
      </c>
      <c r="R1341" s="5" t="str" cm="1">
        <f t="array" aca="1" ref="R1341" ca="1">HYPERLINK("#"&amp;CELL("direccion",Tabla_471039!A1337),"1334")</f>
        <v>1334</v>
      </c>
      <c r="S1341" s="5" t="str" cm="1">
        <f t="array" aca="1" ref="S1341" ca="1">HYPERLINK("#"&amp;CELL("direccion",Tabla_471067!A1337),"1334")</f>
        <v>1334</v>
      </c>
      <c r="T1341" s="5" t="str" cm="1">
        <f t="array" aca="1" ref="T1341" ca="1">HYPERLINK("#"&amp;CELL("direccion",Tabla_471023!A1337),"1334")</f>
        <v>1334</v>
      </c>
      <c r="U1341" s="5" t="str" cm="1">
        <f t="array" aca="1" ref="U1341" ca="1">HYPERLINK("#"&amp;CELL("direccion",Tabla_471047!A1337),"1334")</f>
        <v>1334</v>
      </c>
      <c r="V1341" s="5" t="str" cm="1">
        <f t="array" aca="1" ref="V1341" ca="1">HYPERLINK("#"&amp;CELL("direccion",Tabla_471030!A1337),"1334")</f>
        <v>1334</v>
      </c>
      <c r="W1341" s="5" t="str" cm="1">
        <f t="array" aca="1" ref="W1341" ca="1">HYPERLINK("#"&amp;CELL("direccion",Tabla_471041!A1337),"1334")</f>
        <v>1334</v>
      </c>
      <c r="X1341" s="5" t="str" cm="1">
        <f t="array" aca="1" ref="X1341" ca="1">HYPERLINK("#"&amp;CELL("direccion",Tabla_471031!A1337),"1334")</f>
        <v>1334</v>
      </c>
      <c r="Y1341" s="5" t="str" cm="1">
        <f t="array" aca="1" ref="Y1341" ca="1">HYPERLINK("#"&amp;CELL("direccion",Tabla_471032!A1337),"1334")</f>
        <v>1334</v>
      </c>
      <c r="Z1341" s="5" t="str" cm="1">
        <f t="array" aca="1" ref="Z1341" ca="1">HYPERLINK("#"&amp;CELL("direccion",Tabla_471059!A1337),"1334")</f>
        <v>1334</v>
      </c>
      <c r="AA1341" s="5" t="str" cm="1">
        <f t="array" aca="1" ref="AA1341" ca="1">HYPERLINK("#"&amp;CELL("direccion",Tabla_471071!A1337),"1334")</f>
        <v>1334</v>
      </c>
      <c r="AB1341" s="5" t="str" cm="1">
        <f t="array" aca="1" ref="AB1341" ca="1">HYPERLINK("#"&amp;CELL("direccion",Tabla_471062!A1337),"1334")</f>
        <v>1334</v>
      </c>
      <c r="AC1341" s="5" t="str" cm="1">
        <f t="array" aca="1" ref="AC1341" ca="1">HYPERLINK("#"&amp;CELL("direccion",Tabla_471074!A1337),"1334")</f>
        <v>1334</v>
      </c>
      <c r="AD1341" t="s">
        <v>213</v>
      </c>
      <c r="AE1341" s="3">
        <v>45747</v>
      </c>
    </row>
    <row r="1342" spans="1:31" x14ac:dyDescent="0.3">
      <c r="A1342">
        <v>2025</v>
      </c>
      <c r="B1342" s="3">
        <v>45658</v>
      </c>
      <c r="C1342" s="3">
        <v>45747</v>
      </c>
      <c r="D1342" t="s">
        <v>84</v>
      </c>
      <c r="E1342">
        <v>89</v>
      </c>
      <c r="F1342" t="s">
        <v>340</v>
      </c>
      <c r="G1342" t="s">
        <v>340</v>
      </c>
      <c r="H1342" t="s">
        <v>225</v>
      </c>
      <c r="I1342" t="s">
        <v>517</v>
      </c>
      <c r="J1342" t="s">
        <v>348</v>
      </c>
      <c r="K1342" t="s">
        <v>1984</v>
      </c>
      <c r="L1342" t="s">
        <v>91</v>
      </c>
      <c r="M1342">
        <v>8399</v>
      </c>
      <c r="N1342" t="s">
        <v>212</v>
      </c>
      <c r="O1342">
        <v>6909.9000000000005</v>
      </c>
      <c r="P1342" t="s">
        <v>212</v>
      </c>
      <c r="Q1342" s="5" t="str" cm="1">
        <f t="array" aca="1" ref="Q1342" ca="1">HYPERLINK("#"&amp;CELL("direccion",Tabla_471065!A1338),"1335")</f>
        <v>1335</v>
      </c>
      <c r="R1342" s="5" t="str" cm="1">
        <f t="array" aca="1" ref="R1342" ca="1">HYPERLINK("#"&amp;CELL("direccion",Tabla_471039!A1338),"1335")</f>
        <v>1335</v>
      </c>
      <c r="S1342" s="5" t="str" cm="1">
        <f t="array" aca="1" ref="S1342" ca="1">HYPERLINK("#"&amp;CELL("direccion",Tabla_471067!A1338),"1335")</f>
        <v>1335</v>
      </c>
      <c r="T1342" s="5" t="str" cm="1">
        <f t="array" aca="1" ref="T1342" ca="1">HYPERLINK("#"&amp;CELL("direccion",Tabla_471023!A1338),"1335")</f>
        <v>1335</v>
      </c>
      <c r="U1342" s="5" t="str" cm="1">
        <f t="array" aca="1" ref="U1342" ca="1">HYPERLINK("#"&amp;CELL("direccion",Tabla_471047!A1338),"1335")</f>
        <v>1335</v>
      </c>
      <c r="V1342" s="5" t="str" cm="1">
        <f t="array" aca="1" ref="V1342" ca="1">HYPERLINK("#"&amp;CELL("direccion",Tabla_471030!A1338),"1335")</f>
        <v>1335</v>
      </c>
      <c r="W1342" s="5" t="str" cm="1">
        <f t="array" aca="1" ref="W1342" ca="1">HYPERLINK("#"&amp;CELL("direccion",Tabla_471041!A1338),"1335")</f>
        <v>1335</v>
      </c>
      <c r="X1342" s="5" t="str" cm="1">
        <f t="array" aca="1" ref="X1342" ca="1">HYPERLINK("#"&amp;CELL("direccion",Tabla_471031!A1338),"1335")</f>
        <v>1335</v>
      </c>
      <c r="Y1342" s="5" t="str" cm="1">
        <f t="array" aca="1" ref="Y1342" ca="1">HYPERLINK("#"&amp;CELL("direccion",Tabla_471032!A1338),"1335")</f>
        <v>1335</v>
      </c>
      <c r="Z1342" s="5" t="str" cm="1">
        <f t="array" aca="1" ref="Z1342" ca="1">HYPERLINK("#"&amp;CELL("direccion",Tabla_471059!A1338),"1335")</f>
        <v>1335</v>
      </c>
      <c r="AA1342" s="5" t="str" cm="1">
        <f t="array" aca="1" ref="AA1342" ca="1">HYPERLINK("#"&amp;CELL("direccion",Tabla_471071!A1338),"1335")</f>
        <v>1335</v>
      </c>
      <c r="AB1342" s="5" t="str" cm="1">
        <f t="array" aca="1" ref="AB1342" ca="1">HYPERLINK("#"&amp;CELL("direccion",Tabla_471062!A1338),"1335")</f>
        <v>1335</v>
      </c>
      <c r="AC1342" s="5" t="str" cm="1">
        <f t="array" aca="1" ref="AC1342" ca="1">HYPERLINK("#"&amp;CELL("direccion",Tabla_471074!A1338),"1335")</f>
        <v>1335</v>
      </c>
      <c r="AD1342" t="s">
        <v>213</v>
      </c>
      <c r="AE1342" s="3">
        <v>45747</v>
      </c>
    </row>
    <row r="1343" spans="1:31" x14ac:dyDescent="0.3">
      <c r="A1343">
        <v>2025</v>
      </c>
      <c r="B1343" s="3">
        <v>45658</v>
      </c>
      <c r="C1343" s="3">
        <v>45747</v>
      </c>
      <c r="D1343" t="s">
        <v>84</v>
      </c>
      <c r="E1343">
        <v>89</v>
      </c>
      <c r="F1343" t="s">
        <v>297</v>
      </c>
      <c r="G1343" t="s">
        <v>297</v>
      </c>
      <c r="H1343" t="s">
        <v>225</v>
      </c>
      <c r="I1343" t="s">
        <v>1985</v>
      </c>
      <c r="J1343" t="s">
        <v>598</v>
      </c>
      <c r="K1343" t="s">
        <v>347</v>
      </c>
      <c r="L1343" t="s">
        <v>92</v>
      </c>
      <c r="M1343">
        <v>8399</v>
      </c>
      <c r="N1343" t="s">
        <v>212</v>
      </c>
      <c r="O1343">
        <v>6909.9000000000005</v>
      </c>
      <c r="P1343" t="s">
        <v>212</v>
      </c>
      <c r="Q1343" s="5" t="str" cm="1">
        <f t="array" aca="1" ref="Q1343" ca="1">HYPERLINK("#"&amp;CELL("direccion",Tabla_471065!A1339),"1336")</f>
        <v>1336</v>
      </c>
      <c r="R1343" s="5" t="str" cm="1">
        <f t="array" aca="1" ref="R1343" ca="1">HYPERLINK("#"&amp;CELL("direccion",Tabla_471039!A1339),"1336")</f>
        <v>1336</v>
      </c>
      <c r="S1343" s="5" t="str" cm="1">
        <f t="array" aca="1" ref="S1343" ca="1">HYPERLINK("#"&amp;CELL("direccion",Tabla_471067!A1339),"1336")</f>
        <v>1336</v>
      </c>
      <c r="T1343" s="5" t="str" cm="1">
        <f t="array" aca="1" ref="T1343" ca="1">HYPERLINK("#"&amp;CELL("direccion",Tabla_471023!A1339),"1336")</f>
        <v>1336</v>
      </c>
      <c r="U1343" s="5" t="str" cm="1">
        <f t="array" aca="1" ref="U1343" ca="1">HYPERLINK("#"&amp;CELL("direccion",Tabla_471047!A1339),"1336")</f>
        <v>1336</v>
      </c>
      <c r="V1343" s="5" t="str" cm="1">
        <f t="array" aca="1" ref="V1343" ca="1">HYPERLINK("#"&amp;CELL("direccion",Tabla_471030!A1339),"1336")</f>
        <v>1336</v>
      </c>
      <c r="W1343" s="5" t="str" cm="1">
        <f t="array" aca="1" ref="W1343" ca="1">HYPERLINK("#"&amp;CELL("direccion",Tabla_471041!A1339),"1336")</f>
        <v>1336</v>
      </c>
      <c r="X1343" s="5" t="str" cm="1">
        <f t="array" aca="1" ref="X1343" ca="1">HYPERLINK("#"&amp;CELL("direccion",Tabla_471031!A1339),"1336")</f>
        <v>1336</v>
      </c>
      <c r="Y1343" s="5" t="str" cm="1">
        <f t="array" aca="1" ref="Y1343" ca="1">HYPERLINK("#"&amp;CELL("direccion",Tabla_471032!A1339),"1336")</f>
        <v>1336</v>
      </c>
      <c r="Z1343" s="5" t="str" cm="1">
        <f t="array" aca="1" ref="Z1343" ca="1">HYPERLINK("#"&amp;CELL("direccion",Tabla_471059!A1339),"1336")</f>
        <v>1336</v>
      </c>
      <c r="AA1343" s="5" t="str" cm="1">
        <f t="array" aca="1" ref="AA1343" ca="1">HYPERLINK("#"&amp;CELL("direccion",Tabla_471071!A1339),"1336")</f>
        <v>1336</v>
      </c>
      <c r="AB1343" s="5" t="str" cm="1">
        <f t="array" aca="1" ref="AB1343" ca="1">HYPERLINK("#"&amp;CELL("direccion",Tabla_471062!A1339),"1336")</f>
        <v>1336</v>
      </c>
      <c r="AC1343" s="5" t="str" cm="1">
        <f t="array" aca="1" ref="AC1343" ca="1">HYPERLINK("#"&amp;CELL("direccion",Tabla_471074!A1339),"1336")</f>
        <v>1336</v>
      </c>
      <c r="AD1343" t="s">
        <v>213</v>
      </c>
      <c r="AE1343" s="3">
        <v>45747</v>
      </c>
    </row>
    <row r="1344" spans="1:31" x14ac:dyDescent="0.3">
      <c r="A1344">
        <v>2025</v>
      </c>
      <c r="B1344" s="3">
        <v>45658</v>
      </c>
      <c r="C1344" s="3">
        <v>45747</v>
      </c>
      <c r="D1344" t="s">
        <v>84</v>
      </c>
      <c r="E1344">
        <v>89</v>
      </c>
      <c r="F1344" t="s">
        <v>297</v>
      </c>
      <c r="G1344" t="s">
        <v>297</v>
      </c>
      <c r="H1344" t="s">
        <v>225</v>
      </c>
      <c r="I1344" t="s">
        <v>1986</v>
      </c>
      <c r="J1344" t="s">
        <v>1987</v>
      </c>
      <c r="K1344" t="s">
        <v>504</v>
      </c>
      <c r="L1344" t="s">
        <v>92</v>
      </c>
      <c r="M1344">
        <v>8399</v>
      </c>
      <c r="N1344" t="s">
        <v>212</v>
      </c>
      <c r="O1344">
        <v>6909.9000000000005</v>
      </c>
      <c r="P1344" t="s">
        <v>212</v>
      </c>
      <c r="Q1344" s="5" t="str" cm="1">
        <f t="array" aca="1" ref="Q1344" ca="1">HYPERLINK("#"&amp;CELL("direccion",Tabla_471065!A1340),"1337")</f>
        <v>1337</v>
      </c>
      <c r="R1344" s="5" t="str" cm="1">
        <f t="array" aca="1" ref="R1344" ca="1">HYPERLINK("#"&amp;CELL("direccion",Tabla_471039!A1340),"1337")</f>
        <v>1337</v>
      </c>
      <c r="S1344" s="5" t="str" cm="1">
        <f t="array" aca="1" ref="S1344" ca="1">HYPERLINK("#"&amp;CELL("direccion",Tabla_471067!A1340),"1337")</f>
        <v>1337</v>
      </c>
      <c r="T1344" s="5" t="str" cm="1">
        <f t="array" aca="1" ref="T1344" ca="1">HYPERLINK("#"&amp;CELL("direccion",Tabla_471023!A1340),"1337")</f>
        <v>1337</v>
      </c>
      <c r="U1344" s="5" t="str" cm="1">
        <f t="array" aca="1" ref="U1344" ca="1">HYPERLINK("#"&amp;CELL("direccion",Tabla_471047!A1340),"1337")</f>
        <v>1337</v>
      </c>
      <c r="V1344" s="5" t="str" cm="1">
        <f t="array" aca="1" ref="V1344" ca="1">HYPERLINK("#"&amp;CELL("direccion",Tabla_471030!A1340),"1337")</f>
        <v>1337</v>
      </c>
      <c r="W1344" s="5" t="str" cm="1">
        <f t="array" aca="1" ref="W1344" ca="1">HYPERLINK("#"&amp;CELL("direccion",Tabla_471041!A1340),"1337")</f>
        <v>1337</v>
      </c>
      <c r="X1344" s="5" t="str" cm="1">
        <f t="array" aca="1" ref="X1344" ca="1">HYPERLINK("#"&amp;CELL("direccion",Tabla_471031!A1340),"1337")</f>
        <v>1337</v>
      </c>
      <c r="Y1344" s="5" t="str" cm="1">
        <f t="array" aca="1" ref="Y1344" ca="1">HYPERLINK("#"&amp;CELL("direccion",Tabla_471032!A1340),"1337")</f>
        <v>1337</v>
      </c>
      <c r="Z1344" s="5" t="str" cm="1">
        <f t="array" aca="1" ref="Z1344" ca="1">HYPERLINK("#"&amp;CELL("direccion",Tabla_471059!A1340),"1337")</f>
        <v>1337</v>
      </c>
      <c r="AA1344" s="5" t="str" cm="1">
        <f t="array" aca="1" ref="AA1344" ca="1">HYPERLINK("#"&amp;CELL("direccion",Tabla_471071!A1340),"1337")</f>
        <v>1337</v>
      </c>
      <c r="AB1344" s="5" t="str" cm="1">
        <f t="array" aca="1" ref="AB1344" ca="1">HYPERLINK("#"&amp;CELL("direccion",Tabla_471062!A1340),"1337")</f>
        <v>1337</v>
      </c>
      <c r="AC1344" s="5" t="str" cm="1">
        <f t="array" aca="1" ref="AC1344" ca="1">HYPERLINK("#"&amp;CELL("direccion",Tabla_471074!A1340),"1337")</f>
        <v>1337</v>
      </c>
      <c r="AD1344" t="s">
        <v>213</v>
      </c>
      <c r="AE1344" s="3">
        <v>45747</v>
      </c>
    </row>
    <row r="1345" spans="1:31" x14ac:dyDescent="0.3">
      <c r="A1345">
        <v>2025</v>
      </c>
      <c r="B1345" s="3">
        <v>45658</v>
      </c>
      <c r="C1345" s="3">
        <v>45747</v>
      </c>
      <c r="D1345" t="s">
        <v>84</v>
      </c>
      <c r="E1345">
        <v>89</v>
      </c>
      <c r="F1345" t="s">
        <v>324</v>
      </c>
      <c r="G1345" t="s">
        <v>324</v>
      </c>
      <c r="H1345" t="s">
        <v>225</v>
      </c>
      <c r="I1345" t="s">
        <v>1988</v>
      </c>
      <c r="J1345" t="s">
        <v>485</v>
      </c>
      <c r="K1345" t="s">
        <v>1282</v>
      </c>
      <c r="L1345" t="s">
        <v>91</v>
      </c>
      <c r="M1345">
        <v>7364</v>
      </c>
      <c r="N1345" t="s">
        <v>212</v>
      </c>
      <c r="O1345">
        <v>6315.08</v>
      </c>
      <c r="P1345" t="s">
        <v>212</v>
      </c>
      <c r="Q1345" s="5" t="str" cm="1">
        <f t="array" aca="1" ref="Q1345" ca="1">HYPERLINK("#"&amp;CELL("direccion",Tabla_471065!A1341),"1338")</f>
        <v>1338</v>
      </c>
      <c r="R1345" s="5" t="str" cm="1">
        <f t="array" aca="1" ref="R1345" ca="1">HYPERLINK("#"&amp;CELL("direccion",Tabla_471039!A1341),"1338")</f>
        <v>1338</v>
      </c>
      <c r="S1345" s="5" t="str" cm="1">
        <f t="array" aca="1" ref="S1345" ca="1">HYPERLINK("#"&amp;CELL("direccion",Tabla_471067!A1341),"1338")</f>
        <v>1338</v>
      </c>
      <c r="T1345" s="5" t="str" cm="1">
        <f t="array" aca="1" ref="T1345" ca="1">HYPERLINK("#"&amp;CELL("direccion",Tabla_471023!A1341),"1338")</f>
        <v>1338</v>
      </c>
      <c r="U1345" s="5" t="str" cm="1">
        <f t="array" aca="1" ref="U1345" ca="1">HYPERLINK("#"&amp;CELL("direccion",Tabla_471047!A1341),"1338")</f>
        <v>1338</v>
      </c>
      <c r="V1345" s="5" t="str" cm="1">
        <f t="array" aca="1" ref="V1345" ca="1">HYPERLINK("#"&amp;CELL("direccion",Tabla_471030!A1341),"1338")</f>
        <v>1338</v>
      </c>
      <c r="W1345" s="5" t="str" cm="1">
        <f t="array" aca="1" ref="W1345" ca="1">HYPERLINK("#"&amp;CELL("direccion",Tabla_471041!A1341),"1338")</f>
        <v>1338</v>
      </c>
      <c r="X1345" s="5" t="str" cm="1">
        <f t="array" aca="1" ref="X1345" ca="1">HYPERLINK("#"&amp;CELL("direccion",Tabla_471031!A1341),"1338")</f>
        <v>1338</v>
      </c>
      <c r="Y1345" s="5" t="str" cm="1">
        <f t="array" aca="1" ref="Y1345" ca="1">HYPERLINK("#"&amp;CELL("direccion",Tabla_471032!A1341),"1338")</f>
        <v>1338</v>
      </c>
      <c r="Z1345" s="5" t="str" cm="1">
        <f t="array" aca="1" ref="Z1345" ca="1">HYPERLINK("#"&amp;CELL("direccion",Tabla_471059!A1341),"1338")</f>
        <v>1338</v>
      </c>
      <c r="AA1345" s="5" t="str" cm="1">
        <f t="array" aca="1" ref="AA1345" ca="1">HYPERLINK("#"&amp;CELL("direccion",Tabla_471071!A1341),"1338")</f>
        <v>1338</v>
      </c>
      <c r="AB1345" s="5" t="str" cm="1">
        <f t="array" aca="1" ref="AB1345" ca="1">HYPERLINK("#"&amp;CELL("direccion",Tabla_471062!A1341),"1338")</f>
        <v>1338</v>
      </c>
      <c r="AC1345" s="5" t="str" cm="1">
        <f t="array" aca="1" ref="AC1345" ca="1">HYPERLINK("#"&amp;CELL("direccion",Tabla_471074!A1341),"1338")</f>
        <v>1338</v>
      </c>
      <c r="AD1345" t="s">
        <v>213</v>
      </c>
      <c r="AE1345" s="3">
        <v>45747</v>
      </c>
    </row>
    <row r="1346" spans="1:31" x14ac:dyDescent="0.3">
      <c r="A1346">
        <v>2025</v>
      </c>
      <c r="B1346" s="3">
        <v>45658</v>
      </c>
      <c r="C1346" s="3">
        <v>45747</v>
      </c>
      <c r="D1346" t="s">
        <v>84</v>
      </c>
      <c r="E1346">
        <v>89</v>
      </c>
      <c r="F1346" t="s">
        <v>341</v>
      </c>
      <c r="G1346" t="s">
        <v>341</v>
      </c>
      <c r="H1346" t="s">
        <v>225</v>
      </c>
      <c r="I1346" t="s">
        <v>1989</v>
      </c>
      <c r="J1346" t="s">
        <v>485</v>
      </c>
      <c r="K1346" t="s">
        <v>963</v>
      </c>
      <c r="L1346" t="s">
        <v>91</v>
      </c>
      <c r="M1346">
        <v>8399</v>
      </c>
      <c r="N1346" t="s">
        <v>212</v>
      </c>
      <c r="O1346">
        <v>6909.9000000000005</v>
      </c>
      <c r="P1346" t="s">
        <v>212</v>
      </c>
      <c r="Q1346" s="5" t="str" cm="1">
        <f t="array" aca="1" ref="Q1346" ca="1">HYPERLINK("#"&amp;CELL("direccion",Tabla_471065!A1342),"1339")</f>
        <v>1339</v>
      </c>
      <c r="R1346" s="5" t="str" cm="1">
        <f t="array" aca="1" ref="R1346" ca="1">HYPERLINK("#"&amp;CELL("direccion",Tabla_471039!A1342),"1339")</f>
        <v>1339</v>
      </c>
      <c r="S1346" s="5" t="str" cm="1">
        <f t="array" aca="1" ref="S1346" ca="1">HYPERLINK("#"&amp;CELL("direccion",Tabla_471067!A1342),"1339")</f>
        <v>1339</v>
      </c>
      <c r="T1346" s="5" t="str" cm="1">
        <f t="array" aca="1" ref="T1346" ca="1">HYPERLINK("#"&amp;CELL("direccion",Tabla_471023!A1342),"1339")</f>
        <v>1339</v>
      </c>
      <c r="U1346" s="5" t="str" cm="1">
        <f t="array" aca="1" ref="U1346" ca="1">HYPERLINK("#"&amp;CELL("direccion",Tabla_471047!A1342),"1339")</f>
        <v>1339</v>
      </c>
      <c r="V1346" s="5" t="str" cm="1">
        <f t="array" aca="1" ref="V1346" ca="1">HYPERLINK("#"&amp;CELL("direccion",Tabla_471030!A1342),"1339")</f>
        <v>1339</v>
      </c>
      <c r="W1346" s="5" t="str" cm="1">
        <f t="array" aca="1" ref="W1346" ca="1">HYPERLINK("#"&amp;CELL("direccion",Tabla_471041!A1342),"1339")</f>
        <v>1339</v>
      </c>
      <c r="X1346" s="5" t="str" cm="1">
        <f t="array" aca="1" ref="X1346" ca="1">HYPERLINK("#"&amp;CELL("direccion",Tabla_471031!A1342),"1339")</f>
        <v>1339</v>
      </c>
      <c r="Y1346" s="5" t="str" cm="1">
        <f t="array" aca="1" ref="Y1346" ca="1">HYPERLINK("#"&amp;CELL("direccion",Tabla_471032!A1342),"1339")</f>
        <v>1339</v>
      </c>
      <c r="Z1346" s="5" t="str" cm="1">
        <f t="array" aca="1" ref="Z1346" ca="1">HYPERLINK("#"&amp;CELL("direccion",Tabla_471059!A1342),"1339")</f>
        <v>1339</v>
      </c>
      <c r="AA1346" s="5" t="str" cm="1">
        <f t="array" aca="1" ref="AA1346" ca="1">HYPERLINK("#"&amp;CELL("direccion",Tabla_471071!A1342),"1339")</f>
        <v>1339</v>
      </c>
      <c r="AB1346" s="5" t="str" cm="1">
        <f t="array" aca="1" ref="AB1346" ca="1">HYPERLINK("#"&amp;CELL("direccion",Tabla_471062!A1342),"1339")</f>
        <v>1339</v>
      </c>
      <c r="AC1346" s="5" t="str" cm="1">
        <f t="array" aca="1" ref="AC1346" ca="1">HYPERLINK("#"&amp;CELL("direccion",Tabla_471074!A1342),"1339")</f>
        <v>1339</v>
      </c>
      <c r="AD1346" t="s">
        <v>213</v>
      </c>
      <c r="AE1346" s="3">
        <v>45747</v>
      </c>
    </row>
    <row r="1347" spans="1:31" x14ac:dyDescent="0.3">
      <c r="A1347">
        <v>2025</v>
      </c>
      <c r="B1347" s="3">
        <v>45658</v>
      </c>
      <c r="C1347" s="3">
        <v>45747</v>
      </c>
      <c r="D1347" t="s">
        <v>84</v>
      </c>
      <c r="E1347">
        <v>89</v>
      </c>
      <c r="F1347" t="s">
        <v>297</v>
      </c>
      <c r="G1347" t="s">
        <v>297</v>
      </c>
      <c r="H1347" t="s">
        <v>225</v>
      </c>
      <c r="I1347" t="s">
        <v>1990</v>
      </c>
      <c r="J1347" t="s">
        <v>485</v>
      </c>
      <c r="K1347" t="s">
        <v>1696</v>
      </c>
      <c r="L1347" t="s">
        <v>92</v>
      </c>
      <c r="M1347">
        <v>8399</v>
      </c>
      <c r="N1347" t="s">
        <v>212</v>
      </c>
      <c r="O1347">
        <v>6909.9000000000005</v>
      </c>
      <c r="P1347" t="s">
        <v>212</v>
      </c>
      <c r="Q1347" s="5" t="str" cm="1">
        <f t="array" aca="1" ref="Q1347" ca="1">HYPERLINK("#"&amp;CELL("direccion",Tabla_471065!A1343),"1340")</f>
        <v>1340</v>
      </c>
      <c r="R1347" s="5" t="str" cm="1">
        <f t="array" aca="1" ref="R1347" ca="1">HYPERLINK("#"&amp;CELL("direccion",Tabla_471039!A1343),"1340")</f>
        <v>1340</v>
      </c>
      <c r="S1347" s="5" t="str" cm="1">
        <f t="array" aca="1" ref="S1347" ca="1">HYPERLINK("#"&amp;CELL("direccion",Tabla_471067!A1343),"1340")</f>
        <v>1340</v>
      </c>
      <c r="T1347" s="5" t="str" cm="1">
        <f t="array" aca="1" ref="T1347" ca="1">HYPERLINK("#"&amp;CELL("direccion",Tabla_471023!A1343),"1340")</f>
        <v>1340</v>
      </c>
      <c r="U1347" s="5" t="str" cm="1">
        <f t="array" aca="1" ref="U1347" ca="1">HYPERLINK("#"&amp;CELL("direccion",Tabla_471047!A1343),"1340")</f>
        <v>1340</v>
      </c>
      <c r="V1347" s="5" t="str" cm="1">
        <f t="array" aca="1" ref="V1347" ca="1">HYPERLINK("#"&amp;CELL("direccion",Tabla_471030!A1343),"1340")</f>
        <v>1340</v>
      </c>
      <c r="W1347" s="5" t="str" cm="1">
        <f t="array" aca="1" ref="W1347" ca="1">HYPERLINK("#"&amp;CELL("direccion",Tabla_471041!A1343),"1340")</f>
        <v>1340</v>
      </c>
      <c r="X1347" s="5" t="str" cm="1">
        <f t="array" aca="1" ref="X1347" ca="1">HYPERLINK("#"&amp;CELL("direccion",Tabla_471031!A1343),"1340")</f>
        <v>1340</v>
      </c>
      <c r="Y1347" s="5" t="str" cm="1">
        <f t="array" aca="1" ref="Y1347" ca="1">HYPERLINK("#"&amp;CELL("direccion",Tabla_471032!A1343),"1340")</f>
        <v>1340</v>
      </c>
      <c r="Z1347" s="5" t="str" cm="1">
        <f t="array" aca="1" ref="Z1347" ca="1">HYPERLINK("#"&amp;CELL("direccion",Tabla_471059!A1343),"1340")</f>
        <v>1340</v>
      </c>
      <c r="AA1347" s="5" t="str" cm="1">
        <f t="array" aca="1" ref="AA1347" ca="1">HYPERLINK("#"&amp;CELL("direccion",Tabla_471071!A1343),"1340")</f>
        <v>1340</v>
      </c>
      <c r="AB1347" s="5" t="str" cm="1">
        <f t="array" aca="1" ref="AB1347" ca="1">HYPERLINK("#"&amp;CELL("direccion",Tabla_471062!A1343),"1340")</f>
        <v>1340</v>
      </c>
      <c r="AC1347" s="5" t="str" cm="1">
        <f t="array" aca="1" ref="AC1347" ca="1">HYPERLINK("#"&amp;CELL("direccion",Tabla_471074!A1343),"1340")</f>
        <v>1340</v>
      </c>
      <c r="AD1347" t="s">
        <v>213</v>
      </c>
      <c r="AE1347" s="3">
        <v>45747</v>
      </c>
    </row>
    <row r="1348" spans="1:31" x14ac:dyDescent="0.3">
      <c r="A1348">
        <v>2025</v>
      </c>
      <c r="B1348" s="3">
        <v>45658</v>
      </c>
      <c r="C1348" s="3">
        <v>45747</v>
      </c>
      <c r="D1348" t="s">
        <v>84</v>
      </c>
      <c r="E1348">
        <v>89</v>
      </c>
      <c r="F1348" t="s">
        <v>340</v>
      </c>
      <c r="G1348" t="s">
        <v>340</v>
      </c>
      <c r="H1348" t="s">
        <v>225</v>
      </c>
      <c r="I1348" t="s">
        <v>1991</v>
      </c>
      <c r="J1348" t="s">
        <v>719</v>
      </c>
      <c r="K1348" t="s">
        <v>555</v>
      </c>
      <c r="L1348" t="s">
        <v>92</v>
      </c>
      <c r="M1348">
        <v>8399</v>
      </c>
      <c r="N1348" t="s">
        <v>212</v>
      </c>
      <c r="O1348">
        <v>6909.9000000000005</v>
      </c>
      <c r="P1348" t="s">
        <v>212</v>
      </c>
      <c r="Q1348" s="5" t="str" cm="1">
        <f t="array" aca="1" ref="Q1348" ca="1">HYPERLINK("#"&amp;CELL("direccion",Tabla_471065!A1344),"1341")</f>
        <v>1341</v>
      </c>
      <c r="R1348" s="5" t="str" cm="1">
        <f t="array" aca="1" ref="R1348" ca="1">HYPERLINK("#"&amp;CELL("direccion",Tabla_471039!A1344),"1341")</f>
        <v>1341</v>
      </c>
      <c r="S1348" s="5" t="str" cm="1">
        <f t="array" aca="1" ref="S1348" ca="1">HYPERLINK("#"&amp;CELL("direccion",Tabla_471067!A1344),"1341")</f>
        <v>1341</v>
      </c>
      <c r="T1348" s="5" t="str" cm="1">
        <f t="array" aca="1" ref="T1348" ca="1">HYPERLINK("#"&amp;CELL("direccion",Tabla_471023!A1344),"1341")</f>
        <v>1341</v>
      </c>
      <c r="U1348" s="5" t="str" cm="1">
        <f t="array" aca="1" ref="U1348" ca="1">HYPERLINK("#"&amp;CELL("direccion",Tabla_471047!A1344),"1341")</f>
        <v>1341</v>
      </c>
      <c r="V1348" s="5" t="str" cm="1">
        <f t="array" aca="1" ref="V1348" ca="1">HYPERLINK("#"&amp;CELL("direccion",Tabla_471030!A1344),"1341")</f>
        <v>1341</v>
      </c>
      <c r="W1348" s="5" t="str" cm="1">
        <f t="array" aca="1" ref="W1348" ca="1">HYPERLINK("#"&amp;CELL("direccion",Tabla_471041!A1344),"1341")</f>
        <v>1341</v>
      </c>
      <c r="X1348" s="5" t="str" cm="1">
        <f t="array" aca="1" ref="X1348" ca="1">HYPERLINK("#"&amp;CELL("direccion",Tabla_471031!A1344),"1341")</f>
        <v>1341</v>
      </c>
      <c r="Y1348" s="5" t="str" cm="1">
        <f t="array" aca="1" ref="Y1348" ca="1">HYPERLINK("#"&amp;CELL("direccion",Tabla_471032!A1344),"1341")</f>
        <v>1341</v>
      </c>
      <c r="Z1348" s="5" t="str" cm="1">
        <f t="array" aca="1" ref="Z1348" ca="1">HYPERLINK("#"&amp;CELL("direccion",Tabla_471059!A1344),"1341")</f>
        <v>1341</v>
      </c>
      <c r="AA1348" s="5" t="str" cm="1">
        <f t="array" aca="1" ref="AA1348" ca="1">HYPERLINK("#"&amp;CELL("direccion",Tabla_471071!A1344),"1341")</f>
        <v>1341</v>
      </c>
      <c r="AB1348" s="5" t="str" cm="1">
        <f t="array" aca="1" ref="AB1348" ca="1">HYPERLINK("#"&amp;CELL("direccion",Tabla_471062!A1344),"1341")</f>
        <v>1341</v>
      </c>
      <c r="AC1348" s="5" t="str" cm="1">
        <f t="array" aca="1" ref="AC1348" ca="1">HYPERLINK("#"&amp;CELL("direccion",Tabla_471074!A1344),"1341")</f>
        <v>1341</v>
      </c>
      <c r="AD1348" t="s">
        <v>213</v>
      </c>
      <c r="AE1348" s="3">
        <v>45747</v>
      </c>
    </row>
    <row r="1349" spans="1:31" x14ac:dyDescent="0.3">
      <c r="A1349">
        <v>2025</v>
      </c>
      <c r="B1349" s="3">
        <v>45658</v>
      </c>
      <c r="C1349" s="3">
        <v>45747</v>
      </c>
      <c r="D1349" t="s">
        <v>84</v>
      </c>
      <c r="E1349">
        <v>89</v>
      </c>
      <c r="F1349" t="s">
        <v>297</v>
      </c>
      <c r="G1349" t="s">
        <v>297</v>
      </c>
      <c r="H1349" t="s">
        <v>225</v>
      </c>
      <c r="I1349" t="s">
        <v>1992</v>
      </c>
      <c r="J1349" t="s">
        <v>419</v>
      </c>
      <c r="K1349" t="s">
        <v>398</v>
      </c>
      <c r="L1349" t="s">
        <v>92</v>
      </c>
      <c r="M1349">
        <v>8399</v>
      </c>
      <c r="N1349" t="s">
        <v>212</v>
      </c>
      <c r="O1349">
        <v>6909.9000000000005</v>
      </c>
      <c r="P1349" t="s">
        <v>212</v>
      </c>
      <c r="Q1349" s="5" t="str" cm="1">
        <f t="array" aca="1" ref="Q1349" ca="1">HYPERLINK("#"&amp;CELL("direccion",Tabla_471065!A1345),"1342")</f>
        <v>1342</v>
      </c>
      <c r="R1349" s="5" t="str" cm="1">
        <f t="array" aca="1" ref="R1349" ca="1">HYPERLINK("#"&amp;CELL("direccion",Tabla_471039!A1345),"1342")</f>
        <v>1342</v>
      </c>
      <c r="S1349" s="5" t="str" cm="1">
        <f t="array" aca="1" ref="S1349" ca="1">HYPERLINK("#"&amp;CELL("direccion",Tabla_471067!A1345),"1342")</f>
        <v>1342</v>
      </c>
      <c r="T1349" s="5" t="str" cm="1">
        <f t="array" aca="1" ref="T1349" ca="1">HYPERLINK("#"&amp;CELL("direccion",Tabla_471023!A1345),"1342")</f>
        <v>1342</v>
      </c>
      <c r="U1349" s="5" t="str" cm="1">
        <f t="array" aca="1" ref="U1349" ca="1">HYPERLINK("#"&amp;CELL("direccion",Tabla_471047!A1345),"1342")</f>
        <v>1342</v>
      </c>
      <c r="V1349" s="5" t="str" cm="1">
        <f t="array" aca="1" ref="V1349" ca="1">HYPERLINK("#"&amp;CELL("direccion",Tabla_471030!A1345),"1342")</f>
        <v>1342</v>
      </c>
      <c r="W1349" s="5" t="str" cm="1">
        <f t="array" aca="1" ref="W1349" ca="1">HYPERLINK("#"&amp;CELL("direccion",Tabla_471041!A1345),"1342")</f>
        <v>1342</v>
      </c>
      <c r="X1349" s="5" t="str" cm="1">
        <f t="array" aca="1" ref="X1349" ca="1">HYPERLINK("#"&amp;CELL("direccion",Tabla_471031!A1345),"1342")</f>
        <v>1342</v>
      </c>
      <c r="Y1349" s="5" t="str" cm="1">
        <f t="array" aca="1" ref="Y1349" ca="1">HYPERLINK("#"&amp;CELL("direccion",Tabla_471032!A1345),"1342")</f>
        <v>1342</v>
      </c>
      <c r="Z1349" s="5" t="str" cm="1">
        <f t="array" aca="1" ref="Z1349" ca="1">HYPERLINK("#"&amp;CELL("direccion",Tabla_471059!A1345),"1342")</f>
        <v>1342</v>
      </c>
      <c r="AA1349" s="5" t="str" cm="1">
        <f t="array" aca="1" ref="AA1349" ca="1">HYPERLINK("#"&amp;CELL("direccion",Tabla_471071!A1345),"1342")</f>
        <v>1342</v>
      </c>
      <c r="AB1349" s="5" t="str" cm="1">
        <f t="array" aca="1" ref="AB1349" ca="1">HYPERLINK("#"&amp;CELL("direccion",Tabla_471062!A1345),"1342")</f>
        <v>1342</v>
      </c>
      <c r="AC1349" s="5" t="str" cm="1">
        <f t="array" aca="1" ref="AC1349" ca="1">HYPERLINK("#"&amp;CELL("direccion",Tabla_471074!A1345),"1342")</f>
        <v>1342</v>
      </c>
      <c r="AD1349" t="s">
        <v>213</v>
      </c>
      <c r="AE1349" s="3">
        <v>45747</v>
      </c>
    </row>
    <row r="1350" spans="1:31" x14ac:dyDescent="0.3">
      <c r="A1350">
        <v>2025</v>
      </c>
      <c r="B1350" s="3">
        <v>45658</v>
      </c>
      <c r="C1350" s="3">
        <v>45747</v>
      </c>
      <c r="D1350" t="s">
        <v>84</v>
      </c>
      <c r="E1350">
        <v>89</v>
      </c>
      <c r="F1350" t="s">
        <v>324</v>
      </c>
      <c r="G1350" t="s">
        <v>324</v>
      </c>
      <c r="H1350" t="s">
        <v>225</v>
      </c>
      <c r="I1350" t="s">
        <v>1993</v>
      </c>
      <c r="J1350" t="s">
        <v>358</v>
      </c>
      <c r="K1350" t="s">
        <v>1994</v>
      </c>
      <c r="L1350" t="s">
        <v>91</v>
      </c>
      <c r="M1350">
        <v>7364</v>
      </c>
      <c r="N1350" t="s">
        <v>212</v>
      </c>
      <c r="O1350">
        <v>6315.08</v>
      </c>
      <c r="P1350" t="s">
        <v>212</v>
      </c>
      <c r="Q1350" s="5" t="str" cm="1">
        <f t="array" aca="1" ref="Q1350" ca="1">HYPERLINK("#"&amp;CELL("direccion",Tabla_471065!A1346),"1343")</f>
        <v>1343</v>
      </c>
      <c r="R1350" s="5" t="str" cm="1">
        <f t="array" aca="1" ref="R1350" ca="1">HYPERLINK("#"&amp;CELL("direccion",Tabla_471039!A1346),"1343")</f>
        <v>1343</v>
      </c>
      <c r="S1350" s="5" t="str" cm="1">
        <f t="array" aca="1" ref="S1350" ca="1">HYPERLINK("#"&amp;CELL("direccion",Tabla_471067!A1346),"1343")</f>
        <v>1343</v>
      </c>
      <c r="T1350" s="5" t="str" cm="1">
        <f t="array" aca="1" ref="T1350" ca="1">HYPERLINK("#"&amp;CELL("direccion",Tabla_471023!A1346),"1343")</f>
        <v>1343</v>
      </c>
      <c r="U1350" s="5" t="str" cm="1">
        <f t="array" aca="1" ref="U1350" ca="1">HYPERLINK("#"&amp;CELL("direccion",Tabla_471047!A1346),"1343")</f>
        <v>1343</v>
      </c>
      <c r="V1350" s="5" t="str" cm="1">
        <f t="array" aca="1" ref="V1350" ca="1">HYPERLINK("#"&amp;CELL("direccion",Tabla_471030!A1346),"1343")</f>
        <v>1343</v>
      </c>
      <c r="W1350" s="5" t="str" cm="1">
        <f t="array" aca="1" ref="W1350" ca="1">HYPERLINK("#"&amp;CELL("direccion",Tabla_471041!A1346),"1343")</f>
        <v>1343</v>
      </c>
      <c r="X1350" s="5" t="str" cm="1">
        <f t="array" aca="1" ref="X1350" ca="1">HYPERLINK("#"&amp;CELL("direccion",Tabla_471031!A1346),"1343")</f>
        <v>1343</v>
      </c>
      <c r="Y1350" s="5" t="str" cm="1">
        <f t="array" aca="1" ref="Y1350" ca="1">HYPERLINK("#"&amp;CELL("direccion",Tabla_471032!A1346),"1343")</f>
        <v>1343</v>
      </c>
      <c r="Z1350" s="5" t="str" cm="1">
        <f t="array" aca="1" ref="Z1350" ca="1">HYPERLINK("#"&amp;CELL("direccion",Tabla_471059!A1346),"1343")</f>
        <v>1343</v>
      </c>
      <c r="AA1350" s="5" t="str" cm="1">
        <f t="array" aca="1" ref="AA1350" ca="1">HYPERLINK("#"&amp;CELL("direccion",Tabla_471071!A1346),"1343")</f>
        <v>1343</v>
      </c>
      <c r="AB1350" s="5" t="str" cm="1">
        <f t="array" aca="1" ref="AB1350" ca="1">HYPERLINK("#"&amp;CELL("direccion",Tabla_471062!A1346),"1343")</f>
        <v>1343</v>
      </c>
      <c r="AC1350" s="5" t="str" cm="1">
        <f t="array" aca="1" ref="AC1350" ca="1">HYPERLINK("#"&amp;CELL("direccion",Tabla_471074!A1346),"1343")</f>
        <v>1343</v>
      </c>
      <c r="AD1350" t="s">
        <v>213</v>
      </c>
      <c r="AE1350" s="3">
        <v>45747</v>
      </c>
    </row>
    <row r="1351" spans="1:31" x14ac:dyDescent="0.3">
      <c r="A1351">
        <v>2025</v>
      </c>
      <c r="B1351" s="3">
        <v>45658</v>
      </c>
      <c r="C1351" s="3">
        <v>45747</v>
      </c>
      <c r="D1351" t="s">
        <v>84</v>
      </c>
      <c r="E1351">
        <v>89</v>
      </c>
      <c r="F1351" t="s">
        <v>297</v>
      </c>
      <c r="G1351" t="s">
        <v>297</v>
      </c>
      <c r="H1351" t="s">
        <v>225</v>
      </c>
      <c r="I1351" t="s">
        <v>1995</v>
      </c>
      <c r="J1351" t="s">
        <v>358</v>
      </c>
      <c r="K1351" t="s">
        <v>978</v>
      </c>
      <c r="L1351" t="s">
        <v>92</v>
      </c>
      <c r="M1351">
        <v>8399</v>
      </c>
      <c r="N1351" t="s">
        <v>212</v>
      </c>
      <c r="O1351">
        <v>6909.9000000000005</v>
      </c>
      <c r="P1351" t="s">
        <v>212</v>
      </c>
      <c r="Q1351" s="5" t="str" cm="1">
        <f t="array" aca="1" ref="Q1351" ca="1">HYPERLINK("#"&amp;CELL("direccion",Tabla_471065!A1347),"1344")</f>
        <v>1344</v>
      </c>
      <c r="R1351" s="5" t="str" cm="1">
        <f t="array" aca="1" ref="R1351" ca="1">HYPERLINK("#"&amp;CELL("direccion",Tabla_471039!A1347),"1344")</f>
        <v>1344</v>
      </c>
      <c r="S1351" s="5" t="str" cm="1">
        <f t="array" aca="1" ref="S1351" ca="1">HYPERLINK("#"&amp;CELL("direccion",Tabla_471067!A1347),"1344")</f>
        <v>1344</v>
      </c>
      <c r="T1351" s="5" t="str" cm="1">
        <f t="array" aca="1" ref="T1351" ca="1">HYPERLINK("#"&amp;CELL("direccion",Tabla_471023!A1347),"1344")</f>
        <v>1344</v>
      </c>
      <c r="U1351" s="5" t="str" cm="1">
        <f t="array" aca="1" ref="U1351" ca="1">HYPERLINK("#"&amp;CELL("direccion",Tabla_471047!A1347),"1344")</f>
        <v>1344</v>
      </c>
      <c r="V1351" s="5" t="str" cm="1">
        <f t="array" aca="1" ref="V1351" ca="1">HYPERLINK("#"&amp;CELL("direccion",Tabla_471030!A1347),"1344")</f>
        <v>1344</v>
      </c>
      <c r="W1351" s="5" t="str" cm="1">
        <f t="array" aca="1" ref="W1351" ca="1">HYPERLINK("#"&amp;CELL("direccion",Tabla_471041!A1347),"1344")</f>
        <v>1344</v>
      </c>
      <c r="X1351" s="5" t="str" cm="1">
        <f t="array" aca="1" ref="X1351" ca="1">HYPERLINK("#"&amp;CELL("direccion",Tabla_471031!A1347),"1344")</f>
        <v>1344</v>
      </c>
      <c r="Y1351" s="5" t="str" cm="1">
        <f t="array" aca="1" ref="Y1351" ca="1">HYPERLINK("#"&amp;CELL("direccion",Tabla_471032!A1347),"1344")</f>
        <v>1344</v>
      </c>
      <c r="Z1351" s="5" t="str" cm="1">
        <f t="array" aca="1" ref="Z1351" ca="1">HYPERLINK("#"&amp;CELL("direccion",Tabla_471059!A1347),"1344")</f>
        <v>1344</v>
      </c>
      <c r="AA1351" s="5" t="str" cm="1">
        <f t="array" aca="1" ref="AA1351" ca="1">HYPERLINK("#"&amp;CELL("direccion",Tabla_471071!A1347),"1344")</f>
        <v>1344</v>
      </c>
      <c r="AB1351" s="5" t="str" cm="1">
        <f t="array" aca="1" ref="AB1351" ca="1">HYPERLINK("#"&amp;CELL("direccion",Tabla_471062!A1347),"1344")</f>
        <v>1344</v>
      </c>
      <c r="AC1351" s="5" t="str" cm="1">
        <f t="array" aca="1" ref="AC1351" ca="1">HYPERLINK("#"&amp;CELL("direccion",Tabla_471074!A1347),"1344")</f>
        <v>1344</v>
      </c>
      <c r="AD1351" t="s">
        <v>213</v>
      </c>
      <c r="AE1351" s="3">
        <v>45747</v>
      </c>
    </row>
    <row r="1352" spans="1:31" x14ac:dyDescent="0.3">
      <c r="A1352">
        <v>2025</v>
      </c>
      <c r="B1352" s="3">
        <v>45658</v>
      </c>
      <c r="C1352" s="3">
        <v>45747</v>
      </c>
      <c r="D1352" t="s">
        <v>84</v>
      </c>
      <c r="E1352">
        <v>89</v>
      </c>
      <c r="F1352" t="s">
        <v>324</v>
      </c>
      <c r="G1352" t="s">
        <v>324</v>
      </c>
      <c r="H1352" t="s">
        <v>225</v>
      </c>
      <c r="I1352" t="s">
        <v>1996</v>
      </c>
      <c r="J1352" t="s">
        <v>358</v>
      </c>
      <c r="K1352" t="s">
        <v>737</v>
      </c>
      <c r="L1352" t="s">
        <v>92</v>
      </c>
      <c r="M1352">
        <v>7364</v>
      </c>
      <c r="N1352" t="s">
        <v>212</v>
      </c>
      <c r="O1352">
        <v>6315.08</v>
      </c>
      <c r="P1352" t="s">
        <v>212</v>
      </c>
      <c r="Q1352" s="5" t="str" cm="1">
        <f t="array" aca="1" ref="Q1352" ca="1">HYPERLINK("#"&amp;CELL("direccion",Tabla_471065!A1348),"1345")</f>
        <v>1345</v>
      </c>
      <c r="R1352" s="5" t="str" cm="1">
        <f t="array" aca="1" ref="R1352" ca="1">HYPERLINK("#"&amp;CELL("direccion",Tabla_471039!A1348),"1345")</f>
        <v>1345</v>
      </c>
      <c r="S1352" s="5" t="str" cm="1">
        <f t="array" aca="1" ref="S1352" ca="1">HYPERLINK("#"&amp;CELL("direccion",Tabla_471067!A1348),"1345")</f>
        <v>1345</v>
      </c>
      <c r="T1352" s="5" t="str" cm="1">
        <f t="array" aca="1" ref="T1352" ca="1">HYPERLINK("#"&amp;CELL("direccion",Tabla_471023!A1348),"1345")</f>
        <v>1345</v>
      </c>
      <c r="U1352" s="5" t="str" cm="1">
        <f t="array" aca="1" ref="U1352" ca="1">HYPERLINK("#"&amp;CELL("direccion",Tabla_471047!A1348),"1345")</f>
        <v>1345</v>
      </c>
      <c r="V1352" s="5" t="str" cm="1">
        <f t="array" aca="1" ref="V1352" ca="1">HYPERLINK("#"&amp;CELL("direccion",Tabla_471030!A1348),"1345")</f>
        <v>1345</v>
      </c>
      <c r="W1352" s="5" t="str" cm="1">
        <f t="array" aca="1" ref="W1352" ca="1">HYPERLINK("#"&amp;CELL("direccion",Tabla_471041!A1348),"1345")</f>
        <v>1345</v>
      </c>
      <c r="X1352" s="5" t="str" cm="1">
        <f t="array" aca="1" ref="X1352" ca="1">HYPERLINK("#"&amp;CELL("direccion",Tabla_471031!A1348),"1345")</f>
        <v>1345</v>
      </c>
      <c r="Y1352" s="5" t="str" cm="1">
        <f t="array" aca="1" ref="Y1352" ca="1">HYPERLINK("#"&amp;CELL("direccion",Tabla_471032!A1348),"1345")</f>
        <v>1345</v>
      </c>
      <c r="Z1352" s="5" t="str" cm="1">
        <f t="array" aca="1" ref="Z1352" ca="1">HYPERLINK("#"&amp;CELL("direccion",Tabla_471059!A1348),"1345")</f>
        <v>1345</v>
      </c>
      <c r="AA1352" s="5" t="str" cm="1">
        <f t="array" aca="1" ref="AA1352" ca="1">HYPERLINK("#"&amp;CELL("direccion",Tabla_471071!A1348),"1345")</f>
        <v>1345</v>
      </c>
      <c r="AB1352" s="5" t="str" cm="1">
        <f t="array" aca="1" ref="AB1352" ca="1">HYPERLINK("#"&amp;CELL("direccion",Tabla_471062!A1348),"1345")</f>
        <v>1345</v>
      </c>
      <c r="AC1352" s="5" t="str" cm="1">
        <f t="array" aca="1" ref="AC1352" ca="1">HYPERLINK("#"&amp;CELL("direccion",Tabla_471074!A1348),"1345")</f>
        <v>1345</v>
      </c>
      <c r="AD1352" t="s">
        <v>213</v>
      </c>
      <c r="AE1352" s="3">
        <v>45747</v>
      </c>
    </row>
    <row r="1353" spans="1:31" x14ac:dyDescent="0.3">
      <c r="A1353">
        <v>2025</v>
      </c>
      <c r="B1353" s="3">
        <v>45658</v>
      </c>
      <c r="C1353" s="3">
        <v>45747</v>
      </c>
      <c r="D1353" t="s">
        <v>84</v>
      </c>
      <c r="E1353">
        <v>89</v>
      </c>
      <c r="F1353" t="s">
        <v>324</v>
      </c>
      <c r="G1353" t="s">
        <v>324</v>
      </c>
      <c r="H1353" t="s">
        <v>225</v>
      </c>
      <c r="I1353" t="s">
        <v>534</v>
      </c>
      <c r="J1353" t="s">
        <v>1094</v>
      </c>
      <c r="K1353" t="s">
        <v>376</v>
      </c>
      <c r="L1353" t="s">
        <v>92</v>
      </c>
      <c r="M1353">
        <v>7364</v>
      </c>
      <c r="N1353" t="s">
        <v>212</v>
      </c>
      <c r="O1353">
        <v>6315.08</v>
      </c>
      <c r="P1353" t="s">
        <v>212</v>
      </c>
      <c r="Q1353" s="5" t="str" cm="1">
        <f t="array" aca="1" ref="Q1353" ca="1">HYPERLINK("#"&amp;CELL("direccion",Tabla_471065!A1349),"1346")</f>
        <v>1346</v>
      </c>
      <c r="R1353" s="5" t="str" cm="1">
        <f t="array" aca="1" ref="R1353" ca="1">HYPERLINK("#"&amp;CELL("direccion",Tabla_471039!A1349),"1346")</f>
        <v>1346</v>
      </c>
      <c r="S1353" s="5" t="str" cm="1">
        <f t="array" aca="1" ref="S1353" ca="1">HYPERLINK("#"&amp;CELL("direccion",Tabla_471067!A1349),"1346")</f>
        <v>1346</v>
      </c>
      <c r="T1353" s="5" t="str" cm="1">
        <f t="array" aca="1" ref="T1353" ca="1">HYPERLINK("#"&amp;CELL("direccion",Tabla_471023!A1349),"1346")</f>
        <v>1346</v>
      </c>
      <c r="U1353" s="5" t="str" cm="1">
        <f t="array" aca="1" ref="U1353" ca="1">HYPERLINK("#"&amp;CELL("direccion",Tabla_471047!A1349),"1346")</f>
        <v>1346</v>
      </c>
      <c r="V1353" s="5" t="str" cm="1">
        <f t="array" aca="1" ref="V1353" ca="1">HYPERLINK("#"&amp;CELL("direccion",Tabla_471030!A1349),"1346")</f>
        <v>1346</v>
      </c>
      <c r="W1353" s="5" t="str" cm="1">
        <f t="array" aca="1" ref="W1353" ca="1">HYPERLINK("#"&amp;CELL("direccion",Tabla_471041!A1349),"1346")</f>
        <v>1346</v>
      </c>
      <c r="X1353" s="5" t="str" cm="1">
        <f t="array" aca="1" ref="X1353" ca="1">HYPERLINK("#"&amp;CELL("direccion",Tabla_471031!A1349),"1346")</f>
        <v>1346</v>
      </c>
      <c r="Y1353" s="5" t="str" cm="1">
        <f t="array" aca="1" ref="Y1353" ca="1">HYPERLINK("#"&amp;CELL("direccion",Tabla_471032!A1349),"1346")</f>
        <v>1346</v>
      </c>
      <c r="Z1353" s="5" t="str" cm="1">
        <f t="array" aca="1" ref="Z1353" ca="1">HYPERLINK("#"&amp;CELL("direccion",Tabla_471059!A1349),"1346")</f>
        <v>1346</v>
      </c>
      <c r="AA1353" s="5" t="str" cm="1">
        <f t="array" aca="1" ref="AA1353" ca="1">HYPERLINK("#"&amp;CELL("direccion",Tabla_471071!A1349),"1346")</f>
        <v>1346</v>
      </c>
      <c r="AB1353" s="5" t="str" cm="1">
        <f t="array" aca="1" ref="AB1353" ca="1">HYPERLINK("#"&amp;CELL("direccion",Tabla_471062!A1349),"1346")</f>
        <v>1346</v>
      </c>
      <c r="AC1353" s="5" t="str" cm="1">
        <f t="array" aca="1" ref="AC1353" ca="1">HYPERLINK("#"&amp;CELL("direccion",Tabla_471074!A1349),"1346")</f>
        <v>1346</v>
      </c>
      <c r="AD1353" t="s">
        <v>213</v>
      </c>
      <c r="AE1353" s="3">
        <v>45747</v>
      </c>
    </row>
    <row r="1354" spans="1:31" x14ac:dyDescent="0.3">
      <c r="A1354">
        <v>2025</v>
      </c>
      <c r="B1354" s="3">
        <v>45658</v>
      </c>
      <c r="C1354" s="3">
        <v>45747</v>
      </c>
      <c r="D1354" t="s">
        <v>84</v>
      </c>
      <c r="E1354">
        <v>89</v>
      </c>
      <c r="F1354" t="s">
        <v>324</v>
      </c>
      <c r="G1354" t="s">
        <v>324</v>
      </c>
      <c r="H1354" t="s">
        <v>225</v>
      </c>
      <c r="I1354" t="s">
        <v>909</v>
      </c>
      <c r="J1354" t="s">
        <v>366</v>
      </c>
      <c r="K1354" t="s">
        <v>1997</v>
      </c>
      <c r="L1354" t="s">
        <v>91</v>
      </c>
      <c r="M1354">
        <v>7364</v>
      </c>
      <c r="N1354" t="s">
        <v>212</v>
      </c>
      <c r="O1354">
        <v>6315.08</v>
      </c>
      <c r="P1354" t="s">
        <v>212</v>
      </c>
      <c r="Q1354" s="5" t="str" cm="1">
        <f t="array" aca="1" ref="Q1354" ca="1">HYPERLINK("#"&amp;CELL("direccion",Tabla_471065!A1350),"1347")</f>
        <v>1347</v>
      </c>
      <c r="R1354" s="5" t="str" cm="1">
        <f t="array" aca="1" ref="R1354" ca="1">HYPERLINK("#"&amp;CELL("direccion",Tabla_471039!A1350),"1347")</f>
        <v>1347</v>
      </c>
      <c r="S1354" s="5" t="str" cm="1">
        <f t="array" aca="1" ref="S1354" ca="1">HYPERLINK("#"&amp;CELL("direccion",Tabla_471067!A1350),"1347")</f>
        <v>1347</v>
      </c>
      <c r="T1354" s="5" t="str" cm="1">
        <f t="array" aca="1" ref="T1354" ca="1">HYPERLINK("#"&amp;CELL("direccion",Tabla_471023!A1350),"1347")</f>
        <v>1347</v>
      </c>
      <c r="U1354" s="5" t="str" cm="1">
        <f t="array" aca="1" ref="U1354" ca="1">HYPERLINK("#"&amp;CELL("direccion",Tabla_471047!A1350),"1347")</f>
        <v>1347</v>
      </c>
      <c r="V1354" s="5" t="str" cm="1">
        <f t="array" aca="1" ref="V1354" ca="1">HYPERLINK("#"&amp;CELL("direccion",Tabla_471030!A1350),"1347")</f>
        <v>1347</v>
      </c>
      <c r="W1354" s="5" t="str" cm="1">
        <f t="array" aca="1" ref="W1354" ca="1">HYPERLINK("#"&amp;CELL("direccion",Tabla_471041!A1350),"1347")</f>
        <v>1347</v>
      </c>
      <c r="X1354" s="5" t="str" cm="1">
        <f t="array" aca="1" ref="X1354" ca="1">HYPERLINK("#"&amp;CELL("direccion",Tabla_471031!A1350),"1347")</f>
        <v>1347</v>
      </c>
      <c r="Y1354" s="5" t="str" cm="1">
        <f t="array" aca="1" ref="Y1354" ca="1">HYPERLINK("#"&amp;CELL("direccion",Tabla_471032!A1350),"1347")</f>
        <v>1347</v>
      </c>
      <c r="Z1354" s="5" t="str" cm="1">
        <f t="array" aca="1" ref="Z1354" ca="1">HYPERLINK("#"&amp;CELL("direccion",Tabla_471059!A1350),"1347")</f>
        <v>1347</v>
      </c>
      <c r="AA1354" s="5" t="str" cm="1">
        <f t="array" aca="1" ref="AA1354" ca="1">HYPERLINK("#"&amp;CELL("direccion",Tabla_471071!A1350),"1347")</f>
        <v>1347</v>
      </c>
      <c r="AB1354" s="5" t="str" cm="1">
        <f t="array" aca="1" ref="AB1354" ca="1">HYPERLINK("#"&amp;CELL("direccion",Tabla_471062!A1350),"1347")</f>
        <v>1347</v>
      </c>
      <c r="AC1354" s="5" t="str" cm="1">
        <f t="array" aca="1" ref="AC1354" ca="1">HYPERLINK("#"&amp;CELL("direccion",Tabla_471074!A1350),"1347")</f>
        <v>1347</v>
      </c>
      <c r="AD1354" t="s">
        <v>213</v>
      </c>
      <c r="AE1354" s="3">
        <v>45747</v>
      </c>
    </row>
    <row r="1355" spans="1:31" x14ac:dyDescent="0.3">
      <c r="A1355">
        <v>2025</v>
      </c>
      <c r="B1355" s="3">
        <v>45658</v>
      </c>
      <c r="C1355" s="3">
        <v>45747</v>
      </c>
      <c r="D1355" t="s">
        <v>84</v>
      </c>
      <c r="E1355">
        <v>89</v>
      </c>
      <c r="F1355" t="s">
        <v>341</v>
      </c>
      <c r="G1355" t="s">
        <v>341</v>
      </c>
      <c r="H1355" t="s">
        <v>225</v>
      </c>
      <c r="I1355" t="s">
        <v>1139</v>
      </c>
      <c r="J1355" t="s">
        <v>1998</v>
      </c>
      <c r="K1355" t="s">
        <v>422</v>
      </c>
      <c r="L1355" t="s">
        <v>92</v>
      </c>
      <c r="M1355">
        <v>8399</v>
      </c>
      <c r="N1355" t="s">
        <v>212</v>
      </c>
      <c r="O1355">
        <v>6909.9000000000005</v>
      </c>
      <c r="P1355" t="s">
        <v>212</v>
      </c>
      <c r="Q1355" s="5" t="str" cm="1">
        <f t="array" aca="1" ref="Q1355" ca="1">HYPERLINK("#"&amp;CELL("direccion",Tabla_471065!A1351),"1348")</f>
        <v>1348</v>
      </c>
      <c r="R1355" s="5" t="str" cm="1">
        <f t="array" aca="1" ref="R1355" ca="1">HYPERLINK("#"&amp;CELL("direccion",Tabla_471039!A1351),"1348")</f>
        <v>1348</v>
      </c>
      <c r="S1355" s="5" t="str" cm="1">
        <f t="array" aca="1" ref="S1355" ca="1">HYPERLINK("#"&amp;CELL("direccion",Tabla_471067!A1351),"1348")</f>
        <v>1348</v>
      </c>
      <c r="T1355" s="5" t="str" cm="1">
        <f t="array" aca="1" ref="T1355" ca="1">HYPERLINK("#"&amp;CELL("direccion",Tabla_471023!A1351),"1348")</f>
        <v>1348</v>
      </c>
      <c r="U1355" s="5" t="str" cm="1">
        <f t="array" aca="1" ref="U1355" ca="1">HYPERLINK("#"&amp;CELL("direccion",Tabla_471047!A1351),"1348")</f>
        <v>1348</v>
      </c>
      <c r="V1355" s="5" t="str" cm="1">
        <f t="array" aca="1" ref="V1355" ca="1">HYPERLINK("#"&amp;CELL("direccion",Tabla_471030!A1351),"1348")</f>
        <v>1348</v>
      </c>
      <c r="W1355" s="5" t="str" cm="1">
        <f t="array" aca="1" ref="W1355" ca="1">HYPERLINK("#"&amp;CELL("direccion",Tabla_471041!A1351),"1348")</f>
        <v>1348</v>
      </c>
      <c r="X1355" s="5" t="str" cm="1">
        <f t="array" aca="1" ref="X1355" ca="1">HYPERLINK("#"&amp;CELL("direccion",Tabla_471031!A1351),"1348")</f>
        <v>1348</v>
      </c>
      <c r="Y1355" s="5" t="str" cm="1">
        <f t="array" aca="1" ref="Y1355" ca="1">HYPERLINK("#"&amp;CELL("direccion",Tabla_471032!A1351),"1348")</f>
        <v>1348</v>
      </c>
      <c r="Z1355" s="5" t="str" cm="1">
        <f t="array" aca="1" ref="Z1355" ca="1">HYPERLINK("#"&amp;CELL("direccion",Tabla_471059!A1351),"1348")</f>
        <v>1348</v>
      </c>
      <c r="AA1355" s="5" t="str" cm="1">
        <f t="array" aca="1" ref="AA1355" ca="1">HYPERLINK("#"&amp;CELL("direccion",Tabla_471071!A1351),"1348")</f>
        <v>1348</v>
      </c>
      <c r="AB1355" s="5" t="str" cm="1">
        <f t="array" aca="1" ref="AB1355" ca="1">HYPERLINK("#"&amp;CELL("direccion",Tabla_471062!A1351),"1348")</f>
        <v>1348</v>
      </c>
      <c r="AC1355" s="5" t="str" cm="1">
        <f t="array" aca="1" ref="AC1355" ca="1">HYPERLINK("#"&amp;CELL("direccion",Tabla_471074!A1351),"1348")</f>
        <v>1348</v>
      </c>
      <c r="AD1355" t="s">
        <v>213</v>
      </c>
      <c r="AE1355" s="3">
        <v>45747</v>
      </c>
    </row>
    <row r="1356" spans="1:31" x14ac:dyDescent="0.3">
      <c r="A1356">
        <v>2025</v>
      </c>
      <c r="B1356" s="3">
        <v>45658</v>
      </c>
      <c r="C1356" s="3">
        <v>45747</v>
      </c>
      <c r="D1356" t="s">
        <v>84</v>
      </c>
      <c r="E1356">
        <v>89</v>
      </c>
      <c r="F1356" t="s">
        <v>297</v>
      </c>
      <c r="G1356" t="s">
        <v>297</v>
      </c>
      <c r="H1356" t="s">
        <v>225</v>
      </c>
      <c r="I1356" t="s">
        <v>1999</v>
      </c>
      <c r="J1356" t="s">
        <v>454</v>
      </c>
      <c r="K1356" t="s">
        <v>2000</v>
      </c>
      <c r="L1356" t="s">
        <v>91</v>
      </c>
      <c r="M1356">
        <v>8399</v>
      </c>
      <c r="N1356" t="s">
        <v>212</v>
      </c>
      <c r="O1356">
        <v>6909.9000000000005</v>
      </c>
      <c r="P1356" t="s">
        <v>212</v>
      </c>
      <c r="Q1356" s="5" t="str" cm="1">
        <f t="array" aca="1" ref="Q1356" ca="1">HYPERLINK("#"&amp;CELL("direccion",Tabla_471065!A1352),"1349")</f>
        <v>1349</v>
      </c>
      <c r="R1356" s="5" t="str" cm="1">
        <f t="array" aca="1" ref="R1356" ca="1">HYPERLINK("#"&amp;CELL("direccion",Tabla_471039!A1352),"1349")</f>
        <v>1349</v>
      </c>
      <c r="S1356" s="5" t="str" cm="1">
        <f t="array" aca="1" ref="S1356" ca="1">HYPERLINK("#"&amp;CELL("direccion",Tabla_471067!A1352),"1349")</f>
        <v>1349</v>
      </c>
      <c r="T1356" s="5" t="str" cm="1">
        <f t="array" aca="1" ref="T1356" ca="1">HYPERLINK("#"&amp;CELL("direccion",Tabla_471023!A1352),"1349")</f>
        <v>1349</v>
      </c>
      <c r="U1356" s="5" t="str" cm="1">
        <f t="array" aca="1" ref="U1356" ca="1">HYPERLINK("#"&amp;CELL("direccion",Tabla_471047!A1352),"1349")</f>
        <v>1349</v>
      </c>
      <c r="V1356" s="5" t="str" cm="1">
        <f t="array" aca="1" ref="V1356" ca="1">HYPERLINK("#"&amp;CELL("direccion",Tabla_471030!A1352),"1349")</f>
        <v>1349</v>
      </c>
      <c r="W1356" s="5" t="str" cm="1">
        <f t="array" aca="1" ref="W1356" ca="1">HYPERLINK("#"&amp;CELL("direccion",Tabla_471041!A1352),"1349")</f>
        <v>1349</v>
      </c>
      <c r="X1356" s="5" t="str" cm="1">
        <f t="array" aca="1" ref="X1356" ca="1">HYPERLINK("#"&amp;CELL("direccion",Tabla_471031!A1352),"1349")</f>
        <v>1349</v>
      </c>
      <c r="Y1356" s="5" t="str" cm="1">
        <f t="array" aca="1" ref="Y1356" ca="1">HYPERLINK("#"&amp;CELL("direccion",Tabla_471032!A1352),"1349")</f>
        <v>1349</v>
      </c>
      <c r="Z1356" s="5" t="str" cm="1">
        <f t="array" aca="1" ref="Z1356" ca="1">HYPERLINK("#"&amp;CELL("direccion",Tabla_471059!A1352),"1349")</f>
        <v>1349</v>
      </c>
      <c r="AA1356" s="5" t="str" cm="1">
        <f t="array" aca="1" ref="AA1356" ca="1">HYPERLINK("#"&amp;CELL("direccion",Tabla_471071!A1352),"1349")</f>
        <v>1349</v>
      </c>
      <c r="AB1356" s="5" t="str" cm="1">
        <f t="array" aca="1" ref="AB1356" ca="1">HYPERLINK("#"&amp;CELL("direccion",Tabla_471062!A1352),"1349")</f>
        <v>1349</v>
      </c>
      <c r="AC1356" s="5" t="str" cm="1">
        <f t="array" aca="1" ref="AC1356" ca="1">HYPERLINK("#"&amp;CELL("direccion",Tabla_471074!A1352),"1349")</f>
        <v>1349</v>
      </c>
      <c r="AD1356" t="s">
        <v>213</v>
      </c>
      <c r="AE1356" s="3">
        <v>45747</v>
      </c>
    </row>
    <row r="1357" spans="1:31" x14ac:dyDescent="0.3">
      <c r="A1357">
        <v>2025</v>
      </c>
      <c r="B1357" s="3">
        <v>45658</v>
      </c>
      <c r="C1357" s="3">
        <v>45747</v>
      </c>
      <c r="D1357" t="s">
        <v>84</v>
      </c>
      <c r="E1357">
        <v>89</v>
      </c>
      <c r="F1357" t="s">
        <v>340</v>
      </c>
      <c r="G1357" t="s">
        <v>340</v>
      </c>
      <c r="H1357" t="s">
        <v>225</v>
      </c>
      <c r="I1357" t="s">
        <v>2001</v>
      </c>
      <c r="J1357" t="s">
        <v>410</v>
      </c>
      <c r="K1357" t="s">
        <v>402</v>
      </c>
      <c r="L1357" t="s">
        <v>92</v>
      </c>
      <c r="M1357">
        <v>8399</v>
      </c>
      <c r="N1357" t="s">
        <v>212</v>
      </c>
      <c r="O1357">
        <v>6909.9000000000005</v>
      </c>
      <c r="P1357" t="s">
        <v>212</v>
      </c>
      <c r="Q1357" s="5" t="str" cm="1">
        <f t="array" aca="1" ref="Q1357" ca="1">HYPERLINK("#"&amp;CELL("direccion",Tabla_471065!A1353),"1350")</f>
        <v>1350</v>
      </c>
      <c r="R1357" s="5" t="str" cm="1">
        <f t="array" aca="1" ref="R1357" ca="1">HYPERLINK("#"&amp;CELL("direccion",Tabla_471039!A1353),"1350")</f>
        <v>1350</v>
      </c>
      <c r="S1357" s="5" t="str" cm="1">
        <f t="array" aca="1" ref="S1357" ca="1">HYPERLINK("#"&amp;CELL("direccion",Tabla_471067!A1353),"1350")</f>
        <v>1350</v>
      </c>
      <c r="T1357" s="5" t="str" cm="1">
        <f t="array" aca="1" ref="T1357" ca="1">HYPERLINK("#"&amp;CELL("direccion",Tabla_471023!A1353),"1350")</f>
        <v>1350</v>
      </c>
      <c r="U1357" s="5" t="str" cm="1">
        <f t="array" aca="1" ref="U1357" ca="1">HYPERLINK("#"&amp;CELL("direccion",Tabla_471047!A1353),"1350")</f>
        <v>1350</v>
      </c>
      <c r="V1357" s="5" t="str" cm="1">
        <f t="array" aca="1" ref="V1357" ca="1">HYPERLINK("#"&amp;CELL("direccion",Tabla_471030!A1353),"1350")</f>
        <v>1350</v>
      </c>
      <c r="W1357" s="5" t="str" cm="1">
        <f t="array" aca="1" ref="W1357" ca="1">HYPERLINK("#"&amp;CELL("direccion",Tabla_471041!A1353),"1350")</f>
        <v>1350</v>
      </c>
      <c r="X1357" s="5" t="str" cm="1">
        <f t="array" aca="1" ref="X1357" ca="1">HYPERLINK("#"&amp;CELL("direccion",Tabla_471031!A1353),"1350")</f>
        <v>1350</v>
      </c>
      <c r="Y1357" s="5" t="str" cm="1">
        <f t="array" aca="1" ref="Y1357" ca="1">HYPERLINK("#"&amp;CELL("direccion",Tabla_471032!A1353),"1350")</f>
        <v>1350</v>
      </c>
      <c r="Z1357" s="5" t="str" cm="1">
        <f t="array" aca="1" ref="Z1357" ca="1">HYPERLINK("#"&amp;CELL("direccion",Tabla_471059!A1353),"1350")</f>
        <v>1350</v>
      </c>
      <c r="AA1357" s="5" t="str" cm="1">
        <f t="array" aca="1" ref="AA1357" ca="1">HYPERLINK("#"&amp;CELL("direccion",Tabla_471071!A1353),"1350")</f>
        <v>1350</v>
      </c>
      <c r="AB1357" s="5" t="str" cm="1">
        <f t="array" aca="1" ref="AB1357" ca="1">HYPERLINK("#"&amp;CELL("direccion",Tabla_471062!A1353),"1350")</f>
        <v>1350</v>
      </c>
      <c r="AC1357" s="5" t="str" cm="1">
        <f t="array" aca="1" ref="AC1357" ca="1">HYPERLINK("#"&amp;CELL("direccion",Tabla_471074!A1353),"1350")</f>
        <v>1350</v>
      </c>
      <c r="AD1357" t="s">
        <v>213</v>
      </c>
      <c r="AE1357" s="3">
        <v>45747</v>
      </c>
    </row>
    <row r="1358" spans="1:31" x14ac:dyDescent="0.3">
      <c r="A1358">
        <v>2025</v>
      </c>
      <c r="B1358" s="3">
        <v>45658</v>
      </c>
      <c r="C1358" s="3">
        <v>45747</v>
      </c>
      <c r="D1358" t="s">
        <v>84</v>
      </c>
      <c r="E1358">
        <v>89</v>
      </c>
      <c r="F1358" t="s">
        <v>324</v>
      </c>
      <c r="G1358" t="s">
        <v>324</v>
      </c>
      <c r="H1358" t="s">
        <v>225</v>
      </c>
      <c r="I1358" t="s">
        <v>486</v>
      </c>
      <c r="J1358" t="s">
        <v>431</v>
      </c>
      <c r="K1358" t="s">
        <v>569</v>
      </c>
      <c r="L1358" t="s">
        <v>92</v>
      </c>
      <c r="M1358">
        <v>7364</v>
      </c>
      <c r="N1358" t="s">
        <v>212</v>
      </c>
      <c r="O1358">
        <v>6315.08</v>
      </c>
      <c r="P1358" t="s">
        <v>212</v>
      </c>
      <c r="Q1358" s="5" t="str" cm="1">
        <f t="array" aca="1" ref="Q1358" ca="1">HYPERLINK("#"&amp;CELL("direccion",Tabla_471065!A1354),"1351")</f>
        <v>1351</v>
      </c>
      <c r="R1358" s="5" t="str" cm="1">
        <f t="array" aca="1" ref="R1358" ca="1">HYPERLINK("#"&amp;CELL("direccion",Tabla_471039!A1354),"1351")</f>
        <v>1351</v>
      </c>
      <c r="S1358" s="5" t="str" cm="1">
        <f t="array" aca="1" ref="S1358" ca="1">HYPERLINK("#"&amp;CELL("direccion",Tabla_471067!A1354),"1351")</f>
        <v>1351</v>
      </c>
      <c r="T1358" s="5" t="str" cm="1">
        <f t="array" aca="1" ref="T1358" ca="1">HYPERLINK("#"&amp;CELL("direccion",Tabla_471023!A1354),"1351")</f>
        <v>1351</v>
      </c>
      <c r="U1358" s="5" t="str" cm="1">
        <f t="array" aca="1" ref="U1358" ca="1">HYPERLINK("#"&amp;CELL("direccion",Tabla_471047!A1354),"1351")</f>
        <v>1351</v>
      </c>
      <c r="V1358" s="5" t="str" cm="1">
        <f t="array" aca="1" ref="V1358" ca="1">HYPERLINK("#"&amp;CELL("direccion",Tabla_471030!A1354),"1351")</f>
        <v>1351</v>
      </c>
      <c r="W1358" s="5" t="str" cm="1">
        <f t="array" aca="1" ref="W1358" ca="1">HYPERLINK("#"&amp;CELL("direccion",Tabla_471041!A1354),"1351")</f>
        <v>1351</v>
      </c>
      <c r="X1358" s="5" t="str" cm="1">
        <f t="array" aca="1" ref="X1358" ca="1">HYPERLINK("#"&amp;CELL("direccion",Tabla_471031!A1354),"1351")</f>
        <v>1351</v>
      </c>
      <c r="Y1358" s="5" t="str" cm="1">
        <f t="array" aca="1" ref="Y1358" ca="1">HYPERLINK("#"&amp;CELL("direccion",Tabla_471032!A1354),"1351")</f>
        <v>1351</v>
      </c>
      <c r="Z1358" s="5" t="str" cm="1">
        <f t="array" aca="1" ref="Z1358" ca="1">HYPERLINK("#"&amp;CELL("direccion",Tabla_471059!A1354),"1351")</f>
        <v>1351</v>
      </c>
      <c r="AA1358" s="5" t="str" cm="1">
        <f t="array" aca="1" ref="AA1358" ca="1">HYPERLINK("#"&amp;CELL("direccion",Tabla_471071!A1354),"1351")</f>
        <v>1351</v>
      </c>
      <c r="AB1358" s="5" t="str" cm="1">
        <f t="array" aca="1" ref="AB1358" ca="1">HYPERLINK("#"&amp;CELL("direccion",Tabla_471062!A1354),"1351")</f>
        <v>1351</v>
      </c>
      <c r="AC1358" s="5" t="str" cm="1">
        <f t="array" aca="1" ref="AC1358" ca="1">HYPERLINK("#"&amp;CELL("direccion",Tabla_471074!A1354),"1351")</f>
        <v>1351</v>
      </c>
      <c r="AD1358" t="s">
        <v>213</v>
      </c>
      <c r="AE1358" s="3">
        <v>45747</v>
      </c>
    </row>
    <row r="1359" spans="1:31" x14ac:dyDescent="0.3">
      <c r="A1359">
        <v>2025</v>
      </c>
      <c r="B1359" s="3">
        <v>45658</v>
      </c>
      <c r="C1359" s="3">
        <v>45747</v>
      </c>
      <c r="D1359" t="s">
        <v>84</v>
      </c>
      <c r="E1359">
        <v>89</v>
      </c>
      <c r="F1359" t="s">
        <v>297</v>
      </c>
      <c r="G1359" t="s">
        <v>297</v>
      </c>
      <c r="H1359" t="s">
        <v>225</v>
      </c>
      <c r="I1359" t="s">
        <v>2002</v>
      </c>
      <c r="J1359" t="s">
        <v>431</v>
      </c>
      <c r="K1359" t="s">
        <v>372</v>
      </c>
      <c r="L1359" t="s">
        <v>92</v>
      </c>
      <c r="M1359">
        <v>8399</v>
      </c>
      <c r="N1359" t="s">
        <v>212</v>
      </c>
      <c r="O1359">
        <v>6909.9000000000005</v>
      </c>
      <c r="P1359" t="s">
        <v>212</v>
      </c>
      <c r="Q1359" s="5" t="str" cm="1">
        <f t="array" aca="1" ref="Q1359" ca="1">HYPERLINK("#"&amp;CELL("direccion",Tabla_471065!A1355),"1352")</f>
        <v>1352</v>
      </c>
      <c r="R1359" s="5" t="str" cm="1">
        <f t="array" aca="1" ref="R1359" ca="1">HYPERLINK("#"&amp;CELL("direccion",Tabla_471039!A1355),"1352")</f>
        <v>1352</v>
      </c>
      <c r="S1359" s="5" t="str" cm="1">
        <f t="array" aca="1" ref="S1359" ca="1">HYPERLINK("#"&amp;CELL("direccion",Tabla_471067!A1355),"1352")</f>
        <v>1352</v>
      </c>
      <c r="T1359" s="5" t="str" cm="1">
        <f t="array" aca="1" ref="T1359" ca="1">HYPERLINK("#"&amp;CELL("direccion",Tabla_471023!A1355),"1352")</f>
        <v>1352</v>
      </c>
      <c r="U1359" s="5" t="str" cm="1">
        <f t="array" aca="1" ref="U1359" ca="1">HYPERLINK("#"&amp;CELL("direccion",Tabla_471047!A1355),"1352")</f>
        <v>1352</v>
      </c>
      <c r="V1359" s="5" t="str" cm="1">
        <f t="array" aca="1" ref="V1359" ca="1">HYPERLINK("#"&amp;CELL("direccion",Tabla_471030!A1355),"1352")</f>
        <v>1352</v>
      </c>
      <c r="W1359" s="5" t="str" cm="1">
        <f t="array" aca="1" ref="W1359" ca="1">HYPERLINK("#"&amp;CELL("direccion",Tabla_471041!A1355),"1352")</f>
        <v>1352</v>
      </c>
      <c r="X1359" s="5" t="str" cm="1">
        <f t="array" aca="1" ref="X1359" ca="1">HYPERLINK("#"&amp;CELL("direccion",Tabla_471031!A1355),"1352")</f>
        <v>1352</v>
      </c>
      <c r="Y1359" s="5" t="str" cm="1">
        <f t="array" aca="1" ref="Y1359" ca="1">HYPERLINK("#"&amp;CELL("direccion",Tabla_471032!A1355),"1352")</f>
        <v>1352</v>
      </c>
      <c r="Z1359" s="5" t="str" cm="1">
        <f t="array" aca="1" ref="Z1359" ca="1">HYPERLINK("#"&amp;CELL("direccion",Tabla_471059!A1355),"1352")</f>
        <v>1352</v>
      </c>
      <c r="AA1359" s="5" t="str" cm="1">
        <f t="array" aca="1" ref="AA1359" ca="1">HYPERLINK("#"&amp;CELL("direccion",Tabla_471071!A1355),"1352")</f>
        <v>1352</v>
      </c>
      <c r="AB1359" s="5" t="str" cm="1">
        <f t="array" aca="1" ref="AB1359" ca="1">HYPERLINK("#"&amp;CELL("direccion",Tabla_471062!A1355),"1352")</f>
        <v>1352</v>
      </c>
      <c r="AC1359" s="5" t="str" cm="1">
        <f t="array" aca="1" ref="AC1359" ca="1">HYPERLINK("#"&amp;CELL("direccion",Tabla_471074!A1355),"1352")</f>
        <v>1352</v>
      </c>
      <c r="AD1359" t="s">
        <v>213</v>
      </c>
      <c r="AE1359" s="3">
        <v>45747</v>
      </c>
    </row>
    <row r="1360" spans="1:31" x14ac:dyDescent="0.3">
      <c r="A1360">
        <v>2025</v>
      </c>
      <c r="B1360" s="3">
        <v>45658</v>
      </c>
      <c r="C1360" s="3">
        <v>45747</v>
      </c>
      <c r="D1360" t="s">
        <v>84</v>
      </c>
      <c r="E1360">
        <v>89</v>
      </c>
      <c r="F1360" t="s">
        <v>340</v>
      </c>
      <c r="G1360" t="s">
        <v>340</v>
      </c>
      <c r="H1360" t="s">
        <v>225</v>
      </c>
      <c r="I1360" t="s">
        <v>1745</v>
      </c>
      <c r="J1360" t="s">
        <v>2003</v>
      </c>
      <c r="K1360" t="s">
        <v>794</v>
      </c>
      <c r="L1360" t="s">
        <v>91</v>
      </c>
      <c r="M1360">
        <v>8399</v>
      </c>
      <c r="N1360" t="s">
        <v>212</v>
      </c>
      <c r="O1360">
        <v>6909.9000000000005</v>
      </c>
      <c r="P1360" t="s">
        <v>212</v>
      </c>
      <c r="Q1360" s="5" t="str" cm="1">
        <f t="array" aca="1" ref="Q1360" ca="1">HYPERLINK("#"&amp;CELL("direccion",Tabla_471065!A1356),"1353")</f>
        <v>1353</v>
      </c>
      <c r="R1360" s="5" t="str" cm="1">
        <f t="array" aca="1" ref="R1360" ca="1">HYPERLINK("#"&amp;CELL("direccion",Tabla_471039!A1356),"1353")</f>
        <v>1353</v>
      </c>
      <c r="S1360" s="5" t="str" cm="1">
        <f t="array" aca="1" ref="S1360" ca="1">HYPERLINK("#"&amp;CELL("direccion",Tabla_471067!A1356),"1353")</f>
        <v>1353</v>
      </c>
      <c r="T1360" s="5" t="str" cm="1">
        <f t="array" aca="1" ref="T1360" ca="1">HYPERLINK("#"&amp;CELL("direccion",Tabla_471023!A1356),"1353")</f>
        <v>1353</v>
      </c>
      <c r="U1360" s="5" t="str" cm="1">
        <f t="array" aca="1" ref="U1360" ca="1">HYPERLINK("#"&amp;CELL("direccion",Tabla_471047!A1356),"1353")</f>
        <v>1353</v>
      </c>
      <c r="V1360" s="5" t="str" cm="1">
        <f t="array" aca="1" ref="V1360" ca="1">HYPERLINK("#"&amp;CELL("direccion",Tabla_471030!A1356),"1353")</f>
        <v>1353</v>
      </c>
      <c r="W1360" s="5" t="str" cm="1">
        <f t="array" aca="1" ref="W1360" ca="1">HYPERLINK("#"&amp;CELL("direccion",Tabla_471041!A1356),"1353")</f>
        <v>1353</v>
      </c>
      <c r="X1360" s="5" t="str" cm="1">
        <f t="array" aca="1" ref="X1360" ca="1">HYPERLINK("#"&amp;CELL("direccion",Tabla_471031!A1356),"1353")</f>
        <v>1353</v>
      </c>
      <c r="Y1360" s="5" t="str" cm="1">
        <f t="array" aca="1" ref="Y1360" ca="1">HYPERLINK("#"&amp;CELL("direccion",Tabla_471032!A1356),"1353")</f>
        <v>1353</v>
      </c>
      <c r="Z1360" s="5" t="str" cm="1">
        <f t="array" aca="1" ref="Z1360" ca="1">HYPERLINK("#"&amp;CELL("direccion",Tabla_471059!A1356),"1353")</f>
        <v>1353</v>
      </c>
      <c r="AA1360" s="5" t="str" cm="1">
        <f t="array" aca="1" ref="AA1360" ca="1">HYPERLINK("#"&amp;CELL("direccion",Tabla_471071!A1356),"1353")</f>
        <v>1353</v>
      </c>
      <c r="AB1360" s="5" t="str" cm="1">
        <f t="array" aca="1" ref="AB1360" ca="1">HYPERLINK("#"&amp;CELL("direccion",Tabla_471062!A1356),"1353")</f>
        <v>1353</v>
      </c>
      <c r="AC1360" s="5" t="str" cm="1">
        <f t="array" aca="1" ref="AC1360" ca="1">HYPERLINK("#"&amp;CELL("direccion",Tabla_471074!A1356),"1353")</f>
        <v>1353</v>
      </c>
      <c r="AD1360" t="s">
        <v>213</v>
      </c>
      <c r="AE1360" s="3">
        <v>45747</v>
      </c>
    </row>
  </sheetData>
  <mergeCells count="7">
    <mergeCell ref="A6:AF6"/>
    <mergeCell ref="A2:C2"/>
    <mergeCell ref="D2:F2"/>
    <mergeCell ref="G2:I2"/>
    <mergeCell ref="A3:C3"/>
    <mergeCell ref="D3:F3"/>
    <mergeCell ref="G3:I3"/>
  </mergeCells>
  <dataValidations count="2">
    <dataValidation type="list" allowBlank="1" showErrorMessage="1" sqref="D8:D1360"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356"/>
  <sheetViews>
    <sheetView topLeftCell="A3" workbookViewId="0">
      <selection activeCell="A4" sqref="A4"/>
    </sheetView>
  </sheetViews>
  <sheetFormatPr baseColWidth="10" defaultColWidth="9.109375" defaultRowHeight="14.4" x14ac:dyDescent="0.3"/>
  <cols>
    <col min="1" max="1" width="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row r="61" spans="1:6" x14ac:dyDescent="0.3">
      <c r="A61">
        <v>58</v>
      </c>
      <c r="B61" t="s">
        <v>220</v>
      </c>
      <c r="C61" s="4">
        <v>0</v>
      </c>
      <c r="D61">
        <v>0</v>
      </c>
      <c r="E61" t="s">
        <v>212</v>
      </c>
      <c r="F61" t="s">
        <v>215</v>
      </c>
    </row>
    <row r="62" spans="1:6" x14ac:dyDescent="0.3">
      <c r="A62">
        <v>59</v>
      </c>
      <c r="B62" t="s">
        <v>220</v>
      </c>
      <c r="C62" s="4">
        <v>0</v>
      </c>
      <c r="D62">
        <v>0</v>
      </c>
      <c r="E62" t="s">
        <v>212</v>
      </c>
      <c r="F62" t="s">
        <v>215</v>
      </c>
    </row>
    <row r="63" spans="1:6" x14ac:dyDescent="0.3">
      <c r="A63">
        <v>60</v>
      </c>
      <c r="B63" t="s">
        <v>220</v>
      </c>
      <c r="C63" s="4">
        <v>0</v>
      </c>
      <c r="D63">
        <v>0</v>
      </c>
      <c r="E63" t="s">
        <v>212</v>
      </c>
      <c r="F63" t="s">
        <v>215</v>
      </c>
    </row>
    <row r="64" spans="1:6" x14ac:dyDescent="0.3">
      <c r="A64">
        <v>61</v>
      </c>
      <c r="B64" t="s">
        <v>220</v>
      </c>
      <c r="C64" s="4">
        <v>0</v>
      </c>
      <c r="D64">
        <v>0</v>
      </c>
      <c r="E64" t="s">
        <v>212</v>
      </c>
      <c r="F64" t="s">
        <v>215</v>
      </c>
    </row>
    <row r="65" spans="1:6" x14ac:dyDescent="0.3">
      <c r="A65">
        <v>62</v>
      </c>
      <c r="B65" t="s">
        <v>220</v>
      </c>
      <c r="C65" s="4">
        <v>0</v>
      </c>
      <c r="D65">
        <v>0</v>
      </c>
      <c r="E65" t="s">
        <v>212</v>
      </c>
      <c r="F65" t="s">
        <v>215</v>
      </c>
    </row>
    <row r="66" spans="1:6" x14ac:dyDescent="0.3">
      <c r="A66">
        <v>63</v>
      </c>
      <c r="B66" t="s">
        <v>220</v>
      </c>
      <c r="C66" s="4">
        <v>0</v>
      </c>
      <c r="D66">
        <v>0</v>
      </c>
      <c r="E66" t="s">
        <v>212</v>
      </c>
      <c r="F66" t="s">
        <v>215</v>
      </c>
    </row>
    <row r="67" spans="1:6" x14ac:dyDescent="0.3">
      <c r="A67">
        <v>64</v>
      </c>
      <c r="B67" t="s">
        <v>220</v>
      </c>
      <c r="C67" s="4">
        <v>0</v>
      </c>
      <c r="D67">
        <v>0</v>
      </c>
      <c r="E67" t="s">
        <v>212</v>
      </c>
      <c r="F67" t="s">
        <v>215</v>
      </c>
    </row>
    <row r="68" spans="1:6" x14ac:dyDescent="0.3">
      <c r="A68">
        <v>65</v>
      </c>
      <c r="B68" t="s">
        <v>220</v>
      </c>
      <c r="C68" s="4">
        <v>0</v>
      </c>
      <c r="D68">
        <v>0</v>
      </c>
      <c r="E68" t="s">
        <v>212</v>
      </c>
      <c r="F68" t="s">
        <v>215</v>
      </c>
    </row>
    <row r="69" spans="1:6" x14ac:dyDescent="0.3">
      <c r="A69">
        <v>66</v>
      </c>
      <c r="B69" t="s">
        <v>220</v>
      </c>
      <c r="C69" s="4">
        <v>0</v>
      </c>
      <c r="D69">
        <v>0</v>
      </c>
      <c r="E69" t="s">
        <v>212</v>
      </c>
      <c r="F69" t="s">
        <v>215</v>
      </c>
    </row>
    <row r="70" spans="1:6" x14ac:dyDescent="0.3">
      <c r="A70">
        <v>67</v>
      </c>
      <c r="B70" t="s">
        <v>220</v>
      </c>
      <c r="C70" s="4">
        <v>0</v>
      </c>
      <c r="D70">
        <v>0</v>
      </c>
      <c r="E70" t="s">
        <v>212</v>
      </c>
      <c r="F70" t="s">
        <v>215</v>
      </c>
    </row>
    <row r="71" spans="1:6" x14ac:dyDescent="0.3">
      <c r="A71">
        <v>68</v>
      </c>
      <c r="B71" t="s">
        <v>220</v>
      </c>
      <c r="C71" s="4">
        <v>0</v>
      </c>
      <c r="D71">
        <v>0</v>
      </c>
      <c r="E71" t="s">
        <v>212</v>
      </c>
      <c r="F71" t="s">
        <v>215</v>
      </c>
    </row>
    <row r="72" spans="1:6" x14ac:dyDescent="0.3">
      <c r="A72">
        <v>69</v>
      </c>
      <c r="B72" t="s">
        <v>220</v>
      </c>
      <c r="C72" s="4">
        <v>0</v>
      </c>
      <c r="D72">
        <v>0</v>
      </c>
      <c r="E72" t="s">
        <v>212</v>
      </c>
      <c r="F72" t="s">
        <v>215</v>
      </c>
    </row>
    <row r="73" spans="1:6" x14ac:dyDescent="0.3">
      <c r="A73">
        <v>70</v>
      </c>
      <c r="B73" t="s">
        <v>220</v>
      </c>
      <c r="C73" s="4">
        <v>0</v>
      </c>
      <c r="D73">
        <v>0</v>
      </c>
      <c r="E73" t="s">
        <v>212</v>
      </c>
      <c r="F73" t="s">
        <v>215</v>
      </c>
    </row>
    <row r="74" spans="1:6" x14ac:dyDescent="0.3">
      <c r="A74">
        <v>71</v>
      </c>
      <c r="B74" t="s">
        <v>220</v>
      </c>
      <c r="C74" s="4">
        <v>0</v>
      </c>
      <c r="D74">
        <v>0</v>
      </c>
      <c r="E74" t="s">
        <v>212</v>
      </c>
      <c r="F74" t="s">
        <v>215</v>
      </c>
    </row>
    <row r="75" spans="1:6" x14ac:dyDescent="0.3">
      <c r="A75">
        <v>72</v>
      </c>
      <c r="B75" t="s">
        <v>220</v>
      </c>
      <c r="C75" s="4">
        <v>0</v>
      </c>
      <c r="D75">
        <v>0</v>
      </c>
      <c r="E75" t="s">
        <v>212</v>
      </c>
      <c r="F75" t="s">
        <v>215</v>
      </c>
    </row>
    <row r="76" spans="1:6" x14ac:dyDescent="0.3">
      <c r="A76">
        <v>73</v>
      </c>
      <c r="B76" t="s">
        <v>220</v>
      </c>
      <c r="C76" s="4">
        <v>0</v>
      </c>
      <c r="D76">
        <v>0</v>
      </c>
      <c r="E76" t="s">
        <v>212</v>
      </c>
      <c r="F76" t="s">
        <v>215</v>
      </c>
    </row>
    <row r="77" spans="1:6" x14ac:dyDescent="0.3">
      <c r="A77">
        <v>74</v>
      </c>
      <c r="B77" t="s">
        <v>220</v>
      </c>
      <c r="C77" s="4">
        <v>0</v>
      </c>
      <c r="D77">
        <v>0</v>
      </c>
      <c r="E77" t="s">
        <v>212</v>
      </c>
      <c r="F77" t="s">
        <v>215</v>
      </c>
    </row>
    <row r="78" spans="1:6" x14ac:dyDescent="0.3">
      <c r="A78">
        <v>75</v>
      </c>
      <c r="B78" t="s">
        <v>220</v>
      </c>
      <c r="C78" s="4">
        <v>0</v>
      </c>
      <c r="D78">
        <v>0</v>
      </c>
      <c r="E78" t="s">
        <v>212</v>
      </c>
      <c r="F78" t="s">
        <v>215</v>
      </c>
    </row>
    <row r="79" spans="1:6" x14ac:dyDescent="0.3">
      <c r="A79">
        <v>76</v>
      </c>
      <c r="B79" t="s">
        <v>220</v>
      </c>
      <c r="C79" s="4">
        <v>0</v>
      </c>
      <c r="D79">
        <v>0</v>
      </c>
      <c r="E79" t="s">
        <v>212</v>
      </c>
      <c r="F79" t="s">
        <v>215</v>
      </c>
    </row>
    <row r="80" spans="1:6" x14ac:dyDescent="0.3">
      <c r="A80">
        <v>77</v>
      </c>
      <c r="B80" t="s">
        <v>220</v>
      </c>
      <c r="C80" s="4">
        <v>0</v>
      </c>
      <c r="D80">
        <v>0</v>
      </c>
      <c r="E80" t="s">
        <v>212</v>
      </c>
      <c r="F80" t="s">
        <v>215</v>
      </c>
    </row>
    <row r="81" spans="1:6" x14ac:dyDescent="0.3">
      <c r="A81">
        <v>78</v>
      </c>
      <c r="B81" t="s">
        <v>220</v>
      </c>
      <c r="C81" s="4">
        <v>0</v>
      </c>
      <c r="D81">
        <v>0</v>
      </c>
      <c r="E81" t="s">
        <v>212</v>
      </c>
      <c r="F81" t="s">
        <v>215</v>
      </c>
    </row>
    <row r="82" spans="1:6" x14ac:dyDescent="0.3">
      <c r="A82">
        <v>79</v>
      </c>
      <c r="B82" t="s">
        <v>220</v>
      </c>
      <c r="C82" s="4">
        <v>0</v>
      </c>
      <c r="D82">
        <v>0</v>
      </c>
      <c r="E82" t="s">
        <v>212</v>
      </c>
      <c r="F82" t="s">
        <v>215</v>
      </c>
    </row>
    <row r="83" spans="1:6" x14ac:dyDescent="0.3">
      <c r="A83">
        <v>80</v>
      </c>
      <c r="B83" t="s">
        <v>220</v>
      </c>
      <c r="C83" s="4">
        <v>0</v>
      </c>
      <c r="D83">
        <v>0</v>
      </c>
      <c r="E83" t="s">
        <v>212</v>
      </c>
      <c r="F83" t="s">
        <v>215</v>
      </c>
    </row>
    <row r="84" spans="1:6" x14ac:dyDescent="0.3">
      <c r="A84">
        <v>81</v>
      </c>
      <c r="B84" t="s">
        <v>220</v>
      </c>
      <c r="C84" s="4">
        <v>0</v>
      </c>
      <c r="D84">
        <v>0</v>
      </c>
      <c r="E84" t="s">
        <v>212</v>
      </c>
      <c r="F84" t="s">
        <v>215</v>
      </c>
    </row>
    <row r="85" spans="1:6" x14ac:dyDescent="0.3">
      <c r="A85">
        <v>82</v>
      </c>
      <c r="B85" t="s">
        <v>220</v>
      </c>
      <c r="C85" s="4">
        <v>0</v>
      </c>
      <c r="D85">
        <v>0</v>
      </c>
      <c r="E85" t="s">
        <v>212</v>
      </c>
      <c r="F85" t="s">
        <v>215</v>
      </c>
    </row>
    <row r="86" spans="1:6" x14ac:dyDescent="0.3">
      <c r="A86">
        <v>83</v>
      </c>
      <c r="B86" t="s">
        <v>220</v>
      </c>
      <c r="C86" s="4">
        <v>0</v>
      </c>
      <c r="D86">
        <v>0</v>
      </c>
      <c r="E86" t="s">
        <v>212</v>
      </c>
      <c r="F86" t="s">
        <v>215</v>
      </c>
    </row>
    <row r="87" spans="1:6" x14ac:dyDescent="0.3">
      <c r="A87">
        <v>84</v>
      </c>
      <c r="B87" t="s">
        <v>220</v>
      </c>
      <c r="C87" s="4">
        <v>0</v>
      </c>
      <c r="D87">
        <v>0</v>
      </c>
      <c r="E87" t="s">
        <v>212</v>
      </c>
      <c r="F87" t="s">
        <v>215</v>
      </c>
    </row>
    <row r="88" spans="1:6" x14ac:dyDescent="0.3">
      <c r="A88">
        <v>85</v>
      </c>
      <c r="B88" t="s">
        <v>220</v>
      </c>
      <c r="C88" s="4">
        <v>0</v>
      </c>
      <c r="D88">
        <v>0</v>
      </c>
      <c r="E88" t="s">
        <v>212</v>
      </c>
      <c r="F88" t="s">
        <v>215</v>
      </c>
    </row>
    <row r="89" spans="1:6" x14ac:dyDescent="0.3">
      <c r="A89">
        <v>86</v>
      </c>
      <c r="B89" t="s">
        <v>220</v>
      </c>
      <c r="C89" s="4">
        <v>0</v>
      </c>
      <c r="D89">
        <v>0</v>
      </c>
      <c r="E89" t="s">
        <v>212</v>
      </c>
      <c r="F89" t="s">
        <v>215</v>
      </c>
    </row>
    <row r="90" spans="1:6" x14ac:dyDescent="0.3">
      <c r="A90">
        <v>87</v>
      </c>
      <c r="B90" t="s">
        <v>220</v>
      </c>
      <c r="C90" s="4">
        <v>0</v>
      </c>
      <c r="D90">
        <v>0</v>
      </c>
      <c r="E90" t="s">
        <v>212</v>
      </c>
      <c r="F90" t="s">
        <v>215</v>
      </c>
    </row>
    <row r="91" spans="1:6" x14ac:dyDescent="0.3">
      <c r="A91">
        <v>88</v>
      </c>
      <c r="B91" t="s">
        <v>220</v>
      </c>
      <c r="C91" s="4">
        <v>0</v>
      </c>
      <c r="D91">
        <v>0</v>
      </c>
      <c r="E91" t="s">
        <v>212</v>
      </c>
      <c r="F91" t="s">
        <v>215</v>
      </c>
    </row>
    <row r="92" spans="1:6" x14ac:dyDescent="0.3">
      <c r="A92">
        <v>89</v>
      </c>
      <c r="B92" t="s">
        <v>220</v>
      </c>
      <c r="C92" s="4">
        <v>0</v>
      </c>
      <c r="D92">
        <v>0</v>
      </c>
      <c r="E92" t="s">
        <v>212</v>
      </c>
      <c r="F92" t="s">
        <v>215</v>
      </c>
    </row>
    <row r="93" spans="1:6" x14ac:dyDescent="0.3">
      <c r="A93">
        <v>90</v>
      </c>
      <c r="B93" t="s">
        <v>220</v>
      </c>
      <c r="C93" s="4">
        <v>0</v>
      </c>
      <c r="D93">
        <v>0</v>
      </c>
      <c r="E93" t="s">
        <v>212</v>
      </c>
      <c r="F93" t="s">
        <v>215</v>
      </c>
    </row>
    <row r="94" spans="1:6" x14ac:dyDescent="0.3">
      <c r="A94">
        <v>91</v>
      </c>
      <c r="B94" t="s">
        <v>220</v>
      </c>
      <c r="C94" s="4">
        <v>0</v>
      </c>
      <c r="D94">
        <v>0</v>
      </c>
      <c r="E94" t="s">
        <v>212</v>
      </c>
      <c r="F94" t="s">
        <v>215</v>
      </c>
    </row>
    <row r="95" spans="1:6" x14ac:dyDescent="0.3">
      <c r="A95">
        <v>92</v>
      </c>
      <c r="B95" t="s">
        <v>220</v>
      </c>
      <c r="C95" s="4">
        <v>0</v>
      </c>
      <c r="D95">
        <v>0</v>
      </c>
      <c r="E95" t="s">
        <v>212</v>
      </c>
      <c r="F95" t="s">
        <v>215</v>
      </c>
    </row>
    <row r="96" spans="1:6" x14ac:dyDescent="0.3">
      <c r="A96">
        <v>93</v>
      </c>
      <c r="B96" t="s">
        <v>220</v>
      </c>
      <c r="C96" s="4">
        <v>0</v>
      </c>
      <c r="D96">
        <v>0</v>
      </c>
      <c r="E96" t="s">
        <v>212</v>
      </c>
      <c r="F96" t="s">
        <v>215</v>
      </c>
    </row>
    <row r="97" spans="1:6" x14ac:dyDescent="0.3">
      <c r="A97">
        <v>94</v>
      </c>
      <c r="B97" t="s">
        <v>220</v>
      </c>
      <c r="C97" s="4">
        <v>0</v>
      </c>
      <c r="D97">
        <v>0</v>
      </c>
      <c r="E97" t="s">
        <v>212</v>
      </c>
      <c r="F97" t="s">
        <v>215</v>
      </c>
    </row>
    <row r="98" spans="1:6" x14ac:dyDescent="0.3">
      <c r="A98">
        <v>95</v>
      </c>
      <c r="B98" t="s">
        <v>220</v>
      </c>
      <c r="C98" s="4">
        <v>0</v>
      </c>
      <c r="D98">
        <v>0</v>
      </c>
      <c r="E98" t="s">
        <v>212</v>
      </c>
      <c r="F98" t="s">
        <v>215</v>
      </c>
    </row>
    <row r="99" spans="1:6" x14ac:dyDescent="0.3">
      <c r="A99">
        <v>96</v>
      </c>
      <c r="B99" t="s">
        <v>220</v>
      </c>
      <c r="C99" s="4">
        <v>0</v>
      </c>
      <c r="D99">
        <v>0</v>
      </c>
      <c r="E99" t="s">
        <v>212</v>
      </c>
      <c r="F99" t="s">
        <v>215</v>
      </c>
    </row>
    <row r="100" spans="1:6" x14ac:dyDescent="0.3">
      <c r="A100">
        <v>97</v>
      </c>
      <c r="B100" t="s">
        <v>220</v>
      </c>
      <c r="C100" s="4">
        <v>0</v>
      </c>
      <c r="D100">
        <v>0</v>
      </c>
      <c r="E100" t="s">
        <v>212</v>
      </c>
      <c r="F100" t="s">
        <v>215</v>
      </c>
    </row>
    <row r="101" spans="1:6" x14ac:dyDescent="0.3">
      <c r="A101">
        <v>98</v>
      </c>
      <c r="B101" t="s">
        <v>220</v>
      </c>
      <c r="C101" s="4">
        <v>0</v>
      </c>
      <c r="D101">
        <v>0</v>
      </c>
      <c r="E101" t="s">
        <v>212</v>
      </c>
      <c r="F101" t="s">
        <v>215</v>
      </c>
    </row>
    <row r="102" spans="1:6" x14ac:dyDescent="0.3">
      <c r="A102">
        <v>99</v>
      </c>
      <c r="B102" t="s">
        <v>220</v>
      </c>
      <c r="C102" s="4">
        <v>0</v>
      </c>
      <c r="D102">
        <v>0</v>
      </c>
      <c r="E102" t="s">
        <v>212</v>
      </c>
      <c r="F102" t="s">
        <v>215</v>
      </c>
    </row>
    <row r="103" spans="1:6" x14ac:dyDescent="0.3">
      <c r="A103">
        <v>100</v>
      </c>
      <c r="B103" t="s">
        <v>220</v>
      </c>
      <c r="C103" s="4">
        <v>0</v>
      </c>
      <c r="D103">
        <v>0</v>
      </c>
      <c r="E103" t="s">
        <v>212</v>
      </c>
      <c r="F103" t="s">
        <v>215</v>
      </c>
    </row>
    <row r="104" spans="1:6" x14ac:dyDescent="0.3">
      <c r="A104">
        <v>101</v>
      </c>
      <c r="B104" t="s">
        <v>220</v>
      </c>
      <c r="C104" s="4">
        <v>0</v>
      </c>
      <c r="D104">
        <v>0</v>
      </c>
      <c r="E104" t="s">
        <v>212</v>
      </c>
      <c r="F104" t="s">
        <v>215</v>
      </c>
    </row>
    <row r="105" spans="1:6" x14ac:dyDescent="0.3">
      <c r="A105">
        <v>102</v>
      </c>
      <c r="B105" t="s">
        <v>220</v>
      </c>
      <c r="C105" s="4">
        <v>0</v>
      </c>
      <c r="D105">
        <v>0</v>
      </c>
      <c r="E105" t="s">
        <v>212</v>
      </c>
      <c r="F105" t="s">
        <v>215</v>
      </c>
    </row>
    <row r="106" spans="1:6" x14ac:dyDescent="0.3">
      <c r="A106">
        <v>103</v>
      </c>
      <c r="B106" t="s">
        <v>220</v>
      </c>
      <c r="C106" s="4">
        <v>0</v>
      </c>
      <c r="D106">
        <v>0</v>
      </c>
      <c r="E106" t="s">
        <v>212</v>
      </c>
      <c r="F106" t="s">
        <v>215</v>
      </c>
    </row>
    <row r="107" spans="1:6" x14ac:dyDescent="0.3">
      <c r="A107">
        <v>104</v>
      </c>
      <c r="B107" t="s">
        <v>220</v>
      </c>
      <c r="C107" s="4">
        <v>0</v>
      </c>
      <c r="D107">
        <v>0</v>
      </c>
      <c r="E107" t="s">
        <v>212</v>
      </c>
      <c r="F107" t="s">
        <v>215</v>
      </c>
    </row>
    <row r="108" spans="1:6" x14ac:dyDescent="0.3">
      <c r="A108">
        <v>105</v>
      </c>
      <c r="B108" t="s">
        <v>220</v>
      </c>
      <c r="C108" s="4">
        <v>0</v>
      </c>
      <c r="D108">
        <v>0</v>
      </c>
      <c r="E108" t="s">
        <v>212</v>
      </c>
      <c r="F108" t="s">
        <v>215</v>
      </c>
    </row>
    <row r="109" spans="1:6" x14ac:dyDescent="0.3">
      <c r="A109">
        <v>106</v>
      </c>
      <c r="B109" t="s">
        <v>220</v>
      </c>
      <c r="C109" s="4">
        <v>0</v>
      </c>
      <c r="D109">
        <v>0</v>
      </c>
      <c r="E109" t="s">
        <v>212</v>
      </c>
      <c r="F109" t="s">
        <v>215</v>
      </c>
    </row>
    <row r="110" spans="1:6" x14ac:dyDescent="0.3">
      <c r="A110">
        <v>107</v>
      </c>
      <c r="B110" t="s">
        <v>220</v>
      </c>
      <c r="C110" s="4">
        <v>0</v>
      </c>
      <c r="D110">
        <v>0</v>
      </c>
      <c r="E110" t="s">
        <v>212</v>
      </c>
      <c r="F110" t="s">
        <v>215</v>
      </c>
    </row>
    <row r="111" spans="1:6" x14ac:dyDescent="0.3">
      <c r="A111">
        <v>108</v>
      </c>
      <c r="B111" t="s">
        <v>220</v>
      </c>
      <c r="C111" s="4">
        <v>0</v>
      </c>
      <c r="D111">
        <v>0</v>
      </c>
      <c r="E111" t="s">
        <v>212</v>
      </c>
      <c r="F111" t="s">
        <v>215</v>
      </c>
    </row>
    <row r="112" spans="1:6" x14ac:dyDescent="0.3">
      <c r="A112">
        <v>109</v>
      </c>
      <c r="B112" t="s">
        <v>220</v>
      </c>
      <c r="C112" s="4">
        <v>0</v>
      </c>
      <c r="D112">
        <v>0</v>
      </c>
      <c r="E112" t="s">
        <v>212</v>
      </c>
      <c r="F112" t="s">
        <v>215</v>
      </c>
    </row>
    <row r="113" spans="1:6" x14ac:dyDescent="0.3">
      <c r="A113">
        <v>110</v>
      </c>
      <c r="B113" t="s">
        <v>220</v>
      </c>
      <c r="C113" s="4">
        <v>0</v>
      </c>
      <c r="D113">
        <v>0</v>
      </c>
      <c r="E113" t="s">
        <v>212</v>
      </c>
      <c r="F113" t="s">
        <v>215</v>
      </c>
    </row>
    <row r="114" spans="1:6" x14ac:dyDescent="0.3">
      <c r="A114">
        <v>111</v>
      </c>
      <c r="B114" t="s">
        <v>220</v>
      </c>
      <c r="C114" s="4">
        <v>0</v>
      </c>
      <c r="D114">
        <v>0</v>
      </c>
      <c r="E114" t="s">
        <v>212</v>
      </c>
      <c r="F114" t="s">
        <v>215</v>
      </c>
    </row>
    <row r="115" spans="1:6" x14ac:dyDescent="0.3">
      <c r="A115">
        <v>112</v>
      </c>
      <c r="B115" t="s">
        <v>220</v>
      </c>
      <c r="C115" s="4">
        <v>0</v>
      </c>
      <c r="D115">
        <v>0</v>
      </c>
      <c r="E115" t="s">
        <v>212</v>
      </c>
      <c r="F115" t="s">
        <v>215</v>
      </c>
    </row>
    <row r="116" spans="1:6" x14ac:dyDescent="0.3">
      <c r="A116">
        <v>113</v>
      </c>
      <c r="B116" t="s">
        <v>220</v>
      </c>
      <c r="C116" s="4">
        <v>0</v>
      </c>
      <c r="D116">
        <v>0</v>
      </c>
      <c r="E116" t="s">
        <v>212</v>
      </c>
      <c r="F116" t="s">
        <v>215</v>
      </c>
    </row>
    <row r="117" spans="1:6" x14ac:dyDescent="0.3">
      <c r="A117">
        <v>114</v>
      </c>
      <c r="B117" t="s">
        <v>220</v>
      </c>
      <c r="C117" s="4">
        <v>0</v>
      </c>
      <c r="D117">
        <v>0</v>
      </c>
      <c r="E117" t="s">
        <v>212</v>
      </c>
      <c r="F117" t="s">
        <v>215</v>
      </c>
    </row>
    <row r="118" spans="1:6" x14ac:dyDescent="0.3">
      <c r="A118">
        <v>115</v>
      </c>
      <c r="B118" t="s">
        <v>220</v>
      </c>
      <c r="C118" s="4">
        <v>0</v>
      </c>
      <c r="D118">
        <v>0</v>
      </c>
      <c r="E118" t="s">
        <v>212</v>
      </c>
      <c r="F118" t="s">
        <v>215</v>
      </c>
    </row>
    <row r="119" spans="1:6" x14ac:dyDescent="0.3">
      <c r="A119">
        <v>116</v>
      </c>
      <c r="B119" t="s">
        <v>220</v>
      </c>
      <c r="C119" s="4">
        <v>0</v>
      </c>
      <c r="D119">
        <v>0</v>
      </c>
      <c r="E119" t="s">
        <v>212</v>
      </c>
      <c r="F119" t="s">
        <v>215</v>
      </c>
    </row>
    <row r="120" spans="1:6" x14ac:dyDescent="0.3">
      <c r="A120">
        <v>117</v>
      </c>
      <c r="B120" t="s">
        <v>220</v>
      </c>
      <c r="C120" s="4">
        <v>0</v>
      </c>
      <c r="D120">
        <v>0</v>
      </c>
      <c r="E120" t="s">
        <v>212</v>
      </c>
      <c r="F120" t="s">
        <v>215</v>
      </c>
    </row>
    <row r="121" spans="1:6" x14ac:dyDescent="0.3">
      <c r="A121">
        <v>118</v>
      </c>
      <c r="B121" t="s">
        <v>220</v>
      </c>
      <c r="C121" s="4">
        <v>0</v>
      </c>
      <c r="D121">
        <v>0</v>
      </c>
      <c r="E121" t="s">
        <v>212</v>
      </c>
      <c r="F121" t="s">
        <v>215</v>
      </c>
    </row>
    <row r="122" spans="1:6" x14ac:dyDescent="0.3">
      <c r="A122">
        <v>119</v>
      </c>
      <c r="B122" t="s">
        <v>220</v>
      </c>
      <c r="C122" s="4">
        <v>0</v>
      </c>
      <c r="D122">
        <v>0</v>
      </c>
      <c r="E122" t="s">
        <v>212</v>
      </c>
      <c r="F122" t="s">
        <v>215</v>
      </c>
    </row>
    <row r="123" spans="1:6" x14ac:dyDescent="0.3">
      <c r="A123">
        <v>120</v>
      </c>
      <c r="B123" t="s">
        <v>220</v>
      </c>
      <c r="C123" s="4">
        <v>0</v>
      </c>
      <c r="D123">
        <v>0</v>
      </c>
      <c r="E123" t="s">
        <v>212</v>
      </c>
      <c r="F123" t="s">
        <v>215</v>
      </c>
    </row>
    <row r="124" spans="1:6" x14ac:dyDescent="0.3">
      <c r="A124">
        <v>121</v>
      </c>
      <c r="B124" t="s">
        <v>220</v>
      </c>
      <c r="C124" s="4">
        <v>0</v>
      </c>
      <c r="D124">
        <v>0</v>
      </c>
      <c r="E124" t="s">
        <v>212</v>
      </c>
      <c r="F124" t="s">
        <v>215</v>
      </c>
    </row>
    <row r="125" spans="1:6" x14ac:dyDescent="0.3">
      <c r="A125">
        <v>122</v>
      </c>
      <c r="B125" t="s">
        <v>220</v>
      </c>
      <c r="C125" s="4">
        <v>0</v>
      </c>
      <c r="D125">
        <v>0</v>
      </c>
      <c r="E125" t="s">
        <v>212</v>
      </c>
      <c r="F125" t="s">
        <v>215</v>
      </c>
    </row>
    <row r="126" spans="1:6" x14ac:dyDescent="0.3">
      <c r="A126">
        <v>123</v>
      </c>
      <c r="B126" t="s">
        <v>220</v>
      </c>
      <c r="C126" s="4">
        <v>0</v>
      </c>
      <c r="D126">
        <v>0</v>
      </c>
      <c r="E126" t="s">
        <v>212</v>
      </c>
      <c r="F126" t="s">
        <v>215</v>
      </c>
    </row>
    <row r="127" spans="1:6" x14ac:dyDescent="0.3">
      <c r="A127">
        <v>124</v>
      </c>
      <c r="B127" t="s">
        <v>220</v>
      </c>
      <c r="C127" s="4">
        <v>0</v>
      </c>
      <c r="D127">
        <v>0</v>
      </c>
      <c r="E127" t="s">
        <v>212</v>
      </c>
      <c r="F127" t="s">
        <v>215</v>
      </c>
    </row>
    <row r="128" spans="1:6" x14ac:dyDescent="0.3">
      <c r="A128">
        <v>125</v>
      </c>
      <c r="B128" t="s">
        <v>220</v>
      </c>
      <c r="C128" s="4">
        <v>0</v>
      </c>
      <c r="D128">
        <v>0</v>
      </c>
      <c r="E128" t="s">
        <v>212</v>
      </c>
      <c r="F128" t="s">
        <v>215</v>
      </c>
    </row>
    <row r="129" spans="1:6" x14ac:dyDescent="0.3">
      <c r="A129">
        <v>126</v>
      </c>
      <c r="B129" t="s">
        <v>220</v>
      </c>
      <c r="C129" s="4">
        <v>0</v>
      </c>
      <c r="D129">
        <v>0</v>
      </c>
      <c r="E129" t="s">
        <v>212</v>
      </c>
      <c r="F129" t="s">
        <v>215</v>
      </c>
    </row>
    <row r="130" spans="1:6" x14ac:dyDescent="0.3">
      <c r="A130">
        <v>127</v>
      </c>
      <c r="B130" t="s">
        <v>220</v>
      </c>
      <c r="C130" s="4">
        <v>0</v>
      </c>
      <c r="D130">
        <v>0</v>
      </c>
      <c r="E130" t="s">
        <v>212</v>
      </c>
      <c r="F130" t="s">
        <v>215</v>
      </c>
    </row>
    <row r="131" spans="1:6" x14ac:dyDescent="0.3">
      <c r="A131">
        <v>128</v>
      </c>
      <c r="B131" t="s">
        <v>220</v>
      </c>
      <c r="C131" s="4">
        <v>0</v>
      </c>
      <c r="D131">
        <v>0</v>
      </c>
      <c r="E131" t="s">
        <v>212</v>
      </c>
      <c r="F131" t="s">
        <v>215</v>
      </c>
    </row>
    <row r="132" spans="1:6" x14ac:dyDescent="0.3">
      <c r="A132">
        <v>129</v>
      </c>
      <c r="B132" t="s">
        <v>220</v>
      </c>
      <c r="C132" s="4">
        <v>0</v>
      </c>
      <c r="D132">
        <v>0</v>
      </c>
      <c r="E132" t="s">
        <v>212</v>
      </c>
      <c r="F132" t="s">
        <v>215</v>
      </c>
    </row>
    <row r="133" spans="1:6" x14ac:dyDescent="0.3">
      <c r="A133">
        <v>130</v>
      </c>
      <c r="B133" t="s">
        <v>220</v>
      </c>
      <c r="C133" s="4">
        <v>0</v>
      </c>
      <c r="D133">
        <v>0</v>
      </c>
      <c r="E133" t="s">
        <v>212</v>
      </c>
      <c r="F133" t="s">
        <v>215</v>
      </c>
    </row>
    <row r="134" spans="1:6" x14ac:dyDescent="0.3">
      <c r="A134">
        <v>131</v>
      </c>
      <c r="B134" t="s">
        <v>220</v>
      </c>
      <c r="C134" s="4">
        <v>0</v>
      </c>
      <c r="D134">
        <v>0</v>
      </c>
      <c r="E134" t="s">
        <v>212</v>
      </c>
      <c r="F134" t="s">
        <v>215</v>
      </c>
    </row>
    <row r="135" spans="1:6" x14ac:dyDescent="0.3">
      <c r="A135">
        <v>132</v>
      </c>
      <c r="B135" t="s">
        <v>220</v>
      </c>
      <c r="C135" s="4">
        <v>0</v>
      </c>
      <c r="D135">
        <v>0</v>
      </c>
      <c r="E135" t="s">
        <v>212</v>
      </c>
      <c r="F135" t="s">
        <v>215</v>
      </c>
    </row>
    <row r="136" spans="1:6" x14ac:dyDescent="0.3">
      <c r="A136">
        <v>133</v>
      </c>
      <c r="B136" t="s">
        <v>220</v>
      </c>
      <c r="C136" s="4">
        <v>0</v>
      </c>
      <c r="D136">
        <v>0</v>
      </c>
      <c r="E136" t="s">
        <v>212</v>
      </c>
      <c r="F136" t="s">
        <v>215</v>
      </c>
    </row>
    <row r="137" spans="1:6" x14ac:dyDescent="0.3">
      <c r="A137">
        <v>134</v>
      </c>
      <c r="B137" t="s">
        <v>220</v>
      </c>
      <c r="C137" s="4">
        <v>0</v>
      </c>
      <c r="D137">
        <v>0</v>
      </c>
      <c r="E137" t="s">
        <v>212</v>
      </c>
      <c r="F137" t="s">
        <v>215</v>
      </c>
    </row>
    <row r="138" spans="1:6" x14ac:dyDescent="0.3">
      <c r="A138">
        <v>135</v>
      </c>
      <c r="B138" t="s">
        <v>220</v>
      </c>
      <c r="C138" s="4">
        <v>0</v>
      </c>
      <c r="D138">
        <v>0</v>
      </c>
      <c r="E138" t="s">
        <v>212</v>
      </c>
      <c r="F138" t="s">
        <v>215</v>
      </c>
    </row>
    <row r="139" spans="1:6" x14ac:dyDescent="0.3">
      <c r="A139">
        <v>136</v>
      </c>
      <c r="B139" t="s">
        <v>220</v>
      </c>
      <c r="C139" s="4">
        <v>0</v>
      </c>
      <c r="D139">
        <v>0</v>
      </c>
      <c r="E139" t="s">
        <v>212</v>
      </c>
      <c r="F139" t="s">
        <v>215</v>
      </c>
    </row>
    <row r="140" spans="1:6" x14ac:dyDescent="0.3">
      <c r="A140">
        <v>137</v>
      </c>
      <c r="B140" t="s">
        <v>220</v>
      </c>
      <c r="C140" s="4">
        <v>0</v>
      </c>
      <c r="D140">
        <v>0</v>
      </c>
      <c r="E140" t="s">
        <v>212</v>
      </c>
      <c r="F140" t="s">
        <v>215</v>
      </c>
    </row>
    <row r="141" spans="1:6" x14ac:dyDescent="0.3">
      <c r="A141">
        <v>138</v>
      </c>
      <c r="B141" t="s">
        <v>220</v>
      </c>
      <c r="C141" s="4">
        <v>0</v>
      </c>
      <c r="D141">
        <v>0</v>
      </c>
      <c r="E141" t="s">
        <v>212</v>
      </c>
      <c r="F141" t="s">
        <v>215</v>
      </c>
    </row>
    <row r="142" spans="1:6" x14ac:dyDescent="0.3">
      <c r="A142">
        <v>139</v>
      </c>
      <c r="B142" t="s">
        <v>220</v>
      </c>
      <c r="C142" s="4">
        <v>0</v>
      </c>
      <c r="D142">
        <v>0</v>
      </c>
      <c r="E142" t="s">
        <v>212</v>
      </c>
      <c r="F142" t="s">
        <v>215</v>
      </c>
    </row>
    <row r="143" spans="1:6" x14ac:dyDescent="0.3">
      <c r="A143">
        <v>140</v>
      </c>
      <c r="B143" t="s">
        <v>220</v>
      </c>
      <c r="C143" s="4">
        <v>0</v>
      </c>
      <c r="D143">
        <v>0</v>
      </c>
      <c r="E143" t="s">
        <v>212</v>
      </c>
      <c r="F143" t="s">
        <v>215</v>
      </c>
    </row>
    <row r="144" spans="1:6" x14ac:dyDescent="0.3">
      <c r="A144">
        <v>141</v>
      </c>
      <c r="B144" t="s">
        <v>220</v>
      </c>
      <c r="C144" s="4">
        <v>0</v>
      </c>
      <c r="D144">
        <v>0</v>
      </c>
      <c r="E144" t="s">
        <v>212</v>
      </c>
      <c r="F144" t="s">
        <v>215</v>
      </c>
    </row>
    <row r="145" spans="1:6" x14ac:dyDescent="0.3">
      <c r="A145">
        <v>142</v>
      </c>
      <c r="B145" t="s">
        <v>220</v>
      </c>
      <c r="C145" s="4">
        <v>0</v>
      </c>
      <c r="D145">
        <v>0</v>
      </c>
      <c r="E145" t="s">
        <v>212</v>
      </c>
      <c r="F145" t="s">
        <v>215</v>
      </c>
    </row>
    <row r="146" spans="1:6" x14ac:dyDescent="0.3">
      <c r="A146">
        <v>143</v>
      </c>
      <c r="B146" t="s">
        <v>220</v>
      </c>
      <c r="C146" s="4">
        <v>0</v>
      </c>
      <c r="D146">
        <v>0</v>
      </c>
      <c r="E146" t="s">
        <v>212</v>
      </c>
      <c r="F146" t="s">
        <v>215</v>
      </c>
    </row>
    <row r="147" spans="1:6" x14ac:dyDescent="0.3">
      <c r="A147">
        <v>144</v>
      </c>
      <c r="B147" t="s">
        <v>220</v>
      </c>
      <c r="C147" s="4">
        <v>0</v>
      </c>
      <c r="D147">
        <v>0</v>
      </c>
      <c r="E147" t="s">
        <v>212</v>
      </c>
      <c r="F147" t="s">
        <v>215</v>
      </c>
    </row>
    <row r="148" spans="1:6" x14ac:dyDescent="0.3">
      <c r="A148">
        <v>145</v>
      </c>
      <c r="B148" t="s">
        <v>220</v>
      </c>
      <c r="C148" s="4">
        <v>0</v>
      </c>
      <c r="D148">
        <v>0</v>
      </c>
      <c r="E148" t="s">
        <v>212</v>
      </c>
      <c r="F148" t="s">
        <v>215</v>
      </c>
    </row>
    <row r="149" spans="1:6" x14ac:dyDescent="0.3">
      <c r="A149">
        <v>146</v>
      </c>
      <c r="B149" t="s">
        <v>220</v>
      </c>
      <c r="C149" s="4">
        <v>0</v>
      </c>
      <c r="D149">
        <v>0</v>
      </c>
      <c r="E149" t="s">
        <v>212</v>
      </c>
      <c r="F149" t="s">
        <v>215</v>
      </c>
    </row>
    <row r="150" spans="1:6" x14ac:dyDescent="0.3">
      <c r="A150">
        <v>147</v>
      </c>
      <c r="B150" t="s">
        <v>220</v>
      </c>
      <c r="C150" s="4">
        <v>0</v>
      </c>
      <c r="D150">
        <v>0</v>
      </c>
      <c r="E150" t="s">
        <v>212</v>
      </c>
      <c r="F150" t="s">
        <v>215</v>
      </c>
    </row>
    <row r="151" spans="1:6" x14ac:dyDescent="0.3">
      <c r="A151">
        <v>148</v>
      </c>
      <c r="B151" t="s">
        <v>220</v>
      </c>
      <c r="C151" s="4">
        <v>0</v>
      </c>
      <c r="D151">
        <v>0</v>
      </c>
      <c r="E151" t="s">
        <v>212</v>
      </c>
      <c r="F151" t="s">
        <v>215</v>
      </c>
    </row>
    <row r="152" spans="1:6" x14ac:dyDescent="0.3">
      <c r="A152">
        <v>149</v>
      </c>
      <c r="B152" t="s">
        <v>220</v>
      </c>
      <c r="C152" s="4">
        <v>0</v>
      </c>
      <c r="D152">
        <v>0</v>
      </c>
      <c r="E152" t="s">
        <v>212</v>
      </c>
      <c r="F152" t="s">
        <v>215</v>
      </c>
    </row>
    <row r="153" spans="1:6" x14ac:dyDescent="0.3">
      <c r="A153">
        <v>150</v>
      </c>
      <c r="B153" t="s">
        <v>220</v>
      </c>
      <c r="C153" s="4">
        <v>0</v>
      </c>
      <c r="D153">
        <v>0</v>
      </c>
      <c r="E153" t="s">
        <v>212</v>
      </c>
      <c r="F153" t="s">
        <v>215</v>
      </c>
    </row>
    <row r="154" spans="1:6" x14ac:dyDescent="0.3">
      <c r="A154">
        <v>151</v>
      </c>
      <c r="B154" t="s">
        <v>220</v>
      </c>
      <c r="C154" s="4">
        <v>0</v>
      </c>
      <c r="D154">
        <v>0</v>
      </c>
      <c r="E154" t="s">
        <v>212</v>
      </c>
      <c r="F154" t="s">
        <v>215</v>
      </c>
    </row>
    <row r="155" spans="1:6" x14ac:dyDescent="0.3">
      <c r="A155">
        <v>152</v>
      </c>
      <c r="B155" t="s">
        <v>220</v>
      </c>
      <c r="C155" s="4">
        <v>0</v>
      </c>
      <c r="D155">
        <v>0</v>
      </c>
      <c r="E155" t="s">
        <v>212</v>
      </c>
      <c r="F155" t="s">
        <v>215</v>
      </c>
    </row>
    <row r="156" spans="1:6" x14ac:dyDescent="0.3">
      <c r="A156">
        <v>153</v>
      </c>
      <c r="B156" t="s">
        <v>220</v>
      </c>
      <c r="C156" s="4">
        <v>0</v>
      </c>
      <c r="D156">
        <v>0</v>
      </c>
      <c r="E156" t="s">
        <v>212</v>
      </c>
      <c r="F156" t="s">
        <v>215</v>
      </c>
    </row>
    <row r="157" spans="1:6" x14ac:dyDescent="0.3">
      <c r="A157">
        <v>154</v>
      </c>
      <c r="B157" t="s">
        <v>220</v>
      </c>
      <c r="C157" s="4">
        <v>0</v>
      </c>
      <c r="D157">
        <v>0</v>
      </c>
      <c r="E157" t="s">
        <v>212</v>
      </c>
      <c r="F157" t="s">
        <v>215</v>
      </c>
    </row>
    <row r="158" spans="1:6" x14ac:dyDescent="0.3">
      <c r="A158">
        <v>155</v>
      </c>
      <c r="B158" t="s">
        <v>220</v>
      </c>
      <c r="C158" s="4">
        <v>0</v>
      </c>
      <c r="D158">
        <v>0</v>
      </c>
      <c r="E158" t="s">
        <v>212</v>
      </c>
      <c r="F158" t="s">
        <v>215</v>
      </c>
    </row>
    <row r="159" spans="1:6" x14ac:dyDescent="0.3">
      <c r="A159">
        <v>156</v>
      </c>
      <c r="B159" t="s">
        <v>220</v>
      </c>
      <c r="C159" s="4">
        <v>0</v>
      </c>
      <c r="D159">
        <v>0</v>
      </c>
      <c r="E159" t="s">
        <v>212</v>
      </c>
      <c r="F159" t="s">
        <v>215</v>
      </c>
    </row>
    <row r="160" spans="1:6" x14ac:dyDescent="0.3">
      <c r="A160">
        <v>157</v>
      </c>
      <c r="B160" t="s">
        <v>220</v>
      </c>
      <c r="C160" s="4">
        <v>0</v>
      </c>
      <c r="D160">
        <v>0</v>
      </c>
      <c r="E160" t="s">
        <v>212</v>
      </c>
      <c r="F160" t="s">
        <v>215</v>
      </c>
    </row>
    <row r="161" spans="1:6" x14ac:dyDescent="0.3">
      <c r="A161">
        <v>158</v>
      </c>
      <c r="B161" t="s">
        <v>220</v>
      </c>
      <c r="C161" s="4">
        <v>0</v>
      </c>
      <c r="D161">
        <v>0</v>
      </c>
      <c r="E161" t="s">
        <v>212</v>
      </c>
      <c r="F161" t="s">
        <v>215</v>
      </c>
    </row>
    <row r="162" spans="1:6" x14ac:dyDescent="0.3">
      <c r="A162">
        <v>159</v>
      </c>
      <c r="B162" t="s">
        <v>220</v>
      </c>
      <c r="C162" s="4">
        <v>0</v>
      </c>
      <c r="D162">
        <v>0</v>
      </c>
      <c r="E162" t="s">
        <v>212</v>
      </c>
      <c r="F162" t="s">
        <v>215</v>
      </c>
    </row>
    <row r="163" spans="1:6" x14ac:dyDescent="0.3">
      <c r="A163">
        <v>160</v>
      </c>
      <c r="B163" t="s">
        <v>220</v>
      </c>
      <c r="C163" s="4">
        <v>0</v>
      </c>
      <c r="D163">
        <v>0</v>
      </c>
      <c r="E163" t="s">
        <v>212</v>
      </c>
      <c r="F163" t="s">
        <v>215</v>
      </c>
    </row>
    <row r="164" spans="1:6" x14ac:dyDescent="0.3">
      <c r="A164">
        <v>161</v>
      </c>
      <c r="B164" t="s">
        <v>220</v>
      </c>
      <c r="C164" s="4">
        <v>0</v>
      </c>
      <c r="D164">
        <v>0</v>
      </c>
      <c r="E164" t="s">
        <v>212</v>
      </c>
      <c r="F164" t="s">
        <v>215</v>
      </c>
    </row>
    <row r="165" spans="1:6" x14ac:dyDescent="0.3">
      <c r="A165">
        <v>162</v>
      </c>
      <c r="B165" t="s">
        <v>220</v>
      </c>
      <c r="C165" s="4">
        <v>0</v>
      </c>
      <c r="D165">
        <v>0</v>
      </c>
      <c r="E165" t="s">
        <v>212</v>
      </c>
      <c r="F165" t="s">
        <v>215</v>
      </c>
    </row>
    <row r="166" spans="1:6" x14ac:dyDescent="0.3">
      <c r="A166">
        <v>163</v>
      </c>
      <c r="B166" t="s">
        <v>220</v>
      </c>
      <c r="C166" s="4">
        <v>0</v>
      </c>
      <c r="D166">
        <v>0</v>
      </c>
      <c r="E166" t="s">
        <v>212</v>
      </c>
      <c r="F166" t="s">
        <v>215</v>
      </c>
    </row>
    <row r="167" spans="1:6" x14ac:dyDescent="0.3">
      <c r="A167">
        <v>164</v>
      </c>
      <c r="B167" t="s">
        <v>220</v>
      </c>
      <c r="C167" s="4">
        <v>0</v>
      </c>
      <c r="D167">
        <v>0</v>
      </c>
      <c r="E167" t="s">
        <v>212</v>
      </c>
      <c r="F167" t="s">
        <v>215</v>
      </c>
    </row>
    <row r="168" spans="1:6" x14ac:dyDescent="0.3">
      <c r="A168">
        <v>165</v>
      </c>
      <c r="B168" t="s">
        <v>220</v>
      </c>
      <c r="C168" s="4">
        <v>0</v>
      </c>
      <c r="D168">
        <v>0</v>
      </c>
      <c r="E168" t="s">
        <v>212</v>
      </c>
      <c r="F168" t="s">
        <v>215</v>
      </c>
    </row>
    <row r="169" spans="1:6" x14ac:dyDescent="0.3">
      <c r="A169">
        <v>166</v>
      </c>
      <c r="B169" t="s">
        <v>220</v>
      </c>
      <c r="C169" s="4">
        <v>0</v>
      </c>
      <c r="D169">
        <v>0</v>
      </c>
      <c r="E169" t="s">
        <v>212</v>
      </c>
      <c r="F169" t="s">
        <v>215</v>
      </c>
    </row>
    <row r="170" spans="1:6" x14ac:dyDescent="0.3">
      <c r="A170">
        <v>167</v>
      </c>
      <c r="B170" t="s">
        <v>220</v>
      </c>
      <c r="C170" s="4">
        <v>0</v>
      </c>
      <c r="D170">
        <v>0</v>
      </c>
      <c r="E170" t="s">
        <v>212</v>
      </c>
      <c r="F170" t="s">
        <v>215</v>
      </c>
    </row>
    <row r="171" spans="1:6" x14ac:dyDescent="0.3">
      <c r="A171">
        <v>168</v>
      </c>
      <c r="B171" t="s">
        <v>220</v>
      </c>
      <c r="C171" s="4">
        <v>0</v>
      </c>
      <c r="D171">
        <v>0</v>
      </c>
      <c r="E171" t="s">
        <v>212</v>
      </c>
      <c r="F171" t="s">
        <v>215</v>
      </c>
    </row>
    <row r="172" spans="1:6" x14ac:dyDescent="0.3">
      <c r="A172">
        <v>169</v>
      </c>
      <c r="B172" t="s">
        <v>220</v>
      </c>
      <c r="C172" s="4">
        <v>0</v>
      </c>
      <c r="D172">
        <v>0</v>
      </c>
      <c r="E172" t="s">
        <v>212</v>
      </c>
      <c r="F172" t="s">
        <v>215</v>
      </c>
    </row>
    <row r="173" spans="1:6" x14ac:dyDescent="0.3">
      <c r="A173">
        <v>170</v>
      </c>
      <c r="B173" t="s">
        <v>220</v>
      </c>
      <c r="C173" s="4">
        <v>0</v>
      </c>
      <c r="D173">
        <v>0</v>
      </c>
      <c r="E173" t="s">
        <v>212</v>
      </c>
      <c r="F173" t="s">
        <v>215</v>
      </c>
    </row>
    <row r="174" spans="1:6" x14ac:dyDescent="0.3">
      <c r="A174">
        <v>171</v>
      </c>
      <c r="B174" t="s">
        <v>220</v>
      </c>
      <c r="C174" s="4">
        <v>0</v>
      </c>
      <c r="D174">
        <v>0</v>
      </c>
      <c r="E174" t="s">
        <v>212</v>
      </c>
      <c r="F174" t="s">
        <v>215</v>
      </c>
    </row>
    <row r="175" spans="1:6" x14ac:dyDescent="0.3">
      <c r="A175">
        <v>172</v>
      </c>
      <c r="B175" t="s">
        <v>220</v>
      </c>
      <c r="C175" s="4">
        <v>0</v>
      </c>
      <c r="D175">
        <v>0</v>
      </c>
      <c r="E175" t="s">
        <v>212</v>
      </c>
      <c r="F175" t="s">
        <v>215</v>
      </c>
    </row>
    <row r="176" spans="1:6" x14ac:dyDescent="0.3">
      <c r="A176">
        <v>173</v>
      </c>
      <c r="B176" t="s">
        <v>220</v>
      </c>
      <c r="C176" s="4">
        <v>0</v>
      </c>
      <c r="D176">
        <v>0</v>
      </c>
      <c r="E176" t="s">
        <v>212</v>
      </c>
      <c r="F176" t="s">
        <v>215</v>
      </c>
    </row>
    <row r="177" spans="1:6" x14ac:dyDescent="0.3">
      <c r="A177">
        <v>174</v>
      </c>
      <c r="B177" t="s">
        <v>220</v>
      </c>
      <c r="C177" s="4">
        <v>0</v>
      </c>
      <c r="D177">
        <v>0</v>
      </c>
      <c r="E177" t="s">
        <v>212</v>
      </c>
      <c r="F177" t="s">
        <v>215</v>
      </c>
    </row>
    <row r="178" spans="1:6" x14ac:dyDescent="0.3">
      <c r="A178">
        <v>175</v>
      </c>
      <c r="B178" t="s">
        <v>220</v>
      </c>
      <c r="C178" s="4">
        <v>0</v>
      </c>
      <c r="D178">
        <v>0</v>
      </c>
      <c r="E178" t="s">
        <v>212</v>
      </c>
      <c r="F178" t="s">
        <v>215</v>
      </c>
    </row>
    <row r="179" spans="1:6" x14ac:dyDescent="0.3">
      <c r="A179">
        <v>176</v>
      </c>
      <c r="B179" t="s">
        <v>220</v>
      </c>
      <c r="C179" s="4">
        <v>0</v>
      </c>
      <c r="D179">
        <v>0</v>
      </c>
      <c r="E179" t="s">
        <v>212</v>
      </c>
      <c r="F179" t="s">
        <v>215</v>
      </c>
    </row>
    <row r="180" spans="1:6" x14ac:dyDescent="0.3">
      <c r="A180">
        <v>177</v>
      </c>
      <c r="B180" t="s">
        <v>220</v>
      </c>
      <c r="C180" s="4">
        <v>0</v>
      </c>
      <c r="D180">
        <v>0</v>
      </c>
      <c r="E180" t="s">
        <v>212</v>
      </c>
      <c r="F180" t="s">
        <v>215</v>
      </c>
    </row>
    <row r="181" spans="1:6" x14ac:dyDescent="0.3">
      <c r="A181">
        <v>178</v>
      </c>
      <c r="B181" t="s">
        <v>220</v>
      </c>
      <c r="C181" s="4">
        <v>0</v>
      </c>
      <c r="D181">
        <v>0</v>
      </c>
      <c r="E181" t="s">
        <v>212</v>
      </c>
      <c r="F181" t="s">
        <v>215</v>
      </c>
    </row>
    <row r="182" spans="1:6" x14ac:dyDescent="0.3">
      <c r="A182">
        <v>179</v>
      </c>
      <c r="B182" t="s">
        <v>220</v>
      </c>
      <c r="C182" s="4">
        <v>0</v>
      </c>
      <c r="D182">
        <v>0</v>
      </c>
      <c r="E182" t="s">
        <v>212</v>
      </c>
      <c r="F182" t="s">
        <v>215</v>
      </c>
    </row>
    <row r="183" spans="1:6" x14ac:dyDescent="0.3">
      <c r="A183">
        <v>180</v>
      </c>
      <c r="B183" t="s">
        <v>220</v>
      </c>
      <c r="C183" s="4">
        <v>0</v>
      </c>
      <c r="D183">
        <v>0</v>
      </c>
      <c r="E183" t="s">
        <v>212</v>
      </c>
      <c r="F183" t="s">
        <v>215</v>
      </c>
    </row>
    <row r="184" spans="1:6" x14ac:dyDescent="0.3">
      <c r="A184">
        <v>181</v>
      </c>
      <c r="B184" t="s">
        <v>220</v>
      </c>
      <c r="C184" s="4">
        <v>0</v>
      </c>
      <c r="D184">
        <v>0</v>
      </c>
      <c r="E184" t="s">
        <v>212</v>
      </c>
      <c r="F184" t="s">
        <v>215</v>
      </c>
    </row>
    <row r="185" spans="1:6" x14ac:dyDescent="0.3">
      <c r="A185">
        <v>182</v>
      </c>
      <c r="B185" t="s">
        <v>220</v>
      </c>
      <c r="C185" s="4">
        <v>0</v>
      </c>
      <c r="D185">
        <v>0</v>
      </c>
      <c r="E185" t="s">
        <v>212</v>
      </c>
      <c r="F185" t="s">
        <v>215</v>
      </c>
    </row>
    <row r="186" spans="1:6" x14ac:dyDescent="0.3">
      <c r="A186">
        <v>183</v>
      </c>
      <c r="B186" t="s">
        <v>220</v>
      </c>
      <c r="C186" s="4">
        <v>0</v>
      </c>
      <c r="D186">
        <v>0</v>
      </c>
      <c r="E186" t="s">
        <v>212</v>
      </c>
      <c r="F186" t="s">
        <v>215</v>
      </c>
    </row>
    <row r="187" spans="1:6" x14ac:dyDescent="0.3">
      <c r="A187">
        <v>184</v>
      </c>
      <c r="B187" t="s">
        <v>220</v>
      </c>
      <c r="C187" s="4">
        <v>0</v>
      </c>
      <c r="D187">
        <v>0</v>
      </c>
      <c r="E187" t="s">
        <v>212</v>
      </c>
      <c r="F187" t="s">
        <v>215</v>
      </c>
    </row>
    <row r="188" spans="1:6" x14ac:dyDescent="0.3">
      <c r="A188">
        <v>185</v>
      </c>
      <c r="B188" t="s">
        <v>220</v>
      </c>
      <c r="C188" s="4">
        <v>0</v>
      </c>
      <c r="D188">
        <v>0</v>
      </c>
      <c r="E188" t="s">
        <v>212</v>
      </c>
      <c r="F188" t="s">
        <v>215</v>
      </c>
    </row>
    <row r="189" spans="1:6" x14ac:dyDescent="0.3">
      <c r="A189">
        <v>186</v>
      </c>
      <c r="B189" t="s">
        <v>220</v>
      </c>
      <c r="C189" s="4">
        <v>0</v>
      </c>
      <c r="D189">
        <v>0</v>
      </c>
      <c r="E189" t="s">
        <v>212</v>
      </c>
      <c r="F189" t="s">
        <v>215</v>
      </c>
    </row>
    <row r="190" spans="1:6" x14ac:dyDescent="0.3">
      <c r="A190">
        <v>187</v>
      </c>
      <c r="B190" t="s">
        <v>220</v>
      </c>
      <c r="C190" s="4">
        <v>0</v>
      </c>
      <c r="D190">
        <v>0</v>
      </c>
      <c r="E190" t="s">
        <v>212</v>
      </c>
      <c r="F190" t="s">
        <v>215</v>
      </c>
    </row>
    <row r="191" spans="1:6" x14ac:dyDescent="0.3">
      <c r="A191">
        <v>188</v>
      </c>
      <c r="B191" t="s">
        <v>220</v>
      </c>
      <c r="C191" s="4">
        <v>0</v>
      </c>
      <c r="D191">
        <v>0</v>
      </c>
      <c r="E191" t="s">
        <v>212</v>
      </c>
      <c r="F191" t="s">
        <v>215</v>
      </c>
    </row>
    <row r="192" spans="1:6" x14ac:dyDescent="0.3">
      <c r="A192">
        <v>189</v>
      </c>
      <c r="B192" t="s">
        <v>220</v>
      </c>
      <c r="C192" s="4">
        <v>0</v>
      </c>
      <c r="D192">
        <v>0</v>
      </c>
      <c r="E192" t="s">
        <v>212</v>
      </c>
      <c r="F192" t="s">
        <v>215</v>
      </c>
    </row>
    <row r="193" spans="1:6" x14ac:dyDescent="0.3">
      <c r="A193">
        <v>190</v>
      </c>
      <c r="B193" t="s">
        <v>220</v>
      </c>
      <c r="C193" s="4">
        <v>0</v>
      </c>
      <c r="D193">
        <v>0</v>
      </c>
      <c r="E193" t="s">
        <v>212</v>
      </c>
      <c r="F193" t="s">
        <v>215</v>
      </c>
    </row>
    <row r="194" spans="1:6" x14ac:dyDescent="0.3">
      <c r="A194">
        <v>191</v>
      </c>
      <c r="B194" t="s">
        <v>220</v>
      </c>
      <c r="C194" s="4">
        <v>0</v>
      </c>
      <c r="D194">
        <v>0</v>
      </c>
      <c r="E194" t="s">
        <v>212</v>
      </c>
      <c r="F194" t="s">
        <v>215</v>
      </c>
    </row>
    <row r="195" spans="1:6" x14ac:dyDescent="0.3">
      <c r="A195">
        <v>192</v>
      </c>
      <c r="B195" t="s">
        <v>220</v>
      </c>
      <c r="C195" s="4">
        <v>0</v>
      </c>
      <c r="D195">
        <v>0</v>
      </c>
      <c r="E195" t="s">
        <v>212</v>
      </c>
      <c r="F195" t="s">
        <v>215</v>
      </c>
    </row>
    <row r="196" spans="1:6" x14ac:dyDescent="0.3">
      <c r="A196">
        <v>193</v>
      </c>
      <c r="B196" t="s">
        <v>220</v>
      </c>
      <c r="C196" s="4">
        <v>0</v>
      </c>
      <c r="D196">
        <v>0</v>
      </c>
      <c r="E196" t="s">
        <v>212</v>
      </c>
      <c r="F196" t="s">
        <v>215</v>
      </c>
    </row>
    <row r="197" spans="1:6" x14ac:dyDescent="0.3">
      <c r="A197">
        <v>194</v>
      </c>
      <c r="B197" t="s">
        <v>220</v>
      </c>
      <c r="C197" s="4">
        <v>0</v>
      </c>
      <c r="D197">
        <v>0</v>
      </c>
      <c r="E197" t="s">
        <v>212</v>
      </c>
      <c r="F197" t="s">
        <v>215</v>
      </c>
    </row>
    <row r="198" spans="1:6" x14ac:dyDescent="0.3">
      <c r="A198">
        <v>195</v>
      </c>
      <c r="B198" t="s">
        <v>220</v>
      </c>
      <c r="C198" s="4">
        <v>0</v>
      </c>
      <c r="D198">
        <v>0</v>
      </c>
      <c r="E198" t="s">
        <v>212</v>
      </c>
      <c r="F198" t="s">
        <v>215</v>
      </c>
    </row>
    <row r="199" spans="1:6" x14ac:dyDescent="0.3">
      <c r="A199">
        <v>196</v>
      </c>
      <c r="B199" t="s">
        <v>220</v>
      </c>
      <c r="C199" s="4">
        <v>0</v>
      </c>
      <c r="D199">
        <v>0</v>
      </c>
      <c r="E199" t="s">
        <v>212</v>
      </c>
      <c r="F199" t="s">
        <v>215</v>
      </c>
    </row>
    <row r="200" spans="1:6" x14ac:dyDescent="0.3">
      <c r="A200">
        <v>197</v>
      </c>
      <c r="B200" t="s">
        <v>220</v>
      </c>
      <c r="C200" s="4">
        <v>0</v>
      </c>
      <c r="D200">
        <v>0</v>
      </c>
      <c r="E200" t="s">
        <v>212</v>
      </c>
      <c r="F200" t="s">
        <v>215</v>
      </c>
    </row>
    <row r="201" spans="1:6" x14ac:dyDescent="0.3">
      <c r="A201">
        <v>198</v>
      </c>
      <c r="B201" t="s">
        <v>220</v>
      </c>
      <c r="C201" s="4">
        <v>0</v>
      </c>
      <c r="D201">
        <v>0</v>
      </c>
      <c r="E201" t="s">
        <v>212</v>
      </c>
      <c r="F201" t="s">
        <v>215</v>
      </c>
    </row>
    <row r="202" spans="1:6" x14ac:dyDescent="0.3">
      <c r="A202">
        <v>199</v>
      </c>
      <c r="B202" t="s">
        <v>220</v>
      </c>
      <c r="C202" s="4">
        <v>0</v>
      </c>
      <c r="D202">
        <v>0</v>
      </c>
      <c r="E202" t="s">
        <v>212</v>
      </c>
      <c r="F202" t="s">
        <v>215</v>
      </c>
    </row>
    <row r="203" spans="1:6" x14ac:dyDescent="0.3">
      <c r="A203">
        <v>200</v>
      </c>
      <c r="B203" t="s">
        <v>220</v>
      </c>
      <c r="C203" s="4">
        <v>0</v>
      </c>
      <c r="D203">
        <v>0</v>
      </c>
      <c r="E203" t="s">
        <v>212</v>
      </c>
      <c r="F203" t="s">
        <v>215</v>
      </c>
    </row>
    <row r="204" spans="1:6" x14ac:dyDescent="0.3">
      <c r="A204">
        <v>201</v>
      </c>
      <c r="B204" t="s">
        <v>220</v>
      </c>
      <c r="C204" s="4">
        <v>0</v>
      </c>
      <c r="D204">
        <v>0</v>
      </c>
      <c r="E204" t="s">
        <v>212</v>
      </c>
      <c r="F204" t="s">
        <v>215</v>
      </c>
    </row>
    <row r="205" spans="1:6" x14ac:dyDescent="0.3">
      <c r="A205">
        <v>202</v>
      </c>
      <c r="B205" t="s">
        <v>220</v>
      </c>
      <c r="C205" s="4">
        <v>0</v>
      </c>
      <c r="D205">
        <v>0</v>
      </c>
      <c r="E205" t="s">
        <v>212</v>
      </c>
      <c r="F205" t="s">
        <v>215</v>
      </c>
    </row>
    <row r="206" spans="1:6" x14ac:dyDescent="0.3">
      <c r="A206">
        <v>203</v>
      </c>
      <c r="B206" t="s">
        <v>220</v>
      </c>
      <c r="C206" s="4">
        <v>0</v>
      </c>
      <c r="D206">
        <v>0</v>
      </c>
      <c r="E206" t="s">
        <v>212</v>
      </c>
      <c r="F206" t="s">
        <v>215</v>
      </c>
    </row>
    <row r="207" spans="1:6" x14ac:dyDescent="0.3">
      <c r="A207">
        <v>204</v>
      </c>
      <c r="B207" t="s">
        <v>220</v>
      </c>
      <c r="C207" s="4">
        <v>0</v>
      </c>
      <c r="D207">
        <v>0</v>
      </c>
      <c r="E207" t="s">
        <v>212</v>
      </c>
      <c r="F207" t="s">
        <v>215</v>
      </c>
    </row>
    <row r="208" spans="1:6" x14ac:dyDescent="0.3">
      <c r="A208">
        <v>205</v>
      </c>
      <c r="B208" t="s">
        <v>220</v>
      </c>
      <c r="C208" s="4">
        <v>0</v>
      </c>
      <c r="D208">
        <v>0</v>
      </c>
      <c r="E208" t="s">
        <v>212</v>
      </c>
      <c r="F208" t="s">
        <v>215</v>
      </c>
    </row>
    <row r="209" spans="1:6" x14ac:dyDescent="0.3">
      <c r="A209">
        <v>206</v>
      </c>
      <c r="B209" t="s">
        <v>220</v>
      </c>
      <c r="C209" s="4">
        <v>0</v>
      </c>
      <c r="D209">
        <v>0</v>
      </c>
      <c r="E209" t="s">
        <v>212</v>
      </c>
      <c r="F209" t="s">
        <v>215</v>
      </c>
    </row>
    <row r="210" spans="1:6" x14ac:dyDescent="0.3">
      <c r="A210">
        <v>207</v>
      </c>
      <c r="B210" t="s">
        <v>220</v>
      </c>
      <c r="C210" s="4">
        <v>0</v>
      </c>
      <c r="D210">
        <v>0</v>
      </c>
      <c r="E210" t="s">
        <v>212</v>
      </c>
      <c r="F210" t="s">
        <v>215</v>
      </c>
    </row>
    <row r="211" spans="1:6" x14ac:dyDescent="0.3">
      <c r="A211">
        <v>208</v>
      </c>
      <c r="B211" t="s">
        <v>220</v>
      </c>
      <c r="C211" s="4">
        <v>0</v>
      </c>
      <c r="D211">
        <v>0</v>
      </c>
      <c r="E211" t="s">
        <v>212</v>
      </c>
      <c r="F211" t="s">
        <v>215</v>
      </c>
    </row>
    <row r="212" spans="1:6" x14ac:dyDescent="0.3">
      <c r="A212">
        <v>209</v>
      </c>
      <c r="B212" t="s">
        <v>220</v>
      </c>
      <c r="C212" s="4">
        <v>0</v>
      </c>
      <c r="D212">
        <v>0</v>
      </c>
      <c r="E212" t="s">
        <v>212</v>
      </c>
      <c r="F212" t="s">
        <v>215</v>
      </c>
    </row>
    <row r="213" spans="1:6" x14ac:dyDescent="0.3">
      <c r="A213">
        <v>210</v>
      </c>
      <c r="B213" t="s">
        <v>220</v>
      </c>
      <c r="C213" s="4">
        <v>0</v>
      </c>
      <c r="D213">
        <v>0</v>
      </c>
      <c r="E213" t="s">
        <v>212</v>
      </c>
      <c r="F213" t="s">
        <v>215</v>
      </c>
    </row>
    <row r="214" spans="1:6" x14ac:dyDescent="0.3">
      <c r="A214">
        <v>211</v>
      </c>
      <c r="B214" t="s">
        <v>220</v>
      </c>
      <c r="C214" s="4">
        <v>0</v>
      </c>
      <c r="D214">
        <v>0</v>
      </c>
      <c r="E214" t="s">
        <v>212</v>
      </c>
      <c r="F214" t="s">
        <v>215</v>
      </c>
    </row>
    <row r="215" spans="1:6" x14ac:dyDescent="0.3">
      <c r="A215">
        <v>212</v>
      </c>
      <c r="B215" t="s">
        <v>220</v>
      </c>
      <c r="C215" s="4">
        <v>0</v>
      </c>
      <c r="D215">
        <v>0</v>
      </c>
      <c r="E215" t="s">
        <v>212</v>
      </c>
      <c r="F215" t="s">
        <v>215</v>
      </c>
    </row>
    <row r="216" spans="1:6" x14ac:dyDescent="0.3">
      <c r="A216">
        <v>213</v>
      </c>
      <c r="B216" t="s">
        <v>220</v>
      </c>
      <c r="C216" s="4">
        <v>0</v>
      </c>
      <c r="D216">
        <v>0</v>
      </c>
      <c r="E216" t="s">
        <v>212</v>
      </c>
      <c r="F216" t="s">
        <v>215</v>
      </c>
    </row>
    <row r="217" spans="1:6" x14ac:dyDescent="0.3">
      <c r="A217">
        <v>214</v>
      </c>
      <c r="B217" t="s">
        <v>220</v>
      </c>
      <c r="C217" s="4">
        <v>0</v>
      </c>
      <c r="D217">
        <v>0</v>
      </c>
      <c r="E217" t="s">
        <v>212</v>
      </c>
      <c r="F217" t="s">
        <v>215</v>
      </c>
    </row>
    <row r="218" spans="1:6" x14ac:dyDescent="0.3">
      <c r="A218">
        <v>215</v>
      </c>
      <c r="B218" t="s">
        <v>220</v>
      </c>
      <c r="C218" s="4">
        <v>0</v>
      </c>
      <c r="D218">
        <v>0</v>
      </c>
      <c r="E218" t="s">
        <v>212</v>
      </c>
      <c r="F218" t="s">
        <v>215</v>
      </c>
    </row>
    <row r="219" spans="1:6" x14ac:dyDescent="0.3">
      <c r="A219">
        <v>216</v>
      </c>
      <c r="B219" t="s">
        <v>220</v>
      </c>
      <c r="C219" s="4">
        <v>0</v>
      </c>
      <c r="D219">
        <v>0</v>
      </c>
      <c r="E219" t="s">
        <v>212</v>
      </c>
      <c r="F219" t="s">
        <v>215</v>
      </c>
    </row>
    <row r="220" spans="1:6" x14ac:dyDescent="0.3">
      <c r="A220">
        <v>217</v>
      </c>
      <c r="B220" t="s">
        <v>220</v>
      </c>
      <c r="C220" s="4">
        <v>0</v>
      </c>
      <c r="D220">
        <v>0</v>
      </c>
      <c r="E220" t="s">
        <v>212</v>
      </c>
      <c r="F220" t="s">
        <v>215</v>
      </c>
    </row>
    <row r="221" spans="1:6" x14ac:dyDescent="0.3">
      <c r="A221">
        <v>218</v>
      </c>
      <c r="B221" t="s">
        <v>220</v>
      </c>
      <c r="C221" s="4">
        <v>0</v>
      </c>
      <c r="D221">
        <v>0</v>
      </c>
      <c r="E221" t="s">
        <v>212</v>
      </c>
      <c r="F221" t="s">
        <v>215</v>
      </c>
    </row>
    <row r="222" spans="1:6" x14ac:dyDescent="0.3">
      <c r="A222">
        <v>219</v>
      </c>
      <c r="B222" t="s">
        <v>220</v>
      </c>
      <c r="C222" s="4">
        <v>0</v>
      </c>
      <c r="D222">
        <v>0</v>
      </c>
      <c r="E222" t="s">
        <v>212</v>
      </c>
      <c r="F222" t="s">
        <v>215</v>
      </c>
    </row>
    <row r="223" spans="1:6" x14ac:dyDescent="0.3">
      <c r="A223">
        <v>220</v>
      </c>
      <c r="B223" t="s">
        <v>220</v>
      </c>
      <c r="C223" s="4">
        <v>0</v>
      </c>
      <c r="D223">
        <v>0</v>
      </c>
      <c r="E223" t="s">
        <v>212</v>
      </c>
      <c r="F223" t="s">
        <v>215</v>
      </c>
    </row>
    <row r="224" spans="1:6" x14ac:dyDescent="0.3">
      <c r="A224">
        <v>221</v>
      </c>
      <c r="B224" t="s">
        <v>220</v>
      </c>
      <c r="C224" s="4">
        <v>0</v>
      </c>
      <c r="D224">
        <v>0</v>
      </c>
      <c r="E224" t="s">
        <v>212</v>
      </c>
      <c r="F224" t="s">
        <v>215</v>
      </c>
    </row>
    <row r="225" spans="1:6" x14ac:dyDescent="0.3">
      <c r="A225">
        <v>222</v>
      </c>
      <c r="B225" t="s">
        <v>220</v>
      </c>
      <c r="C225" s="4">
        <v>0</v>
      </c>
      <c r="D225">
        <v>0</v>
      </c>
      <c r="E225" t="s">
        <v>212</v>
      </c>
      <c r="F225" t="s">
        <v>215</v>
      </c>
    </row>
    <row r="226" spans="1:6" x14ac:dyDescent="0.3">
      <c r="A226">
        <v>223</v>
      </c>
      <c r="B226" t="s">
        <v>220</v>
      </c>
      <c r="C226" s="4">
        <v>0</v>
      </c>
      <c r="D226">
        <v>0</v>
      </c>
      <c r="E226" t="s">
        <v>212</v>
      </c>
      <c r="F226" t="s">
        <v>215</v>
      </c>
    </row>
    <row r="227" spans="1:6" x14ac:dyDescent="0.3">
      <c r="A227">
        <v>224</v>
      </c>
      <c r="B227" t="s">
        <v>220</v>
      </c>
      <c r="C227" s="4">
        <v>0</v>
      </c>
      <c r="D227">
        <v>0</v>
      </c>
      <c r="E227" t="s">
        <v>212</v>
      </c>
      <c r="F227" t="s">
        <v>215</v>
      </c>
    </row>
    <row r="228" spans="1:6" x14ac:dyDescent="0.3">
      <c r="A228">
        <v>225</v>
      </c>
      <c r="B228" t="s">
        <v>220</v>
      </c>
      <c r="C228" s="4">
        <v>0</v>
      </c>
      <c r="D228">
        <v>0</v>
      </c>
      <c r="E228" t="s">
        <v>212</v>
      </c>
      <c r="F228" t="s">
        <v>215</v>
      </c>
    </row>
    <row r="229" spans="1:6" x14ac:dyDescent="0.3">
      <c r="A229">
        <v>226</v>
      </c>
      <c r="B229" t="s">
        <v>220</v>
      </c>
      <c r="C229" s="4">
        <v>0</v>
      </c>
      <c r="D229">
        <v>0</v>
      </c>
      <c r="E229" t="s">
        <v>212</v>
      </c>
      <c r="F229" t="s">
        <v>215</v>
      </c>
    </row>
    <row r="230" spans="1:6" x14ac:dyDescent="0.3">
      <c r="A230">
        <v>227</v>
      </c>
      <c r="B230" t="s">
        <v>220</v>
      </c>
      <c r="C230" s="4">
        <v>0</v>
      </c>
      <c r="D230">
        <v>0</v>
      </c>
      <c r="E230" t="s">
        <v>212</v>
      </c>
      <c r="F230" t="s">
        <v>215</v>
      </c>
    </row>
    <row r="231" spans="1:6" x14ac:dyDescent="0.3">
      <c r="A231">
        <v>228</v>
      </c>
      <c r="B231" t="s">
        <v>220</v>
      </c>
      <c r="C231" s="4">
        <v>0</v>
      </c>
      <c r="D231">
        <v>0</v>
      </c>
      <c r="E231" t="s">
        <v>212</v>
      </c>
      <c r="F231" t="s">
        <v>215</v>
      </c>
    </row>
    <row r="232" spans="1:6" x14ac:dyDescent="0.3">
      <c r="A232">
        <v>229</v>
      </c>
      <c r="B232" t="s">
        <v>220</v>
      </c>
      <c r="C232" s="4">
        <v>0</v>
      </c>
      <c r="D232">
        <v>0</v>
      </c>
      <c r="E232" t="s">
        <v>212</v>
      </c>
      <c r="F232" t="s">
        <v>215</v>
      </c>
    </row>
    <row r="233" spans="1:6" x14ac:dyDescent="0.3">
      <c r="A233">
        <v>230</v>
      </c>
      <c r="B233" t="s">
        <v>220</v>
      </c>
      <c r="C233" s="4">
        <v>0</v>
      </c>
      <c r="D233">
        <v>0</v>
      </c>
      <c r="E233" t="s">
        <v>212</v>
      </c>
      <c r="F233" t="s">
        <v>215</v>
      </c>
    </row>
    <row r="234" spans="1:6" x14ac:dyDescent="0.3">
      <c r="A234">
        <v>231</v>
      </c>
      <c r="B234" t="s">
        <v>220</v>
      </c>
      <c r="C234" s="4">
        <v>0</v>
      </c>
      <c r="D234">
        <v>0</v>
      </c>
      <c r="E234" t="s">
        <v>212</v>
      </c>
      <c r="F234" t="s">
        <v>215</v>
      </c>
    </row>
    <row r="235" spans="1:6" x14ac:dyDescent="0.3">
      <c r="A235">
        <v>232</v>
      </c>
      <c r="B235" t="s">
        <v>220</v>
      </c>
      <c r="C235" s="4">
        <v>0</v>
      </c>
      <c r="D235">
        <v>0</v>
      </c>
      <c r="E235" t="s">
        <v>212</v>
      </c>
      <c r="F235" t="s">
        <v>215</v>
      </c>
    </row>
    <row r="236" spans="1:6" x14ac:dyDescent="0.3">
      <c r="A236">
        <v>233</v>
      </c>
      <c r="B236" t="s">
        <v>220</v>
      </c>
      <c r="C236" s="4">
        <v>0</v>
      </c>
      <c r="D236">
        <v>0</v>
      </c>
      <c r="E236" t="s">
        <v>212</v>
      </c>
      <c r="F236" t="s">
        <v>215</v>
      </c>
    </row>
    <row r="237" spans="1:6" x14ac:dyDescent="0.3">
      <c r="A237">
        <v>234</v>
      </c>
      <c r="B237" t="s">
        <v>220</v>
      </c>
      <c r="C237" s="4">
        <v>0</v>
      </c>
      <c r="D237">
        <v>0</v>
      </c>
      <c r="E237" t="s">
        <v>212</v>
      </c>
      <c r="F237" t="s">
        <v>215</v>
      </c>
    </row>
    <row r="238" spans="1:6" x14ac:dyDescent="0.3">
      <c r="A238">
        <v>235</v>
      </c>
      <c r="B238" t="s">
        <v>220</v>
      </c>
      <c r="C238" s="4">
        <v>0</v>
      </c>
      <c r="D238">
        <v>0</v>
      </c>
      <c r="E238" t="s">
        <v>212</v>
      </c>
      <c r="F238" t="s">
        <v>215</v>
      </c>
    </row>
    <row r="239" spans="1:6" x14ac:dyDescent="0.3">
      <c r="A239">
        <v>236</v>
      </c>
      <c r="B239" t="s">
        <v>220</v>
      </c>
      <c r="C239" s="4">
        <v>0</v>
      </c>
      <c r="D239">
        <v>0</v>
      </c>
      <c r="E239" t="s">
        <v>212</v>
      </c>
      <c r="F239" t="s">
        <v>215</v>
      </c>
    </row>
    <row r="240" spans="1:6" x14ac:dyDescent="0.3">
      <c r="A240">
        <v>237</v>
      </c>
      <c r="B240" t="s">
        <v>220</v>
      </c>
      <c r="C240" s="4">
        <v>0</v>
      </c>
      <c r="D240">
        <v>0</v>
      </c>
      <c r="E240" t="s">
        <v>212</v>
      </c>
      <c r="F240" t="s">
        <v>215</v>
      </c>
    </row>
    <row r="241" spans="1:6" x14ac:dyDescent="0.3">
      <c r="A241">
        <v>238</v>
      </c>
      <c r="B241" t="s">
        <v>220</v>
      </c>
      <c r="C241" s="4">
        <v>0</v>
      </c>
      <c r="D241">
        <v>0</v>
      </c>
      <c r="E241" t="s">
        <v>212</v>
      </c>
      <c r="F241" t="s">
        <v>215</v>
      </c>
    </row>
    <row r="242" spans="1:6" x14ac:dyDescent="0.3">
      <c r="A242">
        <v>239</v>
      </c>
      <c r="B242" t="s">
        <v>220</v>
      </c>
      <c r="C242" s="4">
        <v>0</v>
      </c>
      <c r="D242">
        <v>0</v>
      </c>
      <c r="E242" t="s">
        <v>212</v>
      </c>
      <c r="F242" t="s">
        <v>215</v>
      </c>
    </row>
    <row r="243" spans="1:6" x14ac:dyDescent="0.3">
      <c r="A243">
        <v>240</v>
      </c>
      <c r="B243" t="s">
        <v>220</v>
      </c>
      <c r="C243" s="4">
        <v>0</v>
      </c>
      <c r="D243">
        <v>0</v>
      </c>
      <c r="E243" t="s">
        <v>212</v>
      </c>
      <c r="F243" t="s">
        <v>215</v>
      </c>
    </row>
    <row r="244" spans="1:6" x14ac:dyDescent="0.3">
      <c r="A244">
        <v>241</v>
      </c>
      <c r="B244" t="s">
        <v>220</v>
      </c>
      <c r="C244" s="4">
        <v>0</v>
      </c>
      <c r="D244">
        <v>0</v>
      </c>
      <c r="E244" t="s">
        <v>212</v>
      </c>
      <c r="F244" t="s">
        <v>215</v>
      </c>
    </row>
    <row r="245" spans="1:6" x14ac:dyDescent="0.3">
      <c r="A245">
        <v>242</v>
      </c>
      <c r="B245" t="s">
        <v>220</v>
      </c>
      <c r="C245" s="4">
        <v>0</v>
      </c>
      <c r="D245">
        <v>0</v>
      </c>
      <c r="E245" t="s">
        <v>212</v>
      </c>
      <c r="F245" t="s">
        <v>215</v>
      </c>
    </row>
    <row r="246" spans="1:6" x14ac:dyDescent="0.3">
      <c r="A246">
        <v>243</v>
      </c>
      <c r="B246" t="s">
        <v>220</v>
      </c>
      <c r="C246" s="4">
        <v>0</v>
      </c>
      <c r="D246">
        <v>0</v>
      </c>
      <c r="E246" t="s">
        <v>212</v>
      </c>
      <c r="F246" t="s">
        <v>215</v>
      </c>
    </row>
    <row r="247" spans="1:6" x14ac:dyDescent="0.3">
      <c r="A247">
        <v>244</v>
      </c>
      <c r="B247" t="s">
        <v>220</v>
      </c>
      <c r="C247" s="4">
        <v>0</v>
      </c>
      <c r="D247">
        <v>0</v>
      </c>
      <c r="E247" t="s">
        <v>212</v>
      </c>
      <c r="F247" t="s">
        <v>215</v>
      </c>
    </row>
    <row r="248" spans="1:6" x14ac:dyDescent="0.3">
      <c r="A248">
        <v>245</v>
      </c>
      <c r="B248" t="s">
        <v>220</v>
      </c>
      <c r="C248" s="4">
        <v>0</v>
      </c>
      <c r="D248">
        <v>0</v>
      </c>
      <c r="E248" t="s">
        <v>212</v>
      </c>
      <c r="F248" t="s">
        <v>215</v>
      </c>
    </row>
    <row r="249" spans="1:6" x14ac:dyDescent="0.3">
      <c r="A249">
        <v>246</v>
      </c>
      <c r="B249" t="s">
        <v>220</v>
      </c>
      <c r="C249" s="4">
        <v>0</v>
      </c>
      <c r="D249">
        <v>0</v>
      </c>
      <c r="E249" t="s">
        <v>212</v>
      </c>
      <c r="F249" t="s">
        <v>215</v>
      </c>
    </row>
    <row r="250" spans="1:6" x14ac:dyDescent="0.3">
      <c r="A250">
        <v>247</v>
      </c>
      <c r="B250" t="s">
        <v>220</v>
      </c>
      <c r="C250" s="4">
        <v>0</v>
      </c>
      <c r="D250">
        <v>0</v>
      </c>
      <c r="E250" t="s">
        <v>212</v>
      </c>
      <c r="F250" t="s">
        <v>215</v>
      </c>
    </row>
    <row r="251" spans="1:6" x14ac:dyDescent="0.3">
      <c r="A251">
        <v>248</v>
      </c>
      <c r="B251" t="s">
        <v>220</v>
      </c>
      <c r="C251" s="4">
        <v>0</v>
      </c>
      <c r="D251">
        <v>0</v>
      </c>
      <c r="E251" t="s">
        <v>212</v>
      </c>
      <c r="F251" t="s">
        <v>215</v>
      </c>
    </row>
    <row r="252" spans="1:6" x14ac:dyDescent="0.3">
      <c r="A252">
        <v>249</v>
      </c>
      <c r="B252" t="s">
        <v>220</v>
      </c>
      <c r="C252" s="4">
        <v>0</v>
      </c>
      <c r="D252">
        <v>0</v>
      </c>
      <c r="E252" t="s">
        <v>212</v>
      </c>
      <c r="F252" t="s">
        <v>215</v>
      </c>
    </row>
    <row r="253" spans="1:6" x14ac:dyDescent="0.3">
      <c r="A253">
        <v>250</v>
      </c>
      <c r="B253" t="s">
        <v>220</v>
      </c>
      <c r="C253" s="4">
        <v>0</v>
      </c>
      <c r="D253">
        <v>0</v>
      </c>
      <c r="E253" t="s">
        <v>212</v>
      </c>
      <c r="F253" t="s">
        <v>215</v>
      </c>
    </row>
    <row r="254" spans="1:6" x14ac:dyDescent="0.3">
      <c r="A254">
        <v>251</v>
      </c>
      <c r="B254" t="s">
        <v>220</v>
      </c>
      <c r="C254" s="4">
        <v>0</v>
      </c>
      <c r="D254">
        <v>0</v>
      </c>
      <c r="E254" t="s">
        <v>212</v>
      </c>
      <c r="F254" t="s">
        <v>215</v>
      </c>
    </row>
    <row r="255" spans="1:6" x14ac:dyDescent="0.3">
      <c r="A255">
        <v>252</v>
      </c>
      <c r="B255" t="s">
        <v>220</v>
      </c>
      <c r="C255" s="4">
        <v>0</v>
      </c>
      <c r="D255">
        <v>0</v>
      </c>
      <c r="E255" t="s">
        <v>212</v>
      </c>
      <c r="F255" t="s">
        <v>215</v>
      </c>
    </row>
    <row r="256" spans="1:6" x14ac:dyDescent="0.3">
      <c r="A256">
        <v>253</v>
      </c>
      <c r="B256" t="s">
        <v>220</v>
      </c>
      <c r="C256" s="4">
        <v>0</v>
      </c>
      <c r="D256">
        <v>0</v>
      </c>
      <c r="E256" t="s">
        <v>212</v>
      </c>
      <c r="F256" t="s">
        <v>215</v>
      </c>
    </row>
    <row r="257" spans="1:6" x14ac:dyDescent="0.3">
      <c r="A257">
        <v>254</v>
      </c>
      <c r="B257" t="s">
        <v>220</v>
      </c>
      <c r="C257" s="4">
        <v>0</v>
      </c>
      <c r="D257">
        <v>0</v>
      </c>
      <c r="E257" t="s">
        <v>212</v>
      </c>
      <c r="F257" t="s">
        <v>215</v>
      </c>
    </row>
    <row r="258" spans="1:6" x14ac:dyDescent="0.3">
      <c r="A258">
        <v>255</v>
      </c>
      <c r="B258" t="s">
        <v>220</v>
      </c>
      <c r="C258" s="4">
        <v>0</v>
      </c>
      <c r="D258">
        <v>0</v>
      </c>
      <c r="E258" t="s">
        <v>212</v>
      </c>
      <c r="F258" t="s">
        <v>215</v>
      </c>
    </row>
    <row r="259" spans="1:6" x14ac:dyDescent="0.3">
      <c r="A259">
        <v>256</v>
      </c>
      <c r="B259" t="s">
        <v>220</v>
      </c>
      <c r="C259" s="4">
        <v>0</v>
      </c>
      <c r="D259">
        <v>0</v>
      </c>
      <c r="E259" t="s">
        <v>212</v>
      </c>
      <c r="F259" t="s">
        <v>215</v>
      </c>
    </row>
    <row r="260" spans="1:6" x14ac:dyDescent="0.3">
      <c r="A260">
        <v>257</v>
      </c>
      <c r="B260" t="s">
        <v>220</v>
      </c>
      <c r="C260" s="4">
        <v>0</v>
      </c>
      <c r="D260">
        <v>0</v>
      </c>
      <c r="E260" t="s">
        <v>212</v>
      </c>
      <c r="F260" t="s">
        <v>215</v>
      </c>
    </row>
    <row r="261" spans="1:6" x14ac:dyDescent="0.3">
      <c r="A261">
        <v>258</v>
      </c>
      <c r="B261" t="s">
        <v>220</v>
      </c>
      <c r="C261" s="4">
        <v>0</v>
      </c>
      <c r="D261">
        <v>0</v>
      </c>
      <c r="E261" t="s">
        <v>212</v>
      </c>
      <c r="F261" t="s">
        <v>215</v>
      </c>
    </row>
    <row r="262" spans="1:6" x14ac:dyDescent="0.3">
      <c r="A262">
        <v>259</v>
      </c>
      <c r="B262" t="s">
        <v>220</v>
      </c>
      <c r="C262" s="4">
        <v>0</v>
      </c>
      <c r="D262">
        <v>0</v>
      </c>
      <c r="E262" t="s">
        <v>212</v>
      </c>
      <c r="F262" t="s">
        <v>215</v>
      </c>
    </row>
    <row r="263" spans="1:6" x14ac:dyDescent="0.3">
      <c r="A263">
        <v>260</v>
      </c>
      <c r="B263" t="s">
        <v>220</v>
      </c>
      <c r="C263" s="4">
        <v>0</v>
      </c>
      <c r="D263">
        <v>0</v>
      </c>
      <c r="E263" t="s">
        <v>212</v>
      </c>
      <c r="F263" t="s">
        <v>215</v>
      </c>
    </row>
    <row r="264" spans="1:6" x14ac:dyDescent="0.3">
      <c r="A264">
        <v>261</v>
      </c>
      <c r="B264" t="s">
        <v>220</v>
      </c>
      <c r="C264" s="4">
        <v>0</v>
      </c>
      <c r="D264">
        <v>0</v>
      </c>
      <c r="E264" t="s">
        <v>212</v>
      </c>
      <c r="F264" t="s">
        <v>215</v>
      </c>
    </row>
    <row r="265" spans="1:6" x14ac:dyDescent="0.3">
      <c r="A265">
        <v>262</v>
      </c>
      <c r="B265" t="s">
        <v>220</v>
      </c>
      <c r="C265" s="4">
        <v>0</v>
      </c>
      <c r="D265">
        <v>0</v>
      </c>
      <c r="E265" t="s">
        <v>212</v>
      </c>
      <c r="F265" t="s">
        <v>215</v>
      </c>
    </row>
    <row r="266" spans="1:6" x14ac:dyDescent="0.3">
      <c r="A266">
        <v>263</v>
      </c>
      <c r="B266" t="s">
        <v>220</v>
      </c>
      <c r="C266" s="4">
        <v>0</v>
      </c>
      <c r="D266">
        <v>0</v>
      </c>
      <c r="E266" t="s">
        <v>212</v>
      </c>
      <c r="F266" t="s">
        <v>215</v>
      </c>
    </row>
    <row r="267" spans="1:6" x14ac:dyDescent="0.3">
      <c r="A267">
        <v>264</v>
      </c>
      <c r="B267" t="s">
        <v>220</v>
      </c>
      <c r="C267" s="4">
        <v>0</v>
      </c>
      <c r="D267">
        <v>0</v>
      </c>
      <c r="E267" t="s">
        <v>212</v>
      </c>
      <c r="F267" t="s">
        <v>215</v>
      </c>
    </row>
    <row r="268" spans="1:6" x14ac:dyDescent="0.3">
      <c r="A268">
        <v>265</v>
      </c>
      <c r="B268" t="s">
        <v>220</v>
      </c>
      <c r="C268" s="4">
        <v>0</v>
      </c>
      <c r="D268">
        <v>0</v>
      </c>
      <c r="E268" t="s">
        <v>212</v>
      </c>
      <c r="F268" t="s">
        <v>215</v>
      </c>
    </row>
    <row r="269" spans="1:6" x14ac:dyDescent="0.3">
      <c r="A269">
        <v>266</v>
      </c>
      <c r="B269" t="s">
        <v>220</v>
      </c>
      <c r="C269" s="4">
        <v>0</v>
      </c>
      <c r="D269">
        <v>0</v>
      </c>
      <c r="E269" t="s">
        <v>212</v>
      </c>
      <c r="F269" t="s">
        <v>215</v>
      </c>
    </row>
    <row r="270" spans="1:6" x14ac:dyDescent="0.3">
      <c r="A270">
        <v>267</v>
      </c>
      <c r="B270" t="s">
        <v>220</v>
      </c>
      <c r="C270" s="4">
        <v>0</v>
      </c>
      <c r="D270">
        <v>0</v>
      </c>
      <c r="E270" t="s">
        <v>212</v>
      </c>
      <c r="F270" t="s">
        <v>215</v>
      </c>
    </row>
    <row r="271" spans="1:6" x14ac:dyDescent="0.3">
      <c r="A271">
        <v>268</v>
      </c>
      <c r="B271" t="s">
        <v>220</v>
      </c>
      <c r="C271" s="4">
        <v>0</v>
      </c>
      <c r="D271">
        <v>0</v>
      </c>
      <c r="E271" t="s">
        <v>212</v>
      </c>
      <c r="F271" t="s">
        <v>215</v>
      </c>
    </row>
    <row r="272" spans="1:6" x14ac:dyDescent="0.3">
      <c r="A272">
        <v>269</v>
      </c>
      <c r="B272" t="s">
        <v>220</v>
      </c>
      <c r="C272" s="4">
        <v>0</v>
      </c>
      <c r="D272">
        <v>0</v>
      </c>
      <c r="E272" t="s">
        <v>212</v>
      </c>
      <c r="F272" t="s">
        <v>215</v>
      </c>
    </row>
    <row r="273" spans="1:6" x14ac:dyDescent="0.3">
      <c r="A273">
        <v>270</v>
      </c>
      <c r="B273" t="s">
        <v>220</v>
      </c>
      <c r="C273" s="4">
        <v>0</v>
      </c>
      <c r="D273">
        <v>0</v>
      </c>
      <c r="E273" t="s">
        <v>212</v>
      </c>
      <c r="F273" t="s">
        <v>215</v>
      </c>
    </row>
    <row r="274" spans="1:6" x14ac:dyDescent="0.3">
      <c r="A274">
        <v>271</v>
      </c>
      <c r="B274" t="s">
        <v>220</v>
      </c>
      <c r="C274" s="4">
        <v>0</v>
      </c>
      <c r="D274">
        <v>0</v>
      </c>
      <c r="E274" t="s">
        <v>212</v>
      </c>
      <c r="F274" t="s">
        <v>215</v>
      </c>
    </row>
    <row r="275" spans="1:6" x14ac:dyDescent="0.3">
      <c r="A275">
        <v>272</v>
      </c>
      <c r="B275" t="s">
        <v>220</v>
      </c>
      <c r="C275" s="4">
        <v>0</v>
      </c>
      <c r="D275">
        <v>0</v>
      </c>
      <c r="E275" t="s">
        <v>212</v>
      </c>
      <c r="F275" t="s">
        <v>215</v>
      </c>
    </row>
    <row r="276" spans="1:6" x14ac:dyDescent="0.3">
      <c r="A276">
        <v>273</v>
      </c>
      <c r="B276" t="s">
        <v>220</v>
      </c>
      <c r="C276" s="4">
        <v>0</v>
      </c>
      <c r="D276">
        <v>0</v>
      </c>
      <c r="E276" t="s">
        <v>212</v>
      </c>
      <c r="F276" t="s">
        <v>215</v>
      </c>
    </row>
    <row r="277" spans="1:6" x14ac:dyDescent="0.3">
      <c r="A277">
        <v>274</v>
      </c>
      <c r="B277" t="s">
        <v>220</v>
      </c>
      <c r="C277" s="4">
        <v>0</v>
      </c>
      <c r="D277">
        <v>0</v>
      </c>
      <c r="E277" t="s">
        <v>212</v>
      </c>
      <c r="F277" t="s">
        <v>215</v>
      </c>
    </row>
    <row r="278" spans="1:6" x14ac:dyDescent="0.3">
      <c r="A278">
        <v>275</v>
      </c>
      <c r="B278" t="s">
        <v>220</v>
      </c>
      <c r="C278" s="4">
        <v>0</v>
      </c>
      <c r="D278">
        <v>0</v>
      </c>
      <c r="E278" t="s">
        <v>212</v>
      </c>
      <c r="F278" t="s">
        <v>215</v>
      </c>
    </row>
    <row r="279" spans="1:6" x14ac:dyDescent="0.3">
      <c r="A279">
        <v>276</v>
      </c>
      <c r="B279" t="s">
        <v>220</v>
      </c>
      <c r="C279" s="4">
        <v>0</v>
      </c>
      <c r="D279">
        <v>0</v>
      </c>
      <c r="E279" t="s">
        <v>212</v>
      </c>
      <c r="F279" t="s">
        <v>215</v>
      </c>
    </row>
    <row r="280" spans="1:6" x14ac:dyDescent="0.3">
      <c r="A280">
        <v>277</v>
      </c>
      <c r="B280" t="s">
        <v>220</v>
      </c>
      <c r="C280" s="4">
        <v>0</v>
      </c>
      <c r="D280">
        <v>0</v>
      </c>
      <c r="E280" t="s">
        <v>212</v>
      </c>
      <c r="F280" t="s">
        <v>215</v>
      </c>
    </row>
    <row r="281" spans="1:6" x14ac:dyDescent="0.3">
      <c r="A281">
        <v>278</v>
      </c>
      <c r="B281" t="s">
        <v>220</v>
      </c>
      <c r="C281" s="4">
        <v>0</v>
      </c>
      <c r="D281">
        <v>0</v>
      </c>
      <c r="E281" t="s">
        <v>212</v>
      </c>
      <c r="F281" t="s">
        <v>215</v>
      </c>
    </row>
    <row r="282" spans="1:6" x14ac:dyDescent="0.3">
      <c r="A282">
        <v>279</v>
      </c>
      <c r="B282" t="s">
        <v>220</v>
      </c>
      <c r="C282" s="4">
        <v>0</v>
      </c>
      <c r="D282">
        <v>0</v>
      </c>
      <c r="E282" t="s">
        <v>212</v>
      </c>
      <c r="F282" t="s">
        <v>215</v>
      </c>
    </row>
    <row r="283" spans="1:6" x14ac:dyDescent="0.3">
      <c r="A283">
        <v>280</v>
      </c>
      <c r="B283" t="s">
        <v>220</v>
      </c>
      <c r="C283" s="4">
        <v>0</v>
      </c>
      <c r="D283">
        <v>0</v>
      </c>
      <c r="E283" t="s">
        <v>212</v>
      </c>
      <c r="F283" t="s">
        <v>215</v>
      </c>
    </row>
    <row r="284" spans="1:6" x14ac:dyDescent="0.3">
      <c r="A284">
        <v>281</v>
      </c>
      <c r="B284" t="s">
        <v>220</v>
      </c>
      <c r="C284" s="4">
        <v>0</v>
      </c>
      <c r="D284">
        <v>0</v>
      </c>
      <c r="E284" t="s">
        <v>212</v>
      </c>
      <c r="F284" t="s">
        <v>215</v>
      </c>
    </row>
    <row r="285" spans="1:6" x14ac:dyDescent="0.3">
      <c r="A285">
        <v>282</v>
      </c>
      <c r="B285" t="s">
        <v>220</v>
      </c>
      <c r="C285" s="4">
        <v>0</v>
      </c>
      <c r="D285">
        <v>0</v>
      </c>
      <c r="E285" t="s">
        <v>212</v>
      </c>
      <c r="F285" t="s">
        <v>215</v>
      </c>
    </row>
    <row r="286" spans="1:6" x14ac:dyDescent="0.3">
      <c r="A286">
        <v>283</v>
      </c>
      <c r="B286" t="s">
        <v>220</v>
      </c>
      <c r="C286" s="4">
        <v>0</v>
      </c>
      <c r="D286">
        <v>0</v>
      </c>
      <c r="E286" t="s">
        <v>212</v>
      </c>
      <c r="F286" t="s">
        <v>215</v>
      </c>
    </row>
    <row r="287" spans="1:6" x14ac:dyDescent="0.3">
      <c r="A287">
        <v>284</v>
      </c>
      <c r="B287" t="s">
        <v>220</v>
      </c>
      <c r="C287" s="4">
        <v>0</v>
      </c>
      <c r="D287">
        <v>0</v>
      </c>
      <c r="E287" t="s">
        <v>212</v>
      </c>
      <c r="F287" t="s">
        <v>215</v>
      </c>
    </row>
    <row r="288" spans="1:6" x14ac:dyDescent="0.3">
      <c r="A288">
        <v>285</v>
      </c>
      <c r="B288" t="s">
        <v>220</v>
      </c>
      <c r="C288" s="4">
        <v>0</v>
      </c>
      <c r="D288">
        <v>0</v>
      </c>
      <c r="E288" t="s">
        <v>212</v>
      </c>
      <c r="F288" t="s">
        <v>215</v>
      </c>
    </row>
    <row r="289" spans="1:6" x14ac:dyDescent="0.3">
      <c r="A289">
        <v>286</v>
      </c>
      <c r="B289" t="s">
        <v>220</v>
      </c>
      <c r="C289" s="4">
        <v>0</v>
      </c>
      <c r="D289">
        <v>0</v>
      </c>
      <c r="E289" t="s">
        <v>212</v>
      </c>
      <c r="F289" t="s">
        <v>215</v>
      </c>
    </row>
    <row r="290" spans="1:6" x14ac:dyDescent="0.3">
      <c r="A290">
        <v>287</v>
      </c>
      <c r="B290" t="s">
        <v>220</v>
      </c>
      <c r="C290" s="4">
        <v>0</v>
      </c>
      <c r="D290">
        <v>0</v>
      </c>
      <c r="E290" t="s">
        <v>212</v>
      </c>
      <c r="F290" t="s">
        <v>215</v>
      </c>
    </row>
    <row r="291" spans="1:6" x14ac:dyDescent="0.3">
      <c r="A291">
        <v>288</v>
      </c>
      <c r="B291" t="s">
        <v>220</v>
      </c>
      <c r="C291" s="4">
        <v>0</v>
      </c>
      <c r="D291">
        <v>0</v>
      </c>
      <c r="E291" t="s">
        <v>212</v>
      </c>
      <c r="F291" t="s">
        <v>215</v>
      </c>
    </row>
    <row r="292" spans="1:6" x14ac:dyDescent="0.3">
      <c r="A292">
        <v>289</v>
      </c>
      <c r="B292" t="s">
        <v>220</v>
      </c>
      <c r="C292" s="4">
        <v>0</v>
      </c>
      <c r="D292">
        <v>0</v>
      </c>
      <c r="E292" t="s">
        <v>212</v>
      </c>
      <c r="F292" t="s">
        <v>215</v>
      </c>
    </row>
    <row r="293" spans="1:6" x14ac:dyDescent="0.3">
      <c r="A293">
        <v>290</v>
      </c>
      <c r="B293" t="s">
        <v>220</v>
      </c>
      <c r="C293" s="4">
        <v>0</v>
      </c>
      <c r="D293">
        <v>0</v>
      </c>
      <c r="E293" t="s">
        <v>212</v>
      </c>
      <c r="F293" t="s">
        <v>215</v>
      </c>
    </row>
    <row r="294" spans="1:6" x14ac:dyDescent="0.3">
      <c r="A294">
        <v>291</v>
      </c>
      <c r="B294" t="s">
        <v>220</v>
      </c>
      <c r="C294" s="4">
        <v>0</v>
      </c>
      <c r="D294">
        <v>0</v>
      </c>
      <c r="E294" t="s">
        <v>212</v>
      </c>
      <c r="F294" t="s">
        <v>215</v>
      </c>
    </row>
    <row r="295" spans="1:6" x14ac:dyDescent="0.3">
      <c r="A295">
        <v>292</v>
      </c>
      <c r="B295" t="s">
        <v>220</v>
      </c>
      <c r="C295" s="4">
        <v>0</v>
      </c>
      <c r="D295">
        <v>0</v>
      </c>
      <c r="E295" t="s">
        <v>212</v>
      </c>
      <c r="F295" t="s">
        <v>215</v>
      </c>
    </row>
    <row r="296" spans="1:6" x14ac:dyDescent="0.3">
      <c r="A296">
        <v>293</v>
      </c>
      <c r="B296" t="s">
        <v>220</v>
      </c>
      <c r="C296" s="4">
        <v>0</v>
      </c>
      <c r="D296">
        <v>0</v>
      </c>
      <c r="E296" t="s">
        <v>212</v>
      </c>
      <c r="F296" t="s">
        <v>215</v>
      </c>
    </row>
    <row r="297" spans="1:6" x14ac:dyDescent="0.3">
      <c r="A297">
        <v>294</v>
      </c>
      <c r="B297" t="s">
        <v>220</v>
      </c>
      <c r="C297" s="4">
        <v>0</v>
      </c>
      <c r="D297">
        <v>0</v>
      </c>
      <c r="E297" t="s">
        <v>212</v>
      </c>
      <c r="F297" t="s">
        <v>215</v>
      </c>
    </row>
    <row r="298" spans="1:6" x14ac:dyDescent="0.3">
      <c r="A298">
        <v>295</v>
      </c>
      <c r="B298" t="s">
        <v>220</v>
      </c>
      <c r="C298" s="4">
        <v>0</v>
      </c>
      <c r="D298">
        <v>0</v>
      </c>
      <c r="E298" t="s">
        <v>212</v>
      </c>
      <c r="F298" t="s">
        <v>215</v>
      </c>
    </row>
    <row r="299" spans="1:6" x14ac:dyDescent="0.3">
      <c r="A299">
        <v>296</v>
      </c>
      <c r="B299" t="s">
        <v>220</v>
      </c>
      <c r="C299" s="4">
        <v>0</v>
      </c>
      <c r="D299">
        <v>0</v>
      </c>
      <c r="E299" t="s">
        <v>212</v>
      </c>
      <c r="F299" t="s">
        <v>215</v>
      </c>
    </row>
    <row r="300" spans="1:6" x14ac:dyDescent="0.3">
      <c r="A300">
        <v>297</v>
      </c>
      <c r="B300" t="s">
        <v>220</v>
      </c>
      <c r="C300" s="4">
        <v>0</v>
      </c>
      <c r="D300">
        <v>0</v>
      </c>
      <c r="E300" t="s">
        <v>212</v>
      </c>
      <c r="F300" t="s">
        <v>215</v>
      </c>
    </row>
    <row r="301" spans="1:6" x14ac:dyDescent="0.3">
      <c r="A301">
        <v>298</v>
      </c>
      <c r="B301" t="s">
        <v>220</v>
      </c>
      <c r="C301" s="4">
        <v>0</v>
      </c>
      <c r="D301">
        <v>0</v>
      </c>
      <c r="E301" t="s">
        <v>212</v>
      </c>
      <c r="F301" t="s">
        <v>215</v>
      </c>
    </row>
    <row r="302" spans="1:6" x14ac:dyDescent="0.3">
      <c r="A302">
        <v>299</v>
      </c>
      <c r="B302" t="s">
        <v>220</v>
      </c>
      <c r="C302" s="4">
        <v>0</v>
      </c>
      <c r="D302">
        <v>0</v>
      </c>
      <c r="E302" t="s">
        <v>212</v>
      </c>
      <c r="F302" t="s">
        <v>215</v>
      </c>
    </row>
    <row r="303" spans="1:6" x14ac:dyDescent="0.3">
      <c r="A303">
        <v>300</v>
      </c>
      <c r="B303" t="s">
        <v>220</v>
      </c>
      <c r="C303" s="4">
        <v>0</v>
      </c>
      <c r="D303">
        <v>0</v>
      </c>
      <c r="E303" t="s">
        <v>212</v>
      </c>
      <c r="F303" t="s">
        <v>215</v>
      </c>
    </row>
    <row r="304" spans="1:6" x14ac:dyDescent="0.3">
      <c r="A304">
        <v>301</v>
      </c>
      <c r="B304" t="s">
        <v>220</v>
      </c>
      <c r="C304" s="4">
        <v>0</v>
      </c>
      <c r="D304">
        <v>0</v>
      </c>
      <c r="E304" t="s">
        <v>212</v>
      </c>
      <c r="F304" t="s">
        <v>215</v>
      </c>
    </row>
    <row r="305" spans="1:6" x14ac:dyDescent="0.3">
      <c r="A305">
        <v>302</v>
      </c>
      <c r="B305" t="s">
        <v>220</v>
      </c>
      <c r="C305" s="4">
        <v>0</v>
      </c>
      <c r="D305">
        <v>0</v>
      </c>
      <c r="E305" t="s">
        <v>212</v>
      </c>
      <c r="F305" t="s">
        <v>215</v>
      </c>
    </row>
    <row r="306" spans="1:6" x14ac:dyDescent="0.3">
      <c r="A306">
        <v>303</v>
      </c>
      <c r="B306" t="s">
        <v>220</v>
      </c>
      <c r="C306" s="4">
        <v>0</v>
      </c>
      <c r="D306">
        <v>0</v>
      </c>
      <c r="E306" t="s">
        <v>212</v>
      </c>
      <c r="F306" t="s">
        <v>215</v>
      </c>
    </row>
    <row r="307" spans="1:6" x14ac:dyDescent="0.3">
      <c r="A307">
        <v>304</v>
      </c>
      <c r="B307" t="s">
        <v>220</v>
      </c>
      <c r="C307" s="4">
        <v>0</v>
      </c>
      <c r="D307">
        <v>0</v>
      </c>
      <c r="E307" t="s">
        <v>212</v>
      </c>
      <c r="F307" t="s">
        <v>215</v>
      </c>
    </row>
    <row r="308" spans="1:6" x14ac:dyDescent="0.3">
      <c r="A308">
        <v>305</v>
      </c>
      <c r="B308" t="s">
        <v>220</v>
      </c>
      <c r="C308" s="4">
        <v>0</v>
      </c>
      <c r="D308">
        <v>0</v>
      </c>
      <c r="E308" t="s">
        <v>212</v>
      </c>
      <c r="F308" t="s">
        <v>215</v>
      </c>
    </row>
    <row r="309" spans="1:6" x14ac:dyDescent="0.3">
      <c r="A309">
        <v>306</v>
      </c>
      <c r="B309" t="s">
        <v>220</v>
      </c>
      <c r="C309" s="4">
        <v>0</v>
      </c>
      <c r="D309">
        <v>0</v>
      </c>
      <c r="E309" t="s">
        <v>212</v>
      </c>
      <c r="F309" t="s">
        <v>215</v>
      </c>
    </row>
    <row r="310" spans="1:6" x14ac:dyDescent="0.3">
      <c r="A310">
        <v>307</v>
      </c>
      <c r="B310" t="s">
        <v>220</v>
      </c>
      <c r="C310" s="4">
        <v>0</v>
      </c>
      <c r="D310">
        <v>0</v>
      </c>
      <c r="E310" t="s">
        <v>212</v>
      </c>
      <c r="F310" t="s">
        <v>215</v>
      </c>
    </row>
    <row r="311" spans="1:6" x14ac:dyDescent="0.3">
      <c r="A311">
        <v>308</v>
      </c>
      <c r="B311" t="s">
        <v>220</v>
      </c>
      <c r="C311" s="4">
        <v>0</v>
      </c>
      <c r="D311">
        <v>0</v>
      </c>
      <c r="E311" t="s">
        <v>212</v>
      </c>
      <c r="F311" t="s">
        <v>215</v>
      </c>
    </row>
    <row r="312" spans="1:6" x14ac:dyDescent="0.3">
      <c r="A312">
        <v>309</v>
      </c>
      <c r="B312" t="s">
        <v>220</v>
      </c>
      <c r="C312" s="4">
        <v>0</v>
      </c>
      <c r="D312">
        <v>0</v>
      </c>
      <c r="E312" t="s">
        <v>212</v>
      </c>
      <c r="F312" t="s">
        <v>215</v>
      </c>
    </row>
    <row r="313" spans="1:6" x14ac:dyDescent="0.3">
      <c r="A313">
        <v>310</v>
      </c>
      <c r="B313" t="s">
        <v>220</v>
      </c>
      <c r="C313" s="4">
        <v>0</v>
      </c>
      <c r="D313">
        <v>0</v>
      </c>
      <c r="E313" t="s">
        <v>212</v>
      </c>
      <c r="F313" t="s">
        <v>215</v>
      </c>
    </row>
    <row r="314" spans="1:6" x14ac:dyDescent="0.3">
      <c r="A314">
        <v>311</v>
      </c>
      <c r="B314" t="s">
        <v>220</v>
      </c>
      <c r="C314" s="4">
        <v>0</v>
      </c>
      <c r="D314">
        <v>0</v>
      </c>
      <c r="E314" t="s">
        <v>212</v>
      </c>
      <c r="F314" t="s">
        <v>215</v>
      </c>
    </row>
    <row r="315" spans="1:6" x14ac:dyDescent="0.3">
      <c r="A315">
        <v>312</v>
      </c>
      <c r="B315" t="s">
        <v>220</v>
      </c>
      <c r="C315" s="4">
        <v>0</v>
      </c>
      <c r="D315">
        <v>0</v>
      </c>
      <c r="E315" t="s">
        <v>212</v>
      </c>
      <c r="F315" t="s">
        <v>215</v>
      </c>
    </row>
    <row r="316" spans="1:6" x14ac:dyDescent="0.3">
      <c r="A316">
        <v>313</v>
      </c>
      <c r="B316" t="s">
        <v>220</v>
      </c>
      <c r="C316" s="4">
        <v>0</v>
      </c>
      <c r="D316">
        <v>0</v>
      </c>
      <c r="E316" t="s">
        <v>212</v>
      </c>
      <c r="F316" t="s">
        <v>215</v>
      </c>
    </row>
    <row r="317" spans="1:6" x14ac:dyDescent="0.3">
      <c r="A317">
        <v>314</v>
      </c>
      <c r="B317" t="s">
        <v>220</v>
      </c>
      <c r="C317" s="4">
        <v>0</v>
      </c>
      <c r="D317">
        <v>0</v>
      </c>
      <c r="E317" t="s">
        <v>212</v>
      </c>
      <c r="F317" t="s">
        <v>215</v>
      </c>
    </row>
    <row r="318" spans="1:6" x14ac:dyDescent="0.3">
      <c r="A318">
        <v>315</v>
      </c>
      <c r="B318" t="s">
        <v>220</v>
      </c>
      <c r="C318" s="4">
        <v>0</v>
      </c>
      <c r="D318">
        <v>0</v>
      </c>
      <c r="E318" t="s">
        <v>212</v>
      </c>
      <c r="F318" t="s">
        <v>215</v>
      </c>
    </row>
    <row r="319" spans="1:6" x14ac:dyDescent="0.3">
      <c r="A319">
        <v>316</v>
      </c>
      <c r="B319" t="s">
        <v>220</v>
      </c>
      <c r="C319" s="4">
        <v>0</v>
      </c>
      <c r="D319">
        <v>0</v>
      </c>
      <c r="E319" t="s">
        <v>212</v>
      </c>
      <c r="F319" t="s">
        <v>215</v>
      </c>
    </row>
    <row r="320" spans="1:6" x14ac:dyDescent="0.3">
      <c r="A320">
        <v>317</v>
      </c>
      <c r="B320" t="s">
        <v>220</v>
      </c>
      <c r="C320" s="4">
        <v>0</v>
      </c>
      <c r="D320">
        <v>0</v>
      </c>
      <c r="E320" t="s">
        <v>212</v>
      </c>
      <c r="F320" t="s">
        <v>215</v>
      </c>
    </row>
    <row r="321" spans="1:6" x14ac:dyDescent="0.3">
      <c r="A321">
        <v>318</v>
      </c>
      <c r="B321" t="s">
        <v>220</v>
      </c>
      <c r="C321" s="4">
        <v>0</v>
      </c>
      <c r="D321">
        <v>0</v>
      </c>
      <c r="E321" t="s">
        <v>212</v>
      </c>
      <c r="F321" t="s">
        <v>215</v>
      </c>
    </row>
    <row r="322" spans="1:6" x14ac:dyDescent="0.3">
      <c r="A322">
        <v>319</v>
      </c>
      <c r="B322" t="s">
        <v>220</v>
      </c>
      <c r="C322" s="4">
        <v>0</v>
      </c>
      <c r="D322">
        <v>0</v>
      </c>
      <c r="E322" t="s">
        <v>212</v>
      </c>
      <c r="F322" t="s">
        <v>215</v>
      </c>
    </row>
    <row r="323" spans="1:6" x14ac:dyDescent="0.3">
      <c r="A323">
        <v>320</v>
      </c>
      <c r="B323" t="s">
        <v>220</v>
      </c>
      <c r="C323" s="4">
        <v>0</v>
      </c>
      <c r="D323">
        <v>0</v>
      </c>
      <c r="E323" t="s">
        <v>212</v>
      </c>
      <c r="F323" t="s">
        <v>215</v>
      </c>
    </row>
    <row r="324" spans="1:6" x14ac:dyDescent="0.3">
      <c r="A324">
        <v>321</v>
      </c>
      <c r="B324" t="s">
        <v>220</v>
      </c>
      <c r="C324" s="4">
        <v>0</v>
      </c>
      <c r="D324">
        <v>0</v>
      </c>
      <c r="E324" t="s">
        <v>212</v>
      </c>
      <c r="F324" t="s">
        <v>215</v>
      </c>
    </row>
    <row r="325" spans="1:6" x14ac:dyDescent="0.3">
      <c r="A325">
        <v>322</v>
      </c>
      <c r="B325" t="s">
        <v>220</v>
      </c>
      <c r="C325" s="4">
        <v>0</v>
      </c>
      <c r="D325">
        <v>0</v>
      </c>
      <c r="E325" t="s">
        <v>212</v>
      </c>
      <c r="F325" t="s">
        <v>215</v>
      </c>
    </row>
    <row r="326" spans="1:6" x14ac:dyDescent="0.3">
      <c r="A326">
        <v>323</v>
      </c>
      <c r="B326" t="s">
        <v>220</v>
      </c>
      <c r="C326" s="4">
        <v>0</v>
      </c>
      <c r="D326">
        <v>0</v>
      </c>
      <c r="E326" t="s">
        <v>212</v>
      </c>
      <c r="F326" t="s">
        <v>215</v>
      </c>
    </row>
    <row r="327" spans="1:6" x14ac:dyDescent="0.3">
      <c r="A327">
        <v>324</v>
      </c>
      <c r="B327" t="s">
        <v>220</v>
      </c>
      <c r="C327" s="4">
        <v>0</v>
      </c>
      <c r="D327">
        <v>0</v>
      </c>
      <c r="E327" t="s">
        <v>212</v>
      </c>
      <c r="F327" t="s">
        <v>215</v>
      </c>
    </row>
    <row r="328" spans="1:6" x14ac:dyDescent="0.3">
      <c r="A328">
        <v>325</v>
      </c>
      <c r="B328" t="s">
        <v>220</v>
      </c>
      <c r="C328" s="4">
        <v>0</v>
      </c>
      <c r="D328">
        <v>0</v>
      </c>
      <c r="E328" t="s">
        <v>212</v>
      </c>
      <c r="F328" t="s">
        <v>215</v>
      </c>
    </row>
    <row r="329" spans="1:6" x14ac:dyDescent="0.3">
      <c r="A329">
        <v>326</v>
      </c>
      <c r="B329" t="s">
        <v>220</v>
      </c>
      <c r="C329" s="4">
        <v>0</v>
      </c>
      <c r="D329">
        <v>0</v>
      </c>
      <c r="E329" t="s">
        <v>212</v>
      </c>
      <c r="F329" t="s">
        <v>215</v>
      </c>
    </row>
    <row r="330" spans="1:6" x14ac:dyDescent="0.3">
      <c r="A330">
        <v>327</v>
      </c>
      <c r="B330" t="s">
        <v>220</v>
      </c>
      <c r="C330" s="4">
        <v>0</v>
      </c>
      <c r="D330">
        <v>0</v>
      </c>
      <c r="E330" t="s">
        <v>212</v>
      </c>
      <c r="F330" t="s">
        <v>215</v>
      </c>
    </row>
    <row r="331" spans="1:6" x14ac:dyDescent="0.3">
      <c r="A331">
        <v>328</v>
      </c>
      <c r="B331" t="s">
        <v>220</v>
      </c>
      <c r="C331" s="4">
        <v>0</v>
      </c>
      <c r="D331">
        <v>0</v>
      </c>
      <c r="E331" t="s">
        <v>212</v>
      </c>
      <c r="F331" t="s">
        <v>215</v>
      </c>
    </row>
    <row r="332" spans="1:6" x14ac:dyDescent="0.3">
      <c r="A332">
        <v>329</v>
      </c>
      <c r="B332" t="s">
        <v>220</v>
      </c>
      <c r="C332" s="4">
        <v>0</v>
      </c>
      <c r="D332">
        <v>0</v>
      </c>
      <c r="E332" t="s">
        <v>212</v>
      </c>
      <c r="F332" t="s">
        <v>215</v>
      </c>
    </row>
    <row r="333" spans="1:6" x14ac:dyDescent="0.3">
      <c r="A333">
        <v>330</v>
      </c>
      <c r="B333" t="s">
        <v>220</v>
      </c>
      <c r="C333" s="4">
        <v>0</v>
      </c>
      <c r="D333">
        <v>0</v>
      </c>
      <c r="E333" t="s">
        <v>212</v>
      </c>
      <c r="F333" t="s">
        <v>215</v>
      </c>
    </row>
    <row r="334" spans="1:6" x14ac:dyDescent="0.3">
      <c r="A334">
        <v>331</v>
      </c>
      <c r="B334" t="s">
        <v>220</v>
      </c>
      <c r="C334" s="4">
        <v>0</v>
      </c>
      <c r="D334">
        <v>0</v>
      </c>
      <c r="E334" t="s">
        <v>212</v>
      </c>
      <c r="F334" t="s">
        <v>215</v>
      </c>
    </row>
    <row r="335" spans="1:6" x14ac:dyDescent="0.3">
      <c r="A335">
        <v>332</v>
      </c>
      <c r="B335" t="s">
        <v>220</v>
      </c>
      <c r="C335" s="4">
        <v>0</v>
      </c>
      <c r="D335">
        <v>0</v>
      </c>
      <c r="E335" t="s">
        <v>212</v>
      </c>
      <c r="F335" t="s">
        <v>215</v>
      </c>
    </row>
    <row r="336" spans="1:6" x14ac:dyDescent="0.3">
      <c r="A336">
        <v>333</v>
      </c>
      <c r="B336" t="s">
        <v>220</v>
      </c>
      <c r="C336" s="4">
        <v>0</v>
      </c>
      <c r="D336">
        <v>0</v>
      </c>
      <c r="E336" t="s">
        <v>212</v>
      </c>
      <c r="F336" t="s">
        <v>215</v>
      </c>
    </row>
    <row r="337" spans="1:6" x14ac:dyDescent="0.3">
      <c r="A337">
        <v>334</v>
      </c>
      <c r="B337" t="s">
        <v>220</v>
      </c>
      <c r="C337" s="4">
        <v>0</v>
      </c>
      <c r="D337">
        <v>0</v>
      </c>
      <c r="E337" t="s">
        <v>212</v>
      </c>
      <c r="F337" t="s">
        <v>215</v>
      </c>
    </row>
    <row r="338" spans="1:6" x14ac:dyDescent="0.3">
      <c r="A338">
        <v>335</v>
      </c>
      <c r="B338" t="s">
        <v>220</v>
      </c>
      <c r="C338" s="4">
        <v>0</v>
      </c>
      <c r="D338">
        <v>0</v>
      </c>
      <c r="E338" t="s">
        <v>212</v>
      </c>
      <c r="F338" t="s">
        <v>215</v>
      </c>
    </row>
    <row r="339" spans="1:6" x14ac:dyDescent="0.3">
      <c r="A339">
        <v>336</v>
      </c>
      <c r="B339" t="s">
        <v>220</v>
      </c>
      <c r="C339" s="4">
        <v>0</v>
      </c>
      <c r="D339">
        <v>0</v>
      </c>
      <c r="E339" t="s">
        <v>212</v>
      </c>
      <c r="F339" t="s">
        <v>215</v>
      </c>
    </row>
    <row r="340" spans="1:6" x14ac:dyDescent="0.3">
      <c r="A340">
        <v>337</v>
      </c>
      <c r="B340" t="s">
        <v>220</v>
      </c>
      <c r="C340" s="4">
        <v>0</v>
      </c>
      <c r="D340">
        <v>0</v>
      </c>
      <c r="E340" t="s">
        <v>212</v>
      </c>
      <c r="F340" t="s">
        <v>215</v>
      </c>
    </row>
    <row r="341" spans="1:6" x14ac:dyDescent="0.3">
      <c r="A341">
        <v>338</v>
      </c>
      <c r="B341" t="s">
        <v>220</v>
      </c>
      <c r="C341" s="4">
        <v>0</v>
      </c>
      <c r="D341">
        <v>0</v>
      </c>
      <c r="E341" t="s">
        <v>212</v>
      </c>
      <c r="F341" t="s">
        <v>215</v>
      </c>
    </row>
    <row r="342" spans="1:6" x14ac:dyDescent="0.3">
      <c r="A342">
        <v>339</v>
      </c>
      <c r="B342" t="s">
        <v>220</v>
      </c>
      <c r="C342" s="4">
        <v>0</v>
      </c>
      <c r="D342">
        <v>0</v>
      </c>
      <c r="E342" t="s">
        <v>212</v>
      </c>
      <c r="F342" t="s">
        <v>215</v>
      </c>
    </row>
    <row r="343" spans="1:6" x14ac:dyDescent="0.3">
      <c r="A343">
        <v>340</v>
      </c>
      <c r="B343" t="s">
        <v>220</v>
      </c>
      <c r="C343" s="4">
        <v>0</v>
      </c>
      <c r="D343">
        <v>0</v>
      </c>
      <c r="E343" t="s">
        <v>212</v>
      </c>
      <c r="F343" t="s">
        <v>215</v>
      </c>
    </row>
    <row r="344" spans="1:6" x14ac:dyDescent="0.3">
      <c r="A344">
        <v>341</v>
      </c>
      <c r="B344" t="s">
        <v>220</v>
      </c>
      <c r="C344" s="4">
        <v>0</v>
      </c>
      <c r="D344">
        <v>0</v>
      </c>
      <c r="E344" t="s">
        <v>212</v>
      </c>
      <c r="F344" t="s">
        <v>215</v>
      </c>
    </row>
    <row r="345" spans="1:6" x14ac:dyDescent="0.3">
      <c r="A345">
        <v>342</v>
      </c>
      <c r="B345" t="s">
        <v>220</v>
      </c>
      <c r="C345" s="4">
        <v>0</v>
      </c>
      <c r="D345">
        <v>0</v>
      </c>
      <c r="E345" t="s">
        <v>212</v>
      </c>
      <c r="F345" t="s">
        <v>215</v>
      </c>
    </row>
    <row r="346" spans="1:6" x14ac:dyDescent="0.3">
      <c r="A346">
        <v>343</v>
      </c>
      <c r="B346" t="s">
        <v>220</v>
      </c>
      <c r="C346" s="4">
        <v>0</v>
      </c>
      <c r="D346">
        <v>0</v>
      </c>
      <c r="E346" t="s">
        <v>212</v>
      </c>
      <c r="F346" t="s">
        <v>215</v>
      </c>
    </row>
    <row r="347" spans="1:6" x14ac:dyDescent="0.3">
      <c r="A347">
        <v>344</v>
      </c>
      <c r="B347" t="s">
        <v>220</v>
      </c>
      <c r="C347" s="4">
        <v>0</v>
      </c>
      <c r="D347">
        <v>0</v>
      </c>
      <c r="E347" t="s">
        <v>212</v>
      </c>
      <c r="F347" t="s">
        <v>215</v>
      </c>
    </row>
    <row r="348" spans="1:6" x14ac:dyDescent="0.3">
      <c r="A348">
        <v>345</v>
      </c>
      <c r="B348" t="s">
        <v>220</v>
      </c>
      <c r="C348" s="4">
        <v>0</v>
      </c>
      <c r="D348">
        <v>0</v>
      </c>
      <c r="E348" t="s">
        <v>212</v>
      </c>
      <c r="F348" t="s">
        <v>215</v>
      </c>
    </row>
    <row r="349" spans="1:6" x14ac:dyDescent="0.3">
      <c r="A349">
        <v>346</v>
      </c>
      <c r="B349" t="s">
        <v>220</v>
      </c>
      <c r="C349" s="4">
        <v>0</v>
      </c>
      <c r="D349">
        <v>0</v>
      </c>
      <c r="E349" t="s">
        <v>212</v>
      </c>
      <c r="F349" t="s">
        <v>215</v>
      </c>
    </row>
    <row r="350" spans="1:6" x14ac:dyDescent="0.3">
      <c r="A350">
        <v>347</v>
      </c>
      <c r="B350" t="s">
        <v>220</v>
      </c>
      <c r="C350" s="4">
        <v>0</v>
      </c>
      <c r="D350">
        <v>0</v>
      </c>
      <c r="E350" t="s">
        <v>212</v>
      </c>
      <c r="F350" t="s">
        <v>215</v>
      </c>
    </row>
    <row r="351" spans="1:6" x14ac:dyDescent="0.3">
      <c r="A351">
        <v>348</v>
      </c>
      <c r="B351" t="s">
        <v>220</v>
      </c>
      <c r="C351" s="4">
        <v>0</v>
      </c>
      <c r="D351">
        <v>0</v>
      </c>
      <c r="E351" t="s">
        <v>212</v>
      </c>
      <c r="F351" t="s">
        <v>215</v>
      </c>
    </row>
    <row r="352" spans="1:6" x14ac:dyDescent="0.3">
      <c r="A352">
        <v>349</v>
      </c>
      <c r="B352" t="s">
        <v>220</v>
      </c>
      <c r="C352" s="4">
        <v>0</v>
      </c>
      <c r="D352">
        <v>0</v>
      </c>
      <c r="E352" t="s">
        <v>212</v>
      </c>
      <c r="F352" t="s">
        <v>215</v>
      </c>
    </row>
    <row r="353" spans="1:6" x14ac:dyDescent="0.3">
      <c r="A353">
        <v>350</v>
      </c>
      <c r="B353" t="s">
        <v>220</v>
      </c>
      <c r="C353" s="4">
        <v>0</v>
      </c>
      <c r="D353">
        <v>0</v>
      </c>
      <c r="E353" t="s">
        <v>212</v>
      </c>
      <c r="F353" t="s">
        <v>215</v>
      </c>
    </row>
    <row r="354" spans="1:6" x14ac:dyDescent="0.3">
      <c r="A354">
        <v>351</v>
      </c>
      <c r="B354" t="s">
        <v>220</v>
      </c>
      <c r="C354" s="4">
        <v>0</v>
      </c>
      <c r="D354">
        <v>0</v>
      </c>
      <c r="E354" t="s">
        <v>212</v>
      </c>
      <c r="F354" t="s">
        <v>215</v>
      </c>
    </row>
    <row r="355" spans="1:6" x14ac:dyDescent="0.3">
      <c r="A355">
        <v>352</v>
      </c>
      <c r="B355" t="s">
        <v>220</v>
      </c>
      <c r="C355" s="4">
        <v>0</v>
      </c>
      <c r="D355">
        <v>0</v>
      </c>
      <c r="E355" t="s">
        <v>212</v>
      </c>
      <c r="F355" t="s">
        <v>215</v>
      </c>
    </row>
    <row r="356" spans="1:6" x14ac:dyDescent="0.3">
      <c r="A356">
        <v>353</v>
      </c>
      <c r="B356" t="s">
        <v>220</v>
      </c>
      <c r="C356" s="4">
        <v>0</v>
      </c>
      <c r="D356">
        <v>0</v>
      </c>
      <c r="E356" t="s">
        <v>212</v>
      </c>
      <c r="F356" t="s">
        <v>215</v>
      </c>
    </row>
    <row r="357" spans="1:6" x14ac:dyDescent="0.3">
      <c r="A357">
        <v>354</v>
      </c>
      <c r="B357" t="s">
        <v>220</v>
      </c>
      <c r="C357" s="4">
        <v>0</v>
      </c>
      <c r="D357">
        <v>0</v>
      </c>
      <c r="E357" t="s">
        <v>212</v>
      </c>
      <c r="F357" t="s">
        <v>215</v>
      </c>
    </row>
    <row r="358" spans="1:6" x14ac:dyDescent="0.3">
      <c r="A358">
        <v>355</v>
      </c>
      <c r="B358" t="s">
        <v>220</v>
      </c>
      <c r="C358" s="4">
        <v>0</v>
      </c>
      <c r="D358">
        <v>0</v>
      </c>
      <c r="E358" t="s">
        <v>212</v>
      </c>
      <c r="F358" t="s">
        <v>215</v>
      </c>
    </row>
    <row r="359" spans="1:6" x14ac:dyDescent="0.3">
      <c r="A359">
        <v>356</v>
      </c>
      <c r="B359" t="s">
        <v>220</v>
      </c>
      <c r="C359" s="4">
        <v>0</v>
      </c>
      <c r="D359">
        <v>0</v>
      </c>
      <c r="E359" t="s">
        <v>212</v>
      </c>
      <c r="F359" t="s">
        <v>215</v>
      </c>
    </row>
    <row r="360" spans="1:6" x14ac:dyDescent="0.3">
      <c r="A360">
        <v>357</v>
      </c>
      <c r="B360" t="s">
        <v>220</v>
      </c>
      <c r="C360" s="4">
        <v>0</v>
      </c>
      <c r="D360">
        <v>0</v>
      </c>
      <c r="E360" t="s">
        <v>212</v>
      </c>
      <c r="F360" t="s">
        <v>215</v>
      </c>
    </row>
    <row r="361" spans="1:6" x14ac:dyDescent="0.3">
      <c r="A361">
        <v>358</v>
      </c>
      <c r="B361" t="s">
        <v>220</v>
      </c>
      <c r="C361" s="4">
        <v>0</v>
      </c>
      <c r="D361">
        <v>0</v>
      </c>
      <c r="E361" t="s">
        <v>212</v>
      </c>
      <c r="F361" t="s">
        <v>215</v>
      </c>
    </row>
    <row r="362" spans="1:6" x14ac:dyDescent="0.3">
      <c r="A362">
        <v>359</v>
      </c>
      <c r="B362" t="s">
        <v>220</v>
      </c>
      <c r="C362" s="4">
        <v>0</v>
      </c>
      <c r="D362">
        <v>0</v>
      </c>
      <c r="E362" t="s">
        <v>212</v>
      </c>
      <c r="F362" t="s">
        <v>215</v>
      </c>
    </row>
    <row r="363" spans="1:6" x14ac:dyDescent="0.3">
      <c r="A363">
        <v>360</v>
      </c>
      <c r="B363" t="s">
        <v>220</v>
      </c>
      <c r="C363" s="4">
        <v>0</v>
      </c>
      <c r="D363">
        <v>0</v>
      </c>
      <c r="E363" t="s">
        <v>212</v>
      </c>
      <c r="F363" t="s">
        <v>215</v>
      </c>
    </row>
    <row r="364" spans="1:6" x14ac:dyDescent="0.3">
      <c r="A364">
        <v>361</v>
      </c>
      <c r="B364" t="s">
        <v>220</v>
      </c>
      <c r="C364" s="4">
        <v>0</v>
      </c>
      <c r="D364">
        <v>0</v>
      </c>
      <c r="E364" t="s">
        <v>212</v>
      </c>
      <c r="F364" t="s">
        <v>215</v>
      </c>
    </row>
    <row r="365" spans="1:6" x14ac:dyDescent="0.3">
      <c r="A365">
        <v>362</v>
      </c>
      <c r="B365" t="s">
        <v>220</v>
      </c>
      <c r="C365" s="4">
        <v>0</v>
      </c>
      <c r="D365">
        <v>0</v>
      </c>
      <c r="E365" t="s">
        <v>212</v>
      </c>
      <c r="F365" t="s">
        <v>215</v>
      </c>
    </row>
    <row r="366" spans="1:6" x14ac:dyDescent="0.3">
      <c r="A366">
        <v>363</v>
      </c>
      <c r="B366" t="s">
        <v>220</v>
      </c>
      <c r="C366" s="4">
        <v>0</v>
      </c>
      <c r="D366">
        <v>0</v>
      </c>
      <c r="E366" t="s">
        <v>212</v>
      </c>
      <c r="F366" t="s">
        <v>215</v>
      </c>
    </row>
    <row r="367" spans="1:6" x14ac:dyDescent="0.3">
      <c r="A367">
        <v>364</v>
      </c>
      <c r="B367" t="s">
        <v>220</v>
      </c>
      <c r="C367" s="4">
        <v>0</v>
      </c>
      <c r="D367">
        <v>0</v>
      </c>
      <c r="E367" t="s">
        <v>212</v>
      </c>
      <c r="F367" t="s">
        <v>215</v>
      </c>
    </row>
    <row r="368" spans="1:6" x14ac:dyDescent="0.3">
      <c r="A368">
        <v>365</v>
      </c>
      <c r="B368" t="s">
        <v>220</v>
      </c>
      <c r="C368" s="4">
        <v>0</v>
      </c>
      <c r="D368">
        <v>0</v>
      </c>
      <c r="E368" t="s">
        <v>212</v>
      </c>
      <c r="F368" t="s">
        <v>215</v>
      </c>
    </row>
    <row r="369" spans="1:6" x14ac:dyDescent="0.3">
      <c r="A369">
        <v>366</v>
      </c>
      <c r="B369" t="s">
        <v>220</v>
      </c>
      <c r="C369" s="4">
        <v>0</v>
      </c>
      <c r="D369">
        <v>0</v>
      </c>
      <c r="E369" t="s">
        <v>212</v>
      </c>
      <c r="F369" t="s">
        <v>215</v>
      </c>
    </row>
    <row r="370" spans="1:6" x14ac:dyDescent="0.3">
      <c r="A370">
        <v>367</v>
      </c>
      <c r="B370" t="s">
        <v>220</v>
      </c>
      <c r="C370" s="4">
        <v>0</v>
      </c>
      <c r="D370">
        <v>0</v>
      </c>
      <c r="E370" t="s">
        <v>212</v>
      </c>
      <c r="F370" t="s">
        <v>215</v>
      </c>
    </row>
    <row r="371" spans="1:6" x14ac:dyDescent="0.3">
      <c r="A371">
        <v>368</v>
      </c>
      <c r="B371" t="s">
        <v>220</v>
      </c>
      <c r="C371" s="4">
        <v>0</v>
      </c>
      <c r="D371">
        <v>0</v>
      </c>
      <c r="E371" t="s">
        <v>212</v>
      </c>
      <c r="F371" t="s">
        <v>215</v>
      </c>
    </row>
    <row r="372" spans="1:6" x14ac:dyDescent="0.3">
      <c r="A372">
        <v>369</v>
      </c>
      <c r="B372" t="s">
        <v>220</v>
      </c>
      <c r="C372" s="4">
        <v>0</v>
      </c>
      <c r="D372">
        <v>0</v>
      </c>
      <c r="E372" t="s">
        <v>212</v>
      </c>
      <c r="F372" t="s">
        <v>215</v>
      </c>
    </row>
    <row r="373" spans="1:6" x14ac:dyDescent="0.3">
      <c r="A373">
        <v>370</v>
      </c>
      <c r="B373" t="s">
        <v>220</v>
      </c>
      <c r="C373" s="4">
        <v>0</v>
      </c>
      <c r="D373">
        <v>0</v>
      </c>
      <c r="E373" t="s">
        <v>212</v>
      </c>
      <c r="F373" t="s">
        <v>215</v>
      </c>
    </row>
    <row r="374" spans="1:6" x14ac:dyDescent="0.3">
      <c r="A374">
        <v>371</v>
      </c>
      <c r="B374" t="s">
        <v>220</v>
      </c>
      <c r="C374" s="4">
        <v>0</v>
      </c>
      <c r="D374">
        <v>0</v>
      </c>
      <c r="E374" t="s">
        <v>212</v>
      </c>
      <c r="F374" t="s">
        <v>215</v>
      </c>
    </row>
    <row r="375" spans="1:6" x14ac:dyDescent="0.3">
      <c r="A375">
        <v>372</v>
      </c>
      <c r="B375" t="s">
        <v>220</v>
      </c>
      <c r="C375" s="4">
        <v>0</v>
      </c>
      <c r="D375">
        <v>0</v>
      </c>
      <c r="E375" t="s">
        <v>212</v>
      </c>
      <c r="F375" t="s">
        <v>215</v>
      </c>
    </row>
    <row r="376" spans="1:6" x14ac:dyDescent="0.3">
      <c r="A376">
        <v>373</v>
      </c>
      <c r="B376" t="s">
        <v>220</v>
      </c>
      <c r="C376" s="4">
        <v>0</v>
      </c>
      <c r="D376">
        <v>0</v>
      </c>
      <c r="E376" t="s">
        <v>212</v>
      </c>
      <c r="F376" t="s">
        <v>215</v>
      </c>
    </row>
    <row r="377" spans="1:6" x14ac:dyDescent="0.3">
      <c r="A377">
        <v>374</v>
      </c>
      <c r="B377" t="s">
        <v>220</v>
      </c>
      <c r="C377" s="4">
        <v>0</v>
      </c>
      <c r="D377">
        <v>0</v>
      </c>
      <c r="E377" t="s">
        <v>212</v>
      </c>
      <c r="F377" t="s">
        <v>215</v>
      </c>
    </row>
    <row r="378" spans="1:6" x14ac:dyDescent="0.3">
      <c r="A378">
        <v>375</v>
      </c>
      <c r="B378" t="s">
        <v>220</v>
      </c>
      <c r="C378" s="4">
        <v>0</v>
      </c>
      <c r="D378">
        <v>0</v>
      </c>
      <c r="E378" t="s">
        <v>212</v>
      </c>
      <c r="F378" t="s">
        <v>215</v>
      </c>
    </row>
    <row r="379" spans="1:6" x14ac:dyDescent="0.3">
      <c r="A379">
        <v>376</v>
      </c>
      <c r="B379" t="s">
        <v>220</v>
      </c>
      <c r="C379" s="4">
        <v>0</v>
      </c>
      <c r="D379">
        <v>0</v>
      </c>
      <c r="E379" t="s">
        <v>212</v>
      </c>
      <c r="F379" t="s">
        <v>215</v>
      </c>
    </row>
    <row r="380" spans="1:6" x14ac:dyDescent="0.3">
      <c r="A380">
        <v>377</v>
      </c>
      <c r="B380" t="s">
        <v>220</v>
      </c>
      <c r="C380" s="4">
        <v>0</v>
      </c>
      <c r="D380">
        <v>0</v>
      </c>
      <c r="E380" t="s">
        <v>212</v>
      </c>
      <c r="F380" t="s">
        <v>215</v>
      </c>
    </row>
    <row r="381" spans="1:6" x14ac:dyDescent="0.3">
      <c r="A381">
        <v>378</v>
      </c>
      <c r="B381" t="s">
        <v>220</v>
      </c>
      <c r="C381" s="4">
        <v>0</v>
      </c>
      <c r="D381">
        <v>0</v>
      </c>
      <c r="E381" t="s">
        <v>212</v>
      </c>
      <c r="F381" t="s">
        <v>215</v>
      </c>
    </row>
    <row r="382" spans="1:6" x14ac:dyDescent="0.3">
      <c r="A382">
        <v>379</v>
      </c>
      <c r="B382" t="s">
        <v>220</v>
      </c>
      <c r="C382" s="4">
        <v>0</v>
      </c>
      <c r="D382">
        <v>0</v>
      </c>
      <c r="E382" t="s">
        <v>212</v>
      </c>
      <c r="F382" t="s">
        <v>215</v>
      </c>
    </row>
    <row r="383" spans="1:6" x14ac:dyDescent="0.3">
      <c r="A383">
        <v>380</v>
      </c>
      <c r="B383" t="s">
        <v>220</v>
      </c>
      <c r="C383" s="4">
        <v>0</v>
      </c>
      <c r="D383">
        <v>0</v>
      </c>
      <c r="E383" t="s">
        <v>212</v>
      </c>
      <c r="F383" t="s">
        <v>215</v>
      </c>
    </row>
    <row r="384" spans="1:6" x14ac:dyDescent="0.3">
      <c r="A384">
        <v>381</v>
      </c>
      <c r="B384" t="s">
        <v>220</v>
      </c>
      <c r="C384" s="4">
        <v>0</v>
      </c>
      <c r="D384">
        <v>0</v>
      </c>
      <c r="E384" t="s">
        <v>212</v>
      </c>
      <c r="F384" t="s">
        <v>215</v>
      </c>
    </row>
    <row r="385" spans="1:6" x14ac:dyDescent="0.3">
      <c r="A385">
        <v>382</v>
      </c>
      <c r="B385" t="s">
        <v>220</v>
      </c>
      <c r="C385" s="4">
        <v>0</v>
      </c>
      <c r="D385">
        <v>0</v>
      </c>
      <c r="E385" t="s">
        <v>212</v>
      </c>
      <c r="F385" t="s">
        <v>215</v>
      </c>
    </row>
    <row r="386" spans="1:6" x14ac:dyDescent="0.3">
      <c r="A386">
        <v>383</v>
      </c>
      <c r="B386" t="s">
        <v>220</v>
      </c>
      <c r="C386" s="4">
        <v>0</v>
      </c>
      <c r="D386">
        <v>0</v>
      </c>
      <c r="E386" t="s">
        <v>212</v>
      </c>
      <c r="F386" t="s">
        <v>215</v>
      </c>
    </row>
    <row r="387" spans="1:6" x14ac:dyDescent="0.3">
      <c r="A387">
        <v>384</v>
      </c>
      <c r="B387" t="s">
        <v>220</v>
      </c>
      <c r="C387" s="4">
        <v>0</v>
      </c>
      <c r="D387">
        <v>0</v>
      </c>
      <c r="E387" t="s">
        <v>212</v>
      </c>
      <c r="F387" t="s">
        <v>215</v>
      </c>
    </row>
    <row r="388" spans="1:6" x14ac:dyDescent="0.3">
      <c r="A388">
        <v>385</v>
      </c>
      <c r="B388" t="s">
        <v>220</v>
      </c>
      <c r="C388" s="4">
        <v>0</v>
      </c>
      <c r="D388">
        <v>0</v>
      </c>
      <c r="E388" t="s">
        <v>212</v>
      </c>
      <c r="F388" t="s">
        <v>215</v>
      </c>
    </row>
    <row r="389" spans="1:6" x14ac:dyDescent="0.3">
      <c r="A389">
        <v>386</v>
      </c>
      <c r="B389" t="s">
        <v>220</v>
      </c>
      <c r="C389" s="4">
        <v>0</v>
      </c>
      <c r="D389">
        <v>0</v>
      </c>
      <c r="E389" t="s">
        <v>212</v>
      </c>
      <c r="F389" t="s">
        <v>215</v>
      </c>
    </row>
    <row r="390" spans="1:6" x14ac:dyDescent="0.3">
      <c r="A390">
        <v>387</v>
      </c>
      <c r="B390" t="s">
        <v>220</v>
      </c>
      <c r="C390" s="4">
        <v>0</v>
      </c>
      <c r="D390">
        <v>0</v>
      </c>
      <c r="E390" t="s">
        <v>212</v>
      </c>
      <c r="F390" t="s">
        <v>215</v>
      </c>
    </row>
    <row r="391" spans="1:6" x14ac:dyDescent="0.3">
      <c r="A391">
        <v>388</v>
      </c>
      <c r="B391" t="s">
        <v>220</v>
      </c>
      <c r="C391" s="4">
        <v>0</v>
      </c>
      <c r="D391">
        <v>0</v>
      </c>
      <c r="E391" t="s">
        <v>212</v>
      </c>
      <c r="F391" t="s">
        <v>215</v>
      </c>
    </row>
    <row r="392" spans="1:6" x14ac:dyDescent="0.3">
      <c r="A392">
        <v>389</v>
      </c>
      <c r="B392" t="s">
        <v>220</v>
      </c>
      <c r="C392" s="4">
        <v>0</v>
      </c>
      <c r="D392">
        <v>0</v>
      </c>
      <c r="E392" t="s">
        <v>212</v>
      </c>
      <c r="F392" t="s">
        <v>215</v>
      </c>
    </row>
    <row r="393" spans="1:6" x14ac:dyDescent="0.3">
      <c r="A393">
        <v>390</v>
      </c>
      <c r="B393" t="s">
        <v>220</v>
      </c>
      <c r="C393" s="4">
        <v>0</v>
      </c>
      <c r="D393">
        <v>0</v>
      </c>
      <c r="E393" t="s">
        <v>212</v>
      </c>
      <c r="F393" t="s">
        <v>215</v>
      </c>
    </row>
    <row r="394" spans="1:6" x14ac:dyDescent="0.3">
      <c r="A394">
        <v>391</v>
      </c>
      <c r="B394" t="s">
        <v>220</v>
      </c>
      <c r="C394" s="4">
        <v>0</v>
      </c>
      <c r="D394">
        <v>0</v>
      </c>
      <c r="E394" t="s">
        <v>212</v>
      </c>
      <c r="F394" t="s">
        <v>215</v>
      </c>
    </row>
    <row r="395" spans="1:6" x14ac:dyDescent="0.3">
      <c r="A395">
        <v>392</v>
      </c>
      <c r="B395" t="s">
        <v>220</v>
      </c>
      <c r="C395" s="4">
        <v>0</v>
      </c>
      <c r="D395">
        <v>0</v>
      </c>
      <c r="E395" t="s">
        <v>212</v>
      </c>
      <c r="F395" t="s">
        <v>215</v>
      </c>
    </row>
    <row r="396" spans="1:6" x14ac:dyDescent="0.3">
      <c r="A396">
        <v>393</v>
      </c>
      <c r="B396" t="s">
        <v>220</v>
      </c>
      <c r="C396" s="4">
        <v>0</v>
      </c>
      <c r="D396">
        <v>0</v>
      </c>
      <c r="E396" t="s">
        <v>212</v>
      </c>
      <c r="F396" t="s">
        <v>215</v>
      </c>
    </row>
    <row r="397" spans="1:6" x14ac:dyDescent="0.3">
      <c r="A397">
        <v>394</v>
      </c>
      <c r="B397" t="s">
        <v>220</v>
      </c>
      <c r="C397" s="4">
        <v>0</v>
      </c>
      <c r="D397">
        <v>0</v>
      </c>
      <c r="E397" t="s">
        <v>212</v>
      </c>
      <c r="F397" t="s">
        <v>215</v>
      </c>
    </row>
    <row r="398" spans="1:6" x14ac:dyDescent="0.3">
      <c r="A398">
        <v>395</v>
      </c>
      <c r="B398" t="s">
        <v>220</v>
      </c>
      <c r="C398" s="4">
        <v>0</v>
      </c>
      <c r="D398">
        <v>0</v>
      </c>
      <c r="E398" t="s">
        <v>212</v>
      </c>
      <c r="F398" t="s">
        <v>215</v>
      </c>
    </row>
    <row r="399" spans="1:6" x14ac:dyDescent="0.3">
      <c r="A399">
        <v>396</v>
      </c>
      <c r="B399" t="s">
        <v>220</v>
      </c>
      <c r="C399" s="4">
        <v>0</v>
      </c>
      <c r="D399">
        <v>0</v>
      </c>
      <c r="E399" t="s">
        <v>212</v>
      </c>
      <c r="F399" t="s">
        <v>215</v>
      </c>
    </row>
    <row r="400" spans="1:6" x14ac:dyDescent="0.3">
      <c r="A400">
        <v>397</v>
      </c>
      <c r="B400" t="s">
        <v>220</v>
      </c>
      <c r="C400" s="4">
        <v>0</v>
      </c>
      <c r="D400">
        <v>0</v>
      </c>
      <c r="E400" t="s">
        <v>212</v>
      </c>
      <c r="F400" t="s">
        <v>215</v>
      </c>
    </row>
    <row r="401" spans="1:6" x14ac:dyDescent="0.3">
      <c r="A401">
        <v>398</v>
      </c>
      <c r="B401" t="s">
        <v>220</v>
      </c>
      <c r="C401" s="4">
        <v>0</v>
      </c>
      <c r="D401">
        <v>0</v>
      </c>
      <c r="E401" t="s">
        <v>212</v>
      </c>
      <c r="F401" t="s">
        <v>215</v>
      </c>
    </row>
    <row r="402" spans="1:6" x14ac:dyDescent="0.3">
      <c r="A402">
        <v>399</v>
      </c>
      <c r="B402" t="s">
        <v>220</v>
      </c>
      <c r="C402" s="4">
        <v>0</v>
      </c>
      <c r="D402">
        <v>0</v>
      </c>
      <c r="E402" t="s">
        <v>212</v>
      </c>
      <c r="F402" t="s">
        <v>215</v>
      </c>
    </row>
    <row r="403" spans="1:6" x14ac:dyDescent="0.3">
      <c r="A403">
        <v>400</v>
      </c>
      <c r="B403" t="s">
        <v>220</v>
      </c>
      <c r="C403" s="4">
        <v>0</v>
      </c>
      <c r="D403">
        <v>0</v>
      </c>
      <c r="E403" t="s">
        <v>212</v>
      </c>
      <c r="F403" t="s">
        <v>215</v>
      </c>
    </row>
    <row r="404" spans="1:6" x14ac:dyDescent="0.3">
      <c r="A404">
        <v>401</v>
      </c>
      <c r="B404" t="s">
        <v>220</v>
      </c>
      <c r="C404" s="4">
        <v>0</v>
      </c>
      <c r="D404">
        <v>0</v>
      </c>
      <c r="E404" t="s">
        <v>212</v>
      </c>
      <c r="F404" t="s">
        <v>215</v>
      </c>
    </row>
    <row r="405" spans="1:6" x14ac:dyDescent="0.3">
      <c r="A405">
        <v>402</v>
      </c>
      <c r="B405" t="s">
        <v>220</v>
      </c>
      <c r="C405" s="4">
        <v>0</v>
      </c>
      <c r="D405">
        <v>0</v>
      </c>
      <c r="E405" t="s">
        <v>212</v>
      </c>
      <c r="F405" t="s">
        <v>215</v>
      </c>
    </row>
    <row r="406" spans="1:6" x14ac:dyDescent="0.3">
      <c r="A406">
        <v>403</v>
      </c>
      <c r="B406" t="s">
        <v>220</v>
      </c>
      <c r="C406" s="4">
        <v>0</v>
      </c>
      <c r="D406">
        <v>0</v>
      </c>
      <c r="E406" t="s">
        <v>212</v>
      </c>
      <c r="F406" t="s">
        <v>215</v>
      </c>
    </row>
    <row r="407" spans="1:6" x14ac:dyDescent="0.3">
      <c r="A407">
        <v>404</v>
      </c>
      <c r="B407" t="s">
        <v>220</v>
      </c>
      <c r="C407" s="4">
        <v>0</v>
      </c>
      <c r="D407">
        <v>0</v>
      </c>
      <c r="E407" t="s">
        <v>212</v>
      </c>
      <c r="F407" t="s">
        <v>215</v>
      </c>
    </row>
    <row r="408" spans="1:6" x14ac:dyDescent="0.3">
      <c r="A408">
        <v>405</v>
      </c>
      <c r="B408" t="s">
        <v>220</v>
      </c>
      <c r="C408" s="4">
        <v>0</v>
      </c>
      <c r="D408">
        <v>0</v>
      </c>
      <c r="E408" t="s">
        <v>212</v>
      </c>
      <c r="F408" t="s">
        <v>215</v>
      </c>
    </row>
    <row r="409" spans="1:6" x14ac:dyDescent="0.3">
      <c r="A409">
        <v>406</v>
      </c>
      <c r="B409" t="s">
        <v>220</v>
      </c>
      <c r="C409" s="4">
        <v>0</v>
      </c>
      <c r="D409">
        <v>0</v>
      </c>
      <c r="E409" t="s">
        <v>212</v>
      </c>
      <c r="F409" t="s">
        <v>215</v>
      </c>
    </row>
    <row r="410" spans="1:6" x14ac:dyDescent="0.3">
      <c r="A410">
        <v>407</v>
      </c>
      <c r="B410" t="s">
        <v>220</v>
      </c>
      <c r="C410" s="4">
        <v>0</v>
      </c>
      <c r="D410">
        <v>0</v>
      </c>
      <c r="E410" t="s">
        <v>212</v>
      </c>
      <c r="F410" t="s">
        <v>215</v>
      </c>
    </row>
    <row r="411" spans="1:6" x14ac:dyDescent="0.3">
      <c r="A411">
        <v>408</v>
      </c>
      <c r="B411" t="s">
        <v>220</v>
      </c>
      <c r="C411" s="4">
        <v>0</v>
      </c>
      <c r="D411">
        <v>0</v>
      </c>
      <c r="E411" t="s">
        <v>212</v>
      </c>
      <c r="F411" t="s">
        <v>215</v>
      </c>
    </row>
    <row r="412" spans="1:6" x14ac:dyDescent="0.3">
      <c r="A412">
        <v>409</v>
      </c>
      <c r="B412" t="s">
        <v>220</v>
      </c>
      <c r="C412" s="4">
        <v>0</v>
      </c>
      <c r="D412">
        <v>0</v>
      </c>
      <c r="E412" t="s">
        <v>212</v>
      </c>
      <c r="F412" t="s">
        <v>215</v>
      </c>
    </row>
    <row r="413" spans="1:6" x14ac:dyDescent="0.3">
      <c r="A413">
        <v>410</v>
      </c>
      <c r="B413" t="s">
        <v>220</v>
      </c>
      <c r="C413" s="4">
        <v>0</v>
      </c>
      <c r="D413">
        <v>0</v>
      </c>
      <c r="E413" t="s">
        <v>212</v>
      </c>
      <c r="F413" t="s">
        <v>215</v>
      </c>
    </row>
    <row r="414" spans="1:6" x14ac:dyDescent="0.3">
      <c r="A414">
        <v>411</v>
      </c>
      <c r="B414" t="s">
        <v>220</v>
      </c>
      <c r="C414" s="4">
        <v>0</v>
      </c>
      <c r="D414">
        <v>0</v>
      </c>
      <c r="E414" t="s">
        <v>212</v>
      </c>
      <c r="F414" t="s">
        <v>215</v>
      </c>
    </row>
    <row r="415" spans="1:6" x14ac:dyDescent="0.3">
      <c r="A415">
        <v>412</v>
      </c>
      <c r="B415" t="s">
        <v>220</v>
      </c>
      <c r="C415" s="4">
        <v>0</v>
      </c>
      <c r="D415">
        <v>0</v>
      </c>
      <c r="E415" t="s">
        <v>212</v>
      </c>
      <c r="F415" t="s">
        <v>215</v>
      </c>
    </row>
    <row r="416" spans="1:6" x14ac:dyDescent="0.3">
      <c r="A416">
        <v>413</v>
      </c>
      <c r="B416" t="s">
        <v>220</v>
      </c>
      <c r="C416" s="4">
        <v>0</v>
      </c>
      <c r="D416">
        <v>0</v>
      </c>
      <c r="E416" t="s">
        <v>212</v>
      </c>
      <c r="F416" t="s">
        <v>215</v>
      </c>
    </row>
    <row r="417" spans="1:6" x14ac:dyDescent="0.3">
      <c r="A417">
        <v>414</v>
      </c>
      <c r="B417" t="s">
        <v>220</v>
      </c>
      <c r="C417" s="4">
        <v>0</v>
      </c>
      <c r="D417">
        <v>0</v>
      </c>
      <c r="E417" t="s">
        <v>212</v>
      </c>
      <c r="F417" t="s">
        <v>215</v>
      </c>
    </row>
    <row r="418" spans="1:6" x14ac:dyDescent="0.3">
      <c r="A418">
        <v>415</v>
      </c>
      <c r="B418" t="s">
        <v>220</v>
      </c>
      <c r="C418" s="4">
        <v>0</v>
      </c>
      <c r="D418">
        <v>0</v>
      </c>
      <c r="E418" t="s">
        <v>212</v>
      </c>
      <c r="F418" t="s">
        <v>215</v>
      </c>
    </row>
    <row r="419" spans="1:6" x14ac:dyDescent="0.3">
      <c r="A419">
        <v>416</v>
      </c>
      <c r="B419" t="s">
        <v>220</v>
      </c>
      <c r="C419" s="4">
        <v>0</v>
      </c>
      <c r="D419">
        <v>0</v>
      </c>
      <c r="E419" t="s">
        <v>212</v>
      </c>
      <c r="F419" t="s">
        <v>215</v>
      </c>
    </row>
    <row r="420" spans="1:6" x14ac:dyDescent="0.3">
      <c r="A420">
        <v>417</v>
      </c>
      <c r="B420" t="s">
        <v>220</v>
      </c>
      <c r="C420" s="4">
        <v>0</v>
      </c>
      <c r="D420">
        <v>0</v>
      </c>
      <c r="E420" t="s">
        <v>212</v>
      </c>
      <c r="F420" t="s">
        <v>215</v>
      </c>
    </row>
    <row r="421" spans="1:6" x14ac:dyDescent="0.3">
      <c r="A421">
        <v>418</v>
      </c>
      <c r="B421" t="s">
        <v>220</v>
      </c>
      <c r="C421" s="4">
        <v>0</v>
      </c>
      <c r="D421">
        <v>0</v>
      </c>
      <c r="E421" t="s">
        <v>212</v>
      </c>
      <c r="F421" t="s">
        <v>215</v>
      </c>
    </row>
    <row r="422" spans="1:6" x14ac:dyDescent="0.3">
      <c r="A422">
        <v>419</v>
      </c>
      <c r="B422" t="s">
        <v>220</v>
      </c>
      <c r="C422" s="4">
        <v>0</v>
      </c>
      <c r="D422">
        <v>0</v>
      </c>
      <c r="E422" t="s">
        <v>212</v>
      </c>
      <c r="F422" t="s">
        <v>215</v>
      </c>
    </row>
    <row r="423" spans="1:6" x14ac:dyDescent="0.3">
      <c r="A423">
        <v>420</v>
      </c>
      <c r="B423" t="s">
        <v>220</v>
      </c>
      <c r="C423" s="4">
        <v>0</v>
      </c>
      <c r="D423">
        <v>0</v>
      </c>
      <c r="E423" t="s">
        <v>212</v>
      </c>
      <c r="F423" t="s">
        <v>215</v>
      </c>
    </row>
    <row r="424" spans="1:6" x14ac:dyDescent="0.3">
      <c r="A424">
        <v>421</v>
      </c>
      <c r="B424" t="s">
        <v>220</v>
      </c>
      <c r="C424" s="4">
        <v>0</v>
      </c>
      <c r="D424">
        <v>0</v>
      </c>
      <c r="E424" t="s">
        <v>212</v>
      </c>
      <c r="F424" t="s">
        <v>215</v>
      </c>
    </row>
    <row r="425" spans="1:6" x14ac:dyDescent="0.3">
      <c r="A425">
        <v>422</v>
      </c>
      <c r="B425" t="s">
        <v>220</v>
      </c>
      <c r="C425" s="4">
        <v>0</v>
      </c>
      <c r="D425">
        <v>0</v>
      </c>
      <c r="E425" t="s">
        <v>212</v>
      </c>
      <c r="F425" t="s">
        <v>215</v>
      </c>
    </row>
    <row r="426" spans="1:6" x14ac:dyDescent="0.3">
      <c r="A426">
        <v>423</v>
      </c>
      <c r="B426" t="s">
        <v>220</v>
      </c>
      <c r="C426" s="4">
        <v>0</v>
      </c>
      <c r="D426">
        <v>0</v>
      </c>
      <c r="E426" t="s">
        <v>212</v>
      </c>
      <c r="F426" t="s">
        <v>215</v>
      </c>
    </row>
    <row r="427" spans="1:6" x14ac:dyDescent="0.3">
      <c r="A427">
        <v>424</v>
      </c>
      <c r="B427" t="s">
        <v>220</v>
      </c>
      <c r="C427" s="4">
        <v>0</v>
      </c>
      <c r="D427">
        <v>0</v>
      </c>
      <c r="E427" t="s">
        <v>212</v>
      </c>
      <c r="F427" t="s">
        <v>215</v>
      </c>
    </row>
    <row r="428" spans="1:6" x14ac:dyDescent="0.3">
      <c r="A428">
        <v>425</v>
      </c>
      <c r="B428" t="s">
        <v>220</v>
      </c>
      <c r="C428" s="4">
        <v>0</v>
      </c>
      <c r="D428">
        <v>0</v>
      </c>
      <c r="E428" t="s">
        <v>212</v>
      </c>
      <c r="F428" t="s">
        <v>215</v>
      </c>
    </row>
    <row r="429" spans="1:6" x14ac:dyDescent="0.3">
      <c r="A429">
        <v>426</v>
      </c>
      <c r="B429" t="s">
        <v>220</v>
      </c>
      <c r="C429" s="4">
        <v>0</v>
      </c>
      <c r="D429">
        <v>0</v>
      </c>
      <c r="E429" t="s">
        <v>212</v>
      </c>
      <c r="F429" t="s">
        <v>215</v>
      </c>
    </row>
    <row r="430" spans="1:6" x14ac:dyDescent="0.3">
      <c r="A430">
        <v>427</v>
      </c>
      <c r="B430" t="s">
        <v>220</v>
      </c>
      <c r="C430" s="4">
        <v>0</v>
      </c>
      <c r="D430">
        <v>0</v>
      </c>
      <c r="E430" t="s">
        <v>212</v>
      </c>
      <c r="F430" t="s">
        <v>215</v>
      </c>
    </row>
    <row r="431" spans="1:6" x14ac:dyDescent="0.3">
      <c r="A431">
        <v>428</v>
      </c>
      <c r="B431" t="s">
        <v>220</v>
      </c>
      <c r="C431" s="4">
        <v>0</v>
      </c>
      <c r="D431">
        <v>0</v>
      </c>
      <c r="E431" t="s">
        <v>212</v>
      </c>
      <c r="F431" t="s">
        <v>215</v>
      </c>
    </row>
    <row r="432" spans="1:6" x14ac:dyDescent="0.3">
      <c r="A432">
        <v>429</v>
      </c>
      <c r="B432" t="s">
        <v>220</v>
      </c>
      <c r="C432" s="4">
        <v>0</v>
      </c>
      <c r="D432">
        <v>0</v>
      </c>
      <c r="E432" t="s">
        <v>212</v>
      </c>
      <c r="F432" t="s">
        <v>215</v>
      </c>
    </row>
    <row r="433" spans="1:6" x14ac:dyDescent="0.3">
      <c r="A433">
        <v>430</v>
      </c>
      <c r="B433" t="s">
        <v>220</v>
      </c>
      <c r="C433" s="4">
        <v>0</v>
      </c>
      <c r="D433">
        <v>0</v>
      </c>
      <c r="E433" t="s">
        <v>212</v>
      </c>
      <c r="F433" t="s">
        <v>215</v>
      </c>
    </row>
    <row r="434" spans="1:6" x14ac:dyDescent="0.3">
      <c r="A434">
        <v>431</v>
      </c>
      <c r="B434" t="s">
        <v>220</v>
      </c>
      <c r="C434" s="4">
        <v>0</v>
      </c>
      <c r="D434">
        <v>0</v>
      </c>
      <c r="E434" t="s">
        <v>212</v>
      </c>
      <c r="F434" t="s">
        <v>215</v>
      </c>
    </row>
    <row r="435" spans="1:6" x14ac:dyDescent="0.3">
      <c r="A435">
        <v>432</v>
      </c>
      <c r="B435" t="s">
        <v>220</v>
      </c>
      <c r="C435" s="4">
        <v>0</v>
      </c>
      <c r="D435">
        <v>0</v>
      </c>
      <c r="E435" t="s">
        <v>212</v>
      </c>
      <c r="F435" t="s">
        <v>215</v>
      </c>
    </row>
    <row r="436" spans="1:6" x14ac:dyDescent="0.3">
      <c r="A436">
        <v>433</v>
      </c>
      <c r="B436" t="s">
        <v>220</v>
      </c>
      <c r="C436" s="4">
        <v>0</v>
      </c>
      <c r="D436">
        <v>0</v>
      </c>
      <c r="E436" t="s">
        <v>212</v>
      </c>
      <c r="F436" t="s">
        <v>215</v>
      </c>
    </row>
    <row r="437" spans="1:6" x14ac:dyDescent="0.3">
      <c r="A437">
        <v>434</v>
      </c>
      <c r="B437" t="s">
        <v>220</v>
      </c>
      <c r="C437" s="4">
        <v>0</v>
      </c>
      <c r="D437">
        <v>0</v>
      </c>
      <c r="E437" t="s">
        <v>212</v>
      </c>
      <c r="F437" t="s">
        <v>215</v>
      </c>
    </row>
    <row r="438" spans="1:6" x14ac:dyDescent="0.3">
      <c r="A438">
        <v>435</v>
      </c>
      <c r="B438" t="s">
        <v>220</v>
      </c>
      <c r="C438" s="4">
        <v>0</v>
      </c>
      <c r="D438">
        <v>0</v>
      </c>
      <c r="E438" t="s">
        <v>212</v>
      </c>
      <c r="F438" t="s">
        <v>215</v>
      </c>
    </row>
    <row r="439" spans="1:6" x14ac:dyDescent="0.3">
      <c r="A439">
        <v>436</v>
      </c>
      <c r="B439" t="s">
        <v>220</v>
      </c>
      <c r="C439" s="4">
        <v>0</v>
      </c>
      <c r="D439">
        <v>0</v>
      </c>
      <c r="E439" t="s">
        <v>212</v>
      </c>
      <c r="F439" t="s">
        <v>215</v>
      </c>
    </row>
    <row r="440" spans="1:6" x14ac:dyDescent="0.3">
      <c r="A440">
        <v>437</v>
      </c>
      <c r="B440" t="s">
        <v>220</v>
      </c>
      <c r="C440" s="4">
        <v>0</v>
      </c>
      <c r="D440">
        <v>0</v>
      </c>
      <c r="E440" t="s">
        <v>212</v>
      </c>
      <c r="F440" t="s">
        <v>215</v>
      </c>
    </row>
    <row r="441" spans="1:6" x14ac:dyDescent="0.3">
      <c r="A441">
        <v>438</v>
      </c>
      <c r="B441" t="s">
        <v>220</v>
      </c>
      <c r="C441" s="4">
        <v>0</v>
      </c>
      <c r="D441">
        <v>0</v>
      </c>
      <c r="E441" t="s">
        <v>212</v>
      </c>
      <c r="F441" t="s">
        <v>215</v>
      </c>
    </row>
    <row r="442" spans="1:6" x14ac:dyDescent="0.3">
      <c r="A442">
        <v>439</v>
      </c>
      <c r="B442" t="s">
        <v>220</v>
      </c>
      <c r="C442" s="4">
        <v>0</v>
      </c>
      <c r="D442">
        <v>0</v>
      </c>
      <c r="E442" t="s">
        <v>212</v>
      </c>
      <c r="F442" t="s">
        <v>215</v>
      </c>
    </row>
    <row r="443" spans="1:6" x14ac:dyDescent="0.3">
      <c r="A443">
        <v>440</v>
      </c>
      <c r="B443" t="s">
        <v>220</v>
      </c>
      <c r="C443" s="4">
        <v>0</v>
      </c>
      <c r="D443">
        <v>0</v>
      </c>
      <c r="E443" t="s">
        <v>212</v>
      </c>
      <c r="F443" t="s">
        <v>215</v>
      </c>
    </row>
    <row r="444" spans="1:6" x14ac:dyDescent="0.3">
      <c r="A444">
        <v>441</v>
      </c>
      <c r="B444" t="s">
        <v>220</v>
      </c>
      <c r="C444" s="4">
        <v>0</v>
      </c>
      <c r="D444">
        <v>0</v>
      </c>
      <c r="E444" t="s">
        <v>212</v>
      </c>
      <c r="F444" t="s">
        <v>215</v>
      </c>
    </row>
    <row r="445" spans="1:6" x14ac:dyDescent="0.3">
      <c r="A445">
        <v>442</v>
      </c>
      <c r="B445" t="s">
        <v>220</v>
      </c>
      <c r="C445" s="4">
        <v>0</v>
      </c>
      <c r="D445">
        <v>0</v>
      </c>
      <c r="E445" t="s">
        <v>212</v>
      </c>
      <c r="F445" t="s">
        <v>215</v>
      </c>
    </row>
    <row r="446" spans="1:6" x14ac:dyDescent="0.3">
      <c r="A446">
        <v>443</v>
      </c>
      <c r="B446" t="s">
        <v>220</v>
      </c>
      <c r="C446" s="4">
        <v>0</v>
      </c>
      <c r="D446">
        <v>0</v>
      </c>
      <c r="E446" t="s">
        <v>212</v>
      </c>
      <c r="F446" t="s">
        <v>215</v>
      </c>
    </row>
    <row r="447" spans="1:6" x14ac:dyDescent="0.3">
      <c r="A447">
        <v>444</v>
      </c>
      <c r="B447" t="s">
        <v>220</v>
      </c>
      <c r="C447" s="4">
        <v>0</v>
      </c>
      <c r="D447">
        <v>0</v>
      </c>
      <c r="E447" t="s">
        <v>212</v>
      </c>
      <c r="F447" t="s">
        <v>215</v>
      </c>
    </row>
    <row r="448" spans="1:6" x14ac:dyDescent="0.3">
      <c r="A448">
        <v>445</v>
      </c>
      <c r="B448" t="s">
        <v>220</v>
      </c>
      <c r="C448" s="4">
        <v>0</v>
      </c>
      <c r="D448">
        <v>0</v>
      </c>
      <c r="E448" t="s">
        <v>212</v>
      </c>
      <c r="F448" t="s">
        <v>215</v>
      </c>
    </row>
    <row r="449" spans="1:6" x14ac:dyDescent="0.3">
      <c r="A449">
        <v>446</v>
      </c>
      <c r="B449" t="s">
        <v>220</v>
      </c>
      <c r="C449" s="4">
        <v>0</v>
      </c>
      <c r="D449">
        <v>0</v>
      </c>
      <c r="E449" t="s">
        <v>212</v>
      </c>
      <c r="F449" t="s">
        <v>215</v>
      </c>
    </row>
    <row r="450" spans="1:6" x14ac:dyDescent="0.3">
      <c r="A450">
        <v>447</v>
      </c>
      <c r="B450" t="s">
        <v>220</v>
      </c>
      <c r="C450" s="4">
        <v>0</v>
      </c>
      <c r="D450">
        <v>0</v>
      </c>
      <c r="E450" t="s">
        <v>212</v>
      </c>
      <c r="F450" t="s">
        <v>215</v>
      </c>
    </row>
    <row r="451" spans="1:6" x14ac:dyDescent="0.3">
      <c r="A451">
        <v>448</v>
      </c>
      <c r="B451" t="s">
        <v>220</v>
      </c>
      <c r="C451" s="4">
        <v>0</v>
      </c>
      <c r="D451">
        <v>0</v>
      </c>
      <c r="E451" t="s">
        <v>212</v>
      </c>
      <c r="F451" t="s">
        <v>215</v>
      </c>
    </row>
    <row r="452" spans="1:6" x14ac:dyDescent="0.3">
      <c r="A452">
        <v>449</v>
      </c>
      <c r="B452" t="s">
        <v>220</v>
      </c>
      <c r="C452" s="4">
        <v>0</v>
      </c>
      <c r="D452">
        <v>0</v>
      </c>
      <c r="E452" t="s">
        <v>212</v>
      </c>
      <c r="F452" t="s">
        <v>215</v>
      </c>
    </row>
    <row r="453" spans="1:6" x14ac:dyDescent="0.3">
      <c r="A453">
        <v>450</v>
      </c>
      <c r="B453" t="s">
        <v>220</v>
      </c>
      <c r="C453" s="4">
        <v>0</v>
      </c>
      <c r="D453">
        <v>0</v>
      </c>
      <c r="E453" t="s">
        <v>212</v>
      </c>
      <c r="F453" t="s">
        <v>215</v>
      </c>
    </row>
    <row r="454" spans="1:6" x14ac:dyDescent="0.3">
      <c r="A454">
        <v>451</v>
      </c>
      <c r="B454" t="s">
        <v>220</v>
      </c>
      <c r="C454" s="4">
        <v>0</v>
      </c>
      <c r="D454">
        <v>0</v>
      </c>
      <c r="E454" t="s">
        <v>212</v>
      </c>
      <c r="F454" t="s">
        <v>215</v>
      </c>
    </row>
    <row r="455" spans="1:6" x14ac:dyDescent="0.3">
      <c r="A455">
        <v>452</v>
      </c>
      <c r="B455" t="s">
        <v>220</v>
      </c>
      <c r="C455" s="4">
        <v>0</v>
      </c>
      <c r="D455">
        <v>0</v>
      </c>
      <c r="E455" t="s">
        <v>212</v>
      </c>
      <c r="F455" t="s">
        <v>215</v>
      </c>
    </row>
    <row r="456" spans="1:6" x14ac:dyDescent="0.3">
      <c r="A456">
        <v>453</v>
      </c>
      <c r="B456" t="s">
        <v>220</v>
      </c>
      <c r="C456" s="4">
        <v>0</v>
      </c>
      <c r="D456">
        <v>0</v>
      </c>
      <c r="E456" t="s">
        <v>212</v>
      </c>
      <c r="F456" t="s">
        <v>215</v>
      </c>
    </row>
    <row r="457" spans="1:6" x14ac:dyDescent="0.3">
      <c r="A457">
        <v>454</v>
      </c>
      <c r="B457" t="s">
        <v>220</v>
      </c>
      <c r="C457" s="4">
        <v>0</v>
      </c>
      <c r="D457">
        <v>0</v>
      </c>
      <c r="E457" t="s">
        <v>212</v>
      </c>
      <c r="F457" t="s">
        <v>215</v>
      </c>
    </row>
    <row r="458" spans="1:6" x14ac:dyDescent="0.3">
      <c r="A458">
        <v>455</v>
      </c>
      <c r="B458" t="s">
        <v>220</v>
      </c>
      <c r="C458" s="4">
        <v>0</v>
      </c>
      <c r="D458">
        <v>0</v>
      </c>
      <c r="E458" t="s">
        <v>212</v>
      </c>
      <c r="F458" t="s">
        <v>215</v>
      </c>
    </row>
    <row r="459" spans="1:6" x14ac:dyDescent="0.3">
      <c r="A459">
        <v>456</v>
      </c>
      <c r="B459" t="s">
        <v>220</v>
      </c>
      <c r="C459" s="4">
        <v>0</v>
      </c>
      <c r="D459">
        <v>0</v>
      </c>
      <c r="E459" t="s">
        <v>212</v>
      </c>
      <c r="F459" t="s">
        <v>215</v>
      </c>
    </row>
    <row r="460" spans="1:6" x14ac:dyDescent="0.3">
      <c r="A460">
        <v>457</v>
      </c>
      <c r="B460" t="s">
        <v>220</v>
      </c>
      <c r="C460" s="4">
        <v>0</v>
      </c>
      <c r="D460">
        <v>0</v>
      </c>
      <c r="E460" t="s">
        <v>212</v>
      </c>
      <c r="F460" t="s">
        <v>215</v>
      </c>
    </row>
    <row r="461" spans="1:6" x14ac:dyDescent="0.3">
      <c r="A461">
        <v>458</v>
      </c>
      <c r="B461" t="s">
        <v>220</v>
      </c>
      <c r="C461" s="4">
        <v>0</v>
      </c>
      <c r="D461">
        <v>0</v>
      </c>
      <c r="E461" t="s">
        <v>212</v>
      </c>
      <c r="F461" t="s">
        <v>215</v>
      </c>
    </row>
    <row r="462" spans="1:6" x14ac:dyDescent="0.3">
      <c r="A462">
        <v>459</v>
      </c>
      <c r="B462" t="s">
        <v>220</v>
      </c>
      <c r="C462" s="4">
        <v>0</v>
      </c>
      <c r="D462">
        <v>0</v>
      </c>
      <c r="E462" t="s">
        <v>212</v>
      </c>
      <c r="F462" t="s">
        <v>215</v>
      </c>
    </row>
    <row r="463" spans="1:6" x14ac:dyDescent="0.3">
      <c r="A463">
        <v>460</v>
      </c>
      <c r="B463" t="s">
        <v>220</v>
      </c>
      <c r="C463" s="4">
        <v>0</v>
      </c>
      <c r="D463">
        <v>0</v>
      </c>
      <c r="E463" t="s">
        <v>212</v>
      </c>
      <c r="F463" t="s">
        <v>215</v>
      </c>
    </row>
    <row r="464" spans="1:6" x14ac:dyDescent="0.3">
      <c r="A464">
        <v>461</v>
      </c>
      <c r="B464" t="s">
        <v>220</v>
      </c>
      <c r="C464" s="4">
        <v>0</v>
      </c>
      <c r="D464">
        <v>0</v>
      </c>
      <c r="E464" t="s">
        <v>212</v>
      </c>
      <c r="F464" t="s">
        <v>215</v>
      </c>
    </row>
    <row r="465" spans="1:6" x14ac:dyDescent="0.3">
      <c r="A465">
        <v>462</v>
      </c>
      <c r="B465" t="s">
        <v>220</v>
      </c>
      <c r="C465" s="4">
        <v>0</v>
      </c>
      <c r="D465">
        <v>0</v>
      </c>
      <c r="E465" t="s">
        <v>212</v>
      </c>
      <c r="F465" t="s">
        <v>215</v>
      </c>
    </row>
    <row r="466" spans="1:6" x14ac:dyDescent="0.3">
      <c r="A466">
        <v>463</v>
      </c>
      <c r="B466" t="s">
        <v>220</v>
      </c>
      <c r="C466" s="4">
        <v>0</v>
      </c>
      <c r="D466">
        <v>0</v>
      </c>
      <c r="E466" t="s">
        <v>212</v>
      </c>
      <c r="F466" t="s">
        <v>215</v>
      </c>
    </row>
    <row r="467" spans="1:6" x14ac:dyDescent="0.3">
      <c r="A467">
        <v>464</v>
      </c>
      <c r="B467" t="s">
        <v>220</v>
      </c>
      <c r="C467" s="4">
        <v>0</v>
      </c>
      <c r="D467">
        <v>0</v>
      </c>
      <c r="E467" t="s">
        <v>212</v>
      </c>
      <c r="F467" t="s">
        <v>215</v>
      </c>
    </row>
    <row r="468" spans="1:6" x14ac:dyDescent="0.3">
      <c r="A468">
        <v>465</v>
      </c>
      <c r="B468" t="s">
        <v>220</v>
      </c>
      <c r="C468" s="4">
        <v>0</v>
      </c>
      <c r="D468">
        <v>0</v>
      </c>
      <c r="E468" t="s">
        <v>212</v>
      </c>
      <c r="F468" t="s">
        <v>215</v>
      </c>
    </row>
    <row r="469" spans="1:6" x14ac:dyDescent="0.3">
      <c r="A469">
        <v>466</v>
      </c>
      <c r="B469" t="s">
        <v>220</v>
      </c>
      <c r="C469" s="4">
        <v>0</v>
      </c>
      <c r="D469">
        <v>0</v>
      </c>
      <c r="E469" t="s">
        <v>212</v>
      </c>
      <c r="F469" t="s">
        <v>215</v>
      </c>
    </row>
    <row r="470" spans="1:6" x14ac:dyDescent="0.3">
      <c r="A470">
        <v>467</v>
      </c>
      <c r="B470" t="s">
        <v>220</v>
      </c>
      <c r="C470" s="4">
        <v>0</v>
      </c>
      <c r="D470">
        <v>0</v>
      </c>
      <c r="E470" t="s">
        <v>212</v>
      </c>
      <c r="F470" t="s">
        <v>215</v>
      </c>
    </row>
    <row r="471" spans="1:6" x14ac:dyDescent="0.3">
      <c r="A471">
        <v>468</v>
      </c>
      <c r="B471" t="s">
        <v>220</v>
      </c>
      <c r="C471" s="4">
        <v>0</v>
      </c>
      <c r="D471">
        <v>0</v>
      </c>
      <c r="E471" t="s">
        <v>212</v>
      </c>
      <c r="F471" t="s">
        <v>215</v>
      </c>
    </row>
    <row r="472" spans="1:6" x14ac:dyDescent="0.3">
      <c r="A472">
        <v>469</v>
      </c>
      <c r="B472" t="s">
        <v>220</v>
      </c>
      <c r="C472" s="4">
        <v>0</v>
      </c>
      <c r="D472">
        <v>0</v>
      </c>
      <c r="E472" t="s">
        <v>212</v>
      </c>
      <c r="F472" t="s">
        <v>215</v>
      </c>
    </row>
    <row r="473" spans="1:6" x14ac:dyDescent="0.3">
      <c r="A473">
        <v>470</v>
      </c>
      <c r="B473" t="s">
        <v>220</v>
      </c>
      <c r="C473" s="4">
        <v>0</v>
      </c>
      <c r="D473">
        <v>0</v>
      </c>
      <c r="E473" t="s">
        <v>212</v>
      </c>
      <c r="F473" t="s">
        <v>215</v>
      </c>
    </row>
    <row r="474" spans="1:6" x14ac:dyDescent="0.3">
      <c r="A474">
        <v>471</v>
      </c>
      <c r="B474" t="s">
        <v>220</v>
      </c>
      <c r="C474" s="4">
        <v>0</v>
      </c>
      <c r="D474">
        <v>0</v>
      </c>
      <c r="E474" t="s">
        <v>212</v>
      </c>
      <c r="F474" t="s">
        <v>215</v>
      </c>
    </row>
    <row r="475" spans="1:6" x14ac:dyDescent="0.3">
      <c r="A475">
        <v>472</v>
      </c>
      <c r="B475" t="s">
        <v>220</v>
      </c>
      <c r="C475" s="4">
        <v>0</v>
      </c>
      <c r="D475">
        <v>0</v>
      </c>
      <c r="E475" t="s">
        <v>212</v>
      </c>
      <c r="F475" t="s">
        <v>215</v>
      </c>
    </row>
    <row r="476" spans="1:6" x14ac:dyDescent="0.3">
      <c r="A476">
        <v>473</v>
      </c>
      <c r="B476" t="s">
        <v>220</v>
      </c>
      <c r="C476" s="4">
        <v>0</v>
      </c>
      <c r="D476">
        <v>0</v>
      </c>
      <c r="E476" t="s">
        <v>212</v>
      </c>
      <c r="F476" t="s">
        <v>215</v>
      </c>
    </row>
    <row r="477" spans="1:6" x14ac:dyDescent="0.3">
      <c r="A477">
        <v>474</v>
      </c>
      <c r="B477" t="s">
        <v>220</v>
      </c>
      <c r="C477" s="4">
        <v>0</v>
      </c>
      <c r="D477">
        <v>0</v>
      </c>
      <c r="E477" t="s">
        <v>212</v>
      </c>
      <c r="F477" t="s">
        <v>215</v>
      </c>
    </row>
    <row r="478" spans="1:6" x14ac:dyDescent="0.3">
      <c r="A478">
        <v>475</v>
      </c>
      <c r="B478" t="s">
        <v>220</v>
      </c>
      <c r="C478" s="4">
        <v>0</v>
      </c>
      <c r="D478">
        <v>0</v>
      </c>
      <c r="E478" t="s">
        <v>212</v>
      </c>
      <c r="F478" t="s">
        <v>215</v>
      </c>
    </row>
    <row r="479" spans="1:6" x14ac:dyDescent="0.3">
      <c r="A479">
        <v>476</v>
      </c>
      <c r="B479" t="s">
        <v>220</v>
      </c>
      <c r="C479" s="4">
        <v>0</v>
      </c>
      <c r="D479">
        <v>0</v>
      </c>
      <c r="E479" t="s">
        <v>212</v>
      </c>
      <c r="F479" t="s">
        <v>215</v>
      </c>
    </row>
    <row r="480" spans="1:6" x14ac:dyDescent="0.3">
      <c r="A480">
        <v>477</v>
      </c>
      <c r="B480" t="s">
        <v>220</v>
      </c>
      <c r="C480" s="4">
        <v>0</v>
      </c>
      <c r="D480">
        <v>0</v>
      </c>
      <c r="E480" t="s">
        <v>212</v>
      </c>
      <c r="F480" t="s">
        <v>215</v>
      </c>
    </row>
    <row r="481" spans="1:6" x14ac:dyDescent="0.3">
      <c r="A481">
        <v>478</v>
      </c>
      <c r="B481" t="s">
        <v>220</v>
      </c>
      <c r="C481" s="4">
        <v>0</v>
      </c>
      <c r="D481">
        <v>0</v>
      </c>
      <c r="E481" t="s">
        <v>212</v>
      </c>
      <c r="F481" t="s">
        <v>215</v>
      </c>
    </row>
    <row r="482" spans="1:6" x14ac:dyDescent="0.3">
      <c r="A482">
        <v>479</v>
      </c>
      <c r="B482" t="s">
        <v>220</v>
      </c>
      <c r="C482" s="4">
        <v>0</v>
      </c>
      <c r="D482">
        <v>0</v>
      </c>
      <c r="E482" t="s">
        <v>212</v>
      </c>
      <c r="F482" t="s">
        <v>215</v>
      </c>
    </row>
    <row r="483" spans="1:6" x14ac:dyDescent="0.3">
      <c r="A483">
        <v>480</v>
      </c>
      <c r="B483" t="s">
        <v>220</v>
      </c>
      <c r="C483" s="4">
        <v>0</v>
      </c>
      <c r="D483">
        <v>0</v>
      </c>
      <c r="E483" t="s">
        <v>212</v>
      </c>
      <c r="F483" t="s">
        <v>215</v>
      </c>
    </row>
    <row r="484" spans="1:6" x14ac:dyDescent="0.3">
      <c r="A484">
        <v>481</v>
      </c>
      <c r="B484" t="s">
        <v>220</v>
      </c>
      <c r="C484" s="4">
        <v>0</v>
      </c>
      <c r="D484">
        <v>0</v>
      </c>
      <c r="E484" t="s">
        <v>212</v>
      </c>
      <c r="F484" t="s">
        <v>215</v>
      </c>
    </row>
    <row r="485" spans="1:6" x14ac:dyDescent="0.3">
      <c r="A485">
        <v>482</v>
      </c>
      <c r="B485" t="s">
        <v>220</v>
      </c>
      <c r="C485" s="4">
        <v>0</v>
      </c>
      <c r="D485">
        <v>0</v>
      </c>
      <c r="E485" t="s">
        <v>212</v>
      </c>
      <c r="F485" t="s">
        <v>215</v>
      </c>
    </row>
    <row r="486" spans="1:6" x14ac:dyDescent="0.3">
      <c r="A486">
        <v>483</v>
      </c>
      <c r="B486" t="s">
        <v>220</v>
      </c>
      <c r="C486" s="4">
        <v>0</v>
      </c>
      <c r="D486">
        <v>0</v>
      </c>
      <c r="E486" t="s">
        <v>212</v>
      </c>
      <c r="F486" t="s">
        <v>215</v>
      </c>
    </row>
    <row r="487" spans="1:6" x14ac:dyDescent="0.3">
      <c r="A487">
        <v>484</v>
      </c>
      <c r="B487" t="s">
        <v>220</v>
      </c>
      <c r="C487" s="4">
        <v>0</v>
      </c>
      <c r="D487">
        <v>0</v>
      </c>
      <c r="E487" t="s">
        <v>212</v>
      </c>
      <c r="F487" t="s">
        <v>215</v>
      </c>
    </row>
    <row r="488" spans="1:6" x14ac:dyDescent="0.3">
      <c r="A488">
        <v>485</v>
      </c>
      <c r="B488" t="s">
        <v>220</v>
      </c>
      <c r="C488" s="4">
        <v>0</v>
      </c>
      <c r="D488">
        <v>0</v>
      </c>
      <c r="E488" t="s">
        <v>212</v>
      </c>
      <c r="F488" t="s">
        <v>215</v>
      </c>
    </row>
    <row r="489" spans="1:6" x14ac:dyDescent="0.3">
      <c r="A489">
        <v>486</v>
      </c>
      <c r="B489" t="s">
        <v>220</v>
      </c>
      <c r="C489" s="4">
        <v>0</v>
      </c>
      <c r="D489">
        <v>0</v>
      </c>
      <c r="E489" t="s">
        <v>212</v>
      </c>
      <c r="F489" t="s">
        <v>215</v>
      </c>
    </row>
    <row r="490" spans="1:6" x14ac:dyDescent="0.3">
      <c r="A490">
        <v>487</v>
      </c>
      <c r="B490" t="s">
        <v>220</v>
      </c>
      <c r="C490" s="4">
        <v>0</v>
      </c>
      <c r="D490">
        <v>0</v>
      </c>
      <c r="E490" t="s">
        <v>212</v>
      </c>
      <c r="F490" t="s">
        <v>215</v>
      </c>
    </row>
    <row r="491" spans="1:6" x14ac:dyDescent="0.3">
      <c r="A491">
        <v>488</v>
      </c>
      <c r="B491" t="s">
        <v>220</v>
      </c>
      <c r="C491" s="4">
        <v>0</v>
      </c>
      <c r="D491">
        <v>0</v>
      </c>
      <c r="E491" t="s">
        <v>212</v>
      </c>
      <c r="F491" t="s">
        <v>215</v>
      </c>
    </row>
    <row r="492" spans="1:6" x14ac:dyDescent="0.3">
      <c r="A492">
        <v>489</v>
      </c>
      <c r="B492" t="s">
        <v>220</v>
      </c>
      <c r="C492" s="4">
        <v>0</v>
      </c>
      <c r="D492">
        <v>0</v>
      </c>
      <c r="E492" t="s">
        <v>212</v>
      </c>
      <c r="F492" t="s">
        <v>215</v>
      </c>
    </row>
    <row r="493" spans="1:6" x14ac:dyDescent="0.3">
      <c r="A493">
        <v>490</v>
      </c>
      <c r="B493" t="s">
        <v>220</v>
      </c>
      <c r="C493" s="4">
        <v>0</v>
      </c>
      <c r="D493">
        <v>0</v>
      </c>
      <c r="E493" t="s">
        <v>212</v>
      </c>
      <c r="F493" t="s">
        <v>215</v>
      </c>
    </row>
    <row r="494" spans="1:6" x14ac:dyDescent="0.3">
      <c r="A494">
        <v>491</v>
      </c>
      <c r="B494" t="s">
        <v>220</v>
      </c>
      <c r="C494" s="4">
        <v>0</v>
      </c>
      <c r="D494">
        <v>0</v>
      </c>
      <c r="E494" t="s">
        <v>212</v>
      </c>
      <c r="F494" t="s">
        <v>215</v>
      </c>
    </row>
    <row r="495" spans="1:6" x14ac:dyDescent="0.3">
      <c r="A495">
        <v>492</v>
      </c>
      <c r="B495" t="s">
        <v>220</v>
      </c>
      <c r="C495" s="4">
        <v>0</v>
      </c>
      <c r="D495">
        <v>0</v>
      </c>
      <c r="E495" t="s">
        <v>212</v>
      </c>
      <c r="F495" t="s">
        <v>215</v>
      </c>
    </row>
    <row r="496" spans="1:6" x14ac:dyDescent="0.3">
      <c r="A496">
        <v>493</v>
      </c>
      <c r="B496" t="s">
        <v>220</v>
      </c>
      <c r="C496" s="4">
        <v>0</v>
      </c>
      <c r="D496">
        <v>0</v>
      </c>
      <c r="E496" t="s">
        <v>212</v>
      </c>
      <c r="F496" t="s">
        <v>215</v>
      </c>
    </row>
    <row r="497" spans="1:6" x14ac:dyDescent="0.3">
      <c r="A497">
        <v>494</v>
      </c>
      <c r="B497" t="s">
        <v>220</v>
      </c>
      <c r="C497" s="4">
        <v>0</v>
      </c>
      <c r="D497">
        <v>0</v>
      </c>
      <c r="E497" t="s">
        <v>212</v>
      </c>
      <c r="F497" t="s">
        <v>215</v>
      </c>
    </row>
    <row r="498" spans="1:6" x14ac:dyDescent="0.3">
      <c r="A498">
        <v>495</v>
      </c>
      <c r="B498" t="s">
        <v>220</v>
      </c>
      <c r="C498" s="4">
        <v>0</v>
      </c>
      <c r="D498">
        <v>0</v>
      </c>
      <c r="E498" t="s">
        <v>212</v>
      </c>
      <c r="F498" t="s">
        <v>215</v>
      </c>
    </row>
    <row r="499" spans="1:6" x14ac:dyDescent="0.3">
      <c r="A499">
        <v>496</v>
      </c>
      <c r="B499" t="s">
        <v>220</v>
      </c>
      <c r="C499" s="4">
        <v>0</v>
      </c>
      <c r="D499">
        <v>0</v>
      </c>
      <c r="E499" t="s">
        <v>212</v>
      </c>
      <c r="F499" t="s">
        <v>215</v>
      </c>
    </row>
    <row r="500" spans="1:6" x14ac:dyDescent="0.3">
      <c r="A500">
        <v>497</v>
      </c>
      <c r="B500" t="s">
        <v>220</v>
      </c>
      <c r="C500" s="4">
        <v>0</v>
      </c>
      <c r="D500">
        <v>0</v>
      </c>
      <c r="E500" t="s">
        <v>212</v>
      </c>
      <c r="F500" t="s">
        <v>215</v>
      </c>
    </row>
    <row r="501" spans="1:6" x14ac:dyDescent="0.3">
      <c r="A501">
        <v>498</v>
      </c>
      <c r="B501" t="s">
        <v>220</v>
      </c>
      <c r="C501" s="4">
        <v>0</v>
      </c>
      <c r="D501">
        <v>0</v>
      </c>
      <c r="E501" t="s">
        <v>212</v>
      </c>
      <c r="F501" t="s">
        <v>215</v>
      </c>
    </row>
    <row r="502" spans="1:6" x14ac:dyDescent="0.3">
      <c r="A502">
        <v>499</v>
      </c>
      <c r="B502" t="s">
        <v>220</v>
      </c>
      <c r="C502" s="4">
        <v>0</v>
      </c>
      <c r="D502">
        <v>0</v>
      </c>
      <c r="E502" t="s">
        <v>212</v>
      </c>
      <c r="F502" t="s">
        <v>215</v>
      </c>
    </row>
    <row r="503" spans="1:6" x14ac:dyDescent="0.3">
      <c r="A503">
        <v>500</v>
      </c>
      <c r="B503" t="s">
        <v>220</v>
      </c>
      <c r="C503" s="4">
        <v>0</v>
      </c>
      <c r="D503">
        <v>0</v>
      </c>
      <c r="E503" t="s">
        <v>212</v>
      </c>
      <c r="F503" t="s">
        <v>215</v>
      </c>
    </row>
    <row r="504" spans="1:6" x14ac:dyDescent="0.3">
      <c r="A504">
        <v>501</v>
      </c>
      <c r="B504" t="s">
        <v>220</v>
      </c>
      <c r="C504" s="4">
        <v>0</v>
      </c>
      <c r="D504">
        <v>0</v>
      </c>
      <c r="E504" t="s">
        <v>212</v>
      </c>
      <c r="F504" t="s">
        <v>215</v>
      </c>
    </row>
    <row r="505" spans="1:6" x14ac:dyDescent="0.3">
      <c r="A505">
        <v>502</v>
      </c>
      <c r="B505" t="s">
        <v>220</v>
      </c>
      <c r="C505" s="4">
        <v>0</v>
      </c>
      <c r="D505">
        <v>0</v>
      </c>
      <c r="E505" t="s">
        <v>212</v>
      </c>
      <c r="F505" t="s">
        <v>215</v>
      </c>
    </row>
    <row r="506" spans="1:6" x14ac:dyDescent="0.3">
      <c r="A506">
        <v>503</v>
      </c>
      <c r="B506" t="s">
        <v>220</v>
      </c>
      <c r="C506" s="4">
        <v>0</v>
      </c>
      <c r="D506">
        <v>0</v>
      </c>
      <c r="E506" t="s">
        <v>212</v>
      </c>
      <c r="F506" t="s">
        <v>215</v>
      </c>
    </row>
    <row r="507" spans="1:6" x14ac:dyDescent="0.3">
      <c r="A507">
        <v>504</v>
      </c>
      <c r="B507" t="s">
        <v>220</v>
      </c>
      <c r="C507" s="4">
        <v>0</v>
      </c>
      <c r="D507">
        <v>0</v>
      </c>
      <c r="E507" t="s">
        <v>212</v>
      </c>
      <c r="F507" t="s">
        <v>215</v>
      </c>
    </row>
    <row r="508" spans="1:6" x14ac:dyDescent="0.3">
      <c r="A508">
        <v>505</v>
      </c>
      <c r="B508" t="s">
        <v>220</v>
      </c>
      <c r="C508" s="4">
        <v>0</v>
      </c>
      <c r="D508">
        <v>0</v>
      </c>
      <c r="E508" t="s">
        <v>212</v>
      </c>
      <c r="F508" t="s">
        <v>215</v>
      </c>
    </row>
    <row r="509" spans="1:6" x14ac:dyDescent="0.3">
      <c r="A509">
        <v>506</v>
      </c>
      <c r="B509" t="s">
        <v>220</v>
      </c>
      <c r="C509" s="4">
        <v>0</v>
      </c>
      <c r="D509">
        <v>0</v>
      </c>
      <c r="E509" t="s">
        <v>212</v>
      </c>
      <c r="F509" t="s">
        <v>215</v>
      </c>
    </row>
    <row r="510" spans="1:6" x14ac:dyDescent="0.3">
      <c r="A510">
        <v>507</v>
      </c>
      <c r="B510" t="s">
        <v>220</v>
      </c>
      <c r="C510" s="4">
        <v>0</v>
      </c>
      <c r="D510">
        <v>0</v>
      </c>
      <c r="E510" t="s">
        <v>212</v>
      </c>
      <c r="F510" t="s">
        <v>215</v>
      </c>
    </row>
    <row r="511" spans="1:6" x14ac:dyDescent="0.3">
      <c r="A511">
        <v>508</v>
      </c>
      <c r="B511" t="s">
        <v>220</v>
      </c>
      <c r="C511" s="4">
        <v>0</v>
      </c>
      <c r="D511">
        <v>0</v>
      </c>
      <c r="E511" t="s">
        <v>212</v>
      </c>
      <c r="F511" t="s">
        <v>215</v>
      </c>
    </row>
    <row r="512" spans="1:6" x14ac:dyDescent="0.3">
      <c r="A512">
        <v>509</v>
      </c>
      <c r="B512" t="s">
        <v>220</v>
      </c>
      <c r="C512" s="4">
        <v>0</v>
      </c>
      <c r="D512">
        <v>0</v>
      </c>
      <c r="E512" t="s">
        <v>212</v>
      </c>
      <c r="F512" t="s">
        <v>215</v>
      </c>
    </row>
    <row r="513" spans="1:6" x14ac:dyDescent="0.3">
      <c r="A513">
        <v>510</v>
      </c>
      <c r="B513" t="s">
        <v>220</v>
      </c>
      <c r="C513" s="4">
        <v>0</v>
      </c>
      <c r="D513">
        <v>0</v>
      </c>
      <c r="E513" t="s">
        <v>212</v>
      </c>
      <c r="F513" t="s">
        <v>215</v>
      </c>
    </row>
    <row r="514" spans="1:6" x14ac:dyDescent="0.3">
      <c r="A514">
        <v>511</v>
      </c>
      <c r="B514" t="s">
        <v>220</v>
      </c>
      <c r="C514" s="4">
        <v>0</v>
      </c>
      <c r="D514">
        <v>0</v>
      </c>
      <c r="E514" t="s">
        <v>212</v>
      </c>
      <c r="F514" t="s">
        <v>215</v>
      </c>
    </row>
    <row r="515" spans="1:6" x14ac:dyDescent="0.3">
      <c r="A515">
        <v>512</v>
      </c>
      <c r="B515" t="s">
        <v>220</v>
      </c>
      <c r="C515" s="4">
        <v>0</v>
      </c>
      <c r="D515">
        <v>0</v>
      </c>
      <c r="E515" t="s">
        <v>212</v>
      </c>
      <c r="F515" t="s">
        <v>215</v>
      </c>
    </row>
    <row r="516" spans="1:6" x14ac:dyDescent="0.3">
      <c r="A516">
        <v>513</v>
      </c>
      <c r="B516" t="s">
        <v>220</v>
      </c>
      <c r="C516" s="4">
        <v>0</v>
      </c>
      <c r="D516">
        <v>0</v>
      </c>
      <c r="E516" t="s">
        <v>212</v>
      </c>
      <c r="F516" t="s">
        <v>215</v>
      </c>
    </row>
    <row r="517" spans="1:6" x14ac:dyDescent="0.3">
      <c r="A517">
        <v>514</v>
      </c>
      <c r="B517" t="s">
        <v>220</v>
      </c>
      <c r="C517" s="4">
        <v>0</v>
      </c>
      <c r="D517">
        <v>0</v>
      </c>
      <c r="E517" t="s">
        <v>212</v>
      </c>
      <c r="F517" t="s">
        <v>215</v>
      </c>
    </row>
    <row r="518" spans="1:6" x14ac:dyDescent="0.3">
      <c r="A518">
        <v>515</v>
      </c>
      <c r="B518" t="s">
        <v>220</v>
      </c>
      <c r="C518" s="4">
        <v>0</v>
      </c>
      <c r="D518">
        <v>0</v>
      </c>
      <c r="E518" t="s">
        <v>212</v>
      </c>
      <c r="F518" t="s">
        <v>215</v>
      </c>
    </row>
    <row r="519" spans="1:6" x14ac:dyDescent="0.3">
      <c r="A519">
        <v>516</v>
      </c>
      <c r="B519" t="s">
        <v>220</v>
      </c>
      <c r="C519" s="4">
        <v>0</v>
      </c>
      <c r="D519">
        <v>0</v>
      </c>
      <c r="E519" t="s">
        <v>212</v>
      </c>
      <c r="F519" t="s">
        <v>215</v>
      </c>
    </row>
    <row r="520" spans="1:6" x14ac:dyDescent="0.3">
      <c r="A520">
        <v>517</v>
      </c>
      <c r="B520" t="s">
        <v>220</v>
      </c>
      <c r="C520" s="4">
        <v>0</v>
      </c>
      <c r="D520">
        <v>0</v>
      </c>
      <c r="E520" t="s">
        <v>212</v>
      </c>
      <c r="F520" t="s">
        <v>215</v>
      </c>
    </row>
    <row r="521" spans="1:6" x14ac:dyDescent="0.3">
      <c r="A521">
        <v>518</v>
      </c>
      <c r="B521" t="s">
        <v>220</v>
      </c>
      <c r="C521" s="4">
        <v>0</v>
      </c>
      <c r="D521">
        <v>0</v>
      </c>
      <c r="E521" t="s">
        <v>212</v>
      </c>
      <c r="F521" t="s">
        <v>215</v>
      </c>
    </row>
    <row r="522" spans="1:6" x14ac:dyDescent="0.3">
      <c r="A522">
        <v>519</v>
      </c>
      <c r="B522" t="s">
        <v>220</v>
      </c>
      <c r="C522" s="4">
        <v>0</v>
      </c>
      <c r="D522">
        <v>0</v>
      </c>
      <c r="E522" t="s">
        <v>212</v>
      </c>
      <c r="F522" t="s">
        <v>215</v>
      </c>
    </row>
    <row r="523" spans="1:6" x14ac:dyDescent="0.3">
      <c r="A523">
        <v>520</v>
      </c>
      <c r="B523" t="s">
        <v>220</v>
      </c>
      <c r="C523" s="4">
        <v>0</v>
      </c>
      <c r="D523">
        <v>0</v>
      </c>
      <c r="E523" t="s">
        <v>212</v>
      </c>
      <c r="F523" t="s">
        <v>215</v>
      </c>
    </row>
    <row r="524" spans="1:6" x14ac:dyDescent="0.3">
      <c r="A524">
        <v>521</v>
      </c>
      <c r="B524" t="s">
        <v>220</v>
      </c>
      <c r="C524" s="4">
        <v>0</v>
      </c>
      <c r="D524">
        <v>0</v>
      </c>
      <c r="E524" t="s">
        <v>212</v>
      </c>
      <c r="F524" t="s">
        <v>215</v>
      </c>
    </row>
    <row r="525" spans="1:6" x14ac:dyDescent="0.3">
      <c r="A525">
        <v>522</v>
      </c>
      <c r="B525" t="s">
        <v>220</v>
      </c>
      <c r="C525" s="4">
        <v>0</v>
      </c>
      <c r="D525">
        <v>0</v>
      </c>
      <c r="E525" t="s">
        <v>212</v>
      </c>
      <c r="F525" t="s">
        <v>215</v>
      </c>
    </row>
    <row r="526" spans="1:6" x14ac:dyDescent="0.3">
      <c r="A526">
        <v>523</v>
      </c>
      <c r="B526" t="s">
        <v>220</v>
      </c>
      <c r="C526" s="4">
        <v>0</v>
      </c>
      <c r="D526">
        <v>0</v>
      </c>
      <c r="E526" t="s">
        <v>212</v>
      </c>
      <c r="F526" t="s">
        <v>215</v>
      </c>
    </row>
    <row r="527" spans="1:6" x14ac:dyDescent="0.3">
      <c r="A527">
        <v>524</v>
      </c>
      <c r="B527" t="s">
        <v>220</v>
      </c>
      <c r="C527" s="4">
        <v>0</v>
      </c>
      <c r="D527">
        <v>0</v>
      </c>
      <c r="E527" t="s">
        <v>212</v>
      </c>
      <c r="F527" t="s">
        <v>215</v>
      </c>
    </row>
    <row r="528" spans="1:6" x14ac:dyDescent="0.3">
      <c r="A528">
        <v>525</v>
      </c>
      <c r="B528" t="s">
        <v>220</v>
      </c>
      <c r="C528" s="4">
        <v>0</v>
      </c>
      <c r="D528">
        <v>0</v>
      </c>
      <c r="E528" t="s">
        <v>212</v>
      </c>
      <c r="F528" t="s">
        <v>215</v>
      </c>
    </row>
    <row r="529" spans="1:6" x14ac:dyDescent="0.3">
      <c r="A529">
        <v>526</v>
      </c>
      <c r="B529" t="s">
        <v>220</v>
      </c>
      <c r="C529" s="4">
        <v>0</v>
      </c>
      <c r="D529">
        <v>0</v>
      </c>
      <c r="E529" t="s">
        <v>212</v>
      </c>
      <c r="F529" t="s">
        <v>215</v>
      </c>
    </row>
    <row r="530" spans="1:6" x14ac:dyDescent="0.3">
      <c r="A530">
        <v>527</v>
      </c>
      <c r="B530" t="s">
        <v>220</v>
      </c>
      <c r="C530" s="4">
        <v>0</v>
      </c>
      <c r="D530">
        <v>0</v>
      </c>
      <c r="E530" t="s">
        <v>212</v>
      </c>
      <c r="F530" t="s">
        <v>215</v>
      </c>
    </row>
    <row r="531" spans="1:6" x14ac:dyDescent="0.3">
      <c r="A531">
        <v>528</v>
      </c>
      <c r="B531" t="s">
        <v>220</v>
      </c>
      <c r="C531" s="4">
        <v>0</v>
      </c>
      <c r="D531">
        <v>0</v>
      </c>
      <c r="E531" t="s">
        <v>212</v>
      </c>
      <c r="F531" t="s">
        <v>215</v>
      </c>
    </row>
    <row r="532" spans="1:6" x14ac:dyDescent="0.3">
      <c r="A532">
        <v>529</v>
      </c>
      <c r="B532" t="s">
        <v>220</v>
      </c>
      <c r="C532" s="4">
        <v>0</v>
      </c>
      <c r="D532">
        <v>0</v>
      </c>
      <c r="E532" t="s">
        <v>212</v>
      </c>
      <c r="F532" t="s">
        <v>215</v>
      </c>
    </row>
    <row r="533" spans="1:6" x14ac:dyDescent="0.3">
      <c r="A533">
        <v>530</v>
      </c>
      <c r="B533" t="s">
        <v>220</v>
      </c>
      <c r="C533" s="4">
        <v>0</v>
      </c>
      <c r="D533">
        <v>0</v>
      </c>
      <c r="E533" t="s">
        <v>212</v>
      </c>
      <c r="F533" t="s">
        <v>215</v>
      </c>
    </row>
    <row r="534" spans="1:6" x14ac:dyDescent="0.3">
      <c r="A534">
        <v>531</v>
      </c>
      <c r="B534" t="s">
        <v>220</v>
      </c>
      <c r="C534" s="4">
        <v>0</v>
      </c>
      <c r="D534">
        <v>0</v>
      </c>
      <c r="E534" t="s">
        <v>212</v>
      </c>
      <c r="F534" t="s">
        <v>215</v>
      </c>
    </row>
    <row r="535" spans="1:6" x14ac:dyDescent="0.3">
      <c r="A535">
        <v>532</v>
      </c>
      <c r="B535" t="s">
        <v>220</v>
      </c>
      <c r="C535" s="4">
        <v>0</v>
      </c>
      <c r="D535">
        <v>0</v>
      </c>
      <c r="E535" t="s">
        <v>212</v>
      </c>
      <c r="F535" t="s">
        <v>215</v>
      </c>
    </row>
    <row r="536" spans="1:6" x14ac:dyDescent="0.3">
      <c r="A536">
        <v>533</v>
      </c>
      <c r="B536" t="s">
        <v>220</v>
      </c>
      <c r="C536" s="4">
        <v>0</v>
      </c>
      <c r="D536">
        <v>0</v>
      </c>
      <c r="E536" t="s">
        <v>212</v>
      </c>
      <c r="F536" t="s">
        <v>215</v>
      </c>
    </row>
    <row r="537" spans="1:6" x14ac:dyDescent="0.3">
      <c r="A537">
        <v>534</v>
      </c>
      <c r="B537" t="s">
        <v>220</v>
      </c>
      <c r="C537" s="4">
        <v>0</v>
      </c>
      <c r="D537">
        <v>0</v>
      </c>
      <c r="E537" t="s">
        <v>212</v>
      </c>
      <c r="F537" t="s">
        <v>215</v>
      </c>
    </row>
    <row r="538" spans="1:6" x14ac:dyDescent="0.3">
      <c r="A538">
        <v>535</v>
      </c>
      <c r="B538" t="s">
        <v>220</v>
      </c>
      <c r="C538" s="4">
        <v>0</v>
      </c>
      <c r="D538">
        <v>0</v>
      </c>
      <c r="E538" t="s">
        <v>212</v>
      </c>
      <c r="F538" t="s">
        <v>215</v>
      </c>
    </row>
    <row r="539" spans="1:6" x14ac:dyDescent="0.3">
      <c r="A539">
        <v>536</v>
      </c>
      <c r="B539" t="s">
        <v>220</v>
      </c>
      <c r="C539" s="4">
        <v>0</v>
      </c>
      <c r="D539">
        <v>0</v>
      </c>
      <c r="E539" t="s">
        <v>212</v>
      </c>
      <c r="F539" t="s">
        <v>215</v>
      </c>
    </row>
    <row r="540" spans="1:6" x14ac:dyDescent="0.3">
      <c r="A540">
        <v>537</v>
      </c>
      <c r="B540" t="s">
        <v>220</v>
      </c>
      <c r="C540" s="4">
        <v>0</v>
      </c>
      <c r="D540">
        <v>0</v>
      </c>
      <c r="E540" t="s">
        <v>212</v>
      </c>
      <c r="F540" t="s">
        <v>215</v>
      </c>
    </row>
    <row r="541" spans="1:6" x14ac:dyDescent="0.3">
      <c r="A541">
        <v>538</v>
      </c>
      <c r="B541" t="s">
        <v>220</v>
      </c>
      <c r="C541" s="4">
        <v>0</v>
      </c>
      <c r="D541">
        <v>0</v>
      </c>
      <c r="E541" t="s">
        <v>212</v>
      </c>
      <c r="F541" t="s">
        <v>215</v>
      </c>
    </row>
    <row r="542" spans="1:6" x14ac:dyDescent="0.3">
      <c r="A542">
        <v>539</v>
      </c>
      <c r="B542" t="s">
        <v>220</v>
      </c>
      <c r="C542" s="4">
        <v>0</v>
      </c>
      <c r="D542">
        <v>0</v>
      </c>
      <c r="E542" t="s">
        <v>212</v>
      </c>
      <c r="F542" t="s">
        <v>215</v>
      </c>
    </row>
    <row r="543" spans="1:6" x14ac:dyDescent="0.3">
      <c r="A543">
        <v>540</v>
      </c>
      <c r="B543" t="s">
        <v>220</v>
      </c>
      <c r="C543" s="4">
        <v>0</v>
      </c>
      <c r="D543">
        <v>0</v>
      </c>
      <c r="E543" t="s">
        <v>212</v>
      </c>
      <c r="F543" t="s">
        <v>215</v>
      </c>
    </row>
    <row r="544" spans="1:6" x14ac:dyDescent="0.3">
      <c r="A544">
        <v>541</v>
      </c>
      <c r="B544" t="s">
        <v>220</v>
      </c>
      <c r="C544" s="4">
        <v>0</v>
      </c>
      <c r="D544">
        <v>0</v>
      </c>
      <c r="E544" t="s">
        <v>212</v>
      </c>
      <c r="F544" t="s">
        <v>215</v>
      </c>
    </row>
    <row r="545" spans="1:6" x14ac:dyDescent="0.3">
      <c r="A545">
        <v>542</v>
      </c>
      <c r="B545" t="s">
        <v>220</v>
      </c>
      <c r="C545" s="4">
        <v>0</v>
      </c>
      <c r="D545">
        <v>0</v>
      </c>
      <c r="E545" t="s">
        <v>212</v>
      </c>
      <c r="F545" t="s">
        <v>215</v>
      </c>
    </row>
    <row r="546" spans="1:6" x14ac:dyDescent="0.3">
      <c r="A546">
        <v>543</v>
      </c>
      <c r="B546" t="s">
        <v>220</v>
      </c>
      <c r="C546" s="4">
        <v>0</v>
      </c>
      <c r="D546">
        <v>0</v>
      </c>
      <c r="E546" t="s">
        <v>212</v>
      </c>
      <c r="F546" t="s">
        <v>215</v>
      </c>
    </row>
    <row r="547" spans="1:6" x14ac:dyDescent="0.3">
      <c r="A547">
        <v>544</v>
      </c>
      <c r="B547" t="s">
        <v>220</v>
      </c>
      <c r="C547" s="4">
        <v>0</v>
      </c>
      <c r="D547">
        <v>0</v>
      </c>
      <c r="E547" t="s">
        <v>212</v>
      </c>
      <c r="F547" t="s">
        <v>215</v>
      </c>
    </row>
    <row r="548" spans="1:6" x14ac:dyDescent="0.3">
      <c r="A548">
        <v>545</v>
      </c>
      <c r="B548" t="s">
        <v>220</v>
      </c>
      <c r="C548" s="4">
        <v>0</v>
      </c>
      <c r="D548">
        <v>0</v>
      </c>
      <c r="E548" t="s">
        <v>212</v>
      </c>
      <c r="F548" t="s">
        <v>215</v>
      </c>
    </row>
    <row r="549" spans="1:6" x14ac:dyDescent="0.3">
      <c r="A549">
        <v>546</v>
      </c>
      <c r="B549" t="s">
        <v>220</v>
      </c>
      <c r="C549" s="4">
        <v>0</v>
      </c>
      <c r="D549">
        <v>0</v>
      </c>
      <c r="E549" t="s">
        <v>212</v>
      </c>
      <c r="F549" t="s">
        <v>215</v>
      </c>
    </row>
    <row r="550" spans="1:6" x14ac:dyDescent="0.3">
      <c r="A550">
        <v>547</v>
      </c>
      <c r="B550" t="s">
        <v>220</v>
      </c>
      <c r="C550" s="4">
        <v>0</v>
      </c>
      <c r="D550">
        <v>0</v>
      </c>
      <c r="E550" t="s">
        <v>212</v>
      </c>
      <c r="F550" t="s">
        <v>215</v>
      </c>
    </row>
    <row r="551" spans="1:6" x14ac:dyDescent="0.3">
      <c r="A551">
        <v>548</v>
      </c>
      <c r="B551" t="s">
        <v>220</v>
      </c>
      <c r="C551" s="4">
        <v>0</v>
      </c>
      <c r="D551">
        <v>0</v>
      </c>
      <c r="E551" t="s">
        <v>212</v>
      </c>
      <c r="F551" t="s">
        <v>215</v>
      </c>
    </row>
    <row r="552" spans="1:6" x14ac:dyDescent="0.3">
      <c r="A552">
        <v>549</v>
      </c>
      <c r="B552" t="s">
        <v>220</v>
      </c>
      <c r="C552" s="4">
        <v>0</v>
      </c>
      <c r="D552">
        <v>0</v>
      </c>
      <c r="E552" t="s">
        <v>212</v>
      </c>
      <c r="F552" t="s">
        <v>215</v>
      </c>
    </row>
    <row r="553" spans="1:6" x14ac:dyDescent="0.3">
      <c r="A553">
        <v>550</v>
      </c>
      <c r="B553" t="s">
        <v>220</v>
      </c>
      <c r="C553" s="4">
        <v>0</v>
      </c>
      <c r="D553">
        <v>0</v>
      </c>
      <c r="E553" t="s">
        <v>212</v>
      </c>
      <c r="F553" t="s">
        <v>215</v>
      </c>
    </row>
    <row r="554" spans="1:6" x14ac:dyDescent="0.3">
      <c r="A554">
        <v>551</v>
      </c>
      <c r="B554" t="s">
        <v>220</v>
      </c>
      <c r="C554" s="4">
        <v>0</v>
      </c>
      <c r="D554">
        <v>0</v>
      </c>
      <c r="E554" t="s">
        <v>212</v>
      </c>
      <c r="F554" t="s">
        <v>215</v>
      </c>
    </row>
    <row r="555" spans="1:6" x14ac:dyDescent="0.3">
      <c r="A555">
        <v>552</v>
      </c>
      <c r="B555" t="s">
        <v>220</v>
      </c>
      <c r="C555" s="4">
        <v>0</v>
      </c>
      <c r="D555">
        <v>0</v>
      </c>
      <c r="E555" t="s">
        <v>212</v>
      </c>
      <c r="F555" t="s">
        <v>215</v>
      </c>
    </row>
    <row r="556" spans="1:6" x14ac:dyDescent="0.3">
      <c r="A556">
        <v>553</v>
      </c>
      <c r="B556" t="s">
        <v>220</v>
      </c>
      <c r="C556" s="4">
        <v>0</v>
      </c>
      <c r="D556">
        <v>0</v>
      </c>
      <c r="E556" t="s">
        <v>212</v>
      </c>
      <c r="F556" t="s">
        <v>215</v>
      </c>
    </row>
    <row r="557" spans="1:6" x14ac:dyDescent="0.3">
      <c r="A557">
        <v>554</v>
      </c>
      <c r="B557" t="s">
        <v>220</v>
      </c>
      <c r="C557" s="4">
        <v>0</v>
      </c>
      <c r="D557">
        <v>0</v>
      </c>
      <c r="E557" t="s">
        <v>212</v>
      </c>
      <c r="F557" t="s">
        <v>215</v>
      </c>
    </row>
    <row r="558" spans="1:6" x14ac:dyDescent="0.3">
      <c r="A558">
        <v>555</v>
      </c>
      <c r="B558" t="s">
        <v>220</v>
      </c>
      <c r="C558" s="4">
        <v>0</v>
      </c>
      <c r="D558">
        <v>0</v>
      </c>
      <c r="E558" t="s">
        <v>212</v>
      </c>
      <c r="F558" t="s">
        <v>215</v>
      </c>
    </row>
    <row r="559" spans="1:6" x14ac:dyDescent="0.3">
      <c r="A559">
        <v>556</v>
      </c>
      <c r="B559" t="s">
        <v>220</v>
      </c>
      <c r="C559" s="4">
        <v>0</v>
      </c>
      <c r="D559">
        <v>0</v>
      </c>
      <c r="E559" t="s">
        <v>212</v>
      </c>
      <c r="F559" t="s">
        <v>215</v>
      </c>
    </row>
    <row r="560" spans="1:6" x14ac:dyDescent="0.3">
      <c r="A560">
        <v>557</v>
      </c>
      <c r="B560" t="s">
        <v>220</v>
      </c>
      <c r="C560" s="4">
        <v>0</v>
      </c>
      <c r="D560">
        <v>0</v>
      </c>
      <c r="E560" t="s">
        <v>212</v>
      </c>
      <c r="F560" t="s">
        <v>215</v>
      </c>
    </row>
    <row r="561" spans="1:6" x14ac:dyDescent="0.3">
      <c r="A561">
        <v>558</v>
      </c>
      <c r="B561" t="s">
        <v>220</v>
      </c>
      <c r="C561" s="4">
        <v>0</v>
      </c>
      <c r="D561">
        <v>0</v>
      </c>
      <c r="E561" t="s">
        <v>212</v>
      </c>
      <c r="F561" t="s">
        <v>215</v>
      </c>
    </row>
    <row r="562" spans="1:6" x14ac:dyDescent="0.3">
      <c r="A562">
        <v>559</v>
      </c>
      <c r="B562" t="s">
        <v>220</v>
      </c>
      <c r="C562" s="4">
        <v>0</v>
      </c>
      <c r="D562">
        <v>0</v>
      </c>
      <c r="E562" t="s">
        <v>212</v>
      </c>
      <c r="F562" t="s">
        <v>215</v>
      </c>
    </row>
    <row r="563" spans="1:6" x14ac:dyDescent="0.3">
      <c r="A563">
        <v>560</v>
      </c>
      <c r="B563" t="s">
        <v>220</v>
      </c>
      <c r="C563" s="4">
        <v>0</v>
      </c>
      <c r="D563">
        <v>0</v>
      </c>
      <c r="E563" t="s">
        <v>212</v>
      </c>
      <c r="F563" t="s">
        <v>215</v>
      </c>
    </row>
    <row r="564" spans="1:6" x14ac:dyDescent="0.3">
      <c r="A564">
        <v>561</v>
      </c>
      <c r="B564" t="s">
        <v>220</v>
      </c>
      <c r="C564" s="4">
        <v>0</v>
      </c>
      <c r="D564">
        <v>0</v>
      </c>
      <c r="E564" t="s">
        <v>212</v>
      </c>
      <c r="F564" t="s">
        <v>215</v>
      </c>
    </row>
    <row r="565" spans="1:6" x14ac:dyDescent="0.3">
      <c r="A565">
        <v>562</v>
      </c>
      <c r="B565" t="s">
        <v>220</v>
      </c>
      <c r="C565" s="4">
        <v>0</v>
      </c>
      <c r="D565">
        <v>0</v>
      </c>
      <c r="E565" t="s">
        <v>212</v>
      </c>
      <c r="F565" t="s">
        <v>215</v>
      </c>
    </row>
    <row r="566" spans="1:6" x14ac:dyDescent="0.3">
      <c r="A566">
        <v>563</v>
      </c>
      <c r="B566" t="s">
        <v>220</v>
      </c>
      <c r="C566" s="4">
        <v>0</v>
      </c>
      <c r="D566">
        <v>0</v>
      </c>
      <c r="E566" t="s">
        <v>212</v>
      </c>
      <c r="F566" t="s">
        <v>215</v>
      </c>
    </row>
    <row r="567" spans="1:6" x14ac:dyDescent="0.3">
      <c r="A567">
        <v>564</v>
      </c>
      <c r="B567" t="s">
        <v>220</v>
      </c>
      <c r="C567" s="4">
        <v>0</v>
      </c>
      <c r="D567">
        <v>0</v>
      </c>
      <c r="E567" t="s">
        <v>212</v>
      </c>
      <c r="F567" t="s">
        <v>215</v>
      </c>
    </row>
    <row r="568" spans="1:6" x14ac:dyDescent="0.3">
      <c r="A568">
        <v>565</v>
      </c>
      <c r="B568" t="s">
        <v>220</v>
      </c>
      <c r="C568" s="4">
        <v>0</v>
      </c>
      <c r="D568">
        <v>0</v>
      </c>
      <c r="E568" t="s">
        <v>212</v>
      </c>
      <c r="F568" t="s">
        <v>215</v>
      </c>
    </row>
    <row r="569" spans="1:6" x14ac:dyDescent="0.3">
      <c r="A569">
        <v>566</v>
      </c>
      <c r="B569" t="s">
        <v>220</v>
      </c>
      <c r="C569" s="4">
        <v>0</v>
      </c>
      <c r="D569">
        <v>0</v>
      </c>
      <c r="E569" t="s">
        <v>212</v>
      </c>
      <c r="F569" t="s">
        <v>215</v>
      </c>
    </row>
    <row r="570" spans="1:6" x14ac:dyDescent="0.3">
      <c r="A570">
        <v>567</v>
      </c>
      <c r="B570" t="s">
        <v>220</v>
      </c>
      <c r="C570" s="4">
        <v>0</v>
      </c>
      <c r="D570">
        <v>0</v>
      </c>
      <c r="E570" t="s">
        <v>212</v>
      </c>
      <c r="F570" t="s">
        <v>215</v>
      </c>
    </row>
    <row r="571" spans="1:6" x14ac:dyDescent="0.3">
      <c r="A571">
        <v>568</v>
      </c>
      <c r="B571" t="s">
        <v>220</v>
      </c>
      <c r="C571" s="4">
        <v>0</v>
      </c>
      <c r="D571">
        <v>0</v>
      </c>
      <c r="E571" t="s">
        <v>212</v>
      </c>
      <c r="F571" t="s">
        <v>215</v>
      </c>
    </row>
    <row r="572" spans="1:6" x14ac:dyDescent="0.3">
      <c r="A572">
        <v>569</v>
      </c>
      <c r="B572" t="s">
        <v>220</v>
      </c>
      <c r="C572" s="4">
        <v>0</v>
      </c>
      <c r="D572">
        <v>0</v>
      </c>
      <c r="E572" t="s">
        <v>212</v>
      </c>
      <c r="F572" t="s">
        <v>215</v>
      </c>
    </row>
    <row r="573" spans="1:6" x14ac:dyDescent="0.3">
      <c r="A573">
        <v>570</v>
      </c>
      <c r="B573" t="s">
        <v>220</v>
      </c>
      <c r="C573" s="4">
        <v>0</v>
      </c>
      <c r="D573">
        <v>0</v>
      </c>
      <c r="E573" t="s">
        <v>212</v>
      </c>
      <c r="F573" t="s">
        <v>215</v>
      </c>
    </row>
    <row r="574" spans="1:6" x14ac:dyDescent="0.3">
      <c r="A574">
        <v>571</v>
      </c>
      <c r="B574" t="s">
        <v>220</v>
      </c>
      <c r="C574" s="4">
        <v>0</v>
      </c>
      <c r="D574">
        <v>0</v>
      </c>
      <c r="E574" t="s">
        <v>212</v>
      </c>
      <c r="F574" t="s">
        <v>215</v>
      </c>
    </row>
    <row r="575" spans="1:6" x14ac:dyDescent="0.3">
      <c r="A575">
        <v>572</v>
      </c>
      <c r="B575" t="s">
        <v>220</v>
      </c>
      <c r="C575" s="4">
        <v>0</v>
      </c>
      <c r="D575">
        <v>0</v>
      </c>
      <c r="E575" t="s">
        <v>212</v>
      </c>
      <c r="F575" t="s">
        <v>215</v>
      </c>
    </row>
    <row r="576" spans="1:6" x14ac:dyDescent="0.3">
      <c r="A576">
        <v>573</v>
      </c>
      <c r="B576" t="s">
        <v>220</v>
      </c>
      <c r="C576" s="4">
        <v>0</v>
      </c>
      <c r="D576">
        <v>0</v>
      </c>
      <c r="E576" t="s">
        <v>212</v>
      </c>
      <c r="F576" t="s">
        <v>215</v>
      </c>
    </row>
    <row r="577" spans="1:6" x14ac:dyDescent="0.3">
      <c r="A577">
        <v>574</v>
      </c>
      <c r="B577" t="s">
        <v>220</v>
      </c>
      <c r="C577" s="4">
        <v>0</v>
      </c>
      <c r="D577">
        <v>0</v>
      </c>
      <c r="E577" t="s">
        <v>212</v>
      </c>
      <c r="F577" t="s">
        <v>215</v>
      </c>
    </row>
    <row r="578" spans="1:6" x14ac:dyDescent="0.3">
      <c r="A578">
        <v>575</v>
      </c>
      <c r="B578" t="s">
        <v>220</v>
      </c>
      <c r="C578" s="4">
        <v>0</v>
      </c>
      <c r="D578">
        <v>0</v>
      </c>
      <c r="E578" t="s">
        <v>212</v>
      </c>
      <c r="F578" t="s">
        <v>215</v>
      </c>
    </row>
    <row r="579" spans="1:6" x14ac:dyDescent="0.3">
      <c r="A579">
        <v>576</v>
      </c>
      <c r="B579" t="s">
        <v>220</v>
      </c>
      <c r="C579" s="4">
        <v>0</v>
      </c>
      <c r="D579">
        <v>0</v>
      </c>
      <c r="E579" t="s">
        <v>212</v>
      </c>
      <c r="F579" t="s">
        <v>215</v>
      </c>
    </row>
    <row r="580" spans="1:6" x14ac:dyDescent="0.3">
      <c r="A580">
        <v>577</v>
      </c>
      <c r="B580" t="s">
        <v>220</v>
      </c>
      <c r="C580" s="4">
        <v>0</v>
      </c>
      <c r="D580">
        <v>0</v>
      </c>
      <c r="E580" t="s">
        <v>212</v>
      </c>
      <c r="F580" t="s">
        <v>215</v>
      </c>
    </row>
    <row r="581" spans="1:6" x14ac:dyDescent="0.3">
      <c r="A581">
        <v>578</v>
      </c>
      <c r="B581" t="s">
        <v>220</v>
      </c>
      <c r="C581" s="4">
        <v>0</v>
      </c>
      <c r="D581">
        <v>0</v>
      </c>
      <c r="E581" t="s">
        <v>212</v>
      </c>
      <c r="F581" t="s">
        <v>215</v>
      </c>
    </row>
    <row r="582" spans="1:6" x14ac:dyDescent="0.3">
      <c r="A582">
        <v>579</v>
      </c>
      <c r="B582" t="s">
        <v>220</v>
      </c>
      <c r="C582" s="4">
        <v>0</v>
      </c>
      <c r="D582">
        <v>0</v>
      </c>
      <c r="E582" t="s">
        <v>212</v>
      </c>
      <c r="F582" t="s">
        <v>215</v>
      </c>
    </row>
    <row r="583" spans="1:6" x14ac:dyDescent="0.3">
      <c r="A583">
        <v>580</v>
      </c>
      <c r="B583" t="s">
        <v>220</v>
      </c>
      <c r="C583" s="4">
        <v>0</v>
      </c>
      <c r="D583">
        <v>0</v>
      </c>
      <c r="E583" t="s">
        <v>212</v>
      </c>
      <c r="F583" t="s">
        <v>215</v>
      </c>
    </row>
    <row r="584" spans="1:6" x14ac:dyDescent="0.3">
      <c r="A584">
        <v>581</v>
      </c>
      <c r="B584" t="s">
        <v>220</v>
      </c>
      <c r="C584" s="4">
        <v>0</v>
      </c>
      <c r="D584">
        <v>0</v>
      </c>
      <c r="E584" t="s">
        <v>212</v>
      </c>
      <c r="F584" t="s">
        <v>215</v>
      </c>
    </row>
    <row r="585" spans="1:6" x14ac:dyDescent="0.3">
      <c r="A585">
        <v>582</v>
      </c>
      <c r="B585" t="s">
        <v>220</v>
      </c>
      <c r="C585" s="4">
        <v>0</v>
      </c>
      <c r="D585">
        <v>0</v>
      </c>
      <c r="E585" t="s">
        <v>212</v>
      </c>
      <c r="F585" t="s">
        <v>215</v>
      </c>
    </row>
    <row r="586" spans="1:6" x14ac:dyDescent="0.3">
      <c r="A586">
        <v>583</v>
      </c>
      <c r="B586" t="s">
        <v>220</v>
      </c>
      <c r="C586" s="4">
        <v>0</v>
      </c>
      <c r="D586">
        <v>0</v>
      </c>
      <c r="E586" t="s">
        <v>212</v>
      </c>
      <c r="F586" t="s">
        <v>215</v>
      </c>
    </row>
    <row r="587" spans="1:6" x14ac:dyDescent="0.3">
      <c r="A587">
        <v>584</v>
      </c>
      <c r="B587" t="s">
        <v>220</v>
      </c>
      <c r="C587" s="4">
        <v>0</v>
      </c>
      <c r="D587">
        <v>0</v>
      </c>
      <c r="E587" t="s">
        <v>212</v>
      </c>
      <c r="F587" t="s">
        <v>215</v>
      </c>
    </row>
    <row r="588" spans="1:6" x14ac:dyDescent="0.3">
      <c r="A588">
        <v>585</v>
      </c>
      <c r="B588" t="s">
        <v>220</v>
      </c>
      <c r="C588" s="4">
        <v>0</v>
      </c>
      <c r="D588">
        <v>0</v>
      </c>
      <c r="E588" t="s">
        <v>212</v>
      </c>
      <c r="F588" t="s">
        <v>215</v>
      </c>
    </row>
    <row r="589" spans="1:6" x14ac:dyDescent="0.3">
      <c r="A589">
        <v>586</v>
      </c>
      <c r="B589" t="s">
        <v>220</v>
      </c>
      <c r="C589" s="4">
        <v>0</v>
      </c>
      <c r="D589">
        <v>0</v>
      </c>
      <c r="E589" t="s">
        <v>212</v>
      </c>
      <c r="F589" t="s">
        <v>215</v>
      </c>
    </row>
    <row r="590" spans="1:6" x14ac:dyDescent="0.3">
      <c r="A590">
        <v>587</v>
      </c>
      <c r="B590" t="s">
        <v>220</v>
      </c>
      <c r="C590" s="4">
        <v>0</v>
      </c>
      <c r="D590">
        <v>0</v>
      </c>
      <c r="E590" t="s">
        <v>212</v>
      </c>
      <c r="F590" t="s">
        <v>215</v>
      </c>
    </row>
    <row r="591" spans="1:6" x14ac:dyDescent="0.3">
      <c r="A591">
        <v>588</v>
      </c>
      <c r="B591" t="s">
        <v>220</v>
      </c>
      <c r="C591" s="4">
        <v>0</v>
      </c>
      <c r="D591">
        <v>0</v>
      </c>
      <c r="E591" t="s">
        <v>212</v>
      </c>
      <c r="F591" t="s">
        <v>215</v>
      </c>
    </row>
    <row r="592" spans="1:6" x14ac:dyDescent="0.3">
      <c r="A592">
        <v>589</v>
      </c>
      <c r="B592" t="s">
        <v>220</v>
      </c>
      <c r="C592" s="4">
        <v>0</v>
      </c>
      <c r="D592">
        <v>0</v>
      </c>
      <c r="E592" t="s">
        <v>212</v>
      </c>
      <c r="F592" t="s">
        <v>215</v>
      </c>
    </row>
    <row r="593" spans="1:6" x14ac:dyDescent="0.3">
      <c r="A593">
        <v>590</v>
      </c>
      <c r="B593" t="s">
        <v>220</v>
      </c>
      <c r="C593" s="4">
        <v>0</v>
      </c>
      <c r="D593">
        <v>0</v>
      </c>
      <c r="E593" t="s">
        <v>212</v>
      </c>
      <c r="F593" t="s">
        <v>215</v>
      </c>
    </row>
    <row r="594" spans="1:6" x14ac:dyDescent="0.3">
      <c r="A594">
        <v>591</v>
      </c>
      <c r="B594" t="s">
        <v>220</v>
      </c>
      <c r="C594" s="4">
        <v>0</v>
      </c>
      <c r="D594">
        <v>0</v>
      </c>
      <c r="E594" t="s">
        <v>212</v>
      </c>
      <c r="F594" t="s">
        <v>215</v>
      </c>
    </row>
    <row r="595" spans="1:6" x14ac:dyDescent="0.3">
      <c r="A595">
        <v>592</v>
      </c>
      <c r="B595" t="s">
        <v>220</v>
      </c>
      <c r="C595" s="4">
        <v>0</v>
      </c>
      <c r="D595">
        <v>0</v>
      </c>
      <c r="E595" t="s">
        <v>212</v>
      </c>
      <c r="F595" t="s">
        <v>215</v>
      </c>
    </row>
    <row r="596" spans="1:6" x14ac:dyDescent="0.3">
      <c r="A596">
        <v>593</v>
      </c>
      <c r="B596" t="s">
        <v>220</v>
      </c>
      <c r="C596" s="4">
        <v>0</v>
      </c>
      <c r="D596">
        <v>0</v>
      </c>
      <c r="E596" t="s">
        <v>212</v>
      </c>
      <c r="F596" t="s">
        <v>215</v>
      </c>
    </row>
    <row r="597" spans="1:6" x14ac:dyDescent="0.3">
      <c r="A597">
        <v>594</v>
      </c>
      <c r="B597" t="s">
        <v>220</v>
      </c>
      <c r="C597" s="4">
        <v>0</v>
      </c>
      <c r="D597">
        <v>0</v>
      </c>
      <c r="E597" t="s">
        <v>212</v>
      </c>
      <c r="F597" t="s">
        <v>215</v>
      </c>
    </row>
    <row r="598" spans="1:6" x14ac:dyDescent="0.3">
      <c r="A598">
        <v>595</v>
      </c>
      <c r="B598" t="s">
        <v>220</v>
      </c>
      <c r="C598" s="4">
        <v>0</v>
      </c>
      <c r="D598">
        <v>0</v>
      </c>
      <c r="E598" t="s">
        <v>212</v>
      </c>
      <c r="F598" t="s">
        <v>215</v>
      </c>
    </row>
    <row r="599" spans="1:6" x14ac:dyDescent="0.3">
      <c r="A599">
        <v>596</v>
      </c>
      <c r="B599" t="s">
        <v>220</v>
      </c>
      <c r="C599" s="4">
        <v>0</v>
      </c>
      <c r="D599">
        <v>0</v>
      </c>
      <c r="E599" t="s">
        <v>212</v>
      </c>
      <c r="F599" t="s">
        <v>215</v>
      </c>
    </row>
    <row r="600" spans="1:6" x14ac:dyDescent="0.3">
      <c r="A600">
        <v>597</v>
      </c>
      <c r="B600" t="s">
        <v>220</v>
      </c>
      <c r="C600" s="4">
        <v>0</v>
      </c>
      <c r="D600">
        <v>0</v>
      </c>
      <c r="E600" t="s">
        <v>212</v>
      </c>
      <c r="F600" t="s">
        <v>215</v>
      </c>
    </row>
    <row r="601" spans="1:6" x14ac:dyDescent="0.3">
      <c r="A601">
        <v>598</v>
      </c>
      <c r="B601" t="s">
        <v>220</v>
      </c>
      <c r="C601" s="4">
        <v>0</v>
      </c>
      <c r="D601">
        <v>0</v>
      </c>
      <c r="E601" t="s">
        <v>212</v>
      </c>
      <c r="F601" t="s">
        <v>215</v>
      </c>
    </row>
    <row r="602" spans="1:6" x14ac:dyDescent="0.3">
      <c r="A602">
        <v>599</v>
      </c>
      <c r="B602" t="s">
        <v>220</v>
      </c>
      <c r="C602" s="4">
        <v>0</v>
      </c>
      <c r="D602">
        <v>0</v>
      </c>
      <c r="E602" t="s">
        <v>212</v>
      </c>
      <c r="F602" t="s">
        <v>215</v>
      </c>
    </row>
    <row r="603" spans="1:6" x14ac:dyDescent="0.3">
      <c r="A603">
        <v>600</v>
      </c>
      <c r="B603" t="s">
        <v>220</v>
      </c>
      <c r="C603" s="4">
        <v>0</v>
      </c>
      <c r="D603">
        <v>0</v>
      </c>
      <c r="E603" t="s">
        <v>212</v>
      </c>
      <c r="F603" t="s">
        <v>215</v>
      </c>
    </row>
    <row r="604" spans="1:6" x14ac:dyDescent="0.3">
      <c r="A604">
        <v>601</v>
      </c>
      <c r="B604" t="s">
        <v>220</v>
      </c>
      <c r="C604" s="4">
        <v>0</v>
      </c>
      <c r="D604">
        <v>0</v>
      </c>
      <c r="E604" t="s">
        <v>212</v>
      </c>
      <c r="F604" t="s">
        <v>215</v>
      </c>
    </row>
    <row r="605" spans="1:6" x14ac:dyDescent="0.3">
      <c r="A605">
        <v>602</v>
      </c>
      <c r="B605" t="s">
        <v>220</v>
      </c>
      <c r="C605" s="4">
        <v>0</v>
      </c>
      <c r="D605">
        <v>0</v>
      </c>
      <c r="E605" t="s">
        <v>212</v>
      </c>
      <c r="F605" t="s">
        <v>215</v>
      </c>
    </row>
    <row r="606" spans="1:6" x14ac:dyDescent="0.3">
      <c r="A606">
        <v>603</v>
      </c>
      <c r="B606" t="s">
        <v>220</v>
      </c>
      <c r="C606" s="4">
        <v>0</v>
      </c>
      <c r="D606">
        <v>0</v>
      </c>
      <c r="E606" t="s">
        <v>212</v>
      </c>
      <c r="F606" t="s">
        <v>215</v>
      </c>
    </row>
    <row r="607" spans="1:6" x14ac:dyDescent="0.3">
      <c r="A607">
        <v>604</v>
      </c>
      <c r="B607" t="s">
        <v>220</v>
      </c>
      <c r="C607" s="4">
        <v>0</v>
      </c>
      <c r="D607">
        <v>0</v>
      </c>
      <c r="E607" t="s">
        <v>212</v>
      </c>
      <c r="F607" t="s">
        <v>215</v>
      </c>
    </row>
    <row r="608" spans="1:6" x14ac:dyDescent="0.3">
      <c r="A608">
        <v>605</v>
      </c>
      <c r="B608" t="s">
        <v>220</v>
      </c>
      <c r="C608" s="4">
        <v>0</v>
      </c>
      <c r="D608">
        <v>0</v>
      </c>
      <c r="E608" t="s">
        <v>212</v>
      </c>
      <c r="F608" t="s">
        <v>215</v>
      </c>
    </row>
    <row r="609" spans="1:6" x14ac:dyDescent="0.3">
      <c r="A609">
        <v>606</v>
      </c>
      <c r="B609" t="s">
        <v>220</v>
      </c>
      <c r="C609" s="4">
        <v>0</v>
      </c>
      <c r="D609">
        <v>0</v>
      </c>
      <c r="E609" t="s">
        <v>212</v>
      </c>
      <c r="F609" t="s">
        <v>215</v>
      </c>
    </row>
    <row r="610" spans="1:6" x14ac:dyDescent="0.3">
      <c r="A610">
        <v>607</v>
      </c>
      <c r="B610" t="s">
        <v>220</v>
      </c>
      <c r="C610" s="4">
        <v>0</v>
      </c>
      <c r="D610">
        <v>0</v>
      </c>
      <c r="E610" t="s">
        <v>212</v>
      </c>
      <c r="F610" t="s">
        <v>215</v>
      </c>
    </row>
    <row r="611" spans="1:6" x14ac:dyDescent="0.3">
      <c r="A611">
        <v>608</v>
      </c>
      <c r="B611" t="s">
        <v>220</v>
      </c>
      <c r="C611" s="4">
        <v>0</v>
      </c>
      <c r="D611">
        <v>0</v>
      </c>
      <c r="E611" t="s">
        <v>212</v>
      </c>
      <c r="F611" t="s">
        <v>215</v>
      </c>
    </row>
    <row r="612" spans="1:6" x14ac:dyDescent="0.3">
      <c r="A612">
        <v>609</v>
      </c>
      <c r="B612" t="s">
        <v>220</v>
      </c>
      <c r="C612" s="4">
        <v>0</v>
      </c>
      <c r="D612">
        <v>0</v>
      </c>
      <c r="E612" t="s">
        <v>212</v>
      </c>
      <c r="F612" t="s">
        <v>215</v>
      </c>
    </row>
    <row r="613" spans="1:6" x14ac:dyDescent="0.3">
      <c r="A613">
        <v>610</v>
      </c>
      <c r="B613" t="s">
        <v>220</v>
      </c>
      <c r="C613" s="4">
        <v>0</v>
      </c>
      <c r="D613">
        <v>0</v>
      </c>
      <c r="E613" t="s">
        <v>212</v>
      </c>
      <c r="F613" t="s">
        <v>215</v>
      </c>
    </row>
    <row r="614" spans="1:6" x14ac:dyDescent="0.3">
      <c r="A614">
        <v>611</v>
      </c>
      <c r="B614" t="s">
        <v>220</v>
      </c>
      <c r="C614" s="4">
        <v>0</v>
      </c>
      <c r="D614">
        <v>0</v>
      </c>
      <c r="E614" t="s">
        <v>212</v>
      </c>
      <c r="F614" t="s">
        <v>215</v>
      </c>
    </row>
    <row r="615" spans="1:6" x14ac:dyDescent="0.3">
      <c r="A615">
        <v>612</v>
      </c>
      <c r="B615" t="s">
        <v>220</v>
      </c>
      <c r="C615" s="4">
        <v>0</v>
      </c>
      <c r="D615">
        <v>0</v>
      </c>
      <c r="E615" t="s">
        <v>212</v>
      </c>
      <c r="F615" t="s">
        <v>215</v>
      </c>
    </row>
    <row r="616" spans="1:6" x14ac:dyDescent="0.3">
      <c r="A616">
        <v>613</v>
      </c>
      <c r="B616" t="s">
        <v>220</v>
      </c>
      <c r="C616" s="4">
        <v>0</v>
      </c>
      <c r="D616">
        <v>0</v>
      </c>
      <c r="E616" t="s">
        <v>212</v>
      </c>
      <c r="F616" t="s">
        <v>215</v>
      </c>
    </row>
    <row r="617" spans="1:6" x14ac:dyDescent="0.3">
      <c r="A617">
        <v>614</v>
      </c>
      <c r="B617" t="s">
        <v>220</v>
      </c>
      <c r="C617" s="4">
        <v>0</v>
      </c>
      <c r="D617">
        <v>0</v>
      </c>
      <c r="E617" t="s">
        <v>212</v>
      </c>
      <c r="F617" t="s">
        <v>215</v>
      </c>
    </row>
    <row r="618" spans="1:6" x14ac:dyDescent="0.3">
      <c r="A618">
        <v>615</v>
      </c>
      <c r="B618" t="s">
        <v>220</v>
      </c>
      <c r="C618" s="4">
        <v>0</v>
      </c>
      <c r="D618">
        <v>0</v>
      </c>
      <c r="E618" t="s">
        <v>212</v>
      </c>
      <c r="F618" t="s">
        <v>215</v>
      </c>
    </row>
    <row r="619" spans="1:6" x14ac:dyDescent="0.3">
      <c r="A619">
        <v>616</v>
      </c>
      <c r="B619" t="s">
        <v>220</v>
      </c>
      <c r="C619" s="4">
        <v>0</v>
      </c>
      <c r="D619">
        <v>0</v>
      </c>
      <c r="E619" t="s">
        <v>212</v>
      </c>
      <c r="F619" t="s">
        <v>215</v>
      </c>
    </row>
    <row r="620" spans="1:6" x14ac:dyDescent="0.3">
      <c r="A620">
        <v>617</v>
      </c>
      <c r="B620" t="s">
        <v>220</v>
      </c>
      <c r="C620" s="4">
        <v>0</v>
      </c>
      <c r="D620">
        <v>0</v>
      </c>
      <c r="E620" t="s">
        <v>212</v>
      </c>
      <c r="F620" t="s">
        <v>215</v>
      </c>
    </row>
    <row r="621" spans="1:6" x14ac:dyDescent="0.3">
      <c r="A621">
        <v>618</v>
      </c>
      <c r="B621" t="s">
        <v>220</v>
      </c>
      <c r="C621" s="4">
        <v>0</v>
      </c>
      <c r="D621">
        <v>0</v>
      </c>
      <c r="E621" t="s">
        <v>212</v>
      </c>
      <c r="F621" t="s">
        <v>215</v>
      </c>
    </row>
    <row r="622" spans="1:6" x14ac:dyDescent="0.3">
      <c r="A622">
        <v>619</v>
      </c>
      <c r="B622" t="s">
        <v>220</v>
      </c>
      <c r="C622" s="4">
        <v>0</v>
      </c>
      <c r="D622">
        <v>0</v>
      </c>
      <c r="E622" t="s">
        <v>212</v>
      </c>
      <c r="F622" t="s">
        <v>215</v>
      </c>
    </row>
    <row r="623" spans="1:6" x14ac:dyDescent="0.3">
      <c r="A623">
        <v>620</v>
      </c>
      <c r="B623" t="s">
        <v>220</v>
      </c>
      <c r="C623" s="4">
        <v>0</v>
      </c>
      <c r="D623">
        <v>0</v>
      </c>
      <c r="E623" t="s">
        <v>212</v>
      </c>
      <c r="F623" t="s">
        <v>215</v>
      </c>
    </row>
    <row r="624" spans="1:6" x14ac:dyDescent="0.3">
      <c r="A624">
        <v>621</v>
      </c>
      <c r="B624" t="s">
        <v>220</v>
      </c>
      <c r="C624" s="4">
        <v>0</v>
      </c>
      <c r="D624">
        <v>0</v>
      </c>
      <c r="E624" t="s">
        <v>212</v>
      </c>
      <c r="F624" t="s">
        <v>215</v>
      </c>
    </row>
    <row r="625" spans="1:6" x14ac:dyDescent="0.3">
      <c r="A625">
        <v>622</v>
      </c>
      <c r="B625" t="s">
        <v>220</v>
      </c>
      <c r="C625" s="4">
        <v>0</v>
      </c>
      <c r="D625">
        <v>0</v>
      </c>
      <c r="E625" t="s">
        <v>212</v>
      </c>
      <c r="F625" t="s">
        <v>215</v>
      </c>
    </row>
    <row r="626" spans="1:6" x14ac:dyDescent="0.3">
      <c r="A626">
        <v>623</v>
      </c>
      <c r="B626" t="s">
        <v>220</v>
      </c>
      <c r="C626" s="4">
        <v>0</v>
      </c>
      <c r="D626">
        <v>0</v>
      </c>
      <c r="E626" t="s">
        <v>212</v>
      </c>
      <c r="F626" t="s">
        <v>215</v>
      </c>
    </row>
    <row r="627" spans="1:6" x14ac:dyDescent="0.3">
      <c r="A627">
        <v>624</v>
      </c>
      <c r="B627" t="s">
        <v>220</v>
      </c>
      <c r="C627" s="4">
        <v>0</v>
      </c>
      <c r="D627">
        <v>0</v>
      </c>
      <c r="E627" t="s">
        <v>212</v>
      </c>
      <c r="F627" t="s">
        <v>215</v>
      </c>
    </row>
    <row r="628" spans="1:6" x14ac:dyDescent="0.3">
      <c r="A628">
        <v>625</v>
      </c>
      <c r="B628" t="s">
        <v>220</v>
      </c>
      <c r="C628" s="4">
        <v>0</v>
      </c>
      <c r="D628">
        <v>0</v>
      </c>
      <c r="E628" t="s">
        <v>212</v>
      </c>
      <c r="F628" t="s">
        <v>215</v>
      </c>
    </row>
    <row r="629" spans="1:6" x14ac:dyDescent="0.3">
      <c r="A629">
        <v>626</v>
      </c>
      <c r="B629" t="s">
        <v>220</v>
      </c>
      <c r="C629" s="4">
        <v>0</v>
      </c>
      <c r="D629">
        <v>0</v>
      </c>
      <c r="E629" t="s">
        <v>212</v>
      </c>
      <c r="F629" t="s">
        <v>215</v>
      </c>
    </row>
    <row r="630" spans="1:6" x14ac:dyDescent="0.3">
      <c r="A630">
        <v>627</v>
      </c>
      <c r="B630" t="s">
        <v>220</v>
      </c>
      <c r="C630" s="4">
        <v>0</v>
      </c>
      <c r="D630">
        <v>0</v>
      </c>
      <c r="E630" t="s">
        <v>212</v>
      </c>
      <c r="F630" t="s">
        <v>215</v>
      </c>
    </row>
    <row r="631" spans="1:6" x14ac:dyDescent="0.3">
      <c r="A631">
        <v>628</v>
      </c>
      <c r="B631" t="s">
        <v>220</v>
      </c>
      <c r="C631" s="4">
        <v>0</v>
      </c>
      <c r="D631">
        <v>0</v>
      </c>
      <c r="E631" t="s">
        <v>212</v>
      </c>
      <c r="F631" t="s">
        <v>215</v>
      </c>
    </row>
    <row r="632" spans="1:6" x14ac:dyDescent="0.3">
      <c r="A632">
        <v>629</v>
      </c>
      <c r="B632" t="s">
        <v>220</v>
      </c>
      <c r="C632" s="4">
        <v>0</v>
      </c>
      <c r="D632">
        <v>0</v>
      </c>
      <c r="E632" t="s">
        <v>212</v>
      </c>
      <c r="F632" t="s">
        <v>215</v>
      </c>
    </row>
    <row r="633" spans="1:6" x14ac:dyDescent="0.3">
      <c r="A633">
        <v>630</v>
      </c>
      <c r="B633" t="s">
        <v>220</v>
      </c>
      <c r="C633" s="4">
        <v>0</v>
      </c>
      <c r="D633">
        <v>0</v>
      </c>
      <c r="E633" t="s">
        <v>212</v>
      </c>
      <c r="F633" t="s">
        <v>215</v>
      </c>
    </row>
    <row r="634" spans="1:6" x14ac:dyDescent="0.3">
      <c r="A634">
        <v>631</v>
      </c>
      <c r="B634" t="s">
        <v>220</v>
      </c>
      <c r="C634" s="4">
        <v>0</v>
      </c>
      <c r="D634">
        <v>0</v>
      </c>
      <c r="E634" t="s">
        <v>212</v>
      </c>
      <c r="F634" t="s">
        <v>215</v>
      </c>
    </row>
    <row r="635" spans="1:6" x14ac:dyDescent="0.3">
      <c r="A635">
        <v>632</v>
      </c>
      <c r="B635" t="s">
        <v>220</v>
      </c>
      <c r="C635" s="4">
        <v>0</v>
      </c>
      <c r="D635">
        <v>0</v>
      </c>
      <c r="E635" t="s">
        <v>212</v>
      </c>
      <c r="F635" t="s">
        <v>215</v>
      </c>
    </row>
    <row r="636" spans="1:6" x14ac:dyDescent="0.3">
      <c r="A636">
        <v>633</v>
      </c>
      <c r="B636" t="s">
        <v>220</v>
      </c>
      <c r="C636" s="4">
        <v>0</v>
      </c>
      <c r="D636">
        <v>0</v>
      </c>
      <c r="E636" t="s">
        <v>212</v>
      </c>
      <c r="F636" t="s">
        <v>215</v>
      </c>
    </row>
    <row r="637" spans="1:6" x14ac:dyDescent="0.3">
      <c r="A637">
        <v>634</v>
      </c>
      <c r="B637" t="s">
        <v>220</v>
      </c>
      <c r="C637" s="4">
        <v>0</v>
      </c>
      <c r="D637">
        <v>0</v>
      </c>
      <c r="E637" t="s">
        <v>212</v>
      </c>
      <c r="F637" t="s">
        <v>215</v>
      </c>
    </row>
    <row r="638" spans="1:6" x14ac:dyDescent="0.3">
      <c r="A638">
        <v>635</v>
      </c>
      <c r="B638" t="s">
        <v>220</v>
      </c>
      <c r="C638" s="4">
        <v>0</v>
      </c>
      <c r="D638">
        <v>0</v>
      </c>
      <c r="E638" t="s">
        <v>212</v>
      </c>
      <c r="F638" t="s">
        <v>215</v>
      </c>
    </row>
    <row r="639" spans="1:6" x14ac:dyDescent="0.3">
      <c r="A639">
        <v>636</v>
      </c>
      <c r="B639" t="s">
        <v>220</v>
      </c>
      <c r="C639" s="4">
        <v>0</v>
      </c>
      <c r="D639">
        <v>0</v>
      </c>
      <c r="E639" t="s">
        <v>212</v>
      </c>
      <c r="F639" t="s">
        <v>215</v>
      </c>
    </row>
    <row r="640" spans="1:6" x14ac:dyDescent="0.3">
      <c r="A640">
        <v>637</v>
      </c>
      <c r="B640" t="s">
        <v>220</v>
      </c>
      <c r="C640" s="4">
        <v>0</v>
      </c>
      <c r="D640">
        <v>0</v>
      </c>
      <c r="E640" t="s">
        <v>212</v>
      </c>
      <c r="F640" t="s">
        <v>215</v>
      </c>
    </row>
    <row r="641" spans="1:6" x14ac:dyDescent="0.3">
      <c r="A641">
        <v>638</v>
      </c>
      <c r="B641" t="s">
        <v>220</v>
      </c>
      <c r="C641" s="4">
        <v>0</v>
      </c>
      <c r="D641">
        <v>0</v>
      </c>
      <c r="E641" t="s">
        <v>212</v>
      </c>
      <c r="F641" t="s">
        <v>215</v>
      </c>
    </row>
    <row r="642" spans="1:6" x14ac:dyDescent="0.3">
      <c r="A642">
        <v>639</v>
      </c>
      <c r="B642" t="s">
        <v>220</v>
      </c>
      <c r="C642" s="4">
        <v>0</v>
      </c>
      <c r="D642">
        <v>0</v>
      </c>
      <c r="E642" t="s">
        <v>212</v>
      </c>
      <c r="F642" t="s">
        <v>215</v>
      </c>
    </row>
    <row r="643" spans="1:6" x14ac:dyDescent="0.3">
      <c r="A643">
        <v>640</v>
      </c>
      <c r="B643" t="s">
        <v>220</v>
      </c>
      <c r="C643" s="4">
        <v>0</v>
      </c>
      <c r="D643">
        <v>0</v>
      </c>
      <c r="E643" t="s">
        <v>212</v>
      </c>
      <c r="F643" t="s">
        <v>215</v>
      </c>
    </row>
    <row r="644" spans="1:6" x14ac:dyDescent="0.3">
      <c r="A644">
        <v>641</v>
      </c>
      <c r="B644" t="s">
        <v>220</v>
      </c>
      <c r="C644" s="4">
        <v>0</v>
      </c>
      <c r="D644">
        <v>0</v>
      </c>
      <c r="E644" t="s">
        <v>212</v>
      </c>
      <c r="F644" t="s">
        <v>215</v>
      </c>
    </row>
    <row r="645" spans="1:6" x14ac:dyDescent="0.3">
      <c r="A645">
        <v>642</v>
      </c>
      <c r="B645" t="s">
        <v>220</v>
      </c>
      <c r="C645" s="4">
        <v>0</v>
      </c>
      <c r="D645">
        <v>0</v>
      </c>
      <c r="E645" t="s">
        <v>212</v>
      </c>
      <c r="F645" t="s">
        <v>215</v>
      </c>
    </row>
    <row r="646" spans="1:6" x14ac:dyDescent="0.3">
      <c r="A646">
        <v>643</v>
      </c>
      <c r="B646" t="s">
        <v>220</v>
      </c>
      <c r="C646" s="4">
        <v>0</v>
      </c>
      <c r="D646">
        <v>0</v>
      </c>
      <c r="E646" t="s">
        <v>212</v>
      </c>
      <c r="F646" t="s">
        <v>215</v>
      </c>
    </row>
    <row r="647" spans="1:6" x14ac:dyDescent="0.3">
      <c r="A647">
        <v>644</v>
      </c>
      <c r="B647" t="s">
        <v>220</v>
      </c>
      <c r="C647" s="4">
        <v>0</v>
      </c>
      <c r="D647">
        <v>0</v>
      </c>
      <c r="E647" t="s">
        <v>212</v>
      </c>
      <c r="F647" t="s">
        <v>215</v>
      </c>
    </row>
    <row r="648" spans="1:6" x14ac:dyDescent="0.3">
      <c r="A648">
        <v>645</v>
      </c>
      <c r="B648" t="s">
        <v>220</v>
      </c>
      <c r="C648" s="4">
        <v>0</v>
      </c>
      <c r="D648">
        <v>0</v>
      </c>
      <c r="E648" t="s">
        <v>212</v>
      </c>
      <c r="F648" t="s">
        <v>215</v>
      </c>
    </row>
    <row r="649" spans="1:6" x14ac:dyDescent="0.3">
      <c r="A649">
        <v>646</v>
      </c>
      <c r="B649" t="s">
        <v>220</v>
      </c>
      <c r="C649" s="4">
        <v>0</v>
      </c>
      <c r="D649">
        <v>0</v>
      </c>
      <c r="E649" t="s">
        <v>212</v>
      </c>
      <c r="F649" t="s">
        <v>215</v>
      </c>
    </row>
    <row r="650" spans="1:6" x14ac:dyDescent="0.3">
      <c r="A650">
        <v>647</v>
      </c>
      <c r="B650" t="s">
        <v>220</v>
      </c>
      <c r="C650" s="4">
        <v>0</v>
      </c>
      <c r="D650">
        <v>0</v>
      </c>
      <c r="E650" t="s">
        <v>212</v>
      </c>
      <c r="F650" t="s">
        <v>215</v>
      </c>
    </row>
    <row r="651" spans="1:6" x14ac:dyDescent="0.3">
      <c r="A651">
        <v>648</v>
      </c>
      <c r="B651" t="s">
        <v>220</v>
      </c>
      <c r="C651" s="4">
        <v>0</v>
      </c>
      <c r="D651">
        <v>0</v>
      </c>
      <c r="E651" t="s">
        <v>212</v>
      </c>
      <c r="F651" t="s">
        <v>215</v>
      </c>
    </row>
    <row r="652" spans="1:6" x14ac:dyDescent="0.3">
      <c r="A652">
        <v>649</v>
      </c>
      <c r="B652" t="s">
        <v>220</v>
      </c>
      <c r="C652" s="4">
        <v>0</v>
      </c>
      <c r="D652">
        <v>0</v>
      </c>
      <c r="E652" t="s">
        <v>212</v>
      </c>
      <c r="F652" t="s">
        <v>215</v>
      </c>
    </row>
    <row r="653" spans="1:6" x14ac:dyDescent="0.3">
      <c r="A653">
        <v>650</v>
      </c>
      <c r="B653" t="s">
        <v>220</v>
      </c>
      <c r="C653" s="4">
        <v>0</v>
      </c>
      <c r="D653">
        <v>0</v>
      </c>
      <c r="E653" t="s">
        <v>212</v>
      </c>
      <c r="F653" t="s">
        <v>215</v>
      </c>
    </row>
    <row r="654" spans="1:6" x14ac:dyDescent="0.3">
      <c r="A654">
        <v>651</v>
      </c>
      <c r="B654" t="s">
        <v>220</v>
      </c>
      <c r="C654" s="4">
        <v>0</v>
      </c>
      <c r="D654">
        <v>0</v>
      </c>
      <c r="E654" t="s">
        <v>212</v>
      </c>
      <c r="F654" t="s">
        <v>215</v>
      </c>
    </row>
    <row r="655" spans="1:6" x14ac:dyDescent="0.3">
      <c r="A655">
        <v>652</v>
      </c>
      <c r="B655" t="s">
        <v>220</v>
      </c>
      <c r="C655" s="4">
        <v>0</v>
      </c>
      <c r="D655">
        <v>0</v>
      </c>
      <c r="E655" t="s">
        <v>212</v>
      </c>
      <c r="F655" t="s">
        <v>215</v>
      </c>
    </row>
    <row r="656" spans="1:6" x14ac:dyDescent="0.3">
      <c r="A656">
        <v>653</v>
      </c>
      <c r="B656" t="s">
        <v>220</v>
      </c>
      <c r="C656" s="4">
        <v>0</v>
      </c>
      <c r="D656">
        <v>0</v>
      </c>
      <c r="E656" t="s">
        <v>212</v>
      </c>
      <c r="F656" t="s">
        <v>215</v>
      </c>
    </row>
    <row r="657" spans="1:6" x14ac:dyDescent="0.3">
      <c r="A657">
        <v>654</v>
      </c>
      <c r="B657" t="s">
        <v>220</v>
      </c>
      <c r="C657" s="4">
        <v>0</v>
      </c>
      <c r="D657">
        <v>0</v>
      </c>
      <c r="E657" t="s">
        <v>212</v>
      </c>
      <c r="F657" t="s">
        <v>215</v>
      </c>
    </row>
    <row r="658" spans="1:6" x14ac:dyDescent="0.3">
      <c r="A658">
        <v>655</v>
      </c>
      <c r="B658" t="s">
        <v>220</v>
      </c>
      <c r="C658" s="4">
        <v>0</v>
      </c>
      <c r="D658">
        <v>0</v>
      </c>
      <c r="E658" t="s">
        <v>212</v>
      </c>
      <c r="F658" t="s">
        <v>215</v>
      </c>
    </row>
    <row r="659" spans="1:6" x14ac:dyDescent="0.3">
      <c r="A659">
        <v>656</v>
      </c>
      <c r="B659" t="s">
        <v>220</v>
      </c>
      <c r="C659" s="4">
        <v>0</v>
      </c>
      <c r="D659">
        <v>0</v>
      </c>
      <c r="E659" t="s">
        <v>212</v>
      </c>
      <c r="F659" t="s">
        <v>215</v>
      </c>
    </row>
    <row r="660" spans="1:6" x14ac:dyDescent="0.3">
      <c r="A660">
        <v>657</v>
      </c>
      <c r="B660" t="s">
        <v>220</v>
      </c>
      <c r="C660" s="4">
        <v>0</v>
      </c>
      <c r="D660">
        <v>0</v>
      </c>
      <c r="E660" t="s">
        <v>212</v>
      </c>
      <c r="F660" t="s">
        <v>215</v>
      </c>
    </row>
    <row r="661" spans="1:6" x14ac:dyDescent="0.3">
      <c r="A661">
        <v>658</v>
      </c>
      <c r="B661" t="s">
        <v>220</v>
      </c>
      <c r="C661" s="4">
        <v>0</v>
      </c>
      <c r="D661">
        <v>0</v>
      </c>
      <c r="E661" t="s">
        <v>212</v>
      </c>
      <c r="F661" t="s">
        <v>215</v>
      </c>
    </row>
    <row r="662" spans="1:6" x14ac:dyDescent="0.3">
      <c r="A662">
        <v>659</v>
      </c>
      <c r="B662" t="s">
        <v>220</v>
      </c>
      <c r="C662" s="4">
        <v>0</v>
      </c>
      <c r="D662">
        <v>0</v>
      </c>
      <c r="E662" t="s">
        <v>212</v>
      </c>
      <c r="F662" t="s">
        <v>215</v>
      </c>
    </row>
    <row r="663" spans="1:6" x14ac:dyDescent="0.3">
      <c r="A663">
        <v>660</v>
      </c>
      <c r="B663" t="s">
        <v>220</v>
      </c>
      <c r="C663" s="4">
        <v>0</v>
      </c>
      <c r="D663">
        <v>0</v>
      </c>
      <c r="E663" t="s">
        <v>212</v>
      </c>
      <c r="F663" t="s">
        <v>215</v>
      </c>
    </row>
    <row r="664" spans="1:6" x14ac:dyDescent="0.3">
      <c r="A664">
        <v>661</v>
      </c>
      <c r="B664" t="s">
        <v>220</v>
      </c>
      <c r="C664" s="4">
        <v>0</v>
      </c>
      <c r="D664">
        <v>0</v>
      </c>
      <c r="E664" t="s">
        <v>212</v>
      </c>
      <c r="F664" t="s">
        <v>215</v>
      </c>
    </row>
    <row r="665" spans="1:6" x14ac:dyDescent="0.3">
      <c r="A665">
        <v>662</v>
      </c>
      <c r="B665" t="s">
        <v>220</v>
      </c>
      <c r="C665" s="4">
        <v>0</v>
      </c>
      <c r="D665">
        <v>0</v>
      </c>
      <c r="E665" t="s">
        <v>212</v>
      </c>
      <c r="F665" t="s">
        <v>215</v>
      </c>
    </row>
    <row r="666" spans="1:6" x14ac:dyDescent="0.3">
      <c r="A666">
        <v>663</v>
      </c>
      <c r="B666" t="s">
        <v>220</v>
      </c>
      <c r="C666" s="4">
        <v>0</v>
      </c>
      <c r="D666">
        <v>0</v>
      </c>
      <c r="E666" t="s">
        <v>212</v>
      </c>
      <c r="F666" t="s">
        <v>215</v>
      </c>
    </row>
    <row r="667" spans="1:6" x14ac:dyDescent="0.3">
      <c r="A667">
        <v>664</v>
      </c>
      <c r="B667" t="s">
        <v>220</v>
      </c>
      <c r="C667" s="4">
        <v>0</v>
      </c>
      <c r="D667">
        <v>0</v>
      </c>
      <c r="E667" t="s">
        <v>212</v>
      </c>
      <c r="F667" t="s">
        <v>215</v>
      </c>
    </row>
    <row r="668" spans="1:6" x14ac:dyDescent="0.3">
      <c r="A668">
        <v>665</v>
      </c>
      <c r="B668" t="s">
        <v>220</v>
      </c>
      <c r="C668" s="4">
        <v>0</v>
      </c>
      <c r="D668">
        <v>0</v>
      </c>
      <c r="E668" t="s">
        <v>212</v>
      </c>
      <c r="F668" t="s">
        <v>215</v>
      </c>
    </row>
    <row r="669" spans="1:6" x14ac:dyDescent="0.3">
      <c r="A669">
        <v>666</v>
      </c>
      <c r="B669" t="s">
        <v>220</v>
      </c>
      <c r="C669" s="4">
        <v>0</v>
      </c>
      <c r="D669">
        <v>0</v>
      </c>
      <c r="E669" t="s">
        <v>212</v>
      </c>
      <c r="F669" t="s">
        <v>215</v>
      </c>
    </row>
    <row r="670" spans="1:6" x14ac:dyDescent="0.3">
      <c r="A670">
        <v>667</v>
      </c>
      <c r="B670" t="s">
        <v>220</v>
      </c>
      <c r="C670" s="4">
        <v>0</v>
      </c>
      <c r="D670">
        <v>0</v>
      </c>
      <c r="E670" t="s">
        <v>212</v>
      </c>
      <c r="F670" t="s">
        <v>215</v>
      </c>
    </row>
    <row r="671" spans="1:6" x14ac:dyDescent="0.3">
      <c r="A671">
        <v>668</v>
      </c>
      <c r="B671" t="s">
        <v>220</v>
      </c>
      <c r="C671" s="4">
        <v>0</v>
      </c>
      <c r="D671">
        <v>0</v>
      </c>
      <c r="E671" t="s">
        <v>212</v>
      </c>
      <c r="F671" t="s">
        <v>215</v>
      </c>
    </row>
    <row r="672" spans="1:6" x14ac:dyDescent="0.3">
      <c r="A672">
        <v>669</v>
      </c>
      <c r="B672" t="s">
        <v>220</v>
      </c>
      <c r="C672" s="4">
        <v>0</v>
      </c>
      <c r="D672">
        <v>0</v>
      </c>
      <c r="E672" t="s">
        <v>212</v>
      </c>
      <c r="F672" t="s">
        <v>215</v>
      </c>
    </row>
    <row r="673" spans="1:6" x14ac:dyDescent="0.3">
      <c r="A673">
        <v>670</v>
      </c>
      <c r="B673" t="s">
        <v>220</v>
      </c>
      <c r="C673" s="4">
        <v>0</v>
      </c>
      <c r="D673">
        <v>0</v>
      </c>
      <c r="E673" t="s">
        <v>212</v>
      </c>
      <c r="F673" t="s">
        <v>215</v>
      </c>
    </row>
    <row r="674" spans="1:6" x14ac:dyDescent="0.3">
      <c r="A674">
        <v>671</v>
      </c>
      <c r="B674" t="s">
        <v>220</v>
      </c>
      <c r="C674" s="4">
        <v>0</v>
      </c>
      <c r="D674">
        <v>0</v>
      </c>
      <c r="E674" t="s">
        <v>212</v>
      </c>
      <c r="F674" t="s">
        <v>215</v>
      </c>
    </row>
    <row r="675" spans="1:6" x14ac:dyDescent="0.3">
      <c r="A675">
        <v>672</v>
      </c>
      <c r="B675" t="s">
        <v>220</v>
      </c>
      <c r="C675" s="4">
        <v>0</v>
      </c>
      <c r="D675">
        <v>0</v>
      </c>
      <c r="E675" t="s">
        <v>212</v>
      </c>
      <c r="F675" t="s">
        <v>215</v>
      </c>
    </row>
    <row r="676" spans="1:6" x14ac:dyDescent="0.3">
      <c r="A676">
        <v>673</v>
      </c>
      <c r="B676" t="s">
        <v>220</v>
      </c>
      <c r="C676" s="4">
        <v>0</v>
      </c>
      <c r="D676">
        <v>0</v>
      </c>
      <c r="E676" t="s">
        <v>212</v>
      </c>
      <c r="F676" t="s">
        <v>215</v>
      </c>
    </row>
    <row r="677" spans="1:6" x14ac:dyDescent="0.3">
      <c r="A677">
        <v>674</v>
      </c>
      <c r="B677" t="s">
        <v>220</v>
      </c>
      <c r="C677" s="4">
        <v>0</v>
      </c>
      <c r="D677">
        <v>0</v>
      </c>
      <c r="E677" t="s">
        <v>212</v>
      </c>
      <c r="F677" t="s">
        <v>215</v>
      </c>
    </row>
    <row r="678" spans="1:6" x14ac:dyDescent="0.3">
      <c r="A678">
        <v>675</v>
      </c>
      <c r="B678" t="s">
        <v>220</v>
      </c>
      <c r="C678" s="4">
        <v>0</v>
      </c>
      <c r="D678">
        <v>0</v>
      </c>
      <c r="E678" t="s">
        <v>212</v>
      </c>
      <c r="F678" t="s">
        <v>215</v>
      </c>
    </row>
    <row r="679" spans="1:6" x14ac:dyDescent="0.3">
      <c r="A679">
        <v>676</v>
      </c>
      <c r="B679" t="s">
        <v>220</v>
      </c>
      <c r="C679" s="4">
        <v>0</v>
      </c>
      <c r="D679">
        <v>0</v>
      </c>
      <c r="E679" t="s">
        <v>212</v>
      </c>
      <c r="F679" t="s">
        <v>215</v>
      </c>
    </row>
    <row r="680" spans="1:6" x14ac:dyDescent="0.3">
      <c r="A680">
        <v>677</v>
      </c>
      <c r="B680" t="s">
        <v>220</v>
      </c>
      <c r="C680" s="4">
        <v>0</v>
      </c>
      <c r="D680">
        <v>0</v>
      </c>
      <c r="E680" t="s">
        <v>212</v>
      </c>
      <c r="F680" t="s">
        <v>215</v>
      </c>
    </row>
    <row r="681" spans="1:6" x14ac:dyDescent="0.3">
      <c r="A681">
        <v>678</v>
      </c>
      <c r="B681" t="s">
        <v>220</v>
      </c>
      <c r="C681" s="4">
        <v>0</v>
      </c>
      <c r="D681">
        <v>0</v>
      </c>
      <c r="E681" t="s">
        <v>212</v>
      </c>
      <c r="F681" t="s">
        <v>215</v>
      </c>
    </row>
    <row r="682" spans="1:6" x14ac:dyDescent="0.3">
      <c r="A682">
        <v>679</v>
      </c>
      <c r="B682" t="s">
        <v>220</v>
      </c>
      <c r="C682" s="4">
        <v>0</v>
      </c>
      <c r="D682">
        <v>0</v>
      </c>
      <c r="E682" t="s">
        <v>212</v>
      </c>
      <c r="F682" t="s">
        <v>215</v>
      </c>
    </row>
    <row r="683" spans="1:6" x14ac:dyDescent="0.3">
      <c r="A683">
        <v>680</v>
      </c>
      <c r="B683" t="s">
        <v>220</v>
      </c>
      <c r="C683" s="4">
        <v>0</v>
      </c>
      <c r="D683">
        <v>0</v>
      </c>
      <c r="E683" t="s">
        <v>212</v>
      </c>
      <c r="F683" t="s">
        <v>215</v>
      </c>
    </row>
    <row r="684" spans="1:6" x14ac:dyDescent="0.3">
      <c r="A684">
        <v>681</v>
      </c>
      <c r="B684" t="s">
        <v>220</v>
      </c>
      <c r="C684" s="4">
        <v>0</v>
      </c>
      <c r="D684">
        <v>0</v>
      </c>
      <c r="E684" t="s">
        <v>212</v>
      </c>
      <c r="F684" t="s">
        <v>215</v>
      </c>
    </row>
    <row r="685" spans="1:6" x14ac:dyDescent="0.3">
      <c r="A685">
        <v>682</v>
      </c>
      <c r="B685" t="s">
        <v>220</v>
      </c>
      <c r="C685" s="4">
        <v>0</v>
      </c>
      <c r="D685">
        <v>0</v>
      </c>
      <c r="E685" t="s">
        <v>212</v>
      </c>
      <c r="F685" t="s">
        <v>215</v>
      </c>
    </row>
    <row r="686" spans="1:6" x14ac:dyDescent="0.3">
      <c r="A686">
        <v>683</v>
      </c>
      <c r="B686" t="s">
        <v>220</v>
      </c>
      <c r="C686" s="4">
        <v>0</v>
      </c>
      <c r="D686">
        <v>0</v>
      </c>
      <c r="E686" t="s">
        <v>212</v>
      </c>
      <c r="F686" t="s">
        <v>215</v>
      </c>
    </row>
    <row r="687" spans="1:6" x14ac:dyDescent="0.3">
      <c r="A687">
        <v>684</v>
      </c>
      <c r="B687" t="s">
        <v>220</v>
      </c>
      <c r="C687" s="4">
        <v>0</v>
      </c>
      <c r="D687">
        <v>0</v>
      </c>
      <c r="E687" t="s">
        <v>212</v>
      </c>
      <c r="F687" t="s">
        <v>215</v>
      </c>
    </row>
    <row r="688" spans="1:6" x14ac:dyDescent="0.3">
      <c r="A688">
        <v>685</v>
      </c>
      <c r="B688" t="s">
        <v>220</v>
      </c>
      <c r="C688" s="4">
        <v>0</v>
      </c>
      <c r="D688">
        <v>0</v>
      </c>
      <c r="E688" t="s">
        <v>212</v>
      </c>
      <c r="F688" t="s">
        <v>215</v>
      </c>
    </row>
    <row r="689" spans="1:6" x14ac:dyDescent="0.3">
      <c r="A689">
        <v>686</v>
      </c>
      <c r="B689" t="s">
        <v>220</v>
      </c>
      <c r="C689" s="4">
        <v>0</v>
      </c>
      <c r="D689">
        <v>0</v>
      </c>
      <c r="E689" t="s">
        <v>212</v>
      </c>
      <c r="F689" t="s">
        <v>215</v>
      </c>
    </row>
    <row r="690" spans="1:6" x14ac:dyDescent="0.3">
      <c r="A690">
        <v>687</v>
      </c>
      <c r="B690" t="s">
        <v>220</v>
      </c>
      <c r="C690" s="4">
        <v>0</v>
      </c>
      <c r="D690">
        <v>0</v>
      </c>
      <c r="E690" t="s">
        <v>212</v>
      </c>
      <c r="F690" t="s">
        <v>215</v>
      </c>
    </row>
    <row r="691" spans="1:6" x14ac:dyDescent="0.3">
      <c r="A691">
        <v>688</v>
      </c>
      <c r="B691" t="s">
        <v>220</v>
      </c>
      <c r="C691" s="4">
        <v>0</v>
      </c>
      <c r="D691">
        <v>0</v>
      </c>
      <c r="E691" t="s">
        <v>212</v>
      </c>
      <c r="F691" t="s">
        <v>215</v>
      </c>
    </row>
    <row r="692" spans="1:6" x14ac:dyDescent="0.3">
      <c r="A692">
        <v>689</v>
      </c>
      <c r="B692" t="s">
        <v>220</v>
      </c>
      <c r="C692" s="4">
        <v>0</v>
      </c>
      <c r="D692">
        <v>0</v>
      </c>
      <c r="E692" t="s">
        <v>212</v>
      </c>
      <c r="F692" t="s">
        <v>215</v>
      </c>
    </row>
    <row r="693" spans="1:6" x14ac:dyDescent="0.3">
      <c r="A693">
        <v>690</v>
      </c>
      <c r="B693" t="s">
        <v>220</v>
      </c>
      <c r="C693" s="4">
        <v>0</v>
      </c>
      <c r="D693">
        <v>0</v>
      </c>
      <c r="E693" t="s">
        <v>212</v>
      </c>
      <c r="F693" t="s">
        <v>215</v>
      </c>
    </row>
    <row r="694" spans="1:6" x14ac:dyDescent="0.3">
      <c r="A694">
        <v>691</v>
      </c>
      <c r="B694" t="s">
        <v>220</v>
      </c>
      <c r="C694" s="4">
        <v>0</v>
      </c>
      <c r="D694">
        <v>0</v>
      </c>
      <c r="E694" t="s">
        <v>212</v>
      </c>
      <c r="F694" t="s">
        <v>215</v>
      </c>
    </row>
    <row r="695" spans="1:6" x14ac:dyDescent="0.3">
      <c r="A695">
        <v>692</v>
      </c>
      <c r="B695" t="s">
        <v>220</v>
      </c>
      <c r="C695" s="4">
        <v>0</v>
      </c>
      <c r="D695">
        <v>0</v>
      </c>
      <c r="E695" t="s">
        <v>212</v>
      </c>
      <c r="F695" t="s">
        <v>215</v>
      </c>
    </row>
    <row r="696" spans="1:6" x14ac:dyDescent="0.3">
      <c r="A696">
        <v>693</v>
      </c>
      <c r="B696" t="s">
        <v>220</v>
      </c>
      <c r="C696" s="4">
        <v>0</v>
      </c>
      <c r="D696">
        <v>0</v>
      </c>
      <c r="E696" t="s">
        <v>212</v>
      </c>
      <c r="F696" t="s">
        <v>215</v>
      </c>
    </row>
    <row r="697" spans="1:6" x14ac:dyDescent="0.3">
      <c r="A697">
        <v>694</v>
      </c>
      <c r="B697" t="s">
        <v>220</v>
      </c>
      <c r="C697" s="4">
        <v>0</v>
      </c>
      <c r="D697">
        <v>0</v>
      </c>
      <c r="E697" t="s">
        <v>212</v>
      </c>
      <c r="F697" t="s">
        <v>215</v>
      </c>
    </row>
    <row r="698" spans="1:6" x14ac:dyDescent="0.3">
      <c r="A698">
        <v>695</v>
      </c>
      <c r="B698" t="s">
        <v>220</v>
      </c>
      <c r="C698" s="4">
        <v>0</v>
      </c>
      <c r="D698">
        <v>0</v>
      </c>
      <c r="E698" t="s">
        <v>212</v>
      </c>
      <c r="F698" t="s">
        <v>215</v>
      </c>
    </row>
    <row r="699" spans="1:6" x14ac:dyDescent="0.3">
      <c r="A699">
        <v>696</v>
      </c>
      <c r="B699" t="s">
        <v>220</v>
      </c>
      <c r="C699" s="4">
        <v>0</v>
      </c>
      <c r="D699">
        <v>0</v>
      </c>
      <c r="E699" t="s">
        <v>212</v>
      </c>
      <c r="F699" t="s">
        <v>215</v>
      </c>
    </row>
    <row r="700" spans="1:6" x14ac:dyDescent="0.3">
      <c r="A700">
        <v>697</v>
      </c>
      <c r="B700" t="s">
        <v>220</v>
      </c>
      <c r="C700" s="4">
        <v>0</v>
      </c>
      <c r="D700">
        <v>0</v>
      </c>
      <c r="E700" t="s">
        <v>212</v>
      </c>
      <c r="F700" t="s">
        <v>215</v>
      </c>
    </row>
    <row r="701" spans="1:6" x14ac:dyDescent="0.3">
      <c r="A701">
        <v>698</v>
      </c>
      <c r="B701" t="s">
        <v>220</v>
      </c>
      <c r="C701" s="4">
        <v>0</v>
      </c>
      <c r="D701">
        <v>0</v>
      </c>
      <c r="E701" t="s">
        <v>212</v>
      </c>
      <c r="F701" t="s">
        <v>215</v>
      </c>
    </row>
    <row r="702" spans="1:6" x14ac:dyDescent="0.3">
      <c r="A702">
        <v>699</v>
      </c>
      <c r="B702" t="s">
        <v>220</v>
      </c>
      <c r="C702" s="4">
        <v>0</v>
      </c>
      <c r="D702">
        <v>0</v>
      </c>
      <c r="E702" t="s">
        <v>212</v>
      </c>
      <c r="F702" t="s">
        <v>215</v>
      </c>
    </row>
    <row r="703" spans="1:6" x14ac:dyDescent="0.3">
      <c r="A703">
        <v>700</v>
      </c>
      <c r="B703" t="s">
        <v>220</v>
      </c>
      <c r="C703" s="4">
        <v>0</v>
      </c>
      <c r="D703">
        <v>0</v>
      </c>
      <c r="E703" t="s">
        <v>212</v>
      </c>
      <c r="F703" t="s">
        <v>215</v>
      </c>
    </row>
    <row r="704" spans="1:6" x14ac:dyDescent="0.3">
      <c r="A704">
        <v>701</v>
      </c>
      <c r="B704" t="s">
        <v>220</v>
      </c>
      <c r="C704" s="4">
        <v>0</v>
      </c>
      <c r="D704">
        <v>0</v>
      </c>
      <c r="E704" t="s">
        <v>212</v>
      </c>
      <c r="F704" t="s">
        <v>215</v>
      </c>
    </row>
    <row r="705" spans="1:6" x14ac:dyDescent="0.3">
      <c r="A705">
        <v>702</v>
      </c>
      <c r="B705" t="s">
        <v>220</v>
      </c>
      <c r="C705" s="4">
        <v>0</v>
      </c>
      <c r="D705">
        <v>0</v>
      </c>
      <c r="E705" t="s">
        <v>212</v>
      </c>
      <c r="F705" t="s">
        <v>215</v>
      </c>
    </row>
    <row r="706" spans="1:6" x14ac:dyDescent="0.3">
      <c r="A706">
        <v>703</v>
      </c>
      <c r="B706" t="s">
        <v>220</v>
      </c>
      <c r="C706" s="4">
        <v>0</v>
      </c>
      <c r="D706">
        <v>0</v>
      </c>
      <c r="E706" t="s">
        <v>212</v>
      </c>
      <c r="F706" t="s">
        <v>215</v>
      </c>
    </row>
    <row r="707" spans="1:6" x14ac:dyDescent="0.3">
      <c r="A707">
        <v>704</v>
      </c>
      <c r="B707" t="s">
        <v>220</v>
      </c>
      <c r="C707" s="4">
        <v>0</v>
      </c>
      <c r="D707">
        <v>0</v>
      </c>
      <c r="E707" t="s">
        <v>212</v>
      </c>
      <c r="F707" t="s">
        <v>215</v>
      </c>
    </row>
    <row r="708" spans="1:6" x14ac:dyDescent="0.3">
      <c r="A708">
        <v>705</v>
      </c>
      <c r="B708" t="s">
        <v>220</v>
      </c>
      <c r="C708" s="4">
        <v>0</v>
      </c>
      <c r="D708">
        <v>0</v>
      </c>
      <c r="E708" t="s">
        <v>212</v>
      </c>
      <c r="F708" t="s">
        <v>215</v>
      </c>
    </row>
    <row r="709" spans="1:6" x14ac:dyDescent="0.3">
      <c r="A709">
        <v>706</v>
      </c>
      <c r="B709" t="s">
        <v>220</v>
      </c>
      <c r="C709" s="4">
        <v>0</v>
      </c>
      <c r="D709">
        <v>0</v>
      </c>
      <c r="E709" t="s">
        <v>212</v>
      </c>
      <c r="F709" t="s">
        <v>215</v>
      </c>
    </row>
    <row r="710" spans="1:6" x14ac:dyDescent="0.3">
      <c r="A710">
        <v>707</v>
      </c>
      <c r="B710" t="s">
        <v>220</v>
      </c>
      <c r="C710" s="4">
        <v>0</v>
      </c>
      <c r="D710">
        <v>0</v>
      </c>
      <c r="E710" t="s">
        <v>212</v>
      </c>
      <c r="F710" t="s">
        <v>215</v>
      </c>
    </row>
    <row r="711" spans="1:6" x14ac:dyDescent="0.3">
      <c r="A711">
        <v>708</v>
      </c>
      <c r="B711" t="s">
        <v>220</v>
      </c>
      <c r="C711" s="4">
        <v>0</v>
      </c>
      <c r="D711">
        <v>0</v>
      </c>
      <c r="E711" t="s">
        <v>212</v>
      </c>
      <c r="F711" t="s">
        <v>215</v>
      </c>
    </row>
    <row r="712" spans="1:6" x14ac:dyDescent="0.3">
      <c r="A712">
        <v>709</v>
      </c>
      <c r="B712" t="s">
        <v>220</v>
      </c>
      <c r="C712" s="4">
        <v>0</v>
      </c>
      <c r="D712">
        <v>0</v>
      </c>
      <c r="E712" t="s">
        <v>212</v>
      </c>
      <c r="F712" t="s">
        <v>215</v>
      </c>
    </row>
    <row r="713" spans="1:6" x14ac:dyDescent="0.3">
      <c r="A713">
        <v>710</v>
      </c>
      <c r="B713" t="s">
        <v>220</v>
      </c>
      <c r="C713" s="4">
        <v>0</v>
      </c>
      <c r="D713">
        <v>0</v>
      </c>
      <c r="E713" t="s">
        <v>212</v>
      </c>
      <c r="F713" t="s">
        <v>215</v>
      </c>
    </row>
    <row r="714" spans="1:6" x14ac:dyDescent="0.3">
      <c r="A714">
        <v>711</v>
      </c>
      <c r="B714" t="s">
        <v>220</v>
      </c>
      <c r="C714" s="4">
        <v>0</v>
      </c>
      <c r="D714">
        <v>0</v>
      </c>
      <c r="E714" t="s">
        <v>212</v>
      </c>
      <c r="F714" t="s">
        <v>215</v>
      </c>
    </row>
    <row r="715" spans="1:6" x14ac:dyDescent="0.3">
      <c r="A715">
        <v>712</v>
      </c>
      <c r="B715" t="s">
        <v>220</v>
      </c>
      <c r="C715" s="4">
        <v>0</v>
      </c>
      <c r="D715">
        <v>0</v>
      </c>
      <c r="E715" t="s">
        <v>212</v>
      </c>
      <c r="F715" t="s">
        <v>215</v>
      </c>
    </row>
    <row r="716" spans="1:6" x14ac:dyDescent="0.3">
      <c r="A716">
        <v>713</v>
      </c>
      <c r="B716" t="s">
        <v>220</v>
      </c>
      <c r="C716" s="4">
        <v>0</v>
      </c>
      <c r="D716">
        <v>0</v>
      </c>
      <c r="E716" t="s">
        <v>212</v>
      </c>
      <c r="F716" t="s">
        <v>215</v>
      </c>
    </row>
    <row r="717" spans="1:6" x14ac:dyDescent="0.3">
      <c r="A717">
        <v>714</v>
      </c>
      <c r="B717" t="s">
        <v>220</v>
      </c>
      <c r="C717" s="4">
        <v>0</v>
      </c>
      <c r="D717">
        <v>0</v>
      </c>
      <c r="E717" t="s">
        <v>212</v>
      </c>
      <c r="F717" t="s">
        <v>215</v>
      </c>
    </row>
    <row r="718" spans="1:6" x14ac:dyDescent="0.3">
      <c r="A718">
        <v>715</v>
      </c>
      <c r="B718" t="s">
        <v>220</v>
      </c>
      <c r="C718" s="4">
        <v>0</v>
      </c>
      <c r="D718">
        <v>0</v>
      </c>
      <c r="E718" t="s">
        <v>212</v>
      </c>
      <c r="F718" t="s">
        <v>215</v>
      </c>
    </row>
    <row r="719" spans="1:6" x14ac:dyDescent="0.3">
      <c r="A719">
        <v>716</v>
      </c>
      <c r="B719" t="s">
        <v>220</v>
      </c>
      <c r="C719" s="4">
        <v>0</v>
      </c>
      <c r="D719">
        <v>0</v>
      </c>
      <c r="E719" t="s">
        <v>212</v>
      </c>
      <c r="F719" t="s">
        <v>215</v>
      </c>
    </row>
    <row r="720" spans="1:6" x14ac:dyDescent="0.3">
      <c r="A720">
        <v>717</v>
      </c>
      <c r="B720" t="s">
        <v>220</v>
      </c>
      <c r="C720" s="4">
        <v>0</v>
      </c>
      <c r="D720">
        <v>0</v>
      </c>
      <c r="E720" t="s">
        <v>212</v>
      </c>
      <c r="F720" t="s">
        <v>215</v>
      </c>
    </row>
    <row r="721" spans="1:6" x14ac:dyDescent="0.3">
      <c r="A721">
        <v>718</v>
      </c>
      <c r="B721" t="s">
        <v>220</v>
      </c>
      <c r="C721" s="4">
        <v>0</v>
      </c>
      <c r="D721">
        <v>0</v>
      </c>
      <c r="E721" t="s">
        <v>212</v>
      </c>
      <c r="F721" t="s">
        <v>215</v>
      </c>
    </row>
    <row r="722" spans="1:6" x14ac:dyDescent="0.3">
      <c r="A722">
        <v>719</v>
      </c>
      <c r="B722" t="s">
        <v>220</v>
      </c>
      <c r="C722" s="4">
        <v>0</v>
      </c>
      <c r="D722">
        <v>0</v>
      </c>
      <c r="E722" t="s">
        <v>212</v>
      </c>
      <c r="F722" t="s">
        <v>215</v>
      </c>
    </row>
    <row r="723" spans="1:6" x14ac:dyDescent="0.3">
      <c r="A723">
        <v>720</v>
      </c>
      <c r="B723" t="s">
        <v>220</v>
      </c>
      <c r="C723" s="4">
        <v>0</v>
      </c>
      <c r="D723">
        <v>0</v>
      </c>
      <c r="E723" t="s">
        <v>212</v>
      </c>
      <c r="F723" t="s">
        <v>215</v>
      </c>
    </row>
    <row r="724" spans="1:6" x14ac:dyDescent="0.3">
      <c r="A724">
        <v>721</v>
      </c>
      <c r="B724" t="s">
        <v>220</v>
      </c>
      <c r="C724" s="4">
        <v>0</v>
      </c>
      <c r="D724">
        <v>0</v>
      </c>
      <c r="E724" t="s">
        <v>212</v>
      </c>
      <c r="F724" t="s">
        <v>215</v>
      </c>
    </row>
    <row r="725" spans="1:6" x14ac:dyDescent="0.3">
      <c r="A725">
        <v>722</v>
      </c>
      <c r="B725" t="s">
        <v>220</v>
      </c>
      <c r="C725" s="4">
        <v>0</v>
      </c>
      <c r="D725">
        <v>0</v>
      </c>
      <c r="E725" t="s">
        <v>212</v>
      </c>
      <c r="F725" t="s">
        <v>215</v>
      </c>
    </row>
    <row r="726" spans="1:6" x14ac:dyDescent="0.3">
      <c r="A726">
        <v>723</v>
      </c>
      <c r="B726" t="s">
        <v>220</v>
      </c>
      <c r="C726" s="4">
        <v>0</v>
      </c>
      <c r="D726">
        <v>0</v>
      </c>
      <c r="E726" t="s">
        <v>212</v>
      </c>
      <c r="F726" t="s">
        <v>215</v>
      </c>
    </row>
    <row r="727" spans="1:6" x14ac:dyDescent="0.3">
      <c r="A727">
        <v>724</v>
      </c>
      <c r="B727" t="s">
        <v>220</v>
      </c>
      <c r="C727" s="4">
        <v>0</v>
      </c>
      <c r="D727">
        <v>0</v>
      </c>
      <c r="E727" t="s">
        <v>212</v>
      </c>
      <c r="F727" t="s">
        <v>215</v>
      </c>
    </row>
    <row r="728" spans="1:6" x14ac:dyDescent="0.3">
      <c r="A728">
        <v>725</v>
      </c>
      <c r="B728" t="s">
        <v>220</v>
      </c>
      <c r="C728" s="4">
        <v>0</v>
      </c>
      <c r="D728">
        <v>0</v>
      </c>
      <c r="E728" t="s">
        <v>212</v>
      </c>
      <c r="F728" t="s">
        <v>215</v>
      </c>
    </row>
    <row r="729" spans="1:6" x14ac:dyDescent="0.3">
      <c r="A729">
        <v>726</v>
      </c>
      <c r="B729" t="s">
        <v>220</v>
      </c>
      <c r="C729" s="4">
        <v>0</v>
      </c>
      <c r="D729">
        <v>0</v>
      </c>
      <c r="E729" t="s">
        <v>212</v>
      </c>
      <c r="F729" t="s">
        <v>215</v>
      </c>
    </row>
    <row r="730" spans="1:6" x14ac:dyDescent="0.3">
      <c r="A730">
        <v>727</v>
      </c>
      <c r="B730" t="s">
        <v>220</v>
      </c>
      <c r="C730" s="4">
        <v>0</v>
      </c>
      <c r="D730">
        <v>0</v>
      </c>
      <c r="E730" t="s">
        <v>212</v>
      </c>
      <c r="F730" t="s">
        <v>215</v>
      </c>
    </row>
    <row r="731" spans="1:6" x14ac:dyDescent="0.3">
      <c r="A731">
        <v>728</v>
      </c>
      <c r="B731" t="s">
        <v>220</v>
      </c>
      <c r="C731" s="4">
        <v>0</v>
      </c>
      <c r="D731">
        <v>0</v>
      </c>
      <c r="E731" t="s">
        <v>212</v>
      </c>
      <c r="F731" t="s">
        <v>215</v>
      </c>
    </row>
    <row r="732" spans="1:6" x14ac:dyDescent="0.3">
      <c r="A732">
        <v>729</v>
      </c>
      <c r="B732" t="s">
        <v>220</v>
      </c>
      <c r="C732" s="4">
        <v>0</v>
      </c>
      <c r="D732">
        <v>0</v>
      </c>
      <c r="E732" t="s">
        <v>212</v>
      </c>
      <c r="F732" t="s">
        <v>215</v>
      </c>
    </row>
    <row r="733" spans="1:6" x14ac:dyDescent="0.3">
      <c r="A733">
        <v>730</v>
      </c>
      <c r="B733" t="s">
        <v>220</v>
      </c>
      <c r="C733" s="4">
        <v>0</v>
      </c>
      <c r="D733">
        <v>0</v>
      </c>
      <c r="E733" t="s">
        <v>212</v>
      </c>
      <c r="F733" t="s">
        <v>215</v>
      </c>
    </row>
    <row r="734" spans="1:6" x14ac:dyDescent="0.3">
      <c r="A734">
        <v>731</v>
      </c>
      <c r="B734" t="s">
        <v>220</v>
      </c>
      <c r="C734" s="4">
        <v>0</v>
      </c>
      <c r="D734">
        <v>0</v>
      </c>
      <c r="E734" t="s">
        <v>212</v>
      </c>
      <c r="F734" t="s">
        <v>215</v>
      </c>
    </row>
    <row r="735" spans="1:6" x14ac:dyDescent="0.3">
      <c r="A735">
        <v>732</v>
      </c>
      <c r="B735" t="s">
        <v>220</v>
      </c>
      <c r="C735" s="4">
        <v>0</v>
      </c>
      <c r="D735">
        <v>0</v>
      </c>
      <c r="E735" t="s">
        <v>212</v>
      </c>
      <c r="F735" t="s">
        <v>215</v>
      </c>
    </row>
    <row r="736" spans="1:6" x14ac:dyDescent="0.3">
      <c r="A736">
        <v>733</v>
      </c>
      <c r="B736" t="s">
        <v>220</v>
      </c>
      <c r="C736" s="4">
        <v>0</v>
      </c>
      <c r="D736">
        <v>0</v>
      </c>
      <c r="E736" t="s">
        <v>212</v>
      </c>
      <c r="F736" t="s">
        <v>215</v>
      </c>
    </row>
    <row r="737" spans="1:6" x14ac:dyDescent="0.3">
      <c r="A737">
        <v>734</v>
      </c>
      <c r="B737" t="s">
        <v>220</v>
      </c>
      <c r="C737" s="4">
        <v>0</v>
      </c>
      <c r="D737">
        <v>0</v>
      </c>
      <c r="E737" t="s">
        <v>212</v>
      </c>
      <c r="F737" t="s">
        <v>215</v>
      </c>
    </row>
    <row r="738" spans="1:6" x14ac:dyDescent="0.3">
      <c r="A738">
        <v>735</v>
      </c>
      <c r="B738" t="s">
        <v>220</v>
      </c>
      <c r="C738" s="4">
        <v>0</v>
      </c>
      <c r="D738">
        <v>0</v>
      </c>
      <c r="E738" t="s">
        <v>212</v>
      </c>
      <c r="F738" t="s">
        <v>215</v>
      </c>
    </row>
    <row r="739" spans="1:6" x14ac:dyDescent="0.3">
      <c r="A739">
        <v>736</v>
      </c>
      <c r="B739" t="s">
        <v>220</v>
      </c>
      <c r="C739" s="4">
        <v>0</v>
      </c>
      <c r="D739">
        <v>0</v>
      </c>
      <c r="E739" t="s">
        <v>212</v>
      </c>
      <c r="F739" t="s">
        <v>215</v>
      </c>
    </row>
    <row r="740" spans="1:6" x14ac:dyDescent="0.3">
      <c r="A740">
        <v>737</v>
      </c>
      <c r="B740" t="s">
        <v>220</v>
      </c>
      <c r="C740" s="4">
        <v>0</v>
      </c>
      <c r="D740">
        <v>0</v>
      </c>
      <c r="E740" t="s">
        <v>212</v>
      </c>
      <c r="F740" t="s">
        <v>215</v>
      </c>
    </row>
    <row r="741" spans="1:6" x14ac:dyDescent="0.3">
      <c r="A741">
        <v>738</v>
      </c>
      <c r="B741" t="s">
        <v>220</v>
      </c>
      <c r="C741" s="4">
        <v>0</v>
      </c>
      <c r="D741">
        <v>0</v>
      </c>
      <c r="E741" t="s">
        <v>212</v>
      </c>
      <c r="F741" t="s">
        <v>215</v>
      </c>
    </row>
    <row r="742" spans="1:6" x14ac:dyDescent="0.3">
      <c r="A742">
        <v>739</v>
      </c>
      <c r="B742" t="s">
        <v>220</v>
      </c>
      <c r="C742" s="4">
        <v>0</v>
      </c>
      <c r="D742">
        <v>0</v>
      </c>
      <c r="E742" t="s">
        <v>212</v>
      </c>
      <c r="F742" t="s">
        <v>215</v>
      </c>
    </row>
    <row r="743" spans="1:6" x14ac:dyDescent="0.3">
      <c r="A743">
        <v>740</v>
      </c>
      <c r="B743" t="s">
        <v>220</v>
      </c>
      <c r="C743" s="4">
        <v>0</v>
      </c>
      <c r="D743">
        <v>0</v>
      </c>
      <c r="E743" t="s">
        <v>212</v>
      </c>
      <c r="F743" t="s">
        <v>215</v>
      </c>
    </row>
    <row r="744" spans="1:6" x14ac:dyDescent="0.3">
      <c r="A744">
        <v>741</v>
      </c>
      <c r="B744" t="s">
        <v>220</v>
      </c>
      <c r="C744" s="4">
        <v>0</v>
      </c>
      <c r="D744">
        <v>0</v>
      </c>
      <c r="E744" t="s">
        <v>212</v>
      </c>
      <c r="F744" t="s">
        <v>215</v>
      </c>
    </row>
    <row r="745" spans="1:6" x14ac:dyDescent="0.3">
      <c r="A745">
        <v>742</v>
      </c>
      <c r="B745" t="s">
        <v>220</v>
      </c>
      <c r="C745" s="4">
        <v>0</v>
      </c>
      <c r="D745">
        <v>0</v>
      </c>
      <c r="E745" t="s">
        <v>212</v>
      </c>
      <c r="F745" t="s">
        <v>215</v>
      </c>
    </row>
    <row r="746" spans="1:6" x14ac:dyDescent="0.3">
      <c r="A746">
        <v>743</v>
      </c>
      <c r="B746" t="s">
        <v>220</v>
      </c>
      <c r="C746" s="4">
        <v>0</v>
      </c>
      <c r="D746">
        <v>0</v>
      </c>
      <c r="E746" t="s">
        <v>212</v>
      </c>
      <c r="F746" t="s">
        <v>215</v>
      </c>
    </row>
    <row r="747" spans="1:6" x14ac:dyDescent="0.3">
      <c r="A747">
        <v>744</v>
      </c>
      <c r="B747" t="s">
        <v>220</v>
      </c>
      <c r="C747" s="4">
        <v>0</v>
      </c>
      <c r="D747">
        <v>0</v>
      </c>
      <c r="E747" t="s">
        <v>212</v>
      </c>
      <c r="F747" t="s">
        <v>215</v>
      </c>
    </row>
    <row r="748" spans="1:6" x14ac:dyDescent="0.3">
      <c r="A748">
        <v>745</v>
      </c>
      <c r="B748" t="s">
        <v>220</v>
      </c>
      <c r="C748" s="4">
        <v>0</v>
      </c>
      <c r="D748">
        <v>0</v>
      </c>
      <c r="E748" t="s">
        <v>212</v>
      </c>
      <c r="F748" t="s">
        <v>215</v>
      </c>
    </row>
    <row r="749" spans="1:6" x14ac:dyDescent="0.3">
      <c r="A749">
        <v>746</v>
      </c>
      <c r="B749" t="s">
        <v>220</v>
      </c>
      <c r="C749" s="4">
        <v>0</v>
      </c>
      <c r="D749">
        <v>0</v>
      </c>
      <c r="E749" t="s">
        <v>212</v>
      </c>
      <c r="F749" t="s">
        <v>215</v>
      </c>
    </row>
    <row r="750" spans="1:6" x14ac:dyDescent="0.3">
      <c r="A750">
        <v>747</v>
      </c>
      <c r="B750" t="s">
        <v>220</v>
      </c>
      <c r="C750" s="4">
        <v>0</v>
      </c>
      <c r="D750">
        <v>0</v>
      </c>
      <c r="E750" t="s">
        <v>212</v>
      </c>
      <c r="F750" t="s">
        <v>215</v>
      </c>
    </row>
    <row r="751" spans="1:6" x14ac:dyDescent="0.3">
      <c r="A751">
        <v>748</v>
      </c>
      <c r="B751" t="s">
        <v>220</v>
      </c>
      <c r="C751" s="4">
        <v>0</v>
      </c>
      <c r="D751">
        <v>0</v>
      </c>
      <c r="E751" t="s">
        <v>212</v>
      </c>
      <c r="F751" t="s">
        <v>215</v>
      </c>
    </row>
    <row r="752" spans="1:6" x14ac:dyDescent="0.3">
      <c r="A752">
        <v>749</v>
      </c>
      <c r="B752" t="s">
        <v>220</v>
      </c>
      <c r="C752" s="4">
        <v>0</v>
      </c>
      <c r="D752">
        <v>0</v>
      </c>
      <c r="E752" t="s">
        <v>212</v>
      </c>
      <c r="F752" t="s">
        <v>215</v>
      </c>
    </row>
    <row r="753" spans="1:6" x14ac:dyDescent="0.3">
      <c r="A753">
        <v>750</v>
      </c>
      <c r="B753" t="s">
        <v>220</v>
      </c>
      <c r="C753" s="4">
        <v>0</v>
      </c>
      <c r="D753">
        <v>0</v>
      </c>
      <c r="E753" t="s">
        <v>212</v>
      </c>
      <c r="F753" t="s">
        <v>215</v>
      </c>
    </row>
    <row r="754" spans="1:6" x14ac:dyDescent="0.3">
      <c r="A754">
        <v>751</v>
      </c>
      <c r="B754" t="s">
        <v>220</v>
      </c>
      <c r="C754" s="4">
        <v>0</v>
      </c>
      <c r="D754">
        <v>0</v>
      </c>
      <c r="E754" t="s">
        <v>212</v>
      </c>
      <c r="F754" t="s">
        <v>215</v>
      </c>
    </row>
    <row r="755" spans="1:6" x14ac:dyDescent="0.3">
      <c r="A755">
        <v>752</v>
      </c>
      <c r="B755" t="s">
        <v>220</v>
      </c>
      <c r="C755" s="4">
        <v>0</v>
      </c>
      <c r="D755">
        <v>0</v>
      </c>
      <c r="E755" t="s">
        <v>212</v>
      </c>
      <c r="F755" t="s">
        <v>215</v>
      </c>
    </row>
    <row r="756" spans="1:6" x14ac:dyDescent="0.3">
      <c r="A756">
        <v>753</v>
      </c>
      <c r="B756" t="s">
        <v>220</v>
      </c>
      <c r="C756" s="4">
        <v>0</v>
      </c>
      <c r="D756">
        <v>0</v>
      </c>
      <c r="E756" t="s">
        <v>212</v>
      </c>
      <c r="F756" t="s">
        <v>215</v>
      </c>
    </row>
    <row r="757" spans="1:6" x14ac:dyDescent="0.3">
      <c r="A757">
        <v>754</v>
      </c>
      <c r="B757" t="s">
        <v>220</v>
      </c>
      <c r="C757" s="4">
        <v>0</v>
      </c>
      <c r="D757">
        <v>0</v>
      </c>
      <c r="E757" t="s">
        <v>212</v>
      </c>
      <c r="F757" t="s">
        <v>215</v>
      </c>
    </row>
    <row r="758" spans="1:6" x14ac:dyDescent="0.3">
      <c r="A758">
        <v>755</v>
      </c>
      <c r="B758" t="s">
        <v>220</v>
      </c>
      <c r="C758" s="4">
        <v>0</v>
      </c>
      <c r="D758">
        <v>0</v>
      </c>
      <c r="E758" t="s">
        <v>212</v>
      </c>
      <c r="F758" t="s">
        <v>215</v>
      </c>
    </row>
    <row r="759" spans="1:6" x14ac:dyDescent="0.3">
      <c r="A759">
        <v>756</v>
      </c>
      <c r="B759" t="s">
        <v>220</v>
      </c>
      <c r="C759" s="4">
        <v>0</v>
      </c>
      <c r="D759">
        <v>0</v>
      </c>
      <c r="E759" t="s">
        <v>212</v>
      </c>
      <c r="F759" t="s">
        <v>215</v>
      </c>
    </row>
    <row r="760" spans="1:6" x14ac:dyDescent="0.3">
      <c r="A760">
        <v>757</v>
      </c>
      <c r="B760" t="s">
        <v>220</v>
      </c>
      <c r="C760" s="4">
        <v>0</v>
      </c>
      <c r="D760">
        <v>0</v>
      </c>
      <c r="E760" t="s">
        <v>212</v>
      </c>
      <c r="F760" t="s">
        <v>215</v>
      </c>
    </row>
    <row r="761" spans="1:6" x14ac:dyDescent="0.3">
      <c r="A761">
        <v>758</v>
      </c>
      <c r="B761" t="s">
        <v>220</v>
      </c>
      <c r="C761" s="4">
        <v>0</v>
      </c>
      <c r="D761">
        <v>0</v>
      </c>
      <c r="E761" t="s">
        <v>212</v>
      </c>
      <c r="F761" t="s">
        <v>215</v>
      </c>
    </row>
    <row r="762" spans="1:6" x14ac:dyDescent="0.3">
      <c r="A762">
        <v>759</v>
      </c>
      <c r="B762" t="s">
        <v>220</v>
      </c>
      <c r="C762" s="4">
        <v>0</v>
      </c>
      <c r="D762">
        <v>0</v>
      </c>
      <c r="E762" t="s">
        <v>212</v>
      </c>
      <c r="F762" t="s">
        <v>215</v>
      </c>
    </row>
    <row r="763" spans="1:6" x14ac:dyDescent="0.3">
      <c r="A763">
        <v>760</v>
      </c>
      <c r="B763" t="s">
        <v>220</v>
      </c>
      <c r="C763" s="4">
        <v>0</v>
      </c>
      <c r="D763">
        <v>0</v>
      </c>
      <c r="E763" t="s">
        <v>212</v>
      </c>
      <c r="F763" t="s">
        <v>215</v>
      </c>
    </row>
    <row r="764" spans="1:6" x14ac:dyDescent="0.3">
      <c r="A764">
        <v>761</v>
      </c>
      <c r="B764" t="s">
        <v>220</v>
      </c>
      <c r="C764" s="4">
        <v>0</v>
      </c>
      <c r="D764">
        <v>0</v>
      </c>
      <c r="E764" t="s">
        <v>212</v>
      </c>
      <c r="F764" t="s">
        <v>215</v>
      </c>
    </row>
    <row r="765" spans="1:6" x14ac:dyDescent="0.3">
      <c r="A765">
        <v>762</v>
      </c>
      <c r="B765" t="s">
        <v>220</v>
      </c>
      <c r="C765" s="4">
        <v>0</v>
      </c>
      <c r="D765">
        <v>0</v>
      </c>
      <c r="E765" t="s">
        <v>212</v>
      </c>
      <c r="F765" t="s">
        <v>215</v>
      </c>
    </row>
    <row r="766" spans="1:6" x14ac:dyDescent="0.3">
      <c r="A766">
        <v>763</v>
      </c>
      <c r="B766" t="s">
        <v>220</v>
      </c>
      <c r="C766" s="4">
        <v>0</v>
      </c>
      <c r="D766">
        <v>0</v>
      </c>
      <c r="E766" t="s">
        <v>212</v>
      </c>
      <c r="F766" t="s">
        <v>215</v>
      </c>
    </row>
    <row r="767" spans="1:6" x14ac:dyDescent="0.3">
      <c r="A767">
        <v>764</v>
      </c>
      <c r="B767" t="s">
        <v>220</v>
      </c>
      <c r="C767" s="4">
        <v>0</v>
      </c>
      <c r="D767">
        <v>0</v>
      </c>
      <c r="E767" t="s">
        <v>212</v>
      </c>
      <c r="F767" t="s">
        <v>215</v>
      </c>
    </row>
    <row r="768" spans="1:6" x14ac:dyDescent="0.3">
      <c r="A768">
        <v>765</v>
      </c>
      <c r="B768" t="s">
        <v>220</v>
      </c>
      <c r="C768" s="4">
        <v>0</v>
      </c>
      <c r="D768">
        <v>0</v>
      </c>
      <c r="E768" t="s">
        <v>212</v>
      </c>
      <c r="F768" t="s">
        <v>215</v>
      </c>
    </row>
    <row r="769" spans="1:6" x14ac:dyDescent="0.3">
      <c r="A769">
        <v>766</v>
      </c>
      <c r="B769" t="s">
        <v>220</v>
      </c>
      <c r="C769" s="4">
        <v>0</v>
      </c>
      <c r="D769">
        <v>0</v>
      </c>
      <c r="E769" t="s">
        <v>212</v>
      </c>
      <c r="F769" t="s">
        <v>215</v>
      </c>
    </row>
    <row r="770" spans="1:6" x14ac:dyDescent="0.3">
      <c r="A770">
        <v>767</v>
      </c>
      <c r="B770" t="s">
        <v>220</v>
      </c>
      <c r="C770" s="4">
        <v>0</v>
      </c>
      <c r="D770">
        <v>0</v>
      </c>
      <c r="E770" t="s">
        <v>212</v>
      </c>
      <c r="F770" t="s">
        <v>215</v>
      </c>
    </row>
    <row r="771" spans="1:6" x14ac:dyDescent="0.3">
      <c r="A771">
        <v>768</v>
      </c>
      <c r="B771" t="s">
        <v>220</v>
      </c>
      <c r="C771" s="4">
        <v>0</v>
      </c>
      <c r="D771">
        <v>0</v>
      </c>
      <c r="E771" t="s">
        <v>212</v>
      </c>
      <c r="F771" t="s">
        <v>215</v>
      </c>
    </row>
    <row r="772" spans="1:6" x14ac:dyDescent="0.3">
      <c r="A772">
        <v>769</v>
      </c>
      <c r="B772" t="s">
        <v>220</v>
      </c>
      <c r="C772" s="4">
        <v>0</v>
      </c>
      <c r="D772">
        <v>0</v>
      </c>
      <c r="E772" t="s">
        <v>212</v>
      </c>
      <c r="F772" t="s">
        <v>215</v>
      </c>
    </row>
    <row r="773" spans="1:6" x14ac:dyDescent="0.3">
      <c r="A773">
        <v>770</v>
      </c>
      <c r="B773" t="s">
        <v>220</v>
      </c>
      <c r="C773" s="4">
        <v>0</v>
      </c>
      <c r="D773">
        <v>0</v>
      </c>
      <c r="E773" t="s">
        <v>212</v>
      </c>
      <c r="F773" t="s">
        <v>215</v>
      </c>
    </row>
    <row r="774" spans="1:6" x14ac:dyDescent="0.3">
      <c r="A774">
        <v>771</v>
      </c>
      <c r="B774" t="s">
        <v>220</v>
      </c>
      <c r="C774" s="4">
        <v>0</v>
      </c>
      <c r="D774">
        <v>0</v>
      </c>
      <c r="E774" t="s">
        <v>212</v>
      </c>
      <c r="F774" t="s">
        <v>215</v>
      </c>
    </row>
    <row r="775" spans="1:6" x14ac:dyDescent="0.3">
      <c r="A775">
        <v>772</v>
      </c>
      <c r="B775" t="s">
        <v>220</v>
      </c>
      <c r="C775" s="4">
        <v>0</v>
      </c>
      <c r="D775">
        <v>0</v>
      </c>
      <c r="E775" t="s">
        <v>212</v>
      </c>
      <c r="F775" t="s">
        <v>215</v>
      </c>
    </row>
    <row r="776" spans="1:6" x14ac:dyDescent="0.3">
      <c r="A776">
        <v>773</v>
      </c>
      <c r="B776" t="s">
        <v>220</v>
      </c>
      <c r="C776" s="4">
        <v>0</v>
      </c>
      <c r="D776">
        <v>0</v>
      </c>
      <c r="E776" t="s">
        <v>212</v>
      </c>
      <c r="F776" t="s">
        <v>215</v>
      </c>
    </row>
    <row r="777" spans="1:6" x14ac:dyDescent="0.3">
      <c r="A777">
        <v>774</v>
      </c>
      <c r="B777" t="s">
        <v>220</v>
      </c>
      <c r="C777" s="4">
        <v>0</v>
      </c>
      <c r="D777">
        <v>0</v>
      </c>
      <c r="E777" t="s">
        <v>212</v>
      </c>
      <c r="F777" t="s">
        <v>215</v>
      </c>
    </row>
    <row r="778" spans="1:6" x14ac:dyDescent="0.3">
      <c r="A778">
        <v>775</v>
      </c>
      <c r="B778" t="s">
        <v>220</v>
      </c>
      <c r="C778" s="4">
        <v>0</v>
      </c>
      <c r="D778">
        <v>0</v>
      </c>
      <c r="E778" t="s">
        <v>212</v>
      </c>
      <c r="F778" t="s">
        <v>215</v>
      </c>
    </row>
    <row r="779" spans="1:6" x14ac:dyDescent="0.3">
      <c r="A779">
        <v>776</v>
      </c>
      <c r="B779" t="s">
        <v>220</v>
      </c>
      <c r="C779" s="4">
        <v>0</v>
      </c>
      <c r="D779">
        <v>0</v>
      </c>
      <c r="E779" t="s">
        <v>212</v>
      </c>
      <c r="F779" t="s">
        <v>215</v>
      </c>
    </row>
    <row r="780" spans="1:6" x14ac:dyDescent="0.3">
      <c r="A780">
        <v>777</v>
      </c>
      <c r="B780" t="s">
        <v>220</v>
      </c>
      <c r="C780" s="4">
        <v>0</v>
      </c>
      <c r="D780">
        <v>0</v>
      </c>
      <c r="E780" t="s">
        <v>212</v>
      </c>
      <c r="F780" t="s">
        <v>215</v>
      </c>
    </row>
    <row r="781" spans="1:6" x14ac:dyDescent="0.3">
      <c r="A781">
        <v>778</v>
      </c>
      <c r="B781" t="s">
        <v>220</v>
      </c>
      <c r="C781" s="4">
        <v>0</v>
      </c>
      <c r="D781">
        <v>0</v>
      </c>
      <c r="E781" t="s">
        <v>212</v>
      </c>
      <c r="F781" t="s">
        <v>215</v>
      </c>
    </row>
    <row r="782" spans="1:6" x14ac:dyDescent="0.3">
      <c r="A782">
        <v>779</v>
      </c>
      <c r="B782" t="s">
        <v>220</v>
      </c>
      <c r="C782" s="4">
        <v>0</v>
      </c>
      <c r="D782">
        <v>0</v>
      </c>
      <c r="E782" t="s">
        <v>212</v>
      </c>
      <c r="F782" t="s">
        <v>215</v>
      </c>
    </row>
    <row r="783" spans="1:6" x14ac:dyDescent="0.3">
      <c r="A783">
        <v>780</v>
      </c>
      <c r="B783" t="s">
        <v>220</v>
      </c>
      <c r="C783" s="4">
        <v>0</v>
      </c>
      <c r="D783">
        <v>0</v>
      </c>
      <c r="E783" t="s">
        <v>212</v>
      </c>
      <c r="F783" t="s">
        <v>215</v>
      </c>
    </row>
    <row r="784" spans="1:6" x14ac:dyDescent="0.3">
      <c r="A784">
        <v>781</v>
      </c>
      <c r="B784" t="s">
        <v>220</v>
      </c>
      <c r="C784" s="4">
        <v>0</v>
      </c>
      <c r="D784">
        <v>0</v>
      </c>
      <c r="E784" t="s">
        <v>212</v>
      </c>
      <c r="F784" t="s">
        <v>215</v>
      </c>
    </row>
    <row r="785" spans="1:6" x14ac:dyDescent="0.3">
      <c r="A785">
        <v>782</v>
      </c>
      <c r="B785" t="s">
        <v>220</v>
      </c>
      <c r="C785" s="4">
        <v>0</v>
      </c>
      <c r="D785">
        <v>0</v>
      </c>
      <c r="E785" t="s">
        <v>212</v>
      </c>
      <c r="F785" t="s">
        <v>215</v>
      </c>
    </row>
    <row r="786" spans="1:6" x14ac:dyDescent="0.3">
      <c r="A786">
        <v>783</v>
      </c>
      <c r="B786" t="s">
        <v>220</v>
      </c>
      <c r="C786" s="4">
        <v>0</v>
      </c>
      <c r="D786">
        <v>0</v>
      </c>
      <c r="E786" t="s">
        <v>212</v>
      </c>
      <c r="F786" t="s">
        <v>215</v>
      </c>
    </row>
    <row r="787" spans="1:6" x14ac:dyDescent="0.3">
      <c r="A787">
        <v>784</v>
      </c>
      <c r="B787" t="s">
        <v>220</v>
      </c>
      <c r="C787" s="4">
        <v>0</v>
      </c>
      <c r="D787">
        <v>0</v>
      </c>
      <c r="E787" t="s">
        <v>212</v>
      </c>
      <c r="F787" t="s">
        <v>215</v>
      </c>
    </row>
    <row r="788" spans="1:6" x14ac:dyDescent="0.3">
      <c r="A788">
        <v>785</v>
      </c>
      <c r="B788" t="s">
        <v>220</v>
      </c>
      <c r="C788" s="4">
        <v>0</v>
      </c>
      <c r="D788">
        <v>0</v>
      </c>
      <c r="E788" t="s">
        <v>212</v>
      </c>
      <c r="F788" t="s">
        <v>215</v>
      </c>
    </row>
    <row r="789" spans="1:6" x14ac:dyDescent="0.3">
      <c r="A789">
        <v>786</v>
      </c>
      <c r="B789" t="s">
        <v>220</v>
      </c>
      <c r="C789" s="4">
        <v>0</v>
      </c>
      <c r="D789">
        <v>0</v>
      </c>
      <c r="E789" t="s">
        <v>212</v>
      </c>
      <c r="F789" t="s">
        <v>215</v>
      </c>
    </row>
    <row r="790" spans="1:6" x14ac:dyDescent="0.3">
      <c r="A790">
        <v>787</v>
      </c>
      <c r="B790" t="s">
        <v>220</v>
      </c>
      <c r="C790" s="4">
        <v>0</v>
      </c>
      <c r="D790">
        <v>0</v>
      </c>
      <c r="E790" t="s">
        <v>212</v>
      </c>
      <c r="F790" t="s">
        <v>215</v>
      </c>
    </row>
    <row r="791" spans="1:6" x14ac:dyDescent="0.3">
      <c r="A791">
        <v>788</v>
      </c>
      <c r="B791" t="s">
        <v>220</v>
      </c>
      <c r="C791" s="4">
        <v>0</v>
      </c>
      <c r="D791">
        <v>0</v>
      </c>
      <c r="E791" t="s">
        <v>212</v>
      </c>
      <c r="F791" t="s">
        <v>215</v>
      </c>
    </row>
    <row r="792" spans="1:6" x14ac:dyDescent="0.3">
      <c r="A792">
        <v>789</v>
      </c>
      <c r="B792" t="s">
        <v>220</v>
      </c>
      <c r="C792" s="4">
        <v>0</v>
      </c>
      <c r="D792">
        <v>0</v>
      </c>
      <c r="E792" t="s">
        <v>212</v>
      </c>
      <c r="F792" t="s">
        <v>215</v>
      </c>
    </row>
    <row r="793" spans="1:6" x14ac:dyDescent="0.3">
      <c r="A793">
        <v>790</v>
      </c>
      <c r="B793" t="s">
        <v>220</v>
      </c>
      <c r="C793" s="4">
        <v>0</v>
      </c>
      <c r="D793">
        <v>0</v>
      </c>
      <c r="E793" t="s">
        <v>212</v>
      </c>
      <c r="F793" t="s">
        <v>215</v>
      </c>
    </row>
    <row r="794" spans="1:6" x14ac:dyDescent="0.3">
      <c r="A794">
        <v>791</v>
      </c>
      <c r="B794" t="s">
        <v>220</v>
      </c>
      <c r="C794" s="4">
        <v>0</v>
      </c>
      <c r="D794">
        <v>0</v>
      </c>
      <c r="E794" t="s">
        <v>212</v>
      </c>
      <c r="F794" t="s">
        <v>215</v>
      </c>
    </row>
    <row r="795" spans="1:6" x14ac:dyDescent="0.3">
      <c r="A795">
        <v>792</v>
      </c>
      <c r="B795" t="s">
        <v>220</v>
      </c>
      <c r="C795" s="4">
        <v>0</v>
      </c>
      <c r="D795">
        <v>0</v>
      </c>
      <c r="E795" t="s">
        <v>212</v>
      </c>
      <c r="F795" t="s">
        <v>215</v>
      </c>
    </row>
    <row r="796" spans="1:6" x14ac:dyDescent="0.3">
      <c r="A796">
        <v>793</v>
      </c>
      <c r="B796" t="s">
        <v>220</v>
      </c>
      <c r="C796" s="4">
        <v>0</v>
      </c>
      <c r="D796">
        <v>0</v>
      </c>
      <c r="E796" t="s">
        <v>212</v>
      </c>
      <c r="F796" t="s">
        <v>215</v>
      </c>
    </row>
    <row r="797" spans="1:6" x14ac:dyDescent="0.3">
      <c r="A797">
        <v>794</v>
      </c>
      <c r="B797" t="s">
        <v>220</v>
      </c>
      <c r="C797" s="4">
        <v>0</v>
      </c>
      <c r="D797">
        <v>0</v>
      </c>
      <c r="E797" t="s">
        <v>212</v>
      </c>
      <c r="F797" t="s">
        <v>215</v>
      </c>
    </row>
    <row r="798" spans="1:6" x14ac:dyDescent="0.3">
      <c r="A798">
        <v>795</v>
      </c>
      <c r="B798" t="s">
        <v>220</v>
      </c>
      <c r="C798" s="4">
        <v>0</v>
      </c>
      <c r="D798">
        <v>0</v>
      </c>
      <c r="E798" t="s">
        <v>212</v>
      </c>
      <c r="F798" t="s">
        <v>215</v>
      </c>
    </row>
    <row r="799" spans="1:6" x14ac:dyDescent="0.3">
      <c r="A799">
        <v>796</v>
      </c>
      <c r="B799" t="s">
        <v>220</v>
      </c>
      <c r="C799" s="4">
        <v>0</v>
      </c>
      <c r="D799">
        <v>0</v>
      </c>
      <c r="E799" t="s">
        <v>212</v>
      </c>
      <c r="F799" t="s">
        <v>215</v>
      </c>
    </row>
    <row r="800" spans="1:6" x14ac:dyDescent="0.3">
      <c r="A800">
        <v>797</v>
      </c>
      <c r="B800" t="s">
        <v>220</v>
      </c>
      <c r="C800" s="4">
        <v>0</v>
      </c>
      <c r="D800">
        <v>0</v>
      </c>
      <c r="E800" t="s">
        <v>212</v>
      </c>
      <c r="F800" t="s">
        <v>215</v>
      </c>
    </row>
    <row r="801" spans="1:6" x14ac:dyDescent="0.3">
      <c r="A801">
        <v>798</v>
      </c>
      <c r="B801" t="s">
        <v>220</v>
      </c>
      <c r="C801" s="4">
        <v>0</v>
      </c>
      <c r="D801">
        <v>0</v>
      </c>
      <c r="E801" t="s">
        <v>212</v>
      </c>
      <c r="F801" t="s">
        <v>215</v>
      </c>
    </row>
    <row r="802" spans="1:6" x14ac:dyDescent="0.3">
      <c r="A802">
        <v>799</v>
      </c>
      <c r="B802" t="s">
        <v>220</v>
      </c>
      <c r="C802" s="4">
        <v>0</v>
      </c>
      <c r="D802">
        <v>0</v>
      </c>
      <c r="E802" t="s">
        <v>212</v>
      </c>
      <c r="F802" t="s">
        <v>215</v>
      </c>
    </row>
    <row r="803" spans="1:6" x14ac:dyDescent="0.3">
      <c r="A803">
        <v>800</v>
      </c>
      <c r="B803" t="s">
        <v>220</v>
      </c>
      <c r="C803" s="4">
        <v>0</v>
      </c>
      <c r="D803">
        <v>0</v>
      </c>
      <c r="E803" t="s">
        <v>212</v>
      </c>
      <c r="F803" t="s">
        <v>215</v>
      </c>
    </row>
    <row r="804" spans="1:6" x14ac:dyDescent="0.3">
      <c r="A804">
        <v>801</v>
      </c>
      <c r="B804" t="s">
        <v>220</v>
      </c>
      <c r="C804" s="4">
        <v>0</v>
      </c>
      <c r="D804">
        <v>0</v>
      </c>
      <c r="E804" t="s">
        <v>212</v>
      </c>
      <c r="F804" t="s">
        <v>215</v>
      </c>
    </row>
    <row r="805" spans="1:6" x14ac:dyDescent="0.3">
      <c r="A805">
        <v>802</v>
      </c>
      <c r="B805" t="s">
        <v>220</v>
      </c>
      <c r="C805" s="4">
        <v>0</v>
      </c>
      <c r="D805">
        <v>0</v>
      </c>
      <c r="E805" t="s">
        <v>212</v>
      </c>
      <c r="F805" t="s">
        <v>215</v>
      </c>
    </row>
    <row r="806" spans="1:6" x14ac:dyDescent="0.3">
      <c r="A806">
        <v>803</v>
      </c>
      <c r="B806" t="s">
        <v>220</v>
      </c>
      <c r="C806" s="4">
        <v>0</v>
      </c>
      <c r="D806">
        <v>0</v>
      </c>
      <c r="E806" t="s">
        <v>212</v>
      </c>
      <c r="F806" t="s">
        <v>215</v>
      </c>
    </row>
    <row r="807" spans="1:6" x14ac:dyDescent="0.3">
      <c r="A807">
        <v>804</v>
      </c>
      <c r="B807" t="s">
        <v>220</v>
      </c>
      <c r="C807" s="4">
        <v>0</v>
      </c>
      <c r="D807">
        <v>0</v>
      </c>
      <c r="E807" t="s">
        <v>212</v>
      </c>
      <c r="F807" t="s">
        <v>215</v>
      </c>
    </row>
    <row r="808" spans="1:6" x14ac:dyDescent="0.3">
      <c r="A808">
        <v>805</v>
      </c>
      <c r="B808" t="s">
        <v>220</v>
      </c>
      <c r="C808" s="4">
        <v>0</v>
      </c>
      <c r="D808">
        <v>0</v>
      </c>
      <c r="E808" t="s">
        <v>212</v>
      </c>
      <c r="F808" t="s">
        <v>215</v>
      </c>
    </row>
    <row r="809" spans="1:6" x14ac:dyDescent="0.3">
      <c r="A809">
        <v>806</v>
      </c>
      <c r="B809" t="s">
        <v>220</v>
      </c>
      <c r="C809" s="4">
        <v>0</v>
      </c>
      <c r="D809">
        <v>0</v>
      </c>
      <c r="E809" t="s">
        <v>212</v>
      </c>
      <c r="F809" t="s">
        <v>215</v>
      </c>
    </row>
    <row r="810" spans="1:6" x14ac:dyDescent="0.3">
      <c r="A810">
        <v>807</v>
      </c>
      <c r="B810" t="s">
        <v>220</v>
      </c>
      <c r="C810" s="4">
        <v>0</v>
      </c>
      <c r="D810">
        <v>0</v>
      </c>
      <c r="E810" t="s">
        <v>212</v>
      </c>
      <c r="F810" t="s">
        <v>215</v>
      </c>
    </row>
    <row r="811" spans="1:6" x14ac:dyDescent="0.3">
      <c r="A811">
        <v>808</v>
      </c>
      <c r="B811" t="s">
        <v>220</v>
      </c>
      <c r="C811" s="4">
        <v>0</v>
      </c>
      <c r="D811">
        <v>0</v>
      </c>
      <c r="E811" t="s">
        <v>212</v>
      </c>
      <c r="F811" t="s">
        <v>215</v>
      </c>
    </row>
    <row r="812" spans="1:6" x14ac:dyDescent="0.3">
      <c r="A812">
        <v>809</v>
      </c>
      <c r="B812" t="s">
        <v>220</v>
      </c>
      <c r="C812" s="4">
        <v>0</v>
      </c>
      <c r="D812">
        <v>0</v>
      </c>
      <c r="E812" t="s">
        <v>212</v>
      </c>
      <c r="F812" t="s">
        <v>215</v>
      </c>
    </row>
    <row r="813" spans="1:6" x14ac:dyDescent="0.3">
      <c r="A813">
        <v>810</v>
      </c>
      <c r="B813" t="s">
        <v>220</v>
      </c>
      <c r="C813" s="4">
        <v>0</v>
      </c>
      <c r="D813">
        <v>0</v>
      </c>
      <c r="E813" t="s">
        <v>212</v>
      </c>
      <c r="F813" t="s">
        <v>215</v>
      </c>
    </row>
    <row r="814" spans="1:6" x14ac:dyDescent="0.3">
      <c r="A814">
        <v>811</v>
      </c>
      <c r="B814" t="s">
        <v>220</v>
      </c>
      <c r="C814" s="4">
        <v>0</v>
      </c>
      <c r="D814">
        <v>0</v>
      </c>
      <c r="E814" t="s">
        <v>212</v>
      </c>
      <c r="F814" t="s">
        <v>215</v>
      </c>
    </row>
    <row r="815" spans="1:6" x14ac:dyDescent="0.3">
      <c r="A815">
        <v>812</v>
      </c>
      <c r="B815" t="s">
        <v>220</v>
      </c>
      <c r="C815" s="4">
        <v>0</v>
      </c>
      <c r="D815">
        <v>0</v>
      </c>
      <c r="E815" t="s">
        <v>212</v>
      </c>
      <c r="F815" t="s">
        <v>215</v>
      </c>
    </row>
    <row r="816" spans="1:6" x14ac:dyDescent="0.3">
      <c r="A816">
        <v>813</v>
      </c>
      <c r="B816" t="s">
        <v>220</v>
      </c>
      <c r="C816" s="4">
        <v>0</v>
      </c>
      <c r="D816">
        <v>0</v>
      </c>
      <c r="E816" t="s">
        <v>212</v>
      </c>
      <c r="F816" t="s">
        <v>215</v>
      </c>
    </row>
    <row r="817" spans="1:6" x14ac:dyDescent="0.3">
      <c r="A817">
        <v>814</v>
      </c>
      <c r="B817" t="s">
        <v>220</v>
      </c>
      <c r="C817" s="4">
        <v>0</v>
      </c>
      <c r="D817">
        <v>0</v>
      </c>
      <c r="E817" t="s">
        <v>212</v>
      </c>
      <c r="F817" t="s">
        <v>215</v>
      </c>
    </row>
    <row r="818" spans="1:6" x14ac:dyDescent="0.3">
      <c r="A818">
        <v>815</v>
      </c>
      <c r="B818" t="s">
        <v>220</v>
      </c>
      <c r="C818" s="4">
        <v>0</v>
      </c>
      <c r="D818">
        <v>0</v>
      </c>
      <c r="E818" t="s">
        <v>212</v>
      </c>
      <c r="F818" t="s">
        <v>215</v>
      </c>
    </row>
    <row r="819" spans="1:6" x14ac:dyDescent="0.3">
      <c r="A819">
        <v>816</v>
      </c>
      <c r="B819" t="s">
        <v>220</v>
      </c>
      <c r="C819" s="4">
        <v>0</v>
      </c>
      <c r="D819">
        <v>0</v>
      </c>
      <c r="E819" t="s">
        <v>212</v>
      </c>
      <c r="F819" t="s">
        <v>215</v>
      </c>
    </row>
    <row r="820" spans="1:6" x14ac:dyDescent="0.3">
      <c r="A820">
        <v>817</v>
      </c>
      <c r="B820" t="s">
        <v>220</v>
      </c>
      <c r="C820" s="4">
        <v>0</v>
      </c>
      <c r="D820">
        <v>0</v>
      </c>
      <c r="E820" t="s">
        <v>212</v>
      </c>
      <c r="F820" t="s">
        <v>215</v>
      </c>
    </row>
    <row r="821" spans="1:6" x14ac:dyDescent="0.3">
      <c r="A821">
        <v>818</v>
      </c>
      <c r="B821" t="s">
        <v>220</v>
      </c>
      <c r="C821" s="4">
        <v>0</v>
      </c>
      <c r="D821">
        <v>0</v>
      </c>
      <c r="E821" t="s">
        <v>212</v>
      </c>
      <c r="F821" t="s">
        <v>215</v>
      </c>
    </row>
    <row r="822" spans="1:6" x14ac:dyDescent="0.3">
      <c r="A822">
        <v>819</v>
      </c>
      <c r="B822" t="s">
        <v>220</v>
      </c>
      <c r="C822" s="4">
        <v>0</v>
      </c>
      <c r="D822">
        <v>0</v>
      </c>
      <c r="E822" t="s">
        <v>212</v>
      </c>
      <c r="F822" t="s">
        <v>215</v>
      </c>
    </row>
    <row r="823" spans="1:6" x14ac:dyDescent="0.3">
      <c r="A823">
        <v>820</v>
      </c>
      <c r="B823" t="s">
        <v>220</v>
      </c>
      <c r="C823" s="4">
        <v>0</v>
      </c>
      <c r="D823">
        <v>0</v>
      </c>
      <c r="E823" t="s">
        <v>212</v>
      </c>
      <c r="F823" t="s">
        <v>215</v>
      </c>
    </row>
    <row r="824" spans="1:6" x14ac:dyDescent="0.3">
      <c r="A824">
        <v>821</v>
      </c>
      <c r="B824" t="s">
        <v>220</v>
      </c>
      <c r="C824" s="4">
        <v>0</v>
      </c>
      <c r="D824">
        <v>0</v>
      </c>
      <c r="E824" t="s">
        <v>212</v>
      </c>
      <c r="F824" t="s">
        <v>215</v>
      </c>
    </row>
    <row r="825" spans="1:6" x14ac:dyDescent="0.3">
      <c r="A825">
        <v>822</v>
      </c>
      <c r="B825" t="s">
        <v>220</v>
      </c>
      <c r="C825" s="4">
        <v>0</v>
      </c>
      <c r="D825">
        <v>0</v>
      </c>
      <c r="E825" t="s">
        <v>212</v>
      </c>
      <c r="F825" t="s">
        <v>215</v>
      </c>
    </row>
    <row r="826" spans="1:6" x14ac:dyDescent="0.3">
      <c r="A826">
        <v>823</v>
      </c>
      <c r="B826" t="s">
        <v>220</v>
      </c>
      <c r="C826" s="4">
        <v>0</v>
      </c>
      <c r="D826">
        <v>0</v>
      </c>
      <c r="E826" t="s">
        <v>212</v>
      </c>
      <c r="F826" t="s">
        <v>215</v>
      </c>
    </row>
    <row r="827" spans="1:6" x14ac:dyDescent="0.3">
      <c r="A827">
        <v>824</v>
      </c>
      <c r="B827" t="s">
        <v>220</v>
      </c>
      <c r="C827" s="4">
        <v>0</v>
      </c>
      <c r="D827">
        <v>0</v>
      </c>
      <c r="E827" t="s">
        <v>212</v>
      </c>
      <c r="F827" t="s">
        <v>215</v>
      </c>
    </row>
    <row r="828" spans="1:6" x14ac:dyDescent="0.3">
      <c r="A828">
        <v>825</v>
      </c>
      <c r="B828" t="s">
        <v>220</v>
      </c>
      <c r="C828" s="4">
        <v>0</v>
      </c>
      <c r="D828">
        <v>0</v>
      </c>
      <c r="E828" t="s">
        <v>212</v>
      </c>
      <c r="F828" t="s">
        <v>215</v>
      </c>
    </row>
    <row r="829" spans="1:6" x14ac:dyDescent="0.3">
      <c r="A829">
        <v>826</v>
      </c>
      <c r="B829" t="s">
        <v>220</v>
      </c>
      <c r="C829" s="4">
        <v>0</v>
      </c>
      <c r="D829">
        <v>0</v>
      </c>
      <c r="E829" t="s">
        <v>212</v>
      </c>
      <c r="F829" t="s">
        <v>215</v>
      </c>
    </row>
    <row r="830" spans="1:6" x14ac:dyDescent="0.3">
      <c r="A830">
        <v>827</v>
      </c>
      <c r="B830" t="s">
        <v>220</v>
      </c>
      <c r="C830" s="4">
        <v>0</v>
      </c>
      <c r="D830">
        <v>0</v>
      </c>
      <c r="E830" t="s">
        <v>212</v>
      </c>
      <c r="F830" t="s">
        <v>215</v>
      </c>
    </row>
    <row r="831" spans="1:6" x14ac:dyDescent="0.3">
      <c r="A831">
        <v>828</v>
      </c>
      <c r="B831" t="s">
        <v>220</v>
      </c>
      <c r="C831" s="4">
        <v>0</v>
      </c>
      <c r="D831">
        <v>0</v>
      </c>
      <c r="E831" t="s">
        <v>212</v>
      </c>
      <c r="F831" t="s">
        <v>215</v>
      </c>
    </row>
    <row r="832" spans="1:6" x14ac:dyDescent="0.3">
      <c r="A832">
        <v>829</v>
      </c>
      <c r="B832" t="s">
        <v>220</v>
      </c>
      <c r="C832" s="4">
        <v>0</v>
      </c>
      <c r="D832">
        <v>0</v>
      </c>
      <c r="E832" t="s">
        <v>212</v>
      </c>
      <c r="F832" t="s">
        <v>215</v>
      </c>
    </row>
    <row r="833" spans="1:6" x14ac:dyDescent="0.3">
      <c r="A833">
        <v>830</v>
      </c>
      <c r="B833" t="s">
        <v>220</v>
      </c>
      <c r="C833" s="4">
        <v>0</v>
      </c>
      <c r="D833">
        <v>0</v>
      </c>
      <c r="E833" t="s">
        <v>212</v>
      </c>
      <c r="F833" t="s">
        <v>215</v>
      </c>
    </row>
    <row r="834" spans="1:6" x14ac:dyDescent="0.3">
      <c r="A834">
        <v>831</v>
      </c>
      <c r="B834" t="s">
        <v>220</v>
      </c>
      <c r="C834" s="4">
        <v>0</v>
      </c>
      <c r="D834">
        <v>0</v>
      </c>
      <c r="E834" t="s">
        <v>212</v>
      </c>
      <c r="F834" t="s">
        <v>215</v>
      </c>
    </row>
    <row r="835" spans="1:6" x14ac:dyDescent="0.3">
      <c r="A835">
        <v>832</v>
      </c>
      <c r="B835" t="s">
        <v>220</v>
      </c>
      <c r="C835" s="4">
        <v>0</v>
      </c>
      <c r="D835">
        <v>0</v>
      </c>
      <c r="E835" t="s">
        <v>212</v>
      </c>
      <c r="F835" t="s">
        <v>215</v>
      </c>
    </row>
    <row r="836" spans="1:6" x14ac:dyDescent="0.3">
      <c r="A836">
        <v>833</v>
      </c>
      <c r="B836" t="s">
        <v>220</v>
      </c>
      <c r="C836" s="4">
        <v>0</v>
      </c>
      <c r="D836">
        <v>0</v>
      </c>
      <c r="E836" t="s">
        <v>212</v>
      </c>
      <c r="F836" t="s">
        <v>215</v>
      </c>
    </row>
    <row r="837" spans="1:6" x14ac:dyDescent="0.3">
      <c r="A837">
        <v>834</v>
      </c>
      <c r="B837" t="s">
        <v>220</v>
      </c>
      <c r="C837" s="4">
        <v>0</v>
      </c>
      <c r="D837">
        <v>0</v>
      </c>
      <c r="E837" t="s">
        <v>212</v>
      </c>
      <c r="F837" t="s">
        <v>215</v>
      </c>
    </row>
    <row r="838" spans="1:6" x14ac:dyDescent="0.3">
      <c r="A838">
        <v>835</v>
      </c>
      <c r="B838" t="s">
        <v>220</v>
      </c>
      <c r="C838" s="4">
        <v>0</v>
      </c>
      <c r="D838">
        <v>0</v>
      </c>
      <c r="E838" t="s">
        <v>212</v>
      </c>
      <c r="F838" t="s">
        <v>215</v>
      </c>
    </row>
    <row r="839" spans="1:6" x14ac:dyDescent="0.3">
      <c r="A839">
        <v>836</v>
      </c>
      <c r="B839" t="s">
        <v>220</v>
      </c>
      <c r="C839" s="4">
        <v>0</v>
      </c>
      <c r="D839">
        <v>0</v>
      </c>
      <c r="E839" t="s">
        <v>212</v>
      </c>
      <c r="F839" t="s">
        <v>215</v>
      </c>
    </row>
    <row r="840" spans="1:6" x14ac:dyDescent="0.3">
      <c r="A840">
        <v>837</v>
      </c>
      <c r="B840" t="s">
        <v>220</v>
      </c>
      <c r="C840" s="4">
        <v>0</v>
      </c>
      <c r="D840">
        <v>0</v>
      </c>
      <c r="E840" t="s">
        <v>212</v>
      </c>
      <c r="F840" t="s">
        <v>215</v>
      </c>
    </row>
    <row r="841" spans="1:6" x14ac:dyDescent="0.3">
      <c r="A841">
        <v>838</v>
      </c>
      <c r="B841" t="s">
        <v>220</v>
      </c>
      <c r="C841" s="4">
        <v>0</v>
      </c>
      <c r="D841">
        <v>0</v>
      </c>
      <c r="E841" t="s">
        <v>212</v>
      </c>
      <c r="F841" t="s">
        <v>215</v>
      </c>
    </row>
    <row r="842" spans="1:6" x14ac:dyDescent="0.3">
      <c r="A842">
        <v>839</v>
      </c>
      <c r="B842" t="s">
        <v>220</v>
      </c>
      <c r="C842" s="4">
        <v>0</v>
      </c>
      <c r="D842">
        <v>0</v>
      </c>
      <c r="E842" t="s">
        <v>212</v>
      </c>
      <c r="F842" t="s">
        <v>215</v>
      </c>
    </row>
    <row r="843" spans="1:6" x14ac:dyDescent="0.3">
      <c r="A843">
        <v>840</v>
      </c>
      <c r="B843" t="s">
        <v>220</v>
      </c>
      <c r="C843" s="4">
        <v>0</v>
      </c>
      <c r="D843">
        <v>0</v>
      </c>
      <c r="E843" t="s">
        <v>212</v>
      </c>
      <c r="F843" t="s">
        <v>215</v>
      </c>
    </row>
    <row r="844" spans="1:6" x14ac:dyDescent="0.3">
      <c r="A844">
        <v>841</v>
      </c>
      <c r="B844" t="s">
        <v>220</v>
      </c>
      <c r="C844" s="4">
        <v>0</v>
      </c>
      <c r="D844">
        <v>0</v>
      </c>
      <c r="E844" t="s">
        <v>212</v>
      </c>
      <c r="F844" t="s">
        <v>215</v>
      </c>
    </row>
    <row r="845" spans="1:6" x14ac:dyDescent="0.3">
      <c r="A845">
        <v>842</v>
      </c>
      <c r="B845" t="s">
        <v>220</v>
      </c>
      <c r="C845" s="4">
        <v>0</v>
      </c>
      <c r="D845">
        <v>0</v>
      </c>
      <c r="E845" t="s">
        <v>212</v>
      </c>
      <c r="F845" t="s">
        <v>215</v>
      </c>
    </row>
    <row r="846" spans="1:6" x14ac:dyDescent="0.3">
      <c r="A846">
        <v>843</v>
      </c>
      <c r="B846" t="s">
        <v>220</v>
      </c>
      <c r="C846" s="4">
        <v>0</v>
      </c>
      <c r="D846">
        <v>0</v>
      </c>
      <c r="E846" t="s">
        <v>212</v>
      </c>
      <c r="F846" t="s">
        <v>215</v>
      </c>
    </row>
    <row r="847" spans="1:6" x14ac:dyDescent="0.3">
      <c r="A847">
        <v>844</v>
      </c>
      <c r="B847" t="s">
        <v>220</v>
      </c>
      <c r="C847" s="4">
        <v>0</v>
      </c>
      <c r="D847">
        <v>0</v>
      </c>
      <c r="E847" t="s">
        <v>212</v>
      </c>
      <c r="F847" t="s">
        <v>215</v>
      </c>
    </row>
    <row r="848" spans="1:6" x14ac:dyDescent="0.3">
      <c r="A848">
        <v>845</v>
      </c>
      <c r="B848" t="s">
        <v>220</v>
      </c>
      <c r="C848" s="4">
        <v>0</v>
      </c>
      <c r="D848">
        <v>0</v>
      </c>
      <c r="E848" t="s">
        <v>212</v>
      </c>
      <c r="F848" t="s">
        <v>215</v>
      </c>
    </row>
    <row r="849" spans="1:6" x14ac:dyDescent="0.3">
      <c r="A849">
        <v>846</v>
      </c>
      <c r="B849" t="s">
        <v>220</v>
      </c>
      <c r="C849" s="4">
        <v>0</v>
      </c>
      <c r="D849">
        <v>0</v>
      </c>
      <c r="E849" t="s">
        <v>212</v>
      </c>
      <c r="F849" t="s">
        <v>215</v>
      </c>
    </row>
    <row r="850" spans="1:6" x14ac:dyDescent="0.3">
      <c r="A850">
        <v>847</v>
      </c>
      <c r="B850" t="s">
        <v>220</v>
      </c>
      <c r="C850" s="4">
        <v>0</v>
      </c>
      <c r="D850">
        <v>0</v>
      </c>
      <c r="E850" t="s">
        <v>212</v>
      </c>
      <c r="F850" t="s">
        <v>215</v>
      </c>
    </row>
    <row r="851" spans="1:6" x14ac:dyDescent="0.3">
      <c r="A851">
        <v>848</v>
      </c>
      <c r="B851" t="s">
        <v>220</v>
      </c>
      <c r="C851" s="4">
        <v>0</v>
      </c>
      <c r="D851">
        <v>0</v>
      </c>
      <c r="E851" t="s">
        <v>212</v>
      </c>
      <c r="F851" t="s">
        <v>215</v>
      </c>
    </row>
    <row r="852" spans="1:6" x14ac:dyDescent="0.3">
      <c r="A852">
        <v>849</v>
      </c>
      <c r="B852" t="s">
        <v>220</v>
      </c>
      <c r="C852" s="4">
        <v>0</v>
      </c>
      <c r="D852">
        <v>0</v>
      </c>
      <c r="E852" t="s">
        <v>212</v>
      </c>
      <c r="F852" t="s">
        <v>215</v>
      </c>
    </row>
    <row r="853" spans="1:6" x14ac:dyDescent="0.3">
      <c r="A853">
        <v>850</v>
      </c>
      <c r="B853" t="s">
        <v>220</v>
      </c>
      <c r="C853" s="4">
        <v>0</v>
      </c>
      <c r="D853">
        <v>0</v>
      </c>
      <c r="E853" t="s">
        <v>212</v>
      </c>
      <c r="F853" t="s">
        <v>215</v>
      </c>
    </row>
    <row r="854" spans="1:6" x14ac:dyDescent="0.3">
      <c r="A854">
        <v>851</v>
      </c>
      <c r="B854" t="s">
        <v>220</v>
      </c>
      <c r="C854" s="4">
        <v>0</v>
      </c>
      <c r="D854">
        <v>0</v>
      </c>
      <c r="E854" t="s">
        <v>212</v>
      </c>
      <c r="F854" t="s">
        <v>215</v>
      </c>
    </row>
    <row r="855" spans="1:6" x14ac:dyDescent="0.3">
      <c r="A855">
        <v>852</v>
      </c>
      <c r="B855" t="s">
        <v>220</v>
      </c>
      <c r="C855" s="4">
        <v>0</v>
      </c>
      <c r="D855">
        <v>0</v>
      </c>
      <c r="E855" t="s">
        <v>212</v>
      </c>
      <c r="F855" t="s">
        <v>215</v>
      </c>
    </row>
    <row r="856" spans="1:6" x14ac:dyDescent="0.3">
      <c r="A856">
        <v>853</v>
      </c>
      <c r="B856" t="s">
        <v>220</v>
      </c>
      <c r="C856" s="4">
        <v>0</v>
      </c>
      <c r="D856">
        <v>0</v>
      </c>
      <c r="E856" t="s">
        <v>212</v>
      </c>
      <c r="F856" t="s">
        <v>215</v>
      </c>
    </row>
    <row r="857" spans="1:6" x14ac:dyDescent="0.3">
      <c r="A857">
        <v>854</v>
      </c>
      <c r="B857" t="s">
        <v>220</v>
      </c>
      <c r="C857" s="4">
        <v>0</v>
      </c>
      <c r="D857">
        <v>0</v>
      </c>
      <c r="E857" t="s">
        <v>212</v>
      </c>
      <c r="F857" t="s">
        <v>215</v>
      </c>
    </row>
    <row r="858" spans="1:6" x14ac:dyDescent="0.3">
      <c r="A858">
        <v>855</v>
      </c>
      <c r="B858" t="s">
        <v>220</v>
      </c>
      <c r="C858" s="4">
        <v>0</v>
      </c>
      <c r="D858">
        <v>0</v>
      </c>
      <c r="E858" t="s">
        <v>212</v>
      </c>
      <c r="F858" t="s">
        <v>215</v>
      </c>
    </row>
    <row r="859" spans="1:6" x14ac:dyDescent="0.3">
      <c r="A859">
        <v>856</v>
      </c>
      <c r="B859" t="s">
        <v>220</v>
      </c>
      <c r="C859" s="4">
        <v>0</v>
      </c>
      <c r="D859">
        <v>0</v>
      </c>
      <c r="E859" t="s">
        <v>212</v>
      </c>
      <c r="F859" t="s">
        <v>215</v>
      </c>
    </row>
    <row r="860" spans="1:6" x14ac:dyDescent="0.3">
      <c r="A860">
        <v>857</v>
      </c>
      <c r="B860" t="s">
        <v>220</v>
      </c>
      <c r="C860" s="4">
        <v>0</v>
      </c>
      <c r="D860">
        <v>0</v>
      </c>
      <c r="E860" t="s">
        <v>212</v>
      </c>
      <c r="F860" t="s">
        <v>215</v>
      </c>
    </row>
    <row r="861" spans="1:6" x14ac:dyDescent="0.3">
      <c r="A861">
        <v>858</v>
      </c>
      <c r="B861" t="s">
        <v>220</v>
      </c>
      <c r="C861" s="4">
        <v>0</v>
      </c>
      <c r="D861">
        <v>0</v>
      </c>
      <c r="E861" t="s">
        <v>212</v>
      </c>
      <c r="F861" t="s">
        <v>215</v>
      </c>
    </row>
    <row r="862" spans="1:6" x14ac:dyDescent="0.3">
      <c r="A862">
        <v>859</v>
      </c>
      <c r="B862" t="s">
        <v>220</v>
      </c>
      <c r="C862" s="4">
        <v>0</v>
      </c>
      <c r="D862">
        <v>0</v>
      </c>
      <c r="E862" t="s">
        <v>212</v>
      </c>
      <c r="F862" t="s">
        <v>215</v>
      </c>
    </row>
    <row r="863" spans="1:6" x14ac:dyDescent="0.3">
      <c r="A863">
        <v>860</v>
      </c>
      <c r="B863" t="s">
        <v>220</v>
      </c>
      <c r="C863" s="4">
        <v>0</v>
      </c>
      <c r="D863">
        <v>0</v>
      </c>
      <c r="E863" t="s">
        <v>212</v>
      </c>
      <c r="F863" t="s">
        <v>215</v>
      </c>
    </row>
    <row r="864" spans="1:6" x14ac:dyDescent="0.3">
      <c r="A864">
        <v>861</v>
      </c>
      <c r="B864" t="s">
        <v>220</v>
      </c>
      <c r="C864" s="4">
        <v>0</v>
      </c>
      <c r="D864">
        <v>0</v>
      </c>
      <c r="E864" t="s">
        <v>212</v>
      </c>
      <c r="F864" t="s">
        <v>215</v>
      </c>
    </row>
    <row r="865" spans="1:6" x14ac:dyDescent="0.3">
      <c r="A865">
        <v>862</v>
      </c>
      <c r="B865" t="s">
        <v>220</v>
      </c>
      <c r="C865" s="4">
        <v>0</v>
      </c>
      <c r="D865">
        <v>0</v>
      </c>
      <c r="E865" t="s">
        <v>212</v>
      </c>
      <c r="F865" t="s">
        <v>215</v>
      </c>
    </row>
    <row r="866" spans="1:6" x14ac:dyDescent="0.3">
      <c r="A866">
        <v>863</v>
      </c>
      <c r="B866" t="s">
        <v>220</v>
      </c>
      <c r="C866" s="4">
        <v>0</v>
      </c>
      <c r="D866">
        <v>0</v>
      </c>
      <c r="E866" t="s">
        <v>212</v>
      </c>
      <c r="F866" t="s">
        <v>215</v>
      </c>
    </row>
    <row r="867" spans="1:6" x14ac:dyDescent="0.3">
      <c r="A867">
        <v>864</v>
      </c>
      <c r="B867" t="s">
        <v>220</v>
      </c>
      <c r="C867" s="4">
        <v>0</v>
      </c>
      <c r="D867">
        <v>0</v>
      </c>
      <c r="E867" t="s">
        <v>212</v>
      </c>
      <c r="F867" t="s">
        <v>215</v>
      </c>
    </row>
    <row r="868" spans="1:6" x14ac:dyDescent="0.3">
      <c r="A868">
        <v>865</v>
      </c>
      <c r="B868" t="s">
        <v>220</v>
      </c>
      <c r="C868" s="4">
        <v>0</v>
      </c>
      <c r="D868">
        <v>0</v>
      </c>
      <c r="E868" t="s">
        <v>212</v>
      </c>
      <c r="F868" t="s">
        <v>215</v>
      </c>
    </row>
    <row r="869" spans="1:6" x14ac:dyDescent="0.3">
      <c r="A869">
        <v>866</v>
      </c>
      <c r="B869" t="s">
        <v>220</v>
      </c>
      <c r="C869" s="4">
        <v>0</v>
      </c>
      <c r="D869">
        <v>0</v>
      </c>
      <c r="E869" t="s">
        <v>212</v>
      </c>
      <c r="F869" t="s">
        <v>215</v>
      </c>
    </row>
    <row r="870" spans="1:6" x14ac:dyDescent="0.3">
      <c r="A870">
        <v>867</v>
      </c>
      <c r="B870" t="s">
        <v>220</v>
      </c>
      <c r="C870" s="4">
        <v>0</v>
      </c>
      <c r="D870">
        <v>0</v>
      </c>
      <c r="E870" t="s">
        <v>212</v>
      </c>
      <c r="F870" t="s">
        <v>215</v>
      </c>
    </row>
    <row r="871" spans="1:6" x14ac:dyDescent="0.3">
      <c r="A871">
        <v>868</v>
      </c>
      <c r="B871" t="s">
        <v>220</v>
      </c>
      <c r="C871" s="4">
        <v>0</v>
      </c>
      <c r="D871">
        <v>0</v>
      </c>
      <c r="E871" t="s">
        <v>212</v>
      </c>
      <c r="F871" t="s">
        <v>215</v>
      </c>
    </row>
    <row r="872" spans="1:6" x14ac:dyDescent="0.3">
      <c r="A872">
        <v>869</v>
      </c>
      <c r="B872" t="s">
        <v>220</v>
      </c>
      <c r="C872" s="4">
        <v>0</v>
      </c>
      <c r="D872">
        <v>0</v>
      </c>
      <c r="E872" t="s">
        <v>212</v>
      </c>
      <c r="F872" t="s">
        <v>215</v>
      </c>
    </row>
    <row r="873" spans="1:6" x14ac:dyDescent="0.3">
      <c r="A873">
        <v>870</v>
      </c>
      <c r="B873" t="s">
        <v>220</v>
      </c>
      <c r="C873" s="4">
        <v>0</v>
      </c>
      <c r="D873">
        <v>0</v>
      </c>
      <c r="E873" t="s">
        <v>212</v>
      </c>
      <c r="F873" t="s">
        <v>215</v>
      </c>
    </row>
    <row r="874" spans="1:6" x14ac:dyDescent="0.3">
      <c r="A874">
        <v>871</v>
      </c>
      <c r="B874" t="s">
        <v>220</v>
      </c>
      <c r="C874" s="4">
        <v>0</v>
      </c>
      <c r="D874">
        <v>0</v>
      </c>
      <c r="E874" t="s">
        <v>212</v>
      </c>
      <c r="F874" t="s">
        <v>215</v>
      </c>
    </row>
    <row r="875" spans="1:6" x14ac:dyDescent="0.3">
      <c r="A875">
        <v>872</v>
      </c>
      <c r="B875" t="s">
        <v>220</v>
      </c>
      <c r="C875" s="4">
        <v>0</v>
      </c>
      <c r="D875">
        <v>0</v>
      </c>
      <c r="E875" t="s">
        <v>212</v>
      </c>
      <c r="F875" t="s">
        <v>215</v>
      </c>
    </row>
    <row r="876" spans="1:6" x14ac:dyDescent="0.3">
      <c r="A876">
        <v>873</v>
      </c>
      <c r="B876" t="s">
        <v>220</v>
      </c>
      <c r="C876" s="4">
        <v>0</v>
      </c>
      <c r="D876">
        <v>0</v>
      </c>
      <c r="E876" t="s">
        <v>212</v>
      </c>
      <c r="F876" t="s">
        <v>215</v>
      </c>
    </row>
    <row r="877" spans="1:6" x14ac:dyDescent="0.3">
      <c r="A877">
        <v>874</v>
      </c>
      <c r="B877" t="s">
        <v>220</v>
      </c>
      <c r="C877" s="4">
        <v>0</v>
      </c>
      <c r="D877">
        <v>0</v>
      </c>
      <c r="E877" t="s">
        <v>212</v>
      </c>
      <c r="F877" t="s">
        <v>215</v>
      </c>
    </row>
    <row r="878" spans="1:6" x14ac:dyDescent="0.3">
      <c r="A878">
        <v>875</v>
      </c>
      <c r="B878" t="s">
        <v>220</v>
      </c>
      <c r="C878" s="4">
        <v>0</v>
      </c>
      <c r="D878">
        <v>0</v>
      </c>
      <c r="E878" t="s">
        <v>212</v>
      </c>
      <c r="F878" t="s">
        <v>215</v>
      </c>
    </row>
    <row r="879" spans="1:6" x14ac:dyDescent="0.3">
      <c r="A879">
        <v>876</v>
      </c>
      <c r="B879" t="s">
        <v>220</v>
      </c>
      <c r="C879" s="4">
        <v>0</v>
      </c>
      <c r="D879">
        <v>0</v>
      </c>
      <c r="E879" t="s">
        <v>212</v>
      </c>
      <c r="F879" t="s">
        <v>215</v>
      </c>
    </row>
    <row r="880" spans="1:6" x14ac:dyDescent="0.3">
      <c r="A880">
        <v>877</v>
      </c>
      <c r="B880" t="s">
        <v>220</v>
      </c>
      <c r="C880" s="4">
        <v>0</v>
      </c>
      <c r="D880">
        <v>0</v>
      </c>
      <c r="E880" t="s">
        <v>212</v>
      </c>
      <c r="F880" t="s">
        <v>215</v>
      </c>
    </row>
    <row r="881" spans="1:6" x14ac:dyDescent="0.3">
      <c r="A881">
        <v>878</v>
      </c>
      <c r="B881" t="s">
        <v>220</v>
      </c>
      <c r="C881" s="4">
        <v>0</v>
      </c>
      <c r="D881">
        <v>0</v>
      </c>
      <c r="E881" t="s">
        <v>212</v>
      </c>
      <c r="F881" t="s">
        <v>215</v>
      </c>
    </row>
    <row r="882" spans="1:6" x14ac:dyDescent="0.3">
      <c r="A882">
        <v>879</v>
      </c>
      <c r="B882" t="s">
        <v>220</v>
      </c>
      <c r="C882" s="4">
        <v>0</v>
      </c>
      <c r="D882">
        <v>0</v>
      </c>
      <c r="E882" t="s">
        <v>212</v>
      </c>
      <c r="F882" t="s">
        <v>215</v>
      </c>
    </row>
    <row r="883" spans="1:6" x14ac:dyDescent="0.3">
      <c r="A883">
        <v>880</v>
      </c>
      <c r="B883" t="s">
        <v>220</v>
      </c>
      <c r="C883" s="4">
        <v>0</v>
      </c>
      <c r="D883">
        <v>0</v>
      </c>
      <c r="E883" t="s">
        <v>212</v>
      </c>
      <c r="F883" t="s">
        <v>215</v>
      </c>
    </row>
    <row r="884" spans="1:6" x14ac:dyDescent="0.3">
      <c r="A884">
        <v>881</v>
      </c>
      <c r="B884" t="s">
        <v>220</v>
      </c>
      <c r="C884" s="4">
        <v>0</v>
      </c>
      <c r="D884">
        <v>0</v>
      </c>
      <c r="E884" t="s">
        <v>212</v>
      </c>
      <c r="F884" t="s">
        <v>215</v>
      </c>
    </row>
    <row r="885" spans="1:6" x14ac:dyDescent="0.3">
      <c r="A885">
        <v>882</v>
      </c>
      <c r="B885" t="s">
        <v>220</v>
      </c>
      <c r="C885" s="4">
        <v>0</v>
      </c>
      <c r="D885">
        <v>0</v>
      </c>
      <c r="E885" t="s">
        <v>212</v>
      </c>
      <c r="F885" t="s">
        <v>215</v>
      </c>
    </row>
    <row r="886" spans="1:6" x14ac:dyDescent="0.3">
      <c r="A886">
        <v>883</v>
      </c>
      <c r="B886" t="s">
        <v>220</v>
      </c>
      <c r="C886" s="4">
        <v>0</v>
      </c>
      <c r="D886">
        <v>0</v>
      </c>
      <c r="E886" t="s">
        <v>212</v>
      </c>
      <c r="F886" t="s">
        <v>215</v>
      </c>
    </row>
    <row r="887" spans="1:6" x14ac:dyDescent="0.3">
      <c r="A887">
        <v>884</v>
      </c>
      <c r="B887" t="s">
        <v>220</v>
      </c>
      <c r="C887" s="4">
        <v>0</v>
      </c>
      <c r="D887">
        <v>0</v>
      </c>
      <c r="E887" t="s">
        <v>212</v>
      </c>
      <c r="F887" t="s">
        <v>215</v>
      </c>
    </row>
    <row r="888" spans="1:6" x14ac:dyDescent="0.3">
      <c r="A888">
        <v>885</v>
      </c>
      <c r="B888" t="s">
        <v>220</v>
      </c>
      <c r="C888" s="4">
        <v>0</v>
      </c>
      <c r="D888">
        <v>0</v>
      </c>
      <c r="E888" t="s">
        <v>212</v>
      </c>
      <c r="F888" t="s">
        <v>215</v>
      </c>
    </row>
    <row r="889" spans="1:6" x14ac:dyDescent="0.3">
      <c r="A889">
        <v>886</v>
      </c>
      <c r="B889" t="s">
        <v>220</v>
      </c>
      <c r="C889" s="4">
        <v>0</v>
      </c>
      <c r="D889">
        <v>0</v>
      </c>
      <c r="E889" t="s">
        <v>212</v>
      </c>
      <c r="F889" t="s">
        <v>215</v>
      </c>
    </row>
    <row r="890" spans="1:6" x14ac:dyDescent="0.3">
      <c r="A890">
        <v>887</v>
      </c>
      <c r="B890" t="s">
        <v>220</v>
      </c>
      <c r="C890" s="4">
        <v>0</v>
      </c>
      <c r="D890">
        <v>0</v>
      </c>
      <c r="E890" t="s">
        <v>212</v>
      </c>
      <c r="F890" t="s">
        <v>215</v>
      </c>
    </row>
    <row r="891" spans="1:6" x14ac:dyDescent="0.3">
      <c r="A891">
        <v>888</v>
      </c>
      <c r="B891" t="s">
        <v>220</v>
      </c>
      <c r="C891" s="4">
        <v>0</v>
      </c>
      <c r="D891">
        <v>0</v>
      </c>
      <c r="E891" t="s">
        <v>212</v>
      </c>
      <c r="F891" t="s">
        <v>215</v>
      </c>
    </row>
    <row r="892" spans="1:6" x14ac:dyDescent="0.3">
      <c r="A892">
        <v>889</v>
      </c>
      <c r="B892" t="s">
        <v>220</v>
      </c>
      <c r="C892" s="4">
        <v>0</v>
      </c>
      <c r="D892">
        <v>0</v>
      </c>
      <c r="E892" t="s">
        <v>212</v>
      </c>
      <c r="F892" t="s">
        <v>215</v>
      </c>
    </row>
    <row r="893" spans="1:6" x14ac:dyDescent="0.3">
      <c r="A893">
        <v>890</v>
      </c>
      <c r="B893" t="s">
        <v>220</v>
      </c>
      <c r="C893" s="4">
        <v>0</v>
      </c>
      <c r="D893">
        <v>0</v>
      </c>
      <c r="E893" t="s">
        <v>212</v>
      </c>
      <c r="F893" t="s">
        <v>215</v>
      </c>
    </row>
    <row r="894" spans="1:6" x14ac:dyDescent="0.3">
      <c r="A894">
        <v>891</v>
      </c>
      <c r="B894" t="s">
        <v>220</v>
      </c>
      <c r="C894" s="4">
        <v>0</v>
      </c>
      <c r="D894">
        <v>0</v>
      </c>
      <c r="E894" t="s">
        <v>212</v>
      </c>
      <c r="F894" t="s">
        <v>215</v>
      </c>
    </row>
    <row r="895" spans="1:6" x14ac:dyDescent="0.3">
      <c r="A895">
        <v>892</v>
      </c>
      <c r="B895" t="s">
        <v>220</v>
      </c>
      <c r="C895" s="4">
        <v>0</v>
      </c>
      <c r="D895">
        <v>0</v>
      </c>
      <c r="E895" t="s">
        <v>212</v>
      </c>
      <c r="F895" t="s">
        <v>215</v>
      </c>
    </row>
    <row r="896" spans="1:6" x14ac:dyDescent="0.3">
      <c r="A896">
        <v>893</v>
      </c>
      <c r="B896" t="s">
        <v>220</v>
      </c>
      <c r="C896" s="4">
        <v>0</v>
      </c>
      <c r="D896">
        <v>0</v>
      </c>
      <c r="E896" t="s">
        <v>212</v>
      </c>
      <c r="F896" t="s">
        <v>215</v>
      </c>
    </row>
    <row r="897" spans="1:6" x14ac:dyDescent="0.3">
      <c r="A897">
        <v>894</v>
      </c>
      <c r="B897" t="s">
        <v>220</v>
      </c>
      <c r="C897" s="4">
        <v>0</v>
      </c>
      <c r="D897">
        <v>0</v>
      </c>
      <c r="E897" t="s">
        <v>212</v>
      </c>
      <c r="F897" t="s">
        <v>215</v>
      </c>
    </row>
    <row r="898" spans="1:6" x14ac:dyDescent="0.3">
      <c r="A898">
        <v>895</v>
      </c>
      <c r="B898" t="s">
        <v>220</v>
      </c>
      <c r="C898" s="4">
        <v>0</v>
      </c>
      <c r="D898">
        <v>0</v>
      </c>
      <c r="E898" t="s">
        <v>212</v>
      </c>
      <c r="F898" t="s">
        <v>215</v>
      </c>
    </row>
    <row r="899" spans="1:6" x14ac:dyDescent="0.3">
      <c r="A899">
        <v>896</v>
      </c>
      <c r="B899" t="s">
        <v>220</v>
      </c>
      <c r="C899" s="4">
        <v>0</v>
      </c>
      <c r="D899">
        <v>0</v>
      </c>
      <c r="E899" t="s">
        <v>212</v>
      </c>
      <c r="F899" t="s">
        <v>215</v>
      </c>
    </row>
    <row r="900" spans="1:6" x14ac:dyDescent="0.3">
      <c r="A900">
        <v>897</v>
      </c>
      <c r="B900" t="s">
        <v>220</v>
      </c>
      <c r="C900" s="4">
        <v>0</v>
      </c>
      <c r="D900">
        <v>0</v>
      </c>
      <c r="E900" t="s">
        <v>212</v>
      </c>
      <c r="F900" t="s">
        <v>215</v>
      </c>
    </row>
    <row r="901" spans="1:6" x14ac:dyDescent="0.3">
      <c r="A901">
        <v>898</v>
      </c>
      <c r="B901" t="s">
        <v>220</v>
      </c>
      <c r="C901" s="4">
        <v>0</v>
      </c>
      <c r="D901">
        <v>0</v>
      </c>
      <c r="E901" t="s">
        <v>212</v>
      </c>
      <c r="F901" t="s">
        <v>215</v>
      </c>
    </row>
    <row r="902" spans="1:6" x14ac:dyDescent="0.3">
      <c r="A902">
        <v>899</v>
      </c>
      <c r="B902" t="s">
        <v>220</v>
      </c>
      <c r="C902" s="4">
        <v>0</v>
      </c>
      <c r="D902">
        <v>0</v>
      </c>
      <c r="E902" t="s">
        <v>212</v>
      </c>
      <c r="F902" t="s">
        <v>215</v>
      </c>
    </row>
    <row r="903" spans="1:6" x14ac:dyDescent="0.3">
      <c r="A903">
        <v>900</v>
      </c>
      <c r="B903" t="s">
        <v>220</v>
      </c>
      <c r="C903" s="4">
        <v>0</v>
      </c>
      <c r="D903">
        <v>0</v>
      </c>
      <c r="E903" t="s">
        <v>212</v>
      </c>
      <c r="F903" t="s">
        <v>215</v>
      </c>
    </row>
    <row r="904" spans="1:6" x14ac:dyDescent="0.3">
      <c r="A904">
        <v>901</v>
      </c>
      <c r="B904" t="s">
        <v>220</v>
      </c>
      <c r="C904" s="4">
        <v>0</v>
      </c>
      <c r="D904">
        <v>0</v>
      </c>
      <c r="E904" t="s">
        <v>212</v>
      </c>
      <c r="F904" t="s">
        <v>215</v>
      </c>
    </row>
    <row r="905" spans="1:6" x14ac:dyDescent="0.3">
      <c r="A905">
        <v>902</v>
      </c>
      <c r="B905" t="s">
        <v>220</v>
      </c>
      <c r="C905" s="4">
        <v>0</v>
      </c>
      <c r="D905">
        <v>0</v>
      </c>
      <c r="E905" t="s">
        <v>212</v>
      </c>
      <c r="F905" t="s">
        <v>215</v>
      </c>
    </row>
    <row r="906" spans="1:6" x14ac:dyDescent="0.3">
      <c r="A906">
        <v>903</v>
      </c>
      <c r="B906" t="s">
        <v>220</v>
      </c>
      <c r="C906" s="4">
        <v>0</v>
      </c>
      <c r="D906">
        <v>0</v>
      </c>
      <c r="E906" t="s">
        <v>212</v>
      </c>
      <c r="F906" t="s">
        <v>215</v>
      </c>
    </row>
    <row r="907" spans="1:6" x14ac:dyDescent="0.3">
      <c r="A907">
        <v>904</v>
      </c>
      <c r="B907" t="s">
        <v>220</v>
      </c>
      <c r="C907" s="4">
        <v>0</v>
      </c>
      <c r="D907">
        <v>0</v>
      </c>
      <c r="E907" t="s">
        <v>212</v>
      </c>
      <c r="F907" t="s">
        <v>215</v>
      </c>
    </row>
    <row r="908" spans="1:6" x14ac:dyDescent="0.3">
      <c r="A908">
        <v>905</v>
      </c>
      <c r="B908" t="s">
        <v>220</v>
      </c>
      <c r="C908" s="4">
        <v>0</v>
      </c>
      <c r="D908">
        <v>0</v>
      </c>
      <c r="E908" t="s">
        <v>212</v>
      </c>
      <c r="F908" t="s">
        <v>215</v>
      </c>
    </row>
    <row r="909" spans="1:6" x14ac:dyDescent="0.3">
      <c r="A909">
        <v>906</v>
      </c>
      <c r="B909" t="s">
        <v>220</v>
      </c>
      <c r="C909" s="4">
        <v>0</v>
      </c>
      <c r="D909">
        <v>0</v>
      </c>
      <c r="E909" t="s">
        <v>212</v>
      </c>
      <c r="F909" t="s">
        <v>215</v>
      </c>
    </row>
    <row r="910" spans="1:6" x14ac:dyDescent="0.3">
      <c r="A910">
        <v>907</v>
      </c>
      <c r="B910" t="s">
        <v>220</v>
      </c>
      <c r="C910" s="4">
        <v>0</v>
      </c>
      <c r="D910">
        <v>0</v>
      </c>
      <c r="E910" t="s">
        <v>212</v>
      </c>
      <c r="F910" t="s">
        <v>215</v>
      </c>
    </row>
    <row r="911" spans="1:6" x14ac:dyDescent="0.3">
      <c r="A911">
        <v>908</v>
      </c>
      <c r="B911" t="s">
        <v>220</v>
      </c>
      <c r="C911" s="4">
        <v>0</v>
      </c>
      <c r="D911">
        <v>0</v>
      </c>
      <c r="E911" t="s">
        <v>212</v>
      </c>
      <c r="F911" t="s">
        <v>215</v>
      </c>
    </row>
    <row r="912" spans="1:6" x14ac:dyDescent="0.3">
      <c r="A912">
        <v>909</v>
      </c>
      <c r="B912" t="s">
        <v>220</v>
      </c>
      <c r="C912" s="4">
        <v>0</v>
      </c>
      <c r="D912">
        <v>0</v>
      </c>
      <c r="E912" t="s">
        <v>212</v>
      </c>
      <c r="F912" t="s">
        <v>215</v>
      </c>
    </row>
    <row r="913" spans="1:6" x14ac:dyDescent="0.3">
      <c r="A913">
        <v>910</v>
      </c>
      <c r="B913" t="s">
        <v>220</v>
      </c>
      <c r="C913" s="4">
        <v>0</v>
      </c>
      <c r="D913">
        <v>0</v>
      </c>
      <c r="E913" t="s">
        <v>212</v>
      </c>
      <c r="F913" t="s">
        <v>215</v>
      </c>
    </row>
    <row r="914" spans="1:6" x14ac:dyDescent="0.3">
      <c r="A914">
        <v>911</v>
      </c>
      <c r="B914" t="s">
        <v>220</v>
      </c>
      <c r="C914" s="4">
        <v>0</v>
      </c>
      <c r="D914">
        <v>0</v>
      </c>
      <c r="E914" t="s">
        <v>212</v>
      </c>
      <c r="F914" t="s">
        <v>215</v>
      </c>
    </row>
    <row r="915" spans="1:6" x14ac:dyDescent="0.3">
      <c r="A915">
        <v>912</v>
      </c>
      <c r="B915" t="s">
        <v>220</v>
      </c>
      <c r="C915" s="4">
        <v>0</v>
      </c>
      <c r="D915">
        <v>0</v>
      </c>
      <c r="E915" t="s">
        <v>212</v>
      </c>
      <c r="F915" t="s">
        <v>215</v>
      </c>
    </row>
    <row r="916" spans="1:6" x14ac:dyDescent="0.3">
      <c r="A916">
        <v>913</v>
      </c>
      <c r="B916" t="s">
        <v>220</v>
      </c>
      <c r="C916" s="4">
        <v>0</v>
      </c>
      <c r="D916">
        <v>0</v>
      </c>
      <c r="E916" t="s">
        <v>212</v>
      </c>
      <c r="F916" t="s">
        <v>215</v>
      </c>
    </row>
    <row r="917" spans="1:6" x14ac:dyDescent="0.3">
      <c r="A917">
        <v>914</v>
      </c>
      <c r="B917" t="s">
        <v>220</v>
      </c>
      <c r="C917" s="4">
        <v>0</v>
      </c>
      <c r="D917">
        <v>0</v>
      </c>
      <c r="E917" t="s">
        <v>212</v>
      </c>
      <c r="F917" t="s">
        <v>215</v>
      </c>
    </row>
    <row r="918" spans="1:6" x14ac:dyDescent="0.3">
      <c r="A918">
        <v>915</v>
      </c>
      <c r="B918" t="s">
        <v>220</v>
      </c>
      <c r="C918" s="4">
        <v>0</v>
      </c>
      <c r="D918">
        <v>0</v>
      </c>
      <c r="E918" t="s">
        <v>212</v>
      </c>
      <c r="F918" t="s">
        <v>215</v>
      </c>
    </row>
    <row r="919" spans="1:6" x14ac:dyDescent="0.3">
      <c r="A919">
        <v>916</v>
      </c>
      <c r="B919" t="s">
        <v>220</v>
      </c>
      <c r="C919" s="4">
        <v>0</v>
      </c>
      <c r="D919">
        <v>0</v>
      </c>
      <c r="E919" t="s">
        <v>212</v>
      </c>
      <c r="F919" t="s">
        <v>215</v>
      </c>
    </row>
    <row r="920" spans="1:6" x14ac:dyDescent="0.3">
      <c r="A920">
        <v>917</v>
      </c>
      <c r="B920" t="s">
        <v>220</v>
      </c>
      <c r="C920" s="4">
        <v>0</v>
      </c>
      <c r="D920">
        <v>0</v>
      </c>
      <c r="E920" t="s">
        <v>212</v>
      </c>
      <c r="F920" t="s">
        <v>215</v>
      </c>
    </row>
    <row r="921" spans="1:6" x14ac:dyDescent="0.3">
      <c r="A921">
        <v>918</v>
      </c>
      <c r="B921" t="s">
        <v>220</v>
      </c>
      <c r="C921" s="4">
        <v>0</v>
      </c>
      <c r="D921">
        <v>0</v>
      </c>
      <c r="E921" t="s">
        <v>212</v>
      </c>
      <c r="F921" t="s">
        <v>215</v>
      </c>
    </row>
    <row r="922" spans="1:6" x14ac:dyDescent="0.3">
      <c r="A922">
        <v>919</v>
      </c>
      <c r="B922" t="s">
        <v>220</v>
      </c>
      <c r="C922" s="4">
        <v>0</v>
      </c>
      <c r="D922">
        <v>0</v>
      </c>
      <c r="E922" t="s">
        <v>212</v>
      </c>
      <c r="F922" t="s">
        <v>215</v>
      </c>
    </row>
    <row r="923" spans="1:6" x14ac:dyDescent="0.3">
      <c r="A923">
        <v>920</v>
      </c>
      <c r="B923" t="s">
        <v>220</v>
      </c>
      <c r="C923" s="4">
        <v>0</v>
      </c>
      <c r="D923">
        <v>0</v>
      </c>
      <c r="E923" t="s">
        <v>212</v>
      </c>
      <c r="F923" t="s">
        <v>215</v>
      </c>
    </row>
    <row r="924" spans="1:6" x14ac:dyDescent="0.3">
      <c r="A924">
        <v>921</v>
      </c>
      <c r="B924" t="s">
        <v>220</v>
      </c>
      <c r="C924" s="4">
        <v>0</v>
      </c>
      <c r="D924">
        <v>0</v>
      </c>
      <c r="E924" t="s">
        <v>212</v>
      </c>
      <c r="F924" t="s">
        <v>215</v>
      </c>
    </row>
    <row r="925" spans="1:6" x14ac:dyDescent="0.3">
      <c r="A925">
        <v>922</v>
      </c>
      <c r="B925" t="s">
        <v>220</v>
      </c>
      <c r="C925" s="4">
        <v>0</v>
      </c>
      <c r="D925">
        <v>0</v>
      </c>
      <c r="E925" t="s">
        <v>212</v>
      </c>
      <c r="F925" t="s">
        <v>215</v>
      </c>
    </row>
    <row r="926" spans="1:6" x14ac:dyDescent="0.3">
      <c r="A926">
        <v>923</v>
      </c>
      <c r="B926" t="s">
        <v>220</v>
      </c>
      <c r="C926" s="4">
        <v>0</v>
      </c>
      <c r="D926">
        <v>0</v>
      </c>
      <c r="E926" t="s">
        <v>212</v>
      </c>
      <c r="F926" t="s">
        <v>215</v>
      </c>
    </row>
    <row r="927" spans="1:6" x14ac:dyDescent="0.3">
      <c r="A927">
        <v>924</v>
      </c>
      <c r="B927" t="s">
        <v>220</v>
      </c>
      <c r="C927" s="4">
        <v>0</v>
      </c>
      <c r="D927">
        <v>0</v>
      </c>
      <c r="E927" t="s">
        <v>212</v>
      </c>
      <c r="F927" t="s">
        <v>215</v>
      </c>
    </row>
    <row r="928" spans="1:6" x14ac:dyDescent="0.3">
      <c r="A928">
        <v>925</v>
      </c>
      <c r="B928" t="s">
        <v>220</v>
      </c>
      <c r="C928" s="4">
        <v>0</v>
      </c>
      <c r="D928">
        <v>0</v>
      </c>
      <c r="E928" t="s">
        <v>212</v>
      </c>
      <c r="F928" t="s">
        <v>215</v>
      </c>
    </row>
    <row r="929" spans="1:6" x14ac:dyDescent="0.3">
      <c r="A929">
        <v>926</v>
      </c>
      <c r="B929" t="s">
        <v>220</v>
      </c>
      <c r="C929" s="4">
        <v>0</v>
      </c>
      <c r="D929">
        <v>0</v>
      </c>
      <c r="E929" t="s">
        <v>212</v>
      </c>
      <c r="F929" t="s">
        <v>215</v>
      </c>
    </row>
    <row r="930" spans="1:6" x14ac:dyDescent="0.3">
      <c r="A930">
        <v>927</v>
      </c>
      <c r="B930" t="s">
        <v>220</v>
      </c>
      <c r="C930" s="4">
        <v>0</v>
      </c>
      <c r="D930">
        <v>0</v>
      </c>
      <c r="E930" t="s">
        <v>212</v>
      </c>
      <c r="F930" t="s">
        <v>215</v>
      </c>
    </row>
    <row r="931" spans="1:6" x14ac:dyDescent="0.3">
      <c r="A931">
        <v>928</v>
      </c>
      <c r="B931" t="s">
        <v>220</v>
      </c>
      <c r="C931" s="4">
        <v>0</v>
      </c>
      <c r="D931">
        <v>0</v>
      </c>
      <c r="E931" t="s">
        <v>212</v>
      </c>
      <c r="F931" t="s">
        <v>215</v>
      </c>
    </row>
    <row r="932" spans="1:6" x14ac:dyDescent="0.3">
      <c r="A932">
        <v>929</v>
      </c>
      <c r="B932" t="s">
        <v>220</v>
      </c>
      <c r="C932" s="4">
        <v>0</v>
      </c>
      <c r="D932">
        <v>0</v>
      </c>
      <c r="E932" t="s">
        <v>212</v>
      </c>
      <c r="F932" t="s">
        <v>215</v>
      </c>
    </row>
    <row r="933" spans="1:6" x14ac:dyDescent="0.3">
      <c r="A933">
        <v>930</v>
      </c>
      <c r="B933" t="s">
        <v>220</v>
      </c>
      <c r="C933" s="4">
        <v>0</v>
      </c>
      <c r="D933">
        <v>0</v>
      </c>
      <c r="E933" t="s">
        <v>212</v>
      </c>
      <c r="F933" t="s">
        <v>215</v>
      </c>
    </row>
    <row r="934" spans="1:6" x14ac:dyDescent="0.3">
      <c r="A934">
        <v>931</v>
      </c>
      <c r="B934" t="s">
        <v>220</v>
      </c>
      <c r="C934" s="4">
        <v>0</v>
      </c>
      <c r="D934">
        <v>0</v>
      </c>
      <c r="E934" t="s">
        <v>212</v>
      </c>
      <c r="F934" t="s">
        <v>215</v>
      </c>
    </row>
    <row r="935" spans="1:6" x14ac:dyDescent="0.3">
      <c r="A935">
        <v>932</v>
      </c>
      <c r="B935" t="s">
        <v>220</v>
      </c>
      <c r="C935" s="4">
        <v>0</v>
      </c>
      <c r="D935">
        <v>0</v>
      </c>
      <c r="E935" t="s">
        <v>212</v>
      </c>
      <c r="F935" t="s">
        <v>215</v>
      </c>
    </row>
    <row r="936" spans="1:6" x14ac:dyDescent="0.3">
      <c r="A936">
        <v>933</v>
      </c>
      <c r="B936" t="s">
        <v>220</v>
      </c>
      <c r="C936" s="4">
        <v>0</v>
      </c>
      <c r="D936">
        <v>0</v>
      </c>
      <c r="E936" t="s">
        <v>212</v>
      </c>
      <c r="F936" t="s">
        <v>215</v>
      </c>
    </row>
    <row r="937" spans="1:6" x14ac:dyDescent="0.3">
      <c r="A937">
        <v>934</v>
      </c>
      <c r="B937" t="s">
        <v>220</v>
      </c>
      <c r="C937" s="4">
        <v>0</v>
      </c>
      <c r="D937">
        <v>0</v>
      </c>
      <c r="E937" t="s">
        <v>212</v>
      </c>
      <c r="F937" t="s">
        <v>215</v>
      </c>
    </row>
    <row r="938" spans="1:6" x14ac:dyDescent="0.3">
      <c r="A938">
        <v>935</v>
      </c>
      <c r="B938" t="s">
        <v>220</v>
      </c>
      <c r="C938" s="4">
        <v>0</v>
      </c>
      <c r="D938">
        <v>0</v>
      </c>
      <c r="E938" t="s">
        <v>212</v>
      </c>
      <c r="F938" t="s">
        <v>215</v>
      </c>
    </row>
    <row r="939" spans="1:6" x14ac:dyDescent="0.3">
      <c r="A939">
        <v>936</v>
      </c>
      <c r="B939" t="s">
        <v>220</v>
      </c>
      <c r="C939" s="4">
        <v>0</v>
      </c>
      <c r="D939">
        <v>0</v>
      </c>
      <c r="E939" t="s">
        <v>212</v>
      </c>
      <c r="F939" t="s">
        <v>215</v>
      </c>
    </row>
    <row r="940" spans="1:6" x14ac:dyDescent="0.3">
      <c r="A940">
        <v>937</v>
      </c>
      <c r="B940" t="s">
        <v>220</v>
      </c>
      <c r="C940" s="4">
        <v>0</v>
      </c>
      <c r="D940">
        <v>0</v>
      </c>
      <c r="E940" t="s">
        <v>212</v>
      </c>
      <c r="F940" t="s">
        <v>215</v>
      </c>
    </row>
    <row r="941" spans="1:6" x14ac:dyDescent="0.3">
      <c r="A941">
        <v>938</v>
      </c>
      <c r="B941" t="s">
        <v>220</v>
      </c>
      <c r="C941" s="4">
        <v>0</v>
      </c>
      <c r="D941">
        <v>0</v>
      </c>
      <c r="E941" t="s">
        <v>212</v>
      </c>
      <c r="F941" t="s">
        <v>215</v>
      </c>
    </row>
    <row r="942" spans="1:6" x14ac:dyDescent="0.3">
      <c r="A942">
        <v>939</v>
      </c>
      <c r="B942" t="s">
        <v>220</v>
      </c>
      <c r="C942" s="4">
        <v>0</v>
      </c>
      <c r="D942">
        <v>0</v>
      </c>
      <c r="E942" t="s">
        <v>212</v>
      </c>
      <c r="F942" t="s">
        <v>215</v>
      </c>
    </row>
    <row r="943" spans="1:6" x14ac:dyDescent="0.3">
      <c r="A943">
        <v>940</v>
      </c>
      <c r="B943" t="s">
        <v>220</v>
      </c>
      <c r="C943" s="4">
        <v>0</v>
      </c>
      <c r="D943">
        <v>0</v>
      </c>
      <c r="E943" t="s">
        <v>212</v>
      </c>
      <c r="F943" t="s">
        <v>215</v>
      </c>
    </row>
    <row r="944" spans="1:6" x14ac:dyDescent="0.3">
      <c r="A944">
        <v>941</v>
      </c>
      <c r="B944" t="s">
        <v>220</v>
      </c>
      <c r="C944" s="4">
        <v>0</v>
      </c>
      <c r="D944">
        <v>0</v>
      </c>
      <c r="E944" t="s">
        <v>212</v>
      </c>
      <c r="F944" t="s">
        <v>215</v>
      </c>
    </row>
    <row r="945" spans="1:6" x14ac:dyDescent="0.3">
      <c r="A945">
        <v>942</v>
      </c>
      <c r="B945" t="s">
        <v>220</v>
      </c>
      <c r="C945" s="4">
        <v>0</v>
      </c>
      <c r="D945">
        <v>0</v>
      </c>
      <c r="E945" t="s">
        <v>212</v>
      </c>
      <c r="F945" t="s">
        <v>215</v>
      </c>
    </row>
    <row r="946" spans="1:6" x14ac:dyDescent="0.3">
      <c r="A946">
        <v>943</v>
      </c>
      <c r="B946" t="s">
        <v>220</v>
      </c>
      <c r="C946" s="4">
        <v>0</v>
      </c>
      <c r="D946">
        <v>0</v>
      </c>
      <c r="E946" t="s">
        <v>212</v>
      </c>
      <c r="F946" t="s">
        <v>215</v>
      </c>
    </row>
    <row r="947" spans="1:6" x14ac:dyDescent="0.3">
      <c r="A947">
        <v>944</v>
      </c>
      <c r="B947" t="s">
        <v>220</v>
      </c>
      <c r="C947" s="4">
        <v>0</v>
      </c>
      <c r="D947">
        <v>0</v>
      </c>
      <c r="E947" t="s">
        <v>212</v>
      </c>
      <c r="F947" t="s">
        <v>215</v>
      </c>
    </row>
    <row r="948" spans="1:6" x14ac:dyDescent="0.3">
      <c r="A948">
        <v>945</v>
      </c>
      <c r="B948" t="s">
        <v>220</v>
      </c>
      <c r="C948" s="4">
        <v>0</v>
      </c>
      <c r="D948">
        <v>0</v>
      </c>
      <c r="E948" t="s">
        <v>212</v>
      </c>
      <c r="F948" t="s">
        <v>215</v>
      </c>
    </row>
    <row r="949" spans="1:6" x14ac:dyDescent="0.3">
      <c r="A949">
        <v>946</v>
      </c>
      <c r="B949" t="s">
        <v>220</v>
      </c>
      <c r="C949" s="4">
        <v>0</v>
      </c>
      <c r="D949">
        <v>0</v>
      </c>
      <c r="E949" t="s">
        <v>212</v>
      </c>
      <c r="F949" t="s">
        <v>215</v>
      </c>
    </row>
    <row r="950" spans="1:6" x14ac:dyDescent="0.3">
      <c r="A950">
        <v>947</v>
      </c>
      <c r="B950" t="s">
        <v>220</v>
      </c>
      <c r="C950" s="4">
        <v>0</v>
      </c>
      <c r="D950">
        <v>0</v>
      </c>
      <c r="E950" t="s">
        <v>212</v>
      </c>
      <c r="F950" t="s">
        <v>215</v>
      </c>
    </row>
    <row r="951" spans="1:6" x14ac:dyDescent="0.3">
      <c r="A951">
        <v>948</v>
      </c>
      <c r="B951" t="s">
        <v>220</v>
      </c>
      <c r="C951" s="4">
        <v>0</v>
      </c>
      <c r="D951">
        <v>0</v>
      </c>
      <c r="E951" t="s">
        <v>212</v>
      </c>
      <c r="F951" t="s">
        <v>215</v>
      </c>
    </row>
    <row r="952" spans="1:6" x14ac:dyDescent="0.3">
      <c r="A952">
        <v>949</v>
      </c>
      <c r="B952" t="s">
        <v>220</v>
      </c>
      <c r="C952" s="4">
        <v>0</v>
      </c>
      <c r="D952">
        <v>0</v>
      </c>
      <c r="E952" t="s">
        <v>212</v>
      </c>
      <c r="F952" t="s">
        <v>215</v>
      </c>
    </row>
    <row r="953" spans="1:6" x14ac:dyDescent="0.3">
      <c r="A953">
        <v>950</v>
      </c>
      <c r="B953" t="s">
        <v>220</v>
      </c>
      <c r="C953" s="4">
        <v>0</v>
      </c>
      <c r="D953">
        <v>0</v>
      </c>
      <c r="E953" t="s">
        <v>212</v>
      </c>
      <c r="F953" t="s">
        <v>215</v>
      </c>
    </row>
    <row r="954" spans="1:6" x14ac:dyDescent="0.3">
      <c r="A954">
        <v>951</v>
      </c>
      <c r="B954" t="s">
        <v>220</v>
      </c>
      <c r="C954" s="4">
        <v>0</v>
      </c>
      <c r="D954">
        <v>0</v>
      </c>
      <c r="E954" t="s">
        <v>212</v>
      </c>
      <c r="F954" t="s">
        <v>215</v>
      </c>
    </row>
    <row r="955" spans="1:6" x14ac:dyDescent="0.3">
      <c r="A955">
        <v>952</v>
      </c>
      <c r="B955" t="s">
        <v>220</v>
      </c>
      <c r="C955" s="4">
        <v>0</v>
      </c>
      <c r="D955">
        <v>0</v>
      </c>
      <c r="E955" t="s">
        <v>212</v>
      </c>
      <c r="F955" t="s">
        <v>215</v>
      </c>
    </row>
    <row r="956" spans="1:6" x14ac:dyDescent="0.3">
      <c r="A956">
        <v>953</v>
      </c>
      <c r="B956" t="s">
        <v>220</v>
      </c>
      <c r="C956" s="4">
        <v>0</v>
      </c>
      <c r="D956">
        <v>0</v>
      </c>
      <c r="E956" t="s">
        <v>212</v>
      </c>
      <c r="F956" t="s">
        <v>215</v>
      </c>
    </row>
    <row r="957" spans="1:6" x14ac:dyDescent="0.3">
      <c r="A957">
        <v>954</v>
      </c>
      <c r="B957" t="s">
        <v>220</v>
      </c>
      <c r="C957" s="4">
        <v>0</v>
      </c>
      <c r="D957">
        <v>0</v>
      </c>
      <c r="E957" t="s">
        <v>212</v>
      </c>
      <c r="F957" t="s">
        <v>215</v>
      </c>
    </row>
    <row r="958" spans="1:6" x14ac:dyDescent="0.3">
      <c r="A958">
        <v>955</v>
      </c>
      <c r="B958" t="s">
        <v>220</v>
      </c>
      <c r="C958" s="4">
        <v>0</v>
      </c>
      <c r="D958">
        <v>0</v>
      </c>
      <c r="E958" t="s">
        <v>212</v>
      </c>
      <c r="F958" t="s">
        <v>215</v>
      </c>
    </row>
    <row r="959" spans="1:6" x14ac:dyDescent="0.3">
      <c r="A959">
        <v>956</v>
      </c>
      <c r="B959" t="s">
        <v>220</v>
      </c>
      <c r="C959" s="4">
        <v>0</v>
      </c>
      <c r="D959">
        <v>0</v>
      </c>
      <c r="E959" t="s">
        <v>212</v>
      </c>
      <c r="F959" t="s">
        <v>215</v>
      </c>
    </row>
    <row r="960" spans="1:6" x14ac:dyDescent="0.3">
      <c r="A960">
        <v>957</v>
      </c>
      <c r="B960" t="s">
        <v>220</v>
      </c>
      <c r="C960" s="4">
        <v>0</v>
      </c>
      <c r="D960">
        <v>0</v>
      </c>
      <c r="E960" t="s">
        <v>212</v>
      </c>
      <c r="F960" t="s">
        <v>215</v>
      </c>
    </row>
    <row r="961" spans="1:6" x14ac:dyDescent="0.3">
      <c r="A961">
        <v>958</v>
      </c>
      <c r="B961" t="s">
        <v>220</v>
      </c>
      <c r="C961" s="4">
        <v>0</v>
      </c>
      <c r="D961">
        <v>0</v>
      </c>
      <c r="E961" t="s">
        <v>212</v>
      </c>
      <c r="F961" t="s">
        <v>215</v>
      </c>
    </row>
    <row r="962" spans="1:6" x14ac:dyDescent="0.3">
      <c r="A962">
        <v>959</v>
      </c>
      <c r="B962" t="s">
        <v>220</v>
      </c>
      <c r="C962" s="4">
        <v>0</v>
      </c>
      <c r="D962">
        <v>0</v>
      </c>
      <c r="E962" t="s">
        <v>212</v>
      </c>
      <c r="F962" t="s">
        <v>215</v>
      </c>
    </row>
    <row r="963" spans="1:6" x14ac:dyDescent="0.3">
      <c r="A963">
        <v>960</v>
      </c>
      <c r="B963" t="s">
        <v>220</v>
      </c>
      <c r="C963" s="4">
        <v>0</v>
      </c>
      <c r="D963">
        <v>0</v>
      </c>
      <c r="E963" t="s">
        <v>212</v>
      </c>
      <c r="F963" t="s">
        <v>215</v>
      </c>
    </row>
    <row r="964" spans="1:6" x14ac:dyDescent="0.3">
      <c r="A964">
        <v>961</v>
      </c>
      <c r="B964" t="s">
        <v>220</v>
      </c>
      <c r="C964" s="4">
        <v>0</v>
      </c>
      <c r="D964">
        <v>0</v>
      </c>
      <c r="E964" t="s">
        <v>212</v>
      </c>
      <c r="F964" t="s">
        <v>215</v>
      </c>
    </row>
    <row r="965" spans="1:6" x14ac:dyDescent="0.3">
      <c r="A965">
        <v>962</v>
      </c>
      <c r="B965" t="s">
        <v>220</v>
      </c>
      <c r="C965" s="4">
        <v>0</v>
      </c>
      <c r="D965">
        <v>0</v>
      </c>
      <c r="E965" t="s">
        <v>212</v>
      </c>
      <c r="F965" t="s">
        <v>215</v>
      </c>
    </row>
    <row r="966" spans="1:6" x14ac:dyDescent="0.3">
      <c r="A966">
        <v>963</v>
      </c>
      <c r="B966" t="s">
        <v>220</v>
      </c>
      <c r="C966" s="4">
        <v>0</v>
      </c>
      <c r="D966">
        <v>0</v>
      </c>
      <c r="E966" t="s">
        <v>212</v>
      </c>
      <c r="F966" t="s">
        <v>215</v>
      </c>
    </row>
    <row r="967" spans="1:6" x14ac:dyDescent="0.3">
      <c r="A967">
        <v>964</v>
      </c>
      <c r="B967" t="s">
        <v>220</v>
      </c>
      <c r="C967" s="4">
        <v>0</v>
      </c>
      <c r="D967">
        <v>0</v>
      </c>
      <c r="E967" t="s">
        <v>212</v>
      </c>
      <c r="F967" t="s">
        <v>215</v>
      </c>
    </row>
    <row r="968" spans="1:6" x14ac:dyDescent="0.3">
      <c r="A968">
        <v>965</v>
      </c>
      <c r="B968" t="s">
        <v>220</v>
      </c>
      <c r="C968" s="4">
        <v>0</v>
      </c>
      <c r="D968">
        <v>0</v>
      </c>
      <c r="E968" t="s">
        <v>212</v>
      </c>
      <c r="F968" t="s">
        <v>215</v>
      </c>
    </row>
    <row r="969" spans="1:6" x14ac:dyDescent="0.3">
      <c r="A969">
        <v>966</v>
      </c>
      <c r="B969" t="s">
        <v>220</v>
      </c>
      <c r="C969" s="4">
        <v>0</v>
      </c>
      <c r="D969">
        <v>0</v>
      </c>
      <c r="E969" t="s">
        <v>212</v>
      </c>
      <c r="F969" t="s">
        <v>215</v>
      </c>
    </row>
    <row r="970" spans="1:6" x14ac:dyDescent="0.3">
      <c r="A970">
        <v>967</v>
      </c>
      <c r="B970" t="s">
        <v>220</v>
      </c>
      <c r="C970" s="4">
        <v>0</v>
      </c>
      <c r="D970">
        <v>0</v>
      </c>
      <c r="E970" t="s">
        <v>212</v>
      </c>
      <c r="F970" t="s">
        <v>215</v>
      </c>
    </row>
    <row r="971" spans="1:6" x14ac:dyDescent="0.3">
      <c r="A971">
        <v>968</v>
      </c>
      <c r="B971" t="s">
        <v>220</v>
      </c>
      <c r="C971" s="4">
        <v>0</v>
      </c>
      <c r="D971">
        <v>0</v>
      </c>
      <c r="E971" t="s">
        <v>212</v>
      </c>
      <c r="F971" t="s">
        <v>215</v>
      </c>
    </row>
    <row r="972" spans="1:6" x14ac:dyDescent="0.3">
      <c r="A972">
        <v>969</v>
      </c>
      <c r="B972" t="s">
        <v>220</v>
      </c>
      <c r="C972" s="4">
        <v>0</v>
      </c>
      <c r="D972">
        <v>0</v>
      </c>
      <c r="E972" t="s">
        <v>212</v>
      </c>
      <c r="F972" t="s">
        <v>215</v>
      </c>
    </row>
    <row r="973" spans="1:6" x14ac:dyDescent="0.3">
      <c r="A973">
        <v>970</v>
      </c>
      <c r="B973" t="s">
        <v>220</v>
      </c>
      <c r="C973" s="4">
        <v>0</v>
      </c>
      <c r="D973">
        <v>0</v>
      </c>
      <c r="E973" t="s">
        <v>212</v>
      </c>
      <c r="F973" t="s">
        <v>215</v>
      </c>
    </row>
    <row r="974" spans="1:6" x14ac:dyDescent="0.3">
      <c r="A974">
        <v>971</v>
      </c>
      <c r="B974" t="s">
        <v>220</v>
      </c>
      <c r="C974" s="4">
        <v>0</v>
      </c>
      <c r="D974">
        <v>0</v>
      </c>
      <c r="E974" t="s">
        <v>212</v>
      </c>
      <c r="F974" t="s">
        <v>215</v>
      </c>
    </row>
    <row r="975" spans="1:6" x14ac:dyDescent="0.3">
      <c r="A975">
        <v>972</v>
      </c>
      <c r="B975" t="s">
        <v>220</v>
      </c>
      <c r="C975" s="4">
        <v>0</v>
      </c>
      <c r="D975">
        <v>0</v>
      </c>
      <c r="E975" t="s">
        <v>212</v>
      </c>
      <c r="F975" t="s">
        <v>215</v>
      </c>
    </row>
    <row r="976" spans="1:6" x14ac:dyDescent="0.3">
      <c r="A976">
        <v>973</v>
      </c>
      <c r="B976" t="s">
        <v>220</v>
      </c>
      <c r="C976" s="4">
        <v>0</v>
      </c>
      <c r="D976">
        <v>0</v>
      </c>
      <c r="E976" t="s">
        <v>212</v>
      </c>
      <c r="F976" t="s">
        <v>215</v>
      </c>
    </row>
    <row r="977" spans="1:6" x14ac:dyDescent="0.3">
      <c r="A977">
        <v>974</v>
      </c>
      <c r="B977" t="s">
        <v>220</v>
      </c>
      <c r="C977" s="4">
        <v>0</v>
      </c>
      <c r="D977">
        <v>0</v>
      </c>
      <c r="E977" t="s">
        <v>212</v>
      </c>
      <c r="F977" t="s">
        <v>215</v>
      </c>
    </row>
    <row r="978" spans="1:6" x14ac:dyDescent="0.3">
      <c r="A978">
        <v>975</v>
      </c>
      <c r="B978" t="s">
        <v>220</v>
      </c>
      <c r="C978" s="4">
        <v>0</v>
      </c>
      <c r="D978">
        <v>0</v>
      </c>
      <c r="E978" t="s">
        <v>212</v>
      </c>
      <c r="F978" t="s">
        <v>215</v>
      </c>
    </row>
    <row r="979" spans="1:6" x14ac:dyDescent="0.3">
      <c r="A979">
        <v>976</v>
      </c>
      <c r="B979" t="s">
        <v>220</v>
      </c>
      <c r="C979" s="4">
        <v>0</v>
      </c>
      <c r="D979">
        <v>0</v>
      </c>
      <c r="E979" t="s">
        <v>212</v>
      </c>
      <c r="F979" t="s">
        <v>215</v>
      </c>
    </row>
    <row r="980" spans="1:6" x14ac:dyDescent="0.3">
      <c r="A980">
        <v>977</v>
      </c>
      <c r="B980" t="s">
        <v>220</v>
      </c>
      <c r="C980" s="4">
        <v>0</v>
      </c>
      <c r="D980">
        <v>0</v>
      </c>
      <c r="E980" t="s">
        <v>212</v>
      </c>
      <c r="F980" t="s">
        <v>215</v>
      </c>
    </row>
    <row r="981" spans="1:6" x14ac:dyDescent="0.3">
      <c r="A981">
        <v>978</v>
      </c>
      <c r="B981" t="s">
        <v>220</v>
      </c>
      <c r="C981" s="4">
        <v>0</v>
      </c>
      <c r="D981">
        <v>0</v>
      </c>
      <c r="E981" t="s">
        <v>212</v>
      </c>
      <c r="F981" t="s">
        <v>215</v>
      </c>
    </row>
    <row r="982" spans="1:6" x14ac:dyDescent="0.3">
      <c r="A982">
        <v>979</v>
      </c>
      <c r="B982" t="s">
        <v>220</v>
      </c>
      <c r="C982" s="4">
        <v>0</v>
      </c>
      <c r="D982">
        <v>0</v>
      </c>
      <c r="E982" t="s">
        <v>212</v>
      </c>
      <c r="F982" t="s">
        <v>215</v>
      </c>
    </row>
    <row r="983" spans="1:6" x14ac:dyDescent="0.3">
      <c r="A983">
        <v>980</v>
      </c>
      <c r="B983" t="s">
        <v>220</v>
      </c>
      <c r="C983" s="4">
        <v>0</v>
      </c>
      <c r="D983">
        <v>0</v>
      </c>
      <c r="E983" t="s">
        <v>212</v>
      </c>
      <c r="F983" t="s">
        <v>215</v>
      </c>
    </row>
    <row r="984" spans="1:6" x14ac:dyDescent="0.3">
      <c r="A984">
        <v>981</v>
      </c>
      <c r="B984" t="s">
        <v>220</v>
      </c>
      <c r="C984" s="4">
        <v>0</v>
      </c>
      <c r="D984">
        <v>0</v>
      </c>
      <c r="E984" t="s">
        <v>212</v>
      </c>
      <c r="F984" t="s">
        <v>215</v>
      </c>
    </row>
    <row r="985" spans="1:6" x14ac:dyDescent="0.3">
      <c r="A985">
        <v>982</v>
      </c>
      <c r="B985" t="s">
        <v>220</v>
      </c>
      <c r="C985" s="4">
        <v>0</v>
      </c>
      <c r="D985">
        <v>0</v>
      </c>
      <c r="E985" t="s">
        <v>212</v>
      </c>
      <c r="F985" t="s">
        <v>215</v>
      </c>
    </row>
    <row r="986" spans="1:6" x14ac:dyDescent="0.3">
      <c r="A986">
        <v>983</v>
      </c>
      <c r="B986" t="s">
        <v>220</v>
      </c>
      <c r="C986" s="4">
        <v>0</v>
      </c>
      <c r="D986">
        <v>0</v>
      </c>
      <c r="E986" t="s">
        <v>212</v>
      </c>
      <c r="F986" t="s">
        <v>215</v>
      </c>
    </row>
    <row r="987" spans="1:6" x14ac:dyDescent="0.3">
      <c r="A987">
        <v>984</v>
      </c>
      <c r="B987" t="s">
        <v>220</v>
      </c>
      <c r="C987" s="4">
        <v>0</v>
      </c>
      <c r="D987">
        <v>0</v>
      </c>
      <c r="E987" t="s">
        <v>212</v>
      </c>
      <c r="F987" t="s">
        <v>215</v>
      </c>
    </row>
    <row r="988" spans="1:6" x14ac:dyDescent="0.3">
      <c r="A988">
        <v>985</v>
      </c>
      <c r="B988" t="s">
        <v>220</v>
      </c>
      <c r="C988" s="4">
        <v>0</v>
      </c>
      <c r="D988">
        <v>0</v>
      </c>
      <c r="E988" t="s">
        <v>212</v>
      </c>
      <c r="F988" t="s">
        <v>215</v>
      </c>
    </row>
    <row r="989" spans="1:6" x14ac:dyDescent="0.3">
      <c r="A989">
        <v>986</v>
      </c>
      <c r="B989" t="s">
        <v>220</v>
      </c>
      <c r="C989" s="4">
        <v>0</v>
      </c>
      <c r="D989">
        <v>0</v>
      </c>
      <c r="E989" t="s">
        <v>212</v>
      </c>
      <c r="F989" t="s">
        <v>215</v>
      </c>
    </row>
    <row r="990" spans="1:6" x14ac:dyDescent="0.3">
      <c r="A990">
        <v>987</v>
      </c>
      <c r="B990" t="s">
        <v>220</v>
      </c>
      <c r="C990" s="4">
        <v>0</v>
      </c>
      <c r="D990">
        <v>0</v>
      </c>
      <c r="E990" t="s">
        <v>212</v>
      </c>
      <c r="F990" t="s">
        <v>215</v>
      </c>
    </row>
    <row r="991" spans="1:6" x14ac:dyDescent="0.3">
      <c r="A991">
        <v>988</v>
      </c>
      <c r="B991" t="s">
        <v>220</v>
      </c>
      <c r="C991" s="4">
        <v>0</v>
      </c>
      <c r="D991">
        <v>0</v>
      </c>
      <c r="E991" t="s">
        <v>212</v>
      </c>
      <c r="F991" t="s">
        <v>215</v>
      </c>
    </row>
    <row r="992" spans="1:6" x14ac:dyDescent="0.3">
      <c r="A992">
        <v>989</v>
      </c>
      <c r="B992" t="s">
        <v>220</v>
      </c>
      <c r="C992" s="4">
        <v>0</v>
      </c>
      <c r="D992">
        <v>0</v>
      </c>
      <c r="E992" t="s">
        <v>212</v>
      </c>
      <c r="F992" t="s">
        <v>215</v>
      </c>
    </row>
    <row r="993" spans="1:6" x14ac:dyDescent="0.3">
      <c r="A993">
        <v>990</v>
      </c>
      <c r="B993" t="s">
        <v>220</v>
      </c>
      <c r="C993" s="4">
        <v>0</v>
      </c>
      <c r="D993">
        <v>0</v>
      </c>
      <c r="E993" t="s">
        <v>212</v>
      </c>
      <c r="F993" t="s">
        <v>215</v>
      </c>
    </row>
    <row r="994" spans="1:6" x14ac:dyDescent="0.3">
      <c r="A994">
        <v>991</v>
      </c>
      <c r="B994" t="s">
        <v>220</v>
      </c>
      <c r="C994" s="4">
        <v>0</v>
      </c>
      <c r="D994">
        <v>0</v>
      </c>
      <c r="E994" t="s">
        <v>212</v>
      </c>
      <c r="F994" t="s">
        <v>215</v>
      </c>
    </row>
    <row r="995" spans="1:6" x14ac:dyDescent="0.3">
      <c r="A995">
        <v>992</v>
      </c>
      <c r="B995" t="s">
        <v>220</v>
      </c>
      <c r="C995" s="4">
        <v>0</v>
      </c>
      <c r="D995">
        <v>0</v>
      </c>
      <c r="E995" t="s">
        <v>212</v>
      </c>
      <c r="F995" t="s">
        <v>215</v>
      </c>
    </row>
    <row r="996" spans="1:6" x14ac:dyDescent="0.3">
      <c r="A996">
        <v>993</v>
      </c>
      <c r="B996" t="s">
        <v>220</v>
      </c>
      <c r="C996" s="4">
        <v>0</v>
      </c>
      <c r="D996">
        <v>0</v>
      </c>
      <c r="E996" t="s">
        <v>212</v>
      </c>
      <c r="F996" t="s">
        <v>215</v>
      </c>
    </row>
    <row r="997" spans="1:6" x14ac:dyDescent="0.3">
      <c r="A997">
        <v>994</v>
      </c>
      <c r="B997" t="s">
        <v>220</v>
      </c>
      <c r="C997" s="4">
        <v>0</v>
      </c>
      <c r="D997">
        <v>0</v>
      </c>
      <c r="E997" t="s">
        <v>212</v>
      </c>
      <c r="F997" t="s">
        <v>215</v>
      </c>
    </row>
    <row r="998" spans="1:6" x14ac:dyDescent="0.3">
      <c r="A998">
        <v>995</v>
      </c>
      <c r="B998" t="s">
        <v>220</v>
      </c>
      <c r="C998" s="4">
        <v>0</v>
      </c>
      <c r="D998">
        <v>0</v>
      </c>
      <c r="E998" t="s">
        <v>212</v>
      </c>
      <c r="F998" t="s">
        <v>215</v>
      </c>
    </row>
    <row r="999" spans="1:6" x14ac:dyDescent="0.3">
      <c r="A999">
        <v>996</v>
      </c>
      <c r="B999" t="s">
        <v>220</v>
      </c>
      <c r="C999" s="4">
        <v>0</v>
      </c>
      <c r="D999">
        <v>0</v>
      </c>
      <c r="E999" t="s">
        <v>212</v>
      </c>
      <c r="F999" t="s">
        <v>215</v>
      </c>
    </row>
    <row r="1000" spans="1:6" x14ac:dyDescent="0.3">
      <c r="A1000">
        <v>997</v>
      </c>
      <c r="B1000" t="s">
        <v>220</v>
      </c>
      <c r="C1000" s="4">
        <v>0</v>
      </c>
      <c r="D1000">
        <v>0</v>
      </c>
      <c r="E1000" t="s">
        <v>212</v>
      </c>
      <c r="F1000" t="s">
        <v>215</v>
      </c>
    </row>
    <row r="1001" spans="1:6" x14ac:dyDescent="0.3">
      <c r="A1001">
        <v>998</v>
      </c>
      <c r="B1001" t="s">
        <v>220</v>
      </c>
      <c r="C1001" s="4">
        <v>0</v>
      </c>
      <c r="D1001">
        <v>0</v>
      </c>
      <c r="E1001" t="s">
        <v>212</v>
      </c>
      <c r="F1001" t="s">
        <v>215</v>
      </c>
    </row>
    <row r="1002" spans="1:6" x14ac:dyDescent="0.3">
      <c r="A1002">
        <v>999</v>
      </c>
      <c r="B1002" t="s">
        <v>220</v>
      </c>
      <c r="C1002" s="4">
        <v>0</v>
      </c>
      <c r="D1002">
        <v>0</v>
      </c>
      <c r="E1002" t="s">
        <v>212</v>
      </c>
      <c r="F1002" t="s">
        <v>215</v>
      </c>
    </row>
    <row r="1003" spans="1:6" x14ac:dyDescent="0.3">
      <c r="A1003">
        <v>1000</v>
      </c>
      <c r="B1003" t="s">
        <v>220</v>
      </c>
      <c r="C1003" s="4">
        <v>0</v>
      </c>
      <c r="D1003">
        <v>0</v>
      </c>
      <c r="E1003" t="s">
        <v>212</v>
      </c>
      <c r="F1003" t="s">
        <v>215</v>
      </c>
    </row>
    <row r="1004" spans="1:6" x14ac:dyDescent="0.3">
      <c r="A1004">
        <v>1001</v>
      </c>
      <c r="B1004" t="s">
        <v>220</v>
      </c>
      <c r="C1004" s="4">
        <v>0</v>
      </c>
      <c r="D1004">
        <v>0</v>
      </c>
      <c r="E1004" t="s">
        <v>212</v>
      </c>
      <c r="F1004" t="s">
        <v>215</v>
      </c>
    </row>
    <row r="1005" spans="1:6" x14ac:dyDescent="0.3">
      <c r="A1005">
        <v>1002</v>
      </c>
      <c r="B1005" t="s">
        <v>220</v>
      </c>
      <c r="C1005" s="4">
        <v>0</v>
      </c>
      <c r="D1005">
        <v>0</v>
      </c>
      <c r="E1005" t="s">
        <v>212</v>
      </c>
      <c r="F1005" t="s">
        <v>215</v>
      </c>
    </row>
    <row r="1006" spans="1:6" x14ac:dyDescent="0.3">
      <c r="A1006">
        <v>1003</v>
      </c>
      <c r="B1006" t="s">
        <v>220</v>
      </c>
      <c r="C1006" s="4">
        <v>0</v>
      </c>
      <c r="D1006">
        <v>0</v>
      </c>
      <c r="E1006" t="s">
        <v>212</v>
      </c>
      <c r="F1006" t="s">
        <v>215</v>
      </c>
    </row>
    <row r="1007" spans="1:6" x14ac:dyDescent="0.3">
      <c r="A1007">
        <v>1004</v>
      </c>
      <c r="B1007" t="s">
        <v>220</v>
      </c>
      <c r="C1007" s="4">
        <v>0</v>
      </c>
      <c r="D1007">
        <v>0</v>
      </c>
      <c r="E1007" t="s">
        <v>212</v>
      </c>
      <c r="F1007" t="s">
        <v>215</v>
      </c>
    </row>
    <row r="1008" spans="1:6" x14ac:dyDescent="0.3">
      <c r="A1008">
        <v>1005</v>
      </c>
      <c r="B1008" t="s">
        <v>220</v>
      </c>
      <c r="C1008" s="4">
        <v>0</v>
      </c>
      <c r="D1008">
        <v>0</v>
      </c>
      <c r="E1008" t="s">
        <v>212</v>
      </c>
      <c r="F1008" t="s">
        <v>215</v>
      </c>
    </row>
    <row r="1009" spans="1:6" x14ac:dyDescent="0.3">
      <c r="A1009">
        <v>1006</v>
      </c>
      <c r="B1009" t="s">
        <v>220</v>
      </c>
      <c r="C1009" s="4">
        <v>0</v>
      </c>
      <c r="D1009">
        <v>0</v>
      </c>
      <c r="E1009" t="s">
        <v>212</v>
      </c>
      <c r="F1009" t="s">
        <v>215</v>
      </c>
    </row>
    <row r="1010" spans="1:6" x14ac:dyDescent="0.3">
      <c r="A1010">
        <v>1007</v>
      </c>
      <c r="B1010" t="s">
        <v>220</v>
      </c>
      <c r="C1010" s="4">
        <v>0</v>
      </c>
      <c r="D1010">
        <v>0</v>
      </c>
      <c r="E1010" t="s">
        <v>212</v>
      </c>
      <c r="F1010" t="s">
        <v>215</v>
      </c>
    </row>
    <row r="1011" spans="1:6" x14ac:dyDescent="0.3">
      <c r="A1011">
        <v>1008</v>
      </c>
      <c r="B1011" t="s">
        <v>220</v>
      </c>
      <c r="C1011" s="4">
        <v>0</v>
      </c>
      <c r="D1011">
        <v>0</v>
      </c>
      <c r="E1011" t="s">
        <v>212</v>
      </c>
      <c r="F1011" t="s">
        <v>215</v>
      </c>
    </row>
    <row r="1012" spans="1:6" x14ac:dyDescent="0.3">
      <c r="A1012">
        <v>1009</v>
      </c>
      <c r="B1012" t="s">
        <v>220</v>
      </c>
      <c r="C1012" s="4">
        <v>0</v>
      </c>
      <c r="D1012">
        <v>0</v>
      </c>
      <c r="E1012" t="s">
        <v>212</v>
      </c>
      <c r="F1012" t="s">
        <v>215</v>
      </c>
    </row>
    <row r="1013" spans="1:6" x14ac:dyDescent="0.3">
      <c r="A1013">
        <v>1010</v>
      </c>
      <c r="B1013" t="s">
        <v>220</v>
      </c>
      <c r="C1013" s="4">
        <v>0</v>
      </c>
      <c r="D1013">
        <v>0</v>
      </c>
      <c r="E1013" t="s">
        <v>212</v>
      </c>
      <c r="F1013" t="s">
        <v>215</v>
      </c>
    </row>
    <row r="1014" spans="1:6" x14ac:dyDescent="0.3">
      <c r="A1014">
        <v>1011</v>
      </c>
      <c r="B1014" t="s">
        <v>220</v>
      </c>
      <c r="C1014" s="4">
        <v>0</v>
      </c>
      <c r="D1014">
        <v>0</v>
      </c>
      <c r="E1014" t="s">
        <v>212</v>
      </c>
      <c r="F1014" t="s">
        <v>215</v>
      </c>
    </row>
    <row r="1015" spans="1:6" x14ac:dyDescent="0.3">
      <c r="A1015">
        <v>1012</v>
      </c>
      <c r="B1015" t="s">
        <v>220</v>
      </c>
      <c r="C1015" s="4">
        <v>0</v>
      </c>
      <c r="D1015">
        <v>0</v>
      </c>
      <c r="E1015" t="s">
        <v>212</v>
      </c>
      <c r="F1015" t="s">
        <v>215</v>
      </c>
    </row>
    <row r="1016" spans="1:6" x14ac:dyDescent="0.3">
      <c r="A1016">
        <v>1013</v>
      </c>
      <c r="B1016" t="s">
        <v>220</v>
      </c>
      <c r="C1016" s="4">
        <v>0</v>
      </c>
      <c r="D1016">
        <v>0</v>
      </c>
      <c r="E1016" t="s">
        <v>212</v>
      </c>
      <c r="F1016" t="s">
        <v>215</v>
      </c>
    </row>
    <row r="1017" spans="1:6" x14ac:dyDescent="0.3">
      <c r="A1017">
        <v>1014</v>
      </c>
      <c r="B1017" t="s">
        <v>220</v>
      </c>
      <c r="C1017" s="4">
        <v>0</v>
      </c>
      <c r="D1017">
        <v>0</v>
      </c>
      <c r="E1017" t="s">
        <v>212</v>
      </c>
      <c r="F1017" t="s">
        <v>215</v>
      </c>
    </row>
    <row r="1018" spans="1:6" x14ac:dyDescent="0.3">
      <c r="A1018">
        <v>1015</v>
      </c>
      <c r="B1018" t="s">
        <v>220</v>
      </c>
      <c r="C1018" s="4">
        <v>0</v>
      </c>
      <c r="D1018">
        <v>0</v>
      </c>
      <c r="E1018" t="s">
        <v>212</v>
      </c>
      <c r="F1018" t="s">
        <v>215</v>
      </c>
    </row>
    <row r="1019" spans="1:6" x14ac:dyDescent="0.3">
      <c r="A1019">
        <v>1016</v>
      </c>
      <c r="B1019" t="s">
        <v>220</v>
      </c>
      <c r="C1019" s="4">
        <v>0</v>
      </c>
      <c r="D1019">
        <v>0</v>
      </c>
      <c r="E1019" t="s">
        <v>212</v>
      </c>
      <c r="F1019" t="s">
        <v>215</v>
      </c>
    </row>
    <row r="1020" spans="1:6" x14ac:dyDescent="0.3">
      <c r="A1020">
        <v>1017</v>
      </c>
      <c r="B1020" t="s">
        <v>220</v>
      </c>
      <c r="C1020" s="4">
        <v>0</v>
      </c>
      <c r="D1020">
        <v>0</v>
      </c>
      <c r="E1020" t="s">
        <v>212</v>
      </c>
      <c r="F1020" t="s">
        <v>215</v>
      </c>
    </row>
    <row r="1021" spans="1:6" x14ac:dyDescent="0.3">
      <c r="A1021">
        <v>1018</v>
      </c>
      <c r="B1021" t="s">
        <v>220</v>
      </c>
      <c r="C1021" s="4">
        <v>0</v>
      </c>
      <c r="D1021">
        <v>0</v>
      </c>
      <c r="E1021" t="s">
        <v>212</v>
      </c>
      <c r="F1021" t="s">
        <v>215</v>
      </c>
    </row>
    <row r="1022" spans="1:6" x14ac:dyDescent="0.3">
      <c r="A1022">
        <v>1019</v>
      </c>
      <c r="B1022" t="s">
        <v>220</v>
      </c>
      <c r="C1022" s="4">
        <v>0</v>
      </c>
      <c r="D1022">
        <v>0</v>
      </c>
      <c r="E1022" t="s">
        <v>212</v>
      </c>
      <c r="F1022" t="s">
        <v>215</v>
      </c>
    </row>
    <row r="1023" spans="1:6" x14ac:dyDescent="0.3">
      <c r="A1023">
        <v>1020</v>
      </c>
      <c r="B1023" t="s">
        <v>220</v>
      </c>
      <c r="C1023" s="4">
        <v>0</v>
      </c>
      <c r="D1023">
        <v>0</v>
      </c>
      <c r="E1023" t="s">
        <v>212</v>
      </c>
      <c r="F1023" t="s">
        <v>215</v>
      </c>
    </row>
    <row r="1024" spans="1:6" x14ac:dyDescent="0.3">
      <c r="A1024">
        <v>1021</v>
      </c>
      <c r="B1024" t="s">
        <v>220</v>
      </c>
      <c r="C1024" s="4">
        <v>0</v>
      </c>
      <c r="D1024">
        <v>0</v>
      </c>
      <c r="E1024" t="s">
        <v>212</v>
      </c>
      <c r="F1024" t="s">
        <v>215</v>
      </c>
    </row>
    <row r="1025" spans="1:6" x14ac:dyDescent="0.3">
      <c r="A1025">
        <v>1022</v>
      </c>
      <c r="B1025" t="s">
        <v>220</v>
      </c>
      <c r="C1025" s="4">
        <v>0</v>
      </c>
      <c r="D1025">
        <v>0</v>
      </c>
      <c r="E1025" t="s">
        <v>212</v>
      </c>
      <c r="F1025" t="s">
        <v>215</v>
      </c>
    </row>
    <row r="1026" spans="1:6" x14ac:dyDescent="0.3">
      <c r="A1026">
        <v>1023</v>
      </c>
      <c r="B1026" t="s">
        <v>220</v>
      </c>
      <c r="C1026" s="4">
        <v>0</v>
      </c>
      <c r="D1026">
        <v>0</v>
      </c>
      <c r="E1026" t="s">
        <v>212</v>
      </c>
      <c r="F1026" t="s">
        <v>215</v>
      </c>
    </row>
    <row r="1027" spans="1:6" x14ac:dyDescent="0.3">
      <c r="A1027">
        <v>1024</v>
      </c>
      <c r="B1027" t="s">
        <v>220</v>
      </c>
      <c r="C1027" s="4">
        <v>0</v>
      </c>
      <c r="D1027">
        <v>0</v>
      </c>
      <c r="E1027" t="s">
        <v>212</v>
      </c>
      <c r="F1027" t="s">
        <v>215</v>
      </c>
    </row>
    <row r="1028" spans="1:6" x14ac:dyDescent="0.3">
      <c r="A1028">
        <v>1025</v>
      </c>
      <c r="B1028" t="s">
        <v>220</v>
      </c>
      <c r="C1028" s="4">
        <v>0</v>
      </c>
      <c r="D1028">
        <v>0</v>
      </c>
      <c r="E1028" t="s">
        <v>212</v>
      </c>
      <c r="F1028" t="s">
        <v>215</v>
      </c>
    </row>
    <row r="1029" spans="1:6" x14ac:dyDescent="0.3">
      <c r="A1029">
        <v>1026</v>
      </c>
      <c r="B1029" t="s">
        <v>220</v>
      </c>
      <c r="C1029" s="4">
        <v>0</v>
      </c>
      <c r="D1029">
        <v>0</v>
      </c>
      <c r="E1029" t="s">
        <v>212</v>
      </c>
      <c r="F1029" t="s">
        <v>215</v>
      </c>
    </row>
    <row r="1030" spans="1:6" x14ac:dyDescent="0.3">
      <c r="A1030">
        <v>1027</v>
      </c>
      <c r="B1030" t="s">
        <v>220</v>
      </c>
      <c r="C1030" s="4">
        <v>0</v>
      </c>
      <c r="D1030">
        <v>0</v>
      </c>
      <c r="E1030" t="s">
        <v>212</v>
      </c>
      <c r="F1030" t="s">
        <v>215</v>
      </c>
    </row>
    <row r="1031" spans="1:6" x14ac:dyDescent="0.3">
      <c r="A1031">
        <v>1028</v>
      </c>
      <c r="B1031" t="s">
        <v>220</v>
      </c>
      <c r="C1031" s="4">
        <v>0</v>
      </c>
      <c r="D1031">
        <v>0</v>
      </c>
      <c r="E1031" t="s">
        <v>212</v>
      </c>
      <c r="F1031" t="s">
        <v>215</v>
      </c>
    </row>
    <row r="1032" spans="1:6" x14ac:dyDescent="0.3">
      <c r="A1032">
        <v>1029</v>
      </c>
      <c r="B1032" t="s">
        <v>220</v>
      </c>
      <c r="C1032" s="4">
        <v>0</v>
      </c>
      <c r="D1032">
        <v>0</v>
      </c>
      <c r="E1032" t="s">
        <v>212</v>
      </c>
      <c r="F1032" t="s">
        <v>215</v>
      </c>
    </row>
    <row r="1033" spans="1:6" x14ac:dyDescent="0.3">
      <c r="A1033">
        <v>1030</v>
      </c>
      <c r="B1033" t="s">
        <v>220</v>
      </c>
      <c r="C1033" s="4">
        <v>0</v>
      </c>
      <c r="D1033">
        <v>0</v>
      </c>
      <c r="E1033" t="s">
        <v>212</v>
      </c>
      <c r="F1033" t="s">
        <v>215</v>
      </c>
    </row>
    <row r="1034" spans="1:6" x14ac:dyDescent="0.3">
      <c r="A1034">
        <v>1031</v>
      </c>
      <c r="B1034" t="s">
        <v>220</v>
      </c>
      <c r="C1034" s="4">
        <v>0</v>
      </c>
      <c r="D1034">
        <v>0</v>
      </c>
      <c r="E1034" t="s">
        <v>212</v>
      </c>
      <c r="F1034" t="s">
        <v>215</v>
      </c>
    </row>
    <row r="1035" spans="1:6" x14ac:dyDescent="0.3">
      <c r="A1035">
        <v>1032</v>
      </c>
      <c r="B1035" t="s">
        <v>220</v>
      </c>
      <c r="C1035" s="4">
        <v>0</v>
      </c>
      <c r="D1035">
        <v>0</v>
      </c>
      <c r="E1035" t="s">
        <v>212</v>
      </c>
      <c r="F1035" t="s">
        <v>215</v>
      </c>
    </row>
    <row r="1036" spans="1:6" x14ac:dyDescent="0.3">
      <c r="A1036">
        <v>1033</v>
      </c>
      <c r="B1036" t="s">
        <v>220</v>
      </c>
      <c r="C1036" s="4">
        <v>0</v>
      </c>
      <c r="D1036">
        <v>0</v>
      </c>
      <c r="E1036" t="s">
        <v>212</v>
      </c>
      <c r="F1036" t="s">
        <v>215</v>
      </c>
    </row>
    <row r="1037" spans="1:6" x14ac:dyDescent="0.3">
      <c r="A1037">
        <v>1034</v>
      </c>
      <c r="B1037" t="s">
        <v>220</v>
      </c>
      <c r="C1037" s="4">
        <v>0</v>
      </c>
      <c r="D1037">
        <v>0</v>
      </c>
      <c r="E1037" t="s">
        <v>212</v>
      </c>
      <c r="F1037" t="s">
        <v>215</v>
      </c>
    </row>
    <row r="1038" spans="1:6" x14ac:dyDescent="0.3">
      <c r="A1038">
        <v>1035</v>
      </c>
      <c r="B1038" t="s">
        <v>220</v>
      </c>
      <c r="C1038" s="4">
        <v>0</v>
      </c>
      <c r="D1038">
        <v>0</v>
      </c>
      <c r="E1038" t="s">
        <v>212</v>
      </c>
      <c r="F1038" t="s">
        <v>215</v>
      </c>
    </row>
    <row r="1039" spans="1:6" x14ac:dyDescent="0.3">
      <c r="A1039">
        <v>1036</v>
      </c>
      <c r="B1039" t="s">
        <v>220</v>
      </c>
      <c r="C1039" s="4">
        <v>0</v>
      </c>
      <c r="D1039">
        <v>0</v>
      </c>
      <c r="E1039" t="s">
        <v>212</v>
      </c>
      <c r="F1039" t="s">
        <v>215</v>
      </c>
    </row>
    <row r="1040" spans="1:6" x14ac:dyDescent="0.3">
      <c r="A1040">
        <v>1037</v>
      </c>
      <c r="B1040" t="s">
        <v>220</v>
      </c>
      <c r="C1040" s="4">
        <v>0</v>
      </c>
      <c r="D1040">
        <v>0</v>
      </c>
      <c r="E1040" t="s">
        <v>212</v>
      </c>
      <c r="F1040" t="s">
        <v>215</v>
      </c>
    </row>
    <row r="1041" spans="1:6" x14ac:dyDescent="0.3">
      <c r="A1041">
        <v>1038</v>
      </c>
      <c r="B1041" t="s">
        <v>220</v>
      </c>
      <c r="C1041" s="4">
        <v>0</v>
      </c>
      <c r="D1041">
        <v>0</v>
      </c>
      <c r="E1041" t="s">
        <v>212</v>
      </c>
      <c r="F1041" t="s">
        <v>215</v>
      </c>
    </row>
    <row r="1042" spans="1:6" x14ac:dyDescent="0.3">
      <c r="A1042">
        <v>1039</v>
      </c>
      <c r="B1042" t="s">
        <v>220</v>
      </c>
      <c r="C1042" s="4">
        <v>0</v>
      </c>
      <c r="D1042">
        <v>0</v>
      </c>
      <c r="E1042" t="s">
        <v>212</v>
      </c>
      <c r="F1042" t="s">
        <v>215</v>
      </c>
    </row>
    <row r="1043" spans="1:6" x14ac:dyDescent="0.3">
      <c r="A1043">
        <v>1040</v>
      </c>
      <c r="B1043" t="s">
        <v>220</v>
      </c>
      <c r="C1043" s="4">
        <v>0</v>
      </c>
      <c r="D1043">
        <v>0</v>
      </c>
      <c r="E1043" t="s">
        <v>212</v>
      </c>
      <c r="F1043" t="s">
        <v>215</v>
      </c>
    </row>
    <row r="1044" spans="1:6" x14ac:dyDescent="0.3">
      <c r="A1044">
        <v>1041</v>
      </c>
      <c r="B1044" t="s">
        <v>220</v>
      </c>
      <c r="C1044" s="4">
        <v>0</v>
      </c>
      <c r="D1044">
        <v>0</v>
      </c>
      <c r="E1044" t="s">
        <v>212</v>
      </c>
      <c r="F1044" t="s">
        <v>215</v>
      </c>
    </row>
    <row r="1045" spans="1:6" x14ac:dyDescent="0.3">
      <c r="A1045">
        <v>1042</v>
      </c>
      <c r="B1045" t="s">
        <v>220</v>
      </c>
      <c r="C1045" s="4">
        <v>0</v>
      </c>
      <c r="D1045">
        <v>0</v>
      </c>
      <c r="E1045" t="s">
        <v>212</v>
      </c>
      <c r="F1045" t="s">
        <v>215</v>
      </c>
    </row>
    <row r="1046" spans="1:6" x14ac:dyDescent="0.3">
      <c r="A1046">
        <v>1043</v>
      </c>
      <c r="B1046" t="s">
        <v>220</v>
      </c>
      <c r="C1046" s="4">
        <v>0</v>
      </c>
      <c r="D1046">
        <v>0</v>
      </c>
      <c r="E1046" t="s">
        <v>212</v>
      </c>
      <c r="F1046" t="s">
        <v>215</v>
      </c>
    </row>
    <row r="1047" spans="1:6" x14ac:dyDescent="0.3">
      <c r="A1047">
        <v>1044</v>
      </c>
      <c r="B1047" t="s">
        <v>220</v>
      </c>
      <c r="C1047" s="4">
        <v>0</v>
      </c>
      <c r="D1047">
        <v>0</v>
      </c>
      <c r="E1047" t="s">
        <v>212</v>
      </c>
      <c r="F1047" t="s">
        <v>215</v>
      </c>
    </row>
    <row r="1048" spans="1:6" x14ac:dyDescent="0.3">
      <c r="A1048">
        <v>1045</v>
      </c>
      <c r="B1048" t="s">
        <v>220</v>
      </c>
      <c r="C1048" s="4">
        <v>0</v>
      </c>
      <c r="D1048">
        <v>0</v>
      </c>
      <c r="E1048" t="s">
        <v>212</v>
      </c>
      <c r="F1048" t="s">
        <v>215</v>
      </c>
    </row>
    <row r="1049" spans="1:6" x14ac:dyDescent="0.3">
      <c r="A1049">
        <v>1046</v>
      </c>
      <c r="B1049" t="s">
        <v>220</v>
      </c>
      <c r="C1049" s="4">
        <v>0</v>
      </c>
      <c r="D1049">
        <v>0</v>
      </c>
      <c r="E1049" t="s">
        <v>212</v>
      </c>
      <c r="F1049" t="s">
        <v>215</v>
      </c>
    </row>
    <row r="1050" spans="1:6" x14ac:dyDescent="0.3">
      <c r="A1050">
        <v>1047</v>
      </c>
      <c r="B1050" t="s">
        <v>220</v>
      </c>
      <c r="C1050" s="4">
        <v>0</v>
      </c>
      <c r="D1050">
        <v>0</v>
      </c>
      <c r="E1050" t="s">
        <v>212</v>
      </c>
      <c r="F1050" t="s">
        <v>215</v>
      </c>
    </row>
    <row r="1051" spans="1:6" x14ac:dyDescent="0.3">
      <c r="A1051">
        <v>1048</v>
      </c>
      <c r="B1051" t="s">
        <v>220</v>
      </c>
      <c r="C1051" s="4">
        <v>0</v>
      </c>
      <c r="D1051">
        <v>0</v>
      </c>
      <c r="E1051" t="s">
        <v>212</v>
      </c>
      <c r="F1051" t="s">
        <v>215</v>
      </c>
    </row>
    <row r="1052" spans="1:6" x14ac:dyDescent="0.3">
      <c r="A1052">
        <v>1049</v>
      </c>
      <c r="B1052" t="s">
        <v>220</v>
      </c>
      <c r="C1052" s="4">
        <v>0</v>
      </c>
      <c r="D1052">
        <v>0</v>
      </c>
      <c r="E1052" t="s">
        <v>212</v>
      </c>
      <c r="F1052" t="s">
        <v>215</v>
      </c>
    </row>
    <row r="1053" spans="1:6" x14ac:dyDescent="0.3">
      <c r="A1053">
        <v>1050</v>
      </c>
      <c r="B1053" t="s">
        <v>220</v>
      </c>
      <c r="C1053" s="4">
        <v>0</v>
      </c>
      <c r="D1053">
        <v>0</v>
      </c>
      <c r="E1053" t="s">
        <v>212</v>
      </c>
      <c r="F1053" t="s">
        <v>215</v>
      </c>
    </row>
    <row r="1054" spans="1:6" x14ac:dyDescent="0.3">
      <c r="A1054">
        <v>1051</v>
      </c>
      <c r="B1054" t="s">
        <v>220</v>
      </c>
      <c r="C1054" s="4">
        <v>0</v>
      </c>
      <c r="D1054">
        <v>0</v>
      </c>
      <c r="E1054" t="s">
        <v>212</v>
      </c>
      <c r="F1054" t="s">
        <v>215</v>
      </c>
    </row>
    <row r="1055" spans="1:6" x14ac:dyDescent="0.3">
      <c r="A1055">
        <v>1052</v>
      </c>
      <c r="B1055" t="s">
        <v>220</v>
      </c>
      <c r="C1055" s="4">
        <v>0</v>
      </c>
      <c r="D1055">
        <v>0</v>
      </c>
      <c r="E1055" t="s">
        <v>212</v>
      </c>
      <c r="F1055" t="s">
        <v>215</v>
      </c>
    </row>
    <row r="1056" spans="1:6" x14ac:dyDescent="0.3">
      <c r="A1056">
        <v>1053</v>
      </c>
      <c r="B1056" t="s">
        <v>220</v>
      </c>
      <c r="C1056" s="4">
        <v>0</v>
      </c>
      <c r="D1056">
        <v>0</v>
      </c>
      <c r="E1056" t="s">
        <v>212</v>
      </c>
      <c r="F1056" t="s">
        <v>215</v>
      </c>
    </row>
    <row r="1057" spans="1:6" x14ac:dyDescent="0.3">
      <c r="A1057">
        <v>1054</v>
      </c>
      <c r="B1057" t="s">
        <v>220</v>
      </c>
      <c r="C1057" s="4">
        <v>0</v>
      </c>
      <c r="D1057">
        <v>0</v>
      </c>
      <c r="E1057" t="s">
        <v>212</v>
      </c>
      <c r="F1057" t="s">
        <v>215</v>
      </c>
    </row>
    <row r="1058" spans="1:6" x14ac:dyDescent="0.3">
      <c r="A1058">
        <v>1055</v>
      </c>
      <c r="B1058" t="s">
        <v>220</v>
      </c>
      <c r="C1058" s="4">
        <v>0</v>
      </c>
      <c r="D1058">
        <v>0</v>
      </c>
      <c r="E1058" t="s">
        <v>212</v>
      </c>
      <c r="F1058" t="s">
        <v>215</v>
      </c>
    </row>
    <row r="1059" spans="1:6" x14ac:dyDescent="0.3">
      <c r="A1059">
        <v>1056</v>
      </c>
      <c r="B1059" t="s">
        <v>220</v>
      </c>
      <c r="C1059" s="4">
        <v>0</v>
      </c>
      <c r="D1059">
        <v>0</v>
      </c>
      <c r="E1059" t="s">
        <v>212</v>
      </c>
      <c r="F1059" t="s">
        <v>215</v>
      </c>
    </row>
    <row r="1060" spans="1:6" x14ac:dyDescent="0.3">
      <c r="A1060">
        <v>1057</v>
      </c>
      <c r="B1060" t="s">
        <v>220</v>
      </c>
      <c r="C1060" s="4">
        <v>0</v>
      </c>
      <c r="D1060">
        <v>0</v>
      </c>
      <c r="E1060" t="s">
        <v>212</v>
      </c>
      <c r="F1060" t="s">
        <v>215</v>
      </c>
    </row>
    <row r="1061" spans="1:6" x14ac:dyDescent="0.3">
      <c r="A1061">
        <v>1058</v>
      </c>
      <c r="B1061" t="s">
        <v>220</v>
      </c>
      <c r="C1061" s="4">
        <v>0</v>
      </c>
      <c r="D1061">
        <v>0</v>
      </c>
      <c r="E1061" t="s">
        <v>212</v>
      </c>
      <c r="F1061" t="s">
        <v>215</v>
      </c>
    </row>
    <row r="1062" spans="1:6" x14ac:dyDescent="0.3">
      <c r="A1062">
        <v>1059</v>
      </c>
      <c r="B1062" t="s">
        <v>220</v>
      </c>
      <c r="C1062" s="4">
        <v>0</v>
      </c>
      <c r="D1062">
        <v>0</v>
      </c>
      <c r="E1062" t="s">
        <v>212</v>
      </c>
      <c r="F1062" t="s">
        <v>215</v>
      </c>
    </row>
    <row r="1063" spans="1:6" x14ac:dyDescent="0.3">
      <c r="A1063">
        <v>1060</v>
      </c>
      <c r="B1063" t="s">
        <v>220</v>
      </c>
      <c r="C1063" s="4">
        <v>0</v>
      </c>
      <c r="D1063">
        <v>0</v>
      </c>
      <c r="E1063" t="s">
        <v>212</v>
      </c>
      <c r="F1063" t="s">
        <v>215</v>
      </c>
    </row>
    <row r="1064" spans="1:6" x14ac:dyDescent="0.3">
      <c r="A1064">
        <v>1061</v>
      </c>
      <c r="B1064" t="s">
        <v>220</v>
      </c>
      <c r="C1064" s="4">
        <v>0</v>
      </c>
      <c r="D1064">
        <v>0</v>
      </c>
      <c r="E1064" t="s">
        <v>212</v>
      </c>
      <c r="F1064" t="s">
        <v>215</v>
      </c>
    </row>
    <row r="1065" spans="1:6" x14ac:dyDescent="0.3">
      <c r="A1065">
        <v>1062</v>
      </c>
      <c r="B1065" t="s">
        <v>220</v>
      </c>
      <c r="C1065" s="4">
        <v>0</v>
      </c>
      <c r="D1065">
        <v>0</v>
      </c>
      <c r="E1065" t="s">
        <v>212</v>
      </c>
      <c r="F1065" t="s">
        <v>215</v>
      </c>
    </row>
    <row r="1066" spans="1:6" x14ac:dyDescent="0.3">
      <c r="A1066">
        <v>1063</v>
      </c>
      <c r="B1066" t="s">
        <v>220</v>
      </c>
      <c r="C1066" s="4">
        <v>0</v>
      </c>
      <c r="D1066">
        <v>0</v>
      </c>
      <c r="E1066" t="s">
        <v>212</v>
      </c>
      <c r="F1066" t="s">
        <v>215</v>
      </c>
    </row>
    <row r="1067" spans="1:6" x14ac:dyDescent="0.3">
      <c r="A1067">
        <v>1064</v>
      </c>
      <c r="B1067" t="s">
        <v>220</v>
      </c>
      <c r="C1067" s="4">
        <v>0</v>
      </c>
      <c r="D1067">
        <v>0</v>
      </c>
      <c r="E1067" t="s">
        <v>212</v>
      </c>
      <c r="F1067" t="s">
        <v>215</v>
      </c>
    </row>
    <row r="1068" spans="1:6" x14ac:dyDescent="0.3">
      <c r="A1068">
        <v>1065</v>
      </c>
      <c r="B1068" t="s">
        <v>220</v>
      </c>
      <c r="C1068" s="4">
        <v>0</v>
      </c>
      <c r="D1068">
        <v>0</v>
      </c>
      <c r="E1068" t="s">
        <v>212</v>
      </c>
      <c r="F1068" t="s">
        <v>215</v>
      </c>
    </row>
    <row r="1069" spans="1:6" x14ac:dyDescent="0.3">
      <c r="A1069">
        <v>1066</v>
      </c>
      <c r="B1069" t="s">
        <v>220</v>
      </c>
      <c r="C1069" s="4">
        <v>0</v>
      </c>
      <c r="D1069">
        <v>0</v>
      </c>
      <c r="E1069" t="s">
        <v>212</v>
      </c>
      <c r="F1069" t="s">
        <v>215</v>
      </c>
    </row>
    <row r="1070" spans="1:6" x14ac:dyDescent="0.3">
      <c r="A1070">
        <v>1067</v>
      </c>
      <c r="B1070" t="s">
        <v>220</v>
      </c>
      <c r="C1070" s="4">
        <v>0</v>
      </c>
      <c r="D1070">
        <v>0</v>
      </c>
      <c r="E1070" t="s">
        <v>212</v>
      </c>
      <c r="F1070" t="s">
        <v>215</v>
      </c>
    </row>
    <row r="1071" spans="1:6" x14ac:dyDescent="0.3">
      <c r="A1071">
        <v>1068</v>
      </c>
      <c r="B1071" t="s">
        <v>220</v>
      </c>
      <c r="C1071" s="4">
        <v>0</v>
      </c>
      <c r="D1071">
        <v>0</v>
      </c>
      <c r="E1071" t="s">
        <v>212</v>
      </c>
      <c r="F1071" t="s">
        <v>215</v>
      </c>
    </row>
    <row r="1072" spans="1:6" x14ac:dyDescent="0.3">
      <c r="A1072">
        <v>1069</v>
      </c>
      <c r="B1072" t="s">
        <v>220</v>
      </c>
      <c r="C1072" s="4">
        <v>0</v>
      </c>
      <c r="D1072">
        <v>0</v>
      </c>
      <c r="E1072" t="s">
        <v>212</v>
      </c>
      <c r="F1072" t="s">
        <v>215</v>
      </c>
    </row>
    <row r="1073" spans="1:6" x14ac:dyDescent="0.3">
      <c r="A1073">
        <v>1070</v>
      </c>
      <c r="B1073" t="s">
        <v>220</v>
      </c>
      <c r="C1073" s="4">
        <v>0</v>
      </c>
      <c r="D1073">
        <v>0</v>
      </c>
      <c r="E1073" t="s">
        <v>212</v>
      </c>
      <c r="F1073" t="s">
        <v>215</v>
      </c>
    </row>
    <row r="1074" spans="1:6" x14ac:dyDescent="0.3">
      <c r="A1074">
        <v>1071</v>
      </c>
      <c r="B1074" t="s">
        <v>220</v>
      </c>
      <c r="C1074" s="4">
        <v>0</v>
      </c>
      <c r="D1074">
        <v>0</v>
      </c>
      <c r="E1074" t="s">
        <v>212</v>
      </c>
      <c r="F1074" t="s">
        <v>215</v>
      </c>
    </row>
    <row r="1075" spans="1:6" x14ac:dyDescent="0.3">
      <c r="A1075">
        <v>1072</v>
      </c>
      <c r="B1075" t="s">
        <v>220</v>
      </c>
      <c r="C1075" s="4">
        <v>0</v>
      </c>
      <c r="D1075">
        <v>0</v>
      </c>
      <c r="E1075" t="s">
        <v>212</v>
      </c>
      <c r="F1075" t="s">
        <v>215</v>
      </c>
    </row>
    <row r="1076" spans="1:6" x14ac:dyDescent="0.3">
      <c r="A1076">
        <v>1073</v>
      </c>
      <c r="B1076" t="s">
        <v>220</v>
      </c>
      <c r="C1076" s="4">
        <v>0</v>
      </c>
      <c r="D1076">
        <v>0</v>
      </c>
      <c r="E1076" t="s">
        <v>212</v>
      </c>
      <c r="F1076" t="s">
        <v>215</v>
      </c>
    </row>
    <row r="1077" spans="1:6" x14ac:dyDescent="0.3">
      <c r="A1077">
        <v>1074</v>
      </c>
      <c r="B1077" t="s">
        <v>220</v>
      </c>
      <c r="C1077" s="4">
        <v>0</v>
      </c>
      <c r="D1077">
        <v>0</v>
      </c>
      <c r="E1077" t="s">
        <v>212</v>
      </c>
      <c r="F1077" t="s">
        <v>215</v>
      </c>
    </row>
    <row r="1078" spans="1:6" x14ac:dyDescent="0.3">
      <c r="A1078">
        <v>1075</v>
      </c>
      <c r="B1078" t="s">
        <v>220</v>
      </c>
      <c r="C1078" s="4">
        <v>0</v>
      </c>
      <c r="D1078">
        <v>0</v>
      </c>
      <c r="E1078" t="s">
        <v>212</v>
      </c>
      <c r="F1078" t="s">
        <v>215</v>
      </c>
    </row>
    <row r="1079" spans="1:6" x14ac:dyDescent="0.3">
      <c r="A1079">
        <v>1076</v>
      </c>
      <c r="B1079" t="s">
        <v>220</v>
      </c>
      <c r="C1079" s="4">
        <v>0</v>
      </c>
      <c r="D1079">
        <v>0</v>
      </c>
      <c r="E1079" t="s">
        <v>212</v>
      </c>
      <c r="F1079" t="s">
        <v>215</v>
      </c>
    </row>
    <row r="1080" spans="1:6" x14ac:dyDescent="0.3">
      <c r="A1080">
        <v>1077</v>
      </c>
      <c r="B1080" t="s">
        <v>220</v>
      </c>
      <c r="C1080" s="4">
        <v>0</v>
      </c>
      <c r="D1080">
        <v>0</v>
      </c>
      <c r="E1080" t="s">
        <v>212</v>
      </c>
      <c r="F1080" t="s">
        <v>215</v>
      </c>
    </row>
    <row r="1081" spans="1:6" x14ac:dyDescent="0.3">
      <c r="A1081">
        <v>1078</v>
      </c>
      <c r="B1081" t="s">
        <v>220</v>
      </c>
      <c r="C1081" s="4">
        <v>0</v>
      </c>
      <c r="D1081">
        <v>0</v>
      </c>
      <c r="E1081" t="s">
        <v>212</v>
      </c>
      <c r="F1081" t="s">
        <v>215</v>
      </c>
    </row>
    <row r="1082" spans="1:6" x14ac:dyDescent="0.3">
      <c r="A1082">
        <v>1079</v>
      </c>
      <c r="B1082" t="s">
        <v>220</v>
      </c>
      <c r="C1082" s="4">
        <v>0</v>
      </c>
      <c r="D1082">
        <v>0</v>
      </c>
      <c r="E1082" t="s">
        <v>212</v>
      </c>
      <c r="F1082" t="s">
        <v>215</v>
      </c>
    </row>
    <row r="1083" spans="1:6" x14ac:dyDescent="0.3">
      <c r="A1083">
        <v>1080</v>
      </c>
      <c r="B1083" t="s">
        <v>220</v>
      </c>
      <c r="C1083" s="4">
        <v>0</v>
      </c>
      <c r="D1083">
        <v>0</v>
      </c>
      <c r="E1083" t="s">
        <v>212</v>
      </c>
      <c r="F1083" t="s">
        <v>215</v>
      </c>
    </row>
    <row r="1084" spans="1:6" x14ac:dyDescent="0.3">
      <c r="A1084">
        <v>1081</v>
      </c>
      <c r="B1084" t="s">
        <v>220</v>
      </c>
      <c r="C1084" s="4">
        <v>0</v>
      </c>
      <c r="D1084">
        <v>0</v>
      </c>
      <c r="E1084" t="s">
        <v>212</v>
      </c>
      <c r="F1084" t="s">
        <v>215</v>
      </c>
    </row>
    <row r="1085" spans="1:6" x14ac:dyDescent="0.3">
      <c r="A1085">
        <v>1082</v>
      </c>
      <c r="B1085" t="s">
        <v>220</v>
      </c>
      <c r="C1085" s="4">
        <v>0</v>
      </c>
      <c r="D1085">
        <v>0</v>
      </c>
      <c r="E1085" t="s">
        <v>212</v>
      </c>
      <c r="F1085" t="s">
        <v>215</v>
      </c>
    </row>
    <row r="1086" spans="1:6" x14ac:dyDescent="0.3">
      <c r="A1086">
        <v>1083</v>
      </c>
      <c r="B1086" t="s">
        <v>220</v>
      </c>
      <c r="C1086" s="4">
        <v>0</v>
      </c>
      <c r="D1086">
        <v>0</v>
      </c>
      <c r="E1086" t="s">
        <v>212</v>
      </c>
      <c r="F1086" t="s">
        <v>215</v>
      </c>
    </row>
    <row r="1087" spans="1:6" x14ac:dyDescent="0.3">
      <c r="A1087">
        <v>1084</v>
      </c>
      <c r="B1087" t="s">
        <v>220</v>
      </c>
      <c r="C1087" s="4">
        <v>0</v>
      </c>
      <c r="D1087">
        <v>0</v>
      </c>
      <c r="E1087" t="s">
        <v>212</v>
      </c>
      <c r="F1087" t="s">
        <v>215</v>
      </c>
    </row>
    <row r="1088" spans="1:6" x14ac:dyDescent="0.3">
      <c r="A1088">
        <v>1085</v>
      </c>
      <c r="B1088" t="s">
        <v>220</v>
      </c>
      <c r="C1088" s="4">
        <v>0</v>
      </c>
      <c r="D1088">
        <v>0</v>
      </c>
      <c r="E1088" t="s">
        <v>212</v>
      </c>
      <c r="F1088" t="s">
        <v>215</v>
      </c>
    </row>
    <row r="1089" spans="1:6" x14ac:dyDescent="0.3">
      <c r="A1089">
        <v>1086</v>
      </c>
      <c r="B1089" t="s">
        <v>220</v>
      </c>
      <c r="C1089" s="4">
        <v>0</v>
      </c>
      <c r="D1089">
        <v>0</v>
      </c>
      <c r="E1089" t="s">
        <v>212</v>
      </c>
      <c r="F1089" t="s">
        <v>215</v>
      </c>
    </row>
    <row r="1090" spans="1:6" x14ac:dyDescent="0.3">
      <c r="A1090">
        <v>1087</v>
      </c>
      <c r="B1090" t="s">
        <v>220</v>
      </c>
      <c r="C1090" s="4">
        <v>0</v>
      </c>
      <c r="D1090">
        <v>0</v>
      </c>
      <c r="E1090" t="s">
        <v>212</v>
      </c>
      <c r="F1090" t="s">
        <v>215</v>
      </c>
    </row>
    <row r="1091" spans="1:6" x14ac:dyDescent="0.3">
      <c r="A1091">
        <v>1088</v>
      </c>
      <c r="B1091" t="s">
        <v>220</v>
      </c>
      <c r="C1091" s="4">
        <v>0</v>
      </c>
      <c r="D1091">
        <v>0</v>
      </c>
      <c r="E1091" t="s">
        <v>212</v>
      </c>
      <c r="F1091" t="s">
        <v>215</v>
      </c>
    </row>
    <row r="1092" spans="1:6" x14ac:dyDescent="0.3">
      <c r="A1092">
        <v>1089</v>
      </c>
      <c r="B1092" t="s">
        <v>220</v>
      </c>
      <c r="C1092" s="4">
        <v>0</v>
      </c>
      <c r="D1092">
        <v>0</v>
      </c>
      <c r="E1092" t="s">
        <v>212</v>
      </c>
      <c r="F1092" t="s">
        <v>215</v>
      </c>
    </row>
    <row r="1093" spans="1:6" x14ac:dyDescent="0.3">
      <c r="A1093">
        <v>1090</v>
      </c>
      <c r="B1093" t="s">
        <v>220</v>
      </c>
      <c r="C1093" s="4">
        <v>0</v>
      </c>
      <c r="D1093">
        <v>0</v>
      </c>
      <c r="E1093" t="s">
        <v>212</v>
      </c>
      <c r="F1093" t="s">
        <v>215</v>
      </c>
    </row>
    <row r="1094" spans="1:6" x14ac:dyDescent="0.3">
      <c r="A1094">
        <v>1091</v>
      </c>
      <c r="B1094" t="s">
        <v>220</v>
      </c>
      <c r="C1094" s="4">
        <v>0</v>
      </c>
      <c r="D1094">
        <v>0</v>
      </c>
      <c r="E1094" t="s">
        <v>212</v>
      </c>
      <c r="F1094" t="s">
        <v>215</v>
      </c>
    </row>
    <row r="1095" spans="1:6" x14ac:dyDescent="0.3">
      <c r="A1095">
        <v>1092</v>
      </c>
      <c r="B1095" t="s">
        <v>220</v>
      </c>
      <c r="C1095" s="4">
        <v>0</v>
      </c>
      <c r="D1095">
        <v>0</v>
      </c>
      <c r="E1095" t="s">
        <v>212</v>
      </c>
      <c r="F1095" t="s">
        <v>215</v>
      </c>
    </row>
    <row r="1096" spans="1:6" x14ac:dyDescent="0.3">
      <c r="A1096">
        <v>1093</v>
      </c>
      <c r="B1096" t="s">
        <v>220</v>
      </c>
      <c r="C1096" s="4">
        <v>0</v>
      </c>
      <c r="D1096">
        <v>0</v>
      </c>
      <c r="E1096" t="s">
        <v>212</v>
      </c>
      <c r="F1096" t="s">
        <v>215</v>
      </c>
    </row>
    <row r="1097" spans="1:6" x14ac:dyDescent="0.3">
      <c r="A1097">
        <v>1094</v>
      </c>
      <c r="B1097" t="s">
        <v>220</v>
      </c>
      <c r="C1097" s="4">
        <v>0</v>
      </c>
      <c r="D1097">
        <v>0</v>
      </c>
      <c r="E1097" t="s">
        <v>212</v>
      </c>
      <c r="F1097" t="s">
        <v>215</v>
      </c>
    </row>
    <row r="1098" spans="1:6" x14ac:dyDescent="0.3">
      <c r="A1098">
        <v>1095</v>
      </c>
      <c r="B1098" t="s">
        <v>220</v>
      </c>
      <c r="C1098" s="4">
        <v>0</v>
      </c>
      <c r="D1098">
        <v>0</v>
      </c>
      <c r="E1098" t="s">
        <v>212</v>
      </c>
      <c r="F1098" t="s">
        <v>215</v>
      </c>
    </row>
    <row r="1099" spans="1:6" x14ac:dyDescent="0.3">
      <c r="A1099">
        <v>1096</v>
      </c>
      <c r="B1099" t="s">
        <v>220</v>
      </c>
      <c r="C1099" s="4">
        <v>0</v>
      </c>
      <c r="D1099">
        <v>0</v>
      </c>
      <c r="E1099" t="s">
        <v>212</v>
      </c>
      <c r="F1099" t="s">
        <v>215</v>
      </c>
    </row>
    <row r="1100" spans="1:6" x14ac:dyDescent="0.3">
      <c r="A1100">
        <v>1097</v>
      </c>
      <c r="B1100" t="s">
        <v>220</v>
      </c>
      <c r="C1100" s="4">
        <v>0</v>
      </c>
      <c r="D1100">
        <v>0</v>
      </c>
      <c r="E1100" t="s">
        <v>212</v>
      </c>
      <c r="F1100" t="s">
        <v>215</v>
      </c>
    </row>
    <row r="1101" spans="1:6" x14ac:dyDescent="0.3">
      <c r="A1101">
        <v>1098</v>
      </c>
      <c r="B1101" t="s">
        <v>220</v>
      </c>
      <c r="C1101" s="4">
        <v>0</v>
      </c>
      <c r="D1101">
        <v>0</v>
      </c>
      <c r="E1101" t="s">
        <v>212</v>
      </c>
      <c r="F1101" t="s">
        <v>215</v>
      </c>
    </row>
    <row r="1102" spans="1:6" x14ac:dyDescent="0.3">
      <c r="A1102">
        <v>1099</v>
      </c>
      <c r="B1102" t="s">
        <v>220</v>
      </c>
      <c r="C1102" s="4">
        <v>0</v>
      </c>
      <c r="D1102">
        <v>0</v>
      </c>
      <c r="E1102" t="s">
        <v>212</v>
      </c>
      <c r="F1102" t="s">
        <v>215</v>
      </c>
    </row>
    <row r="1103" spans="1:6" x14ac:dyDescent="0.3">
      <c r="A1103">
        <v>1100</v>
      </c>
      <c r="B1103" t="s">
        <v>220</v>
      </c>
      <c r="C1103" s="4">
        <v>0</v>
      </c>
      <c r="D1103">
        <v>0</v>
      </c>
      <c r="E1103" t="s">
        <v>212</v>
      </c>
      <c r="F1103" t="s">
        <v>215</v>
      </c>
    </row>
    <row r="1104" spans="1:6" x14ac:dyDescent="0.3">
      <c r="A1104">
        <v>1101</v>
      </c>
      <c r="B1104" t="s">
        <v>220</v>
      </c>
      <c r="C1104" s="4">
        <v>0</v>
      </c>
      <c r="D1104">
        <v>0</v>
      </c>
      <c r="E1104" t="s">
        <v>212</v>
      </c>
      <c r="F1104" t="s">
        <v>215</v>
      </c>
    </row>
    <row r="1105" spans="1:6" x14ac:dyDescent="0.3">
      <c r="A1105">
        <v>1102</v>
      </c>
      <c r="B1105" t="s">
        <v>220</v>
      </c>
      <c r="C1105" s="4">
        <v>0</v>
      </c>
      <c r="D1105">
        <v>0</v>
      </c>
      <c r="E1105" t="s">
        <v>212</v>
      </c>
      <c r="F1105" t="s">
        <v>215</v>
      </c>
    </row>
    <row r="1106" spans="1:6" x14ac:dyDescent="0.3">
      <c r="A1106">
        <v>1103</v>
      </c>
      <c r="B1106" t="s">
        <v>220</v>
      </c>
      <c r="C1106" s="4">
        <v>0</v>
      </c>
      <c r="D1106">
        <v>0</v>
      </c>
      <c r="E1106" t="s">
        <v>212</v>
      </c>
      <c r="F1106" t="s">
        <v>215</v>
      </c>
    </row>
    <row r="1107" spans="1:6" x14ac:dyDescent="0.3">
      <c r="A1107">
        <v>1104</v>
      </c>
      <c r="B1107" t="s">
        <v>220</v>
      </c>
      <c r="C1107" s="4">
        <v>0</v>
      </c>
      <c r="D1107">
        <v>0</v>
      </c>
      <c r="E1107" t="s">
        <v>212</v>
      </c>
      <c r="F1107" t="s">
        <v>215</v>
      </c>
    </row>
    <row r="1108" spans="1:6" x14ac:dyDescent="0.3">
      <c r="A1108">
        <v>1105</v>
      </c>
      <c r="B1108" t="s">
        <v>220</v>
      </c>
      <c r="C1108" s="4">
        <v>0</v>
      </c>
      <c r="D1108">
        <v>0</v>
      </c>
      <c r="E1108" t="s">
        <v>212</v>
      </c>
      <c r="F1108" t="s">
        <v>215</v>
      </c>
    </row>
    <row r="1109" spans="1:6" x14ac:dyDescent="0.3">
      <c r="A1109">
        <v>1106</v>
      </c>
      <c r="B1109" t="s">
        <v>220</v>
      </c>
      <c r="C1109" s="4">
        <v>0</v>
      </c>
      <c r="D1109">
        <v>0</v>
      </c>
      <c r="E1109" t="s">
        <v>212</v>
      </c>
      <c r="F1109" t="s">
        <v>215</v>
      </c>
    </row>
    <row r="1110" spans="1:6" x14ac:dyDescent="0.3">
      <c r="A1110">
        <v>1107</v>
      </c>
      <c r="B1110" t="s">
        <v>220</v>
      </c>
      <c r="C1110" s="4">
        <v>0</v>
      </c>
      <c r="D1110">
        <v>0</v>
      </c>
      <c r="E1110" t="s">
        <v>212</v>
      </c>
      <c r="F1110" t="s">
        <v>215</v>
      </c>
    </row>
    <row r="1111" spans="1:6" x14ac:dyDescent="0.3">
      <c r="A1111">
        <v>1108</v>
      </c>
      <c r="B1111" t="s">
        <v>220</v>
      </c>
      <c r="C1111" s="4">
        <v>0</v>
      </c>
      <c r="D1111">
        <v>0</v>
      </c>
      <c r="E1111" t="s">
        <v>212</v>
      </c>
      <c r="F1111" t="s">
        <v>215</v>
      </c>
    </row>
    <row r="1112" spans="1:6" x14ac:dyDescent="0.3">
      <c r="A1112">
        <v>1109</v>
      </c>
      <c r="B1112" t="s">
        <v>220</v>
      </c>
      <c r="C1112" s="4">
        <v>0</v>
      </c>
      <c r="D1112">
        <v>0</v>
      </c>
      <c r="E1112" t="s">
        <v>212</v>
      </c>
      <c r="F1112" t="s">
        <v>215</v>
      </c>
    </row>
    <row r="1113" spans="1:6" x14ac:dyDescent="0.3">
      <c r="A1113">
        <v>1110</v>
      </c>
      <c r="B1113" t="s">
        <v>220</v>
      </c>
      <c r="C1113" s="4">
        <v>0</v>
      </c>
      <c r="D1113">
        <v>0</v>
      </c>
      <c r="E1113" t="s">
        <v>212</v>
      </c>
      <c r="F1113" t="s">
        <v>215</v>
      </c>
    </row>
    <row r="1114" spans="1:6" x14ac:dyDescent="0.3">
      <c r="A1114">
        <v>1111</v>
      </c>
      <c r="B1114" t="s">
        <v>220</v>
      </c>
      <c r="C1114" s="4">
        <v>0</v>
      </c>
      <c r="D1114">
        <v>0</v>
      </c>
      <c r="E1114" t="s">
        <v>212</v>
      </c>
      <c r="F1114" t="s">
        <v>215</v>
      </c>
    </row>
    <row r="1115" spans="1:6" x14ac:dyDescent="0.3">
      <c r="A1115">
        <v>1112</v>
      </c>
      <c r="B1115" t="s">
        <v>220</v>
      </c>
      <c r="C1115" s="4">
        <v>0</v>
      </c>
      <c r="D1115">
        <v>0</v>
      </c>
      <c r="E1115" t="s">
        <v>212</v>
      </c>
      <c r="F1115" t="s">
        <v>215</v>
      </c>
    </row>
    <row r="1116" spans="1:6" x14ac:dyDescent="0.3">
      <c r="A1116">
        <v>1113</v>
      </c>
      <c r="B1116" t="s">
        <v>220</v>
      </c>
      <c r="C1116" s="4">
        <v>0</v>
      </c>
      <c r="D1116">
        <v>0</v>
      </c>
      <c r="E1116" t="s">
        <v>212</v>
      </c>
      <c r="F1116" t="s">
        <v>215</v>
      </c>
    </row>
    <row r="1117" spans="1:6" x14ac:dyDescent="0.3">
      <c r="A1117">
        <v>1114</v>
      </c>
      <c r="B1117" t="s">
        <v>220</v>
      </c>
      <c r="C1117" s="4">
        <v>0</v>
      </c>
      <c r="D1117">
        <v>0</v>
      </c>
      <c r="E1117" t="s">
        <v>212</v>
      </c>
      <c r="F1117" t="s">
        <v>215</v>
      </c>
    </row>
    <row r="1118" spans="1:6" x14ac:dyDescent="0.3">
      <c r="A1118">
        <v>1115</v>
      </c>
      <c r="B1118" t="s">
        <v>220</v>
      </c>
      <c r="C1118" s="4">
        <v>0</v>
      </c>
      <c r="D1118">
        <v>0</v>
      </c>
      <c r="E1118" t="s">
        <v>212</v>
      </c>
      <c r="F1118" t="s">
        <v>215</v>
      </c>
    </row>
    <row r="1119" spans="1:6" x14ac:dyDescent="0.3">
      <c r="A1119">
        <v>1116</v>
      </c>
      <c r="B1119" t="s">
        <v>220</v>
      </c>
      <c r="C1119" s="4">
        <v>0</v>
      </c>
      <c r="D1119">
        <v>0</v>
      </c>
      <c r="E1119" t="s">
        <v>212</v>
      </c>
      <c r="F1119" t="s">
        <v>215</v>
      </c>
    </row>
    <row r="1120" spans="1:6" x14ac:dyDescent="0.3">
      <c r="A1120">
        <v>1117</v>
      </c>
      <c r="B1120" t="s">
        <v>220</v>
      </c>
      <c r="C1120" s="4">
        <v>0</v>
      </c>
      <c r="D1120">
        <v>0</v>
      </c>
      <c r="E1120" t="s">
        <v>212</v>
      </c>
      <c r="F1120" t="s">
        <v>215</v>
      </c>
    </row>
    <row r="1121" spans="1:6" x14ac:dyDescent="0.3">
      <c r="A1121">
        <v>1118</v>
      </c>
      <c r="B1121" t="s">
        <v>220</v>
      </c>
      <c r="C1121" s="4">
        <v>0</v>
      </c>
      <c r="D1121">
        <v>0</v>
      </c>
      <c r="E1121" t="s">
        <v>212</v>
      </c>
      <c r="F1121" t="s">
        <v>215</v>
      </c>
    </row>
    <row r="1122" spans="1:6" x14ac:dyDescent="0.3">
      <c r="A1122">
        <v>1119</v>
      </c>
      <c r="B1122" t="s">
        <v>220</v>
      </c>
      <c r="C1122" s="4">
        <v>0</v>
      </c>
      <c r="D1122">
        <v>0</v>
      </c>
      <c r="E1122" t="s">
        <v>212</v>
      </c>
      <c r="F1122" t="s">
        <v>215</v>
      </c>
    </row>
    <row r="1123" spans="1:6" x14ac:dyDescent="0.3">
      <c r="A1123">
        <v>1120</v>
      </c>
      <c r="B1123" t="s">
        <v>220</v>
      </c>
      <c r="C1123" s="4">
        <v>0</v>
      </c>
      <c r="D1123">
        <v>0</v>
      </c>
      <c r="E1123" t="s">
        <v>212</v>
      </c>
      <c r="F1123" t="s">
        <v>215</v>
      </c>
    </row>
    <row r="1124" spans="1:6" x14ac:dyDescent="0.3">
      <c r="A1124">
        <v>1121</v>
      </c>
      <c r="B1124" t="s">
        <v>220</v>
      </c>
      <c r="C1124" s="4">
        <v>0</v>
      </c>
      <c r="D1124">
        <v>0</v>
      </c>
      <c r="E1124" t="s">
        <v>212</v>
      </c>
      <c r="F1124" t="s">
        <v>215</v>
      </c>
    </row>
    <row r="1125" spans="1:6" x14ac:dyDescent="0.3">
      <c r="A1125">
        <v>1122</v>
      </c>
      <c r="B1125" t="s">
        <v>220</v>
      </c>
      <c r="C1125" s="4">
        <v>0</v>
      </c>
      <c r="D1125">
        <v>0</v>
      </c>
      <c r="E1125" t="s">
        <v>212</v>
      </c>
      <c r="F1125" t="s">
        <v>215</v>
      </c>
    </row>
    <row r="1126" spans="1:6" x14ac:dyDescent="0.3">
      <c r="A1126">
        <v>1123</v>
      </c>
      <c r="B1126" t="s">
        <v>220</v>
      </c>
      <c r="C1126" s="4">
        <v>0</v>
      </c>
      <c r="D1126">
        <v>0</v>
      </c>
      <c r="E1126" t="s">
        <v>212</v>
      </c>
      <c r="F1126" t="s">
        <v>215</v>
      </c>
    </row>
    <row r="1127" spans="1:6" x14ac:dyDescent="0.3">
      <c r="A1127">
        <v>1124</v>
      </c>
      <c r="B1127" t="s">
        <v>220</v>
      </c>
      <c r="C1127" s="4">
        <v>0</v>
      </c>
      <c r="D1127">
        <v>0</v>
      </c>
      <c r="E1127" t="s">
        <v>212</v>
      </c>
      <c r="F1127" t="s">
        <v>215</v>
      </c>
    </row>
    <row r="1128" spans="1:6" x14ac:dyDescent="0.3">
      <c r="A1128">
        <v>1125</v>
      </c>
      <c r="B1128" t="s">
        <v>220</v>
      </c>
      <c r="C1128" s="4">
        <v>0</v>
      </c>
      <c r="D1128">
        <v>0</v>
      </c>
      <c r="E1128" t="s">
        <v>212</v>
      </c>
      <c r="F1128" t="s">
        <v>215</v>
      </c>
    </row>
    <row r="1129" spans="1:6" x14ac:dyDescent="0.3">
      <c r="A1129">
        <v>1126</v>
      </c>
      <c r="B1129" t="s">
        <v>220</v>
      </c>
      <c r="C1129" s="4">
        <v>0</v>
      </c>
      <c r="D1129">
        <v>0</v>
      </c>
      <c r="E1129" t="s">
        <v>212</v>
      </c>
      <c r="F1129" t="s">
        <v>215</v>
      </c>
    </row>
    <row r="1130" spans="1:6" x14ac:dyDescent="0.3">
      <c r="A1130">
        <v>1127</v>
      </c>
      <c r="B1130" t="s">
        <v>220</v>
      </c>
      <c r="C1130" s="4">
        <v>0</v>
      </c>
      <c r="D1130">
        <v>0</v>
      </c>
      <c r="E1130" t="s">
        <v>212</v>
      </c>
      <c r="F1130" t="s">
        <v>215</v>
      </c>
    </row>
    <row r="1131" spans="1:6" x14ac:dyDescent="0.3">
      <c r="A1131">
        <v>1128</v>
      </c>
      <c r="B1131" t="s">
        <v>220</v>
      </c>
      <c r="C1131" s="4">
        <v>0</v>
      </c>
      <c r="D1131">
        <v>0</v>
      </c>
      <c r="E1131" t="s">
        <v>212</v>
      </c>
      <c r="F1131" t="s">
        <v>215</v>
      </c>
    </row>
    <row r="1132" spans="1:6" x14ac:dyDescent="0.3">
      <c r="A1132">
        <v>1129</v>
      </c>
      <c r="B1132" t="s">
        <v>220</v>
      </c>
      <c r="C1132" s="4">
        <v>0</v>
      </c>
      <c r="D1132">
        <v>0</v>
      </c>
      <c r="E1132" t="s">
        <v>212</v>
      </c>
      <c r="F1132" t="s">
        <v>215</v>
      </c>
    </row>
    <row r="1133" spans="1:6" x14ac:dyDescent="0.3">
      <c r="A1133">
        <v>1130</v>
      </c>
      <c r="B1133" t="s">
        <v>220</v>
      </c>
      <c r="C1133" s="4">
        <v>0</v>
      </c>
      <c r="D1133">
        <v>0</v>
      </c>
      <c r="E1133" t="s">
        <v>212</v>
      </c>
      <c r="F1133" t="s">
        <v>215</v>
      </c>
    </row>
    <row r="1134" spans="1:6" x14ac:dyDescent="0.3">
      <c r="A1134">
        <v>1131</v>
      </c>
      <c r="B1134" t="s">
        <v>220</v>
      </c>
      <c r="C1134" s="4">
        <v>0</v>
      </c>
      <c r="D1134">
        <v>0</v>
      </c>
      <c r="E1134" t="s">
        <v>212</v>
      </c>
      <c r="F1134" t="s">
        <v>215</v>
      </c>
    </row>
    <row r="1135" spans="1:6" x14ac:dyDescent="0.3">
      <c r="A1135">
        <v>1132</v>
      </c>
      <c r="B1135" t="s">
        <v>220</v>
      </c>
      <c r="C1135" s="4">
        <v>0</v>
      </c>
      <c r="D1135">
        <v>0</v>
      </c>
      <c r="E1135" t="s">
        <v>212</v>
      </c>
      <c r="F1135" t="s">
        <v>215</v>
      </c>
    </row>
    <row r="1136" spans="1:6" x14ac:dyDescent="0.3">
      <c r="A1136">
        <v>1133</v>
      </c>
      <c r="B1136" t="s">
        <v>220</v>
      </c>
      <c r="C1136" s="4">
        <v>0</v>
      </c>
      <c r="D1136">
        <v>0</v>
      </c>
      <c r="E1136" t="s">
        <v>212</v>
      </c>
      <c r="F1136" t="s">
        <v>215</v>
      </c>
    </row>
    <row r="1137" spans="1:6" x14ac:dyDescent="0.3">
      <c r="A1137">
        <v>1134</v>
      </c>
      <c r="B1137" t="s">
        <v>220</v>
      </c>
      <c r="C1137" s="4">
        <v>0</v>
      </c>
      <c r="D1137">
        <v>0</v>
      </c>
      <c r="E1137" t="s">
        <v>212</v>
      </c>
      <c r="F1137" t="s">
        <v>215</v>
      </c>
    </row>
    <row r="1138" spans="1:6" x14ac:dyDescent="0.3">
      <c r="A1138">
        <v>1135</v>
      </c>
      <c r="B1138" t="s">
        <v>220</v>
      </c>
      <c r="C1138" s="4">
        <v>0</v>
      </c>
      <c r="D1138">
        <v>0</v>
      </c>
      <c r="E1138" t="s">
        <v>212</v>
      </c>
      <c r="F1138" t="s">
        <v>215</v>
      </c>
    </row>
    <row r="1139" spans="1:6" x14ac:dyDescent="0.3">
      <c r="A1139">
        <v>1136</v>
      </c>
      <c r="B1139" t="s">
        <v>220</v>
      </c>
      <c r="C1139" s="4">
        <v>0</v>
      </c>
      <c r="D1139">
        <v>0</v>
      </c>
      <c r="E1139" t="s">
        <v>212</v>
      </c>
      <c r="F1139" t="s">
        <v>215</v>
      </c>
    </row>
    <row r="1140" spans="1:6" x14ac:dyDescent="0.3">
      <c r="A1140">
        <v>1137</v>
      </c>
      <c r="B1140" t="s">
        <v>220</v>
      </c>
      <c r="C1140" s="4">
        <v>0</v>
      </c>
      <c r="D1140">
        <v>0</v>
      </c>
      <c r="E1140" t="s">
        <v>212</v>
      </c>
      <c r="F1140" t="s">
        <v>215</v>
      </c>
    </row>
    <row r="1141" spans="1:6" x14ac:dyDescent="0.3">
      <c r="A1141">
        <v>1138</v>
      </c>
      <c r="B1141" t="s">
        <v>220</v>
      </c>
      <c r="C1141" s="4">
        <v>0</v>
      </c>
      <c r="D1141">
        <v>0</v>
      </c>
      <c r="E1141" t="s">
        <v>212</v>
      </c>
      <c r="F1141" t="s">
        <v>215</v>
      </c>
    </row>
    <row r="1142" spans="1:6" x14ac:dyDescent="0.3">
      <c r="A1142">
        <v>1139</v>
      </c>
      <c r="B1142" t="s">
        <v>220</v>
      </c>
      <c r="C1142" s="4">
        <v>0</v>
      </c>
      <c r="D1142">
        <v>0</v>
      </c>
      <c r="E1142" t="s">
        <v>212</v>
      </c>
      <c r="F1142" t="s">
        <v>215</v>
      </c>
    </row>
    <row r="1143" spans="1:6" x14ac:dyDescent="0.3">
      <c r="A1143">
        <v>1140</v>
      </c>
      <c r="B1143" t="s">
        <v>220</v>
      </c>
      <c r="C1143" s="4">
        <v>0</v>
      </c>
      <c r="D1143">
        <v>0</v>
      </c>
      <c r="E1143" t="s">
        <v>212</v>
      </c>
      <c r="F1143" t="s">
        <v>215</v>
      </c>
    </row>
    <row r="1144" spans="1:6" x14ac:dyDescent="0.3">
      <c r="A1144">
        <v>1141</v>
      </c>
      <c r="B1144" t="s">
        <v>220</v>
      </c>
      <c r="C1144" s="4">
        <v>0</v>
      </c>
      <c r="D1144">
        <v>0</v>
      </c>
      <c r="E1144" t="s">
        <v>212</v>
      </c>
      <c r="F1144" t="s">
        <v>215</v>
      </c>
    </row>
    <row r="1145" spans="1:6" x14ac:dyDescent="0.3">
      <c r="A1145">
        <v>1142</v>
      </c>
      <c r="B1145" t="s">
        <v>220</v>
      </c>
      <c r="C1145" s="4">
        <v>0</v>
      </c>
      <c r="D1145">
        <v>0</v>
      </c>
      <c r="E1145" t="s">
        <v>212</v>
      </c>
      <c r="F1145" t="s">
        <v>215</v>
      </c>
    </row>
    <row r="1146" spans="1:6" x14ac:dyDescent="0.3">
      <c r="A1146">
        <v>1143</v>
      </c>
      <c r="B1146" t="s">
        <v>220</v>
      </c>
      <c r="C1146" s="4">
        <v>0</v>
      </c>
      <c r="D1146">
        <v>0</v>
      </c>
      <c r="E1146" t="s">
        <v>212</v>
      </c>
      <c r="F1146" t="s">
        <v>215</v>
      </c>
    </row>
    <row r="1147" spans="1:6" x14ac:dyDescent="0.3">
      <c r="A1147">
        <v>1144</v>
      </c>
      <c r="B1147" t="s">
        <v>220</v>
      </c>
      <c r="C1147" s="4">
        <v>0</v>
      </c>
      <c r="D1147">
        <v>0</v>
      </c>
      <c r="E1147" t="s">
        <v>212</v>
      </c>
      <c r="F1147" t="s">
        <v>215</v>
      </c>
    </row>
    <row r="1148" spans="1:6" x14ac:dyDescent="0.3">
      <c r="A1148">
        <v>1145</v>
      </c>
      <c r="B1148" t="s">
        <v>220</v>
      </c>
      <c r="C1148" s="4">
        <v>0</v>
      </c>
      <c r="D1148">
        <v>0</v>
      </c>
      <c r="E1148" t="s">
        <v>212</v>
      </c>
      <c r="F1148" t="s">
        <v>215</v>
      </c>
    </row>
    <row r="1149" spans="1:6" x14ac:dyDescent="0.3">
      <c r="A1149">
        <v>1146</v>
      </c>
      <c r="B1149" t="s">
        <v>220</v>
      </c>
      <c r="C1149" s="4">
        <v>0</v>
      </c>
      <c r="D1149">
        <v>0</v>
      </c>
      <c r="E1149" t="s">
        <v>212</v>
      </c>
      <c r="F1149" t="s">
        <v>215</v>
      </c>
    </row>
    <row r="1150" spans="1:6" x14ac:dyDescent="0.3">
      <c r="A1150">
        <v>1147</v>
      </c>
      <c r="B1150" t="s">
        <v>220</v>
      </c>
      <c r="C1150" s="4">
        <v>0</v>
      </c>
      <c r="D1150">
        <v>0</v>
      </c>
      <c r="E1150" t="s">
        <v>212</v>
      </c>
      <c r="F1150" t="s">
        <v>215</v>
      </c>
    </row>
    <row r="1151" spans="1:6" x14ac:dyDescent="0.3">
      <c r="A1151">
        <v>1148</v>
      </c>
      <c r="B1151" t="s">
        <v>220</v>
      </c>
      <c r="C1151" s="4">
        <v>0</v>
      </c>
      <c r="D1151">
        <v>0</v>
      </c>
      <c r="E1151" t="s">
        <v>212</v>
      </c>
      <c r="F1151" t="s">
        <v>215</v>
      </c>
    </row>
    <row r="1152" spans="1:6" x14ac:dyDescent="0.3">
      <c r="A1152">
        <v>1149</v>
      </c>
      <c r="B1152" t="s">
        <v>220</v>
      </c>
      <c r="C1152" s="4">
        <v>0</v>
      </c>
      <c r="D1152">
        <v>0</v>
      </c>
      <c r="E1152" t="s">
        <v>212</v>
      </c>
      <c r="F1152" t="s">
        <v>215</v>
      </c>
    </row>
    <row r="1153" spans="1:6" x14ac:dyDescent="0.3">
      <c r="A1153">
        <v>1150</v>
      </c>
      <c r="B1153" t="s">
        <v>220</v>
      </c>
      <c r="C1153" s="4">
        <v>0</v>
      </c>
      <c r="D1153">
        <v>0</v>
      </c>
      <c r="E1153" t="s">
        <v>212</v>
      </c>
      <c r="F1153" t="s">
        <v>215</v>
      </c>
    </row>
    <row r="1154" spans="1:6" x14ac:dyDescent="0.3">
      <c r="A1154">
        <v>1151</v>
      </c>
      <c r="B1154" t="s">
        <v>220</v>
      </c>
      <c r="C1154" s="4">
        <v>0</v>
      </c>
      <c r="D1154">
        <v>0</v>
      </c>
      <c r="E1154" t="s">
        <v>212</v>
      </c>
      <c r="F1154" t="s">
        <v>215</v>
      </c>
    </row>
    <row r="1155" spans="1:6" x14ac:dyDescent="0.3">
      <c r="A1155">
        <v>1152</v>
      </c>
      <c r="B1155" t="s">
        <v>220</v>
      </c>
      <c r="C1155" s="4">
        <v>0</v>
      </c>
      <c r="D1155">
        <v>0</v>
      </c>
      <c r="E1155" t="s">
        <v>212</v>
      </c>
      <c r="F1155" t="s">
        <v>215</v>
      </c>
    </row>
    <row r="1156" spans="1:6" x14ac:dyDescent="0.3">
      <c r="A1156">
        <v>1153</v>
      </c>
      <c r="B1156" t="s">
        <v>220</v>
      </c>
      <c r="C1156" s="4">
        <v>0</v>
      </c>
      <c r="D1156">
        <v>0</v>
      </c>
      <c r="E1156" t="s">
        <v>212</v>
      </c>
      <c r="F1156" t="s">
        <v>215</v>
      </c>
    </row>
    <row r="1157" spans="1:6" x14ac:dyDescent="0.3">
      <c r="A1157">
        <v>1154</v>
      </c>
      <c r="B1157" t="s">
        <v>220</v>
      </c>
      <c r="C1157" s="4">
        <v>0</v>
      </c>
      <c r="D1157">
        <v>0</v>
      </c>
      <c r="E1157" t="s">
        <v>212</v>
      </c>
      <c r="F1157" t="s">
        <v>215</v>
      </c>
    </row>
    <row r="1158" spans="1:6" x14ac:dyDescent="0.3">
      <c r="A1158">
        <v>1155</v>
      </c>
      <c r="B1158" t="s">
        <v>220</v>
      </c>
      <c r="C1158" s="4">
        <v>0</v>
      </c>
      <c r="D1158">
        <v>0</v>
      </c>
      <c r="E1158" t="s">
        <v>212</v>
      </c>
      <c r="F1158" t="s">
        <v>215</v>
      </c>
    </row>
    <row r="1159" spans="1:6" x14ac:dyDescent="0.3">
      <c r="A1159">
        <v>1156</v>
      </c>
      <c r="B1159" t="s">
        <v>220</v>
      </c>
      <c r="C1159" s="4">
        <v>0</v>
      </c>
      <c r="D1159">
        <v>0</v>
      </c>
      <c r="E1159" t="s">
        <v>212</v>
      </c>
      <c r="F1159" t="s">
        <v>215</v>
      </c>
    </row>
    <row r="1160" spans="1:6" x14ac:dyDescent="0.3">
      <c r="A1160">
        <v>1157</v>
      </c>
      <c r="B1160" t="s">
        <v>220</v>
      </c>
      <c r="C1160" s="4">
        <v>0</v>
      </c>
      <c r="D1160">
        <v>0</v>
      </c>
      <c r="E1160" t="s">
        <v>212</v>
      </c>
      <c r="F1160" t="s">
        <v>215</v>
      </c>
    </row>
    <row r="1161" spans="1:6" x14ac:dyDescent="0.3">
      <c r="A1161">
        <v>1158</v>
      </c>
      <c r="B1161" t="s">
        <v>220</v>
      </c>
      <c r="C1161" s="4">
        <v>0</v>
      </c>
      <c r="D1161">
        <v>0</v>
      </c>
      <c r="E1161" t="s">
        <v>212</v>
      </c>
      <c r="F1161" t="s">
        <v>215</v>
      </c>
    </row>
    <row r="1162" spans="1:6" x14ac:dyDescent="0.3">
      <c r="A1162">
        <v>1159</v>
      </c>
      <c r="B1162" t="s">
        <v>220</v>
      </c>
      <c r="C1162" s="4">
        <v>0</v>
      </c>
      <c r="D1162">
        <v>0</v>
      </c>
      <c r="E1162" t="s">
        <v>212</v>
      </c>
      <c r="F1162" t="s">
        <v>215</v>
      </c>
    </row>
    <row r="1163" spans="1:6" x14ac:dyDescent="0.3">
      <c r="A1163">
        <v>1160</v>
      </c>
      <c r="B1163" t="s">
        <v>220</v>
      </c>
      <c r="C1163" s="4">
        <v>0</v>
      </c>
      <c r="D1163">
        <v>0</v>
      </c>
      <c r="E1163" t="s">
        <v>212</v>
      </c>
      <c r="F1163" t="s">
        <v>215</v>
      </c>
    </row>
    <row r="1164" spans="1:6" x14ac:dyDescent="0.3">
      <c r="A1164">
        <v>1161</v>
      </c>
      <c r="B1164" t="s">
        <v>220</v>
      </c>
      <c r="C1164" s="4">
        <v>0</v>
      </c>
      <c r="D1164">
        <v>0</v>
      </c>
      <c r="E1164" t="s">
        <v>212</v>
      </c>
      <c r="F1164" t="s">
        <v>215</v>
      </c>
    </row>
    <row r="1165" spans="1:6" x14ac:dyDescent="0.3">
      <c r="A1165">
        <v>1162</v>
      </c>
      <c r="B1165" t="s">
        <v>220</v>
      </c>
      <c r="C1165" s="4">
        <v>0</v>
      </c>
      <c r="D1165">
        <v>0</v>
      </c>
      <c r="E1165" t="s">
        <v>212</v>
      </c>
      <c r="F1165" t="s">
        <v>215</v>
      </c>
    </row>
    <row r="1166" spans="1:6" x14ac:dyDescent="0.3">
      <c r="A1166">
        <v>1163</v>
      </c>
      <c r="B1166" t="s">
        <v>220</v>
      </c>
      <c r="C1166" s="4">
        <v>0</v>
      </c>
      <c r="D1166">
        <v>0</v>
      </c>
      <c r="E1166" t="s">
        <v>212</v>
      </c>
      <c r="F1166" t="s">
        <v>215</v>
      </c>
    </row>
    <row r="1167" spans="1:6" x14ac:dyDescent="0.3">
      <c r="A1167">
        <v>1164</v>
      </c>
      <c r="B1167" t="s">
        <v>220</v>
      </c>
      <c r="C1167" s="4">
        <v>0</v>
      </c>
      <c r="D1167">
        <v>0</v>
      </c>
      <c r="E1167" t="s">
        <v>212</v>
      </c>
      <c r="F1167" t="s">
        <v>215</v>
      </c>
    </row>
    <row r="1168" spans="1:6" x14ac:dyDescent="0.3">
      <c r="A1168">
        <v>1165</v>
      </c>
      <c r="B1168" t="s">
        <v>220</v>
      </c>
      <c r="C1168" s="4">
        <v>0</v>
      </c>
      <c r="D1168">
        <v>0</v>
      </c>
      <c r="E1168" t="s">
        <v>212</v>
      </c>
      <c r="F1168" t="s">
        <v>215</v>
      </c>
    </row>
    <row r="1169" spans="1:6" x14ac:dyDescent="0.3">
      <c r="A1169">
        <v>1166</v>
      </c>
      <c r="B1169" t="s">
        <v>220</v>
      </c>
      <c r="C1169" s="4">
        <v>0</v>
      </c>
      <c r="D1169">
        <v>0</v>
      </c>
      <c r="E1169" t="s">
        <v>212</v>
      </c>
      <c r="F1169" t="s">
        <v>215</v>
      </c>
    </row>
    <row r="1170" spans="1:6" x14ac:dyDescent="0.3">
      <c r="A1170">
        <v>1167</v>
      </c>
      <c r="B1170" t="s">
        <v>220</v>
      </c>
      <c r="C1170" s="4">
        <v>0</v>
      </c>
      <c r="D1170">
        <v>0</v>
      </c>
      <c r="E1170" t="s">
        <v>212</v>
      </c>
      <c r="F1170" t="s">
        <v>215</v>
      </c>
    </row>
    <row r="1171" spans="1:6" x14ac:dyDescent="0.3">
      <c r="A1171">
        <v>1168</v>
      </c>
      <c r="B1171" t="s">
        <v>220</v>
      </c>
      <c r="C1171" s="4">
        <v>0</v>
      </c>
      <c r="D1171">
        <v>0</v>
      </c>
      <c r="E1171" t="s">
        <v>212</v>
      </c>
      <c r="F1171" t="s">
        <v>215</v>
      </c>
    </row>
    <row r="1172" spans="1:6" x14ac:dyDescent="0.3">
      <c r="A1172">
        <v>1169</v>
      </c>
      <c r="B1172" t="s">
        <v>220</v>
      </c>
      <c r="C1172" s="4">
        <v>0</v>
      </c>
      <c r="D1172">
        <v>0</v>
      </c>
      <c r="E1172" t="s">
        <v>212</v>
      </c>
      <c r="F1172" t="s">
        <v>215</v>
      </c>
    </row>
    <row r="1173" spans="1:6" x14ac:dyDescent="0.3">
      <c r="A1173">
        <v>1170</v>
      </c>
      <c r="B1173" t="s">
        <v>220</v>
      </c>
      <c r="C1173" s="4">
        <v>0</v>
      </c>
      <c r="D1173">
        <v>0</v>
      </c>
      <c r="E1173" t="s">
        <v>212</v>
      </c>
      <c r="F1173" t="s">
        <v>215</v>
      </c>
    </row>
    <row r="1174" spans="1:6" x14ac:dyDescent="0.3">
      <c r="A1174">
        <v>1171</v>
      </c>
      <c r="B1174" t="s">
        <v>220</v>
      </c>
      <c r="C1174" s="4">
        <v>0</v>
      </c>
      <c r="D1174">
        <v>0</v>
      </c>
      <c r="E1174" t="s">
        <v>212</v>
      </c>
      <c r="F1174" t="s">
        <v>215</v>
      </c>
    </row>
    <row r="1175" spans="1:6" x14ac:dyDescent="0.3">
      <c r="A1175">
        <v>1172</v>
      </c>
      <c r="B1175" t="s">
        <v>220</v>
      </c>
      <c r="C1175" s="4">
        <v>0</v>
      </c>
      <c r="D1175">
        <v>0</v>
      </c>
      <c r="E1175" t="s">
        <v>212</v>
      </c>
      <c r="F1175" t="s">
        <v>215</v>
      </c>
    </row>
    <row r="1176" spans="1:6" x14ac:dyDescent="0.3">
      <c r="A1176">
        <v>1173</v>
      </c>
      <c r="B1176" t="s">
        <v>220</v>
      </c>
      <c r="C1176" s="4">
        <v>0</v>
      </c>
      <c r="D1176">
        <v>0</v>
      </c>
      <c r="E1176" t="s">
        <v>212</v>
      </c>
      <c r="F1176" t="s">
        <v>215</v>
      </c>
    </row>
    <row r="1177" spans="1:6" x14ac:dyDescent="0.3">
      <c r="A1177">
        <v>1174</v>
      </c>
      <c r="B1177" t="s">
        <v>220</v>
      </c>
      <c r="C1177" s="4">
        <v>0</v>
      </c>
      <c r="D1177">
        <v>0</v>
      </c>
      <c r="E1177" t="s">
        <v>212</v>
      </c>
      <c r="F1177" t="s">
        <v>215</v>
      </c>
    </row>
    <row r="1178" spans="1:6" x14ac:dyDescent="0.3">
      <c r="A1178">
        <v>1175</v>
      </c>
      <c r="B1178" t="s">
        <v>220</v>
      </c>
      <c r="C1178" s="4">
        <v>0</v>
      </c>
      <c r="D1178">
        <v>0</v>
      </c>
      <c r="E1178" t="s">
        <v>212</v>
      </c>
      <c r="F1178" t="s">
        <v>215</v>
      </c>
    </row>
    <row r="1179" spans="1:6" x14ac:dyDescent="0.3">
      <c r="A1179">
        <v>1176</v>
      </c>
      <c r="B1179" t="s">
        <v>220</v>
      </c>
      <c r="C1179" s="4">
        <v>0</v>
      </c>
      <c r="D1179">
        <v>0</v>
      </c>
      <c r="E1179" t="s">
        <v>212</v>
      </c>
      <c r="F1179" t="s">
        <v>215</v>
      </c>
    </row>
    <row r="1180" spans="1:6" x14ac:dyDescent="0.3">
      <c r="A1180">
        <v>1177</v>
      </c>
      <c r="B1180" t="s">
        <v>220</v>
      </c>
      <c r="C1180" s="4">
        <v>0</v>
      </c>
      <c r="D1180">
        <v>0</v>
      </c>
      <c r="E1180" t="s">
        <v>212</v>
      </c>
      <c r="F1180" t="s">
        <v>215</v>
      </c>
    </row>
    <row r="1181" spans="1:6" x14ac:dyDescent="0.3">
      <c r="A1181">
        <v>1178</v>
      </c>
      <c r="B1181" t="s">
        <v>220</v>
      </c>
      <c r="C1181" s="4">
        <v>0</v>
      </c>
      <c r="D1181">
        <v>0</v>
      </c>
      <c r="E1181" t="s">
        <v>212</v>
      </c>
      <c r="F1181" t="s">
        <v>215</v>
      </c>
    </row>
    <row r="1182" spans="1:6" x14ac:dyDescent="0.3">
      <c r="A1182">
        <v>1179</v>
      </c>
      <c r="B1182" t="s">
        <v>220</v>
      </c>
      <c r="C1182" s="4">
        <v>0</v>
      </c>
      <c r="D1182">
        <v>0</v>
      </c>
      <c r="E1182" t="s">
        <v>212</v>
      </c>
      <c r="F1182" t="s">
        <v>215</v>
      </c>
    </row>
    <row r="1183" spans="1:6" x14ac:dyDescent="0.3">
      <c r="A1183">
        <v>1180</v>
      </c>
      <c r="B1183" t="s">
        <v>220</v>
      </c>
      <c r="C1183" s="4">
        <v>0</v>
      </c>
      <c r="D1183">
        <v>0</v>
      </c>
      <c r="E1183" t="s">
        <v>212</v>
      </c>
      <c r="F1183" t="s">
        <v>215</v>
      </c>
    </row>
    <row r="1184" spans="1:6" x14ac:dyDescent="0.3">
      <c r="A1184">
        <v>1181</v>
      </c>
      <c r="B1184" t="s">
        <v>220</v>
      </c>
      <c r="C1184" s="4">
        <v>0</v>
      </c>
      <c r="D1184">
        <v>0</v>
      </c>
      <c r="E1184" t="s">
        <v>212</v>
      </c>
      <c r="F1184" t="s">
        <v>215</v>
      </c>
    </row>
    <row r="1185" spans="1:6" x14ac:dyDescent="0.3">
      <c r="A1185">
        <v>1182</v>
      </c>
      <c r="B1185" t="s">
        <v>220</v>
      </c>
      <c r="C1185" s="4">
        <v>0</v>
      </c>
      <c r="D1185">
        <v>0</v>
      </c>
      <c r="E1185" t="s">
        <v>212</v>
      </c>
      <c r="F1185" t="s">
        <v>215</v>
      </c>
    </row>
    <row r="1186" spans="1:6" x14ac:dyDescent="0.3">
      <c r="A1186">
        <v>1183</v>
      </c>
      <c r="B1186" t="s">
        <v>220</v>
      </c>
      <c r="C1186" s="4">
        <v>0</v>
      </c>
      <c r="D1186">
        <v>0</v>
      </c>
      <c r="E1186" t="s">
        <v>212</v>
      </c>
      <c r="F1186" t="s">
        <v>215</v>
      </c>
    </row>
    <row r="1187" spans="1:6" x14ac:dyDescent="0.3">
      <c r="A1187">
        <v>1184</v>
      </c>
      <c r="B1187" t="s">
        <v>220</v>
      </c>
      <c r="C1187" s="4">
        <v>0</v>
      </c>
      <c r="D1187">
        <v>0</v>
      </c>
      <c r="E1187" t="s">
        <v>212</v>
      </c>
      <c r="F1187" t="s">
        <v>215</v>
      </c>
    </row>
    <row r="1188" spans="1:6" x14ac:dyDescent="0.3">
      <c r="A1188">
        <v>1185</v>
      </c>
      <c r="B1188" t="s">
        <v>220</v>
      </c>
      <c r="C1188" s="4">
        <v>0</v>
      </c>
      <c r="D1188">
        <v>0</v>
      </c>
      <c r="E1188" t="s">
        <v>212</v>
      </c>
      <c r="F1188" t="s">
        <v>215</v>
      </c>
    </row>
    <row r="1189" spans="1:6" x14ac:dyDescent="0.3">
      <c r="A1189">
        <v>1186</v>
      </c>
      <c r="B1189" t="s">
        <v>220</v>
      </c>
      <c r="C1189" s="4">
        <v>0</v>
      </c>
      <c r="D1189">
        <v>0</v>
      </c>
      <c r="E1189" t="s">
        <v>212</v>
      </c>
      <c r="F1189" t="s">
        <v>215</v>
      </c>
    </row>
    <row r="1190" spans="1:6" x14ac:dyDescent="0.3">
      <c r="A1190">
        <v>1187</v>
      </c>
      <c r="B1190" t="s">
        <v>220</v>
      </c>
      <c r="C1190" s="4">
        <v>0</v>
      </c>
      <c r="D1190">
        <v>0</v>
      </c>
      <c r="E1190" t="s">
        <v>212</v>
      </c>
      <c r="F1190" t="s">
        <v>215</v>
      </c>
    </row>
    <row r="1191" spans="1:6" x14ac:dyDescent="0.3">
      <c r="A1191">
        <v>1188</v>
      </c>
      <c r="B1191" t="s">
        <v>220</v>
      </c>
      <c r="C1191" s="4">
        <v>0</v>
      </c>
      <c r="D1191">
        <v>0</v>
      </c>
      <c r="E1191" t="s">
        <v>212</v>
      </c>
      <c r="F1191" t="s">
        <v>215</v>
      </c>
    </row>
    <row r="1192" spans="1:6" x14ac:dyDescent="0.3">
      <c r="A1192">
        <v>1189</v>
      </c>
      <c r="B1192" t="s">
        <v>220</v>
      </c>
      <c r="C1192" s="4">
        <v>0</v>
      </c>
      <c r="D1192">
        <v>0</v>
      </c>
      <c r="E1192" t="s">
        <v>212</v>
      </c>
      <c r="F1192" t="s">
        <v>215</v>
      </c>
    </row>
    <row r="1193" spans="1:6" x14ac:dyDescent="0.3">
      <c r="A1193">
        <v>1190</v>
      </c>
      <c r="B1193" t="s">
        <v>220</v>
      </c>
      <c r="C1193" s="4">
        <v>0</v>
      </c>
      <c r="D1193">
        <v>0</v>
      </c>
      <c r="E1193" t="s">
        <v>212</v>
      </c>
      <c r="F1193" t="s">
        <v>215</v>
      </c>
    </row>
    <row r="1194" spans="1:6" x14ac:dyDescent="0.3">
      <c r="A1194">
        <v>1191</v>
      </c>
      <c r="B1194" t="s">
        <v>220</v>
      </c>
      <c r="C1194" s="4">
        <v>0</v>
      </c>
      <c r="D1194">
        <v>0</v>
      </c>
      <c r="E1194" t="s">
        <v>212</v>
      </c>
      <c r="F1194" t="s">
        <v>215</v>
      </c>
    </row>
    <row r="1195" spans="1:6" x14ac:dyDescent="0.3">
      <c r="A1195">
        <v>1192</v>
      </c>
      <c r="B1195" t="s">
        <v>220</v>
      </c>
      <c r="C1195" s="4">
        <v>0</v>
      </c>
      <c r="D1195">
        <v>0</v>
      </c>
      <c r="E1195" t="s">
        <v>212</v>
      </c>
      <c r="F1195" t="s">
        <v>215</v>
      </c>
    </row>
    <row r="1196" spans="1:6" x14ac:dyDescent="0.3">
      <c r="A1196">
        <v>1193</v>
      </c>
      <c r="B1196" t="s">
        <v>220</v>
      </c>
      <c r="C1196" s="4">
        <v>0</v>
      </c>
      <c r="D1196">
        <v>0</v>
      </c>
      <c r="E1196" t="s">
        <v>212</v>
      </c>
      <c r="F1196" t="s">
        <v>215</v>
      </c>
    </row>
    <row r="1197" spans="1:6" x14ac:dyDescent="0.3">
      <c r="A1197">
        <v>1194</v>
      </c>
      <c r="B1197" t="s">
        <v>220</v>
      </c>
      <c r="C1197" s="4">
        <v>0</v>
      </c>
      <c r="D1197">
        <v>0</v>
      </c>
      <c r="E1197" t="s">
        <v>212</v>
      </c>
      <c r="F1197" t="s">
        <v>215</v>
      </c>
    </row>
    <row r="1198" spans="1:6" x14ac:dyDescent="0.3">
      <c r="A1198">
        <v>1195</v>
      </c>
      <c r="B1198" t="s">
        <v>220</v>
      </c>
      <c r="C1198" s="4">
        <v>0</v>
      </c>
      <c r="D1198">
        <v>0</v>
      </c>
      <c r="E1198" t="s">
        <v>212</v>
      </c>
      <c r="F1198" t="s">
        <v>215</v>
      </c>
    </row>
    <row r="1199" spans="1:6" x14ac:dyDescent="0.3">
      <c r="A1199">
        <v>1196</v>
      </c>
      <c r="B1199" t="s">
        <v>220</v>
      </c>
      <c r="C1199" s="4">
        <v>0</v>
      </c>
      <c r="D1199">
        <v>0</v>
      </c>
      <c r="E1199" t="s">
        <v>212</v>
      </c>
      <c r="F1199" t="s">
        <v>215</v>
      </c>
    </row>
    <row r="1200" spans="1:6" x14ac:dyDescent="0.3">
      <c r="A1200">
        <v>1197</v>
      </c>
      <c r="B1200" t="s">
        <v>220</v>
      </c>
      <c r="C1200" s="4">
        <v>0</v>
      </c>
      <c r="D1200">
        <v>0</v>
      </c>
      <c r="E1200" t="s">
        <v>212</v>
      </c>
      <c r="F1200" t="s">
        <v>215</v>
      </c>
    </row>
    <row r="1201" spans="1:6" x14ac:dyDescent="0.3">
      <c r="A1201">
        <v>1198</v>
      </c>
      <c r="B1201" t="s">
        <v>220</v>
      </c>
      <c r="C1201" s="4">
        <v>0</v>
      </c>
      <c r="D1201">
        <v>0</v>
      </c>
      <c r="E1201" t="s">
        <v>212</v>
      </c>
      <c r="F1201" t="s">
        <v>215</v>
      </c>
    </row>
    <row r="1202" spans="1:6" x14ac:dyDescent="0.3">
      <c r="A1202">
        <v>1199</v>
      </c>
      <c r="B1202" t="s">
        <v>220</v>
      </c>
      <c r="C1202" s="4">
        <v>0</v>
      </c>
      <c r="D1202">
        <v>0</v>
      </c>
      <c r="E1202" t="s">
        <v>212</v>
      </c>
      <c r="F1202" t="s">
        <v>215</v>
      </c>
    </row>
    <row r="1203" spans="1:6" x14ac:dyDescent="0.3">
      <c r="A1203">
        <v>1200</v>
      </c>
      <c r="B1203" t="s">
        <v>220</v>
      </c>
      <c r="C1203" s="4">
        <v>0</v>
      </c>
      <c r="D1203">
        <v>0</v>
      </c>
      <c r="E1203" t="s">
        <v>212</v>
      </c>
      <c r="F1203" t="s">
        <v>215</v>
      </c>
    </row>
    <row r="1204" spans="1:6" x14ac:dyDescent="0.3">
      <c r="A1204">
        <v>1201</v>
      </c>
      <c r="B1204" t="s">
        <v>220</v>
      </c>
      <c r="C1204" s="4">
        <v>0</v>
      </c>
      <c r="D1204">
        <v>0</v>
      </c>
      <c r="E1204" t="s">
        <v>212</v>
      </c>
      <c r="F1204" t="s">
        <v>215</v>
      </c>
    </row>
    <row r="1205" spans="1:6" x14ac:dyDescent="0.3">
      <c r="A1205">
        <v>1202</v>
      </c>
      <c r="B1205" t="s">
        <v>220</v>
      </c>
      <c r="C1205" s="4">
        <v>0</v>
      </c>
      <c r="D1205">
        <v>0</v>
      </c>
      <c r="E1205" t="s">
        <v>212</v>
      </c>
      <c r="F1205" t="s">
        <v>215</v>
      </c>
    </row>
    <row r="1206" spans="1:6" x14ac:dyDescent="0.3">
      <c r="A1206">
        <v>1203</v>
      </c>
      <c r="B1206" t="s">
        <v>220</v>
      </c>
      <c r="C1206" s="4">
        <v>0</v>
      </c>
      <c r="D1206">
        <v>0</v>
      </c>
      <c r="E1206" t="s">
        <v>212</v>
      </c>
      <c r="F1206" t="s">
        <v>215</v>
      </c>
    </row>
    <row r="1207" spans="1:6" x14ac:dyDescent="0.3">
      <c r="A1207">
        <v>1204</v>
      </c>
      <c r="B1207" t="s">
        <v>220</v>
      </c>
      <c r="C1207" s="4">
        <v>0</v>
      </c>
      <c r="D1207">
        <v>0</v>
      </c>
      <c r="E1207" t="s">
        <v>212</v>
      </c>
      <c r="F1207" t="s">
        <v>215</v>
      </c>
    </row>
    <row r="1208" spans="1:6" x14ac:dyDescent="0.3">
      <c r="A1208">
        <v>1205</v>
      </c>
      <c r="B1208" t="s">
        <v>220</v>
      </c>
      <c r="C1208" s="4">
        <v>0</v>
      </c>
      <c r="D1208">
        <v>0</v>
      </c>
      <c r="E1208" t="s">
        <v>212</v>
      </c>
      <c r="F1208" t="s">
        <v>215</v>
      </c>
    </row>
    <row r="1209" spans="1:6" x14ac:dyDescent="0.3">
      <c r="A1209">
        <v>1206</v>
      </c>
      <c r="B1209" t="s">
        <v>220</v>
      </c>
      <c r="C1209" s="4">
        <v>0</v>
      </c>
      <c r="D1209">
        <v>0</v>
      </c>
      <c r="E1209" t="s">
        <v>212</v>
      </c>
      <c r="F1209" t="s">
        <v>215</v>
      </c>
    </row>
    <row r="1210" spans="1:6" x14ac:dyDescent="0.3">
      <c r="A1210">
        <v>1207</v>
      </c>
      <c r="B1210" t="s">
        <v>220</v>
      </c>
      <c r="C1210" s="4">
        <v>0</v>
      </c>
      <c r="D1210">
        <v>0</v>
      </c>
      <c r="E1210" t="s">
        <v>212</v>
      </c>
      <c r="F1210" t="s">
        <v>215</v>
      </c>
    </row>
    <row r="1211" spans="1:6" x14ac:dyDescent="0.3">
      <c r="A1211">
        <v>1208</v>
      </c>
      <c r="B1211" t="s">
        <v>220</v>
      </c>
      <c r="C1211" s="4">
        <v>0</v>
      </c>
      <c r="D1211">
        <v>0</v>
      </c>
      <c r="E1211" t="s">
        <v>212</v>
      </c>
      <c r="F1211" t="s">
        <v>215</v>
      </c>
    </row>
    <row r="1212" spans="1:6" x14ac:dyDescent="0.3">
      <c r="A1212">
        <v>1209</v>
      </c>
      <c r="B1212" t="s">
        <v>220</v>
      </c>
      <c r="C1212" s="4">
        <v>0</v>
      </c>
      <c r="D1212">
        <v>0</v>
      </c>
      <c r="E1212" t="s">
        <v>212</v>
      </c>
      <c r="F1212" t="s">
        <v>215</v>
      </c>
    </row>
    <row r="1213" spans="1:6" x14ac:dyDescent="0.3">
      <c r="A1213">
        <v>1210</v>
      </c>
      <c r="B1213" t="s">
        <v>220</v>
      </c>
      <c r="C1213" s="4">
        <v>0</v>
      </c>
      <c r="D1213">
        <v>0</v>
      </c>
      <c r="E1213" t="s">
        <v>212</v>
      </c>
      <c r="F1213" t="s">
        <v>215</v>
      </c>
    </row>
    <row r="1214" spans="1:6" x14ac:dyDescent="0.3">
      <c r="A1214">
        <v>1211</v>
      </c>
      <c r="B1214" t="s">
        <v>220</v>
      </c>
      <c r="C1214" s="4">
        <v>0</v>
      </c>
      <c r="D1214">
        <v>0</v>
      </c>
      <c r="E1214" t="s">
        <v>212</v>
      </c>
      <c r="F1214" t="s">
        <v>215</v>
      </c>
    </row>
    <row r="1215" spans="1:6" x14ac:dyDescent="0.3">
      <c r="A1215">
        <v>1212</v>
      </c>
      <c r="B1215" t="s">
        <v>220</v>
      </c>
      <c r="C1215" s="4">
        <v>0</v>
      </c>
      <c r="D1215">
        <v>0</v>
      </c>
      <c r="E1215" t="s">
        <v>212</v>
      </c>
      <c r="F1215" t="s">
        <v>215</v>
      </c>
    </row>
    <row r="1216" spans="1:6" x14ac:dyDescent="0.3">
      <c r="A1216">
        <v>1213</v>
      </c>
      <c r="B1216" t="s">
        <v>220</v>
      </c>
      <c r="C1216" s="4">
        <v>0</v>
      </c>
      <c r="D1216">
        <v>0</v>
      </c>
      <c r="E1216" t="s">
        <v>212</v>
      </c>
      <c r="F1216" t="s">
        <v>215</v>
      </c>
    </row>
    <row r="1217" spans="1:6" x14ac:dyDescent="0.3">
      <c r="A1217">
        <v>1214</v>
      </c>
      <c r="B1217" t="s">
        <v>220</v>
      </c>
      <c r="C1217" s="4">
        <v>0</v>
      </c>
      <c r="D1217">
        <v>0</v>
      </c>
      <c r="E1217" t="s">
        <v>212</v>
      </c>
      <c r="F1217" t="s">
        <v>215</v>
      </c>
    </row>
    <row r="1218" spans="1:6" x14ac:dyDescent="0.3">
      <c r="A1218">
        <v>1215</v>
      </c>
      <c r="B1218" t="s">
        <v>220</v>
      </c>
      <c r="C1218" s="4">
        <v>0</v>
      </c>
      <c r="D1218">
        <v>0</v>
      </c>
      <c r="E1218" t="s">
        <v>212</v>
      </c>
      <c r="F1218" t="s">
        <v>215</v>
      </c>
    </row>
    <row r="1219" spans="1:6" x14ac:dyDescent="0.3">
      <c r="A1219">
        <v>1216</v>
      </c>
      <c r="B1219" t="s">
        <v>220</v>
      </c>
      <c r="C1219" s="4">
        <v>0</v>
      </c>
      <c r="D1219">
        <v>0</v>
      </c>
      <c r="E1219" t="s">
        <v>212</v>
      </c>
      <c r="F1219" t="s">
        <v>215</v>
      </c>
    </row>
    <row r="1220" spans="1:6" x14ac:dyDescent="0.3">
      <c r="A1220">
        <v>1217</v>
      </c>
      <c r="B1220" t="s">
        <v>220</v>
      </c>
      <c r="C1220" s="4">
        <v>0</v>
      </c>
      <c r="D1220">
        <v>0</v>
      </c>
      <c r="E1220" t="s">
        <v>212</v>
      </c>
      <c r="F1220" t="s">
        <v>215</v>
      </c>
    </row>
    <row r="1221" spans="1:6" x14ac:dyDescent="0.3">
      <c r="A1221">
        <v>1218</v>
      </c>
      <c r="B1221" t="s">
        <v>220</v>
      </c>
      <c r="C1221" s="4">
        <v>0</v>
      </c>
      <c r="D1221">
        <v>0</v>
      </c>
      <c r="E1221" t="s">
        <v>212</v>
      </c>
      <c r="F1221" t="s">
        <v>215</v>
      </c>
    </row>
    <row r="1222" spans="1:6" x14ac:dyDescent="0.3">
      <c r="A1222">
        <v>1219</v>
      </c>
      <c r="B1222" t="s">
        <v>220</v>
      </c>
      <c r="C1222" s="4">
        <v>0</v>
      </c>
      <c r="D1222">
        <v>0</v>
      </c>
      <c r="E1222" t="s">
        <v>212</v>
      </c>
      <c r="F1222" t="s">
        <v>215</v>
      </c>
    </row>
    <row r="1223" spans="1:6" x14ac:dyDescent="0.3">
      <c r="A1223">
        <v>1220</v>
      </c>
      <c r="B1223" t="s">
        <v>220</v>
      </c>
      <c r="C1223" s="4">
        <v>0</v>
      </c>
      <c r="D1223">
        <v>0</v>
      </c>
      <c r="E1223" t="s">
        <v>212</v>
      </c>
      <c r="F1223" t="s">
        <v>215</v>
      </c>
    </row>
    <row r="1224" spans="1:6" x14ac:dyDescent="0.3">
      <c r="A1224">
        <v>1221</v>
      </c>
      <c r="B1224" t="s">
        <v>220</v>
      </c>
      <c r="C1224" s="4">
        <v>0</v>
      </c>
      <c r="D1224">
        <v>0</v>
      </c>
      <c r="E1224" t="s">
        <v>212</v>
      </c>
      <c r="F1224" t="s">
        <v>215</v>
      </c>
    </row>
    <row r="1225" spans="1:6" x14ac:dyDescent="0.3">
      <c r="A1225">
        <v>1222</v>
      </c>
      <c r="B1225" t="s">
        <v>220</v>
      </c>
      <c r="C1225" s="4">
        <v>0</v>
      </c>
      <c r="D1225">
        <v>0</v>
      </c>
      <c r="E1225" t="s">
        <v>212</v>
      </c>
      <c r="F1225" t="s">
        <v>215</v>
      </c>
    </row>
    <row r="1226" spans="1:6" x14ac:dyDescent="0.3">
      <c r="A1226">
        <v>1223</v>
      </c>
      <c r="B1226" t="s">
        <v>220</v>
      </c>
      <c r="C1226" s="4">
        <v>0</v>
      </c>
      <c r="D1226">
        <v>0</v>
      </c>
      <c r="E1226" t="s">
        <v>212</v>
      </c>
      <c r="F1226" t="s">
        <v>215</v>
      </c>
    </row>
    <row r="1227" spans="1:6" x14ac:dyDescent="0.3">
      <c r="A1227">
        <v>1224</v>
      </c>
      <c r="B1227" t="s">
        <v>220</v>
      </c>
      <c r="C1227" s="4">
        <v>0</v>
      </c>
      <c r="D1227">
        <v>0</v>
      </c>
      <c r="E1227" t="s">
        <v>212</v>
      </c>
      <c r="F1227" t="s">
        <v>215</v>
      </c>
    </row>
    <row r="1228" spans="1:6" x14ac:dyDescent="0.3">
      <c r="A1228">
        <v>1225</v>
      </c>
      <c r="B1228" t="s">
        <v>220</v>
      </c>
      <c r="C1228" s="4">
        <v>0</v>
      </c>
      <c r="D1228">
        <v>0</v>
      </c>
      <c r="E1228" t="s">
        <v>212</v>
      </c>
      <c r="F1228" t="s">
        <v>215</v>
      </c>
    </row>
    <row r="1229" spans="1:6" x14ac:dyDescent="0.3">
      <c r="A1229">
        <v>1226</v>
      </c>
      <c r="B1229" t="s">
        <v>220</v>
      </c>
      <c r="C1229" s="4">
        <v>0</v>
      </c>
      <c r="D1229">
        <v>0</v>
      </c>
      <c r="E1229" t="s">
        <v>212</v>
      </c>
      <c r="F1229" t="s">
        <v>215</v>
      </c>
    </row>
    <row r="1230" spans="1:6" x14ac:dyDescent="0.3">
      <c r="A1230">
        <v>1227</v>
      </c>
      <c r="B1230" t="s">
        <v>220</v>
      </c>
      <c r="C1230" s="4">
        <v>0</v>
      </c>
      <c r="D1230">
        <v>0</v>
      </c>
      <c r="E1230" t="s">
        <v>212</v>
      </c>
      <c r="F1230" t="s">
        <v>215</v>
      </c>
    </row>
    <row r="1231" spans="1:6" x14ac:dyDescent="0.3">
      <c r="A1231">
        <v>1228</v>
      </c>
      <c r="B1231" t="s">
        <v>220</v>
      </c>
      <c r="C1231" s="4">
        <v>0</v>
      </c>
      <c r="D1231">
        <v>0</v>
      </c>
      <c r="E1231" t="s">
        <v>212</v>
      </c>
      <c r="F1231" t="s">
        <v>215</v>
      </c>
    </row>
    <row r="1232" spans="1:6" x14ac:dyDescent="0.3">
      <c r="A1232">
        <v>1229</v>
      </c>
      <c r="B1232" t="s">
        <v>220</v>
      </c>
      <c r="C1232" s="4">
        <v>0</v>
      </c>
      <c r="D1232">
        <v>0</v>
      </c>
      <c r="E1232" t="s">
        <v>212</v>
      </c>
      <c r="F1232" t="s">
        <v>215</v>
      </c>
    </row>
    <row r="1233" spans="1:6" x14ac:dyDescent="0.3">
      <c r="A1233">
        <v>1230</v>
      </c>
      <c r="B1233" t="s">
        <v>220</v>
      </c>
      <c r="C1233" s="4">
        <v>0</v>
      </c>
      <c r="D1233">
        <v>0</v>
      </c>
      <c r="E1233" t="s">
        <v>212</v>
      </c>
      <c r="F1233" t="s">
        <v>215</v>
      </c>
    </row>
    <row r="1234" spans="1:6" x14ac:dyDescent="0.3">
      <c r="A1234">
        <v>1231</v>
      </c>
      <c r="B1234" t="s">
        <v>220</v>
      </c>
      <c r="C1234" s="4">
        <v>0</v>
      </c>
      <c r="D1234">
        <v>0</v>
      </c>
      <c r="E1234" t="s">
        <v>212</v>
      </c>
      <c r="F1234" t="s">
        <v>215</v>
      </c>
    </row>
    <row r="1235" spans="1:6" x14ac:dyDescent="0.3">
      <c r="A1235">
        <v>1232</v>
      </c>
      <c r="B1235" t="s">
        <v>220</v>
      </c>
      <c r="C1235" s="4">
        <v>0</v>
      </c>
      <c r="D1235">
        <v>0</v>
      </c>
      <c r="E1235" t="s">
        <v>212</v>
      </c>
      <c r="F1235" t="s">
        <v>215</v>
      </c>
    </row>
    <row r="1236" spans="1:6" x14ac:dyDescent="0.3">
      <c r="A1236">
        <v>1233</v>
      </c>
      <c r="B1236" t="s">
        <v>220</v>
      </c>
      <c r="C1236" s="4">
        <v>0</v>
      </c>
      <c r="D1236">
        <v>0</v>
      </c>
      <c r="E1236" t="s">
        <v>212</v>
      </c>
      <c r="F1236" t="s">
        <v>215</v>
      </c>
    </row>
    <row r="1237" spans="1:6" x14ac:dyDescent="0.3">
      <c r="A1237">
        <v>1234</v>
      </c>
      <c r="B1237" t="s">
        <v>220</v>
      </c>
      <c r="C1237" s="4">
        <v>0</v>
      </c>
      <c r="D1237">
        <v>0</v>
      </c>
      <c r="E1237" t="s">
        <v>212</v>
      </c>
      <c r="F1237" t="s">
        <v>215</v>
      </c>
    </row>
    <row r="1238" spans="1:6" x14ac:dyDescent="0.3">
      <c r="A1238">
        <v>1235</v>
      </c>
      <c r="B1238" t="s">
        <v>220</v>
      </c>
      <c r="C1238" s="4">
        <v>0</v>
      </c>
      <c r="D1238">
        <v>0</v>
      </c>
      <c r="E1238" t="s">
        <v>212</v>
      </c>
      <c r="F1238" t="s">
        <v>215</v>
      </c>
    </row>
    <row r="1239" spans="1:6" x14ac:dyDescent="0.3">
      <c r="A1239">
        <v>1236</v>
      </c>
      <c r="B1239" t="s">
        <v>220</v>
      </c>
      <c r="C1239" s="4">
        <v>0</v>
      </c>
      <c r="D1239">
        <v>0</v>
      </c>
      <c r="E1239" t="s">
        <v>212</v>
      </c>
      <c r="F1239" t="s">
        <v>215</v>
      </c>
    </row>
    <row r="1240" spans="1:6" x14ac:dyDescent="0.3">
      <c r="A1240">
        <v>1237</v>
      </c>
      <c r="B1240" t="s">
        <v>220</v>
      </c>
      <c r="C1240" s="4">
        <v>0</v>
      </c>
      <c r="D1240">
        <v>0</v>
      </c>
      <c r="E1240" t="s">
        <v>212</v>
      </c>
      <c r="F1240" t="s">
        <v>215</v>
      </c>
    </row>
    <row r="1241" spans="1:6" x14ac:dyDescent="0.3">
      <c r="A1241">
        <v>1238</v>
      </c>
      <c r="B1241" t="s">
        <v>220</v>
      </c>
      <c r="C1241" s="4">
        <v>0</v>
      </c>
      <c r="D1241">
        <v>0</v>
      </c>
      <c r="E1241" t="s">
        <v>212</v>
      </c>
      <c r="F1241" t="s">
        <v>215</v>
      </c>
    </row>
    <row r="1242" spans="1:6" x14ac:dyDescent="0.3">
      <c r="A1242">
        <v>1239</v>
      </c>
      <c r="B1242" t="s">
        <v>220</v>
      </c>
      <c r="C1242" s="4">
        <v>0</v>
      </c>
      <c r="D1242">
        <v>0</v>
      </c>
      <c r="E1242" t="s">
        <v>212</v>
      </c>
      <c r="F1242" t="s">
        <v>215</v>
      </c>
    </row>
    <row r="1243" spans="1:6" x14ac:dyDescent="0.3">
      <c r="A1243">
        <v>1240</v>
      </c>
      <c r="B1243" t="s">
        <v>220</v>
      </c>
      <c r="C1243" s="4">
        <v>0</v>
      </c>
      <c r="D1243">
        <v>0</v>
      </c>
      <c r="E1243" t="s">
        <v>212</v>
      </c>
      <c r="F1243" t="s">
        <v>215</v>
      </c>
    </row>
    <row r="1244" spans="1:6" x14ac:dyDescent="0.3">
      <c r="A1244">
        <v>1241</v>
      </c>
      <c r="B1244" t="s">
        <v>220</v>
      </c>
      <c r="C1244" s="4">
        <v>0</v>
      </c>
      <c r="D1244">
        <v>0</v>
      </c>
      <c r="E1244" t="s">
        <v>212</v>
      </c>
      <c r="F1244" t="s">
        <v>215</v>
      </c>
    </row>
    <row r="1245" spans="1:6" x14ac:dyDescent="0.3">
      <c r="A1245">
        <v>1242</v>
      </c>
      <c r="B1245" t="s">
        <v>220</v>
      </c>
      <c r="C1245" s="4">
        <v>0</v>
      </c>
      <c r="D1245">
        <v>0</v>
      </c>
      <c r="E1245" t="s">
        <v>212</v>
      </c>
      <c r="F1245" t="s">
        <v>215</v>
      </c>
    </row>
    <row r="1246" spans="1:6" x14ac:dyDescent="0.3">
      <c r="A1246">
        <v>1243</v>
      </c>
      <c r="B1246" t="s">
        <v>220</v>
      </c>
      <c r="C1246" s="4">
        <v>0</v>
      </c>
      <c r="D1246">
        <v>0</v>
      </c>
      <c r="E1246" t="s">
        <v>212</v>
      </c>
      <c r="F1246" t="s">
        <v>215</v>
      </c>
    </row>
    <row r="1247" spans="1:6" x14ac:dyDescent="0.3">
      <c r="A1247">
        <v>1244</v>
      </c>
      <c r="B1247" t="s">
        <v>220</v>
      </c>
      <c r="C1247" s="4">
        <v>0</v>
      </c>
      <c r="D1247">
        <v>0</v>
      </c>
      <c r="E1247" t="s">
        <v>212</v>
      </c>
      <c r="F1247" t="s">
        <v>215</v>
      </c>
    </row>
    <row r="1248" spans="1:6" x14ac:dyDescent="0.3">
      <c r="A1248">
        <v>1245</v>
      </c>
      <c r="B1248" t="s">
        <v>220</v>
      </c>
      <c r="C1248" s="4">
        <v>0</v>
      </c>
      <c r="D1248">
        <v>0</v>
      </c>
      <c r="E1248" t="s">
        <v>212</v>
      </c>
      <c r="F1248" t="s">
        <v>215</v>
      </c>
    </row>
    <row r="1249" spans="1:6" x14ac:dyDescent="0.3">
      <c r="A1249">
        <v>1246</v>
      </c>
      <c r="B1249" t="s">
        <v>220</v>
      </c>
      <c r="C1249" s="4">
        <v>0</v>
      </c>
      <c r="D1249">
        <v>0</v>
      </c>
      <c r="E1249" t="s">
        <v>212</v>
      </c>
      <c r="F1249" t="s">
        <v>215</v>
      </c>
    </row>
    <row r="1250" spans="1:6" x14ac:dyDescent="0.3">
      <c r="A1250">
        <v>1247</v>
      </c>
      <c r="B1250" t="s">
        <v>220</v>
      </c>
      <c r="C1250" s="4">
        <v>0</v>
      </c>
      <c r="D1250">
        <v>0</v>
      </c>
      <c r="E1250" t="s">
        <v>212</v>
      </c>
      <c r="F1250" t="s">
        <v>215</v>
      </c>
    </row>
    <row r="1251" spans="1:6" x14ac:dyDescent="0.3">
      <c r="A1251">
        <v>1248</v>
      </c>
      <c r="B1251" t="s">
        <v>220</v>
      </c>
      <c r="C1251" s="4">
        <v>0</v>
      </c>
      <c r="D1251">
        <v>0</v>
      </c>
      <c r="E1251" t="s">
        <v>212</v>
      </c>
      <c r="F1251" t="s">
        <v>215</v>
      </c>
    </row>
    <row r="1252" spans="1:6" x14ac:dyDescent="0.3">
      <c r="A1252">
        <v>1249</v>
      </c>
      <c r="B1252" t="s">
        <v>220</v>
      </c>
      <c r="C1252" s="4">
        <v>0</v>
      </c>
      <c r="D1252">
        <v>0</v>
      </c>
      <c r="E1252" t="s">
        <v>212</v>
      </c>
      <c r="F1252" t="s">
        <v>215</v>
      </c>
    </row>
    <row r="1253" spans="1:6" x14ac:dyDescent="0.3">
      <c r="A1253">
        <v>1250</v>
      </c>
      <c r="B1253" t="s">
        <v>220</v>
      </c>
      <c r="C1253" s="4">
        <v>0</v>
      </c>
      <c r="D1253">
        <v>0</v>
      </c>
      <c r="E1253" t="s">
        <v>212</v>
      </c>
      <c r="F1253" t="s">
        <v>215</v>
      </c>
    </row>
    <row r="1254" spans="1:6" x14ac:dyDescent="0.3">
      <c r="A1254">
        <v>1251</v>
      </c>
      <c r="B1254" t="s">
        <v>220</v>
      </c>
      <c r="C1254" s="4">
        <v>0</v>
      </c>
      <c r="D1254">
        <v>0</v>
      </c>
      <c r="E1254" t="s">
        <v>212</v>
      </c>
      <c r="F1254" t="s">
        <v>215</v>
      </c>
    </row>
    <row r="1255" spans="1:6" x14ac:dyDescent="0.3">
      <c r="A1255">
        <v>1252</v>
      </c>
      <c r="B1255" t="s">
        <v>220</v>
      </c>
      <c r="C1255" s="4">
        <v>0</v>
      </c>
      <c r="D1255">
        <v>0</v>
      </c>
      <c r="E1255" t="s">
        <v>212</v>
      </c>
      <c r="F1255" t="s">
        <v>215</v>
      </c>
    </row>
    <row r="1256" spans="1:6" x14ac:dyDescent="0.3">
      <c r="A1256">
        <v>1253</v>
      </c>
      <c r="B1256" t="s">
        <v>220</v>
      </c>
      <c r="C1256" s="4">
        <v>0</v>
      </c>
      <c r="D1256">
        <v>0</v>
      </c>
      <c r="E1256" t="s">
        <v>212</v>
      </c>
      <c r="F1256" t="s">
        <v>215</v>
      </c>
    </row>
    <row r="1257" spans="1:6" x14ac:dyDescent="0.3">
      <c r="A1257">
        <v>1254</v>
      </c>
      <c r="B1257" t="s">
        <v>220</v>
      </c>
      <c r="C1257" s="4">
        <v>0</v>
      </c>
      <c r="D1257">
        <v>0</v>
      </c>
      <c r="E1257" t="s">
        <v>212</v>
      </c>
      <c r="F1257" t="s">
        <v>215</v>
      </c>
    </row>
    <row r="1258" spans="1:6" x14ac:dyDescent="0.3">
      <c r="A1258">
        <v>1255</v>
      </c>
      <c r="B1258" t="s">
        <v>220</v>
      </c>
      <c r="C1258" s="4">
        <v>0</v>
      </c>
      <c r="D1258">
        <v>0</v>
      </c>
      <c r="E1258" t="s">
        <v>212</v>
      </c>
      <c r="F1258" t="s">
        <v>215</v>
      </c>
    </row>
    <row r="1259" spans="1:6" x14ac:dyDescent="0.3">
      <c r="A1259">
        <v>1256</v>
      </c>
      <c r="B1259" t="s">
        <v>220</v>
      </c>
      <c r="C1259" s="4">
        <v>0</v>
      </c>
      <c r="D1259">
        <v>0</v>
      </c>
      <c r="E1259" t="s">
        <v>212</v>
      </c>
      <c r="F1259" t="s">
        <v>215</v>
      </c>
    </row>
    <row r="1260" spans="1:6" x14ac:dyDescent="0.3">
      <c r="A1260">
        <v>1257</v>
      </c>
      <c r="B1260" t="s">
        <v>220</v>
      </c>
      <c r="C1260" s="4">
        <v>0</v>
      </c>
      <c r="D1260">
        <v>0</v>
      </c>
      <c r="E1260" t="s">
        <v>212</v>
      </c>
      <c r="F1260" t="s">
        <v>215</v>
      </c>
    </row>
    <row r="1261" spans="1:6" x14ac:dyDescent="0.3">
      <c r="A1261">
        <v>1258</v>
      </c>
      <c r="B1261" t="s">
        <v>220</v>
      </c>
      <c r="C1261" s="4">
        <v>0</v>
      </c>
      <c r="D1261">
        <v>0</v>
      </c>
      <c r="E1261" t="s">
        <v>212</v>
      </c>
      <c r="F1261" t="s">
        <v>215</v>
      </c>
    </row>
    <row r="1262" spans="1:6" x14ac:dyDescent="0.3">
      <c r="A1262">
        <v>1259</v>
      </c>
      <c r="B1262" t="s">
        <v>220</v>
      </c>
      <c r="C1262" s="4">
        <v>0</v>
      </c>
      <c r="D1262">
        <v>0</v>
      </c>
      <c r="E1262" t="s">
        <v>212</v>
      </c>
      <c r="F1262" t="s">
        <v>215</v>
      </c>
    </row>
    <row r="1263" spans="1:6" x14ac:dyDescent="0.3">
      <c r="A1263">
        <v>1260</v>
      </c>
      <c r="B1263" t="s">
        <v>220</v>
      </c>
      <c r="C1263" s="4">
        <v>0</v>
      </c>
      <c r="D1263">
        <v>0</v>
      </c>
      <c r="E1263" t="s">
        <v>212</v>
      </c>
      <c r="F1263" t="s">
        <v>215</v>
      </c>
    </row>
    <row r="1264" spans="1:6" x14ac:dyDescent="0.3">
      <c r="A1264">
        <v>1261</v>
      </c>
      <c r="B1264" t="s">
        <v>220</v>
      </c>
      <c r="C1264" s="4">
        <v>0</v>
      </c>
      <c r="D1264">
        <v>0</v>
      </c>
      <c r="E1264" t="s">
        <v>212</v>
      </c>
      <c r="F1264" t="s">
        <v>215</v>
      </c>
    </row>
    <row r="1265" spans="1:6" x14ac:dyDescent="0.3">
      <c r="A1265">
        <v>1262</v>
      </c>
      <c r="B1265" t="s">
        <v>220</v>
      </c>
      <c r="C1265" s="4">
        <v>0</v>
      </c>
      <c r="D1265">
        <v>0</v>
      </c>
      <c r="E1265" t="s">
        <v>212</v>
      </c>
      <c r="F1265" t="s">
        <v>215</v>
      </c>
    </row>
    <row r="1266" spans="1:6" x14ac:dyDescent="0.3">
      <c r="A1266">
        <v>1263</v>
      </c>
      <c r="B1266" t="s">
        <v>220</v>
      </c>
      <c r="C1266" s="4">
        <v>0</v>
      </c>
      <c r="D1266">
        <v>0</v>
      </c>
      <c r="E1266" t="s">
        <v>212</v>
      </c>
      <c r="F1266" t="s">
        <v>215</v>
      </c>
    </row>
    <row r="1267" spans="1:6" x14ac:dyDescent="0.3">
      <c r="A1267">
        <v>1264</v>
      </c>
      <c r="B1267" t="s">
        <v>220</v>
      </c>
      <c r="C1267" s="4">
        <v>0</v>
      </c>
      <c r="D1267">
        <v>0</v>
      </c>
      <c r="E1267" t="s">
        <v>212</v>
      </c>
      <c r="F1267" t="s">
        <v>215</v>
      </c>
    </row>
    <row r="1268" spans="1:6" x14ac:dyDescent="0.3">
      <c r="A1268">
        <v>1265</v>
      </c>
      <c r="B1268" t="s">
        <v>220</v>
      </c>
      <c r="C1268" s="4">
        <v>0</v>
      </c>
      <c r="D1268">
        <v>0</v>
      </c>
      <c r="E1268" t="s">
        <v>212</v>
      </c>
      <c r="F1268" t="s">
        <v>215</v>
      </c>
    </row>
    <row r="1269" spans="1:6" x14ac:dyDescent="0.3">
      <c r="A1269">
        <v>1266</v>
      </c>
      <c r="B1269" t="s">
        <v>220</v>
      </c>
      <c r="C1269" s="4">
        <v>0</v>
      </c>
      <c r="D1269">
        <v>0</v>
      </c>
      <c r="E1269" t="s">
        <v>212</v>
      </c>
      <c r="F1269" t="s">
        <v>215</v>
      </c>
    </row>
    <row r="1270" spans="1:6" x14ac:dyDescent="0.3">
      <c r="A1270">
        <v>1267</v>
      </c>
      <c r="B1270" t="s">
        <v>220</v>
      </c>
      <c r="C1270" s="4">
        <v>0</v>
      </c>
      <c r="D1270">
        <v>0</v>
      </c>
      <c r="E1270" t="s">
        <v>212</v>
      </c>
      <c r="F1270" t="s">
        <v>215</v>
      </c>
    </row>
    <row r="1271" spans="1:6" x14ac:dyDescent="0.3">
      <c r="A1271">
        <v>1268</v>
      </c>
      <c r="B1271" t="s">
        <v>220</v>
      </c>
      <c r="C1271" s="4">
        <v>0</v>
      </c>
      <c r="D1271">
        <v>0</v>
      </c>
      <c r="E1271" t="s">
        <v>212</v>
      </c>
      <c r="F1271" t="s">
        <v>215</v>
      </c>
    </row>
    <row r="1272" spans="1:6" x14ac:dyDescent="0.3">
      <c r="A1272">
        <v>1269</v>
      </c>
      <c r="B1272" t="s">
        <v>220</v>
      </c>
      <c r="C1272" s="4">
        <v>0</v>
      </c>
      <c r="D1272">
        <v>0</v>
      </c>
      <c r="E1272" t="s">
        <v>212</v>
      </c>
      <c r="F1272" t="s">
        <v>215</v>
      </c>
    </row>
    <row r="1273" spans="1:6" x14ac:dyDescent="0.3">
      <c r="A1273">
        <v>1270</v>
      </c>
      <c r="B1273" t="s">
        <v>220</v>
      </c>
      <c r="C1273" s="4">
        <v>0</v>
      </c>
      <c r="D1273">
        <v>0</v>
      </c>
      <c r="E1273" t="s">
        <v>212</v>
      </c>
      <c r="F1273" t="s">
        <v>215</v>
      </c>
    </row>
    <row r="1274" spans="1:6" x14ac:dyDescent="0.3">
      <c r="A1274">
        <v>1271</v>
      </c>
      <c r="B1274" t="s">
        <v>220</v>
      </c>
      <c r="C1274" s="4">
        <v>0</v>
      </c>
      <c r="D1274">
        <v>0</v>
      </c>
      <c r="E1274" t="s">
        <v>212</v>
      </c>
      <c r="F1274" t="s">
        <v>215</v>
      </c>
    </row>
    <row r="1275" spans="1:6" x14ac:dyDescent="0.3">
      <c r="A1275">
        <v>1272</v>
      </c>
      <c r="B1275" t="s">
        <v>220</v>
      </c>
      <c r="C1275" s="4">
        <v>0</v>
      </c>
      <c r="D1275">
        <v>0</v>
      </c>
      <c r="E1275" t="s">
        <v>212</v>
      </c>
      <c r="F1275" t="s">
        <v>215</v>
      </c>
    </row>
    <row r="1276" spans="1:6" x14ac:dyDescent="0.3">
      <c r="A1276">
        <v>1273</v>
      </c>
      <c r="B1276" t="s">
        <v>220</v>
      </c>
      <c r="C1276" s="4">
        <v>0</v>
      </c>
      <c r="D1276">
        <v>0</v>
      </c>
      <c r="E1276" t="s">
        <v>212</v>
      </c>
      <c r="F1276" t="s">
        <v>215</v>
      </c>
    </row>
    <row r="1277" spans="1:6" x14ac:dyDescent="0.3">
      <c r="A1277">
        <v>1274</v>
      </c>
      <c r="B1277" t="s">
        <v>220</v>
      </c>
      <c r="C1277" s="4">
        <v>0</v>
      </c>
      <c r="D1277">
        <v>0</v>
      </c>
      <c r="E1277" t="s">
        <v>212</v>
      </c>
      <c r="F1277" t="s">
        <v>215</v>
      </c>
    </row>
    <row r="1278" spans="1:6" x14ac:dyDescent="0.3">
      <c r="A1278">
        <v>1275</v>
      </c>
      <c r="B1278" t="s">
        <v>220</v>
      </c>
      <c r="C1278" s="4">
        <v>0</v>
      </c>
      <c r="D1278">
        <v>0</v>
      </c>
      <c r="E1278" t="s">
        <v>212</v>
      </c>
      <c r="F1278" t="s">
        <v>215</v>
      </c>
    </row>
    <row r="1279" spans="1:6" x14ac:dyDescent="0.3">
      <c r="A1279">
        <v>1276</v>
      </c>
      <c r="B1279" t="s">
        <v>220</v>
      </c>
      <c r="C1279" s="4">
        <v>0</v>
      </c>
      <c r="D1279">
        <v>0</v>
      </c>
      <c r="E1279" t="s">
        <v>212</v>
      </c>
      <c r="F1279" t="s">
        <v>215</v>
      </c>
    </row>
    <row r="1280" spans="1:6" x14ac:dyDescent="0.3">
      <c r="A1280">
        <v>1277</v>
      </c>
      <c r="B1280" t="s">
        <v>220</v>
      </c>
      <c r="C1280" s="4">
        <v>0</v>
      </c>
      <c r="D1280">
        <v>0</v>
      </c>
      <c r="E1280" t="s">
        <v>212</v>
      </c>
      <c r="F1280" t="s">
        <v>215</v>
      </c>
    </row>
    <row r="1281" spans="1:6" x14ac:dyDescent="0.3">
      <c r="A1281">
        <v>1278</v>
      </c>
      <c r="B1281" t="s">
        <v>220</v>
      </c>
      <c r="C1281" s="4">
        <v>0</v>
      </c>
      <c r="D1281">
        <v>0</v>
      </c>
      <c r="E1281" t="s">
        <v>212</v>
      </c>
      <c r="F1281" t="s">
        <v>215</v>
      </c>
    </row>
    <row r="1282" spans="1:6" x14ac:dyDescent="0.3">
      <c r="A1282">
        <v>1279</v>
      </c>
      <c r="B1282" t="s">
        <v>220</v>
      </c>
      <c r="C1282" s="4">
        <v>0</v>
      </c>
      <c r="D1282">
        <v>0</v>
      </c>
      <c r="E1282" t="s">
        <v>212</v>
      </c>
      <c r="F1282" t="s">
        <v>215</v>
      </c>
    </row>
    <row r="1283" spans="1:6" x14ac:dyDescent="0.3">
      <c r="A1283">
        <v>1280</v>
      </c>
      <c r="B1283" t="s">
        <v>220</v>
      </c>
      <c r="C1283" s="4">
        <v>0</v>
      </c>
      <c r="D1283">
        <v>0</v>
      </c>
      <c r="E1283" t="s">
        <v>212</v>
      </c>
      <c r="F1283" t="s">
        <v>215</v>
      </c>
    </row>
    <row r="1284" spans="1:6" x14ac:dyDescent="0.3">
      <c r="A1284">
        <v>1281</v>
      </c>
      <c r="B1284" t="s">
        <v>220</v>
      </c>
      <c r="C1284" s="4">
        <v>0</v>
      </c>
      <c r="D1284">
        <v>0</v>
      </c>
      <c r="E1284" t="s">
        <v>212</v>
      </c>
      <c r="F1284" t="s">
        <v>215</v>
      </c>
    </row>
    <row r="1285" spans="1:6" x14ac:dyDescent="0.3">
      <c r="A1285">
        <v>1282</v>
      </c>
      <c r="B1285" t="s">
        <v>220</v>
      </c>
      <c r="C1285" s="4">
        <v>0</v>
      </c>
      <c r="D1285">
        <v>0</v>
      </c>
      <c r="E1285" t="s">
        <v>212</v>
      </c>
      <c r="F1285" t="s">
        <v>215</v>
      </c>
    </row>
    <row r="1286" spans="1:6" x14ac:dyDescent="0.3">
      <c r="A1286">
        <v>1283</v>
      </c>
      <c r="B1286" t="s">
        <v>220</v>
      </c>
      <c r="C1286" s="4">
        <v>0</v>
      </c>
      <c r="D1286">
        <v>0</v>
      </c>
      <c r="E1286" t="s">
        <v>212</v>
      </c>
      <c r="F1286" t="s">
        <v>215</v>
      </c>
    </row>
    <row r="1287" spans="1:6" x14ac:dyDescent="0.3">
      <c r="A1287">
        <v>1284</v>
      </c>
      <c r="B1287" t="s">
        <v>220</v>
      </c>
      <c r="C1287" s="4">
        <v>0</v>
      </c>
      <c r="D1287">
        <v>0</v>
      </c>
      <c r="E1287" t="s">
        <v>212</v>
      </c>
      <c r="F1287" t="s">
        <v>215</v>
      </c>
    </row>
    <row r="1288" spans="1:6" x14ac:dyDescent="0.3">
      <c r="A1288">
        <v>1285</v>
      </c>
      <c r="B1288" t="s">
        <v>220</v>
      </c>
      <c r="C1288" s="4">
        <v>0</v>
      </c>
      <c r="D1288">
        <v>0</v>
      </c>
      <c r="E1288" t="s">
        <v>212</v>
      </c>
      <c r="F1288" t="s">
        <v>215</v>
      </c>
    </row>
    <row r="1289" spans="1:6" x14ac:dyDescent="0.3">
      <c r="A1289">
        <v>1286</v>
      </c>
      <c r="B1289" t="s">
        <v>220</v>
      </c>
      <c r="C1289" s="4">
        <v>0</v>
      </c>
      <c r="D1289">
        <v>0</v>
      </c>
      <c r="E1289" t="s">
        <v>212</v>
      </c>
      <c r="F1289" t="s">
        <v>215</v>
      </c>
    </row>
    <row r="1290" spans="1:6" x14ac:dyDescent="0.3">
      <c r="A1290">
        <v>1287</v>
      </c>
      <c r="B1290" t="s">
        <v>220</v>
      </c>
      <c r="C1290" s="4">
        <v>0</v>
      </c>
      <c r="D1290">
        <v>0</v>
      </c>
      <c r="E1290" t="s">
        <v>212</v>
      </c>
      <c r="F1290" t="s">
        <v>215</v>
      </c>
    </row>
    <row r="1291" spans="1:6" x14ac:dyDescent="0.3">
      <c r="A1291">
        <v>1288</v>
      </c>
      <c r="B1291" t="s">
        <v>220</v>
      </c>
      <c r="C1291" s="4">
        <v>0</v>
      </c>
      <c r="D1291">
        <v>0</v>
      </c>
      <c r="E1291" t="s">
        <v>212</v>
      </c>
      <c r="F1291" t="s">
        <v>215</v>
      </c>
    </row>
    <row r="1292" spans="1:6" x14ac:dyDescent="0.3">
      <c r="A1292">
        <v>1289</v>
      </c>
      <c r="B1292" t="s">
        <v>220</v>
      </c>
      <c r="C1292" s="4">
        <v>0</v>
      </c>
      <c r="D1292">
        <v>0</v>
      </c>
      <c r="E1292" t="s">
        <v>212</v>
      </c>
      <c r="F1292" t="s">
        <v>215</v>
      </c>
    </row>
    <row r="1293" spans="1:6" x14ac:dyDescent="0.3">
      <c r="A1293">
        <v>1290</v>
      </c>
      <c r="B1293" t="s">
        <v>220</v>
      </c>
      <c r="C1293" s="4">
        <v>0</v>
      </c>
      <c r="D1293">
        <v>0</v>
      </c>
      <c r="E1293" t="s">
        <v>212</v>
      </c>
      <c r="F1293" t="s">
        <v>215</v>
      </c>
    </row>
    <row r="1294" spans="1:6" x14ac:dyDescent="0.3">
      <c r="A1294">
        <v>1291</v>
      </c>
      <c r="B1294" t="s">
        <v>220</v>
      </c>
      <c r="C1294" s="4">
        <v>0</v>
      </c>
      <c r="D1294">
        <v>0</v>
      </c>
      <c r="E1294" t="s">
        <v>212</v>
      </c>
      <c r="F1294" t="s">
        <v>215</v>
      </c>
    </row>
    <row r="1295" spans="1:6" x14ac:dyDescent="0.3">
      <c r="A1295">
        <v>1292</v>
      </c>
      <c r="B1295" t="s">
        <v>220</v>
      </c>
      <c r="C1295" s="4">
        <v>0</v>
      </c>
      <c r="D1295">
        <v>0</v>
      </c>
      <c r="E1295" t="s">
        <v>212</v>
      </c>
      <c r="F1295" t="s">
        <v>215</v>
      </c>
    </row>
    <row r="1296" spans="1:6" x14ac:dyDescent="0.3">
      <c r="A1296">
        <v>1293</v>
      </c>
      <c r="B1296" t="s">
        <v>220</v>
      </c>
      <c r="C1296" s="4">
        <v>0</v>
      </c>
      <c r="D1296">
        <v>0</v>
      </c>
      <c r="E1296" t="s">
        <v>212</v>
      </c>
      <c r="F1296" t="s">
        <v>215</v>
      </c>
    </row>
    <row r="1297" spans="1:6" x14ac:dyDescent="0.3">
      <c r="A1297">
        <v>1294</v>
      </c>
      <c r="B1297" t="s">
        <v>220</v>
      </c>
      <c r="C1297" s="4">
        <v>0</v>
      </c>
      <c r="D1297">
        <v>0</v>
      </c>
      <c r="E1297" t="s">
        <v>212</v>
      </c>
      <c r="F1297" t="s">
        <v>215</v>
      </c>
    </row>
    <row r="1298" spans="1:6" x14ac:dyDescent="0.3">
      <c r="A1298">
        <v>1295</v>
      </c>
      <c r="B1298" t="s">
        <v>220</v>
      </c>
      <c r="C1298" s="4">
        <v>0</v>
      </c>
      <c r="D1298">
        <v>0</v>
      </c>
      <c r="E1298" t="s">
        <v>212</v>
      </c>
      <c r="F1298" t="s">
        <v>215</v>
      </c>
    </row>
    <row r="1299" spans="1:6" x14ac:dyDescent="0.3">
      <c r="A1299">
        <v>1296</v>
      </c>
      <c r="B1299" t="s">
        <v>220</v>
      </c>
      <c r="C1299" s="4">
        <v>0</v>
      </c>
      <c r="D1299">
        <v>0</v>
      </c>
      <c r="E1299" t="s">
        <v>212</v>
      </c>
      <c r="F1299" t="s">
        <v>215</v>
      </c>
    </row>
    <row r="1300" spans="1:6" x14ac:dyDescent="0.3">
      <c r="A1300">
        <v>1297</v>
      </c>
      <c r="B1300" t="s">
        <v>220</v>
      </c>
      <c r="C1300" s="4">
        <v>0</v>
      </c>
      <c r="D1300">
        <v>0</v>
      </c>
      <c r="E1300" t="s">
        <v>212</v>
      </c>
      <c r="F1300" t="s">
        <v>215</v>
      </c>
    </row>
    <row r="1301" spans="1:6" x14ac:dyDescent="0.3">
      <c r="A1301">
        <v>1298</v>
      </c>
      <c r="B1301" t="s">
        <v>220</v>
      </c>
      <c r="C1301" s="4">
        <v>0</v>
      </c>
      <c r="D1301">
        <v>0</v>
      </c>
      <c r="E1301" t="s">
        <v>212</v>
      </c>
      <c r="F1301" t="s">
        <v>215</v>
      </c>
    </row>
    <row r="1302" spans="1:6" x14ac:dyDescent="0.3">
      <c r="A1302">
        <v>1299</v>
      </c>
      <c r="B1302" t="s">
        <v>220</v>
      </c>
      <c r="C1302" s="4">
        <v>0</v>
      </c>
      <c r="D1302">
        <v>0</v>
      </c>
      <c r="E1302" t="s">
        <v>212</v>
      </c>
      <c r="F1302" t="s">
        <v>215</v>
      </c>
    </row>
    <row r="1303" spans="1:6" x14ac:dyDescent="0.3">
      <c r="A1303">
        <v>1300</v>
      </c>
      <c r="B1303" t="s">
        <v>220</v>
      </c>
      <c r="C1303" s="4">
        <v>0</v>
      </c>
      <c r="D1303">
        <v>0</v>
      </c>
      <c r="E1303" t="s">
        <v>212</v>
      </c>
      <c r="F1303" t="s">
        <v>215</v>
      </c>
    </row>
    <row r="1304" spans="1:6" x14ac:dyDescent="0.3">
      <c r="A1304">
        <v>1301</v>
      </c>
      <c r="B1304" t="s">
        <v>220</v>
      </c>
      <c r="C1304" s="4">
        <v>0</v>
      </c>
      <c r="D1304">
        <v>0</v>
      </c>
      <c r="E1304" t="s">
        <v>212</v>
      </c>
      <c r="F1304" t="s">
        <v>215</v>
      </c>
    </row>
    <row r="1305" spans="1:6" x14ac:dyDescent="0.3">
      <c r="A1305">
        <v>1302</v>
      </c>
      <c r="B1305" t="s">
        <v>220</v>
      </c>
      <c r="C1305" s="4">
        <v>0</v>
      </c>
      <c r="D1305">
        <v>0</v>
      </c>
      <c r="E1305" t="s">
        <v>212</v>
      </c>
      <c r="F1305" t="s">
        <v>215</v>
      </c>
    </row>
    <row r="1306" spans="1:6" x14ac:dyDescent="0.3">
      <c r="A1306">
        <v>1303</v>
      </c>
      <c r="B1306" t="s">
        <v>220</v>
      </c>
      <c r="C1306" s="4">
        <v>0</v>
      </c>
      <c r="D1306">
        <v>0</v>
      </c>
      <c r="E1306" t="s">
        <v>212</v>
      </c>
      <c r="F1306" t="s">
        <v>215</v>
      </c>
    </row>
    <row r="1307" spans="1:6" x14ac:dyDescent="0.3">
      <c r="A1307">
        <v>1304</v>
      </c>
      <c r="B1307" t="s">
        <v>220</v>
      </c>
      <c r="C1307" s="4">
        <v>0</v>
      </c>
      <c r="D1307">
        <v>0</v>
      </c>
      <c r="E1307" t="s">
        <v>212</v>
      </c>
      <c r="F1307" t="s">
        <v>215</v>
      </c>
    </row>
    <row r="1308" spans="1:6" x14ac:dyDescent="0.3">
      <c r="A1308">
        <v>1305</v>
      </c>
      <c r="B1308" t="s">
        <v>220</v>
      </c>
      <c r="C1308" s="4">
        <v>0</v>
      </c>
      <c r="D1308">
        <v>0</v>
      </c>
      <c r="E1308" t="s">
        <v>212</v>
      </c>
      <c r="F1308" t="s">
        <v>215</v>
      </c>
    </row>
    <row r="1309" spans="1:6" x14ac:dyDescent="0.3">
      <c r="A1309">
        <v>1306</v>
      </c>
      <c r="B1309" t="s">
        <v>220</v>
      </c>
      <c r="C1309" s="4">
        <v>0</v>
      </c>
      <c r="D1309">
        <v>0</v>
      </c>
      <c r="E1309" t="s">
        <v>212</v>
      </c>
      <c r="F1309" t="s">
        <v>215</v>
      </c>
    </row>
    <row r="1310" spans="1:6" x14ac:dyDescent="0.3">
      <c r="A1310">
        <v>1307</v>
      </c>
      <c r="B1310" t="s">
        <v>220</v>
      </c>
      <c r="C1310" s="4">
        <v>0</v>
      </c>
      <c r="D1310">
        <v>0</v>
      </c>
      <c r="E1310" t="s">
        <v>212</v>
      </c>
      <c r="F1310" t="s">
        <v>215</v>
      </c>
    </row>
    <row r="1311" spans="1:6" x14ac:dyDescent="0.3">
      <c r="A1311">
        <v>1308</v>
      </c>
      <c r="B1311" t="s">
        <v>220</v>
      </c>
      <c r="C1311" s="4">
        <v>0</v>
      </c>
      <c r="D1311">
        <v>0</v>
      </c>
      <c r="E1311" t="s">
        <v>212</v>
      </c>
      <c r="F1311" t="s">
        <v>215</v>
      </c>
    </row>
    <row r="1312" spans="1:6" x14ac:dyDescent="0.3">
      <c r="A1312">
        <v>1309</v>
      </c>
      <c r="B1312" t="s">
        <v>220</v>
      </c>
      <c r="C1312" s="4">
        <v>0</v>
      </c>
      <c r="D1312">
        <v>0</v>
      </c>
      <c r="E1312" t="s">
        <v>212</v>
      </c>
      <c r="F1312" t="s">
        <v>215</v>
      </c>
    </row>
    <row r="1313" spans="1:6" x14ac:dyDescent="0.3">
      <c r="A1313">
        <v>1310</v>
      </c>
      <c r="B1313" t="s">
        <v>220</v>
      </c>
      <c r="C1313" s="4">
        <v>0</v>
      </c>
      <c r="D1313">
        <v>0</v>
      </c>
      <c r="E1313" t="s">
        <v>212</v>
      </c>
      <c r="F1313" t="s">
        <v>215</v>
      </c>
    </row>
    <row r="1314" spans="1:6" x14ac:dyDescent="0.3">
      <c r="A1314">
        <v>1311</v>
      </c>
      <c r="B1314" t="s">
        <v>220</v>
      </c>
      <c r="C1314" s="4">
        <v>0</v>
      </c>
      <c r="D1314">
        <v>0</v>
      </c>
      <c r="E1314" t="s">
        <v>212</v>
      </c>
      <c r="F1314" t="s">
        <v>215</v>
      </c>
    </row>
    <row r="1315" spans="1:6" x14ac:dyDescent="0.3">
      <c r="A1315">
        <v>1312</v>
      </c>
      <c r="B1315" t="s">
        <v>220</v>
      </c>
      <c r="C1315" s="4">
        <v>0</v>
      </c>
      <c r="D1315">
        <v>0</v>
      </c>
      <c r="E1315" t="s">
        <v>212</v>
      </c>
      <c r="F1315" t="s">
        <v>215</v>
      </c>
    </row>
    <row r="1316" spans="1:6" x14ac:dyDescent="0.3">
      <c r="A1316">
        <v>1313</v>
      </c>
      <c r="B1316" t="s">
        <v>220</v>
      </c>
      <c r="C1316" s="4">
        <v>0</v>
      </c>
      <c r="D1316">
        <v>0</v>
      </c>
      <c r="E1316" t="s">
        <v>212</v>
      </c>
      <c r="F1316" t="s">
        <v>215</v>
      </c>
    </row>
    <row r="1317" spans="1:6" x14ac:dyDescent="0.3">
      <c r="A1317">
        <v>1314</v>
      </c>
      <c r="B1317" t="s">
        <v>220</v>
      </c>
      <c r="C1317" s="4">
        <v>0</v>
      </c>
      <c r="D1317">
        <v>0</v>
      </c>
      <c r="E1317" t="s">
        <v>212</v>
      </c>
      <c r="F1317" t="s">
        <v>215</v>
      </c>
    </row>
    <row r="1318" spans="1:6" x14ac:dyDescent="0.3">
      <c r="A1318">
        <v>1315</v>
      </c>
      <c r="B1318" t="s">
        <v>220</v>
      </c>
      <c r="C1318" s="4">
        <v>0</v>
      </c>
      <c r="D1318">
        <v>0</v>
      </c>
      <c r="E1318" t="s">
        <v>212</v>
      </c>
      <c r="F1318" t="s">
        <v>215</v>
      </c>
    </row>
    <row r="1319" spans="1:6" x14ac:dyDescent="0.3">
      <c r="A1319">
        <v>1316</v>
      </c>
      <c r="B1319" t="s">
        <v>220</v>
      </c>
      <c r="C1319" s="4">
        <v>0</v>
      </c>
      <c r="D1319">
        <v>0</v>
      </c>
      <c r="E1319" t="s">
        <v>212</v>
      </c>
      <c r="F1319" t="s">
        <v>215</v>
      </c>
    </row>
    <row r="1320" spans="1:6" x14ac:dyDescent="0.3">
      <c r="A1320">
        <v>1317</v>
      </c>
      <c r="B1320" t="s">
        <v>220</v>
      </c>
      <c r="C1320" s="4">
        <v>0</v>
      </c>
      <c r="D1320">
        <v>0</v>
      </c>
      <c r="E1320" t="s">
        <v>212</v>
      </c>
      <c r="F1320" t="s">
        <v>215</v>
      </c>
    </row>
    <row r="1321" spans="1:6" x14ac:dyDescent="0.3">
      <c r="A1321">
        <v>1318</v>
      </c>
      <c r="B1321" t="s">
        <v>220</v>
      </c>
      <c r="C1321" s="4">
        <v>0</v>
      </c>
      <c r="D1321">
        <v>0</v>
      </c>
      <c r="E1321" t="s">
        <v>212</v>
      </c>
      <c r="F1321" t="s">
        <v>215</v>
      </c>
    </row>
    <row r="1322" spans="1:6" x14ac:dyDescent="0.3">
      <c r="A1322">
        <v>1319</v>
      </c>
      <c r="B1322" t="s">
        <v>220</v>
      </c>
      <c r="C1322" s="4">
        <v>0</v>
      </c>
      <c r="D1322">
        <v>0</v>
      </c>
      <c r="E1322" t="s">
        <v>212</v>
      </c>
      <c r="F1322" t="s">
        <v>215</v>
      </c>
    </row>
    <row r="1323" spans="1:6" x14ac:dyDescent="0.3">
      <c r="A1323">
        <v>1320</v>
      </c>
      <c r="B1323" t="s">
        <v>220</v>
      </c>
      <c r="C1323" s="4">
        <v>0</v>
      </c>
      <c r="D1323">
        <v>0</v>
      </c>
      <c r="E1323" t="s">
        <v>212</v>
      </c>
      <c r="F1323" t="s">
        <v>215</v>
      </c>
    </row>
    <row r="1324" spans="1:6" x14ac:dyDescent="0.3">
      <c r="A1324">
        <v>1321</v>
      </c>
      <c r="B1324" t="s">
        <v>220</v>
      </c>
      <c r="C1324" s="4">
        <v>0</v>
      </c>
      <c r="D1324">
        <v>0</v>
      </c>
      <c r="E1324" t="s">
        <v>212</v>
      </c>
      <c r="F1324" t="s">
        <v>215</v>
      </c>
    </row>
    <row r="1325" spans="1:6" x14ac:dyDescent="0.3">
      <c r="A1325">
        <v>1322</v>
      </c>
      <c r="B1325" t="s">
        <v>220</v>
      </c>
      <c r="C1325" s="4">
        <v>0</v>
      </c>
      <c r="D1325">
        <v>0</v>
      </c>
      <c r="E1325" t="s">
        <v>212</v>
      </c>
      <c r="F1325" t="s">
        <v>215</v>
      </c>
    </row>
    <row r="1326" spans="1:6" x14ac:dyDescent="0.3">
      <c r="A1326">
        <v>1323</v>
      </c>
      <c r="B1326" t="s">
        <v>220</v>
      </c>
      <c r="C1326" s="4">
        <v>0</v>
      </c>
      <c r="D1326">
        <v>0</v>
      </c>
      <c r="E1326" t="s">
        <v>212</v>
      </c>
      <c r="F1326" t="s">
        <v>215</v>
      </c>
    </row>
    <row r="1327" spans="1:6" x14ac:dyDescent="0.3">
      <c r="A1327">
        <v>1324</v>
      </c>
      <c r="B1327" t="s">
        <v>220</v>
      </c>
      <c r="C1327" s="4">
        <v>0</v>
      </c>
      <c r="D1327">
        <v>0</v>
      </c>
      <c r="E1327" t="s">
        <v>212</v>
      </c>
      <c r="F1327" t="s">
        <v>215</v>
      </c>
    </row>
    <row r="1328" spans="1:6" x14ac:dyDescent="0.3">
      <c r="A1328">
        <v>1325</v>
      </c>
      <c r="B1328" t="s">
        <v>220</v>
      </c>
      <c r="C1328" s="4">
        <v>0</v>
      </c>
      <c r="D1328">
        <v>0</v>
      </c>
      <c r="E1328" t="s">
        <v>212</v>
      </c>
      <c r="F1328" t="s">
        <v>215</v>
      </c>
    </row>
    <row r="1329" spans="1:6" x14ac:dyDescent="0.3">
      <c r="A1329">
        <v>1326</v>
      </c>
      <c r="B1329" t="s">
        <v>220</v>
      </c>
      <c r="C1329" s="4">
        <v>0</v>
      </c>
      <c r="D1329">
        <v>0</v>
      </c>
      <c r="E1329" t="s">
        <v>212</v>
      </c>
      <c r="F1329" t="s">
        <v>215</v>
      </c>
    </row>
    <row r="1330" spans="1:6" x14ac:dyDescent="0.3">
      <c r="A1330">
        <v>1327</v>
      </c>
      <c r="B1330" t="s">
        <v>220</v>
      </c>
      <c r="C1330" s="4">
        <v>0</v>
      </c>
      <c r="D1330">
        <v>0</v>
      </c>
      <c r="E1330" t="s">
        <v>212</v>
      </c>
      <c r="F1330" t="s">
        <v>215</v>
      </c>
    </row>
    <row r="1331" spans="1:6" x14ac:dyDescent="0.3">
      <c r="A1331">
        <v>1328</v>
      </c>
      <c r="B1331" t="s">
        <v>220</v>
      </c>
      <c r="C1331" s="4">
        <v>0</v>
      </c>
      <c r="D1331">
        <v>0</v>
      </c>
      <c r="E1331" t="s">
        <v>212</v>
      </c>
      <c r="F1331" t="s">
        <v>215</v>
      </c>
    </row>
    <row r="1332" spans="1:6" x14ac:dyDescent="0.3">
      <c r="A1332">
        <v>1329</v>
      </c>
      <c r="B1332" t="s">
        <v>220</v>
      </c>
      <c r="C1332" s="4">
        <v>0</v>
      </c>
      <c r="D1332">
        <v>0</v>
      </c>
      <c r="E1332" t="s">
        <v>212</v>
      </c>
      <c r="F1332" t="s">
        <v>215</v>
      </c>
    </row>
    <row r="1333" spans="1:6" x14ac:dyDescent="0.3">
      <c r="A1333">
        <v>1330</v>
      </c>
      <c r="B1333" t="s">
        <v>220</v>
      </c>
      <c r="C1333" s="4">
        <v>0</v>
      </c>
      <c r="D1333">
        <v>0</v>
      </c>
      <c r="E1333" t="s">
        <v>212</v>
      </c>
      <c r="F1333" t="s">
        <v>215</v>
      </c>
    </row>
    <row r="1334" spans="1:6" x14ac:dyDescent="0.3">
      <c r="A1334">
        <v>1331</v>
      </c>
      <c r="B1334" t="s">
        <v>220</v>
      </c>
      <c r="C1334" s="4">
        <v>0</v>
      </c>
      <c r="D1334">
        <v>0</v>
      </c>
      <c r="E1334" t="s">
        <v>212</v>
      </c>
      <c r="F1334" t="s">
        <v>215</v>
      </c>
    </row>
    <row r="1335" spans="1:6" x14ac:dyDescent="0.3">
      <c r="A1335">
        <v>1332</v>
      </c>
      <c r="B1335" t="s">
        <v>220</v>
      </c>
      <c r="C1335" s="4">
        <v>0</v>
      </c>
      <c r="D1335">
        <v>0</v>
      </c>
      <c r="E1335" t="s">
        <v>212</v>
      </c>
      <c r="F1335" t="s">
        <v>215</v>
      </c>
    </row>
    <row r="1336" spans="1:6" x14ac:dyDescent="0.3">
      <c r="A1336">
        <v>1333</v>
      </c>
      <c r="B1336" t="s">
        <v>220</v>
      </c>
      <c r="C1336" s="4">
        <v>0</v>
      </c>
      <c r="D1336">
        <v>0</v>
      </c>
      <c r="E1336" t="s">
        <v>212</v>
      </c>
      <c r="F1336" t="s">
        <v>215</v>
      </c>
    </row>
    <row r="1337" spans="1:6" x14ac:dyDescent="0.3">
      <c r="A1337">
        <v>1334</v>
      </c>
      <c r="B1337" t="s">
        <v>220</v>
      </c>
      <c r="C1337" s="4">
        <v>0</v>
      </c>
      <c r="D1337">
        <v>0</v>
      </c>
      <c r="E1337" t="s">
        <v>212</v>
      </c>
      <c r="F1337" t="s">
        <v>215</v>
      </c>
    </row>
    <row r="1338" spans="1:6" x14ac:dyDescent="0.3">
      <c r="A1338">
        <v>1335</v>
      </c>
      <c r="B1338" t="s">
        <v>220</v>
      </c>
      <c r="C1338" s="4">
        <v>0</v>
      </c>
      <c r="D1338">
        <v>0</v>
      </c>
      <c r="E1338" t="s">
        <v>212</v>
      </c>
      <c r="F1338" t="s">
        <v>215</v>
      </c>
    </row>
    <row r="1339" spans="1:6" x14ac:dyDescent="0.3">
      <c r="A1339">
        <v>1336</v>
      </c>
      <c r="B1339" t="s">
        <v>220</v>
      </c>
      <c r="C1339" s="4">
        <v>0</v>
      </c>
      <c r="D1339">
        <v>0</v>
      </c>
      <c r="E1339" t="s">
        <v>212</v>
      </c>
      <c r="F1339" t="s">
        <v>215</v>
      </c>
    </row>
    <row r="1340" spans="1:6" x14ac:dyDescent="0.3">
      <c r="A1340">
        <v>1337</v>
      </c>
      <c r="B1340" t="s">
        <v>220</v>
      </c>
      <c r="C1340" s="4">
        <v>0</v>
      </c>
      <c r="D1340">
        <v>0</v>
      </c>
      <c r="E1340" t="s">
        <v>212</v>
      </c>
      <c r="F1340" t="s">
        <v>215</v>
      </c>
    </row>
    <row r="1341" spans="1:6" x14ac:dyDescent="0.3">
      <c r="A1341">
        <v>1338</v>
      </c>
      <c r="B1341" t="s">
        <v>220</v>
      </c>
      <c r="C1341" s="4">
        <v>0</v>
      </c>
      <c r="D1341">
        <v>0</v>
      </c>
      <c r="E1341" t="s">
        <v>212</v>
      </c>
      <c r="F1341" t="s">
        <v>215</v>
      </c>
    </row>
    <row r="1342" spans="1:6" x14ac:dyDescent="0.3">
      <c r="A1342">
        <v>1339</v>
      </c>
      <c r="B1342" t="s">
        <v>220</v>
      </c>
      <c r="C1342" s="4">
        <v>0</v>
      </c>
      <c r="D1342">
        <v>0</v>
      </c>
      <c r="E1342" t="s">
        <v>212</v>
      </c>
      <c r="F1342" t="s">
        <v>215</v>
      </c>
    </row>
    <row r="1343" spans="1:6" x14ac:dyDescent="0.3">
      <c r="A1343">
        <v>1340</v>
      </c>
      <c r="B1343" t="s">
        <v>220</v>
      </c>
      <c r="C1343" s="4">
        <v>0</v>
      </c>
      <c r="D1343">
        <v>0</v>
      </c>
      <c r="E1343" t="s">
        <v>212</v>
      </c>
      <c r="F1343" t="s">
        <v>215</v>
      </c>
    </row>
    <row r="1344" spans="1:6" x14ac:dyDescent="0.3">
      <c r="A1344">
        <v>1341</v>
      </c>
      <c r="B1344" t="s">
        <v>220</v>
      </c>
      <c r="C1344" s="4">
        <v>0</v>
      </c>
      <c r="D1344">
        <v>0</v>
      </c>
      <c r="E1344" t="s">
        <v>212</v>
      </c>
      <c r="F1344" t="s">
        <v>215</v>
      </c>
    </row>
    <row r="1345" spans="1:6" x14ac:dyDescent="0.3">
      <c r="A1345">
        <v>1342</v>
      </c>
      <c r="B1345" t="s">
        <v>220</v>
      </c>
      <c r="C1345" s="4">
        <v>0</v>
      </c>
      <c r="D1345">
        <v>0</v>
      </c>
      <c r="E1345" t="s">
        <v>212</v>
      </c>
      <c r="F1345" t="s">
        <v>215</v>
      </c>
    </row>
    <row r="1346" spans="1:6" x14ac:dyDescent="0.3">
      <c r="A1346">
        <v>1343</v>
      </c>
      <c r="B1346" t="s">
        <v>220</v>
      </c>
      <c r="C1346" s="4">
        <v>0</v>
      </c>
      <c r="D1346">
        <v>0</v>
      </c>
      <c r="E1346" t="s">
        <v>212</v>
      </c>
      <c r="F1346" t="s">
        <v>215</v>
      </c>
    </row>
    <row r="1347" spans="1:6" x14ac:dyDescent="0.3">
      <c r="A1347">
        <v>1344</v>
      </c>
      <c r="B1347" t="s">
        <v>220</v>
      </c>
      <c r="C1347" s="4">
        <v>0</v>
      </c>
      <c r="D1347">
        <v>0</v>
      </c>
      <c r="E1347" t="s">
        <v>212</v>
      </c>
      <c r="F1347" t="s">
        <v>215</v>
      </c>
    </row>
    <row r="1348" spans="1:6" x14ac:dyDescent="0.3">
      <c r="A1348">
        <v>1345</v>
      </c>
      <c r="B1348" t="s">
        <v>220</v>
      </c>
      <c r="C1348" s="4">
        <v>0</v>
      </c>
      <c r="D1348">
        <v>0</v>
      </c>
      <c r="E1348" t="s">
        <v>212</v>
      </c>
      <c r="F1348" t="s">
        <v>215</v>
      </c>
    </row>
    <row r="1349" spans="1:6" x14ac:dyDescent="0.3">
      <c r="A1349">
        <v>1346</v>
      </c>
      <c r="B1349" t="s">
        <v>220</v>
      </c>
      <c r="C1349" s="4">
        <v>0</v>
      </c>
      <c r="D1349">
        <v>0</v>
      </c>
      <c r="E1349" t="s">
        <v>212</v>
      </c>
      <c r="F1349" t="s">
        <v>215</v>
      </c>
    </row>
    <row r="1350" spans="1:6" x14ac:dyDescent="0.3">
      <c r="A1350">
        <v>1347</v>
      </c>
      <c r="B1350" t="s">
        <v>220</v>
      </c>
      <c r="C1350" s="4">
        <v>0</v>
      </c>
      <c r="D1350">
        <v>0</v>
      </c>
      <c r="E1350" t="s">
        <v>212</v>
      </c>
      <c r="F1350" t="s">
        <v>215</v>
      </c>
    </row>
    <row r="1351" spans="1:6" x14ac:dyDescent="0.3">
      <c r="A1351">
        <v>1348</v>
      </c>
      <c r="B1351" t="s">
        <v>220</v>
      </c>
      <c r="C1351" s="4">
        <v>0</v>
      </c>
      <c r="D1351">
        <v>0</v>
      </c>
      <c r="E1351" t="s">
        <v>212</v>
      </c>
      <c r="F1351" t="s">
        <v>215</v>
      </c>
    </row>
    <row r="1352" spans="1:6" x14ac:dyDescent="0.3">
      <c r="A1352">
        <v>1349</v>
      </c>
      <c r="B1352" t="s">
        <v>220</v>
      </c>
      <c r="C1352" s="4">
        <v>0</v>
      </c>
      <c r="D1352">
        <v>0</v>
      </c>
      <c r="E1352" t="s">
        <v>212</v>
      </c>
      <c r="F1352" t="s">
        <v>215</v>
      </c>
    </row>
    <row r="1353" spans="1:6" x14ac:dyDescent="0.3">
      <c r="A1353">
        <v>1350</v>
      </c>
      <c r="B1353" t="s">
        <v>220</v>
      </c>
      <c r="C1353" s="4">
        <v>0</v>
      </c>
      <c r="D1353">
        <v>0</v>
      </c>
      <c r="E1353" t="s">
        <v>212</v>
      </c>
      <c r="F1353" t="s">
        <v>215</v>
      </c>
    </row>
    <row r="1354" spans="1:6" x14ac:dyDescent="0.3">
      <c r="A1354">
        <v>1351</v>
      </c>
      <c r="B1354" t="s">
        <v>220</v>
      </c>
      <c r="C1354" s="4">
        <v>0</v>
      </c>
      <c r="D1354">
        <v>0</v>
      </c>
      <c r="E1354" t="s">
        <v>212</v>
      </c>
      <c r="F1354" t="s">
        <v>215</v>
      </c>
    </row>
    <row r="1355" spans="1:6" x14ac:dyDescent="0.3">
      <c r="A1355">
        <v>1352</v>
      </c>
      <c r="B1355" t="s">
        <v>220</v>
      </c>
      <c r="C1355" s="4">
        <v>0</v>
      </c>
      <c r="D1355">
        <v>0</v>
      </c>
      <c r="E1355" t="s">
        <v>212</v>
      </c>
      <c r="F1355" t="s">
        <v>215</v>
      </c>
    </row>
    <row r="1356" spans="1:6" x14ac:dyDescent="0.3">
      <c r="A1356">
        <v>1353</v>
      </c>
      <c r="B1356" t="s">
        <v>220</v>
      </c>
      <c r="C1356" s="4">
        <v>0</v>
      </c>
      <c r="D1356">
        <v>0</v>
      </c>
      <c r="E1356" t="s">
        <v>212</v>
      </c>
      <c r="F1356"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356"/>
  <sheetViews>
    <sheetView topLeftCell="A3" workbookViewId="0">
      <selection activeCell="A4" sqref="A4"/>
    </sheetView>
  </sheetViews>
  <sheetFormatPr baseColWidth="10" defaultColWidth="9.109375" defaultRowHeight="14.4" x14ac:dyDescent="0.3"/>
  <cols>
    <col min="1" max="1" width="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row r="61" spans="1:6" x14ac:dyDescent="0.3">
      <c r="A61">
        <v>58</v>
      </c>
      <c r="B61" t="s">
        <v>220</v>
      </c>
      <c r="C61" s="4">
        <v>0</v>
      </c>
      <c r="D61">
        <v>0</v>
      </c>
      <c r="E61" t="s">
        <v>212</v>
      </c>
      <c r="F61" t="s">
        <v>215</v>
      </c>
    </row>
    <row r="62" spans="1:6" x14ac:dyDescent="0.3">
      <c r="A62">
        <v>59</v>
      </c>
      <c r="B62" t="s">
        <v>220</v>
      </c>
      <c r="C62" s="4">
        <v>0</v>
      </c>
      <c r="D62">
        <v>0</v>
      </c>
      <c r="E62" t="s">
        <v>212</v>
      </c>
      <c r="F62" t="s">
        <v>215</v>
      </c>
    </row>
    <row r="63" spans="1:6" x14ac:dyDescent="0.3">
      <c r="A63">
        <v>60</v>
      </c>
      <c r="B63" t="s">
        <v>220</v>
      </c>
      <c r="C63" s="4">
        <v>0</v>
      </c>
      <c r="D63">
        <v>0</v>
      </c>
      <c r="E63" t="s">
        <v>212</v>
      </c>
      <c r="F63" t="s">
        <v>215</v>
      </c>
    </row>
    <row r="64" spans="1:6" x14ac:dyDescent="0.3">
      <c r="A64">
        <v>61</v>
      </c>
      <c r="B64" t="s">
        <v>220</v>
      </c>
      <c r="C64" s="4">
        <v>0</v>
      </c>
      <c r="D64">
        <v>0</v>
      </c>
      <c r="E64" t="s">
        <v>212</v>
      </c>
      <c r="F64" t="s">
        <v>215</v>
      </c>
    </row>
    <row r="65" spans="1:6" x14ac:dyDescent="0.3">
      <c r="A65">
        <v>62</v>
      </c>
      <c r="B65" t="s">
        <v>220</v>
      </c>
      <c r="C65" s="4">
        <v>0</v>
      </c>
      <c r="D65">
        <v>0</v>
      </c>
      <c r="E65" t="s">
        <v>212</v>
      </c>
      <c r="F65" t="s">
        <v>215</v>
      </c>
    </row>
    <row r="66" spans="1:6" x14ac:dyDescent="0.3">
      <c r="A66">
        <v>63</v>
      </c>
      <c r="B66" t="s">
        <v>220</v>
      </c>
      <c r="C66" s="4">
        <v>0</v>
      </c>
      <c r="D66">
        <v>0</v>
      </c>
      <c r="E66" t="s">
        <v>212</v>
      </c>
      <c r="F66" t="s">
        <v>215</v>
      </c>
    </row>
    <row r="67" spans="1:6" x14ac:dyDescent="0.3">
      <c r="A67">
        <v>64</v>
      </c>
      <c r="B67" t="s">
        <v>220</v>
      </c>
      <c r="C67" s="4">
        <v>0</v>
      </c>
      <c r="D67">
        <v>0</v>
      </c>
      <c r="E67" t="s">
        <v>212</v>
      </c>
      <c r="F67" t="s">
        <v>215</v>
      </c>
    </row>
    <row r="68" spans="1:6" x14ac:dyDescent="0.3">
      <c r="A68">
        <v>65</v>
      </c>
      <c r="B68" t="s">
        <v>220</v>
      </c>
      <c r="C68" s="4">
        <v>0</v>
      </c>
      <c r="D68">
        <v>0</v>
      </c>
      <c r="E68" t="s">
        <v>212</v>
      </c>
      <c r="F68" t="s">
        <v>215</v>
      </c>
    </row>
    <row r="69" spans="1:6" x14ac:dyDescent="0.3">
      <c r="A69">
        <v>66</v>
      </c>
      <c r="B69" t="s">
        <v>220</v>
      </c>
      <c r="C69" s="4">
        <v>0</v>
      </c>
      <c r="D69">
        <v>0</v>
      </c>
      <c r="E69" t="s">
        <v>212</v>
      </c>
      <c r="F69" t="s">
        <v>215</v>
      </c>
    </row>
    <row r="70" spans="1:6" x14ac:dyDescent="0.3">
      <c r="A70">
        <v>67</v>
      </c>
      <c r="B70" t="s">
        <v>220</v>
      </c>
      <c r="C70" s="4">
        <v>0</v>
      </c>
      <c r="D70">
        <v>0</v>
      </c>
      <c r="E70" t="s">
        <v>212</v>
      </c>
      <c r="F70" t="s">
        <v>215</v>
      </c>
    </row>
    <row r="71" spans="1:6" x14ac:dyDescent="0.3">
      <c r="A71">
        <v>68</v>
      </c>
      <c r="B71" t="s">
        <v>220</v>
      </c>
      <c r="C71" s="4">
        <v>0</v>
      </c>
      <c r="D71">
        <v>0</v>
      </c>
      <c r="E71" t="s">
        <v>212</v>
      </c>
      <c r="F71" t="s">
        <v>215</v>
      </c>
    </row>
    <row r="72" spans="1:6" x14ac:dyDescent="0.3">
      <c r="A72">
        <v>69</v>
      </c>
      <c r="B72" t="s">
        <v>220</v>
      </c>
      <c r="C72" s="4">
        <v>0</v>
      </c>
      <c r="D72">
        <v>0</v>
      </c>
      <c r="E72" t="s">
        <v>212</v>
      </c>
      <c r="F72" t="s">
        <v>215</v>
      </c>
    </row>
    <row r="73" spans="1:6" x14ac:dyDescent="0.3">
      <c r="A73">
        <v>70</v>
      </c>
      <c r="B73" t="s">
        <v>220</v>
      </c>
      <c r="C73" s="4">
        <v>0</v>
      </c>
      <c r="D73">
        <v>0</v>
      </c>
      <c r="E73" t="s">
        <v>212</v>
      </c>
      <c r="F73" t="s">
        <v>215</v>
      </c>
    </row>
    <row r="74" spans="1:6" x14ac:dyDescent="0.3">
      <c r="A74">
        <v>71</v>
      </c>
      <c r="B74" t="s">
        <v>220</v>
      </c>
      <c r="C74" s="4">
        <v>0</v>
      </c>
      <c r="D74">
        <v>0</v>
      </c>
      <c r="E74" t="s">
        <v>212</v>
      </c>
      <c r="F74" t="s">
        <v>215</v>
      </c>
    </row>
    <row r="75" spans="1:6" x14ac:dyDescent="0.3">
      <c r="A75">
        <v>72</v>
      </c>
      <c r="B75" t="s">
        <v>220</v>
      </c>
      <c r="C75" s="4">
        <v>0</v>
      </c>
      <c r="D75">
        <v>0</v>
      </c>
      <c r="E75" t="s">
        <v>212</v>
      </c>
      <c r="F75" t="s">
        <v>215</v>
      </c>
    </row>
    <row r="76" spans="1:6" x14ac:dyDescent="0.3">
      <c r="A76">
        <v>73</v>
      </c>
      <c r="B76" t="s">
        <v>220</v>
      </c>
      <c r="C76" s="4">
        <v>0</v>
      </c>
      <c r="D76">
        <v>0</v>
      </c>
      <c r="E76" t="s">
        <v>212</v>
      </c>
      <c r="F76" t="s">
        <v>215</v>
      </c>
    </row>
    <row r="77" spans="1:6" x14ac:dyDescent="0.3">
      <c r="A77">
        <v>74</v>
      </c>
      <c r="B77" t="s">
        <v>220</v>
      </c>
      <c r="C77" s="4">
        <v>0</v>
      </c>
      <c r="D77">
        <v>0</v>
      </c>
      <c r="E77" t="s">
        <v>212</v>
      </c>
      <c r="F77" t="s">
        <v>215</v>
      </c>
    </row>
    <row r="78" spans="1:6" x14ac:dyDescent="0.3">
      <c r="A78">
        <v>75</v>
      </c>
      <c r="B78" t="s">
        <v>220</v>
      </c>
      <c r="C78" s="4">
        <v>0</v>
      </c>
      <c r="D78">
        <v>0</v>
      </c>
      <c r="E78" t="s">
        <v>212</v>
      </c>
      <c r="F78" t="s">
        <v>215</v>
      </c>
    </row>
    <row r="79" spans="1:6" x14ac:dyDescent="0.3">
      <c r="A79">
        <v>76</v>
      </c>
      <c r="B79" t="s">
        <v>220</v>
      </c>
      <c r="C79" s="4">
        <v>0</v>
      </c>
      <c r="D79">
        <v>0</v>
      </c>
      <c r="E79" t="s">
        <v>212</v>
      </c>
      <c r="F79" t="s">
        <v>215</v>
      </c>
    </row>
    <row r="80" spans="1:6" x14ac:dyDescent="0.3">
      <c r="A80">
        <v>77</v>
      </c>
      <c r="B80" t="s">
        <v>220</v>
      </c>
      <c r="C80" s="4">
        <v>0</v>
      </c>
      <c r="D80">
        <v>0</v>
      </c>
      <c r="E80" t="s">
        <v>212</v>
      </c>
      <c r="F80" t="s">
        <v>215</v>
      </c>
    </row>
    <row r="81" spans="1:6" x14ac:dyDescent="0.3">
      <c r="A81">
        <v>78</v>
      </c>
      <c r="B81" t="s">
        <v>220</v>
      </c>
      <c r="C81" s="4">
        <v>0</v>
      </c>
      <c r="D81">
        <v>0</v>
      </c>
      <c r="E81" t="s">
        <v>212</v>
      </c>
      <c r="F81" t="s">
        <v>215</v>
      </c>
    </row>
    <row r="82" spans="1:6" x14ac:dyDescent="0.3">
      <c r="A82">
        <v>79</v>
      </c>
      <c r="B82" t="s">
        <v>220</v>
      </c>
      <c r="C82" s="4">
        <v>0</v>
      </c>
      <c r="D82">
        <v>0</v>
      </c>
      <c r="E82" t="s">
        <v>212</v>
      </c>
      <c r="F82" t="s">
        <v>215</v>
      </c>
    </row>
    <row r="83" spans="1:6" x14ac:dyDescent="0.3">
      <c r="A83">
        <v>80</v>
      </c>
      <c r="B83" t="s">
        <v>220</v>
      </c>
      <c r="C83" s="4">
        <v>0</v>
      </c>
      <c r="D83">
        <v>0</v>
      </c>
      <c r="E83" t="s">
        <v>212</v>
      </c>
      <c r="F83" t="s">
        <v>215</v>
      </c>
    </row>
    <row r="84" spans="1:6" x14ac:dyDescent="0.3">
      <c r="A84">
        <v>81</v>
      </c>
      <c r="B84" t="s">
        <v>220</v>
      </c>
      <c r="C84" s="4">
        <v>0</v>
      </c>
      <c r="D84">
        <v>0</v>
      </c>
      <c r="E84" t="s">
        <v>212</v>
      </c>
      <c r="F84" t="s">
        <v>215</v>
      </c>
    </row>
    <row r="85" spans="1:6" x14ac:dyDescent="0.3">
      <c r="A85">
        <v>82</v>
      </c>
      <c r="B85" t="s">
        <v>220</v>
      </c>
      <c r="C85" s="4">
        <v>0</v>
      </c>
      <c r="D85">
        <v>0</v>
      </c>
      <c r="E85" t="s">
        <v>212</v>
      </c>
      <c r="F85" t="s">
        <v>215</v>
      </c>
    </row>
    <row r="86" spans="1:6" x14ac:dyDescent="0.3">
      <c r="A86">
        <v>83</v>
      </c>
      <c r="B86" t="s">
        <v>220</v>
      </c>
      <c r="C86" s="4">
        <v>0</v>
      </c>
      <c r="D86">
        <v>0</v>
      </c>
      <c r="E86" t="s">
        <v>212</v>
      </c>
      <c r="F86" t="s">
        <v>215</v>
      </c>
    </row>
    <row r="87" spans="1:6" x14ac:dyDescent="0.3">
      <c r="A87">
        <v>84</v>
      </c>
      <c r="B87" t="s">
        <v>220</v>
      </c>
      <c r="C87" s="4">
        <v>0</v>
      </c>
      <c r="D87">
        <v>0</v>
      </c>
      <c r="E87" t="s">
        <v>212</v>
      </c>
      <c r="F87" t="s">
        <v>215</v>
      </c>
    </row>
    <row r="88" spans="1:6" x14ac:dyDescent="0.3">
      <c r="A88">
        <v>85</v>
      </c>
      <c r="B88" t="s">
        <v>220</v>
      </c>
      <c r="C88" s="4">
        <v>0</v>
      </c>
      <c r="D88">
        <v>0</v>
      </c>
      <c r="E88" t="s">
        <v>212</v>
      </c>
      <c r="F88" t="s">
        <v>215</v>
      </c>
    </row>
    <row r="89" spans="1:6" x14ac:dyDescent="0.3">
      <c r="A89">
        <v>86</v>
      </c>
      <c r="B89" t="s">
        <v>220</v>
      </c>
      <c r="C89" s="4">
        <v>0</v>
      </c>
      <c r="D89">
        <v>0</v>
      </c>
      <c r="E89" t="s">
        <v>212</v>
      </c>
      <c r="F89" t="s">
        <v>215</v>
      </c>
    </row>
    <row r="90" spans="1:6" x14ac:dyDescent="0.3">
      <c r="A90">
        <v>87</v>
      </c>
      <c r="B90" t="s">
        <v>220</v>
      </c>
      <c r="C90" s="4">
        <v>0</v>
      </c>
      <c r="D90">
        <v>0</v>
      </c>
      <c r="E90" t="s">
        <v>212</v>
      </c>
      <c r="F90" t="s">
        <v>215</v>
      </c>
    </row>
    <row r="91" spans="1:6" x14ac:dyDescent="0.3">
      <c r="A91">
        <v>88</v>
      </c>
      <c r="B91" t="s">
        <v>220</v>
      </c>
      <c r="C91" s="4">
        <v>0</v>
      </c>
      <c r="D91">
        <v>0</v>
      </c>
      <c r="E91" t="s">
        <v>212</v>
      </c>
      <c r="F91" t="s">
        <v>215</v>
      </c>
    </row>
    <row r="92" spans="1:6" x14ac:dyDescent="0.3">
      <c r="A92">
        <v>89</v>
      </c>
      <c r="B92" t="s">
        <v>220</v>
      </c>
      <c r="C92" s="4">
        <v>0</v>
      </c>
      <c r="D92">
        <v>0</v>
      </c>
      <c r="E92" t="s">
        <v>212</v>
      </c>
      <c r="F92" t="s">
        <v>215</v>
      </c>
    </row>
    <row r="93" spans="1:6" x14ac:dyDescent="0.3">
      <c r="A93">
        <v>90</v>
      </c>
      <c r="B93" t="s">
        <v>220</v>
      </c>
      <c r="C93" s="4">
        <v>0</v>
      </c>
      <c r="D93">
        <v>0</v>
      </c>
      <c r="E93" t="s">
        <v>212</v>
      </c>
      <c r="F93" t="s">
        <v>215</v>
      </c>
    </row>
    <row r="94" spans="1:6" x14ac:dyDescent="0.3">
      <c r="A94">
        <v>91</v>
      </c>
      <c r="B94" t="s">
        <v>220</v>
      </c>
      <c r="C94" s="4">
        <v>0</v>
      </c>
      <c r="D94">
        <v>0</v>
      </c>
      <c r="E94" t="s">
        <v>212</v>
      </c>
      <c r="F94" t="s">
        <v>215</v>
      </c>
    </row>
    <row r="95" spans="1:6" x14ac:dyDescent="0.3">
      <c r="A95">
        <v>92</v>
      </c>
      <c r="B95" t="s">
        <v>220</v>
      </c>
      <c r="C95" s="4">
        <v>0</v>
      </c>
      <c r="D95">
        <v>0</v>
      </c>
      <c r="E95" t="s">
        <v>212</v>
      </c>
      <c r="F95" t="s">
        <v>215</v>
      </c>
    </row>
    <row r="96" spans="1:6" x14ac:dyDescent="0.3">
      <c r="A96">
        <v>93</v>
      </c>
      <c r="B96" t="s">
        <v>220</v>
      </c>
      <c r="C96" s="4">
        <v>0</v>
      </c>
      <c r="D96">
        <v>0</v>
      </c>
      <c r="E96" t="s">
        <v>212</v>
      </c>
      <c r="F96" t="s">
        <v>215</v>
      </c>
    </row>
    <row r="97" spans="1:6" x14ac:dyDescent="0.3">
      <c r="A97">
        <v>94</v>
      </c>
      <c r="B97" t="s">
        <v>220</v>
      </c>
      <c r="C97" s="4">
        <v>0</v>
      </c>
      <c r="D97">
        <v>0</v>
      </c>
      <c r="E97" t="s">
        <v>212</v>
      </c>
      <c r="F97" t="s">
        <v>215</v>
      </c>
    </row>
    <row r="98" spans="1:6" x14ac:dyDescent="0.3">
      <c r="A98">
        <v>95</v>
      </c>
      <c r="B98" t="s">
        <v>220</v>
      </c>
      <c r="C98" s="4">
        <v>0</v>
      </c>
      <c r="D98">
        <v>0</v>
      </c>
      <c r="E98" t="s">
        <v>212</v>
      </c>
      <c r="F98" t="s">
        <v>215</v>
      </c>
    </row>
    <row r="99" spans="1:6" x14ac:dyDescent="0.3">
      <c r="A99">
        <v>96</v>
      </c>
      <c r="B99" t="s">
        <v>220</v>
      </c>
      <c r="C99" s="4">
        <v>0</v>
      </c>
      <c r="D99">
        <v>0</v>
      </c>
      <c r="E99" t="s">
        <v>212</v>
      </c>
      <c r="F99" t="s">
        <v>215</v>
      </c>
    </row>
    <row r="100" spans="1:6" x14ac:dyDescent="0.3">
      <c r="A100">
        <v>97</v>
      </c>
      <c r="B100" t="s">
        <v>220</v>
      </c>
      <c r="C100" s="4">
        <v>0</v>
      </c>
      <c r="D100">
        <v>0</v>
      </c>
      <c r="E100" t="s">
        <v>212</v>
      </c>
      <c r="F100" t="s">
        <v>215</v>
      </c>
    </row>
    <row r="101" spans="1:6" x14ac:dyDescent="0.3">
      <c r="A101">
        <v>98</v>
      </c>
      <c r="B101" t="s">
        <v>220</v>
      </c>
      <c r="C101" s="4">
        <v>0</v>
      </c>
      <c r="D101">
        <v>0</v>
      </c>
      <c r="E101" t="s">
        <v>212</v>
      </c>
      <c r="F101" t="s">
        <v>215</v>
      </c>
    </row>
    <row r="102" spans="1:6" x14ac:dyDescent="0.3">
      <c r="A102">
        <v>99</v>
      </c>
      <c r="B102" t="s">
        <v>220</v>
      </c>
      <c r="C102" s="4">
        <v>0</v>
      </c>
      <c r="D102">
        <v>0</v>
      </c>
      <c r="E102" t="s">
        <v>212</v>
      </c>
      <c r="F102" t="s">
        <v>215</v>
      </c>
    </row>
    <row r="103" spans="1:6" x14ac:dyDescent="0.3">
      <c r="A103">
        <v>100</v>
      </c>
      <c r="B103" t="s">
        <v>220</v>
      </c>
      <c r="C103" s="4">
        <v>0</v>
      </c>
      <c r="D103">
        <v>0</v>
      </c>
      <c r="E103" t="s">
        <v>212</v>
      </c>
      <c r="F103" t="s">
        <v>215</v>
      </c>
    </row>
    <row r="104" spans="1:6" x14ac:dyDescent="0.3">
      <c r="A104">
        <v>101</v>
      </c>
      <c r="B104" t="s">
        <v>220</v>
      </c>
      <c r="C104" s="4">
        <v>0</v>
      </c>
      <c r="D104">
        <v>0</v>
      </c>
      <c r="E104" t="s">
        <v>212</v>
      </c>
      <c r="F104" t="s">
        <v>215</v>
      </c>
    </row>
    <row r="105" spans="1:6" x14ac:dyDescent="0.3">
      <c r="A105">
        <v>102</v>
      </c>
      <c r="B105" t="s">
        <v>220</v>
      </c>
      <c r="C105" s="4">
        <v>0</v>
      </c>
      <c r="D105">
        <v>0</v>
      </c>
      <c r="E105" t="s">
        <v>212</v>
      </c>
      <c r="F105" t="s">
        <v>215</v>
      </c>
    </row>
    <row r="106" spans="1:6" x14ac:dyDescent="0.3">
      <c r="A106">
        <v>103</v>
      </c>
      <c r="B106" t="s">
        <v>220</v>
      </c>
      <c r="C106" s="4">
        <v>0</v>
      </c>
      <c r="D106">
        <v>0</v>
      </c>
      <c r="E106" t="s">
        <v>212</v>
      </c>
      <c r="F106" t="s">
        <v>215</v>
      </c>
    </row>
    <row r="107" spans="1:6" x14ac:dyDescent="0.3">
      <c r="A107">
        <v>104</v>
      </c>
      <c r="B107" t="s">
        <v>220</v>
      </c>
      <c r="C107" s="4">
        <v>0</v>
      </c>
      <c r="D107">
        <v>0</v>
      </c>
      <c r="E107" t="s">
        <v>212</v>
      </c>
      <c r="F107" t="s">
        <v>215</v>
      </c>
    </row>
    <row r="108" spans="1:6" x14ac:dyDescent="0.3">
      <c r="A108">
        <v>105</v>
      </c>
      <c r="B108" t="s">
        <v>220</v>
      </c>
      <c r="C108" s="4">
        <v>0</v>
      </c>
      <c r="D108">
        <v>0</v>
      </c>
      <c r="E108" t="s">
        <v>212</v>
      </c>
      <c r="F108" t="s">
        <v>215</v>
      </c>
    </row>
    <row r="109" spans="1:6" x14ac:dyDescent="0.3">
      <c r="A109">
        <v>106</v>
      </c>
      <c r="B109" t="s">
        <v>220</v>
      </c>
      <c r="C109" s="4">
        <v>0</v>
      </c>
      <c r="D109">
        <v>0</v>
      </c>
      <c r="E109" t="s">
        <v>212</v>
      </c>
      <c r="F109" t="s">
        <v>215</v>
      </c>
    </row>
    <row r="110" spans="1:6" x14ac:dyDescent="0.3">
      <c r="A110">
        <v>107</v>
      </c>
      <c r="B110" t="s">
        <v>220</v>
      </c>
      <c r="C110" s="4">
        <v>0</v>
      </c>
      <c r="D110">
        <v>0</v>
      </c>
      <c r="E110" t="s">
        <v>212</v>
      </c>
      <c r="F110" t="s">
        <v>215</v>
      </c>
    </row>
    <row r="111" spans="1:6" x14ac:dyDescent="0.3">
      <c r="A111">
        <v>108</v>
      </c>
      <c r="B111" t="s">
        <v>220</v>
      </c>
      <c r="C111" s="4">
        <v>0</v>
      </c>
      <c r="D111">
        <v>0</v>
      </c>
      <c r="E111" t="s">
        <v>212</v>
      </c>
      <c r="F111" t="s">
        <v>215</v>
      </c>
    </row>
    <row r="112" spans="1:6" x14ac:dyDescent="0.3">
      <c r="A112">
        <v>109</v>
      </c>
      <c r="B112" t="s">
        <v>220</v>
      </c>
      <c r="C112" s="4">
        <v>0</v>
      </c>
      <c r="D112">
        <v>0</v>
      </c>
      <c r="E112" t="s">
        <v>212</v>
      </c>
      <c r="F112" t="s">
        <v>215</v>
      </c>
    </row>
    <row r="113" spans="1:6" x14ac:dyDescent="0.3">
      <c r="A113">
        <v>110</v>
      </c>
      <c r="B113" t="s">
        <v>220</v>
      </c>
      <c r="C113" s="4">
        <v>0</v>
      </c>
      <c r="D113">
        <v>0</v>
      </c>
      <c r="E113" t="s">
        <v>212</v>
      </c>
      <c r="F113" t="s">
        <v>215</v>
      </c>
    </row>
    <row r="114" spans="1:6" x14ac:dyDescent="0.3">
      <c r="A114">
        <v>111</v>
      </c>
      <c r="B114" t="s">
        <v>220</v>
      </c>
      <c r="C114" s="4">
        <v>0</v>
      </c>
      <c r="D114">
        <v>0</v>
      </c>
      <c r="E114" t="s">
        <v>212</v>
      </c>
      <c r="F114" t="s">
        <v>215</v>
      </c>
    </row>
    <row r="115" spans="1:6" x14ac:dyDescent="0.3">
      <c r="A115">
        <v>112</v>
      </c>
      <c r="B115" t="s">
        <v>220</v>
      </c>
      <c r="C115" s="4">
        <v>0</v>
      </c>
      <c r="D115">
        <v>0</v>
      </c>
      <c r="E115" t="s">
        <v>212</v>
      </c>
      <c r="F115" t="s">
        <v>215</v>
      </c>
    </row>
    <row r="116" spans="1:6" x14ac:dyDescent="0.3">
      <c r="A116">
        <v>113</v>
      </c>
      <c r="B116" t="s">
        <v>220</v>
      </c>
      <c r="C116" s="4">
        <v>0</v>
      </c>
      <c r="D116">
        <v>0</v>
      </c>
      <c r="E116" t="s">
        <v>212</v>
      </c>
      <c r="F116" t="s">
        <v>215</v>
      </c>
    </row>
    <row r="117" spans="1:6" x14ac:dyDescent="0.3">
      <c r="A117">
        <v>114</v>
      </c>
      <c r="B117" t="s">
        <v>220</v>
      </c>
      <c r="C117" s="4">
        <v>0</v>
      </c>
      <c r="D117">
        <v>0</v>
      </c>
      <c r="E117" t="s">
        <v>212</v>
      </c>
      <c r="F117" t="s">
        <v>215</v>
      </c>
    </row>
    <row r="118" spans="1:6" x14ac:dyDescent="0.3">
      <c r="A118">
        <v>115</v>
      </c>
      <c r="B118" t="s">
        <v>220</v>
      </c>
      <c r="C118" s="4">
        <v>0</v>
      </c>
      <c r="D118">
        <v>0</v>
      </c>
      <c r="E118" t="s">
        <v>212</v>
      </c>
      <c r="F118" t="s">
        <v>215</v>
      </c>
    </row>
    <row r="119" spans="1:6" x14ac:dyDescent="0.3">
      <c r="A119">
        <v>116</v>
      </c>
      <c r="B119" t="s">
        <v>220</v>
      </c>
      <c r="C119" s="4">
        <v>0</v>
      </c>
      <c r="D119">
        <v>0</v>
      </c>
      <c r="E119" t="s">
        <v>212</v>
      </c>
      <c r="F119" t="s">
        <v>215</v>
      </c>
    </row>
    <row r="120" spans="1:6" x14ac:dyDescent="0.3">
      <c r="A120">
        <v>117</v>
      </c>
      <c r="B120" t="s">
        <v>220</v>
      </c>
      <c r="C120" s="4">
        <v>0</v>
      </c>
      <c r="D120">
        <v>0</v>
      </c>
      <c r="E120" t="s">
        <v>212</v>
      </c>
      <c r="F120" t="s">
        <v>215</v>
      </c>
    </row>
    <row r="121" spans="1:6" x14ac:dyDescent="0.3">
      <c r="A121">
        <v>118</v>
      </c>
      <c r="B121" t="s">
        <v>220</v>
      </c>
      <c r="C121" s="4">
        <v>0</v>
      </c>
      <c r="D121">
        <v>0</v>
      </c>
      <c r="E121" t="s">
        <v>212</v>
      </c>
      <c r="F121" t="s">
        <v>215</v>
      </c>
    </row>
    <row r="122" spans="1:6" x14ac:dyDescent="0.3">
      <c r="A122">
        <v>119</v>
      </c>
      <c r="B122" t="s">
        <v>220</v>
      </c>
      <c r="C122" s="4">
        <v>0</v>
      </c>
      <c r="D122">
        <v>0</v>
      </c>
      <c r="E122" t="s">
        <v>212</v>
      </c>
      <c r="F122" t="s">
        <v>215</v>
      </c>
    </row>
    <row r="123" spans="1:6" x14ac:dyDescent="0.3">
      <c r="A123">
        <v>120</v>
      </c>
      <c r="B123" t="s">
        <v>220</v>
      </c>
      <c r="C123" s="4">
        <v>0</v>
      </c>
      <c r="D123">
        <v>0</v>
      </c>
      <c r="E123" t="s">
        <v>212</v>
      </c>
      <c r="F123" t="s">
        <v>215</v>
      </c>
    </row>
    <row r="124" spans="1:6" x14ac:dyDescent="0.3">
      <c r="A124">
        <v>121</v>
      </c>
      <c r="B124" t="s">
        <v>220</v>
      </c>
      <c r="C124" s="4">
        <v>0</v>
      </c>
      <c r="D124">
        <v>0</v>
      </c>
      <c r="E124" t="s">
        <v>212</v>
      </c>
      <c r="F124" t="s">
        <v>215</v>
      </c>
    </row>
    <row r="125" spans="1:6" x14ac:dyDescent="0.3">
      <c r="A125">
        <v>122</v>
      </c>
      <c r="B125" t="s">
        <v>220</v>
      </c>
      <c r="C125" s="4">
        <v>0</v>
      </c>
      <c r="D125">
        <v>0</v>
      </c>
      <c r="E125" t="s">
        <v>212</v>
      </c>
      <c r="F125" t="s">
        <v>215</v>
      </c>
    </row>
    <row r="126" spans="1:6" x14ac:dyDescent="0.3">
      <c r="A126">
        <v>123</v>
      </c>
      <c r="B126" t="s">
        <v>220</v>
      </c>
      <c r="C126" s="4">
        <v>0</v>
      </c>
      <c r="D126">
        <v>0</v>
      </c>
      <c r="E126" t="s">
        <v>212</v>
      </c>
      <c r="F126" t="s">
        <v>215</v>
      </c>
    </row>
    <row r="127" spans="1:6" x14ac:dyDescent="0.3">
      <c r="A127">
        <v>124</v>
      </c>
      <c r="B127" t="s">
        <v>220</v>
      </c>
      <c r="C127" s="4">
        <v>0</v>
      </c>
      <c r="D127">
        <v>0</v>
      </c>
      <c r="E127" t="s">
        <v>212</v>
      </c>
      <c r="F127" t="s">
        <v>215</v>
      </c>
    </row>
    <row r="128" spans="1:6" x14ac:dyDescent="0.3">
      <c r="A128">
        <v>125</v>
      </c>
      <c r="B128" t="s">
        <v>220</v>
      </c>
      <c r="C128" s="4">
        <v>0</v>
      </c>
      <c r="D128">
        <v>0</v>
      </c>
      <c r="E128" t="s">
        <v>212</v>
      </c>
      <c r="F128" t="s">
        <v>215</v>
      </c>
    </row>
    <row r="129" spans="1:6" x14ac:dyDescent="0.3">
      <c r="A129">
        <v>126</v>
      </c>
      <c r="B129" t="s">
        <v>220</v>
      </c>
      <c r="C129" s="4">
        <v>0</v>
      </c>
      <c r="D129">
        <v>0</v>
      </c>
      <c r="E129" t="s">
        <v>212</v>
      </c>
      <c r="F129" t="s">
        <v>215</v>
      </c>
    </row>
    <row r="130" spans="1:6" x14ac:dyDescent="0.3">
      <c r="A130">
        <v>127</v>
      </c>
      <c r="B130" t="s">
        <v>220</v>
      </c>
      <c r="C130" s="4">
        <v>0</v>
      </c>
      <c r="D130">
        <v>0</v>
      </c>
      <c r="E130" t="s">
        <v>212</v>
      </c>
      <c r="F130" t="s">
        <v>215</v>
      </c>
    </row>
    <row r="131" spans="1:6" x14ac:dyDescent="0.3">
      <c r="A131">
        <v>128</v>
      </c>
      <c r="B131" t="s">
        <v>220</v>
      </c>
      <c r="C131" s="4">
        <v>0</v>
      </c>
      <c r="D131">
        <v>0</v>
      </c>
      <c r="E131" t="s">
        <v>212</v>
      </c>
      <c r="F131" t="s">
        <v>215</v>
      </c>
    </row>
    <row r="132" spans="1:6" x14ac:dyDescent="0.3">
      <c r="A132">
        <v>129</v>
      </c>
      <c r="B132" t="s">
        <v>220</v>
      </c>
      <c r="C132" s="4">
        <v>0</v>
      </c>
      <c r="D132">
        <v>0</v>
      </c>
      <c r="E132" t="s">
        <v>212</v>
      </c>
      <c r="F132" t="s">
        <v>215</v>
      </c>
    </row>
    <row r="133" spans="1:6" x14ac:dyDescent="0.3">
      <c r="A133">
        <v>130</v>
      </c>
      <c r="B133" t="s">
        <v>220</v>
      </c>
      <c r="C133" s="4">
        <v>0</v>
      </c>
      <c r="D133">
        <v>0</v>
      </c>
      <c r="E133" t="s">
        <v>212</v>
      </c>
      <c r="F133" t="s">
        <v>215</v>
      </c>
    </row>
    <row r="134" spans="1:6" x14ac:dyDescent="0.3">
      <c r="A134">
        <v>131</v>
      </c>
      <c r="B134" t="s">
        <v>220</v>
      </c>
      <c r="C134" s="4">
        <v>0</v>
      </c>
      <c r="D134">
        <v>0</v>
      </c>
      <c r="E134" t="s">
        <v>212</v>
      </c>
      <c r="F134" t="s">
        <v>215</v>
      </c>
    </row>
    <row r="135" spans="1:6" x14ac:dyDescent="0.3">
      <c r="A135">
        <v>132</v>
      </c>
      <c r="B135" t="s">
        <v>220</v>
      </c>
      <c r="C135" s="4">
        <v>0</v>
      </c>
      <c r="D135">
        <v>0</v>
      </c>
      <c r="E135" t="s">
        <v>212</v>
      </c>
      <c r="F135" t="s">
        <v>215</v>
      </c>
    </row>
    <row r="136" spans="1:6" x14ac:dyDescent="0.3">
      <c r="A136">
        <v>133</v>
      </c>
      <c r="B136" t="s">
        <v>220</v>
      </c>
      <c r="C136" s="4">
        <v>0</v>
      </c>
      <c r="D136">
        <v>0</v>
      </c>
      <c r="E136" t="s">
        <v>212</v>
      </c>
      <c r="F136" t="s">
        <v>215</v>
      </c>
    </row>
    <row r="137" spans="1:6" x14ac:dyDescent="0.3">
      <c r="A137">
        <v>134</v>
      </c>
      <c r="B137" t="s">
        <v>220</v>
      </c>
      <c r="C137" s="4">
        <v>0</v>
      </c>
      <c r="D137">
        <v>0</v>
      </c>
      <c r="E137" t="s">
        <v>212</v>
      </c>
      <c r="F137" t="s">
        <v>215</v>
      </c>
    </row>
    <row r="138" spans="1:6" x14ac:dyDescent="0.3">
      <c r="A138">
        <v>135</v>
      </c>
      <c r="B138" t="s">
        <v>220</v>
      </c>
      <c r="C138" s="4">
        <v>0</v>
      </c>
      <c r="D138">
        <v>0</v>
      </c>
      <c r="E138" t="s">
        <v>212</v>
      </c>
      <c r="F138" t="s">
        <v>215</v>
      </c>
    </row>
    <row r="139" spans="1:6" x14ac:dyDescent="0.3">
      <c r="A139">
        <v>136</v>
      </c>
      <c r="B139" t="s">
        <v>220</v>
      </c>
      <c r="C139" s="4">
        <v>0</v>
      </c>
      <c r="D139">
        <v>0</v>
      </c>
      <c r="E139" t="s">
        <v>212</v>
      </c>
      <c r="F139" t="s">
        <v>215</v>
      </c>
    </row>
    <row r="140" spans="1:6" x14ac:dyDescent="0.3">
      <c r="A140">
        <v>137</v>
      </c>
      <c r="B140" t="s">
        <v>220</v>
      </c>
      <c r="C140" s="4">
        <v>0</v>
      </c>
      <c r="D140">
        <v>0</v>
      </c>
      <c r="E140" t="s">
        <v>212</v>
      </c>
      <c r="F140" t="s">
        <v>215</v>
      </c>
    </row>
    <row r="141" spans="1:6" x14ac:dyDescent="0.3">
      <c r="A141">
        <v>138</v>
      </c>
      <c r="B141" t="s">
        <v>220</v>
      </c>
      <c r="C141" s="4">
        <v>0</v>
      </c>
      <c r="D141">
        <v>0</v>
      </c>
      <c r="E141" t="s">
        <v>212</v>
      </c>
      <c r="F141" t="s">
        <v>215</v>
      </c>
    </row>
    <row r="142" spans="1:6" x14ac:dyDescent="0.3">
      <c r="A142">
        <v>139</v>
      </c>
      <c r="B142" t="s">
        <v>220</v>
      </c>
      <c r="C142" s="4">
        <v>0</v>
      </c>
      <c r="D142">
        <v>0</v>
      </c>
      <c r="E142" t="s">
        <v>212</v>
      </c>
      <c r="F142" t="s">
        <v>215</v>
      </c>
    </row>
    <row r="143" spans="1:6" x14ac:dyDescent="0.3">
      <c r="A143">
        <v>140</v>
      </c>
      <c r="B143" t="s">
        <v>220</v>
      </c>
      <c r="C143" s="4">
        <v>0</v>
      </c>
      <c r="D143">
        <v>0</v>
      </c>
      <c r="E143" t="s">
        <v>212</v>
      </c>
      <c r="F143" t="s">
        <v>215</v>
      </c>
    </row>
    <row r="144" spans="1:6" x14ac:dyDescent="0.3">
      <c r="A144">
        <v>141</v>
      </c>
      <c r="B144" t="s">
        <v>220</v>
      </c>
      <c r="C144" s="4">
        <v>0</v>
      </c>
      <c r="D144">
        <v>0</v>
      </c>
      <c r="E144" t="s">
        <v>212</v>
      </c>
      <c r="F144" t="s">
        <v>215</v>
      </c>
    </row>
    <row r="145" spans="1:6" x14ac:dyDescent="0.3">
      <c r="A145">
        <v>142</v>
      </c>
      <c r="B145" t="s">
        <v>220</v>
      </c>
      <c r="C145" s="4">
        <v>0</v>
      </c>
      <c r="D145">
        <v>0</v>
      </c>
      <c r="E145" t="s">
        <v>212</v>
      </c>
      <c r="F145" t="s">
        <v>215</v>
      </c>
    </row>
    <row r="146" spans="1:6" x14ac:dyDescent="0.3">
      <c r="A146">
        <v>143</v>
      </c>
      <c r="B146" t="s">
        <v>220</v>
      </c>
      <c r="C146" s="4">
        <v>0</v>
      </c>
      <c r="D146">
        <v>0</v>
      </c>
      <c r="E146" t="s">
        <v>212</v>
      </c>
      <c r="F146" t="s">
        <v>215</v>
      </c>
    </row>
    <row r="147" spans="1:6" x14ac:dyDescent="0.3">
      <c r="A147">
        <v>144</v>
      </c>
      <c r="B147" t="s">
        <v>220</v>
      </c>
      <c r="C147" s="4">
        <v>0</v>
      </c>
      <c r="D147">
        <v>0</v>
      </c>
      <c r="E147" t="s">
        <v>212</v>
      </c>
      <c r="F147" t="s">
        <v>215</v>
      </c>
    </row>
    <row r="148" spans="1:6" x14ac:dyDescent="0.3">
      <c r="A148">
        <v>145</v>
      </c>
      <c r="B148" t="s">
        <v>220</v>
      </c>
      <c r="C148" s="4">
        <v>0</v>
      </c>
      <c r="D148">
        <v>0</v>
      </c>
      <c r="E148" t="s">
        <v>212</v>
      </c>
      <c r="F148" t="s">
        <v>215</v>
      </c>
    </row>
    <row r="149" spans="1:6" x14ac:dyDescent="0.3">
      <c r="A149">
        <v>146</v>
      </c>
      <c r="B149" t="s">
        <v>220</v>
      </c>
      <c r="C149" s="4">
        <v>0</v>
      </c>
      <c r="D149">
        <v>0</v>
      </c>
      <c r="E149" t="s">
        <v>212</v>
      </c>
      <c r="F149" t="s">
        <v>215</v>
      </c>
    </row>
    <row r="150" spans="1:6" x14ac:dyDescent="0.3">
      <c r="A150">
        <v>147</v>
      </c>
      <c r="B150" t="s">
        <v>220</v>
      </c>
      <c r="C150" s="4">
        <v>0</v>
      </c>
      <c r="D150">
        <v>0</v>
      </c>
      <c r="E150" t="s">
        <v>212</v>
      </c>
      <c r="F150" t="s">
        <v>215</v>
      </c>
    </row>
    <row r="151" spans="1:6" x14ac:dyDescent="0.3">
      <c r="A151">
        <v>148</v>
      </c>
      <c r="B151" t="s">
        <v>220</v>
      </c>
      <c r="C151" s="4">
        <v>0</v>
      </c>
      <c r="D151">
        <v>0</v>
      </c>
      <c r="E151" t="s">
        <v>212</v>
      </c>
      <c r="F151" t="s">
        <v>215</v>
      </c>
    </row>
    <row r="152" spans="1:6" x14ac:dyDescent="0.3">
      <c r="A152">
        <v>149</v>
      </c>
      <c r="B152" t="s">
        <v>220</v>
      </c>
      <c r="C152" s="4">
        <v>0</v>
      </c>
      <c r="D152">
        <v>0</v>
      </c>
      <c r="E152" t="s">
        <v>212</v>
      </c>
      <c r="F152" t="s">
        <v>215</v>
      </c>
    </row>
    <row r="153" spans="1:6" x14ac:dyDescent="0.3">
      <c r="A153">
        <v>150</v>
      </c>
      <c r="B153" t="s">
        <v>220</v>
      </c>
      <c r="C153" s="4">
        <v>0</v>
      </c>
      <c r="D153">
        <v>0</v>
      </c>
      <c r="E153" t="s">
        <v>212</v>
      </c>
      <c r="F153" t="s">
        <v>215</v>
      </c>
    </row>
    <row r="154" spans="1:6" x14ac:dyDescent="0.3">
      <c r="A154">
        <v>151</v>
      </c>
      <c r="B154" t="s">
        <v>220</v>
      </c>
      <c r="C154" s="4">
        <v>0</v>
      </c>
      <c r="D154">
        <v>0</v>
      </c>
      <c r="E154" t="s">
        <v>212</v>
      </c>
      <c r="F154" t="s">
        <v>215</v>
      </c>
    </row>
    <row r="155" spans="1:6" x14ac:dyDescent="0.3">
      <c r="A155">
        <v>152</v>
      </c>
      <c r="B155" t="s">
        <v>220</v>
      </c>
      <c r="C155" s="4">
        <v>0</v>
      </c>
      <c r="D155">
        <v>0</v>
      </c>
      <c r="E155" t="s">
        <v>212</v>
      </c>
      <c r="F155" t="s">
        <v>215</v>
      </c>
    </row>
    <row r="156" spans="1:6" x14ac:dyDescent="0.3">
      <c r="A156">
        <v>153</v>
      </c>
      <c r="B156" t="s">
        <v>220</v>
      </c>
      <c r="C156" s="4">
        <v>0</v>
      </c>
      <c r="D156">
        <v>0</v>
      </c>
      <c r="E156" t="s">
        <v>212</v>
      </c>
      <c r="F156" t="s">
        <v>215</v>
      </c>
    </row>
    <row r="157" spans="1:6" x14ac:dyDescent="0.3">
      <c r="A157">
        <v>154</v>
      </c>
      <c r="B157" t="s">
        <v>220</v>
      </c>
      <c r="C157" s="4">
        <v>0</v>
      </c>
      <c r="D157">
        <v>0</v>
      </c>
      <c r="E157" t="s">
        <v>212</v>
      </c>
      <c r="F157" t="s">
        <v>215</v>
      </c>
    </row>
    <row r="158" spans="1:6" x14ac:dyDescent="0.3">
      <c r="A158">
        <v>155</v>
      </c>
      <c r="B158" t="s">
        <v>220</v>
      </c>
      <c r="C158" s="4">
        <v>0</v>
      </c>
      <c r="D158">
        <v>0</v>
      </c>
      <c r="E158" t="s">
        <v>212</v>
      </c>
      <c r="F158" t="s">
        <v>215</v>
      </c>
    </row>
    <row r="159" spans="1:6" x14ac:dyDescent="0.3">
      <c r="A159">
        <v>156</v>
      </c>
      <c r="B159" t="s">
        <v>220</v>
      </c>
      <c r="C159" s="4">
        <v>0</v>
      </c>
      <c r="D159">
        <v>0</v>
      </c>
      <c r="E159" t="s">
        <v>212</v>
      </c>
      <c r="F159" t="s">
        <v>215</v>
      </c>
    </row>
    <row r="160" spans="1:6" x14ac:dyDescent="0.3">
      <c r="A160">
        <v>157</v>
      </c>
      <c r="B160" t="s">
        <v>220</v>
      </c>
      <c r="C160" s="4">
        <v>0</v>
      </c>
      <c r="D160">
        <v>0</v>
      </c>
      <c r="E160" t="s">
        <v>212</v>
      </c>
      <c r="F160" t="s">
        <v>215</v>
      </c>
    </row>
    <row r="161" spans="1:6" x14ac:dyDescent="0.3">
      <c r="A161">
        <v>158</v>
      </c>
      <c r="B161" t="s">
        <v>220</v>
      </c>
      <c r="C161" s="4">
        <v>0</v>
      </c>
      <c r="D161">
        <v>0</v>
      </c>
      <c r="E161" t="s">
        <v>212</v>
      </c>
      <c r="F161" t="s">
        <v>215</v>
      </c>
    </row>
    <row r="162" spans="1:6" x14ac:dyDescent="0.3">
      <c r="A162">
        <v>159</v>
      </c>
      <c r="B162" t="s">
        <v>220</v>
      </c>
      <c r="C162" s="4">
        <v>0</v>
      </c>
      <c r="D162">
        <v>0</v>
      </c>
      <c r="E162" t="s">
        <v>212</v>
      </c>
      <c r="F162" t="s">
        <v>215</v>
      </c>
    </row>
    <row r="163" spans="1:6" x14ac:dyDescent="0.3">
      <c r="A163">
        <v>160</v>
      </c>
      <c r="B163" t="s">
        <v>220</v>
      </c>
      <c r="C163" s="4">
        <v>0</v>
      </c>
      <c r="D163">
        <v>0</v>
      </c>
      <c r="E163" t="s">
        <v>212</v>
      </c>
      <c r="F163" t="s">
        <v>215</v>
      </c>
    </row>
    <row r="164" spans="1:6" x14ac:dyDescent="0.3">
      <c r="A164">
        <v>161</v>
      </c>
      <c r="B164" t="s">
        <v>220</v>
      </c>
      <c r="C164" s="4">
        <v>0</v>
      </c>
      <c r="D164">
        <v>0</v>
      </c>
      <c r="E164" t="s">
        <v>212</v>
      </c>
      <c r="F164" t="s">
        <v>215</v>
      </c>
    </row>
    <row r="165" spans="1:6" x14ac:dyDescent="0.3">
      <c r="A165">
        <v>162</v>
      </c>
      <c r="B165" t="s">
        <v>220</v>
      </c>
      <c r="C165" s="4">
        <v>0</v>
      </c>
      <c r="D165">
        <v>0</v>
      </c>
      <c r="E165" t="s">
        <v>212</v>
      </c>
      <c r="F165" t="s">
        <v>215</v>
      </c>
    </row>
    <row r="166" spans="1:6" x14ac:dyDescent="0.3">
      <c r="A166">
        <v>163</v>
      </c>
      <c r="B166" t="s">
        <v>220</v>
      </c>
      <c r="C166" s="4">
        <v>0</v>
      </c>
      <c r="D166">
        <v>0</v>
      </c>
      <c r="E166" t="s">
        <v>212</v>
      </c>
      <c r="F166" t="s">
        <v>215</v>
      </c>
    </row>
    <row r="167" spans="1:6" x14ac:dyDescent="0.3">
      <c r="A167">
        <v>164</v>
      </c>
      <c r="B167" t="s">
        <v>220</v>
      </c>
      <c r="C167" s="4">
        <v>0</v>
      </c>
      <c r="D167">
        <v>0</v>
      </c>
      <c r="E167" t="s">
        <v>212</v>
      </c>
      <c r="F167" t="s">
        <v>215</v>
      </c>
    </row>
    <row r="168" spans="1:6" x14ac:dyDescent="0.3">
      <c r="A168">
        <v>165</v>
      </c>
      <c r="B168" t="s">
        <v>220</v>
      </c>
      <c r="C168" s="4">
        <v>0</v>
      </c>
      <c r="D168">
        <v>0</v>
      </c>
      <c r="E168" t="s">
        <v>212</v>
      </c>
      <c r="F168" t="s">
        <v>215</v>
      </c>
    </row>
    <row r="169" spans="1:6" x14ac:dyDescent="0.3">
      <c r="A169">
        <v>166</v>
      </c>
      <c r="B169" t="s">
        <v>220</v>
      </c>
      <c r="C169" s="4">
        <v>0</v>
      </c>
      <c r="D169">
        <v>0</v>
      </c>
      <c r="E169" t="s">
        <v>212</v>
      </c>
      <c r="F169" t="s">
        <v>215</v>
      </c>
    </row>
    <row r="170" spans="1:6" x14ac:dyDescent="0.3">
      <c r="A170">
        <v>167</v>
      </c>
      <c r="B170" t="s">
        <v>220</v>
      </c>
      <c r="C170" s="4">
        <v>0</v>
      </c>
      <c r="D170">
        <v>0</v>
      </c>
      <c r="E170" t="s">
        <v>212</v>
      </c>
      <c r="F170" t="s">
        <v>215</v>
      </c>
    </row>
    <row r="171" spans="1:6" x14ac:dyDescent="0.3">
      <c r="A171">
        <v>168</v>
      </c>
      <c r="B171" t="s">
        <v>220</v>
      </c>
      <c r="C171" s="4">
        <v>0</v>
      </c>
      <c r="D171">
        <v>0</v>
      </c>
      <c r="E171" t="s">
        <v>212</v>
      </c>
      <c r="F171" t="s">
        <v>215</v>
      </c>
    </row>
    <row r="172" spans="1:6" x14ac:dyDescent="0.3">
      <c r="A172">
        <v>169</v>
      </c>
      <c r="B172" t="s">
        <v>220</v>
      </c>
      <c r="C172" s="4">
        <v>0</v>
      </c>
      <c r="D172">
        <v>0</v>
      </c>
      <c r="E172" t="s">
        <v>212</v>
      </c>
      <c r="F172" t="s">
        <v>215</v>
      </c>
    </row>
    <row r="173" spans="1:6" x14ac:dyDescent="0.3">
      <c r="A173">
        <v>170</v>
      </c>
      <c r="B173" t="s">
        <v>220</v>
      </c>
      <c r="C173" s="4">
        <v>0</v>
      </c>
      <c r="D173">
        <v>0</v>
      </c>
      <c r="E173" t="s">
        <v>212</v>
      </c>
      <c r="F173" t="s">
        <v>215</v>
      </c>
    </row>
    <row r="174" spans="1:6" x14ac:dyDescent="0.3">
      <c r="A174">
        <v>171</v>
      </c>
      <c r="B174" t="s">
        <v>220</v>
      </c>
      <c r="C174" s="4">
        <v>0</v>
      </c>
      <c r="D174">
        <v>0</v>
      </c>
      <c r="E174" t="s">
        <v>212</v>
      </c>
      <c r="F174" t="s">
        <v>215</v>
      </c>
    </row>
    <row r="175" spans="1:6" x14ac:dyDescent="0.3">
      <c r="A175">
        <v>172</v>
      </c>
      <c r="B175" t="s">
        <v>220</v>
      </c>
      <c r="C175" s="4">
        <v>0</v>
      </c>
      <c r="D175">
        <v>0</v>
      </c>
      <c r="E175" t="s">
        <v>212</v>
      </c>
      <c r="F175" t="s">
        <v>215</v>
      </c>
    </row>
    <row r="176" spans="1:6" x14ac:dyDescent="0.3">
      <c r="A176">
        <v>173</v>
      </c>
      <c r="B176" t="s">
        <v>220</v>
      </c>
      <c r="C176" s="4">
        <v>0</v>
      </c>
      <c r="D176">
        <v>0</v>
      </c>
      <c r="E176" t="s">
        <v>212</v>
      </c>
      <c r="F176" t="s">
        <v>215</v>
      </c>
    </row>
    <row r="177" spans="1:6" x14ac:dyDescent="0.3">
      <c r="A177">
        <v>174</v>
      </c>
      <c r="B177" t="s">
        <v>220</v>
      </c>
      <c r="C177" s="4">
        <v>0</v>
      </c>
      <c r="D177">
        <v>0</v>
      </c>
      <c r="E177" t="s">
        <v>212</v>
      </c>
      <c r="F177" t="s">
        <v>215</v>
      </c>
    </row>
    <row r="178" spans="1:6" x14ac:dyDescent="0.3">
      <c r="A178">
        <v>175</v>
      </c>
      <c r="B178" t="s">
        <v>220</v>
      </c>
      <c r="C178" s="4">
        <v>0</v>
      </c>
      <c r="D178">
        <v>0</v>
      </c>
      <c r="E178" t="s">
        <v>212</v>
      </c>
      <c r="F178" t="s">
        <v>215</v>
      </c>
    </row>
    <row r="179" spans="1:6" x14ac:dyDescent="0.3">
      <c r="A179">
        <v>176</v>
      </c>
      <c r="B179" t="s">
        <v>220</v>
      </c>
      <c r="C179" s="4">
        <v>0</v>
      </c>
      <c r="D179">
        <v>0</v>
      </c>
      <c r="E179" t="s">
        <v>212</v>
      </c>
      <c r="F179" t="s">
        <v>215</v>
      </c>
    </row>
    <row r="180" spans="1:6" x14ac:dyDescent="0.3">
      <c r="A180">
        <v>177</v>
      </c>
      <c r="B180" t="s">
        <v>220</v>
      </c>
      <c r="C180" s="4">
        <v>0</v>
      </c>
      <c r="D180">
        <v>0</v>
      </c>
      <c r="E180" t="s">
        <v>212</v>
      </c>
      <c r="F180" t="s">
        <v>215</v>
      </c>
    </row>
    <row r="181" spans="1:6" x14ac:dyDescent="0.3">
      <c r="A181">
        <v>178</v>
      </c>
      <c r="B181" t="s">
        <v>220</v>
      </c>
      <c r="C181" s="4">
        <v>0</v>
      </c>
      <c r="D181">
        <v>0</v>
      </c>
      <c r="E181" t="s">
        <v>212</v>
      </c>
      <c r="F181" t="s">
        <v>215</v>
      </c>
    </row>
    <row r="182" spans="1:6" x14ac:dyDescent="0.3">
      <c r="A182">
        <v>179</v>
      </c>
      <c r="B182" t="s">
        <v>220</v>
      </c>
      <c r="C182" s="4">
        <v>0</v>
      </c>
      <c r="D182">
        <v>0</v>
      </c>
      <c r="E182" t="s">
        <v>212</v>
      </c>
      <c r="F182" t="s">
        <v>215</v>
      </c>
    </row>
    <row r="183" spans="1:6" x14ac:dyDescent="0.3">
      <c r="A183">
        <v>180</v>
      </c>
      <c r="B183" t="s">
        <v>220</v>
      </c>
      <c r="C183" s="4">
        <v>0</v>
      </c>
      <c r="D183">
        <v>0</v>
      </c>
      <c r="E183" t="s">
        <v>212</v>
      </c>
      <c r="F183" t="s">
        <v>215</v>
      </c>
    </row>
    <row r="184" spans="1:6" x14ac:dyDescent="0.3">
      <c r="A184">
        <v>181</v>
      </c>
      <c r="B184" t="s">
        <v>220</v>
      </c>
      <c r="C184" s="4">
        <v>0</v>
      </c>
      <c r="D184">
        <v>0</v>
      </c>
      <c r="E184" t="s">
        <v>212</v>
      </c>
      <c r="F184" t="s">
        <v>215</v>
      </c>
    </row>
    <row r="185" spans="1:6" x14ac:dyDescent="0.3">
      <c r="A185">
        <v>182</v>
      </c>
      <c r="B185" t="s">
        <v>220</v>
      </c>
      <c r="C185" s="4">
        <v>0</v>
      </c>
      <c r="D185">
        <v>0</v>
      </c>
      <c r="E185" t="s">
        <v>212</v>
      </c>
      <c r="F185" t="s">
        <v>215</v>
      </c>
    </row>
    <row r="186" spans="1:6" x14ac:dyDescent="0.3">
      <c r="A186">
        <v>183</v>
      </c>
      <c r="B186" t="s">
        <v>220</v>
      </c>
      <c r="C186" s="4">
        <v>0</v>
      </c>
      <c r="D186">
        <v>0</v>
      </c>
      <c r="E186" t="s">
        <v>212</v>
      </c>
      <c r="F186" t="s">
        <v>215</v>
      </c>
    </row>
    <row r="187" spans="1:6" x14ac:dyDescent="0.3">
      <c r="A187">
        <v>184</v>
      </c>
      <c r="B187" t="s">
        <v>220</v>
      </c>
      <c r="C187" s="4">
        <v>0</v>
      </c>
      <c r="D187">
        <v>0</v>
      </c>
      <c r="E187" t="s">
        <v>212</v>
      </c>
      <c r="F187" t="s">
        <v>215</v>
      </c>
    </row>
    <row r="188" spans="1:6" x14ac:dyDescent="0.3">
      <c r="A188">
        <v>185</v>
      </c>
      <c r="B188" t="s">
        <v>220</v>
      </c>
      <c r="C188" s="4">
        <v>0</v>
      </c>
      <c r="D188">
        <v>0</v>
      </c>
      <c r="E188" t="s">
        <v>212</v>
      </c>
      <c r="F188" t="s">
        <v>215</v>
      </c>
    </row>
    <row r="189" spans="1:6" x14ac:dyDescent="0.3">
      <c r="A189">
        <v>186</v>
      </c>
      <c r="B189" t="s">
        <v>220</v>
      </c>
      <c r="C189" s="4">
        <v>0</v>
      </c>
      <c r="D189">
        <v>0</v>
      </c>
      <c r="E189" t="s">
        <v>212</v>
      </c>
      <c r="F189" t="s">
        <v>215</v>
      </c>
    </row>
    <row r="190" spans="1:6" x14ac:dyDescent="0.3">
      <c r="A190">
        <v>187</v>
      </c>
      <c r="B190" t="s">
        <v>220</v>
      </c>
      <c r="C190" s="4">
        <v>0</v>
      </c>
      <c r="D190">
        <v>0</v>
      </c>
      <c r="E190" t="s">
        <v>212</v>
      </c>
      <c r="F190" t="s">
        <v>215</v>
      </c>
    </row>
    <row r="191" spans="1:6" x14ac:dyDescent="0.3">
      <c r="A191">
        <v>188</v>
      </c>
      <c r="B191" t="s">
        <v>220</v>
      </c>
      <c r="C191" s="4">
        <v>0</v>
      </c>
      <c r="D191">
        <v>0</v>
      </c>
      <c r="E191" t="s">
        <v>212</v>
      </c>
      <c r="F191" t="s">
        <v>215</v>
      </c>
    </row>
    <row r="192" spans="1:6" x14ac:dyDescent="0.3">
      <c r="A192">
        <v>189</v>
      </c>
      <c r="B192" t="s">
        <v>220</v>
      </c>
      <c r="C192" s="4">
        <v>0</v>
      </c>
      <c r="D192">
        <v>0</v>
      </c>
      <c r="E192" t="s">
        <v>212</v>
      </c>
      <c r="F192" t="s">
        <v>215</v>
      </c>
    </row>
    <row r="193" spans="1:6" x14ac:dyDescent="0.3">
      <c r="A193">
        <v>190</v>
      </c>
      <c r="B193" t="s">
        <v>220</v>
      </c>
      <c r="C193" s="4">
        <v>0</v>
      </c>
      <c r="D193">
        <v>0</v>
      </c>
      <c r="E193" t="s">
        <v>212</v>
      </c>
      <c r="F193" t="s">
        <v>215</v>
      </c>
    </row>
    <row r="194" spans="1:6" x14ac:dyDescent="0.3">
      <c r="A194">
        <v>191</v>
      </c>
      <c r="B194" t="s">
        <v>220</v>
      </c>
      <c r="C194" s="4">
        <v>0</v>
      </c>
      <c r="D194">
        <v>0</v>
      </c>
      <c r="E194" t="s">
        <v>212</v>
      </c>
      <c r="F194" t="s">
        <v>215</v>
      </c>
    </row>
    <row r="195" spans="1:6" x14ac:dyDescent="0.3">
      <c r="A195">
        <v>192</v>
      </c>
      <c r="B195" t="s">
        <v>220</v>
      </c>
      <c r="C195" s="4">
        <v>0</v>
      </c>
      <c r="D195">
        <v>0</v>
      </c>
      <c r="E195" t="s">
        <v>212</v>
      </c>
      <c r="F195" t="s">
        <v>215</v>
      </c>
    </row>
    <row r="196" spans="1:6" x14ac:dyDescent="0.3">
      <c r="A196">
        <v>193</v>
      </c>
      <c r="B196" t="s">
        <v>220</v>
      </c>
      <c r="C196" s="4">
        <v>0</v>
      </c>
      <c r="D196">
        <v>0</v>
      </c>
      <c r="E196" t="s">
        <v>212</v>
      </c>
      <c r="F196" t="s">
        <v>215</v>
      </c>
    </row>
    <row r="197" spans="1:6" x14ac:dyDescent="0.3">
      <c r="A197">
        <v>194</v>
      </c>
      <c r="B197" t="s">
        <v>220</v>
      </c>
      <c r="C197" s="4">
        <v>0</v>
      </c>
      <c r="D197">
        <v>0</v>
      </c>
      <c r="E197" t="s">
        <v>212</v>
      </c>
      <c r="F197" t="s">
        <v>215</v>
      </c>
    </row>
    <row r="198" spans="1:6" x14ac:dyDescent="0.3">
      <c r="A198">
        <v>195</v>
      </c>
      <c r="B198" t="s">
        <v>220</v>
      </c>
      <c r="C198" s="4">
        <v>0</v>
      </c>
      <c r="D198">
        <v>0</v>
      </c>
      <c r="E198" t="s">
        <v>212</v>
      </c>
      <c r="F198" t="s">
        <v>215</v>
      </c>
    </row>
    <row r="199" spans="1:6" x14ac:dyDescent="0.3">
      <c r="A199">
        <v>196</v>
      </c>
      <c r="B199" t="s">
        <v>220</v>
      </c>
      <c r="C199" s="4">
        <v>0</v>
      </c>
      <c r="D199">
        <v>0</v>
      </c>
      <c r="E199" t="s">
        <v>212</v>
      </c>
      <c r="F199" t="s">
        <v>215</v>
      </c>
    </row>
    <row r="200" spans="1:6" x14ac:dyDescent="0.3">
      <c r="A200">
        <v>197</v>
      </c>
      <c r="B200" t="s">
        <v>220</v>
      </c>
      <c r="C200" s="4">
        <v>0</v>
      </c>
      <c r="D200">
        <v>0</v>
      </c>
      <c r="E200" t="s">
        <v>212</v>
      </c>
      <c r="F200" t="s">
        <v>215</v>
      </c>
    </row>
    <row r="201" spans="1:6" x14ac:dyDescent="0.3">
      <c r="A201">
        <v>198</v>
      </c>
      <c r="B201" t="s">
        <v>220</v>
      </c>
      <c r="C201" s="4">
        <v>0</v>
      </c>
      <c r="D201">
        <v>0</v>
      </c>
      <c r="E201" t="s">
        <v>212</v>
      </c>
      <c r="F201" t="s">
        <v>215</v>
      </c>
    </row>
    <row r="202" spans="1:6" x14ac:dyDescent="0.3">
      <c r="A202">
        <v>199</v>
      </c>
      <c r="B202" t="s">
        <v>220</v>
      </c>
      <c r="C202" s="4">
        <v>0</v>
      </c>
      <c r="D202">
        <v>0</v>
      </c>
      <c r="E202" t="s">
        <v>212</v>
      </c>
      <c r="F202" t="s">
        <v>215</v>
      </c>
    </row>
    <row r="203" spans="1:6" x14ac:dyDescent="0.3">
      <c r="A203">
        <v>200</v>
      </c>
      <c r="B203" t="s">
        <v>220</v>
      </c>
      <c r="C203" s="4">
        <v>0</v>
      </c>
      <c r="D203">
        <v>0</v>
      </c>
      <c r="E203" t="s">
        <v>212</v>
      </c>
      <c r="F203" t="s">
        <v>215</v>
      </c>
    </row>
    <row r="204" spans="1:6" x14ac:dyDescent="0.3">
      <c r="A204">
        <v>201</v>
      </c>
      <c r="B204" t="s">
        <v>220</v>
      </c>
      <c r="C204" s="4">
        <v>0</v>
      </c>
      <c r="D204">
        <v>0</v>
      </c>
      <c r="E204" t="s">
        <v>212</v>
      </c>
      <c r="F204" t="s">
        <v>215</v>
      </c>
    </row>
    <row r="205" spans="1:6" x14ac:dyDescent="0.3">
      <c r="A205">
        <v>202</v>
      </c>
      <c r="B205" t="s">
        <v>220</v>
      </c>
      <c r="C205" s="4">
        <v>0</v>
      </c>
      <c r="D205">
        <v>0</v>
      </c>
      <c r="E205" t="s">
        <v>212</v>
      </c>
      <c r="F205" t="s">
        <v>215</v>
      </c>
    </row>
    <row r="206" spans="1:6" x14ac:dyDescent="0.3">
      <c r="A206">
        <v>203</v>
      </c>
      <c r="B206" t="s">
        <v>220</v>
      </c>
      <c r="C206" s="4">
        <v>0</v>
      </c>
      <c r="D206">
        <v>0</v>
      </c>
      <c r="E206" t="s">
        <v>212</v>
      </c>
      <c r="F206" t="s">
        <v>215</v>
      </c>
    </row>
    <row r="207" spans="1:6" x14ac:dyDescent="0.3">
      <c r="A207">
        <v>204</v>
      </c>
      <c r="B207" t="s">
        <v>220</v>
      </c>
      <c r="C207" s="4">
        <v>0</v>
      </c>
      <c r="D207">
        <v>0</v>
      </c>
      <c r="E207" t="s">
        <v>212</v>
      </c>
      <c r="F207" t="s">
        <v>215</v>
      </c>
    </row>
    <row r="208" spans="1:6" x14ac:dyDescent="0.3">
      <c r="A208">
        <v>205</v>
      </c>
      <c r="B208" t="s">
        <v>220</v>
      </c>
      <c r="C208" s="4">
        <v>0</v>
      </c>
      <c r="D208">
        <v>0</v>
      </c>
      <c r="E208" t="s">
        <v>212</v>
      </c>
      <c r="F208" t="s">
        <v>215</v>
      </c>
    </row>
    <row r="209" spans="1:6" x14ac:dyDescent="0.3">
      <c r="A209">
        <v>206</v>
      </c>
      <c r="B209" t="s">
        <v>220</v>
      </c>
      <c r="C209" s="4">
        <v>0</v>
      </c>
      <c r="D209">
        <v>0</v>
      </c>
      <c r="E209" t="s">
        <v>212</v>
      </c>
      <c r="F209" t="s">
        <v>215</v>
      </c>
    </row>
    <row r="210" spans="1:6" x14ac:dyDescent="0.3">
      <c r="A210">
        <v>207</v>
      </c>
      <c r="B210" t="s">
        <v>220</v>
      </c>
      <c r="C210" s="4">
        <v>0</v>
      </c>
      <c r="D210">
        <v>0</v>
      </c>
      <c r="E210" t="s">
        <v>212</v>
      </c>
      <c r="F210" t="s">
        <v>215</v>
      </c>
    </row>
    <row r="211" spans="1:6" x14ac:dyDescent="0.3">
      <c r="A211">
        <v>208</v>
      </c>
      <c r="B211" t="s">
        <v>220</v>
      </c>
      <c r="C211" s="4">
        <v>0</v>
      </c>
      <c r="D211">
        <v>0</v>
      </c>
      <c r="E211" t="s">
        <v>212</v>
      </c>
      <c r="F211" t="s">
        <v>215</v>
      </c>
    </row>
    <row r="212" spans="1:6" x14ac:dyDescent="0.3">
      <c r="A212">
        <v>209</v>
      </c>
      <c r="B212" t="s">
        <v>220</v>
      </c>
      <c r="C212" s="4">
        <v>0</v>
      </c>
      <c r="D212">
        <v>0</v>
      </c>
      <c r="E212" t="s">
        <v>212</v>
      </c>
      <c r="F212" t="s">
        <v>215</v>
      </c>
    </row>
    <row r="213" spans="1:6" x14ac:dyDescent="0.3">
      <c r="A213">
        <v>210</v>
      </c>
      <c r="B213" t="s">
        <v>220</v>
      </c>
      <c r="C213" s="4">
        <v>0</v>
      </c>
      <c r="D213">
        <v>0</v>
      </c>
      <c r="E213" t="s">
        <v>212</v>
      </c>
      <c r="F213" t="s">
        <v>215</v>
      </c>
    </row>
    <row r="214" spans="1:6" x14ac:dyDescent="0.3">
      <c r="A214">
        <v>211</v>
      </c>
      <c r="B214" t="s">
        <v>220</v>
      </c>
      <c r="C214" s="4">
        <v>0</v>
      </c>
      <c r="D214">
        <v>0</v>
      </c>
      <c r="E214" t="s">
        <v>212</v>
      </c>
      <c r="F214" t="s">
        <v>215</v>
      </c>
    </row>
    <row r="215" spans="1:6" x14ac:dyDescent="0.3">
      <c r="A215">
        <v>212</v>
      </c>
      <c r="B215" t="s">
        <v>220</v>
      </c>
      <c r="C215" s="4">
        <v>0</v>
      </c>
      <c r="D215">
        <v>0</v>
      </c>
      <c r="E215" t="s">
        <v>212</v>
      </c>
      <c r="F215" t="s">
        <v>215</v>
      </c>
    </row>
    <row r="216" spans="1:6" x14ac:dyDescent="0.3">
      <c r="A216">
        <v>213</v>
      </c>
      <c r="B216" t="s">
        <v>220</v>
      </c>
      <c r="C216" s="4">
        <v>0</v>
      </c>
      <c r="D216">
        <v>0</v>
      </c>
      <c r="E216" t="s">
        <v>212</v>
      </c>
      <c r="F216" t="s">
        <v>215</v>
      </c>
    </row>
    <row r="217" spans="1:6" x14ac:dyDescent="0.3">
      <c r="A217">
        <v>214</v>
      </c>
      <c r="B217" t="s">
        <v>220</v>
      </c>
      <c r="C217" s="4">
        <v>0</v>
      </c>
      <c r="D217">
        <v>0</v>
      </c>
      <c r="E217" t="s">
        <v>212</v>
      </c>
      <c r="F217" t="s">
        <v>215</v>
      </c>
    </row>
    <row r="218" spans="1:6" x14ac:dyDescent="0.3">
      <c r="A218">
        <v>215</v>
      </c>
      <c r="B218" t="s">
        <v>220</v>
      </c>
      <c r="C218" s="4">
        <v>0</v>
      </c>
      <c r="D218">
        <v>0</v>
      </c>
      <c r="E218" t="s">
        <v>212</v>
      </c>
      <c r="F218" t="s">
        <v>215</v>
      </c>
    </row>
    <row r="219" spans="1:6" x14ac:dyDescent="0.3">
      <c r="A219">
        <v>216</v>
      </c>
      <c r="B219" t="s">
        <v>220</v>
      </c>
      <c r="C219" s="4">
        <v>0</v>
      </c>
      <c r="D219">
        <v>0</v>
      </c>
      <c r="E219" t="s">
        <v>212</v>
      </c>
      <c r="F219" t="s">
        <v>215</v>
      </c>
    </row>
    <row r="220" spans="1:6" x14ac:dyDescent="0.3">
      <c r="A220">
        <v>217</v>
      </c>
      <c r="B220" t="s">
        <v>220</v>
      </c>
      <c r="C220" s="4">
        <v>0</v>
      </c>
      <c r="D220">
        <v>0</v>
      </c>
      <c r="E220" t="s">
        <v>212</v>
      </c>
      <c r="F220" t="s">
        <v>215</v>
      </c>
    </row>
    <row r="221" spans="1:6" x14ac:dyDescent="0.3">
      <c r="A221">
        <v>218</v>
      </c>
      <c r="B221" t="s">
        <v>220</v>
      </c>
      <c r="C221" s="4">
        <v>0</v>
      </c>
      <c r="D221">
        <v>0</v>
      </c>
      <c r="E221" t="s">
        <v>212</v>
      </c>
      <c r="F221" t="s">
        <v>215</v>
      </c>
    </row>
    <row r="222" spans="1:6" x14ac:dyDescent="0.3">
      <c r="A222">
        <v>219</v>
      </c>
      <c r="B222" t="s">
        <v>220</v>
      </c>
      <c r="C222" s="4">
        <v>0</v>
      </c>
      <c r="D222">
        <v>0</v>
      </c>
      <c r="E222" t="s">
        <v>212</v>
      </c>
      <c r="F222" t="s">
        <v>215</v>
      </c>
    </row>
    <row r="223" spans="1:6" x14ac:dyDescent="0.3">
      <c r="A223">
        <v>220</v>
      </c>
      <c r="B223" t="s">
        <v>220</v>
      </c>
      <c r="C223" s="4">
        <v>0</v>
      </c>
      <c r="D223">
        <v>0</v>
      </c>
      <c r="E223" t="s">
        <v>212</v>
      </c>
      <c r="F223" t="s">
        <v>215</v>
      </c>
    </row>
    <row r="224" spans="1:6" x14ac:dyDescent="0.3">
      <c r="A224">
        <v>221</v>
      </c>
      <c r="B224" t="s">
        <v>220</v>
      </c>
      <c r="C224" s="4">
        <v>0</v>
      </c>
      <c r="D224">
        <v>0</v>
      </c>
      <c r="E224" t="s">
        <v>212</v>
      </c>
      <c r="F224" t="s">
        <v>215</v>
      </c>
    </row>
    <row r="225" spans="1:6" x14ac:dyDescent="0.3">
      <c r="A225">
        <v>222</v>
      </c>
      <c r="B225" t="s">
        <v>220</v>
      </c>
      <c r="C225" s="4">
        <v>0</v>
      </c>
      <c r="D225">
        <v>0</v>
      </c>
      <c r="E225" t="s">
        <v>212</v>
      </c>
      <c r="F225" t="s">
        <v>215</v>
      </c>
    </row>
    <row r="226" spans="1:6" x14ac:dyDescent="0.3">
      <c r="A226">
        <v>223</v>
      </c>
      <c r="B226" t="s">
        <v>220</v>
      </c>
      <c r="C226" s="4">
        <v>0</v>
      </c>
      <c r="D226">
        <v>0</v>
      </c>
      <c r="E226" t="s">
        <v>212</v>
      </c>
      <c r="F226" t="s">
        <v>215</v>
      </c>
    </row>
    <row r="227" spans="1:6" x14ac:dyDescent="0.3">
      <c r="A227">
        <v>224</v>
      </c>
      <c r="B227" t="s">
        <v>220</v>
      </c>
      <c r="C227" s="4">
        <v>0</v>
      </c>
      <c r="D227">
        <v>0</v>
      </c>
      <c r="E227" t="s">
        <v>212</v>
      </c>
      <c r="F227" t="s">
        <v>215</v>
      </c>
    </row>
    <row r="228" spans="1:6" x14ac:dyDescent="0.3">
      <c r="A228">
        <v>225</v>
      </c>
      <c r="B228" t="s">
        <v>220</v>
      </c>
      <c r="C228" s="4">
        <v>0</v>
      </c>
      <c r="D228">
        <v>0</v>
      </c>
      <c r="E228" t="s">
        <v>212</v>
      </c>
      <c r="F228" t="s">
        <v>215</v>
      </c>
    </row>
    <row r="229" spans="1:6" x14ac:dyDescent="0.3">
      <c r="A229">
        <v>226</v>
      </c>
      <c r="B229" t="s">
        <v>220</v>
      </c>
      <c r="C229" s="4">
        <v>0</v>
      </c>
      <c r="D229">
        <v>0</v>
      </c>
      <c r="E229" t="s">
        <v>212</v>
      </c>
      <c r="F229" t="s">
        <v>215</v>
      </c>
    </row>
    <row r="230" spans="1:6" x14ac:dyDescent="0.3">
      <c r="A230">
        <v>227</v>
      </c>
      <c r="B230" t="s">
        <v>220</v>
      </c>
      <c r="C230" s="4">
        <v>0</v>
      </c>
      <c r="D230">
        <v>0</v>
      </c>
      <c r="E230" t="s">
        <v>212</v>
      </c>
      <c r="F230" t="s">
        <v>215</v>
      </c>
    </row>
    <row r="231" spans="1:6" x14ac:dyDescent="0.3">
      <c r="A231">
        <v>228</v>
      </c>
      <c r="B231" t="s">
        <v>220</v>
      </c>
      <c r="C231" s="4">
        <v>0</v>
      </c>
      <c r="D231">
        <v>0</v>
      </c>
      <c r="E231" t="s">
        <v>212</v>
      </c>
      <c r="F231" t="s">
        <v>215</v>
      </c>
    </row>
    <row r="232" spans="1:6" x14ac:dyDescent="0.3">
      <c r="A232">
        <v>229</v>
      </c>
      <c r="B232" t="s">
        <v>220</v>
      </c>
      <c r="C232" s="4">
        <v>0</v>
      </c>
      <c r="D232">
        <v>0</v>
      </c>
      <c r="E232" t="s">
        <v>212</v>
      </c>
      <c r="F232" t="s">
        <v>215</v>
      </c>
    </row>
    <row r="233" spans="1:6" x14ac:dyDescent="0.3">
      <c r="A233">
        <v>230</v>
      </c>
      <c r="B233" t="s">
        <v>220</v>
      </c>
      <c r="C233" s="4">
        <v>0</v>
      </c>
      <c r="D233">
        <v>0</v>
      </c>
      <c r="E233" t="s">
        <v>212</v>
      </c>
      <c r="F233" t="s">
        <v>215</v>
      </c>
    </row>
    <row r="234" spans="1:6" x14ac:dyDescent="0.3">
      <c r="A234">
        <v>231</v>
      </c>
      <c r="B234" t="s">
        <v>220</v>
      </c>
      <c r="C234" s="4">
        <v>0</v>
      </c>
      <c r="D234">
        <v>0</v>
      </c>
      <c r="E234" t="s">
        <v>212</v>
      </c>
      <c r="F234" t="s">
        <v>215</v>
      </c>
    </row>
    <row r="235" spans="1:6" x14ac:dyDescent="0.3">
      <c r="A235">
        <v>232</v>
      </c>
      <c r="B235" t="s">
        <v>220</v>
      </c>
      <c r="C235" s="4">
        <v>0</v>
      </c>
      <c r="D235">
        <v>0</v>
      </c>
      <c r="E235" t="s">
        <v>212</v>
      </c>
      <c r="F235" t="s">
        <v>215</v>
      </c>
    </row>
    <row r="236" spans="1:6" x14ac:dyDescent="0.3">
      <c r="A236">
        <v>233</v>
      </c>
      <c r="B236" t="s">
        <v>220</v>
      </c>
      <c r="C236" s="4">
        <v>0</v>
      </c>
      <c r="D236">
        <v>0</v>
      </c>
      <c r="E236" t="s">
        <v>212</v>
      </c>
      <c r="F236" t="s">
        <v>215</v>
      </c>
    </row>
    <row r="237" spans="1:6" x14ac:dyDescent="0.3">
      <c r="A237">
        <v>234</v>
      </c>
      <c r="B237" t="s">
        <v>220</v>
      </c>
      <c r="C237" s="4">
        <v>0</v>
      </c>
      <c r="D237">
        <v>0</v>
      </c>
      <c r="E237" t="s">
        <v>212</v>
      </c>
      <c r="F237" t="s">
        <v>215</v>
      </c>
    </row>
    <row r="238" spans="1:6" x14ac:dyDescent="0.3">
      <c r="A238">
        <v>235</v>
      </c>
      <c r="B238" t="s">
        <v>220</v>
      </c>
      <c r="C238" s="4">
        <v>0</v>
      </c>
      <c r="D238">
        <v>0</v>
      </c>
      <c r="E238" t="s">
        <v>212</v>
      </c>
      <c r="F238" t="s">
        <v>215</v>
      </c>
    </row>
    <row r="239" spans="1:6" x14ac:dyDescent="0.3">
      <c r="A239">
        <v>236</v>
      </c>
      <c r="B239" t="s">
        <v>220</v>
      </c>
      <c r="C239" s="4">
        <v>0</v>
      </c>
      <c r="D239">
        <v>0</v>
      </c>
      <c r="E239" t="s">
        <v>212</v>
      </c>
      <c r="F239" t="s">
        <v>215</v>
      </c>
    </row>
    <row r="240" spans="1:6" x14ac:dyDescent="0.3">
      <c r="A240">
        <v>237</v>
      </c>
      <c r="B240" t="s">
        <v>220</v>
      </c>
      <c r="C240" s="4">
        <v>0</v>
      </c>
      <c r="D240">
        <v>0</v>
      </c>
      <c r="E240" t="s">
        <v>212</v>
      </c>
      <c r="F240" t="s">
        <v>215</v>
      </c>
    </row>
    <row r="241" spans="1:6" x14ac:dyDescent="0.3">
      <c r="A241">
        <v>238</v>
      </c>
      <c r="B241" t="s">
        <v>220</v>
      </c>
      <c r="C241" s="4">
        <v>0</v>
      </c>
      <c r="D241">
        <v>0</v>
      </c>
      <c r="E241" t="s">
        <v>212</v>
      </c>
      <c r="F241" t="s">
        <v>215</v>
      </c>
    </row>
    <row r="242" spans="1:6" x14ac:dyDescent="0.3">
      <c r="A242">
        <v>239</v>
      </c>
      <c r="B242" t="s">
        <v>220</v>
      </c>
      <c r="C242" s="4">
        <v>0</v>
      </c>
      <c r="D242">
        <v>0</v>
      </c>
      <c r="E242" t="s">
        <v>212</v>
      </c>
      <c r="F242" t="s">
        <v>215</v>
      </c>
    </row>
    <row r="243" spans="1:6" x14ac:dyDescent="0.3">
      <c r="A243">
        <v>240</v>
      </c>
      <c r="B243" t="s">
        <v>220</v>
      </c>
      <c r="C243" s="4">
        <v>0</v>
      </c>
      <c r="D243">
        <v>0</v>
      </c>
      <c r="E243" t="s">
        <v>212</v>
      </c>
      <c r="F243" t="s">
        <v>215</v>
      </c>
    </row>
    <row r="244" spans="1:6" x14ac:dyDescent="0.3">
      <c r="A244">
        <v>241</v>
      </c>
      <c r="B244" t="s">
        <v>220</v>
      </c>
      <c r="C244" s="4">
        <v>0</v>
      </c>
      <c r="D244">
        <v>0</v>
      </c>
      <c r="E244" t="s">
        <v>212</v>
      </c>
      <c r="F244" t="s">
        <v>215</v>
      </c>
    </row>
    <row r="245" spans="1:6" x14ac:dyDescent="0.3">
      <c r="A245">
        <v>242</v>
      </c>
      <c r="B245" t="s">
        <v>220</v>
      </c>
      <c r="C245" s="4">
        <v>0</v>
      </c>
      <c r="D245">
        <v>0</v>
      </c>
      <c r="E245" t="s">
        <v>212</v>
      </c>
      <c r="F245" t="s">
        <v>215</v>
      </c>
    </row>
    <row r="246" spans="1:6" x14ac:dyDescent="0.3">
      <c r="A246">
        <v>243</v>
      </c>
      <c r="B246" t="s">
        <v>220</v>
      </c>
      <c r="C246" s="4">
        <v>0</v>
      </c>
      <c r="D246">
        <v>0</v>
      </c>
      <c r="E246" t="s">
        <v>212</v>
      </c>
      <c r="F246" t="s">
        <v>215</v>
      </c>
    </row>
    <row r="247" spans="1:6" x14ac:dyDescent="0.3">
      <c r="A247">
        <v>244</v>
      </c>
      <c r="B247" t="s">
        <v>220</v>
      </c>
      <c r="C247" s="4">
        <v>0</v>
      </c>
      <c r="D247">
        <v>0</v>
      </c>
      <c r="E247" t="s">
        <v>212</v>
      </c>
      <c r="F247" t="s">
        <v>215</v>
      </c>
    </row>
    <row r="248" spans="1:6" x14ac:dyDescent="0.3">
      <c r="A248">
        <v>245</v>
      </c>
      <c r="B248" t="s">
        <v>220</v>
      </c>
      <c r="C248" s="4">
        <v>0</v>
      </c>
      <c r="D248">
        <v>0</v>
      </c>
      <c r="E248" t="s">
        <v>212</v>
      </c>
      <c r="F248" t="s">
        <v>215</v>
      </c>
    </row>
    <row r="249" spans="1:6" x14ac:dyDescent="0.3">
      <c r="A249">
        <v>246</v>
      </c>
      <c r="B249" t="s">
        <v>220</v>
      </c>
      <c r="C249" s="4">
        <v>0</v>
      </c>
      <c r="D249">
        <v>0</v>
      </c>
      <c r="E249" t="s">
        <v>212</v>
      </c>
      <c r="F249" t="s">
        <v>215</v>
      </c>
    </row>
    <row r="250" spans="1:6" x14ac:dyDescent="0.3">
      <c r="A250">
        <v>247</v>
      </c>
      <c r="B250" t="s">
        <v>220</v>
      </c>
      <c r="C250" s="4">
        <v>0</v>
      </c>
      <c r="D250">
        <v>0</v>
      </c>
      <c r="E250" t="s">
        <v>212</v>
      </c>
      <c r="F250" t="s">
        <v>215</v>
      </c>
    </row>
    <row r="251" spans="1:6" x14ac:dyDescent="0.3">
      <c r="A251">
        <v>248</v>
      </c>
      <c r="B251" t="s">
        <v>220</v>
      </c>
      <c r="C251" s="4">
        <v>0</v>
      </c>
      <c r="D251">
        <v>0</v>
      </c>
      <c r="E251" t="s">
        <v>212</v>
      </c>
      <c r="F251" t="s">
        <v>215</v>
      </c>
    </row>
    <row r="252" spans="1:6" x14ac:dyDescent="0.3">
      <c r="A252">
        <v>249</v>
      </c>
      <c r="B252" t="s">
        <v>220</v>
      </c>
      <c r="C252" s="4">
        <v>0</v>
      </c>
      <c r="D252">
        <v>0</v>
      </c>
      <c r="E252" t="s">
        <v>212</v>
      </c>
      <c r="F252" t="s">
        <v>215</v>
      </c>
    </row>
    <row r="253" spans="1:6" x14ac:dyDescent="0.3">
      <c r="A253">
        <v>250</v>
      </c>
      <c r="B253" t="s">
        <v>220</v>
      </c>
      <c r="C253" s="4">
        <v>0</v>
      </c>
      <c r="D253">
        <v>0</v>
      </c>
      <c r="E253" t="s">
        <v>212</v>
      </c>
      <c r="F253" t="s">
        <v>215</v>
      </c>
    </row>
    <row r="254" spans="1:6" x14ac:dyDescent="0.3">
      <c r="A254">
        <v>251</v>
      </c>
      <c r="B254" t="s">
        <v>220</v>
      </c>
      <c r="C254" s="4">
        <v>0</v>
      </c>
      <c r="D254">
        <v>0</v>
      </c>
      <c r="E254" t="s">
        <v>212</v>
      </c>
      <c r="F254" t="s">
        <v>215</v>
      </c>
    </row>
    <row r="255" spans="1:6" x14ac:dyDescent="0.3">
      <c r="A255">
        <v>252</v>
      </c>
      <c r="B255" t="s">
        <v>220</v>
      </c>
      <c r="C255" s="4">
        <v>0</v>
      </c>
      <c r="D255">
        <v>0</v>
      </c>
      <c r="E255" t="s">
        <v>212</v>
      </c>
      <c r="F255" t="s">
        <v>215</v>
      </c>
    </row>
    <row r="256" spans="1:6" x14ac:dyDescent="0.3">
      <c r="A256">
        <v>253</v>
      </c>
      <c r="B256" t="s">
        <v>220</v>
      </c>
      <c r="C256" s="4">
        <v>0</v>
      </c>
      <c r="D256">
        <v>0</v>
      </c>
      <c r="E256" t="s">
        <v>212</v>
      </c>
      <c r="F256" t="s">
        <v>215</v>
      </c>
    </row>
    <row r="257" spans="1:6" x14ac:dyDescent="0.3">
      <c r="A257">
        <v>254</v>
      </c>
      <c r="B257" t="s">
        <v>220</v>
      </c>
      <c r="C257" s="4">
        <v>0</v>
      </c>
      <c r="D257">
        <v>0</v>
      </c>
      <c r="E257" t="s">
        <v>212</v>
      </c>
      <c r="F257" t="s">
        <v>215</v>
      </c>
    </row>
    <row r="258" spans="1:6" x14ac:dyDescent="0.3">
      <c r="A258">
        <v>255</v>
      </c>
      <c r="B258" t="s">
        <v>220</v>
      </c>
      <c r="C258" s="4">
        <v>0</v>
      </c>
      <c r="D258">
        <v>0</v>
      </c>
      <c r="E258" t="s">
        <v>212</v>
      </c>
      <c r="F258" t="s">
        <v>215</v>
      </c>
    </row>
    <row r="259" spans="1:6" x14ac:dyDescent="0.3">
      <c r="A259">
        <v>256</v>
      </c>
      <c r="B259" t="s">
        <v>220</v>
      </c>
      <c r="C259" s="4">
        <v>0</v>
      </c>
      <c r="D259">
        <v>0</v>
      </c>
      <c r="E259" t="s">
        <v>212</v>
      </c>
      <c r="F259" t="s">
        <v>215</v>
      </c>
    </row>
    <row r="260" spans="1:6" x14ac:dyDescent="0.3">
      <c r="A260">
        <v>257</v>
      </c>
      <c r="B260" t="s">
        <v>220</v>
      </c>
      <c r="C260" s="4">
        <v>0</v>
      </c>
      <c r="D260">
        <v>0</v>
      </c>
      <c r="E260" t="s">
        <v>212</v>
      </c>
      <c r="F260" t="s">
        <v>215</v>
      </c>
    </row>
    <row r="261" spans="1:6" x14ac:dyDescent="0.3">
      <c r="A261">
        <v>258</v>
      </c>
      <c r="B261" t="s">
        <v>220</v>
      </c>
      <c r="C261" s="4">
        <v>0</v>
      </c>
      <c r="D261">
        <v>0</v>
      </c>
      <c r="E261" t="s">
        <v>212</v>
      </c>
      <c r="F261" t="s">
        <v>215</v>
      </c>
    </row>
    <row r="262" spans="1:6" x14ac:dyDescent="0.3">
      <c r="A262">
        <v>259</v>
      </c>
      <c r="B262" t="s">
        <v>220</v>
      </c>
      <c r="C262" s="4">
        <v>0</v>
      </c>
      <c r="D262">
        <v>0</v>
      </c>
      <c r="E262" t="s">
        <v>212</v>
      </c>
      <c r="F262" t="s">
        <v>215</v>
      </c>
    </row>
    <row r="263" spans="1:6" x14ac:dyDescent="0.3">
      <c r="A263">
        <v>260</v>
      </c>
      <c r="B263" t="s">
        <v>220</v>
      </c>
      <c r="C263" s="4">
        <v>0</v>
      </c>
      <c r="D263">
        <v>0</v>
      </c>
      <c r="E263" t="s">
        <v>212</v>
      </c>
      <c r="F263" t="s">
        <v>215</v>
      </c>
    </row>
    <row r="264" spans="1:6" x14ac:dyDescent="0.3">
      <c r="A264">
        <v>261</v>
      </c>
      <c r="B264" t="s">
        <v>220</v>
      </c>
      <c r="C264" s="4">
        <v>0</v>
      </c>
      <c r="D264">
        <v>0</v>
      </c>
      <c r="E264" t="s">
        <v>212</v>
      </c>
      <c r="F264" t="s">
        <v>215</v>
      </c>
    </row>
    <row r="265" spans="1:6" x14ac:dyDescent="0.3">
      <c r="A265">
        <v>262</v>
      </c>
      <c r="B265" t="s">
        <v>220</v>
      </c>
      <c r="C265" s="4">
        <v>0</v>
      </c>
      <c r="D265">
        <v>0</v>
      </c>
      <c r="E265" t="s">
        <v>212</v>
      </c>
      <c r="F265" t="s">
        <v>215</v>
      </c>
    </row>
    <row r="266" spans="1:6" x14ac:dyDescent="0.3">
      <c r="A266">
        <v>263</v>
      </c>
      <c r="B266" t="s">
        <v>220</v>
      </c>
      <c r="C266" s="4">
        <v>0</v>
      </c>
      <c r="D266">
        <v>0</v>
      </c>
      <c r="E266" t="s">
        <v>212</v>
      </c>
      <c r="F266" t="s">
        <v>215</v>
      </c>
    </row>
    <row r="267" spans="1:6" x14ac:dyDescent="0.3">
      <c r="A267">
        <v>264</v>
      </c>
      <c r="B267" t="s">
        <v>220</v>
      </c>
      <c r="C267" s="4">
        <v>0</v>
      </c>
      <c r="D267">
        <v>0</v>
      </c>
      <c r="E267" t="s">
        <v>212</v>
      </c>
      <c r="F267" t="s">
        <v>215</v>
      </c>
    </row>
    <row r="268" spans="1:6" x14ac:dyDescent="0.3">
      <c r="A268">
        <v>265</v>
      </c>
      <c r="B268" t="s">
        <v>220</v>
      </c>
      <c r="C268" s="4">
        <v>0</v>
      </c>
      <c r="D268">
        <v>0</v>
      </c>
      <c r="E268" t="s">
        <v>212</v>
      </c>
      <c r="F268" t="s">
        <v>215</v>
      </c>
    </row>
    <row r="269" spans="1:6" x14ac:dyDescent="0.3">
      <c r="A269">
        <v>266</v>
      </c>
      <c r="B269" t="s">
        <v>220</v>
      </c>
      <c r="C269" s="4">
        <v>0</v>
      </c>
      <c r="D269">
        <v>0</v>
      </c>
      <c r="E269" t="s">
        <v>212</v>
      </c>
      <c r="F269" t="s">
        <v>215</v>
      </c>
    </row>
    <row r="270" spans="1:6" x14ac:dyDescent="0.3">
      <c r="A270">
        <v>267</v>
      </c>
      <c r="B270" t="s">
        <v>220</v>
      </c>
      <c r="C270" s="4">
        <v>0</v>
      </c>
      <c r="D270">
        <v>0</v>
      </c>
      <c r="E270" t="s">
        <v>212</v>
      </c>
      <c r="F270" t="s">
        <v>215</v>
      </c>
    </row>
    <row r="271" spans="1:6" x14ac:dyDescent="0.3">
      <c r="A271">
        <v>268</v>
      </c>
      <c r="B271" t="s">
        <v>220</v>
      </c>
      <c r="C271" s="4">
        <v>0</v>
      </c>
      <c r="D271">
        <v>0</v>
      </c>
      <c r="E271" t="s">
        <v>212</v>
      </c>
      <c r="F271" t="s">
        <v>215</v>
      </c>
    </row>
    <row r="272" spans="1:6" x14ac:dyDescent="0.3">
      <c r="A272">
        <v>269</v>
      </c>
      <c r="B272" t="s">
        <v>220</v>
      </c>
      <c r="C272" s="4">
        <v>0</v>
      </c>
      <c r="D272">
        <v>0</v>
      </c>
      <c r="E272" t="s">
        <v>212</v>
      </c>
      <c r="F272" t="s">
        <v>215</v>
      </c>
    </row>
    <row r="273" spans="1:6" x14ac:dyDescent="0.3">
      <c r="A273">
        <v>270</v>
      </c>
      <c r="B273" t="s">
        <v>220</v>
      </c>
      <c r="C273" s="4">
        <v>0</v>
      </c>
      <c r="D273">
        <v>0</v>
      </c>
      <c r="E273" t="s">
        <v>212</v>
      </c>
      <c r="F273" t="s">
        <v>215</v>
      </c>
    </row>
    <row r="274" spans="1:6" x14ac:dyDescent="0.3">
      <c r="A274">
        <v>271</v>
      </c>
      <c r="B274" t="s">
        <v>220</v>
      </c>
      <c r="C274" s="4">
        <v>0</v>
      </c>
      <c r="D274">
        <v>0</v>
      </c>
      <c r="E274" t="s">
        <v>212</v>
      </c>
      <c r="F274" t="s">
        <v>215</v>
      </c>
    </row>
    <row r="275" spans="1:6" x14ac:dyDescent="0.3">
      <c r="A275">
        <v>272</v>
      </c>
      <c r="B275" t="s">
        <v>220</v>
      </c>
      <c r="C275" s="4">
        <v>0</v>
      </c>
      <c r="D275">
        <v>0</v>
      </c>
      <c r="E275" t="s">
        <v>212</v>
      </c>
      <c r="F275" t="s">
        <v>215</v>
      </c>
    </row>
    <row r="276" spans="1:6" x14ac:dyDescent="0.3">
      <c r="A276">
        <v>273</v>
      </c>
      <c r="B276" t="s">
        <v>220</v>
      </c>
      <c r="C276" s="4">
        <v>0</v>
      </c>
      <c r="D276">
        <v>0</v>
      </c>
      <c r="E276" t="s">
        <v>212</v>
      </c>
      <c r="F276" t="s">
        <v>215</v>
      </c>
    </row>
    <row r="277" spans="1:6" x14ac:dyDescent="0.3">
      <c r="A277">
        <v>274</v>
      </c>
      <c r="B277" t="s">
        <v>220</v>
      </c>
      <c r="C277" s="4">
        <v>0</v>
      </c>
      <c r="D277">
        <v>0</v>
      </c>
      <c r="E277" t="s">
        <v>212</v>
      </c>
      <c r="F277" t="s">
        <v>215</v>
      </c>
    </row>
    <row r="278" spans="1:6" x14ac:dyDescent="0.3">
      <c r="A278">
        <v>275</v>
      </c>
      <c r="B278" t="s">
        <v>220</v>
      </c>
      <c r="C278" s="4">
        <v>0</v>
      </c>
      <c r="D278">
        <v>0</v>
      </c>
      <c r="E278" t="s">
        <v>212</v>
      </c>
      <c r="F278" t="s">
        <v>215</v>
      </c>
    </row>
    <row r="279" spans="1:6" x14ac:dyDescent="0.3">
      <c r="A279">
        <v>276</v>
      </c>
      <c r="B279" t="s">
        <v>220</v>
      </c>
      <c r="C279" s="4">
        <v>0</v>
      </c>
      <c r="D279">
        <v>0</v>
      </c>
      <c r="E279" t="s">
        <v>212</v>
      </c>
      <c r="F279" t="s">
        <v>215</v>
      </c>
    </row>
    <row r="280" spans="1:6" x14ac:dyDescent="0.3">
      <c r="A280">
        <v>277</v>
      </c>
      <c r="B280" t="s">
        <v>220</v>
      </c>
      <c r="C280" s="4">
        <v>0</v>
      </c>
      <c r="D280">
        <v>0</v>
      </c>
      <c r="E280" t="s">
        <v>212</v>
      </c>
      <c r="F280" t="s">
        <v>215</v>
      </c>
    </row>
    <row r="281" spans="1:6" x14ac:dyDescent="0.3">
      <c r="A281">
        <v>278</v>
      </c>
      <c r="B281" t="s">
        <v>220</v>
      </c>
      <c r="C281" s="4">
        <v>0</v>
      </c>
      <c r="D281">
        <v>0</v>
      </c>
      <c r="E281" t="s">
        <v>212</v>
      </c>
      <c r="F281" t="s">
        <v>215</v>
      </c>
    </row>
    <row r="282" spans="1:6" x14ac:dyDescent="0.3">
      <c r="A282">
        <v>279</v>
      </c>
      <c r="B282" t="s">
        <v>220</v>
      </c>
      <c r="C282" s="4">
        <v>0</v>
      </c>
      <c r="D282">
        <v>0</v>
      </c>
      <c r="E282" t="s">
        <v>212</v>
      </c>
      <c r="F282" t="s">
        <v>215</v>
      </c>
    </row>
    <row r="283" spans="1:6" x14ac:dyDescent="0.3">
      <c r="A283">
        <v>280</v>
      </c>
      <c r="B283" t="s">
        <v>220</v>
      </c>
      <c r="C283" s="4">
        <v>0</v>
      </c>
      <c r="D283">
        <v>0</v>
      </c>
      <c r="E283" t="s">
        <v>212</v>
      </c>
      <c r="F283" t="s">
        <v>215</v>
      </c>
    </row>
    <row r="284" spans="1:6" x14ac:dyDescent="0.3">
      <c r="A284">
        <v>281</v>
      </c>
      <c r="B284" t="s">
        <v>220</v>
      </c>
      <c r="C284" s="4">
        <v>0</v>
      </c>
      <c r="D284">
        <v>0</v>
      </c>
      <c r="E284" t="s">
        <v>212</v>
      </c>
      <c r="F284" t="s">
        <v>215</v>
      </c>
    </row>
    <row r="285" spans="1:6" x14ac:dyDescent="0.3">
      <c r="A285">
        <v>282</v>
      </c>
      <c r="B285" t="s">
        <v>220</v>
      </c>
      <c r="C285" s="4">
        <v>0</v>
      </c>
      <c r="D285">
        <v>0</v>
      </c>
      <c r="E285" t="s">
        <v>212</v>
      </c>
      <c r="F285" t="s">
        <v>215</v>
      </c>
    </row>
    <row r="286" spans="1:6" x14ac:dyDescent="0.3">
      <c r="A286">
        <v>283</v>
      </c>
      <c r="B286" t="s">
        <v>220</v>
      </c>
      <c r="C286" s="4">
        <v>0</v>
      </c>
      <c r="D286">
        <v>0</v>
      </c>
      <c r="E286" t="s">
        <v>212</v>
      </c>
      <c r="F286" t="s">
        <v>215</v>
      </c>
    </row>
    <row r="287" spans="1:6" x14ac:dyDescent="0.3">
      <c r="A287">
        <v>284</v>
      </c>
      <c r="B287" t="s">
        <v>220</v>
      </c>
      <c r="C287" s="4">
        <v>0</v>
      </c>
      <c r="D287">
        <v>0</v>
      </c>
      <c r="E287" t="s">
        <v>212</v>
      </c>
      <c r="F287" t="s">
        <v>215</v>
      </c>
    </row>
    <row r="288" spans="1:6" x14ac:dyDescent="0.3">
      <c r="A288">
        <v>285</v>
      </c>
      <c r="B288" t="s">
        <v>220</v>
      </c>
      <c r="C288" s="4">
        <v>0</v>
      </c>
      <c r="D288">
        <v>0</v>
      </c>
      <c r="E288" t="s">
        <v>212</v>
      </c>
      <c r="F288" t="s">
        <v>215</v>
      </c>
    </row>
    <row r="289" spans="1:6" x14ac:dyDescent="0.3">
      <c r="A289">
        <v>286</v>
      </c>
      <c r="B289" t="s">
        <v>220</v>
      </c>
      <c r="C289" s="4">
        <v>0</v>
      </c>
      <c r="D289">
        <v>0</v>
      </c>
      <c r="E289" t="s">
        <v>212</v>
      </c>
      <c r="F289" t="s">
        <v>215</v>
      </c>
    </row>
    <row r="290" spans="1:6" x14ac:dyDescent="0.3">
      <c r="A290">
        <v>287</v>
      </c>
      <c r="B290" t="s">
        <v>220</v>
      </c>
      <c r="C290" s="4">
        <v>0</v>
      </c>
      <c r="D290">
        <v>0</v>
      </c>
      <c r="E290" t="s">
        <v>212</v>
      </c>
      <c r="F290" t="s">
        <v>215</v>
      </c>
    </row>
    <row r="291" spans="1:6" x14ac:dyDescent="0.3">
      <c r="A291">
        <v>288</v>
      </c>
      <c r="B291" t="s">
        <v>220</v>
      </c>
      <c r="C291" s="4">
        <v>0</v>
      </c>
      <c r="D291">
        <v>0</v>
      </c>
      <c r="E291" t="s">
        <v>212</v>
      </c>
      <c r="F291" t="s">
        <v>215</v>
      </c>
    </row>
    <row r="292" spans="1:6" x14ac:dyDescent="0.3">
      <c r="A292">
        <v>289</v>
      </c>
      <c r="B292" t="s">
        <v>220</v>
      </c>
      <c r="C292" s="4">
        <v>0</v>
      </c>
      <c r="D292">
        <v>0</v>
      </c>
      <c r="E292" t="s">
        <v>212</v>
      </c>
      <c r="F292" t="s">
        <v>215</v>
      </c>
    </row>
    <row r="293" spans="1:6" x14ac:dyDescent="0.3">
      <c r="A293">
        <v>290</v>
      </c>
      <c r="B293" t="s">
        <v>220</v>
      </c>
      <c r="C293" s="4">
        <v>0</v>
      </c>
      <c r="D293">
        <v>0</v>
      </c>
      <c r="E293" t="s">
        <v>212</v>
      </c>
      <c r="F293" t="s">
        <v>215</v>
      </c>
    </row>
    <row r="294" spans="1:6" x14ac:dyDescent="0.3">
      <c r="A294">
        <v>291</v>
      </c>
      <c r="B294" t="s">
        <v>220</v>
      </c>
      <c r="C294" s="4">
        <v>0</v>
      </c>
      <c r="D294">
        <v>0</v>
      </c>
      <c r="E294" t="s">
        <v>212</v>
      </c>
      <c r="F294" t="s">
        <v>215</v>
      </c>
    </row>
    <row r="295" spans="1:6" x14ac:dyDescent="0.3">
      <c r="A295">
        <v>292</v>
      </c>
      <c r="B295" t="s">
        <v>220</v>
      </c>
      <c r="C295" s="4">
        <v>0</v>
      </c>
      <c r="D295">
        <v>0</v>
      </c>
      <c r="E295" t="s">
        <v>212</v>
      </c>
      <c r="F295" t="s">
        <v>215</v>
      </c>
    </row>
    <row r="296" spans="1:6" x14ac:dyDescent="0.3">
      <c r="A296">
        <v>293</v>
      </c>
      <c r="B296" t="s">
        <v>220</v>
      </c>
      <c r="C296" s="4">
        <v>0</v>
      </c>
      <c r="D296">
        <v>0</v>
      </c>
      <c r="E296" t="s">
        <v>212</v>
      </c>
      <c r="F296" t="s">
        <v>215</v>
      </c>
    </row>
    <row r="297" spans="1:6" x14ac:dyDescent="0.3">
      <c r="A297">
        <v>294</v>
      </c>
      <c r="B297" t="s">
        <v>220</v>
      </c>
      <c r="C297" s="4">
        <v>0</v>
      </c>
      <c r="D297">
        <v>0</v>
      </c>
      <c r="E297" t="s">
        <v>212</v>
      </c>
      <c r="F297" t="s">
        <v>215</v>
      </c>
    </row>
    <row r="298" spans="1:6" x14ac:dyDescent="0.3">
      <c r="A298">
        <v>295</v>
      </c>
      <c r="B298" t="s">
        <v>220</v>
      </c>
      <c r="C298" s="4">
        <v>0</v>
      </c>
      <c r="D298">
        <v>0</v>
      </c>
      <c r="E298" t="s">
        <v>212</v>
      </c>
      <c r="F298" t="s">
        <v>215</v>
      </c>
    </row>
    <row r="299" spans="1:6" x14ac:dyDescent="0.3">
      <c r="A299">
        <v>296</v>
      </c>
      <c r="B299" t="s">
        <v>220</v>
      </c>
      <c r="C299" s="4">
        <v>0</v>
      </c>
      <c r="D299">
        <v>0</v>
      </c>
      <c r="E299" t="s">
        <v>212</v>
      </c>
      <c r="F299" t="s">
        <v>215</v>
      </c>
    </row>
    <row r="300" spans="1:6" x14ac:dyDescent="0.3">
      <c r="A300">
        <v>297</v>
      </c>
      <c r="B300" t="s">
        <v>220</v>
      </c>
      <c r="C300" s="4">
        <v>0</v>
      </c>
      <c r="D300">
        <v>0</v>
      </c>
      <c r="E300" t="s">
        <v>212</v>
      </c>
      <c r="F300" t="s">
        <v>215</v>
      </c>
    </row>
    <row r="301" spans="1:6" x14ac:dyDescent="0.3">
      <c r="A301">
        <v>298</v>
      </c>
      <c r="B301" t="s">
        <v>220</v>
      </c>
      <c r="C301" s="4">
        <v>0</v>
      </c>
      <c r="D301">
        <v>0</v>
      </c>
      <c r="E301" t="s">
        <v>212</v>
      </c>
      <c r="F301" t="s">
        <v>215</v>
      </c>
    </row>
    <row r="302" spans="1:6" x14ac:dyDescent="0.3">
      <c r="A302">
        <v>299</v>
      </c>
      <c r="B302" t="s">
        <v>220</v>
      </c>
      <c r="C302" s="4">
        <v>0</v>
      </c>
      <c r="D302">
        <v>0</v>
      </c>
      <c r="E302" t="s">
        <v>212</v>
      </c>
      <c r="F302" t="s">
        <v>215</v>
      </c>
    </row>
    <row r="303" spans="1:6" x14ac:dyDescent="0.3">
      <c r="A303">
        <v>300</v>
      </c>
      <c r="B303" t="s">
        <v>220</v>
      </c>
      <c r="C303" s="4">
        <v>0</v>
      </c>
      <c r="D303">
        <v>0</v>
      </c>
      <c r="E303" t="s">
        <v>212</v>
      </c>
      <c r="F303" t="s">
        <v>215</v>
      </c>
    </row>
    <row r="304" spans="1:6" x14ac:dyDescent="0.3">
      <c r="A304">
        <v>301</v>
      </c>
      <c r="B304" t="s">
        <v>220</v>
      </c>
      <c r="C304" s="4">
        <v>0</v>
      </c>
      <c r="D304">
        <v>0</v>
      </c>
      <c r="E304" t="s">
        <v>212</v>
      </c>
      <c r="F304" t="s">
        <v>215</v>
      </c>
    </row>
    <row r="305" spans="1:6" x14ac:dyDescent="0.3">
      <c r="A305">
        <v>302</v>
      </c>
      <c r="B305" t="s">
        <v>220</v>
      </c>
      <c r="C305" s="4">
        <v>0</v>
      </c>
      <c r="D305">
        <v>0</v>
      </c>
      <c r="E305" t="s">
        <v>212</v>
      </c>
      <c r="F305" t="s">
        <v>215</v>
      </c>
    </row>
    <row r="306" spans="1:6" x14ac:dyDescent="0.3">
      <c r="A306">
        <v>303</v>
      </c>
      <c r="B306" t="s">
        <v>220</v>
      </c>
      <c r="C306" s="4">
        <v>0</v>
      </c>
      <c r="D306">
        <v>0</v>
      </c>
      <c r="E306" t="s">
        <v>212</v>
      </c>
      <c r="F306" t="s">
        <v>215</v>
      </c>
    </row>
    <row r="307" spans="1:6" x14ac:dyDescent="0.3">
      <c r="A307">
        <v>304</v>
      </c>
      <c r="B307" t="s">
        <v>220</v>
      </c>
      <c r="C307" s="4">
        <v>0</v>
      </c>
      <c r="D307">
        <v>0</v>
      </c>
      <c r="E307" t="s">
        <v>212</v>
      </c>
      <c r="F307" t="s">
        <v>215</v>
      </c>
    </row>
    <row r="308" spans="1:6" x14ac:dyDescent="0.3">
      <c r="A308">
        <v>305</v>
      </c>
      <c r="B308" t="s">
        <v>220</v>
      </c>
      <c r="C308" s="4">
        <v>0</v>
      </c>
      <c r="D308">
        <v>0</v>
      </c>
      <c r="E308" t="s">
        <v>212</v>
      </c>
      <c r="F308" t="s">
        <v>215</v>
      </c>
    </row>
    <row r="309" spans="1:6" x14ac:dyDescent="0.3">
      <c r="A309">
        <v>306</v>
      </c>
      <c r="B309" t="s">
        <v>220</v>
      </c>
      <c r="C309" s="4">
        <v>0</v>
      </c>
      <c r="D309">
        <v>0</v>
      </c>
      <c r="E309" t="s">
        <v>212</v>
      </c>
      <c r="F309" t="s">
        <v>215</v>
      </c>
    </row>
    <row r="310" spans="1:6" x14ac:dyDescent="0.3">
      <c r="A310">
        <v>307</v>
      </c>
      <c r="B310" t="s">
        <v>220</v>
      </c>
      <c r="C310" s="4">
        <v>0</v>
      </c>
      <c r="D310">
        <v>0</v>
      </c>
      <c r="E310" t="s">
        <v>212</v>
      </c>
      <c r="F310" t="s">
        <v>215</v>
      </c>
    </row>
    <row r="311" spans="1:6" x14ac:dyDescent="0.3">
      <c r="A311">
        <v>308</v>
      </c>
      <c r="B311" t="s">
        <v>220</v>
      </c>
      <c r="C311" s="4">
        <v>0</v>
      </c>
      <c r="D311">
        <v>0</v>
      </c>
      <c r="E311" t="s">
        <v>212</v>
      </c>
      <c r="F311" t="s">
        <v>215</v>
      </c>
    </row>
    <row r="312" spans="1:6" x14ac:dyDescent="0.3">
      <c r="A312">
        <v>309</v>
      </c>
      <c r="B312" t="s">
        <v>220</v>
      </c>
      <c r="C312" s="4">
        <v>0</v>
      </c>
      <c r="D312">
        <v>0</v>
      </c>
      <c r="E312" t="s">
        <v>212</v>
      </c>
      <c r="F312" t="s">
        <v>215</v>
      </c>
    </row>
    <row r="313" spans="1:6" x14ac:dyDescent="0.3">
      <c r="A313">
        <v>310</v>
      </c>
      <c r="B313" t="s">
        <v>220</v>
      </c>
      <c r="C313" s="4">
        <v>0</v>
      </c>
      <c r="D313">
        <v>0</v>
      </c>
      <c r="E313" t="s">
        <v>212</v>
      </c>
      <c r="F313" t="s">
        <v>215</v>
      </c>
    </row>
    <row r="314" spans="1:6" x14ac:dyDescent="0.3">
      <c r="A314">
        <v>311</v>
      </c>
      <c r="B314" t="s">
        <v>220</v>
      </c>
      <c r="C314" s="4">
        <v>0</v>
      </c>
      <c r="D314">
        <v>0</v>
      </c>
      <c r="E314" t="s">
        <v>212</v>
      </c>
      <c r="F314" t="s">
        <v>215</v>
      </c>
    </row>
    <row r="315" spans="1:6" x14ac:dyDescent="0.3">
      <c r="A315">
        <v>312</v>
      </c>
      <c r="B315" t="s">
        <v>220</v>
      </c>
      <c r="C315" s="4">
        <v>0</v>
      </c>
      <c r="D315">
        <v>0</v>
      </c>
      <c r="E315" t="s">
        <v>212</v>
      </c>
      <c r="F315" t="s">
        <v>215</v>
      </c>
    </row>
    <row r="316" spans="1:6" x14ac:dyDescent="0.3">
      <c r="A316">
        <v>313</v>
      </c>
      <c r="B316" t="s">
        <v>220</v>
      </c>
      <c r="C316" s="4">
        <v>0</v>
      </c>
      <c r="D316">
        <v>0</v>
      </c>
      <c r="E316" t="s">
        <v>212</v>
      </c>
      <c r="F316" t="s">
        <v>215</v>
      </c>
    </row>
    <row r="317" spans="1:6" x14ac:dyDescent="0.3">
      <c r="A317">
        <v>314</v>
      </c>
      <c r="B317" t="s">
        <v>220</v>
      </c>
      <c r="C317" s="4">
        <v>0</v>
      </c>
      <c r="D317">
        <v>0</v>
      </c>
      <c r="E317" t="s">
        <v>212</v>
      </c>
      <c r="F317" t="s">
        <v>215</v>
      </c>
    </row>
    <row r="318" spans="1:6" x14ac:dyDescent="0.3">
      <c r="A318">
        <v>315</v>
      </c>
      <c r="B318" t="s">
        <v>220</v>
      </c>
      <c r="C318" s="4">
        <v>0</v>
      </c>
      <c r="D318">
        <v>0</v>
      </c>
      <c r="E318" t="s">
        <v>212</v>
      </c>
      <c r="F318" t="s">
        <v>215</v>
      </c>
    </row>
    <row r="319" spans="1:6" x14ac:dyDescent="0.3">
      <c r="A319">
        <v>316</v>
      </c>
      <c r="B319" t="s">
        <v>220</v>
      </c>
      <c r="C319" s="4">
        <v>0</v>
      </c>
      <c r="D319">
        <v>0</v>
      </c>
      <c r="E319" t="s">
        <v>212</v>
      </c>
      <c r="F319" t="s">
        <v>215</v>
      </c>
    </row>
    <row r="320" spans="1:6" x14ac:dyDescent="0.3">
      <c r="A320">
        <v>317</v>
      </c>
      <c r="B320" t="s">
        <v>220</v>
      </c>
      <c r="C320" s="4">
        <v>0</v>
      </c>
      <c r="D320">
        <v>0</v>
      </c>
      <c r="E320" t="s">
        <v>212</v>
      </c>
      <c r="F320" t="s">
        <v>215</v>
      </c>
    </row>
    <row r="321" spans="1:6" x14ac:dyDescent="0.3">
      <c r="A321">
        <v>318</v>
      </c>
      <c r="B321" t="s">
        <v>220</v>
      </c>
      <c r="C321" s="4">
        <v>0</v>
      </c>
      <c r="D321">
        <v>0</v>
      </c>
      <c r="E321" t="s">
        <v>212</v>
      </c>
      <c r="F321" t="s">
        <v>215</v>
      </c>
    </row>
    <row r="322" spans="1:6" x14ac:dyDescent="0.3">
      <c r="A322">
        <v>319</v>
      </c>
      <c r="B322" t="s">
        <v>220</v>
      </c>
      <c r="C322" s="4">
        <v>0</v>
      </c>
      <c r="D322">
        <v>0</v>
      </c>
      <c r="E322" t="s">
        <v>212</v>
      </c>
      <c r="F322" t="s">
        <v>215</v>
      </c>
    </row>
    <row r="323" spans="1:6" x14ac:dyDescent="0.3">
      <c r="A323">
        <v>320</v>
      </c>
      <c r="B323" t="s">
        <v>220</v>
      </c>
      <c r="C323" s="4">
        <v>0</v>
      </c>
      <c r="D323">
        <v>0</v>
      </c>
      <c r="E323" t="s">
        <v>212</v>
      </c>
      <c r="F323" t="s">
        <v>215</v>
      </c>
    </row>
    <row r="324" spans="1:6" x14ac:dyDescent="0.3">
      <c r="A324">
        <v>321</v>
      </c>
      <c r="B324" t="s">
        <v>220</v>
      </c>
      <c r="C324" s="4">
        <v>0</v>
      </c>
      <c r="D324">
        <v>0</v>
      </c>
      <c r="E324" t="s">
        <v>212</v>
      </c>
      <c r="F324" t="s">
        <v>215</v>
      </c>
    </row>
    <row r="325" spans="1:6" x14ac:dyDescent="0.3">
      <c r="A325">
        <v>322</v>
      </c>
      <c r="B325" t="s">
        <v>220</v>
      </c>
      <c r="C325" s="4">
        <v>0</v>
      </c>
      <c r="D325">
        <v>0</v>
      </c>
      <c r="E325" t="s">
        <v>212</v>
      </c>
      <c r="F325" t="s">
        <v>215</v>
      </c>
    </row>
    <row r="326" spans="1:6" x14ac:dyDescent="0.3">
      <c r="A326">
        <v>323</v>
      </c>
      <c r="B326" t="s">
        <v>220</v>
      </c>
      <c r="C326" s="4">
        <v>0</v>
      </c>
      <c r="D326">
        <v>0</v>
      </c>
      <c r="E326" t="s">
        <v>212</v>
      </c>
      <c r="F326" t="s">
        <v>215</v>
      </c>
    </row>
    <row r="327" spans="1:6" x14ac:dyDescent="0.3">
      <c r="A327">
        <v>324</v>
      </c>
      <c r="B327" t="s">
        <v>220</v>
      </c>
      <c r="C327" s="4">
        <v>0</v>
      </c>
      <c r="D327">
        <v>0</v>
      </c>
      <c r="E327" t="s">
        <v>212</v>
      </c>
      <c r="F327" t="s">
        <v>215</v>
      </c>
    </row>
    <row r="328" spans="1:6" x14ac:dyDescent="0.3">
      <c r="A328">
        <v>325</v>
      </c>
      <c r="B328" t="s">
        <v>220</v>
      </c>
      <c r="C328" s="4">
        <v>0</v>
      </c>
      <c r="D328">
        <v>0</v>
      </c>
      <c r="E328" t="s">
        <v>212</v>
      </c>
      <c r="F328" t="s">
        <v>215</v>
      </c>
    </row>
    <row r="329" spans="1:6" x14ac:dyDescent="0.3">
      <c r="A329">
        <v>326</v>
      </c>
      <c r="B329" t="s">
        <v>220</v>
      </c>
      <c r="C329" s="4">
        <v>0</v>
      </c>
      <c r="D329">
        <v>0</v>
      </c>
      <c r="E329" t="s">
        <v>212</v>
      </c>
      <c r="F329" t="s">
        <v>215</v>
      </c>
    </row>
    <row r="330" spans="1:6" x14ac:dyDescent="0.3">
      <c r="A330">
        <v>327</v>
      </c>
      <c r="B330" t="s">
        <v>220</v>
      </c>
      <c r="C330" s="4">
        <v>0</v>
      </c>
      <c r="D330">
        <v>0</v>
      </c>
      <c r="E330" t="s">
        <v>212</v>
      </c>
      <c r="F330" t="s">
        <v>215</v>
      </c>
    </row>
    <row r="331" spans="1:6" x14ac:dyDescent="0.3">
      <c r="A331">
        <v>328</v>
      </c>
      <c r="B331" t="s">
        <v>220</v>
      </c>
      <c r="C331" s="4">
        <v>0</v>
      </c>
      <c r="D331">
        <v>0</v>
      </c>
      <c r="E331" t="s">
        <v>212</v>
      </c>
      <c r="F331" t="s">
        <v>215</v>
      </c>
    </row>
    <row r="332" spans="1:6" x14ac:dyDescent="0.3">
      <c r="A332">
        <v>329</v>
      </c>
      <c r="B332" t="s">
        <v>220</v>
      </c>
      <c r="C332" s="4">
        <v>0</v>
      </c>
      <c r="D332">
        <v>0</v>
      </c>
      <c r="E332" t="s">
        <v>212</v>
      </c>
      <c r="F332" t="s">
        <v>215</v>
      </c>
    </row>
    <row r="333" spans="1:6" x14ac:dyDescent="0.3">
      <c r="A333">
        <v>330</v>
      </c>
      <c r="B333" t="s">
        <v>220</v>
      </c>
      <c r="C333" s="4">
        <v>0</v>
      </c>
      <c r="D333">
        <v>0</v>
      </c>
      <c r="E333" t="s">
        <v>212</v>
      </c>
      <c r="F333" t="s">
        <v>215</v>
      </c>
    </row>
    <row r="334" spans="1:6" x14ac:dyDescent="0.3">
      <c r="A334">
        <v>331</v>
      </c>
      <c r="B334" t="s">
        <v>220</v>
      </c>
      <c r="C334" s="4">
        <v>0</v>
      </c>
      <c r="D334">
        <v>0</v>
      </c>
      <c r="E334" t="s">
        <v>212</v>
      </c>
      <c r="F334" t="s">
        <v>215</v>
      </c>
    </row>
    <row r="335" spans="1:6" x14ac:dyDescent="0.3">
      <c r="A335">
        <v>332</v>
      </c>
      <c r="B335" t="s">
        <v>220</v>
      </c>
      <c r="C335" s="4">
        <v>0</v>
      </c>
      <c r="D335">
        <v>0</v>
      </c>
      <c r="E335" t="s">
        <v>212</v>
      </c>
      <c r="F335" t="s">
        <v>215</v>
      </c>
    </row>
    <row r="336" spans="1:6" x14ac:dyDescent="0.3">
      <c r="A336">
        <v>333</v>
      </c>
      <c r="B336" t="s">
        <v>220</v>
      </c>
      <c r="C336" s="4">
        <v>0</v>
      </c>
      <c r="D336">
        <v>0</v>
      </c>
      <c r="E336" t="s">
        <v>212</v>
      </c>
      <c r="F336" t="s">
        <v>215</v>
      </c>
    </row>
    <row r="337" spans="1:6" x14ac:dyDescent="0.3">
      <c r="A337">
        <v>334</v>
      </c>
      <c r="B337" t="s">
        <v>220</v>
      </c>
      <c r="C337" s="4">
        <v>0</v>
      </c>
      <c r="D337">
        <v>0</v>
      </c>
      <c r="E337" t="s">
        <v>212</v>
      </c>
      <c r="F337" t="s">
        <v>215</v>
      </c>
    </row>
    <row r="338" spans="1:6" x14ac:dyDescent="0.3">
      <c r="A338">
        <v>335</v>
      </c>
      <c r="B338" t="s">
        <v>220</v>
      </c>
      <c r="C338" s="4">
        <v>0</v>
      </c>
      <c r="D338">
        <v>0</v>
      </c>
      <c r="E338" t="s">
        <v>212</v>
      </c>
      <c r="F338" t="s">
        <v>215</v>
      </c>
    </row>
    <row r="339" spans="1:6" x14ac:dyDescent="0.3">
      <c r="A339">
        <v>336</v>
      </c>
      <c r="B339" t="s">
        <v>220</v>
      </c>
      <c r="C339" s="4">
        <v>0</v>
      </c>
      <c r="D339">
        <v>0</v>
      </c>
      <c r="E339" t="s">
        <v>212</v>
      </c>
      <c r="F339" t="s">
        <v>215</v>
      </c>
    </row>
    <row r="340" spans="1:6" x14ac:dyDescent="0.3">
      <c r="A340">
        <v>337</v>
      </c>
      <c r="B340" t="s">
        <v>220</v>
      </c>
      <c r="C340" s="4">
        <v>0</v>
      </c>
      <c r="D340">
        <v>0</v>
      </c>
      <c r="E340" t="s">
        <v>212</v>
      </c>
      <c r="F340" t="s">
        <v>215</v>
      </c>
    </row>
    <row r="341" spans="1:6" x14ac:dyDescent="0.3">
      <c r="A341">
        <v>338</v>
      </c>
      <c r="B341" t="s">
        <v>220</v>
      </c>
      <c r="C341" s="4">
        <v>0</v>
      </c>
      <c r="D341">
        <v>0</v>
      </c>
      <c r="E341" t="s">
        <v>212</v>
      </c>
      <c r="F341" t="s">
        <v>215</v>
      </c>
    </row>
    <row r="342" spans="1:6" x14ac:dyDescent="0.3">
      <c r="A342">
        <v>339</v>
      </c>
      <c r="B342" t="s">
        <v>220</v>
      </c>
      <c r="C342" s="4">
        <v>0</v>
      </c>
      <c r="D342">
        <v>0</v>
      </c>
      <c r="E342" t="s">
        <v>212</v>
      </c>
      <c r="F342" t="s">
        <v>215</v>
      </c>
    </row>
    <row r="343" spans="1:6" x14ac:dyDescent="0.3">
      <c r="A343">
        <v>340</v>
      </c>
      <c r="B343" t="s">
        <v>220</v>
      </c>
      <c r="C343" s="4">
        <v>0</v>
      </c>
      <c r="D343">
        <v>0</v>
      </c>
      <c r="E343" t="s">
        <v>212</v>
      </c>
      <c r="F343" t="s">
        <v>215</v>
      </c>
    </row>
    <row r="344" spans="1:6" x14ac:dyDescent="0.3">
      <c r="A344">
        <v>341</v>
      </c>
      <c r="B344" t="s">
        <v>220</v>
      </c>
      <c r="C344" s="4">
        <v>0</v>
      </c>
      <c r="D344">
        <v>0</v>
      </c>
      <c r="E344" t="s">
        <v>212</v>
      </c>
      <c r="F344" t="s">
        <v>215</v>
      </c>
    </row>
    <row r="345" spans="1:6" x14ac:dyDescent="0.3">
      <c r="A345">
        <v>342</v>
      </c>
      <c r="B345" t="s">
        <v>220</v>
      </c>
      <c r="C345" s="4">
        <v>0</v>
      </c>
      <c r="D345">
        <v>0</v>
      </c>
      <c r="E345" t="s">
        <v>212</v>
      </c>
      <c r="F345" t="s">
        <v>215</v>
      </c>
    </row>
    <row r="346" spans="1:6" x14ac:dyDescent="0.3">
      <c r="A346">
        <v>343</v>
      </c>
      <c r="B346" t="s">
        <v>220</v>
      </c>
      <c r="C346" s="4">
        <v>0</v>
      </c>
      <c r="D346">
        <v>0</v>
      </c>
      <c r="E346" t="s">
        <v>212</v>
      </c>
      <c r="F346" t="s">
        <v>215</v>
      </c>
    </row>
    <row r="347" spans="1:6" x14ac:dyDescent="0.3">
      <c r="A347">
        <v>344</v>
      </c>
      <c r="B347" t="s">
        <v>220</v>
      </c>
      <c r="C347" s="4">
        <v>0</v>
      </c>
      <c r="D347">
        <v>0</v>
      </c>
      <c r="E347" t="s">
        <v>212</v>
      </c>
      <c r="F347" t="s">
        <v>215</v>
      </c>
    </row>
    <row r="348" spans="1:6" x14ac:dyDescent="0.3">
      <c r="A348">
        <v>345</v>
      </c>
      <c r="B348" t="s">
        <v>220</v>
      </c>
      <c r="C348" s="4">
        <v>0</v>
      </c>
      <c r="D348">
        <v>0</v>
      </c>
      <c r="E348" t="s">
        <v>212</v>
      </c>
      <c r="F348" t="s">
        <v>215</v>
      </c>
    </row>
    <row r="349" spans="1:6" x14ac:dyDescent="0.3">
      <c r="A349">
        <v>346</v>
      </c>
      <c r="B349" t="s">
        <v>220</v>
      </c>
      <c r="C349" s="4">
        <v>0</v>
      </c>
      <c r="D349">
        <v>0</v>
      </c>
      <c r="E349" t="s">
        <v>212</v>
      </c>
      <c r="F349" t="s">
        <v>215</v>
      </c>
    </row>
    <row r="350" spans="1:6" x14ac:dyDescent="0.3">
      <c r="A350">
        <v>347</v>
      </c>
      <c r="B350" t="s">
        <v>220</v>
      </c>
      <c r="C350" s="4">
        <v>0</v>
      </c>
      <c r="D350">
        <v>0</v>
      </c>
      <c r="E350" t="s">
        <v>212</v>
      </c>
      <c r="F350" t="s">
        <v>215</v>
      </c>
    </row>
    <row r="351" spans="1:6" x14ac:dyDescent="0.3">
      <c r="A351">
        <v>348</v>
      </c>
      <c r="B351" t="s">
        <v>220</v>
      </c>
      <c r="C351" s="4">
        <v>0</v>
      </c>
      <c r="D351">
        <v>0</v>
      </c>
      <c r="E351" t="s">
        <v>212</v>
      </c>
      <c r="F351" t="s">
        <v>215</v>
      </c>
    </row>
    <row r="352" spans="1:6" x14ac:dyDescent="0.3">
      <c r="A352">
        <v>349</v>
      </c>
      <c r="B352" t="s">
        <v>220</v>
      </c>
      <c r="C352" s="4">
        <v>0</v>
      </c>
      <c r="D352">
        <v>0</v>
      </c>
      <c r="E352" t="s">
        <v>212</v>
      </c>
      <c r="F352" t="s">
        <v>215</v>
      </c>
    </row>
    <row r="353" spans="1:6" x14ac:dyDescent="0.3">
      <c r="A353">
        <v>350</v>
      </c>
      <c r="B353" t="s">
        <v>220</v>
      </c>
      <c r="C353" s="4">
        <v>0</v>
      </c>
      <c r="D353">
        <v>0</v>
      </c>
      <c r="E353" t="s">
        <v>212</v>
      </c>
      <c r="F353" t="s">
        <v>215</v>
      </c>
    </row>
    <row r="354" spans="1:6" x14ac:dyDescent="0.3">
      <c r="A354">
        <v>351</v>
      </c>
      <c r="B354" t="s">
        <v>220</v>
      </c>
      <c r="C354" s="4">
        <v>0</v>
      </c>
      <c r="D354">
        <v>0</v>
      </c>
      <c r="E354" t="s">
        <v>212</v>
      </c>
      <c r="F354" t="s">
        <v>215</v>
      </c>
    </row>
    <row r="355" spans="1:6" x14ac:dyDescent="0.3">
      <c r="A355">
        <v>352</v>
      </c>
      <c r="B355" t="s">
        <v>220</v>
      </c>
      <c r="C355" s="4">
        <v>0</v>
      </c>
      <c r="D355">
        <v>0</v>
      </c>
      <c r="E355" t="s">
        <v>212</v>
      </c>
      <c r="F355" t="s">
        <v>215</v>
      </c>
    </row>
    <row r="356" spans="1:6" x14ac:dyDescent="0.3">
      <c r="A356">
        <v>353</v>
      </c>
      <c r="B356" t="s">
        <v>220</v>
      </c>
      <c r="C356" s="4">
        <v>0</v>
      </c>
      <c r="D356">
        <v>0</v>
      </c>
      <c r="E356" t="s">
        <v>212</v>
      </c>
      <c r="F356" t="s">
        <v>215</v>
      </c>
    </row>
    <row r="357" spans="1:6" x14ac:dyDescent="0.3">
      <c r="A357">
        <v>354</v>
      </c>
      <c r="B357" t="s">
        <v>220</v>
      </c>
      <c r="C357" s="4">
        <v>0</v>
      </c>
      <c r="D357">
        <v>0</v>
      </c>
      <c r="E357" t="s">
        <v>212</v>
      </c>
      <c r="F357" t="s">
        <v>215</v>
      </c>
    </row>
    <row r="358" spans="1:6" x14ac:dyDescent="0.3">
      <c r="A358">
        <v>355</v>
      </c>
      <c r="B358" t="s">
        <v>220</v>
      </c>
      <c r="C358" s="4">
        <v>0</v>
      </c>
      <c r="D358">
        <v>0</v>
      </c>
      <c r="E358" t="s">
        <v>212</v>
      </c>
      <c r="F358" t="s">
        <v>215</v>
      </c>
    </row>
    <row r="359" spans="1:6" x14ac:dyDescent="0.3">
      <c r="A359">
        <v>356</v>
      </c>
      <c r="B359" t="s">
        <v>220</v>
      </c>
      <c r="C359" s="4">
        <v>0</v>
      </c>
      <c r="D359">
        <v>0</v>
      </c>
      <c r="E359" t="s">
        <v>212</v>
      </c>
      <c r="F359" t="s">
        <v>215</v>
      </c>
    </row>
    <row r="360" spans="1:6" x14ac:dyDescent="0.3">
      <c r="A360">
        <v>357</v>
      </c>
      <c r="B360" t="s">
        <v>220</v>
      </c>
      <c r="C360" s="4">
        <v>0</v>
      </c>
      <c r="D360">
        <v>0</v>
      </c>
      <c r="E360" t="s">
        <v>212</v>
      </c>
      <c r="F360" t="s">
        <v>215</v>
      </c>
    </row>
    <row r="361" spans="1:6" x14ac:dyDescent="0.3">
      <c r="A361">
        <v>358</v>
      </c>
      <c r="B361" t="s">
        <v>220</v>
      </c>
      <c r="C361" s="4">
        <v>0</v>
      </c>
      <c r="D361">
        <v>0</v>
      </c>
      <c r="E361" t="s">
        <v>212</v>
      </c>
      <c r="F361" t="s">
        <v>215</v>
      </c>
    </row>
    <row r="362" spans="1:6" x14ac:dyDescent="0.3">
      <c r="A362">
        <v>359</v>
      </c>
      <c r="B362" t="s">
        <v>220</v>
      </c>
      <c r="C362" s="4">
        <v>0</v>
      </c>
      <c r="D362">
        <v>0</v>
      </c>
      <c r="E362" t="s">
        <v>212</v>
      </c>
      <c r="F362" t="s">
        <v>215</v>
      </c>
    </row>
    <row r="363" spans="1:6" x14ac:dyDescent="0.3">
      <c r="A363">
        <v>360</v>
      </c>
      <c r="B363" t="s">
        <v>220</v>
      </c>
      <c r="C363" s="4">
        <v>0</v>
      </c>
      <c r="D363">
        <v>0</v>
      </c>
      <c r="E363" t="s">
        <v>212</v>
      </c>
      <c r="F363" t="s">
        <v>215</v>
      </c>
    </row>
    <row r="364" spans="1:6" x14ac:dyDescent="0.3">
      <c r="A364">
        <v>361</v>
      </c>
      <c r="B364" t="s">
        <v>220</v>
      </c>
      <c r="C364" s="4">
        <v>0</v>
      </c>
      <c r="D364">
        <v>0</v>
      </c>
      <c r="E364" t="s">
        <v>212</v>
      </c>
      <c r="F364" t="s">
        <v>215</v>
      </c>
    </row>
    <row r="365" spans="1:6" x14ac:dyDescent="0.3">
      <c r="A365">
        <v>362</v>
      </c>
      <c r="B365" t="s">
        <v>220</v>
      </c>
      <c r="C365" s="4">
        <v>0</v>
      </c>
      <c r="D365">
        <v>0</v>
      </c>
      <c r="E365" t="s">
        <v>212</v>
      </c>
      <c r="F365" t="s">
        <v>215</v>
      </c>
    </row>
    <row r="366" spans="1:6" x14ac:dyDescent="0.3">
      <c r="A366">
        <v>363</v>
      </c>
      <c r="B366" t="s">
        <v>220</v>
      </c>
      <c r="C366" s="4">
        <v>0</v>
      </c>
      <c r="D366">
        <v>0</v>
      </c>
      <c r="E366" t="s">
        <v>212</v>
      </c>
      <c r="F366" t="s">
        <v>215</v>
      </c>
    </row>
    <row r="367" spans="1:6" x14ac:dyDescent="0.3">
      <c r="A367">
        <v>364</v>
      </c>
      <c r="B367" t="s">
        <v>220</v>
      </c>
      <c r="C367" s="4">
        <v>0</v>
      </c>
      <c r="D367">
        <v>0</v>
      </c>
      <c r="E367" t="s">
        <v>212</v>
      </c>
      <c r="F367" t="s">
        <v>215</v>
      </c>
    </row>
    <row r="368" spans="1:6" x14ac:dyDescent="0.3">
      <c r="A368">
        <v>365</v>
      </c>
      <c r="B368" t="s">
        <v>220</v>
      </c>
      <c r="C368" s="4">
        <v>0</v>
      </c>
      <c r="D368">
        <v>0</v>
      </c>
      <c r="E368" t="s">
        <v>212</v>
      </c>
      <c r="F368" t="s">
        <v>215</v>
      </c>
    </row>
    <row r="369" spans="1:6" x14ac:dyDescent="0.3">
      <c r="A369">
        <v>366</v>
      </c>
      <c r="B369" t="s">
        <v>220</v>
      </c>
      <c r="C369" s="4">
        <v>0</v>
      </c>
      <c r="D369">
        <v>0</v>
      </c>
      <c r="E369" t="s">
        <v>212</v>
      </c>
      <c r="F369" t="s">
        <v>215</v>
      </c>
    </row>
    <row r="370" spans="1:6" x14ac:dyDescent="0.3">
      <c r="A370">
        <v>367</v>
      </c>
      <c r="B370" t="s">
        <v>220</v>
      </c>
      <c r="C370" s="4">
        <v>0</v>
      </c>
      <c r="D370">
        <v>0</v>
      </c>
      <c r="E370" t="s">
        <v>212</v>
      </c>
      <c r="F370" t="s">
        <v>215</v>
      </c>
    </row>
    <row r="371" spans="1:6" x14ac:dyDescent="0.3">
      <c r="A371">
        <v>368</v>
      </c>
      <c r="B371" t="s">
        <v>220</v>
      </c>
      <c r="C371" s="4">
        <v>0</v>
      </c>
      <c r="D371">
        <v>0</v>
      </c>
      <c r="E371" t="s">
        <v>212</v>
      </c>
      <c r="F371" t="s">
        <v>215</v>
      </c>
    </row>
    <row r="372" spans="1:6" x14ac:dyDescent="0.3">
      <c r="A372">
        <v>369</v>
      </c>
      <c r="B372" t="s">
        <v>220</v>
      </c>
      <c r="C372" s="4">
        <v>0</v>
      </c>
      <c r="D372">
        <v>0</v>
      </c>
      <c r="E372" t="s">
        <v>212</v>
      </c>
      <c r="F372" t="s">
        <v>215</v>
      </c>
    </row>
    <row r="373" spans="1:6" x14ac:dyDescent="0.3">
      <c r="A373">
        <v>370</v>
      </c>
      <c r="B373" t="s">
        <v>220</v>
      </c>
      <c r="C373" s="4">
        <v>0</v>
      </c>
      <c r="D373">
        <v>0</v>
      </c>
      <c r="E373" t="s">
        <v>212</v>
      </c>
      <c r="F373" t="s">
        <v>215</v>
      </c>
    </row>
    <row r="374" spans="1:6" x14ac:dyDescent="0.3">
      <c r="A374">
        <v>371</v>
      </c>
      <c r="B374" t="s">
        <v>220</v>
      </c>
      <c r="C374" s="4">
        <v>0</v>
      </c>
      <c r="D374">
        <v>0</v>
      </c>
      <c r="E374" t="s">
        <v>212</v>
      </c>
      <c r="F374" t="s">
        <v>215</v>
      </c>
    </row>
    <row r="375" spans="1:6" x14ac:dyDescent="0.3">
      <c r="A375">
        <v>372</v>
      </c>
      <c r="B375" t="s">
        <v>220</v>
      </c>
      <c r="C375" s="4">
        <v>0</v>
      </c>
      <c r="D375">
        <v>0</v>
      </c>
      <c r="E375" t="s">
        <v>212</v>
      </c>
      <c r="F375" t="s">
        <v>215</v>
      </c>
    </row>
    <row r="376" spans="1:6" x14ac:dyDescent="0.3">
      <c r="A376">
        <v>373</v>
      </c>
      <c r="B376" t="s">
        <v>220</v>
      </c>
      <c r="C376" s="4">
        <v>0</v>
      </c>
      <c r="D376">
        <v>0</v>
      </c>
      <c r="E376" t="s">
        <v>212</v>
      </c>
      <c r="F376" t="s">
        <v>215</v>
      </c>
    </row>
    <row r="377" spans="1:6" x14ac:dyDescent="0.3">
      <c r="A377">
        <v>374</v>
      </c>
      <c r="B377" t="s">
        <v>220</v>
      </c>
      <c r="C377" s="4">
        <v>0</v>
      </c>
      <c r="D377">
        <v>0</v>
      </c>
      <c r="E377" t="s">
        <v>212</v>
      </c>
      <c r="F377" t="s">
        <v>215</v>
      </c>
    </row>
    <row r="378" spans="1:6" x14ac:dyDescent="0.3">
      <c r="A378">
        <v>375</v>
      </c>
      <c r="B378" t="s">
        <v>220</v>
      </c>
      <c r="C378" s="4">
        <v>0</v>
      </c>
      <c r="D378">
        <v>0</v>
      </c>
      <c r="E378" t="s">
        <v>212</v>
      </c>
      <c r="F378" t="s">
        <v>215</v>
      </c>
    </row>
    <row r="379" spans="1:6" x14ac:dyDescent="0.3">
      <c r="A379">
        <v>376</v>
      </c>
      <c r="B379" t="s">
        <v>220</v>
      </c>
      <c r="C379" s="4">
        <v>0</v>
      </c>
      <c r="D379">
        <v>0</v>
      </c>
      <c r="E379" t="s">
        <v>212</v>
      </c>
      <c r="F379" t="s">
        <v>215</v>
      </c>
    </row>
    <row r="380" spans="1:6" x14ac:dyDescent="0.3">
      <c r="A380">
        <v>377</v>
      </c>
      <c r="B380" t="s">
        <v>220</v>
      </c>
      <c r="C380" s="4">
        <v>0</v>
      </c>
      <c r="D380">
        <v>0</v>
      </c>
      <c r="E380" t="s">
        <v>212</v>
      </c>
      <c r="F380" t="s">
        <v>215</v>
      </c>
    </row>
    <row r="381" spans="1:6" x14ac:dyDescent="0.3">
      <c r="A381">
        <v>378</v>
      </c>
      <c r="B381" t="s">
        <v>220</v>
      </c>
      <c r="C381" s="4">
        <v>0</v>
      </c>
      <c r="D381">
        <v>0</v>
      </c>
      <c r="E381" t="s">
        <v>212</v>
      </c>
      <c r="F381" t="s">
        <v>215</v>
      </c>
    </row>
    <row r="382" spans="1:6" x14ac:dyDescent="0.3">
      <c r="A382">
        <v>379</v>
      </c>
      <c r="B382" t="s">
        <v>220</v>
      </c>
      <c r="C382" s="4">
        <v>0</v>
      </c>
      <c r="D382">
        <v>0</v>
      </c>
      <c r="E382" t="s">
        <v>212</v>
      </c>
      <c r="F382" t="s">
        <v>215</v>
      </c>
    </row>
    <row r="383" spans="1:6" x14ac:dyDescent="0.3">
      <c r="A383">
        <v>380</v>
      </c>
      <c r="B383" t="s">
        <v>220</v>
      </c>
      <c r="C383" s="4">
        <v>0</v>
      </c>
      <c r="D383">
        <v>0</v>
      </c>
      <c r="E383" t="s">
        <v>212</v>
      </c>
      <c r="F383" t="s">
        <v>215</v>
      </c>
    </row>
    <row r="384" spans="1:6" x14ac:dyDescent="0.3">
      <c r="A384">
        <v>381</v>
      </c>
      <c r="B384" t="s">
        <v>220</v>
      </c>
      <c r="C384" s="4">
        <v>0</v>
      </c>
      <c r="D384">
        <v>0</v>
      </c>
      <c r="E384" t="s">
        <v>212</v>
      </c>
      <c r="F384" t="s">
        <v>215</v>
      </c>
    </row>
    <row r="385" spans="1:6" x14ac:dyDescent="0.3">
      <c r="A385">
        <v>382</v>
      </c>
      <c r="B385" t="s">
        <v>220</v>
      </c>
      <c r="C385" s="4">
        <v>0</v>
      </c>
      <c r="D385">
        <v>0</v>
      </c>
      <c r="E385" t="s">
        <v>212</v>
      </c>
      <c r="F385" t="s">
        <v>215</v>
      </c>
    </row>
    <row r="386" spans="1:6" x14ac:dyDescent="0.3">
      <c r="A386">
        <v>383</v>
      </c>
      <c r="B386" t="s">
        <v>220</v>
      </c>
      <c r="C386" s="4">
        <v>0</v>
      </c>
      <c r="D386">
        <v>0</v>
      </c>
      <c r="E386" t="s">
        <v>212</v>
      </c>
      <c r="F386" t="s">
        <v>215</v>
      </c>
    </row>
    <row r="387" spans="1:6" x14ac:dyDescent="0.3">
      <c r="A387">
        <v>384</v>
      </c>
      <c r="B387" t="s">
        <v>220</v>
      </c>
      <c r="C387" s="4">
        <v>0</v>
      </c>
      <c r="D387">
        <v>0</v>
      </c>
      <c r="E387" t="s">
        <v>212</v>
      </c>
      <c r="F387" t="s">
        <v>215</v>
      </c>
    </row>
    <row r="388" spans="1:6" x14ac:dyDescent="0.3">
      <c r="A388">
        <v>385</v>
      </c>
      <c r="B388" t="s">
        <v>220</v>
      </c>
      <c r="C388" s="4">
        <v>0</v>
      </c>
      <c r="D388">
        <v>0</v>
      </c>
      <c r="E388" t="s">
        <v>212</v>
      </c>
      <c r="F388" t="s">
        <v>215</v>
      </c>
    </row>
    <row r="389" spans="1:6" x14ac:dyDescent="0.3">
      <c r="A389">
        <v>386</v>
      </c>
      <c r="B389" t="s">
        <v>220</v>
      </c>
      <c r="C389" s="4">
        <v>0</v>
      </c>
      <c r="D389">
        <v>0</v>
      </c>
      <c r="E389" t="s">
        <v>212</v>
      </c>
      <c r="F389" t="s">
        <v>215</v>
      </c>
    </row>
    <row r="390" spans="1:6" x14ac:dyDescent="0.3">
      <c r="A390">
        <v>387</v>
      </c>
      <c r="B390" t="s">
        <v>220</v>
      </c>
      <c r="C390" s="4">
        <v>0</v>
      </c>
      <c r="D390">
        <v>0</v>
      </c>
      <c r="E390" t="s">
        <v>212</v>
      </c>
      <c r="F390" t="s">
        <v>215</v>
      </c>
    </row>
    <row r="391" spans="1:6" x14ac:dyDescent="0.3">
      <c r="A391">
        <v>388</v>
      </c>
      <c r="B391" t="s">
        <v>220</v>
      </c>
      <c r="C391" s="4">
        <v>0</v>
      </c>
      <c r="D391">
        <v>0</v>
      </c>
      <c r="E391" t="s">
        <v>212</v>
      </c>
      <c r="F391" t="s">
        <v>215</v>
      </c>
    </row>
    <row r="392" spans="1:6" x14ac:dyDescent="0.3">
      <c r="A392">
        <v>389</v>
      </c>
      <c r="B392" t="s">
        <v>220</v>
      </c>
      <c r="C392" s="4">
        <v>0</v>
      </c>
      <c r="D392">
        <v>0</v>
      </c>
      <c r="E392" t="s">
        <v>212</v>
      </c>
      <c r="F392" t="s">
        <v>215</v>
      </c>
    </row>
    <row r="393" spans="1:6" x14ac:dyDescent="0.3">
      <c r="A393">
        <v>390</v>
      </c>
      <c r="B393" t="s">
        <v>220</v>
      </c>
      <c r="C393" s="4">
        <v>0</v>
      </c>
      <c r="D393">
        <v>0</v>
      </c>
      <c r="E393" t="s">
        <v>212</v>
      </c>
      <c r="F393" t="s">
        <v>215</v>
      </c>
    </row>
    <row r="394" spans="1:6" x14ac:dyDescent="0.3">
      <c r="A394">
        <v>391</v>
      </c>
      <c r="B394" t="s">
        <v>220</v>
      </c>
      <c r="C394" s="4">
        <v>0</v>
      </c>
      <c r="D394">
        <v>0</v>
      </c>
      <c r="E394" t="s">
        <v>212</v>
      </c>
      <c r="F394" t="s">
        <v>215</v>
      </c>
    </row>
    <row r="395" spans="1:6" x14ac:dyDescent="0.3">
      <c r="A395">
        <v>392</v>
      </c>
      <c r="B395" t="s">
        <v>220</v>
      </c>
      <c r="C395" s="4">
        <v>0</v>
      </c>
      <c r="D395">
        <v>0</v>
      </c>
      <c r="E395" t="s">
        <v>212</v>
      </c>
      <c r="F395" t="s">
        <v>215</v>
      </c>
    </row>
    <row r="396" spans="1:6" x14ac:dyDescent="0.3">
      <c r="A396">
        <v>393</v>
      </c>
      <c r="B396" t="s">
        <v>220</v>
      </c>
      <c r="C396" s="4">
        <v>0</v>
      </c>
      <c r="D396">
        <v>0</v>
      </c>
      <c r="E396" t="s">
        <v>212</v>
      </c>
      <c r="F396" t="s">
        <v>215</v>
      </c>
    </row>
    <row r="397" spans="1:6" x14ac:dyDescent="0.3">
      <c r="A397">
        <v>394</v>
      </c>
      <c r="B397" t="s">
        <v>220</v>
      </c>
      <c r="C397" s="4">
        <v>0</v>
      </c>
      <c r="D397">
        <v>0</v>
      </c>
      <c r="E397" t="s">
        <v>212</v>
      </c>
      <c r="F397" t="s">
        <v>215</v>
      </c>
    </row>
    <row r="398" spans="1:6" x14ac:dyDescent="0.3">
      <c r="A398">
        <v>395</v>
      </c>
      <c r="B398" t="s">
        <v>220</v>
      </c>
      <c r="C398" s="4">
        <v>0</v>
      </c>
      <c r="D398">
        <v>0</v>
      </c>
      <c r="E398" t="s">
        <v>212</v>
      </c>
      <c r="F398" t="s">
        <v>215</v>
      </c>
    </row>
    <row r="399" spans="1:6" x14ac:dyDescent="0.3">
      <c r="A399">
        <v>396</v>
      </c>
      <c r="B399" t="s">
        <v>220</v>
      </c>
      <c r="C399" s="4">
        <v>0</v>
      </c>
      <c r="D399">
        <v>0</v>
      </c>
      <c r="E399" t="s">
        <v>212</v>
      </c>
      <c r="F399" t="s">
        <v>215</v>
      </c>
    </row>
    <row r="400" spans="1:6" x14ac:dyDescent="0.3">
      <c r="A400">
        <v>397</v>
      </c>
      <c r="B400" t="s">
        <v>220</v>
      </c>
      <c r="C400" s="4">
        <v>0</v>
      </c>
      <c r="D400">
        <v>0</v>
      </c>
      <c r="E400" t="s">
        <v>212</v>
      </c>
      <c r="F400" t="s">
        <v>215</v>
      </c>
    </row>
    <row r="401" spans="1:6" x14ac:dyDescent="0.3">
      <c r="A401">
        <v>398</v>
      </c>
      <c r="B401" t="s">
        <v>220</v>
      </c>
      <c r="C401" s="4">
        <v>0</v>
      </c>
      <c r="D401">
        <v>0</v>
      </c>
      <c r="E401" t="s">
        <v>212</v>
      </c>
      <c r="F401" t="s">
        <v>215</v>
      </c>
    </row>
    <row r="402" spans="1:6" x14ac:dyDescent="0.3">
      <c r="A402">
        <v>399</v>
      </c>
      <c r="B402" t="s">
        <v>220</v>
      </c>
      <c r="C402" s="4">
        <v>0</v>
      </c>
      <c r="D402">
        <v>0</v>
      </c>
      <c r="E402" t="s">
        <v>212</v>
      </c>
      <c r="F402" t="s">
        <v>215</v>
      </c>
    </row>
    <row r="403" spans="1:6" x14ac:dyDescent="0.3">
      <c r="A403">
        <v>400</v>
      </c>
      <c r="B403" t="s">
        <v>220</v>
      </c>
      <c r="C403" s="4">
        <v>0</v>
      </c>
      <c r="D403">
        <v>0</v>
      </c>
      <c r="E403" t="s">
        <v>212</v>
      </c>
      <c r="F403" t="s">
        <v>215</v>
      </c>
    </row>
    <row r="404" spans="1:6" x14ac:dyDescent="0.3">
      <c r="A404">
        <v>401</v>
      </c>
      <c r="B404" t="s">
        <v>220</v>
      </c>
      <c r="C404" s="4">
        <v>0</v>
      </c>
      <c r="D404">
        <v>0</v>
      </c>
      <c r="E404" t="s">
        <v>212</v>
      </c>
      <c r="F404" t="s">
        <v>215</v>
      </c>
    </row>
    <row r="405" spans="1:6" x14ac:dyDescent="0.3">
      <c r="A405">
        <v>402</v>
      </c>
      <c r="B405" t="s">
        <v>220</v>
      </c>
      <c r="C405" s="4">
        <v>0</v>
      </c>
      <c r="D405">
        <v>0</v>
      </c>
      <c r="E405" t="s">
        <v>212</v>
      </c>
      <c r="F405" t="s">
        <v>215</v>
      </c>
    </row>
    <row r="406" spans="1:6" x14ac:dyDescent="0.3">
      <c r="A406">
        <v>403</v>
      </c>
      <c r="B406" t="s">
        <v>220</v>
      </c>
      <c r="C406" s="4">
        <v>0</v>
      </c>
      <c r="D406">
        <v>0</v>
      </c>
      <c r="E406" t="s">
        <v>212</v>
      </c>
      <c r="F406" t="s">
        <v>215</v>
      </c>
    </row>
    <row r="407" spans="1:6" x14ac:dyDescent="0.3">
      <c r="A407">
        <v>404</v>
      </c>
      <c r="B407" t="s">
        <v>220</v>
      </c>
      <c r="C407" s="4">
        <v>0</v>
      </c>
      <c r="D407">
        <v>0</v>
      </c>
      <c r="E407" t="s">
        <v>212</v>
      </c>
      <c r="F407" t="s">
        <v>215</v>
      </c>
    </row>
    <row r="408" spans="1:6" x14ac:dyDescent="0.3">
      <c r="A408">
        <v>405</v>
      </c>
      <c r="B408" t="s">
        <v>220</v>
      </c>
      <c r="C408" s="4">
        <v>0</v>
      </c>
      <c r="D408">
        <v>0</v>
      </c>
      <c r="E408" t="s">
        <v>212</v>
      </c>
      <c r="F408" t="s">
        <v>215</v>
      </c>
    </row>
    <row r="409" spans="1:6" x14ac:dyDescent="0.3">
      <c r="A409">
        <v>406</v>
      </c>
      <c r="B409" t="s">
        <v>220</v>
      </c>
      <c r="C409" s="4">
        <v>0</v>
      </c>
      <c r="D409">
        <v>0</v>
      </c>
      <c r="E409" t="s">
        <v>212</v>
      </c>
      <c r="F409" t="s">
        <v>215</v>
      </c>
    </row>
    <row r="410" spans="1:6" x14ac:dyDescent="0.3">
      <c r="A410">
        <v>407</v>
      </c>
      <c r="B410" t="s">
        <v>220</v>
      </c>
      <c r="C410" s="4">
        <v>0</v>
      </c>
      <c r="D410">
        <v>0</v>
      </c>
      <c r="E410" t="s">
        <v>212</v>
      </c>
      <c r="F410" t="s">
        <v>215</v>
      </c>
    </row>
    <row r="411" spans="1:6" x14ac:dyDescent="0.3">
      <c r="A411">
        <v>408</v>
      </c>
      <c r="B411" t="s">
        <v>220</v>
      </c>
      <c r="C411" s="4">
        <v>0</v>
      </c>
      <c r="D411">
        <v>0</v>
      </c>
      <c r="E411" t="s">
        <v>212</v>
      </c>
      <c r="F411" t="s">
        <v>215</v>
      </c>
    </row>
    <row r="412" spans="1:6" x14ac:dyDescent="0.3">
      <c r="A412">
        <v>409</v>
      </c>
      <c r="B412" t="s">
        <v>220</v>
      </c>
      <c r="C412" s="4">
        <v>0</v>
      </c>
      <c r="D412">
        <v>0</v>
      </c>
      <c r="E412" t="s">
        <v>212</v>
      </c>
      <c r="F412" t="s">
        <v>215</v>
      </c>
    </row>
    <row r="413" spans="1:6" x14ac:dyDescent="0.3">
      <c r="A413">
        <v>410</v>
      </c>
      <c r="B413" t="s">
        <v>220</v>
      </c>
      <c r="C413" s="4">
        <v>0</v>
      </c>
      <c r="D413">
        <v>0</v>
      </c>
      <c r="E413" t="s">
        <v>212</v>
      </c>
      <c r="F413" t="s">
        <v>215</v>
      </c>
    </row>
    <row r="414" spans="1:6" x14ac:dyDescent="0.3">
      <c r="A414">
        <v>411</v>
      </c>
      <c r="B414" t="s">
        <v>220</v>
      </c>
      <c r="C414" s="4">
        <v>0</v>
      </c>
      <c r="D414">
        <v>0</v>
      </c>
      <c r="E414" t="s">
        <v>212</v>
      </c>
      <c r="F414" t="s">
        <v>215</v>
      </c>
    </row>
    <row r="415" spans="1:6" x14ac:dyDescent="0.3">
      <c r="A415">
        <v>412</v>
      </c>
      <c r="B415" t="s">
        <v>220</v>
      </c>
      <c r="C415" s="4">
        <v>0</v>
      </c>
      <c r="D415">
        <v>0</v>
      </c>
      <c r="E415" t="s">
        <v>212</v>
      </c>
      <c r="F415" t="s">
        <v>215</v>
      </c>
    </row>
    <row r="416" spans="1:6" x14ac:dyDescent="0.3">
      <c r="A416">
        <v>413</v>
      </c>
      <c r="B416" t="s">
        <v>220</v>
      </c>
      <c r="C416" s="4">
        <v>0</v>
      </c>
      <c r="D416">
        <v>0</v>
      </c>
      <c r="E416" t="s">
        <v>212</v>
      </c>
      <c r="F416" t="s">
        <v>215</v>
      </c>
    </row>
    <row r="417" spans="1:6" x14ac:dyDescent="0.3">
      <c r="A417">
        <v>414</v>
      </c>
      <c r="B417" t="s">
        <v>220</v>
      </c>
      <c r="C417" s="4">
        <v>0</v>
      </c>
      <c r="D417">
        <v>0</v>
      </c>
      <c r="E417" t="s">
        <v>212</v>
      </c>
      <c r="F417" t="s">
        <v>215</v>
      </c>
    </row>
    <row r="418" spans="1:6" x14ac:dyDescent="0.3">
      <c r="A418">
        <v>415</v>
      </c>
      <c r="B418" t="s">
        <v>220</v>
      </c>
      <c r="C418" s="4">
        <v>0</v>
      </c>
      <c r="D418">
        <v>0</v>
      </c>
      <c r="E418" t="s">
        <v>212</v>
      </c>
      <c r="F418" t="s">
        <v>215</v>
      </c>
    </row>
    <row r="419" spans="1:6" x14ac:dyDescent="0.3">
      <c r="A419">
        <v>416</v>
      </c>
      <c r="B419" t="s">
        <v>220</v>
      </c>
      <c r="C419" s="4">
        <v>0</v>
      </c>
      <c r="D419">
        <v>0</v>
      </c>
      <c r="E419" t="s">
        <v>212</v>
      </c>
      <c r="F419" t="s">
        <v>215</v>
      </c>
    </row>
    <row r="420" spans="1:6" x14ac:dyDescent="0.3">
      <c r="A420">
        <v>417</v>
      </c>
      <c r="B420" t="s">
        <v>220</v>
      </c>
      <c r="C420" s="4">
        <v>0</v>
      </c>
      <c r="D420">
        <v>0</v>
      </c>
      <c r="E420" t="s">
        <v>212</v>
      </c>
      <c r="F420" t="s">
        <v>215</v>
      </c>
    </row>
    <row r="421" spans="1:6" x14ac:dyDescent="0.3">
      <c r="A421">
        <v>418</v>
      </c>
      <c r="B421" t="s">
        <v>220</v>
      </c>
      <c r="C421" s="4">
        <v>0</v>
      </c>
      <c r="D421">
        <v>0</v>
      </c>
      <c r="E421" t="s">
        <v>212</v>
      </c>
      <c r="F421" t="s">
        <v>215</v>
      </c>
    </row>
    <row r="422" spans="1:6" x14ac:dyDescent="0.3">
      <c r="A422">
        <v>419</v>
      </c>
      <c r="B422" t="s">
        <v>220</v>
      </c>
      <c r="C422" s="4">
        <v>0</v>
      </c>
      <c r="D422">
        <v>0</v>
      </c>
      <c r="E422" t="s">
        <v>212</v>
      </c>
      <c r="F422" t="s">
        <v>215</v>
      </c>
    </row>
    <row r="423" spans="1:6" x14ac:dyDescent="0.3">
      <c r="A423">
        <v>420</v>
      </c>
      <c r="B423" t="s">
        <v>220</v>
      </c>
      <c r="C423" s="4">
        <v>0</v>
      </c>
      <c r="D423">
        <v>0</v>
      </c>
      <c r="E423" t="s">
        <v>212</v>
      </c>
      <c r="F423" t="s">
        <v>215</v>
      </c>
    </row>
    <row r="424" spans="1:6" x14ac:dyDescent="0.3">
      <c r="A424">
        <v>421</v>
      </c>
      <c r="B424" t="s">
        <v>220</v>
      </c>
      <c r="C424" s="4">
        <v>0</v>
      </c>
      <c r="D424">
        <v>0</v>
      </c>
      <c r="E424" t="s">
        <v>212</v>
      </c>
      <c r="F424" t="s">
        <v>215</v>
      </c>
    </row>
    <row r="425" spans="1:6" x14ac:dyDescent="0.3">
      <c r="A425">
        <v>422</v>
      </c>
      <c r="B425" t="s">
        <v>220</v>
      </c>
      <c r="C425" s="4">
        <v>0</v>
      </c>
      <c r="D425">
        <v>0</v>
      </c>
      <c r="E425" t="s">
        <v>212</v>
      </c>
      <c r="F425" t="s">
        <v>215</v>
      </c>
    </row>
    <row r="426" spans="1:6" x14ac:dyDescent="0.3">
      <c r="A426">
        <v>423</v>
      </c>
      <c r="B426" t="s">
        <v>220</v>
      </c>
      <c r="C426" s="4">
        <v>0</v>
      </c>
      <c r="D426">
        <v>0</v>
      </c>
      <c r="E426" t="s">
        <v>212</v>
      </c>
      <c r="F426" t="s">
        <v>215</v>
      </c>
    </row>
    <row r="427" spans="1:6" x14ac:dyDescent="0.3">
      <c r="A427">
        <v>424</v>
      </c>
      <c r="B427" t="s">
        <v>220</v>
      </c>
      <c r="C427" s="4">
        <v>0</v>
      </c>
      <c r="D427">
        <v>0</v>
      </c>
      <c r="E427" t="s">
        <v>212</v>
      </c>
      <c r="F427" t="s">
        <v>215</v>
      </c>
    </row>
    <row r="428" spans="1:6" x14ac:dyDescent="0.3">
      <c r="A428">
        <v>425</v>
      </c>
      <c r="B428" t="s">
        <v>220</v>
      </c>
      <c r="C428" s="4">
        <v>0</v>
      </c>
      <c r="D428">
        <v>0</v>
      </c>
      <c r="E428" t="s">
        <v>212</v>
      </c>
      <c r="F428" t="s">
        <v>215</v>
      </c>
    </row>
    <row r="429" spans="1:6" x14ac:dyDescent="0.3">
      <c r="A429">
        <v>426</v>
      </c>
      <c r="B429" t="s">
        <v>220</v>
      </c>
      <c r="C429" s="4">
        <v>0</v>
      </c>
      <c r="D429">
        <v>0</v>
      </c>
      <c r="E429" t="s">
        <v>212</v>
      </c>
      <c r="F429" t="s">
        <v>215</v>
      </c>
    </row>
    <row r="430" spans="1:6" x14ac:dyDescent="0.3">
      <c r="A430">
        <v>427</v>
      </c>
      <c r="B430" t="s">
        <v>220</v>
      </c>
      <c r="C430" s="4">
        <v>0</v>
      </c>
      <c r="D430">
        <v>0</v>
      </c>
      <c r="E430" t="s">
        <v>212</v>
      </c>
      <c r="F430" t="s">
        <v>215</v>
      </c>
    </row>
    <row r="431" spans="1:6" x14ac:dyDescent="0.3">
      <c r="A431">
        <v>428</v>
      </c>
      <c r="B431" t="s">
        <v>220</v>
      </c>
      <c r="C431" s="4">
        <v>0</v>
      </c>
      <c r="D431">
        <v>0</v>
      </c>
      <c r="E431" t="s">
        <v>212</v>
      </c>
      <c r="F431" t="s">
        <v>215</v>
      </c>
    </row>
    <row r="432" spans="1:6" x14ac:dyDescent="0.3">
      <c r="A432">
        <v>429</v>
      </c>
      <c r="B432" t="s">
        <v>220</v>
      </c>
      <c r="C432" s="4">
        <v>0</v>
      </c>
      <c r="D432">
        <v>0</v>
      </c>
      <c r="E432" t="s">
        <v>212</v>
      </c>
      <c r="F432" t="s">
        <v>215</v>
      </c>
    </row>
    <row r="433" spans="1:6" x14ac:dyDescent="0.3">
      <c r="A433">
        <v>430</v>
      </c>
      <c r="B433" t="s">
        <v>220</v>
      </c>
      <c r="C433" s="4">
        <v>0</v>
      </c>
      <c r="D433">
        <v>0</v>
      </c>
      <c r="E433" t="s">
        <v>212</v>
      </c>
      <c r="F433" t="s">
        <v>215</v>
      </c>
    </row>
    <row r="434" spans="1:6" x14ac:dyDescent="0.3">
      <c r="A434">
        <v>431</v>
      </c>
      <c r="B434" t="s">
        <v>220</v>
      </c>
      <c r="C434" s="4">
        <v>0</v>
      </c>
      <c r="D434">
        <v>0</v>
      </c>
      <c r="E434" t="s">
        <v>212</v>
      </c>
      <c r="F434" t="s">
        <v>215</v>
      </c>
    </row>
    <row r="435" spans="1:6" x14ac:dyDescent="0.3">
      <c r="A435">
        <v>432</v>
      </c>
      <c r="B435" t="s">
        <v>220</v>
      </c>
      <c r="C435" s="4">
        <v>0</v>
      </c>
      <c r="D435">
        <v>0</v>
      </c>
      <c r="E435" t="s">
        <v>212</v>
      </c>
      <c r="F435" t="s">
        <v>215</v>
      </c>
    </row>
    <row r="436" spans="1:6" x14ac:dyDescent="0.3">
      <c r="A436">
        <v>433</v>
      </c>
      <c r="B436" t="s">
        <v>220</v>
      </c>
      <c r="C436" s="4">
        <v>0</v>
      </c>
      <c r="D436">
        <v>0</v>
      </c>
      <c r="E436" t="s">
        <v>212</v>
      </c>
      <c r="F436" t="s">
        <v>215</v>
      </c>
    </row>
    <row r="437" spans="1:6" x14ac:dyDescent="0.3">
      <c r="A437">
        <v>434</v>
      </c>
      <c r="B437" t="s">
        <v>220</v>
      </c>
      <c r="C437" s="4">
        <v>0</v>
      </c>
      <c r="D437">
        <v>0</v>
      </c>
      <c r="E437" t="s">
        <v>212</v>
      </c>
      <c r="F437" t="s">
        <v>215</v>
      </c>
    </row>
    <row r="438" spans="1:6" x14ac:dyDescent="0.3">
      <c r="A438">
        <v>435</v>
      </c>
      <c r="B438" t="s">
        <v>220</v>
      </c>
      <c r="C438" s="4">
        <v>0</v>
      </c>
      <c r="D438">
        <v>0</v>
      </c>
      <c r="E438" t="s">
        <v>212</v>
      </c>
      <c r="F438" t="s">
        <v>215</v>
      </c>
    </row>
    <row r="439" spans="1:6" x14ac:dyDescent="0.3">
      <c r="A439">
        <v>436</v>
      </c>
      <c r="B439" t="s">
        <v>220</v>
      </c>
      <c r="C439" s="4">
        <v>0</v>
      </c>
      <c r="D439">
        <v>0</v>
      </c>
      <c r="E439" t="s">
        <v>212</v>
      </c>
      <c r="F439" t="s">
        <v>215</v>
      </c>
    </row>
    <row r="440" spans="1:6" x14ac:dyDescent="0.3">
      <c r="A440">
        <v>437</v>
      </c>
      <c r="B440" t="s">
        <v>220</v>
      </c>
      <c r="C440" s="4">
        <v>0</v>
      </c>
      <c r="D440">
        <v>0</v>
      </c>
      <c r="E440" t="s">
        <v>212</v>
      </c>
      <c r="F440" t="s">
        <v>215</v>
      </c>
    </row>
    <row r="441" spans="1:6" x14ac:dyDescent="0.3">
      <c r="A441">
        <v>438</v>
      </c>
      <c r="B441" t="s">
        <v>220</v>
      </c>
      <c r="C441" s="4">
        <v>0</v>
      </c>
      <c r="D441">
        <v>0</v>
      </c>
      <c r="E441" t="s">
        <v>212</v>
      </c>
      <c r="F441" t="s">
        <v>215</v>
      </c>
    </row>
    <row r="442" spans="1:6" x14ac:dyDescent="0.3">
      <c r="A442">
        <v>439</v>
      </c>
      <c r="B442" t="s">
        <v>220</v>
      </c>
      <c r="C442" s="4">
        <v>0</v>
      </c>
      <c r="D442">
        <v>0</v>
      </c>
      <c r="E442" t="s">
        <v>212</v>
      </c>
      <c r="F442" t="s">
        <v>215</v>
      </c>
    </row>
    <row r="443" spans="1:6" x14ac:dyDescent="0.3">
      <c r="A443">
        <v>440</v>
      </c>
      <c r="B443" t="s">
        <v>220</v>
      </c>
      <c r="C443" s="4">
        <v>0</v>
      </c>
      <c r="D443">
        <v>0</v>
      </c>
      <c r="E443" t="s">
        <v>212</v>
      </c>
      <c r="F443" t="s">
        <v>215</v>
      </c>
    </row>
    <row r="444" spans="1:6" x14ac:dyDescent="0.3">
      <c r="A444">
        <v>441</v>
      </c>
      <c r="B444" t="s">
        <v>220</v>
      </c>
      <c r="C444" s="4">
        <v>0</v>
      </c>
      <c r="D444">
        <v>0</v>
      </c>
      <c r="E444" t="s">
        <v>212</v>
      </c>
      <c r="F444" t="s">
        <v>215</v>
      </c>
    </row>
    <row r="445" spans="1:6" x14ac:dyDescent="0.3">
      <c r="A445">
        <v>442</v>
      </c>
      <c r="B445" t="s">
        <v>220</v>
      </c>
      <c r="C445" s="4">
        <v>0</v>
      </c>
      <c r="D445">
        <v>0</v>
      </c>
      <c r="E445" t="s">
        <v>212</v>
      </c>
      <c r="F445" t="s">
        <v>215</v>
      </c>
    </row>
    <row r="446" spans="1:6" x14ac:dyDescent="0.3">
      <c r="A446">
        <v>443</v>
      </c>
      <c r="B446" t="s">
        <v>220</v>
      </c>
      <c r="C446" s="4">
        <v>0</v>
      </c>
      <c r="D446">
        <v>0</v>
      </c>
      <c r="E446" t="s">
        <v>212</v>
      </c>
      <c r="F446" t="s">
        <v>215</v>
      </c>
    </row>
    <row r="447" spans="1:6" x14ac:dyDescent="0.3">
      <c r="A447">
        <v>444</v>
      </c>
      <c r="B447" t="s">
        <v>220</v>
      </c>
      <c r="C447" s="4">
        <v>0</v>
      </c>
      <c r="D447">
        <v>0</v>
      </c>
      <c r="E447" t="s">
        <v>212</v>
      </c>
      <c r="F447" t="s">
        <v>215</v>
      </c>
    </row>
    <row r="448" spans="1:6" x14ac:dyDescent="0.3">
      <c r="A448">
        <v>445</v>
      </c>
      <c r="B448" t="s">
        <v>220</v>
      </c>
      <c r="C448" s="4">
        <v>0</v>
      </c>
      <c r="D448">
        <v>0</v>
      </c>
      <c r="E448" t="s">
        <v>212</v>
      </c>
      <c r="F448" t="s">
        <v>215</v>
      </c>
    </row>
    <row r="449" spans="1:6" x14ac:dyDescent="0.3">
      <c r="A449">
        <v>446</v>
      </c>
      <c r="B449" t="s">
        <v>220</v>
      </c>
      <c r="C449" s="4">
        <v>0</v>
      </c>
      <c r="D449">
        <v>0</v>
      </c>
      <c r="E449" t="s">
        <v>212</v>
      </c>
      <c r="F449" t="s">
        <v>215</v>
      </c>
    </row>
    <row r="450" spans="1:6" x14ac:dyDescent="0.3">
      <c r="A450">
        <v>447</v>
      </c>
      <c r="B450" t="s">
        <v>220</v>
      </c>
      <c r="C450" s="4">
        <v>0</v>
      </c>
      <c r="D450">
        <v>0</v>
      </c>
      <c r="E450" t="s">
        <v>212</v>
      </c>
      <c r="F450" t="s">
        <v>215</v>
      </c>
    </row>
    <row r="451" spans="1:6" x14ac:dyDescent="0.3">
      <c r="A451">
        <v>448</v>
      </c>
      <c r="B451" t="s">
        <v>220</v>
      </c>
      <c r="C451" s="4">
        <v>0</v>
      </c>
      <c r="D451">
        <v>0</v>
      </c>
      <c r="E451" t="s">
        <v>212</v>
      </c>
      <c r="F451" t="s">
        <v>215</v>
      </c>
    </row>
    <row r="452" spans="1:6" x14ac:dyDescent="0.3">
      <c r="A452">
        <v>449</v>
      </c>
      <c r="B452" t="s">
        <v>220</v>
      </c>
      <c r="C452" s="4">
        <v>0</v>
      </c>
      <c r="D452">
        <v>0</v>
      </c>
      <c r="E452" t="s">
        <v>212</v>
      </c>
      <c r="F452" t="s">
        <v>215</v>
      </c>
    </row>
    <row r="453" spans="1:6" x14ac:dyDescent="0.3">
      <c r="A453">
        <v>450</v>
      </c>
      <c r="B453" t="s">
        <v>220</v>
      </c>
      <c r="C453" s="4">
        <v>0</v>
      </c>
      <c r="D453">
        <v>0</v>
      </c>
      <c r="E453" t="s">
        <v>212</v>
      </c>
      <c r="F453" t="s">
        <v>215</v>
      </c>
    </row>
    <row r="454" spans="1:6" x14ac:dyDescent="0.3">
      <c r="A454">
        <v>451</v>
      </c>
      <c r="B454" t="s">
        <v>220</v>
      </c>
      <c r="C454" s="4">
        <v>0</v>
      </c>
      <c r="D454">
        <v>0</v>
      </c>
      <c r="E454" t="s">
        <v>212</v>
      </c>
      <c r="F454" t="s">
        <v>215</v>
      </c>
    </row>
    <row r="455" spans="1:6" x14ac:dyDescent="0.3">
      <c r="A455">
        <v>452</v>
      </c>
      <c r="B455" t="s">
        <v>220</v>
      </c>
      <c r="C455" s="4">
        <v>0</v>
      </c>
      <c r="D455">
        <v>0</v>
      </c>
      <c r="E455" t="s">
        <v>212</v>
      </c>
      <c r="F455" t="s">
        <v>215</v>
      </c>
    </row>
    <row r="456" spans="1:6" x14ac:dyDescent="0.3">
      <c r="A456">
        <v>453</v>
      </c>
      <c r="B456" t="s">
        <v>220</v>
      </c>
      <c r="C456" s="4">
        <v>0</v>
      </c>
      <c r="D456">
        <v>0</v>
      </c>
      <c r="E456" t="s">
        <v>212</v>
      </c>
      <c r="F456" t="s">
        <v>215</v>
      </c>
    </row>
    <row r="457" spans="1:6" x14ac:dyDescent="0.3">
      <c r="A457">
        <v>454</v>
      </c>
      <c r="B457" t="s">
        <v>220</v>
      </c>
      <c r="C457" s="4">
        <v>0</v>
      </c>
      <c r="D457">
        <v>0</v>
      </c>
      <c r="E457" t="s">
        <v>212</v>
      </c>
      <c r="F457" t="s">
        <v>215</v>
      </c>
    </row>
    <row r="458" spans="1:6" x14ac:dyDescent="0.3">
      <c r="A458">
        <v>455</v>
      </c>
      <c r="B458" t="s">
        <v>220</v>
      </c>
      <c r="C458" s="4">
        <v>0</v>
      </c>
      <c r="D458">
        <v>0</v>
      </c>
      <c r="E458" t="s">
        <v>212</v>
      </c>
      <c r="F458" t="s">
        <v>215</v>
      </c>
    </row>
    <row r="459" spans="1:6" x14ac:dyDescent="0.3">
      <c r="A459">
        <v>456</v>
      </c>
      <c r="B459" t="s">
        <v>220</v>
      </c>
      <c r="C459" s="4">
        <v>0</v>
      </c>
      <c r="D459">
        <v>0</v>
      </c>
      <c r="E459" t="s">
        <v>212</v>
      </c>
      <c r="F459" t="s">
        <v>215</v>
      </c>
    </row>
    <row r="460" spans="1:6" x14ac:dyDescent="0.3">
      <c r="A460">
        <v>457</v>
      </c>
      <c r="B460" t="s">
        <v>220</v>
      </c>
      <c r="C460" s="4">
        <v>0</v>
      </c>
      <c r="D460">
        <v>0</v>
      </c>
      <c r="E460" t="s">
        <v>212</v>
      </c>
      <c r="F460" t="s">
        <v>215</v>
      </c>
    </row>
    <row r="461" spans="1:6" x14ac:dyDescent="0.3">
      <c r="A461">
        <v>458</v>
      </c>
      <c r="B461" t="s">
        <v>220</v>
      </c>
      <c r="C461" s="4">
        <v>0</v>
      </c>
      <c r="D461">
        <v>0</v>
      </c>
      <c r="E461" t="s">
        <v>212</v>
      </c>
      <c r="F461" t="s">
        <v>215</v>
      </c>
    </row>
    <row r="462" spans="1:6" x14ac:dyDescent="0.3">
      <c r="A462">
        <v>459</v>
      </c>
      <c r="B462" t="s">
        <v>220</v>
      </c>
      <c r="C462" s="4">
        <v>0</v>
      </c>
      <c r="D462">
        <v>0</v>
      </c>
      <c r="E462" t="s">
        <v>212</v>
      </c>
      <c r="F462" t="s">
        <v>215</v>
      </c>
    </row>
    <row r="463" spans="1:6" x14ac:dyDescent="0.3">
      <c r="A463">
        <v>460</v>
      </c>
      <c r="B463" t="s">
        <v>220</v>
      </c>
      <c r="C463" s="4">
        <v>0</v>
      </c>
      <c r="D463">
        <v>0</v>
      </c>
      <c r="E463" t="s">
        <v>212</v>
      </c>
      <c r="F463" t="s">
        <v>215</v>
      </c>
    </row>
    <row r="464" spans="1:6" x14ac:dyDescent="0.3">
      <c r="A464">
        <v>461</v>
      </c>
      <c r="B464" t="s">
        <v>220</v>
      </c>
      <c r="C464" s="4">
        <v>0</v>
      </c>
      <c r="D464">
        <v>0</v>
      </c>
      <c r="E464" t="s">
        <v>212</v>
      </c>
      <c r="F464" t="s">
        <v>215</v>
      </c>
    </row>
    <row r="465" spans="1:6" x14ac:dyDescent="0.3">
      <c r="A465">
        <v>462</v>
      </c>
      <c r="B465" t="s">
        <v>220</v>
      </c>
      <c r="C465" s="4">
        <v>0</v>
      </c>
      <c r="D465">
        <v>0</v>
      </c>
      <c r="E465" t="s">
        <v>212</v>
      </c>
      <c r="F465" t="s">
        <v>215</v>
      </c>
    </row>
    <row r="466" spans="1:6" x14ac:dyDescent="0.3">
      <c r="A466">
        <v>463</v>
      </c>
      <c r="B466" t="s">
        <v>220</v>
      </c>
      <c r="C466" s="4">
        <v>0</v>
      </c>
      <c r="D466">
        <v>0</v>
      </c>
      <c r="E466" t="s">
        <v>212</v>
      </c>
      <c r="F466" t="s">
        <v>215</v>
      </c>
    </row>
    <row r="467" spans="1:6" x14ac:dyDescent="0.3">
      <c r="A467">
        <v>464</v>
      </c>
      <c r="B467" t="s">
        <v>220</v>
      </c>
      <c r="C467" s="4">
        <v>0</v>
      </c>
      <c r="D467">
        <v>0</v>
      </c>
      <c r="E467" t="s">
        <v>212</v>
      </c>
      <c r="F467" t="s">
        <v>215</v>
      </c>
    </row>
    <row r="468" spans="1:6" x14ac:dyDescent="0.3">
      <c r="A468">
        <v>465</v>
      </c>
      <c r="B468" t="s">
        <v>220</v>
      </c>
      <c r="C468" s="4">
        <v>0</v>
      </c>
      <c r="D468">
        <v>0</v>
      </c>
      <c r="E468" t="s">
        <v>212</v>
      </c>
      <c r="F468" t="s">
        <v>215</v>
      </c>
    </row>
    <row r="469" spans="1:6" x14ac:dyDescent="0.3">
      <c r="A469">
        <v>466</v>
      </c>
      <c r="B469" t="s">
        <v>220</v>
      </c>
      <c r="C469" s="4">
        <v>0</v>
      </c>
      <c r="D469">
        <v>0</v>
      </c>
      <c r="E469" t="s">
        <v>212</v>
      </c>
      <c r="F469" t="s">
        <v>215</v>
      </c>
    </row>
    <row r="470" spans="1:6" x14ac:dyDescent="0.3">
      <c r="A470">
        <v>467</v>
      </c>
      <c r="B470" t="s">
        <v>220</v>
      </c>
      <c r="C470" s="4">
        <v>0</v>
      </c>
      <c r="D470">
        <v>0</v>
      </c>
      <c r="E470" t="s">
        <v>212</v>
      </c>
      <c r="F470" t="s">
        <v>215</v>
      </c>
    </row>
    <row r="471" spans="1:6" x14ac:dyDescent="0.3">
      <c r="A471">
        <v>468</v>
      </c>
      <c r="B471" t="s">
        <v>220</v>
      </c>
      <c r="C471" s="4">
        <v>0</v>
      </c>
      <c r="D471">
        <v>0</v>
      </c>
      <c r="E471" t="s">
        <v>212</v>
      </c>
      <c r="F471" t="s">
        <v>215</v>
      </c>
    </row>
    <row r="472" spans="1:6" x14ac:dyDescent="0.3">
      <c r="A472">
        <v>469</v>
      </c>
      <c r="B472" t="s">
        <v>220</v>
      </c>
      <c r="C472" s="4">
        <v>0</v>
      </c>
      <c r="D472">
        <v>0</v>
      </c>
      <c r="E472" t="s">
        <v>212</v>
      </c>
      <c r="F472" t="s">
        <v>215</v>
      </c>
    </row>
    <row r="473" spans="1:6" x14ac:dyDescent="0.3">
      <c r="A473">
        <v>470</v>
      </c>
      <c r="B473" t="s">
        <v>220</v>
      </c>
      <c r="C473" s="4">
        <v>0</v>
      </c>
      <c r="D473">
        <v>0</v>
      </c>
      <c r="E473" t="s">
        <v>212</v>
      </c>
      <c r="F473" t="s">
        <v>215</v>
      </c>
    </row>
    <row r="474" spans="1:6" x14ac:dyDescent="0.3">
      <c r="A474">
        <v>471</v>
      </c>
      <c r="B474" t="s">
        <v>220</v>
      </c>
      <c r="C474" s="4">
        <v>0</v>
      </c>
      <c r="D474">
        <v>0</v>
      </c>
      <c r="E474" t="s">
        <v>212</v>
      </c>
      <c r="F474" t="s">
        <v>215</v>
      </c>
    </row>
    <row r="475" spans="1:6" x14ac:dyDescent="0.3">
      <c r="A475">
        <v>472</v>
      </c>
      <c r="B475" t="s">
        <v>220</v>
      </c>
      <c r="C475" s="4">
        <v>0</v>
      </c>
      <c r="D475">
        <v>0</v>
      </c>
      <c r="E475" t="s">
        <v>212</v>
      </c>
      <c r="F475" t="s">
        <v>215</v>
      </c>
    </row>
    <row r="476" spans="1:6" x14ac:dyDescent="0.3">
      <c r="A476">
        <v>473</v>
      </c>
      <c r="B476" t="s">
        <v>220</v>
      </c>
      <c r="C476" s="4">
        <v>0</v>
      </c>
      <c r="D476">
        <v>0</v>
      </c>
      <c r="E476" t="s">
        <v>212</v>
      </c>
      <c r="F476" t="s">
        <v>215</v>
      </c>
    </row>
    <row r="477" spans="1:6" x14ac:dyDescent="0.3">
      <c r="A477">
        <v>474</v>
      </c>
      <c r="B477" t="s">
        <v>220</v>
      </c>
      <c r="C477" s="4">
        <v>0</v>
      </c>
      <c r="D477">
        <v>0</v>
      </c>
      <c r="E477" t="s">
        <v>212</v>
      </c>
      <c r="F477" t="s">
        <v>215</v>
      </c>
    </row>
    <row r="478" spans="1:6" x14ac:dyDescent="0.3">
      <c r="A478">
        <v>475</v>
      </c>
      <c r="B478" t="s">
        <v>220</v>
      </c>
      <c r="C478" s="4">
        <v>0</v>
      </c>
      <c r="D478">
        <v>0</v>
      </c>
      <c r="E478" t="s">
        <v>212</v>
      </c>
      <c r="F478" t="s">
        <v>215</v>
      </c>
    </row>
    <row r="479" spans="1:6" x14ac:dyDescent="0.3">
      <c r="A479">
        <v>476</v>
      </c>
      <c r="B479" t="s">
        <v>220</v>
      </c>
      <c r="C479" s="4">
        <v>0</v>
      </c>
      <c r="D479">
        <v>0</v>
      </c>
      <c r="E479" t="s">
        <v>212</v>
      </c>
      <c r="F479" t="s">
        <v>215</v>
      </c>
    </row>
    <row r="480" spans="1:6" x14ac:dyDescent="0.3">
      <c r="A480">
        <v>477</v>
      </c>
      <c r="B480" t="s">
        <v>220</v>
      </c>
      <c r="C480" s="4">
        <v>0</v>
      </c>
      <c r="D480">
        <v>0</v>
      </c>
      <c r="E480" t="s">
        <v>212</v>
      </c>
      <c r="F480" t="s">
        <v>215</v>
      </c>
    </row>
    <row r="481" spans="1:6" x14ac:dyDescent="0.3">
      <c r="A481">
        <v>478</v>
      </c>
      <c r="B481" t="s">
        <v>220</v>
      </c>
      <c r="C481" s="4">
        <v>0</v>
      </c>
      <c r="D481">
        <v>0</v>
      </c>
      <c r="E481" t="s">
        <v>212</v>
      </c>
      <c r="F481" t="s">
        <v>215</v>
      </c>
    </row>
    <row r="482" spans="1:6" x14ac:dyDescent="0.3">
      <c r="A482">
        <v>479</v>
      </c>
      <c r="B482" t="s">
        <v>220</v>
      </c>
      <c r="C482" s="4">
        <v>0</v>
      </c>
      <c r="D482">
        <v>0</v>
      </c>
      <c r="E482" t="s">
        <v>212</v>
      </c>
      <c r="F482" t="s">
        <v>215</v>
      </c>
    </row>
    <row r="483" spans="1:6" x14ac:dyDescent="0.3">
      <c r="A483">
        <v>480</v>
      </c>
      <c r="B483" t="s">
        <v>220</v>
      </c>
      <c r="C483" s="4">
        <v>0</v>
      </c>
      <c r="D483">
        <v>0</v>
      </c>
      <c r="E483" t="s">
        <v>212</v>
      </c>
      <c r="F483" t="s">
        <v>215</v>
      </c>
    </row>
    <row r="484" spans="1:6" x14ac:dyDescent="0.3">
      <c r="A484">
        <v>481</v>
      </c>
      <c r="B484" t="s">
        <v>220</v>
      </c>
      <c r="C484" s="4">
        <v>0</v>
      </c>
      <c r="D484">
        <v>0</v>
      </c>
      <c r="E484" t="s">
        <v>212</v>
      </c>
      <c r="F484" t="s">
        <v>215</v>
      </c>
    </row>
    <row r="485" spans="1:6" x14ac:dyDescent="0.3">
      <c r="A485">
        <v>482</v>
      </c>
      <c r="B485" t="s">
        <v>220</v>
      </c>
      <c r="C485" s="4">
        <v>0</v>
      </c>
      <c r="D485">
        <v>0</v>
      </c>
      <c r="E485" t="s">
        <v>212</v>
      </c>
      <c r="F485" t="s">
        <v>215</v>
      </c>
    </row>
    <row r="486" spans="1:6" x14ac:dyDescent="0.3">
      <c r="A486">
        <v>483</v>
      </c>
      <c r="B486" t="s">
        <v>220</v>
      </c>
      <c r="C486" s="4">
        <v>0</v>
      </c>
      <c r="D486">
        <v>0</v>
      </c>
      <c r="E486" t="s">
        <v>212</v>
      </c>
      <c r="F486" t="s">
        <v>215</v>
      </c>
    </row>
    <row r="487" spans="1:6" x14ac:dyDescent="0.3">
      <c r="A487">
        <v>484</v>
      </c>
      <c r="B487" t="s">
        <v>220</v>
      </c>
      <c r="C487" s="4">
        <v>0</v>
      </c>
      <c r="D487">
        <v>0</v>
      </c>
      <c r="E487" t="s">
        <v>212</v>
      </c>
      <c r="F487" t="s">
        <v>215</v>
      </c>
    </row>
    <row r="488" spans="1:6" x14ac:dyDescent="0.3">
      <c r="A488">
        <v>485</v>
      </c>
      <c r="B488" t="s">
        <v>220</v>
      </c>
      <c r="C488" s="4">
        <v>0</v>
      </c>
      <c r="D488">
        <v>0</v>
      </c>
      <c r="E488" t="s">
        <v>212</v>
      </c>
      <c r="F488" t="s">
        <v>215</v>
      </c>
    </row>
    <row r="489" spans="1:6" x14ac:dyDescent="0.3">
      <c r="A489">
        <v>486</v>
      </c>
      <c r="B489" t="s">
        <v>220</v>
      </c>
      <c r="C489" s="4">
        <v>0</v>
      </c>
      <c r="D489">
        <v>0</v>
      </c>
      <c r="E489" t="s">
        <v>212</v>
      </c>
      <c r="F489" t="s">
        <v>215</v>
      </c>
    </row>
    <row r="490" spans="1:6" x14ac:dyDescent="0.3">
      <c r="A490">
        <v>487</v>
      </c>
      <c r="B490" t="s">
        <v>220</v>
      </c>
      <c r="C490" s="4">
        <v>0</v>
      </c>
      <c r="D490">
        <v>0</v>
      </c>
      <c r="E490" t="s">
        <v>212</v>
      </c>
      <c r="F490" t="s">
        <v>215</v>
      </c>
    </row>
    <row r="491" spans="1:6" x14ac:dyDescent="0.3">
      <c r="A491">
        <v>488</v>
      </c>
      <c r="B491" t="s">
        <v>220</v>
      </c>
      <c r="C491" s="4">
        <v>0</v>
      </c>
      <c r="D491">
        <v>0</v>
      </c>
      <c r="E491" t="s">
        <v>212</v>
      </c>
      <c r="F491" t="s">
        <v>215</v>
      </c>
    </row>
    <row r="492" spans="1:6" x14ac:dyDescent="0.3">
      <c r="A492">
        <v>489</v>
      </c>
      <c r="B492" t="s">
        <v>220</v>
      </c>
      <c r="C492" s="4">
        <v>0</v>
      </c>
      <c r="D492">
        <v>0</v>
      </c>
      <c r="E492" t="s">
        <v>212</v>
      </c>
      <c r="F492" t="s">
        <v>215</v>
      </c>
    </row>
    <row r="493" spans="1:6" x14ac:dyDescent="0.3">
      <c r="A493">
        <v>490</v>
      </c>
      <c r="B493" t="s">
        <v>220</v>
      </c>
      <c r="C493" s="4">
        <v>0</v>
      </c>
      <c r="D493">
        <v>0</v>
      </c>
      <c r="E493" t="s">
        <v>212</v>
      </c>
      <c r="F493" t="s">
        <v>215</v>
      </c>
    </row>
    <row r="494" spans="1:6" x14ac:dyDescent="0.3">
      <c r="A494">
        <v>491</v>
      </c>
      <c r="B494" t="s">
        <v>220</v>
      </c>
      <c r="C494" s="4">
        <v>0</v>
      </c>
      <c r="D494">
        <v>0</v>
      </c>
      <c r="E494" t="s">
        <v>212</v>
      </c>
      <c r="F494" t="s">
        <v>215</v>
      </c>
    </row>
    <row r="495" spans="1:6" x14ac:dyDescent="0.3">
      <c r="A495">
        <v>492</v>
      </c>
      <c r="B495" t="s">
        <v>220</v>
      </c>
      <c r="C495" s="4">
        <v>0</v>
      </c>
      <c r="D495">
        <v>0</v>
      </c>
      <c r="E495" t="s">
        <v>212</v>
      </c>
      <c r="F495" t="s">
        <v>215</v>
      </c>
    </row>
    <row r="496" spans="1:6" x14ac:dyDescent="0.3">
      <c r="A496">
        <v>493</v>
      </c>
      <c r="B496" t="s">
        <v>220</v>
      </c>
      <c r="C496" s="4">
        <v>0</v>
      </c>
      <c r="D496">
        <v>0</v>
      </c>
      <c r="E496" t="s">
        <v>212</v>
      </c>
      <c r="F496" t="s">
        <v>215</v>
      </c>
    </row>
    <row r="497" spans="1:6" x14ac:dyDescent="0.3">
      <c r="A497">
        <v>494</v>
      </c>
      <c r="B497" t="s">
        <v>220</v>
      </c>
      <c r="C497" s="4">
        <v>0</v>
      </c>
      <c r="D497">
        <v>0</v>
      </c>
      <c r="E497" t="s">
        <v>212</v>
      </c>
      <c r="F497" t="s">
        <v>215</v>
      </c>
    </row>
    <row r="498" spans="1:6" x14ac:dyDescent="0.3">
      <c r="A498">
        <v>495</v>
      </c>
      <c r="B498" t="s">
        <v>220</v>
      </c>
      <c r="C498" s="4">
        <v>0</v>
      </c>
      <c r="D498">
        <v>0</v>
      </c>
      <c r="E498" t="s">
        <v>212</v>
      </c>
      <c r="F498" t="s">
        <v>215</v>
      </c>
    </row>
    <row r="499" spans="1:6" x14ac:dyDescent="0.3">
      <c r="A499">
        <v>496</v>
      </c>
      <c r="B499" t="s">
        <v>220</v>
      </c>
      <c r="C499" s="4">
        <v>0</v>
      </c>
      <c r="D499">
        <v>0</v>
      </c>
      <c r="E499" t="s">
        <v>212</v>
      </c>
      <c r="F499" t="s">
        <v>215</v>
      </c>
    </row>
    <row r="500" spans="1:6" x14ac:dyDescent="0.3">
      <c r="A500">
        <v>497</v>
      </c>
      <c r="B500" t="s">
        <v>220</v>
      </c>
      <c r="C500" s="4">
        <v>0</v>
      </c>
      <c r="D500">
        <v>0</v>
      </c>
      <c r="E500" t="s">
        <v>212</v>
      </c>
      <c r="F500" t="s">
        <v>215</v>
      </c>
    </row>
    <row r="501" spans="1:6" x14ac:dyDescent="0.3">
      <c r="A501">
        <v>498</v>
      </c>
      <c r="B501" t="s">
        <v>220</v>
      </c>
      <c r="C501" s="4">
        <v>0</v>
      </c>
      <c r="D501">
        <v>0</v>
      </c>
      <c r="E501" t="s">
        <v>212</v>
      </c>
      <c r="F501" t="s">
        <v>215</v>
      </c>
    </row>
    <row r="502" spans="1:6" x14ac:dyDescent="0.3">
      <c r="A502">
        <v>499</v>
      </c>
      <c r="B502" t="s">
        <v>220</v>
      </c>
      <c r="C502" s="4">
        <v>0</v>
      </c>
      <c r="D502">
        <v>0</v>
      </c>
      <c r="E502" t="s">
        <v>212</v>
      </c>
      <c r="F502" t="s">
        <v>215</v>
      </c>
    </row>
    <row r="503" spans="1:6" x14ac:dyDescent="0.3">
      <c r="A503">
        <v>500</v>
      </c>
      <c r="B503" t="s">
        <v>220</v>
      </c>
      <c r="C503" s="4">
        <v>0</v>
      </c>
      <c r="D503">
        <v>0</v>
      </c>
      <c r="E503" t="s">
        <v>212</v>
      </c>
      <c r="F503" t="s">
        <v>215</v>
      </c>
    </row>
    <row r="504" spans="1:6" x14ac:dyDescent="0.3">
      <c r="A504">
        <v>501</v>
      </c>
      <c r="B504" t="s">
        <v>220</v>
      </c>
      <c r="C504" s="4">
        <v>0</v>
      </c>
      <c r="D504">
        <v>0</v>
      </c>
      <c r="E504" t="s">
        <v>212</v>
      </c>
      <c r="F504" t="s">
        <v>215</v>
      </c>
    </row>
    <row r="505" spans="1:6" x14ac:dyDescent="0.3">
      <c r="A505">
        <v>502</v>
      </c>
      <c r="B505" t="s">
        <v>220</v>
      </c>
      <c r="C505" s="4">
        <v>0</v>
      </c>
      <c r="D505">
        <v>0</v>
      </c>
      <c r="E505" t="s">
        <v>212</v>
      </c>
      <c r="F505" t="s">
        <v>215</v>
      </c>
    </row>
    <row r="506" spans="1:6" x14ac:dyDescent="0.3">
      <c r="A506">
        <v>503</v>
      </c>
      <c r="B506" t="s">
        <v>220</v>
      </c>
      <c r="C506" s="4">
        <v>0</v>
      </c>
      <c r="D506">
        <v>0</v>
      </c>
      <c r="E506" t="s">
        <v>212</v>
      </c>
      <c r="F506" t="s">
        <v>215</v>
      </c>
    </row>
    <row r="507" spans="1:6" x14ac:dyDescent="0.3">
      <c r="A507">
        <v>504</v>
      </c>
      <c r="B507" t="s">
        <v>220</v>
      </c>
      <c r="C507" s="4">
        <v>0</v>
      </c>
      <c r="D507">
        <v>0</v>
      </c>
      <c r="E507" t="s">
        <v>212</v>
      </c>
      <c r="F507" t="s">
        <v>215</v>
      </c>
    </row>
    <row r="508" spans="1:6" x14ac:dyDescent="0.3">
      <c r="A508">
        <v>505</v>
      </c>
      <c r="B508" t="s">
        <v>220</v>
      </c>
      <c r="C508" s="4">
        <v>0</v>
      </c>
      <c r="D508">
        <v>0</v>
      </c>
      <c r="E508" t="s">
        <v>212</v>
      </c>
      <c r="F508" t="s">
        <v>215</v>
      </c>
    </row>
    <row r="509" spans="1:6" x14ac:dyDescent="0.3">
      <c r="A509">
        <v>506</v>
      </c>
      <c r="B509" t="s">
        <v>220</v>
      </c>
      <c r="C509" s="4">
        <v>0</v>
      </c>
      <c r="D509">
        <v>0</v>
      </c>
      <c r="E509" t="s">
        <v>212</v>
      </c>
      <c r="F509" t="s">
        <v>215</v>
      </c>
    </row>
    <row r="510" spans="1:6" x14ac:dyDescent="0.3">
      <c r="A510">
        <v>507</v>
      </c>
      <c r="B510" t="s">
        <v>220</v>
      </c>
      <c r="C510" s="4">
        <v>0</v>
      </c>
      <c r="D510">
        <v>0</v>
      </c>
      <c r="E510" t="s">
        <v>212</v>
      </c>
      <c r="F510" t="s">
        <v>215</v>
      </c>
    </row>
    <row r="511" spans="1:6" x14ac:dyDescent="0.3">
      <c r="A511">
        <v>508</v>
      </c>
      <c r="B511" t="s">
        <v>220</v>
      </c>
      <c r="C511" s="4">
        <v>0</v>
      </c>
      <c r="D511">
        <v>0</v>
      </c>
      <c r="E511" t="s">
        <v>212</v>
      </c>
      <c r="F511" t="s">
        <v>215</v>
      </c>
    </row>
    <row r="512" spans="1:6" x14ac:dyDescent="0.3">
      <c r="A512">
        <v>509</v>
      </c>
      <c r="B512" t="s">
        <v>220</v>
      </c>
      <c r="C512" s="4">
        <v>0</v>
      </c>
      <c r="D512">
        <v>0</v>
      </c>
      <c r="E512" t="s">
        <v>212</v>
      </c>
      <c r="F512" t="s">
        <v>215</v>
      </c>
    </row>
    <row r="513" spans="1:6" x14ac:dyDescent="0.3">
      <c r="A513">
        <v>510</v>
      </c>
      <c r="B513" t="s">
        <v>220</v>
      </c>
      <c r="C513" s="4">
        <v>0</v>
      </c>
      <c r="D513">
        <v>0</v>
      </c>
      <c r="E513" t="s">
        <v>212</v>
      </c>
      <c r="F513" t="s">
        <v>215</v>
      </c>
    </row>
    <row r="514" spans="1:6" x14ac:dyDescent="0.3">
      <c r="A514">
        <v>511</v>
      </c>
      <c r="B514" t="s">
        <v>220</v>
      </c>
      <c r="C514" s="4">
        <v>0</v>
      </c>
      <c r="D514">
        <v>0</v>
      </c>
      <c r="E514" t="s">
        <v>212</v>
      </c>
      <c r="F514" t="s">
        <v>215</v>
      </c>
    </row>
    <row r="515" spans="1:6" x14ac:dyDescent="0.3">
      <c r="A515">
        <v>512</v>
      </c>
      <c r="B515" t="s">
        <v>220</v>
      </c>
      <c r="C515" s="4">
        <v>0</v>
      </c>
      <c r="D515">
        <v>0</v>
      </c>
      <c r="E515" t="s">
        <v>212</v>
      </c>
      <c r="F515" t="s">
        <v>215</v>
      </c>
    </row>
    <row r="516" spans="1:6" x14ac:dyDescent="0.3">
      <c r="A516">
        <v>513</v>
      </c>
      <c r="B516" t="s">
        <v>220</v>
      </c>
      <c r="C516" s="4">
        <v>0</v>
      </c>
      <c r="D516">
        <v>0</v>
      </c>
      <c r="E516" t="s">
        <v>212</v>
      </c>
      <c r="F516" t="s">
        <v>215</v>
      </c>
    </row>
    <row r="517" spans="1:6" x14ac:dyDescent="0.3">
      <c r="A517">
        <v>514</v>
      </c>
      <c r="B517" t="s">
        <v>220</v>
      </c>
      <c r="C517" s="4">
        <v>0</v>
      </c>
      <c r="D517">
        <v>0</v>
      </c>
      <c r="E517" t="s">
        <v>212</v>
      </c>
      <c r="F517" t="s">
        <v>215</v>
      </c>
    </row>
    <row r="518" spans="1:6" x14ac:dyDescent="0.3">
      <c r="A518">
        <v>515</v>
      </c>
      <c r="B518" t="s">
        <v>220</v>
      </c>
      <c r="C518" s="4">
        <v>0</v>
      </c>
      <c r="D518">
        <v>0</v>
      </c>
      <c r="E518" t="s">
        <v>212</v>
      </c>
      <c r="F518" t="s">
        <v>215</v>
      </c>
    </row>
    <row r="519" spans="1:6" x14ac:dyDescent="0.3">
      <c r="A519">
        <v>516</v>
      </c>
      <c r="B519" t="s">
        <v>220</v>
      </c>
      <c r="C519" s="4">
        <v>0</v>
      </c>
      <c r="D519">
        <v>0</v>
      </c>
      <c r="E519" t="s">
        <v>212</v>
      </c>
      <c r="F519" t="s">
        <v>215</v>
      </c>
    </row>
    <row r="520" spans="1:6" x14ac:dyDescent="0.3">
      <c r="A520">
        <v>517</v>
      </c>
      <c r="B520" t="s">
        <v>220</v>
      </c>
      <c r="C520" s="4">
        <v>0</v>
      </c>
      <c r="D520">
        <v>0</v>
      </c>
      <c r="E520" t="s">
        <v>212</v>
      </c>
      <c r="F520" t="s">
        <v>215</v>
      </c>
    </row>
    <row r="521" spans="1:6" x14ac:dyDescent="0.3">
      <c r="A521">
        <v>518</v>
      </c>
      <c r="B521" t="s">
        <v>220</v>
      </c>
      <c r="C521" s="4">
        <v>0</v>
      </c>
      <c r="D521">
        <v>0</v>
      </c>
      <c r="E521" t="s">
        <v>212</v>
      </c>
      <c r="F521" t="s">
        <v>215</v>
      </c>
    </row>
    <row r="522" spans="1:6" x14ac:dyDescent="0.3">
      <c r="A522">
        <v>519</v>
      </c>
      <c r="B522" t="s">
        <v>220</v>
      </c>
      <c r="C522" s="4">
        <v>0</v>
      </c>
      <c r="D522">
        <v>0</v>
      </c>
      <c r="E522" t="s">
        <v>212</v>
      </c>
      <c r="F522" t="s">
        <v>215</v>
      </c>
    </row>
    <row r="523" spans="1:6" x14ac:dyDescent="0.3">
      <c r="A523">
        <v>520</v>
      </c>
      <c r="B523" t="s">
        <v>220</v>
      </c>
      <c r="C523" s="4">
        <v>0</v>
      </c>
      <c r="D523">
        <v>0</v>
      </c>
      <c r="E523" t="s">
        <v>212</v>
      </c>
      <c r="F523" t="s">
        <v>215</v>
      </c>
    </row>
    <row r="524" spans="1:6" x14ac:dyDescent="0.3">
      <c r="A524">
        <v>521</v>
      </c>
      <c r="B524" t="s">
        <v>220</v>
      </c>
      <c r="C524" s="4">
        <v>0</v>
      </c>
      <c r="D524">
        <v>0</v>
      </c>
      <c r="E524" t="s">
        <v>212</v>
      </c>
      <c r="F524" t="s">
        <v>215</v>
      </c>
    </row>
    <row r="525" spans="1:6" x14ac:dyDescent="0.3">
      <c r="A525">
        <v>522</v>
      </c>
      <c r="B525" t="s">
        <v>220</v>
      </c>
      <c r="C525" s="4">
        <v>0</v>
      </c>
      <c r="D525">
        <v>0</v>
      </c>
      <c r="E525" t="s">
        <v>212</v>
      </c>
      <c r="F525" t="s">
        <v>215</v>
      </c>
    </row>
    <row r="526" spans="1:6" x14ac:dyDescent="0.3">
      <c r="A526">
        <v>523</v>
      </c>
      <c r="B526" t="s">
        <v>220</v>
      </c>
      <c r="C526" s="4">
        <v>0</v>
      </c>
      <c r="D526">
        <v>0</v>
      </c>
      <c r="E526" t="s">
        <v>212</v>
      </c>
      <c r="F526" t="s">
        <v>215</v>
      </c>
    </row>
    <row r="527" spans="1:6" x14ac:dyDescent="0.3">
      <c r="A527">
        <v>524</v>
      </c>
      <c r="B527" t="s">
        <v>220</v>
      </c>
      <c r="C527" s="4">
        <v>0</v>
      </c>
      <c r="D527">
        <v>0</v>
      </c>
      <c r="E527" t="s">
        <v>212</v>
      </c>
      <c r="F527" t="s">
        <v>215</v>
      </c>
    </row>
    <row r="528" spans="1:6" x14ac:dyDescent="0.3">
      <c r="A528">
        <v>525</v>
      </c>
      <c r="B528" t="s">
        <v>220</v>
      </c>
      <c r="C528" s="4">
        <v>0</v>
      </c>
      <c r="D528">
        <v>0</v>
      </c>
      <c r="E528" t="s">
        <v>212</v>
      </c>
      <c r="F528" t="s">
        <v>215</v>
      </c>
    </row>
    <row r="529" spans="1:6" x14ac:dyDescent="0.3">
      <c r="A529">
        <v>526</v>
      </c>
      <c r="B529" t="s">
        <v>220</v>
      </c>
      <c r="C529" s="4">
        <v>0</v>
      </c>
      <c r="D529">
        <v>0</v>
      </c>
      <c r="E529" t="s">
        <v>212</v>
      </c>
      <c r="F529" t="s">
        <v>215</v>
      </c>
    </row>
    <row r="530" spans="1:6" x14ac:dyDescent="0.3">
      <c r="A530">
        <v>527</v>
      </c>
      <c r="B530" t="s">
        <v>220</v>
      </c>
      <c r="C530" s="4">
        <v>0</v>
      </c>
      <c r="D530">
        <v>0</v>
      </c>
      <c r="E530" t="s">
        <v>212</v>
      </c>
      <c r="F530" t="s">
        <v>215</v>
      </c>
    </row>
    <row r="531" spans="1:6" x14ac:dyDescent="0.3">
      <c r="A531">
        <v>528</v>
      </c>
      <c r="B531" t="s">
        <v>220</v>
      </c>
      <c r="C531" s="4">
        <v>0</v>
      </c>
      <c r="D531">
        <v>0</v>
      </c>
      <c r="E531" t="s">
        <v>212</v>
      </c>
      <c r="F531" t="s">
        <v>215</v>
      </c>
    </row>
    <row r="532" spans="1:6" x14ac:dyDescent="0.3">
      <c r="A532">
        <v>529</v>
      </c>
      <c r="B532" t="s">
        <v>220</v>
      </c>
      <c r="C532" s="4">
        <v>0</v>
      </c>
      <c r="D532">
        <v>0</v>
      </c>
      <c r="E532" t="s">
        <v>212</v>
      </c>
      <c r="F532" t="s">
        <v>215</v>
      </c>
    </row>
    <row r="533" spans="1:6" x14ac:dyDescent="0.3">
      <c r="A533">
        <v>530</v>
      </c>
      <c r="B533" t="s">
        <v>220</v>
      </c>
      <c r="C533" s="4">
        <v>0</v>
      </c>
      <c r="D533">
        <v>0</v>
      </c>
      <c r="E533" t="s">
        <v>212</v>
      </c>
      <c r="F533" t="s">
        <v>215</v>
      </c>
    </row>
    <row r="534" spans="1:6" x14ac:dyDescent="0.3">
      <c r="A534">
        <v>531</v>
      </c>
      <c r="B534" t="s">
        <v>220</v>
      </c>
      <c r="C534" s="4">
        <v>0</v>
      </c>
      <c r="D534">
        <v>0</v>
      </c>
      <c r="E534" t="s">
        <v>212</v>
      </c>
      <c r="F534" t="s">
        <v>215</v>
      </c>
    </row>
    <row r="535" spans="1:6" x14ac:dyDescent="0.3">
      <c r="A535">
        <v>532</v>
      </c>
      <c r="B535" t="s">
        <v>220</v>
      </c>
      <c r="C535" s="4">
        <v>0</v>
      </c>
      <c r="D535">
        <v>0</v>
      </c>
      <c r="E535" t="s">
        <v>212</v>
      </c>
      <c r="F535" t="s">
        <v>215</v>
      </c>
    </row>
    <row r="536" spans="1:6" x14ac:dyDescent="0.3">
      <c r="A536">
        <v>533</v>
      </c>
      <c r="B536" t="s">
        <v>220</v>
      </c>
      <c r="C536" s="4">
        <v>0</v>
      </c>
      <c r="D536">
        <v>0</v>
      </c>
      <c r="E536" t="s">
        <v>212</v>
      </c>
      <c r="F536" t="s">
        <v>215</v>
      </c>
    </row>
    <row r="537" spans="1:6" x14ac:dyDescent="0.3">
      <c r="A537">
        <v>534</v>
      </c>
      <c r="B537" t="s">
        <v>220</v>
      </c>
      <c r="C537" s="4">
        <v>0</v>
      </c>
      <c r="D537">
        <v>0</v>
      </c>
      <c r="E537" t="s">
        <v>212</v>
      </c>
      <c r="F537" t="s">
        <v>215</v>
      </c>
    </row>
    <row r="538" spans="1:6" x14ac:dyDescent="0.3">
      <c r="A538">
        <v>535</v>
      </c>
      <c r="B538" t="s">
        <v>220</v>
      </c>
      <c r="C538" s="4">
        <v>0</v>
      </c>
      <c r="D538">
        <v>0</v>
      </c>
      <c r="E538" t="s">
        <v>212</v>
      </c>
      <c r="F538" t="s">
        <v>215</v>
      </c>
    </row>
    <row r="539" spans="1:6" x14ac:dyDescent="0.3">
      <c r="A539">
        <v>536</v>
      </c>
      <c r="B539" t="s">
        <v>220</v>
      </c>
      <c r="C539" s="4">
        <v>0</v>
      </c>
      <c r="D539">
        <v>0</v>
      </c>
      <c r="E539" t="s">
        <v>212</v>
      </c>
      <c r="F539" t="s">
        <v>215</v>
      </c>
    </row>
    <row r="540" spans="1:6" x14ac:dyDescent="0.3">
      <c r="A540">
        <v>537</v>
      </c>
      <c r="B540" t="s">
        <v>220</v>
      </c>
      <c r="C540" s="4">
        <v>0</v>
      </c>
      <c r="D540">
        <v>0</v>
      </c>
      <c r="E540" t="s">
        <v>212</v>
      </c>
      <c r="F540" t="s">
        <v>215</v>
      </c>
    </row>
    <row r="541" spans="1:6" x14ac:dyDescent="0.3">
      <c r="A541">
        <v>538</v>
      </c>
      <c r="B541" t="s">
        <v>220</v>
      </c>
      <c r="C541" s="4">
        <v>0</v>
      </c>
      <c r="D541">
        <v>0</v>
      </c>
      <c r="E541" t="s">
        <v>212</v>
      </c>
      <c r="F541" t="s">
        <v>215</v>
      </c>
    </row>
    <row r="542" spans="1:6" x14ac:dyDescent="0.3">
      <c r="A542">
        <v>539</v>
      </c>
      <c r="B542" t="s">
        <v>220</v>
      </c>
      <c r="C542" s="4">
        <v>0</v>
      </c>
      <c r="D542">
        <v>0</v>
      </c>
      <c r="E542" t="s">
        <v>212</v>
      </c>
      <c r="F542" t="s">
        <v>215</v>
      </c>
    </row>
    <row r="543" spans="1:6" x14ac:dyDescent="0.3">
      <c r="A543">
        <v>540</v>
      </c>
      <c r="B543" t="s">
        <v>220</v>
      </c>
      <c r="C543" s="4">
        <v>0</v>
      </c>
      <c r="D543">
        <v>0</v>
      </c>
      <c r="E543" t="s">
        <v>212</v>
      </c>
      <c r="F543" t="s">
        <v>215</v>
      </c>
    </row>
    <row r="544" spans="1:6" x14ac:dyDescent="0.3">
      <c r="A544">
        <v>541</v>
      </c>
      <c r="B544" t="s">
        <v>220</v>
      </c>
      <c r="C544" s="4">
        <v>0</v>
      </c>
      <c r="D544">
        <v>0</v>
      </c>
      <c r="E544" t="s">
        <v>212</v>
      </c>
      <c r="F544" t="s">
        <v>215</v>
      </c>
    </row>
    <row r="545" spans="1:6" x14ac:dyDescent="0.3">
      <c r="A545">
        <v>542</v>
      </c>
      <c r="B545" t="s">
        <v>220</v>
      </c>
      <c r="C545" s="4">
        <v>0</v>
      </c>
      <c r="D545">
        <v>0</v>
      </c>
      <c r="E545" t="s">
        <v>212</v>
      </c>
      <c r="F545" t="s">
        <v>215</v>
      </c>
    </row>
    <row r="546" spans="1:6" x14ac:dyDescent="0.3">
      <c r="A546">
        <v>543</v>
      </c>
      <c r="B546" t="s">
        <v>220</v>
      </c>
      <c r="C546" s="4">
        <v>0</v>
      </c>
      <c r="D546">
        <v>0</v>
      </c>
      <c r="E546" t="s">
        <v>212</v>
      </c>
      <c r="F546" t="s">
        <v>215</v>
      </c>
    </row>
    <row r="547" spans="1:6" x14ac:dyDescent="0.3">
      <c r="A547">
        <v>544</v>
      </c>
      <c r="B547" t="s">
        <v>220</v>
      </c>
      <c r="C547" s="4">
        <v>0</v>
      </c>
      <c r="D547">
        <v>0</v>
      </c>
      <c r="E547" t="s">
        <v>212</v>
      </c>
      <c r="F547" t="s">
        <v>215</v>
      </c>
    </row>
    <row r="548" spans="1:6" x14ac:dyDescent="0.3">
      <c r="A548">
        <v>545</v>
      </c>
      <c r="B548" t="s">
        <v>220</v>
      </c>
      <c r="C548" s="4">
        <v>0</v>
      </c>
      <c r="D548">
        <v>0</v>
      </c>
      <c r="E548" t="s">
        <v>212</v>
      </c>
      <c r="F548" t="s">
        <v>215</v>
      </c>
    </row>
    <row r="549" spans="1:6" x14ac:dyDescent="0.3">
      <c r="A549">
        <v>546</v>
      </c>
      <c r="B549" t="s">
        <v>220</v>
      </c>
      <c r="C549" s="4">
        <v>0</v>
      </c>
      <c r="D549">
        <v>0</v>
      </c>
      <c r="E549" t="s">
        <v>212</v>
      </c>
      <c r="F549" t="s">
        <v>215</v>
      </c>
    </row>
    <row r="550" spans="1:6" x14ac:dyDescent="0.3">
      <c r="A550">
        <v>547</v>
      </c>
      <c r="B550" t="s">
        <v>220</v>
      </c>
      <c r="C550" s="4">
        <v>0</v>
      </c>
      <c r="D550">
        <v>0</v>
      </c>
      <c r="E550" t="s">
        <v>212</v>
      </c>
      <c r="F550" t="s">
        <v>215</v>
      </c>
    </row>
    <row r="551" spans="1:6" x14ac:dyDescent="0.3">
      <c r="A551">
        <v>548</v>
      </c>
      <c r="B551" t="s">
        <v>220</v>
      </c>
      <c r="C551" s="4">
        <v>0</v>
      </c>
      <c r="D551">
        <v>0</v>
      </c>
      <c r="E551" t="s">
        <v>212</v>
      </c>
      <c r="F551" t="s">
        <v>215</v>
      </c>
    </row>
    <row r="552" spans="1:6" x14ac:dyDescent="0.3">
      <c r="A552">
        <v>549</v>
      </c>
      <c r="B552" t="s">
        <v>220</v>
      </c>
      <c r="C552" s="4">
        <v>0</v>
      </c>
      <c r="D552">
        <v>0</v>
      </c>
      <c r="E552" t="s">
        <v>212</v>
      </c>
      <c r="F552" t="s">
        <v>215</v>
      </c>
    </row>
    <row r="553" spans="1:6" x14ac:dyDescent="0.3">
      <c r="A553">
        <v>550</v>
      </c>
      <c r="B553" t="s">
        <v>220</v>
      </c>
      <c r="C553" s="4">
        <v>0</v>
      </c>
      <c r="D553">
        <v>0</v>
      </c>
      <c r="E553" t="s">
        <v>212</v>
      </c>
      <c r="F553" t="s">
        <v>215</v>
      </c>
    </row>
    <row r="554" spans="1:6" x14ac:dyDescent="0.3">
      <c r="A554">
        <v>551</v>
      </c>
      <c r="B554" t="s">
        <v>220</v>
      </c>
      <c r="C554" s="4">
        <v>0</v>
      </c>
      <c r="D554">
        <v>0</v>
      </c>
      <c r="E554" t="s">
        <v>212</v>
      </c>
      <c r="F554" t="s">
        <v>215</v>
      </c>
    </row>
    <row r="555" spans="1:6" x14ac:dyDescent="0.3">
      <c r="A555">
        <v>552</v>
      </c>
      <c r="B555" t="s">
        <v>220</v>
      </c>
      <c r="C555" s="4">
        <v>0</v>
      </c>
      <c r="D555">
        <v>0</v>
      </c>
      <c r="E555" t="s">
        <v>212</v>
      </c>
      <c r="F555" t="s">
        <v>215</v>
      </c>
    </row>
    <row r="556" spans="1:6" x14ac:dyDescent="0.3">
      <c r="A556">
        <v>553</v>
      </c>
      <c r="B556" t="s">
        <v>220</v>
      </c>
      <c r="C556" s="4">
        <v>0</v>
      </c>
      <c r="D556">
        <v>0</v>
      </c>
      <c r="E556" t="s">
        <v>212</v>
      </c>
      <c r="F556" t="s">
        <v>215</v>
      </c>
    </row>
    <row r="557" spans="1:6" x14ac:dyDescent="0.3">
      <c r="A557">
        <v>554</v>
      </c>
      <c r="B557" t="s">
        <v>220</v>
      </c>
      <c r="C557" s="4">
        <v>0</v>
      </c>
      <c r="D557">
        <v>0</v>
      </c>
      <c r="E557" t="s">
        <v>212</v>
      </c>
      <c r="F557" t="s">
        <v>215</v>
      </c>
    </row>
    <row r="558" spans="1:6" x14ac:dyDescent="0.3">
      <c r="A558">
        <v>555</v>
      </c>
      <c r="B558" t="s">
        <v>220</v>
      </c>
      <c r="C558" s="4">
        <v>0</v>
      </c>
      <c r="D558">
        <v>0</v>
      </c>
      <c r="E558" t="s">
        <v>212</v>
      </c>
      <c r="F558" t="s">
        <v>215</v>
      </c>
    </row>
    <row r="559" spans="1:6" x14ac:dyDescent="0.3">
      <c r="A559">
        <v>556</v>
      </c>
      <c r="B559" t="s">
        <v>220</v>
      </c>
      <c r="C559" s="4">
        <v>0</v>
      </c>
      <c r="D559">
        <v>0</v>
      </c>
      <c r="E559" t="s">
        <v>212</v>
      </c>
      <c r="F559" t="s">
        <v>215</v>
      </c>
    </row>
    <row r="560" spans="1:6" x14ac:dyDescent="0.3">
      <c r="A560">
        <v>557</v>
      </c>
      <c r="B560" t="s">
        <v>220</v>
      </c>
      <c r="C560" s="4">
        <v>0</v>
      </c>
      <c r="D560">
        <v>0</v>
      </c>
      <c r="E560" t="s">
        <v>212</v>
      </c>
      <c r="F560" t="s">
        <v>215</v>
      </c>
    </row>
    <row r="561" spans="1:6" x14ac:dyDescent="0.3">
      <c r="A561">
        <v>558</v>
      </c>
      <c r="B561" t="s">
        <v>220</v>
      </c>
      <c r="C561" s="4">
        <v>0</v>
      </c>
      <c r="D561">
        <v>0</v>
      </c>
      <c r="E561" t="s">
        <v>212</v>
      </c>
      <c r="F561" t="s">
        <v>215</v>
      </c>
    </row>
    <row r="562" spans="1:6" x14ac:dyDescent="0.3">
      <c r="A562">
        <v>559</v>
      </c>
      <c r="B562" t="s">
        <v>220</v>
      </c>
      <c r="C562" s="4">
        <v>0</v>
      </c>
      <c r="D562">
        <v>0</v>
      </c>
      <c r="E562" t="s">
        <v>212</v>
      </c>
      <c r="F562" t="s">
        <v>215</v>
      </c>
    </row>
    <row r="563" spans="1:6" x14ac:dyDescent="0.3">
      <c r="A563">
        <v>560</v>
      </c>
      <c r="B563" t="s">
        <v>220</v>
      </c>
      <c r="C563" s="4">
        <v>0</v>
      </c>
      <c r="D563">
        <v>0</v>
      </c>
      <c r="E563" t="s">
        <v>212</v>
      </c>
      <c r="F563" t="s">
        <v>215</v>
      </c>
    </row>
    <row r="564" spans="1:6" x14ac:dyDescent="0.3">
      <c r="A564">
        <v>561</v>
      </c>
      <c r="B564" t="s">
        <v>220</v>
      </c>
      <c r="C564" s="4">
        <v>0</v>
      </c>
      <c r="D564">
        <v>0</v>
      </c>
      <c r="E564" t="s">
        <v>212</v>
      </c>
      <c r="F564" t="s">
        <v>215</v>
      </c>
    </row>
    <row r="565" spans="1:6" x14ac:dyDescent="0.3">
      <c r="A565">
        <v>562</v>
      </c>
      <c r="B565" t="s">
        <v>220</v>
      </c>
      <c r="C565" s="4">
        <v>0</v>
      </c>
      <c r="D565">
        <v>0</v>
      </c>
      <c r="E565" t="s">
        <v>212</v>
      </c>
      <c r="F565" t="s">
        <v>215</v>
      </c>
    </row>
    <row r="566" spans="1:6" x14ac:dyDescent="0.3">
      <c r="A566">
        <v>563</v>
      </c>
      <c r="B566" t="s">
        <v>220</v>
      </c>
      <c r="C566" s="4">
        <v>0</v>
      </c>
      <c r="D566">
        <v>0</v>
      </c>
      <c r="E566" t="s">
        <v>212</v>
      </c>
      <c r="F566" t="s">
        <v>215</v>
      </c>
    </row>
    <row r="567" spans="1:6" x14ac:dyDescent="0.3">
      <c r="A567">
        <v>564</v>
      </c>
      <c r="B567" t="s">
        <v>220</v>
      </c>
      <c r="C567" s="4">
        <v>0</v>
      </c>
      <c r="D567">
        <v>0</v>
      </c>
      <c r="E567" t="s">
        <v>212</v>
      </c>
      <c r="F567" t="s">
        <v>215</v>
      </c>
    </row>
    <row r="568" spans="1:6" x14ac:dyDescent="0.3">
      <c r="A568">
        <v>565</v>
      </c>
      <c r="B568" t="s">
        <v>220</v>
      </c>
      <c r="C568" s="4">
        <v>0</v>
      </c>
      <c r="D568">
        <v>0</v>
      </c>
      <c r="E568" t="s">
        <v>212</v>
      </c>
      <c r="F568" t="s">
        <v>215</v>
      </c>
    </row>
    <row r="569" spans="1:6" x14ac:dyDescent="0.3">
      <c r="A569">
        <v>566</v>
      </c>
      <c r="B569" t="s">
        <v>220</v>
      </c>
      <c r="C569" s="4">
        <v>0</v>
      </c>
      <c r="D569">
        <v>0</v>
      </c>
      <c r="E569" t="s">
        <v>212</v>
      </c>
      <c r="F569" t="s">
        <v>215</v>
      </c>
    </row>
    <row r="570" spans="1:6" x14ac:dyDescent="0.3">
      <c r="A570">
        <v>567</v>
      </c>
      <c r="B570" t="s">
        <v>220</v>
      </c>
      <c r="C570" s="4">
        <v>0</v>
      </c>
      <c r="D570">
        <v>0</v>
      </c>
      <c r="E570" t="s">
        <v>212</v>
      </c>
      <c r="F570" t="s">
        <v>215</v>
      </c>
    </row>
    <row r="571" spans="1:6" x14ac:dyDescent="0.3">
      <c r="A571">
        <v>568</v>
      </c>
      <c r="B571" t="s">
        <v>220</v>
      </c>
      <c r="C571" s="4">
        <v>0</v>
      </c>
      <c r="D571">
        <v>0</v>
      </c>
      <c r="E571" t="s">
        <v>212</v>
      </c>
      <c r="F571" t="s">
        <v>215</v>
      </c>
    </row>
    <row r="572" spans="1:6" x14ac:dyDescent="0.3">
      <c r="A572">
        <v>569</v>
      </c>
      <c r="B572" t="s">
        <v>220</v>
      </c>
      <c r="C572" s="4">
        <v>0</v>
      </c>
      <c r="D572">
        <v>0</v>
      </c>
      <c r="E572" t="s">
        <v>212</v>
      </c>
      <c r="F572" t="s">
        <v>215</v>
      </c>
    </row>
    <row r="573" spans="1:6" x14ac:dyDescent="0.3">
      <c r="A573">
        <v>570</v>
      </c>
      <c r="B573" t="s">
        <v>220</v>
      </c>
      <c r="C573" s="4">
        <v>0</v>
      </c>
      <c r="D573">
        <v>0</v>
      </c>
      <c r="E573" t="s">
        <v>212</v>
      </c>
      <c r="F573" t="s">
        <v>215</v>
      </c>
    </row>
    <row r="574" spans="1:6" x14ac:dyDescent="0.3">
      <c r="A574">
        <v>571</v>
      </c>
      <c r="B574" t="s">
        <v>220</v>
      </c>
      <c r="C574" s="4">
        <v>0</v>
      </c>
      <c r="D574">
        <v>0</v>
      </c>
      <c r="E574" t="s">
        <v>212</v>
      </c>
      <c r="F574" t="s">
        <v>215</v>
      </c>
    </row>
    <row r="575" spans="1:6" x14ac:dyDescent="0.3">
      <c r="A575">
        <v>572</v>
      </c>
      <c r="B575" t="s">
        <v>220</v>
      </c>
      <c r="C575" s="4">
        <v>0</v>
      </c>
      <c r="D575">
        <v>0</v>
      </c>
      <c r="E575" t="s">
        <v>212</v>
      </c>
      <c r="F575" t="s">
        <v>215</v>
      </c>
    </row>
    <row r="576" spans="1:6" x14ac:dyDescent="0.3">
      <c r="A576">
        <v>573</v>
      </c>
      <c r="B576" t="s">
        <v>220</v>
      </c>
      <c r="C576" s="4">
        <v>0</v>
      </c>
      <c r="D576">
        <v>0</v>
      </c>
      <c r="E576" t="s">
        <v>212</v>
      </c>
      <c r="F576" t="s">
        <v>215</v>
      </c>
    </row>
    <row r="577" spans="1:6" x14ac:dyDescent="0.3">
      <c r="A577">
        <v>574</v>
      </c>
      <c r="B577" t="s">
        <v>220</v>
      </c>
      <c r="C577" s="4">
        <v>0</v>
      </c>
      <c r="D577">
        <v>0</v>
      </c>
      <c r="E577" t="s">
        <v>212</v>
      </c>
      <c r="F577" t="s">
        <v>215</v>
      </c>
    </row>
    <row r="578" spans="1:6" x14ac:dyDescent="0.3">
      <c r="A578">
        <v>575</v>
      </c>
      <c r="B578" t="s">
        <v>220</v>
      </c>
      <c r="C578" s="4">
        <v>0</v>
      </c>
      <c r="D578">
        <v>0</v>
      </c>
      <c r="E578" t="s">
        <v>212</v>
      </c>
      <c r="F578" t="s">
        <v>215</v>
      </c>
    </row>
    <row r="579" spans="1:6" x14ac:dyDescent="0.3">
      <c r="A579">
        <v>576</v>
      </c>
      <c r="B579" t="s">
        <v>220</v>
      </c>
      <c r="C579" s="4">
        <v>0</v>
      </c>
      <c r="D579">
        <v>0</v>
      </c>
      <c r="E579" t="s">
        <v>212</v>
      </c>
      <c r="F579" t="s">
        <v>215</v>
      </c>
    </row>
    <row r="580" spans="1:6" x14ac:dyDescent="0.3">
      <c r="A580">
        <v>577</v>
      </c>
      <c r="B580" t="s">
        <v>220</v>
      </c>
      <c r="C580" s="4">
        <v>0</v>
      </c>
      <c r="D580">
        <v>0</v>
      </c>
      <c r="E580" t="s">
        <v>212</v>
      </c>
      <c r="F580" t="s">
        <v>215</v>
      </c>
    </row>
    <row r="581" spans="1:6" x14ac:dyDescent="0.3">
      <c r="A581">
        <v>578</v>
      </c>
      <c r="B581" t="s">
        <v>220</v>
      </c>
      <c r="C581" s="4">
        <v>0</v>
      </c>
      <c r="D581">
        <v>0</v>
      </c>
      <c r="E581" t="s">
        <v>212</v>
      </c>
      <c r="F581" t="s">
        <v>215</v>
      </c>
    </row>
    <row r="582" spans="1:6" x14ac:dyDescent="0.3">
      <c r="A582">
        <v>579</v>
      </c>
      <c r="B582" t="s">
        <v>220</v>
      </c>
      <c r="C582" s="4">
        <v>0</v>
      </c>
      <c r="D582">
        <v>0</v>
      </c>
      <c r="E582" t="s">
        <v>212</v>
      </c>
      <c r="F582" t="s">
        <v>215</v>
      </c>
    </row>
    <row r="583" spans="1:6" x14ac:dyDescent="0.3">
      <c r="A583">
        <v>580</v>
      </c>
      <c r="B583" t="s">
        <v>220</v>
      </c>
      <c r="C583" s="4">
        <v>0</v>
      </c>
      <c r="D583">
        <v>0</v>
      </c>
      <c r="E583" t="s">
        <v>212</v>
      </c>
      <c r="F583" t="s">
        <v>215</v>
      </c>
    </row>
    <row r="584" spans="1:6" x14ac:dyDescent="0.3">
      <c r="A584">
        <v>581</v>
      </c>
      <c r="B584" t="s">
        <v>220</v>
      </c>
      <c r="C584" s="4">
        <v>0</v>
      </c>
      <c r="D584">
        <v>0</v>
      </c>
      <c r="E584" t="s">
        <v>212</v>
      </c>
      <c r="F584" t="s">
        <v>215</v>
      </c>
    </row>
    <row r="585" spans="1:6" x14ac:dyDescent="0.3">
      <c r="A585">
        <v>582</v>
      </c>
      <c r="B585" t="s">
        <v>220</v>
      </c>
      <c r="C585" s="4">
        <v>0</v>
      </c>
      <c r="D585">
        <v>0</v>
      </c>
      <c r="E585" t="s">
        <v>212</v>
      </c>
      <c r="F585" t="s">
        <v>215</v>
      </c>
    </row>
    <row r="586" spans="1:6" x14ac:dyDescent="0.3">
      <c r="A586">
        <v>583</v>
      </c>
      <c r="B586" t="s">
        <v>220</v>
      </c>
      <c r="C586" s="4">
        <v>0</v>
      </c>
      <c r="D586">
        <v>0</v>
      </c>
      <c r="E586" t="s">
        <v>212</v>
      </c>
      <c r="F586" t="s">
        <v>215</v>
      </c>
    </row>
    <row r="587" spans="1:6" x14ac:dyDescent="0.3">
      <c r="A587">
        <v>584</v>
      </c>
      <c r="B587" t="s">
        <v>220</v>
      </c>
      <c r="C587" s="4">
        <v>0</v>
      </c>
      <c r="D587">
        <v>0</v>
      </c>
      <c r="E587" t="s">
        <v>212</v>
      </c>
      <c r="F587" t="s">
        <v>215</v>
      </c>
    </row>
    <row r="588" spans="1:6" x14ac:dyDescent="0.3">
      <c r="A588">
        <v>585</v>
      </c>
      <c r="B588" t="s">
        <v>220</v>
      </c>
      <c r="C588" s="4">
        <v>0</v>
      </c>
      <c r="D588">
        <v>0</v>
      </c>
      <c r="E588" t="s">
        <v>212</v>
      </c>
      <c r="F588" t="s">
        <v>215</v>
      </c>
    </row>
    <row r="589" spans="1:6" x14ac:dyDescent="0.3">
      <c r="A589">
        <v>586</v>
      </c>
      <c r="B589" t="s">
        <v>220</v>
      </c>
      <c r="C589" s="4">
        <v>0</v>
      </c>
      <c r="D589">
        <v>0</v>
      </c>
      <c r="E589" t="s">
        <v>212</v>
      </c>
      <c r="F589" t="s">
        <v>215</v>
      </c>
    </row>
    <row r="590" spans="1:6" x14ac:dyDescent="0.3">
      <c r="A590">
        <v>587</v>
      </c>
      <c r="B590" t="s">
        <v>220</v>
      </c>
      <c r="C590" s="4">
        <v>0</v>
      </c>
      <c r="D590">
        <v>0</v>
      </c>
      <c r="E590" t="s">
        <v>212</v>
      </c>
      <c r="F590" t="s">
        <v>215</v>
      </c>
    </row>
    <row r="591" spans="1:6" x14ac:dyDescent="0.3">
      <c r="A591">
        <v>588</v>
      </c>
      <c r="B591" t="s">
        <v>220</v>
      </c>
      <c r="C591" s="4">
        <v>0</v>
      </c>
      <c r="D591">
        <v>0</v>
      </c>
      <c r="E591" t="s">
        <v>212</v>
      </c>
      <c r="F591" t="s">
        <v>215</v>
      </c>
    </row>
    <row r="592" spans="1:6" x14ac:dyDescent="0.3">
      <c r="A592">
        <v>589</v>
      </c>
      <c r="B592" t="s">
        <v>220</v>
      </c>
      <c r="C592" s="4">
        <v>0</v>
      </c>
      <c r="D592">
        <v>0</v>
      </c>
      <c r="E592" t="s">
        <v>212</v>
      </c>
      <c r="F592" t="s">
        <v>215</v>
      </c>
    </row>
    <row r="593" spans="1:6" x14ac:dyDescent="0.3">
      <c r="A593">
        <v>590</v>
      </c>
      <c r="B593" t="s">
        <v>220</v>
      </c>
      <c r="C593" s="4">
        <v>0</v>
      </c>
      <c r="D593">
        <v>0</v>
      </c>
      <c r="E593" t="s">
        <v>212</v>
      </c>
      <c r="F593" t="s">
        <v>215</v>
      </c>
    </row>
    <row r="594" spans="1:6" x14ac:dyDescent="0.3">
      <c r="A594">
        <v>591</v>
      </c>
      <c r="B594" t="s">
        <v>220</v>
      </c>
      <c r="C594" s="4">
        <v>0</v>
      </c>
      <c r="D594">
        <v>0</v>
      </c>
      <c r="E594" t="s">
        <v>212</v>
      </c>
      <c r="F594" t="s">
        <v>215</v>
      </c>
    </row>
    <row r="595" spans="1:6" x14ac:dyDescent="0.3">
      <c r="A595">
        <v>592</v>
      </c>
      <c r="B595" t="s">
        <v>220</v>
      </c>
      <c r="C595" s="4">
        <v>0</v>
      </c>
      <c r="D595">
        <v>0</v>
      </c>
      <c r="E595" t="s">
        <v>212</v>
      </c>
      <c r="F595" t="s">
        <v>215</v>
      </c>
    </row>
    <row r="596" spans="1:6" x14ac:dyDescent="0.3">
      <c r="A596">
        <v>593</v>
      </c>
      <c r="B596" t="s">
        <v>220</v>
      </c>
      <c r="C596" s="4">
        <v>0</v>
      </c>
      <c r="D596">
        <v>0</v>
      </c>
      <c r="E596" t="s">
        <v>212</v>
      </c>
      <c r="F596" t="s">
        <v>215</v>
      </c>
    </row>
    <row r="597" spans="1:6" x14ac:dyDescent="0.3">
      <c r="A597">
        <v>594</v>
      </c>
      <c r="B597" t="s">
        <v>220</v>
      </c>
      <c r="C597" s="4">
        <v>0</v>
      </c>
      <c r="D597">
        <v>0</v>
      </c>
      <c r="E597" t="s">
        <v>212</v>
      </c>
      <c r="F597" t="s">
        <v>215</v>
      </c>
    </row>
    <row r="598" spans="1:6" x14ac:dyDescent="0.3">
      <c r="A598">
        <v>595</v>
      </c>
      <c r="B598" t="s">
        <v>220</v>
      </c>
      <c r="C598" s="4">
        <v>0</v>
      </c>
      <c r="D598">
        <v>0</v>
      </c>
      <c r="E598" t="s">
        <v>212</v>
      </c>
      <c r="F598" t="s">
        <v>215</v>
      </c>
    </row>
    <row r="599" spans="1:6" x14ac:dyDescent="0.3">
      <c r="A599">
        <v>596</v>
      </c>
      <c r="B599" t="s">
        <v>220</v>
      </c>
      <c r="C599" s="4">
        <v>0</v>
      </c>
      <c r="D599">
        <v>0</v>
      </c>
      <c r="E599" t="s">
        <v>212</v>
      </c>
      <c r="F599" t="s">
        <v>215</v>
      </c>
    </row>
    <row r="600" spans="1:6" x14ac:dyDescent="0.3">
      <c r="A600">
        <v>597</v>
      </c>
      <c r="B600" t="s">
        <v>220</v>
      </c>
      <c r="C600" s="4">
        <v>0</v>
      </c>
      <c r="D600">
        <v>0</v>
      </c>
      <c r="E600" t="s">
        <v>212</v>
      </c>
      <c r="F600" t="s">
        <v>215</v>
      </c>
    </row>
    <row r="601" spans="1:6" x14ac:dyDescent="0.3">
      <c r="A601">
        <v>598</v>
      </c>
      <c r="B601" t="s">
        <v>220</v>
      </c>
      <c r="C601" s="4">
        <v>0</v>
      </c>
      <c r="D601">
        <v>0</v>
      </c>
      <c r="E601" t="s">
        <v>212</v>
      </c>
      <c r="F601" t="s">
        <v>215</v>
      </c>
    </row>
    <row r="602" spans="1:6" x14ac:dyDescent="0.3">
      <c r="A602">
        <v>599</v>
      </c>
      <c r="B602" t="s">
        <v>220</v>
      </c>
      <c r="C602" s="4">
        <v>0</v>
      </c>
      <c r="D602">
        <v>0</v>
      </c>
      <c r="E602" t="s">
        <v>212</v>
      </c>
      <c r="F602" t="s">
        <v>215</v>
      </c>
    </row>
    <row r="603" spans="1:6" x14ac:dyDescent="0.3">
      <c r="A603">
        <v>600</v>
      </c>
      <c r="B603" t="s">
        <v>220</v>
      </c>
      <c r="C603" s="4">
        <v>0</v>
      </c>
      <c r="D603">
        <v>0</v>
      </c>
      <c r="E603" t="s">
        <v>212</v>
      </c>
      <c r="F603" t="s">
        <v>215</v>
      </c>
    </row>
    <row r="604" spans="1:6" x14ac:dyDescent="0.3">
      <c r="A604">
        <v>601</v>
      </c>
      <c r="B604" t="s">
        <v>220</v>
      </c>
      <c r="C604" s="4">
        <v>0</v>
      </c>
      <c r="D604">
        <v>0</v>
      </c>
      <c r="E604" t="s">
        <v>212</v>
      </c>
      <c r="F604" t="s">
        <v>215</v>
      </c>
    </row>
    <row r="605" spans="1:6" x14ac:dyDescent="0.3">
      <c r="A605">
        <v>602</v>
      </c>
      <c r="B605" t="s">
        <v>220</v>
      </c>
      <c r="C605" s="4">
        <v>0</v>
      </c>
      <c r="D605">
        <v>0</v>
      </c>
      <c r="E605" t="s">
        <v>212</v>
      </c>
      <c r="F605" t="s">
        <v>215</v>
      </c>
    </row>
    <row r="606" spans="1:6" x14ac:dyDescent="0.3">
      <c r="A606">
        <v>603</v>
      </c>
      <c r="B606" t="s">
        <v>220</v>
      </c>
      <c r="C606" s="4">
        <v>0</v>
      </c>
      <c r="D606">
        <v>0</v>
      </c>
      <c r="E606" t="s">
        <v>212</v>
      </c>
      <c r="F606" t="s">
        <v>215</v>
      </c>
    </row>
    <row r="607" spans="1:6" x14ac:dyDescent="0.3">
      <c r="A607">
        <v>604</v>
      </c>
      <c r="B607" t="s">
        <v>220</v>
      </c>
      <c r="C607" s="4">
        <v>0</v>
      </c>
      <c r="D607">
        <v>0</v>
      </c>
      <c r="E607" t="s">
        <v>212</v>
      </c>
      <c r="F607" t="s">
        <v>215</v>
      </c>
    </row>
    <row r="608" spans="1:6" x14ac:dyDescent="0.3">
      <c r="A608">
        <v>605</v>
      </c>
      <c r="B608" t="s">
        <v>220</v>
      </c>
      <c r="C608" s="4">
        <v>0</v>
      </c>
      <c r="D608">
        <v>0</v>
      </c>
      <c r="E608" t="s">
        <v>212</v>
      </c>
      <c r="F608" t="s">
        <v>215</v>
      </c>
    </row>
    <row r="609" spans="1:6" x14ac:dyDescent="0.3">
      <c r="A609">
        <v>606</v>
      </c>
      <c r="B609" t="s">
        <v>220</v>
      </c>
      <c r="C609" s="4">
        <v>0</v>
      </c>
      <c r="D609">
        <v>0</v>
      </c>
      <c r="E609" t="s">
        <v>212</v>
      </c>
      <c r="F609" t="s">
        <v>215</v>
      </c>
    </row>
    <row r="610" spans="1:6" x14ac:dyDescent="0.3">
      <c r="A610">
        <v>607</v>
      </c>
      <c r="B610" t="s">
        <v>220</v>
      </c>
      <c r="C610" s="4">
        <v>0</v>
      </c>
      <c r="D610">
        <v>0</v>
      </c>
      <c r="E610" t="s">
        <v>212</v>
      </c>
      <c r="F610" t="s">
        <v>215</v>
      </c>
    </row>
    <row r="611" spans="1:6" x14ac:dyDescent="0.3">
      <c r="A611">
        <v>608</v>
      </c>
      <c r="B611" t="s">
        <v>220</v>
      </c>
      <c r="C611" s="4">
        <v>0</v>
      </c>
      <c r="D611">
        <v>0</v>
      </c>
      <c r="E611" t="s">
        <v>212</v>
      </c>
      <c r="F611" t="s">
        <v>215</v>
      </c>
    </row>
    <row r="612" spans="1:6" x14ac:dyDescent="0.3">
      <c r="A612">
        <v>609</v>
      </c>
      <c r="B612" t="s">
        <v>220</v>
      </c>
      <c r="C612" s="4">
        <v>0</v>
      </c>
      <c r="D612">
        <v>0</v>
      </c>
      <c r="E612" t="s">
        <v>212</v>
      </c>
      <c r="F612" t="s">
        <v>215</v>
      </c>
    </row>
    <row r="613" spans="1:6" x14ac:dyDescent="0.3">
      <c r="A613">
        <v>610</v>
      </c>
      <c r="B613" t="s">
        <v>220</v>
      </c>
      <c r="C613" s="4">
        <v>0</v>
      </c>
      <c r="D613">
        <v>0</v>
      </c>
      <c r="E613" t="s">
        <v>212</v>
      </c>
      <c r="F613" t="s">
        <v>215</v>
      </c>
    </row>
    <row r="614" spans="1:6" x14ac:dyDescent="0.3">
      <c r="A614">
        <v>611</v>
      </c>
      <c r="B614" t="s">
        <v>220</v>
      </c>
      <c r="C614" s="4">
        <v>0</v>
      </c>
      <c r="D614">
        <v>0</v>
      </c>
      <c r="E614" t="s">
        <v>212</v>
      </c>
      <c r="F614" t="s">
        <v>215</v>
      </c>
    </row>
    <row r="615" spans="1:6" x14ac:dyDescent="0.3">
      <c r="A615">
        <v>612</v>
      </c>
      <c r="B615" t="s">
        <v>220</v>
      </c>
      <c r="C615" s="4">
        <v>0</v>
      </c>
      <c r="D615">
        <v>0</v>
      </c>
      <c r="E615" t="s">
        <v>212</v>
      </c>
      <c r="F615" t="s">
        <v>215</v>
      </c>
    </row>
    <row r="616" spans="1:6" x14ac:dyDescent="0.3">
      <c r="A616">
        <v>613</v>
      </c>
      <c r="B616" t="s">
        <v>220</v>
      </c>
      <c r="C616" s="4">
        <v>0</v>
      </c>
      <c r="D616">
        <v>0</v>
      </c>
      <c r="E616" t="s">
        <v>212</v>
      </c>
      <c r="F616" t="s">
        <v>215</v>
      </c>
    </row>
    <row r="617" spans="1:6" x14ac:dyDescent="0.3">
      <c r="A617">
        <v>614</v>
      </c>
      <c r="B617" t="s">
        <v>220</v>
      </c>
      <c r="C617" s="4">
        <v>0</v>
      </c>
      <c r="D617">
        <v>0</v>
      </c>
      <c r="E617" t="s">
        <v>212</v>
      </c>
      <c r="F617" t="s">
        <v>215</v>
      </c>
    </row>
    <row r="618" spans="1:6" x14ac:dyDescent="0.3">
      <c r="A618">
        <v>615</v>
      </c>
      <c r="B618" t="s">
        <v>220</v>
      </c>
      <c r="C618" s="4">
        <v>0</v>
      </c>
      <c r="D618">
        <v>0</v>
      </c>
      <c r="E618" t="s">
        <v>212</v>
      </c>
      <c r="F618" t="s">
        <v>215</v>
      </c>
    </row>
    <row r="619" spans="1:6" x14ac:dyDescent="0.3">
      <c r="A619">
        <v>616</v>
      </c>
      <c r="B619" t="s">
        <v>220</v>
      </c>
      <c r="C619" s="4">
        <v>0</v>
      </c>
      <c r="D619">
        <v>0</v>
      </c>
      <c r="E619" t="s">
        <v>212</v>
      </c>
      <c r="F619" t="s">
        <v>215</v>
      </c>
    </row>
    <row r="620" spans="1:6" x14ac:dyDescent="0.3">
      <c r="A620">
        <v>617</v>
      </c>
      <c r="B620" t="s">
        <v>220</v>
      </c>
      <c r="C620" s="4">
        <v>0</v>
      </c>
      <c r="D620">
        <v>0</v>
      </c>
      <c r="E620" t="s">
        <v>212</v>
      </c>
      <c r="F620" t="s">
        <v>215</v>
      </c>
    </row>
    <row r="621" spans="1:6" x14ac:dyDescent="0.3">
      <c r="A621">
        <v>618</v>
      </c>
      <c r="B621" t="s">
        <v>220</v>
      </c>
      <c r="C621" s="4">
        <v>0</v>
      </c>
      <c r="D621">
        <v>0</v>
      </c>
      <c r="E621" t="s">
        <v>212</v>
      </c>
      <c r="F621" t="s">
        <v>215</v>
      </c>
    </row>
    <row r="622" spans="1:6" x14ac:dyDescent="0.3">
      <c r="A622">
        <v>619</v>
      </c>
      <c r="B622" t="s">
        <v>220</v>
      </c>
      <c r="C622" s="4">
        <v>0</v>
      </c>
      <c r="D622">
        <v>0</v>
      </c>
      <c r="E622" t="s">
        <v>212</v>
      </c>
      <c r="F622" t="s">
        <v>215</v>
      </c>
    </row>
    <row r="623" spans="1:6" x14ac:dyDescent="0.3">
      <c r="A623">
        <v>620</v>
      </c>
      <c r="B623" t="s">
        <v>220</v>
      </c>
      <c r="C623" s="4">
        <v>0</v>
      </c>
      <c r="D623">
        <v>0</v>
      </c>
      <c r="E623" t="s">
        <v>212</v>
      </c>
      <c r="F623" t="s">
        <v>215</v>
      </c>
    </row>
    <row r="624" spans="1:6" x14ac:dyDescent="0.3">
      <c r="A624">
        <v>621</v>
      </c>
      <c r="B624" t="s">
        <v>220</v>
      </c>
      <c r="C624" s="4">
        <v>0</v>
      </c>
      <c r="D624">
        <v>0</v>
      </c>
      <c r="E624" t="s">
        <v>212</v>
      </c>
      <c r="F624" t="s">
        <v>215</v>
      </c>
    </row>
    <row r="625" spans="1:6" x14ac:dyDescent="0.3">
      <c r="A625">
        <v>622</v>
      </c>
      <c r="B625" t="s">
        <v>220</v>
      </c>
      <c r="C625" s="4">
        <v>0</v>
      </c>
      <c r="D625">
        <v>0</v>
      </c>
      <c r="E625" t="s">
        <v>212</v>
      </c>
      <c r="F625" t="s">
        <v>215</v>
      </c>
    </row>
    <row r="626" spans="1:6" x14ac:dyDescent="0.3">
      <c r="A626">
        <v>623</v>
      </c>
      <c r="B626" t="s">
        <v>220</v>
      </c>
      <c r="C626" s="4">
        <v>0</v>
      </c>
      <c r="D626">
        <v>0</v>
      </c>
      <c r="E626" t="s">
        <v>212</v>
      </c>
      <c r="F626" t="s">
        <v>215</v>
      </c>
    </row>
    <row r="627" spans="1:6" x14ac:dyDescent="0.3">
      <c r="A627">
        <v>624</v>
      </c>
      <c r="B627" t="s">
        <v>220</v>
      </c>
      <c r="C627" s="4">
        <v>0</v>
      </c>
      <c r="D627">
        <v>0</v>
      </c>
      <c r="E627" t="s">
        <v>212</v>
      </c>
      <c r="F627" t="s">
        <v>215</v>
      </c>
    </row>
    <row r="628" spans="1:6" x14ac:dyDescent="0.3">
      <c r="A628">
        <v>625</v>
      </c>
      <c r="B628" t="s">
        <v>220</v>
      </c>
      <c r="C628" s="4">
        <v>0</v>
      </c>
      <c r="D628">
        <v>0</v>
      </c>
      <c r="E628" t="s">
        <v>212</v>
      </c>
      <c r="F628" t="s">
        <v>215</v>
      </c>
    </row>
    <row r="629" spans="1:6" x14ac:dyDescent="0.3">
      <c r="A629">
        <v>626</v>
      </c>
      <c r="B629" t="s">
        <v>220</v>
      </c>
      <c r="C629" s="4">
        <v>0</v>
      </c>
      <c r="D629">
        <v>0</v>
      </c>
      <c r="E629" t="s">
        <v>212</v>
      </c>
      <c r="F629" t="s">
        <v>215</v>
      </c>
    </row>
    <row r="630" spans="1:6" x14ac:dyDescent="0.3">
      <c r="A630">
        <v>627</v>
      </c>
      <c r="B630" t="s">
        <v>220</v>
      </c>
      <c r="C630" s="4">
        <v>0</v>
      </c>
      <c r="D630">
        <v>0</v>
      </c>
      <c r="E630" t="s">
        <v>212</v>
      </c>
      <c r="F630" t="s">
        <v>215</v>
      </c>
    </row>
    <row r="631" spans="1:6" x14ac:dyDescent="0.3">
      <c r="A631">
        <v>628</v>
      </c>
      <c r="B631" t="s">
        <v>220</v>
      </c>
      <c r="C631" s="4">
        <v>0</v>
      </c>
      <c r="D631">
        <v>0</v>
      </c>
      <c r="E631" t="s">
        <v>212</v>
      </c>
      <c r="F631" t="s">
        <v>215</v>
      </c>
    </row>
    <row r="632" spans="1:6" x14ac:dyDescent="0.3">
      <c r="A632">
        <v>629</v>
      </c>
      <c r="B632" t="s">
        <v>220</v>
      </c>
      <c r="C632" s="4">
        <v>0</v>
      </c>
      <c r="D632">
        <v>0</v>
      </c>
      <c r="E632" t="s">
        <v>212</v>
      </c>
      <c r="F632" t="s">
        <v>215</v>
      </c>
    </row>
    <row r="633" spans="1:6" x14ac:dyDescent="0.3">
      <c r="A633">
        <v>630</v>
      </c>
      <c r="B633" t="s">
        <v>220</v>
      </c>
      <c r="C633" s="4">
        <v>0</v>
      </c>
      <c r="D633">
        <v>0</v>
      </c>
      <c r="E633" t="s">
        <v>212</v>
      </c>
      <c r="F633" t="s">
        <v>215</v>
      </c>
    </row>
    <row r="634" spans="1:6" x14ac:dyDescent="0.3">
      <c r="A634">
        <v>631</v>
      </c>
      <c r="B634" t="s">
        <v>220</v>
      </c>
      <c r="C634" s="4">
        <v>0</v>
      </c>
      <c r="D634">
        <v>0</v>
      </c>
      <c r="E634" t="s">
        <v>212</v>
      </c>
      <c r="F634" t="s">
        <v>215</v>
      </c>
    </row>
    <row r="635" spans="1:6" x14ac:dyDescent="0.3">
      <c r="A635">
        <v>632</v>
      </c>
      <c r="B635" t="s">
        <v>220</v>
      </c>
      <c r="C635" s="4">
        <v>0</v>
      </c>
      <c r="D635">
        <v>0</v>
      </c>
      <c r="E635" t="s">
        <v>212</v>
      </c>
      <c r="F635" t="s">
        <v>215</v>
      </c>
    </row>
    <row r="636" spans="1:6" x14ac:dyDescent="0.3">
      <c r="A636">
        <v>633</v>
      </c>
      <c r="B636" t="s">
        <v>220</v>
      </c>
      <c r="C636" s="4">
        <v>0</v>
      </c>
      <c r="D636">
        <v>0</v>
      </c>
      <c r="E636" t="s">
        <v>212</v>
      </c>
      <c r="F636" t="s">
        <v>215</v>
      </c>
    </row>
    <row r="637" spans="1:6" x14ac:dyDescent="0.3">
      <c r="A637">
        <v>634</v>
      </c>
      <c r="B637" t="s">
        <v>220</v>
      </c>
      <c r="C637" s="4">
        <v>0</v>
      </c>
      <c r="D637">
        <v>0</v>
      </c>
      <c r="E637" t="s">
        <v>212</v>
      </c>
      <c r="F637" t="s">
        <v>215</v>
      </c>
    </row>
    <row r="638" spans="1:6" x14ac:dyDescent="0.3">
      <c r="A638">
        <v>635</v>
      </c>
      <c r="B638" t="s">
        <v>220</v>
      </c>
      <c r="C638" s="4">
        <v>0</v>
      </c>
      <c r="D638">
        <v>0</v>
      </c>
      <c r="E638" t="s">
        <v>212</v>
      </c>
      <c r="F638" t="s">
        <v>215</v>
      </c>
    </row>
    <row r="639" spans="1:6" x14ac:dyDescent="0.3">
      <c r="A639">
        <v>636</v>
      </c>
      <c r="B639" t="s">
        <v>220</v>
      </c>
      <c r="C639" s="4">
        <v>0</v>
      </c>
      <c r="D639">
        <v>0</v>
      </c>
      <c r="E639" t="s">
        <v>212</v>
      </c>
      <c r="F639" t="s">
        <v>215</v>
      </c>
    </row>
    <row r="640" spans="1:6" x14ac:dyDescent="0.3">
      <c r="A640">
        <v>637</v>
      </c>
      <c r="B640" t="s">
        <v>220</v>
      </c>
      <c r="C640" s="4">
        <v>0</v>
      </c>
      <c r="D640">
        <v>0</v>
      </c>
      <c r="E640" t="s">
        <v>212</v>
      </c>
      <c r="F640" t="s">
        <v>215</v>
      </c>
    </row>
    <row r="641" spans="1:6" x14ac:dyDescent="0.3">
      <c r="A641">
        <v>638</v>
      </c>
      <c r="B641" t="s">
        <v>220</v>
      </c>
      <c r="C641" s="4">
        <v>0</v>
      </c>
      <c r="D641">
        <v>0</v>
      </c>
      <c r="E641" t="s">
        <v>212</v>
      </c>
      <c r="F641" t="s">
        <v>215</v>
      </c>
    </row>
    <row r="642" spans="1:6" x14ac:dyDescent="0.3">
      <c r="A642">
        <v>639</v>
      </c>
      <c r="B642" t="s">
        <v>220</v>
      </c>
      <c r="C642" s="4">
        <v>0</v>
      </c>
      <c r="D642">
        <v>0</v>
      </c>
      <c r="E642" t="s">
        <v>212</v>
      </c>
      <c r="F642" t="s">
        <v>215</v>
      </c>
    </row>
    <row r="643" spans="1:6" x14ac:dyDescent="0.3">
      <c r="A643">
        <v>640</v>
      </c>
      <c r="B643" t="s">
        <v>220</v>
      </c>
      <c r="C643" s="4">
        <v>0</v>
      </c>
      <c r="D643">
        <v>0</v>
      </c>
      <c r="E643" t="s">
        <v>212</v>
      </c>
      <c r="F643" t="s">
        <v>215</v>
      </c>
    </row>
    <row r="644" spans="1:6" x14ac:dyDescent="0.3">
      <c r="A644">
        <v>641</v>
      </c>
      <c r="B644" t="s">
        <v>220</v>
      </c>
      <c r="C644" s="4">
        <v>0</v>
      </c>
      <c r="D644">
        <v>0</v>
      </c>
      <c r="E644" t="s">
        <v>212</v>
      </c>
      <c r="F644" t="s">
        <v>215</v>
      </c>
    </row>
    <row r="645" spans="1:6" x14ac:dyDescent="0.3">
      <c r="A645">
        <v>642</v>
      </c>
      <c r="B645" t="s">
        <v>220</v>
      </c>
      <c r="C645" s="4">
        <v>0</v>
      </c>
      <c r="D645">
        <v>0</v>
      </c>
      <c r="E645" t="s">
        <v>212</v>
      </c>
      <c r="F645" t="s">
        <v>215</v>
      </c>
    </row>
    <row r="646" spans="1:6" x14ac:dyDescent="0.3">
      <c r="A646">
        <v>643</v>
      </c>
      <c r="B646" t="s">
        <v>220</v>
      </c>
      <c r="C646" s="4">
        <v>0</v>
      </c>
      <c r="D646">
        <v>0</v>
      </c>
      <c r="E646" t="s">
        <v>212</v>
      </c>
      <c r="F646" t="s">
        <v>215</v>
      </c>
    </row>
    <row r="647" spans="1:6" x14ac:dyDescent="0.3">
      <c r="A647">
        <v>644</v>
      </c>
      <c r="B647" t="s">
        <v>220</v>
      </c>
      <c r="C647" s="4">
        <v>0</v>
      </c>
      <c r="D647">
        <v>0</v>
      </c>
      <c r="E647" t="s">
        <v>212</v>
      </c>
      <c r="F647" t="s">
        <v>215</v>
      </c>
    </row>
    <row r="648" spans="1:6" x14ac:dyDescent="0.3">
      <c r="A648">
        <v>645</v>
      </c>
      <c r="B648" t="s">
        <v>220</v>
      </c>
      <c r="C648" s="4">
        <v>0</v>
      </c>
      <c r="D648">
        <v>0</v>
      </c>
      <c r="E648" t="s">
        <v>212</v>
      </c>
      <c r="F648" t="s">
        <v>215</v>
      </c>
    </row>
    <row r="649" spans="1:6" x14ac:dyDescent="0.3">
      <c r="A649">
        <v>646</v>
      </c>
      <c r="B649" t="s">
        <v>220</v>
      </c>
      <c r="C649" s="4">
        <v>0</v>
      </c>
      <c r="D649">
        <v>0</v>
      </c>
      <c r="E649" t="s">
        <v>212</v>
      </c>
      <c r="F649" t="s">
        <v>215</v>
      </c>
    </row>
    <row r="650" spans="1:6" x14ac:dyDescent="0.3">
      <c r="A650">
        <v>647</v>
      </c>
      <c r="B650" t="s">
        <v>220</v>
      </c>
      <c r="C650" s="4">
        <v>0</v>
      </c>
      <c r="D650">
        <v>0</v>
      </c>
      <c r="E650" t="s">
        <v>212</v>
      </c>
      <c r="F650" t="s">
        <v>215</v>
      </c>
    </row>
    <row r="651" spans="1:6" x14ac:dyDescent="0.3">
      <c r="A651">
        <v>648</v>
      </c>
      <c r="B651" t="s">
        <v>220</v>
      </c>
      <c r="C651" s="4">
        <v>0</v>
      </c>
      <c r="D651">
        <v>0</v>
      </c>
      <c r="E651" t="s">
        <v>212</v>
      </c>
      <c r="F651" t="s">
        <v>215</v>
      </c>
    </row>
    <row r="652" spans="1:6" x14ac:dyDescent="0.3">
      <c r="A652">
        <v>649</v>
      </c>
      <c r="B652" t="s">
        <v>220</v>
      </c>
      <c r="C652" s="4">
        <v>0</v>
      </c>
      <c r="D652">
        <v>0</v>
      </c>
      <c r="E652" t="s">
        <v>212</v>
      </c>
      <c r="F652" t="s">
        <v>215</v>
      </c>
    </row>
    <row r="653" spans="1:6" x14ac:dyDescent="0.3">
      <c r="A653">
        <v>650</v>
      </c>
      <c r="B653" t="s">
        <v>220</v>
      </c>
      <c r="C653" s="4">
        <v>0</v>
      </c>
      <c r="D653">
        <v>0</v>
      </c>
      <c r="E653" t="s">
        <v>212</v>
      </c>
      <c r="F653" t="s">
        <v>215</v>
      </c>
    </row>
    <row r="654" spans="1:6" x14ac:dyDescent="0.3">
      <c r="A654">
        <v>651</v>
      </c>
      <c r="B654" t="s">
        <v>220</v>
      </c>
      <c r="C654" s="4">
        <v>0</v>
      </c>
      <c r="D654">
        <v>0</v>
      </c>
      <c r="E654" t="s">
        <v>212</v>
      </c>
      <c r="F654" t="s">
        <v>215</v>
      </c>
    </row>
    <row r="655" spans="1:6" x14ac:dyDescent="0.3">
      <c r="A655">
        <v>652</v>
      </c>
      <c r="B655" t="s">
        <v>220</v>
      </c>
      <c r="C655" s="4">
        <v>0</v>
      </c>
      <c r="D655">
        <v>0</v>
      </c>
      <c r="E655" t="s">
        <v>212</v>
      </c>
      <c r="F655" t="s">
        <v>215</v>
      </c>
    </row>
    <row r="656" spans="1:6" x14ac:dyDescent="0.3">
      <c r="A656">
        <v>653</v>
      </c>
      <c r="B656" t="s">
        <v>220</v>
      </c>
      <c r="C656" s="4">
        <v>0</v>
      </c>
      <c r="D656">
        <v>0</v>
      </c>
      <c r="E656" t="s">
        <v>212</v>
      </c>
      <c r="F656" t="s">
        <v>215</v>
      </c>
    </row>
    <row r="657" spans="1:6" x14ac:dyDescent="0.3">
      <c r="A657">
        <v>654</v>
      </c>
      <c r="B657" t="s">
        <v>220</v>
      </c>
      <c r="C657" s="4">
        <v>0</v>
      </c>
      <c r="D657">
        <v>0</v>
      </c>
      <c r="E657" t="s">
        <v>212</v>
      </c>
      <c r="F657" t="s">
        <v>215</v>
      </c>
    </row>
    <row r="658" spans="1:6" x14ac:dyDescent="0.3">
      <c r="A658">
        <v>655</v>
      </c>
      <c r="B658" t="s">
        <v>220</v>
      </c>
      <c r="C658" s="4">
        <v>0</v>
      </c>
      <c r="D658">
        <v>0</v>
      </c>
      <c r="E658" t="s">
        <v>212</v>
      </c>
      <c r="F658" t="s">
        <v>215</v>
      </c>
    </row>
    <row r="659" spans="1:6" x14ac:dyDescent="0.3">
      <c r="A659">
        <v>656</v>
      </c>
      <c r="B659" t="s">
        <v>220</v>
      </c>
      <c r="C659" s="4">
        <v>0</v>
      </c>
      <c r="D659">
        <v>0</v>
      </c>
      <c r="E659" t="s">
        <v>212</v>
      </c>
      <c r="F659" t="s">
        <v>215</v>
      </c>
    </row>
    <row r="660" spans="1:6" x14ac:dyDescent="0.3">
      <c r="A660">
        <v>657</v>
      </c>
      <c r="B660" t="s">
        <v>220</v>
      </c>
      <c r="C660" s="4">
        <v>0</v>
      </c>
      <c r="D660">
        <v>0</v>
      </c>
      <c r="E660" t="s">
        <v>212</v>
      </c>
      <c r="F660" t="s">
        <v>215</v>
      </c>
    </row>
    <row r="661" spans="1:6" x14ac:dyDescent="0.3">
      <c r="A661">
        <v>658</v>
      </c>
      <c r="B661" t="s">
        <v>220</v>
      </c>
      <c r="C661" s="4">
        <v>0</v>
      </c>
      <c r="D661">
        <v>0</v>
      </c>
      <c r="E661" t="s">
        <v>212</v>
      </c>
      <c r="F661" t="s">
        <v>215</v>
      </c>
    </row>
    <row r="662" spans="1:6" x14ac:dyDescent="0.3">
      <c r="A662">
        <v>659</v>
      </c>
      <c r="B662" t="s">
        <v>220</v>
      </c>
      <c r="C662" s="4">
        <v>0</v>
      </c>
      <c r="D662">
        <v>0</v>
      </c>
      <c r="E662" t="s">
        <v>212</v>
      </c>
      <c r="F662" t="s">
        <v>215</v>
      </c>
    </row>
    <row r="663" spans="1:6" x14ac:dyDescent="0.3">
      <c r="A663">
        <v>660</v>
      </c>
      <c r="B663" t="s">
        <v>220</v>
      </c>
      <c r="C663" s="4">
        <v>0</v>
      </c>
      <c r="D663">
        <v>0</v>
      </c>
      <c r="E663" t="s">
        <v>212</v>
      </c>
      <c r="F663" t="s">
        <v>215</v>
      </c>
    </row>
    <row r="664" spans="1:6" x14ac:dyDescent="0.3">
      <c r="A664">
        <v>661</v>
      </c>
      <c r="B664" t="s">
        <v>220</v>
      </c>
      <c r="C664" s="4">
        <v>0</v>
      </c>
      <c r="D664">
        <v>0</v>
      </c>
      <c r="E664" t="s">
        <v>212</v>
      </c>
      <c r="F664" t="s">
        <v>215</v>
      </c>
    </row>
    <row r="665" spans="1:6" x14ac:dyDescent="0.3">
      <c r="A665">
        <v>662</v>
      </c>
      <c r="B665" t="s">
        <v>220</v>
      </c>
      <c r="C665" s="4">
        <v>0</v>
      </c>
      <c r="D665">
        <v>0</v>
      </c>
      <c r="E665" t="s">
        <v>212</v>
      </c>
      <c r="F665" t="s">
        <v>215</v>
      </c>
    </row>
    <row r="666" spans="1:6" x14ac:dyDescent="0.3">
      <c r="A666">
        <v>663</v>
      </c>
      <c r="B666" t="s">
        <v>220</v>
      </c>
      <c r="C666" s="4">
        <v>0</v>
      </c>
      <c r="D666">
        <v>0</v>
      </c>
      <c r="E666" t="s">
        <v>212</v>
      </c>
      <c r="F666" t="s">
        <v>215</v>
      </c>
    </row>
    <row r="667" spans="1:6" x14ac:dyDescent="0.3">
      <c r="A667">
        <v>664</v>
      </c>
      <c r="B667" t="s">
        <v>220</v>
      </c>
      <c r="C667" s="4">
        <v>0</v>
      </c>
      <c r="D667">
        <v>0</v>
      </c>
      <c r="E667" t="s">
        <v>212</v>
      </c>
      <c r="F667" t="s">
        <v>215</v>
      </c>
    </row>
    <row r="668" spans="1:6" x14ac:dyDescent="0.3">
      <c r="A668">
        <v>665</v>
      </c>
      <c r="B668" t="s">
        <v>220</v>
      </c>
      <c r="C668" s="4">
        <v>0</v>
      </c>
      <c r="D668">
        <v>0</v>
      </c>
      <c r="E668" t="s">
        <v>212</v>
      </c>
      <c r="F668" t="s">
        <v>215</v>
      </c>
    </row>
    <row r="669" spans="1:6" x14ac:dyDescent="0.3">
      <c r="A669">
        <v>666</v>
      </c>
      <c r="B669" t="s">
        <v>220</v>
      </c>
      <c r="C669" s="4">
        <v>0</v>
      </c>
      <c r="D669">
        <v>0</v>
      </c>
      <c r="E669" t="s">
        <v>212</v>
      </c>
      <c r="F669" t="s">
        <v>215</v>
      </c>
    </row>
    <row r="670" spans="1:6" x14ac:dyDescent="0.3">
      <c r="A670">
        <v>667</v>
      </c>
      <c r="B670" t="s">
        <v>220</v>
      </c>
      <c r="C670" s="4">
        <v>0</v>
      </c>
      <c r="D670">
        <v>0</v>
      </c>
      <c r="E670" t="s">
        <v>212</v>
      </c>
      <c r="F670" t="s">
        <v>215</v>
      </c>
    </row>
    <row r="671" spans="1:6" x14ac:dyDescent="0.3">
      <c r="A671">
        <v>668</v>
      </c>
      <c r="B671" t="s">
        <v>220</v>
      </c>
      <c r="C671" s="4">
        <v>0</v>
      </c>
      <c r="D671">
        <v>0</v>
      </c>
      <c r="E671" t="s">
        <v>212</v>
      </c>
      <c r="F671" t="s">
        <v>215</v>
      </c>
    </row>
    <row r="672" spans="1:6" x14ac:dyDescent="0.3">
      <c r="A672">
        <v>669</v>
      </c>
      <c r="B672" t="s">
        <v>220</v>
      </c>
      <c r="C672" s="4">
        <v>0</v>
      </c>
      <c r="D672">
        <v>0</v>
      </c>
      <c r="E672" t="s">
        <v>212</v>
      </c>
      <c r="F672" t="s">
        <v>215</v>
      </c>
    </row>
    <row r="673" spans="1:6" x14ac:dyDescent="0.3">
      <c r="A673">
        <v>670</v>
      </c>
      <c r="B673" t="s">
        <v>220</v>
      </c>
      <c r="C673" s="4">
        <v>0</v>
      </c>
      <c r="D673">
        <v>0</v>
      </c>
      <c r="E673" t="s">
        <v>212</v>
      </c>
      <c r="F673" t="s">
        <v>215</v>
      </c>
    </row>
    <row r="674" spans="1:6" x14ac:dyDescent="0.3">
      <c r="A674">
        <v>671</v>
      </c>
      <c r="B674" t="s">
        <v>220</v>
      </c>
      <c r="C674" s="4">
        <v>0</v>
      </c>
      <c r="D674">
        <v>0</v>
      </c>
      <c r="E674" t="s">
        <v>212</v>
      </c>
      <c r="F674" t="s">
        <v>215</v>
      </c>
    </row>
    <row r="675" spans="1:6" x14ac:dyDescent="0.3">
      <c r="A675">
        <v>672</v>
      </c>
      <c r="B675" t="s">
        <v>220</v>
      </c>
      <c r="C675" s="4">
        <v>0</v>
      </c>
      <c r="D675">
        <v>0</v>
      </c>
      <c r="E675" t="s">
        <v>212</v>
      </c>
      <c r="F675" t="s">
        <v>215</v>
      </c>
    </row>
    <row r="676" spans="1:6" x14ac:dyDescent="0.3">
      <c r="A676">
        <v>673</v>
      </c>
      <c r="B676" t="s">
        <v>220</v>
      </c>
      <c r="C676" s="4">
        <v>0</v>
      </c>
      <c r="D676">
        <v>0</v>
      </c>
      <c r="E676" t="s">
        <v>212</v>
      </c>
      <c r="F676" t="s">
        <v>215</v>
      </c>
    </row>
    <row r="677" spans="1:6" x14ac:dyDescent="0.3">
      <c r="A677">
        <v>674</v>
      </c>
      <c r="B677" t="s">
        <v>220</v>
      </c>
      <c r="C677" s="4">
        <v>0</v>
      </c>
      <c r="D677">
        <v>0</v>
      </c>
      <c r="E677" t="s">
        <v>212</v>
      </c>
      <c r="F677" t="s">
        <v>215</v>
      </c>
    </row>
    <row r="678" spans="1:6" x14ac:dyDescent="0.3">
      <c r="A678">
        <v>675</v>
      </c>
      <c r="B678" t="s">
        <v>220</v>
      </c>
      <c r="C678" s="4">
        <v>0</v>
      </c>
      <c r="D678">
        <v>0</v>
      </c>
      <c r="E678" t="s">
        <v>212</v>
      </c>
      <c r="F678" t="s">
        <v>215</v>
      </c>
    </row>
    <row r="679" spans="1:6" x14ac:dyDescent="0.3">
      <c r="A679">
        <v>676</v>
      </c>
      <c r="B679" t="s">
        <v>220</v>
      </c>
      <c r="C679" s="4">
        <v>0</v>
      </c>
      <c r="D679">
        <v>0</v>
      </c>
      <c r="E679" t="s">
        <v>212</v>
      </c>
      <c r="F679" t="s">
        <v>215</v>
      </c>
    </row>
    <row r="680" spans="1:6" x14ac:dyDescent="0.3">
      <c r="A680">
        <v>677</v>
      </c>
      <c r="B680" t="s">
        <v>220</v>
      </c>
      <c r="C680" s="4">
        <v>0</v>
      </c>
      <c r="D680">
        <v>0</v>
      </c>
      <c r="E680" t="s">
        <v>212</v>
      </c>
      <c r="F680" t="s">
        <v>215</v>
      </c>
    </row>
    <row r="681" spans="1:6" x14ac:dyDescent="0.3">
      <c r="A681">
        <v>678</v>
      </c>
      <c r="B681" t="s">
        <v>220</v>
      </c>
      <c r="C681" s="4">
        <v>0</v>
      </c>
      <c r="D681">
        <v>0</v>
      </c>
      <c r="E681" t="s">
        <v>212</v>
      </c>
      <c r="F681" t="s">
        <v>215</v>
      </c>
    </row>
    <row r="682" spans="1:6" x14ac:dyDescent="0.3">
      <c r="A682">
        <v>679</v>
      </c>
      <c r="B682" t="s">
        <v>220</v>
      </c>
      <c r="C682" s="4">
        <v>0</v>
      </c>
      <c r="D682">
        <v>0</v>
      </c>
      <c r="E682" t="s">
        <v>212</v>
      </c>
      <c r="F682" t="s">
        <v>215</v>
      </c>
    </row>
    <row r="683" spans="1:6" x14ac:dyDescent="0.3">
      <c r="A683">
        <v>680</v>
      </c>
      <c r="B683" t="s">
        <v>220</v>
      </c>
      <c r="C683" s="4">
        <v>0</v>
      </c>
      <c r="D683">
        <v>0</v>
      </c>
      <c r="E683" t="s">
        <v>212</v>
      </c>
      <c r="F683" t="s">
        <v>215</v>
      </c>
    </row>
    <row r="684" spans="1:6" x14ac:dyDescent="0.3">
      <c r="A684">
        <v>681</v>
      </c>
      <c r="B684" t="s">
        <v>220</v>
      </c>
      <c r="C684" s="4">
        <v>0</v>
      </c>
      <c r="D684">
        <v>0</v>
      </c>
      <c r="E684" t="s">
        <v>212</v>
      </c>
      <c r="F684" t="s">
        <v>215</v>
      </c>
    </row>
    <row r="685" spans="1:6" x14ac:dyDescent="0.3">
      <c r="A685">
        <v>682</v>
      </c>
      <c r="B685" t="s">
        <v>220</v>
      </c>
      <c r="C685" s="4">
        <v>0</v>
      </c>
      <c r="D685">
        <v>0</v>
      </c>
      <c r="E685" t="s">
        <v>212</v>
      </c>
      <c r="F685" t="s">
        <v>215</v>
      </c>
    </row>
    <row r="686" spans="1:6" x14ac:dyDescent="0.3">
      <c r="A686">
        <v>683</v>
      </c>
      <c r="B686" t="s">
        <v>220</v>
      </c>
      <c r="C686" s="4">
        <v>0</v>
      </c>
      <c r="D686">
        <v>0</v>
      </c>
      <c r="E686" t="s">
        <v>212</v>
      </c>
      <c r="F686" t="s">
        <v>215</v>
      </c>
    </row>
    <row r="687" spans="1:6" x14ac:dyDescent="0.3">
      <c r="A687">
        <v>684</v>
      </c>
      <c r="B687" t="s">
        <v>220</v>
      </c>
      <c r="C687" s="4">
        <v>0</v>
      </c>
      <c r="D687">
        <v>0</v>
      </c>
      <c r="E687" t="s">
        <v>212</v>
      </c>
      <c r="F687" t="s">
        <v>215</v>
      </c>
    </row>
    <row r="688" spans="1:6" x14ac:dyDescent="0.3">
      <c r="A688">
        <v>685</v>
      </c>
      <c r="B688" t="s">
        <v>220</v>
      </c>
      <c r="C688" s="4">
        <v>0</v>
      </c>
      <c r="D688">
        <v>0</v>
      </c>
      <c r="E688" t="s">
        <v>212</v>
      </c>
      <c r="F688" t="s">
        <v>215</v>
      </c>
    </row>
    <row r="689" spans="1:6" x14ac:dyDescent="0.3">
      <c r="A689">
        <v>686</v>
      </c>
      <c r="B689" t="s">
        <v>220</v>
      </c>
      <c r="C689" s="4">
        <v>0</v>
      </c>
      <c r="D689">
        <v>0</v>
      </c>
      <c r="E689" t="s">
        <v>212</v>
      </c>
      <c r="F689" t="s">
        <v>215</v>
      </c>
    </row>
    <row r="690" spans="1:6" x14ac:dyDescent="0.3">
      <c r="A690">
        <v>687</v>
      </c>
      <c r="B690" t="s">
        <v>220</v>
      </c>
      <c r="C690" s="4">
        <v>0</v>
      </c>
      <c r="D690">
        <v>0</v>
      </c>
      <c r="E690" t="s">
        <v>212</v>
      </c>
      <c r="F690" t="s">
        <v>215</v>
      </c>
    </row>
    <row r="691" spans="1:6" x14ac:dyDescent="0.3">
      <c r="A691">
        <v>688</v>
      </c>
      <c r="B691" t="s">
        <v>220</v>
      </c>
      <c r="C691" s="4">
        <v>0</v>
      </c>
      <c r="D691">
        <v>0</v>
      </c>
      <c r="E691" t="s">
        <v>212</v>
      </c>
      <c r="F691" t="s">
        <v>215</v>
      </c>
    </row>
    <row r="692" spans="1:6" x14ac:dyDescent="0.3">
      <c r="A692">
        <v>689</v>
      </c>
      <c r="B692" t="s">
        <v>220</v>
      </c>
      <c r="C692" s="4">
        <v>0</v>
      </c>
      <c r="D692">
        <v>0</v>
      </c>
      <c r="E692" t="s">
        <v>212</v>
      </c>
      <c r="F692" t="s">
        <v>215</v>
      </c>
    </row>
    <row r="693" spans="1:6" x14ac:dyDescent="0.3">
      <c r="A693">
        <v>690</v>
      </c>
      <c r="B693" t="s">
        <v>220</v>
      </c>
      <c r="C693" s="4">
        <v>0</v>
      </c>
      <c r="D693">
        <v>0</v>
      </c>
      <c r="E693" t="s">
        <v>212</v>
      </c>
      <c r="F693" t="s">
        <v>215</v>
      </c>
    </row>
    <row r="694" spans="1:6" x14ac:dyDescent="0.3">
      <c r="A694">
        <v>691</v>
      </c>
      <c r="B694" t="s">
        <v>220</v>
      </c>
      <c r="C694" s="4">
        <v>0</v>
      </c>
      <c r="D694">
        <v>0</v>
      </c>
      <c r="E694" t="s">
        <v>212</v>
      </c>
      <c r="F694" t="s">
        <v>215</v>
      </c>
    </row>
    <row r="695" spans="1:6" x14ac:dyDescent="0.3">
      <c r="A695">
        <v>692</v>
      </c>
      <c r="B695" t="s">
        <v>220</v>
      </c>
      <c r="C695" s="4">
        <v>0</v>
      </c>
      <c r="D695">
        <v>0</v>
      </c>
      <c r="E695" t="s">
        <v>212</v>
      </c>
      <c r="F695" t="s">
        <v>215</v>
      </c>
    </row>
    <row r="696" spans="1:6" x14ac:dyDescent="0.3">
      <c r="A696">
        <v>693</v>
      </c>
      <c r="B696" t="s">
        <v>220</v>
      </c>
      <c r="C696" s="4">
        <v>0</v>
      </c>
      <c r="D696">
        <v>0</v>
      </c>
      <c r="E696" t="s">
        <v>212</v>
      </c>
      <c r="F696" t="s">
        <v>215</v>
      </c>
    </row>
    <row r="697" spans="1:6" x14ac:dyDescent="0.3">
      <c r="A697">
        <v>694</v>
      </c>
      <c r="B697" t="s">
        <v>220</v>
      </c>
      <c r="C697" s="4">
        <v>0</v>
      </c>
      <c r="D697">
        <v>0</v>
      </c>
      <c r="E697" t="s">
        <v>212</v>
      </c>
      <c r="F697" t="s">
        <v>215</v>
      </c>
    </row>
    <row r="698" spans="1:6" x14ac:dyDescent="0.3">
      <c r="A698">
        <v>695</v>
      </c>
      <c r="B698" t="s">
        <v>220</v>
      </c>
      <c r="C698" s="4">
        <v>0</v>
      </c>
      <c r="D698">
        <v>0</v>
      </c>
      <c r="E698" t="s">
        <v>212</v>
      </c>
      <c r="F698" t="s">
        <v>215</v>
      </c>
    </row>
    <row r="699" spans="1:6" x14ac:dyDescent="0.3">
      <c r="A699">
        <v>696</v>
      </c>
      <c r="B699" t="s">
        <v>220</v>
      </c>
      <c r="C699" s="4">
        <v>0</v>
      </c>
      <c r="D699">
        <v>0</v>
      </c>
      <c r="E699" t="s">
        <v>212</v>
      </c>
      <c r="F699" t="s">
        <v>215</v>
      </c>
    </row>
    <row r="700" spans="1:6" x14ac:dyDescent="0.3">
      <c r="A700">
        <v>697</v>
      </c>
      <c r="B700" t="s">
        <v>220</v>
      </c>
      <c r="C700" s="4">
        <v>0</v>
      </c>
      <c r="D700">
        <v>0</v>
      </c>
      <c r="E700" t="s">
        <v>212</v>
      </c>
      <c r="F700" t="s">
        <v>215</v>
      </c>
    </row>
    <row r="701" spans="1:6" x14ac:dyDescent="0.3">
      <c r="A701">
        <v>698</v>
      </c>
      <c r="B701" t="s">
        <v>220</v>
      </c>
      <c r="C701" s="4">
        <v>0</v>
      </c>
      <c r="D701">
        <v>0</v>
      </c>
      <c r="E701" t="s">
        <v>212</v>
      </c>
      <c r="F701" t="s">
        <v>215</v>
      </c>
    </row>
    <row r="702" spans="1:6" x14ac:dyDescent="0.3">
      <c r="A702">
        <v>699</v>
      </c>
      <c r="B702" t="s">
        <v>220</v>
      </c>
      <c r="C702" s="4">
        <v>0</v>
      </c>
      <c r="D702">
        <v>0</v>
      </c>
      <c r="E702" t="s">
        <v>212</v>
      </c>
      <c r="F702" t="s">
        <v>215</v>
      </c>
    </row>
    <row r="703" spans="1:6" x14ac:dyDescent="0.3">
      <c r="A703">
        <v>700</v>
      </c>
      <c r="B703" t="s">
        <v>220</v>
      </c>
      <c r="C703" s="4">
        <v>0</v>
      </c>
      <c r="D703">
        <v>0</v>
      </c>
      <c r="E703" t="s">
        <v>212</v>
      </c>
      <c r="F703" t="s">
        <v>215</v>
      </c>
    </row>
    <row r="704" spans="1:6" x14ac:dyDescent="0.3">
      <c r="A704">
        <v>701</v>
      </c>
      <c r="B704" t="s">
        <v>220</v>
      </c>
      <c r="C704" s="4">
        <v>0</v>
      </c>
      <c r="D704">
        <v>0</v>
      </c>
      <c r="E704" t="s">
        <v>212</v>
      </c>
      <c r="F704" t="s">
        <v>215</v>
      </c>
    </row>
    <row r="705" spans="1:6" x14ac:dyDescent="0.3">
      <c r="A705">
        <v>702</v>
      </c>
      <c r="B705" t="s">
        <v>220</v>
      </c>
      <c r="C705" s="4">
        <v>0</v>
      </c>
      <c r="D705">
        <v>0</v>
      </c>
      <c r="E705" t="s">
        <v>212</v>
      </c>
      <c r="F705" t="s">
        <v>215</v>
      </c>
    </row>
    <row r="706" spans="1:6" x14ac:dyDescent="0.3">
      <c r="A706">
        <v>703</v>
      </c>
      <c r="B706" t="s">
        <v>220</v>
      </c>
      <c r="C706" s="4">
        <v>0</v>
      </c>
      <c r="D706">
        <v>0</v>
      </c>
      <c r="E706" t="s">
        <v>212</v>
      </c>
      <c r="F706" t="s">
        <v>215</v>
      </c>
    </row>
    <row r="707" spans="1:6" x14ac:dyDescent="0.3">
      <c r="A707">
        <v>704</v>
      </c>
      <c r="B707" t="s">
        <v>220</v>
      </c>
      <c r="C707" s="4">
        <v>0</v>
      </c>
      <c r="D707">
        <v>0</v>
      </c>
      <c r="E707" t="s">
        <v>212</v>
      </c>
      <c r="F707" t="s">
        <v>215</v>
      </c>
    </row>
    <row r="708" spans="1:6" x14ac:dyDescent="0.3">
      <c r="A708">
        <v>705</v>
      </c>
      <c r="B708" t="s">
        <v>220</v>
      </c>
      <c r="C708" s="4">
        <v>0</v>
      </c>
      <c r="D708">
        <v>0</v>
      </c>
      <c r="E708" t="s">
        <v>212</v>
      </c>
      <c r="F708" t="s">
        <v>215</v>
      </c>
    </row>
    <row r="709" spans="1:6" x14ac:dyDescent="0.3">
      <c r="A709">
        <v>706</v>
      </c>
      <c r="B709" t="s">
        <v>220</v>
      </c>
      <c r="C709" s="4">
        <v>0</v>
      </c>
      <c r="D709">
        <v>0</v>
      </c>
      <c r="E709" t="s">
        <v>212</v>
      </c>
      <c r="F709" t="s">
        <v>215</v>
      </c>
    </row>
    <row r="710" spans="1:6" x14ac:dyDescent="0.3">
      <c r="A710">
        <v>707</v>
      </c>
      <c r="B710" t="s">
        <v>220</v>
      </c>
      <c r="C710" s="4">
        <v>0</v>
      </c>
      <c r="D710">
        <v>0</v>
      </c>
      <c r="E710" t="s">
        <v>212</v>
      </c>
      <c r="F710" t="s">
        <v>215</v>
      </c>
    </row>
    <row r="711" spans="1:6" x14ac:dyDescent="0.3">
      <c r="A711">
        <v>708</v>
      </c>
      <c r="B711" t="s">
        <v>220</v>
      </c>
      <c r="C711" s="4">
        <v>0</v>
      </c>
      <c r="D711">
        <v>0</v>
      </c>
      <c r="E711" t="s">
        <v>212</v>
      </c>
      <c r="F711" t="s">
        <v>215</v>
      </c>
    </row>
    <row r="712" spans="1:6" x14ac:dyDescent="0.3">
      <c r="A712">
        <v>709</v>
      </c>
      <c r="B712" t="s">
        <v>220</v>
      </c>
      <c r="C712" s="4">
        <v>0</v>
      </c>
      <c r="D712">
        <v>0</v>
      </c>
      <c r="E712" t="s">
        <v>212</v>
      </c>
      <c r="F712" t="s">
        <v>215</v>
      </c>
    </row>
    <row r="713" spans="1:6" x14ac:dyDescent="0.3">
      <c r="A713">
        <v>710</v>
      </c>
      <c r="B713" t="s">
        <v>220</v>
      </c>
      <c r="C713" s="4">
        <v>0</v>
      </c>
      <c r="D713">
        <v>0</v>
      </c>
      <c r="E713" t="s">
        <v>212</v>
      </c>
      <c r="F713" t="s">
        <v>215</v>
      </c>
    </row>
    <row r="714" spans="1:6" x14ac:dyDescent="0.3">
      <c r="A714">
        <v>711</v>
      </c>
      <c r="B714" t="s">
        <v>220</v>
      </c>
      <c r="C714" s="4">
        <v>0</v>
      </c>
      <c r="D714">
        <v>0</v>
      </c>
      <c r="E714" t="s">
        <v>212</v>
      </c>
      <c r="F714" t="s">
        <v>215</v>
      </c>
    </row>
    <row r="715" spans="1:6" x14ac:dyDescent="0.3">
      <c r="A715">
        <v>712</v>
      </c>
      <c r="B715" t="s">
        <v>220</v>
      </c>
      <c r="C715" s="4">
        <v>0</v>
      </c>
      <c r="D715">
        <v>0</v>
      </c>
      <c r="E715" t="s">
        <v>212</v>
      </c>
      <c r="F715" t="s">
        <v>215</v>
      </c>
    </row>
    <row r="716" spans="1:6" x14ac:dyDescent="0.3">
      <c r="A716">
        <v>713</v>
      </c>
      <c r="B716" t="s">
        <v>220</v>
      </c>
      <c r="C716" s="4">
        <v>0</v>
      </c>
      <c r="D716">
        <v>0</v>
      </c>
      <c r="E716" t="s">
        <v>212</v>
      </c>
      <c r="F716" t="s">
        <v>215</v>
      </c>
    </row>
    <row r="717" spans="1:6" x14ac:dyDescent="0.3">
      <c r="A717">
        <v>714</v>
      </c>
      <c r="B717" t="s">
        <v>220</v>
      </c>
      <c r="C717" s="4">
        <v>0</v>
      </c>
      <c r="D717">
        <v>0</v>
      </c>
      <c r="E717" t="s">
        <v>212</v>
      </c>
      <c r="F717" t="s">
        <v>215</v>
      </c>
    </row>
    <row r="718" spans="1:6" x14ac:dyDescent="0.3">
      <c r="A718">
        <v>715</v>
      </c>
      <c r="B718" t="s">
        <v>220</v>
      </c>
      <c r="C718" s="4">
        <v>0</v>
      </c>
      <c r="D718">
        <v>0</v>
      </c>
      <c r="E718" t="s">
        <v>212</v>
      </c>
      <c r="F718" t="s">
        <v>215</v>
      </c>
    </row>
    <row r="719" spans="1:6" x14ac:dyDescent="0.3">
      <c r="A719">
        <v>716</v>
      </c>
      <c r="B719" t="s">
        <v>220</v>
      </c>
      <c r="C719" s="4">
        <v>0</v>
      </c>
      <c r="D719">
        <v>0</v>
      </c>
      <c r="E719" t="s">
        <v>212</v>
      </c>
      <c r="F719" t="s">
        <v>215</v>
      </c>
    </row>
    <row r="720" spans="1:6" x14ac:dyDescent="0.3">
      <c r="A720">
        <v>717</v>
      </c>
      <c r="B720" t="s">
        <v>220</v>
      </c>
      <c r="C720" s="4">
        <v>0</v>
      </c>
      <c r="D720">
        <v>0</v>
      </c>
      <c r="E720" t="s">
        <v>212</v>
      </c>
      <c r="F720" t="s">
        <v>215</v>
      </c>
    </row>
    <row r="721" spans="1:6" x14ac:dyDescent="0.3">
      <c r="A721">
        <v>718</v>
      </c>
      <c r="B721" t="s">
        <v>220</v>
      </c>
      <c r="C721" s="4">
        <v>0</v>
      </c>
      <c r="D721">
        <v>0</v>
      </c>
      <c r="E721" t="s">
        <v>212</v>
      </c>
      <c r="F721" t="s">
        <v>215</v>
      </c>
    </row>
    <row r="722" spans="1:6" x14ac:dyDescent="0.3">
      <c r="A722">
        <v>719</v>
      </c>
      <c r="B722" t="s">
        <v>220</v>
      </c>
      <c r="C722" s="4">
        <v>0</v>
      </c>
      <c r="D722">
        <v>0</v>
      </c>
      <c r="E722" t="s">
        <v>212</v>
      </c>
      <c r="F722" t="s">
        <v>215</v>
      </c>
    </row>
    <row r="723" spans="1:6" x14ac:dyDescent="0.3">
      <c r="A723">
        <v>720</v>
      </c>
      <c r="B723" t="s">
        <v>220</v>
      </c>
      <c r="C723" s="4">
        <v>0</v>
      </c>
      <c r="D723">
        <v>0</v>
      </c>
      <c r="E723" t="s">
        <v>212</v>
      </c>
      <c r="F723" t="s">
        <v>215</v>
      </c>
    </row>
    <row r="724" spans="1:6" x14ac:dyDescent="0.3">
      <c r="A724">
        <v>721</v>
      </c>
      <c r="B724" t="s">
        <v>220</v>
      </c>
      <c r="C724" s="4">
        <v>0</v>
      </c>
      <c r="D724">
        <v>0</v>
      </c>
      <c r="E724" t="s">
        <v>212</v>
      </c>
      <c r="F724" t="s">
        <v>215</v>
      </c>
    </row>
    <row r="725" spans="1:6" x14ac:dyDescent="0.3">
      <c r="A725">
        <v>722</v>
      </c>
      <c r="B725" t="s">
        <v>220</v>
      </c>
      <c r="C725" s="4">
        <v>0</v>
      </c>
      <c r="D725">
        <v>0</v>
      </c>
      <c r="E725" t="s">
        <v>212</v>
      </c>
      <c r="F725" t="s">
        <v>215</v>
      </c>
    </row>
    <row r="726" spans="1:6" x14ac:dyDescent="0.3">
      <c r="A726">
        <v>723</v>
      </c>
      <c r="B726" t="s">
        <v>220</v>
      </c>
      <c r="C726" s="4">
        <v>0</v>
      </c>
      <c r="D726">
        <v>0</v>
      </c>
      <c r="E726" t="s">
        <v>212</v>
      </c>
      <c r="F726" t="s">
        <v>215</v>
      </c>
    </row>
    <row r="727" spans="1:6" x14ac:dyDescent="0.3">
      <c r="A727">
        <v>724</v>
      </c>
      <c r="B727" t="s">
        <v>220</v>
      </c>
      <c r="C727" s="4">
        <v>0</v>
      </c>
      <c r="D727">
        <v>0</v>
      </c>
      <c r="E727" t="s">
        <v>212</v>
      </c>
      <c r="F727" t="s">
        <v>215</v>
      </c>
    </row>
    <row r="728" spans="1:6" x14ac:dyDescent="0.3">
      <c r="A728">
        <v>725</v>
      </c>
      <c r="B728" t="s">
        <v>220</v>
      </c>
      <c r="C728" s="4">
        <v>0</v>
      </c>
      <c r="D728">
        <v>0</v>
      </c>
      <c r="E728" t="s">
        <v>212</v>
      </c>
      <c r="F728" t="s">
        <v>215</v>
      </c>
    </row>
    <row r="729" spans="1:6" x14ac:dyDescent="0.3">
      <c r="A729">
        <v>726</v>
      </c>
      <c r="B729" t="s">
        <v>220</v>
      </c>
      <c r="C729" s="4">
        <v>0</v>
      </c>
      <c r="D729">
        <v>0</v>
      </c>
      <c r="E729" t="s">
        <v>212</v>
      </c>
      <c r="F729" t="s">
        <v>215</v>
      </c>
    </row>
    <row r="730" spans="1:6" x14ac:dyDescent="0.3">
      <c r="A730">
        <v>727</v>
      </c>
      <c r="B730" t="s">
        <v>220</v>
      </c>
      <c r="C730" s="4">
        <v>0</v>
      </c>
      <c r="D730">
        <v>0</v>
      </c>
      <c r="E730" t="s">
        <v>212</v>
      </c>
      <c r="F730" t="s">
        <v>215</v>
      </c>
    </row>
    <row r="731" spans="1:6" x14ac:dyDescent="0.3">
      <c r="A731">
        <v>728</v>
      </c>
      <c r="B731" t="s">
        <v>220</v>
      </c>
      <c r="C731" s="4">
        <v>0</v>
      </c>
      <c r="D731">
        <v>0</v>
      </c>
      <c r="E731" t="s">
        <v>212</v>
      </c>
      <c r="F731" t="s">
        <v>215</v>
      </c>
    </row>
    <row r="732" spans="1:6" x14ac:dyDescent="0.3">
      <c r="A732">
        <v>729</v>
      </c>
      <c r="B732" t="s">
        <v>220</v>
      </c>
      <c r="C732" s="4">
        <v>0</v>
      </c>
      <c r="D732">
        <v>0</v>
      </c>
      <c r="E732" t="s">
        <v>212</v>
      </c>
      <c r="F732" t="s">
        <v>215</v>
      </c>
    </row>
    <row r="733" spans="1:6" x14ac:dyDescent="0.3">
      <c r="A733">
        <v>730</v>
      </c>
      <c r="B733" t="s">
        <v>220</v>
      </c>
      <c r="C733" s="4">
        <v>0</v>
      </c>
      <c r="D733">
        <v>0</v>
      </c>
      <c r="E733" t="s">
        <v>212</v>
      </c>
      <c r="F733" t="s">
        <v>215</v>
      </c>
    </row>
    <row r="734" spans="1:6" x14ac:dyDescent="0.3">
      <c r="A734">
        <v>731</v>
      </c>
      <c r="B734" t="s">
        <v>220</v>
      </c>
      <c r="C734" s="4">
        <v>0</v>
      </c>
      <c r="D734">
        <v>0</v>
      </c>
      <c r="E734" t="s">
        <v>212</v>
      </c>
      <c r="F734" t="s">
        <v>215</v>
      </c>
    </row>
    <row r="735" spans="1:6" x14ac:dyDescent="0.3">
      <c r="A735">
        <v>732</v>
      </c>
      <c r="B735" t="s">
        <v>220</v>
      </c>
      <c r="C735" s="4">
        <v>0</v>
      </c>
      <c r="D735">
        <v>0</v>
      </c>
      <c r="E735" t="s">
        <v>212</v>
      </c>
      <c r="F735" t="s">
        <v>215</v>
      </c>
    </row>
    <row r="736" spans="1:6" x14ac:dyDescent="0.3">
      <c r="A736">
        <v>733</v>
      </c>
      <c r="B736" t="s">
        <v>220</v>
      </c>
      <c r="C736" s="4">
        <v>0</v>
      </c>
      <c r="D736">
        <v>0</v>
      </c>
      <c r="E736" t="s">
        <v>212</v>
      </c>
      <c r="F736" t="s">
        <v>215</v>
      </c>
    </row>
    <row r="737" spans="1:6" x14ac:dyDescent="0.3">
      <c r="A737">
        <v>734</v>
      </c>
      <c r="B737" t="s">
        <v>220</v>
      </c>
      <c r="C737" s="4">
        <v>0</v>
      </c>
      <c r="D737">
        <v>0</v>
      </c>
      <c r="E737" t="s">
        <v>212</v>
      </c>
      <c r="F737" t="s">
        <v>215</v>
      </c>
    </row>
    <row r="738" spans="1:6" x14ac:dyDescent="0.3">
      <c r="A738">
        <v>735</v>
      </c>
      <c r="B738" t="s">
        <v>220</v>
      </c>
      <c r="C738" s="4">
        <v>0</v>
      </c>
      <c r="D738">
        <v>0</v>
      </c>
      <c r="E738" t="s">
        <v>212</v>
      </c>
      <c r="F738" t="s">
        <v>215</v>
      </c>
    </row>
    <row r="739" spans="1:6" x14ac:dyDescent="0.3">
      <c r="A739">
        <v>736</v>
      </c>
      <c r="B739" t="s">
        <v>220</v>
      </c>
      <c r="C739" s="4">
        <v>0</v>
      </c>
      <c r="D739">
        <v>0</v>
      </c>
      <c r="E739" t="s">
        <v>212</v>
      </c>
      <c r="F739" t="s">
        <v>215</v>
      </c>
    </row>
    <row r="740" spans="1:6" x14ac:dyDescent="0.3">
      <c r="A740">
        <v>737</v>
      </c>
      <c r="B740" t="s">
        <v>220</v>
      </c>
      <c r="C740" s="4">
        <v>0</v>
      </c>
      <c r="D740">
        <v>0</v>
      </c>
      <c r="E740" t="s">
        <v>212</v>
      </c>
      <c r="F740" t="s">
        <v>215</v>
      </c>
    </row>
    <row r="741" spans="1:6" x14ac:dyDescent="0.3">
      <c r="A741">
        <v>738</v>
      </c>
      <c r="B741" t="s">
        <v>220</v>
      </c>
      <c r="C741" s="4">
        <v>0</v>
      </c>
      <c r="D741">
        <v>0</v>
      </c>
      <c r="E741" t="s">
        <v>212</v>
      </c>
      <c r="F741" t="s">
        <v>215</v>
      </c>
    </row>
    <row r="742" spans="1:6" x14ac:dyDescent="0.3">
      <c r="A742">
        <v>739</v>
      </c>
      <c r="B742" t="s">
        <v>220</v>
      </c>
      <c r="C742" s="4">
        <v>0</v>
      </c>
      <c r="D742">
        <v>0</v>
      </c>
      <c r="E742" t="s">
        <v>212</v>
      </c>
      <c r="F742" t="s">
        <v>215</v>
      </c>
    </row>
    <row r="743" spans="1:6" x14ac:dyDescent="0.3">
      <c r="A743">
        <v>740</v>
      </c>
      <c r="B743" t="s">
        <v>220</v>
      </c>
      <c r="C743" s="4">
        <v>0</v>
      </c>
      <c r="D743">
        <v>0</v>
      </c>
      <c r="E743" t="s">
        <v>212</v>
      </c>
      <c r="F743" t="s">
        <v>215</v>
      </c>
    </row>
    <row r="744" spans="1:6" x14ac:dyDescent="0.3">
      <c r="A744">
        <v>741</v>
      </c>
      <c r="B744" t="s">
        <v>220</v>
      </c>
      <c r="C744" s="4">
        <v>0</v>
      </c>
      <c r="D744">
        <v>0</v>
      </c>
      <c r="E744" t="s">
        <v>212</v>
      </c>
      <c r="F744" t="s">
        <v>215</v>
      </c>
    </row>
    <row r="745" spans="1:6" x14ac:dyDescent="0.3">
      <c r="A745">
        <v>742</v>
      </c>
      <c r="B745" t="s">
        <v>220</v>
      </c>
      <c r="C745" s="4">
        <v>0</v>
      </c>
      <c r="D745">
        <v>0</v>
      </c>
      <c r="E745" t="s">
        <v>212</v>
      </c>
      <c r="F745" t="s">
        <v>215</v>
      </c>
    </row>
    <row r="746" spans="1:6" x14ac:dyDescent="0.3">
      <c r="A746">
        <v>743</v>
      </c>
      <c r="B746" t="s">
        <v>220</v>
      </c>
      <c r="C746" s="4">
        <v>0</v>
      </c>
      <c r="D746">
        <v>0</v>
      </c>
      <c r="E746" t="s">
        <v>212</v>
      </c>
      <c r="F746" t="s">
        <v>215</v>
      </c>
    </row>
    <row r="747" spans="1:6" x14ac:dyDescent="0.3">
      <c r="A747">
        <v>744</v>
      </c>
      <c r="B747" t="s">
        <v>220</v>
      </c>
      <c r="C747" s="4">
        <v>0</v>
      </c>
      <c r="D747">
        <v>0</v>
      </c>
      <c r="E747" t="s">
        <v>212</v>
      </c>
      <c r="F747" t="s">
        <v>215</v>
      </c>
    </row>
    <row r="748" spans="1:6" x14ac:dyDescent="0.3">
      <c r="A748">
        <v>745</v>
      </c>
      <c r="B748" t="s">
        <v>220</v>
      </c>
      <c r="C748" s="4">
        <v>0</v>
      </c>
      <c r="D748">
        <v>0</v>
      </c>
      <c r="E748" t="s">
        <v>212</v>
      </c>
      <c r="F748" t="s">
        <v>215</v>
      </c>
    </row>
    <row r="749" spans="1:6" x14ac:dyDescent="0.3">
      <c r="A749">
        <v>746</v>
      </c>
      <c r="B749" t="s">
        <v>220</v>
      </c>
      <c r="C749" s="4">
        <v>0</v>
      </c>
      <c r="D749">
        <v>0</v>
      </c>
      <c r="E749" t="s">
        <v>212</v>
      </c>
      <c r="F749" t="s">
        <v>215</v>
      </c>
    </row>
    <row r="750" spans="1:6" x14ac:dyDescent="0.3">
      <c r="A750">
        <v>747</v>
      </c>
      <c r="B750" t="s">
        <v>220</v>
      </c>
      <c r="C750" s="4">
        <v>0</v>
      </c>
      <c r="D750">
        <v>0</v>
      </c>
      <c r="E750" t="s">
        <v>212</v>
      </c>
      <c r="F750" t="s">
        <v>215</v>
      </c>
    </row>
    <row r="751" spans="1:6" x14ac:dyDescent="0.3">
      <c r="A751">
        <v>748</v>
      </c>
      <c r="B751" t="s">
        <v>220</v>
      </c>
      <c r="C751" s="4">
        <v>0</v>
      </c>
      <c r="D751">
        <v>0</v>
      </c>
      <c r="E751" t="s">
        <v>212</v>
      </c>
      <c r="F751" t="s">
        <v>215</v>
      </c>
    </row>
    <row r="752" spans="1:6" x14ac:dyDescent="0.3">
      <c r="A752">
        <v>749</v>
      </c>
      <c r="B752" t="s">
        <v>220</v>
      </c>
      <c r="C752" s="4">
        <v>0</v>
      </c>
      <c r="D752">
        <v>0</v>
      </c>
      <c r="E752" t="s">
        <v>212</v>
      </c>
      <c r="F752" t="s">
        <v>215</v>
      </c>
    </row>
    <row r="753" spans="1:6" x14ac:dyDescent="0.3">
      <c r="A753">
        <v>750</v>
      </c>
      <c r="B753" t="s">
        <v>220</v>
      </c>
      <c r="C753" s="4">
        <v>0</v>
      </c>
      <c r="D753">
        <v>0</v>
      </c>
      <c r="E753" t="s">
        <v>212</v>
      </c>
      <c r="F753" t="s">
        <v>215</v>
      </c>
    </row>
    <row r="754" spans="1:6" x14ac:dyDescent="0.3">
      <c r="A754">
        <v>751</v>
      </c>
      <c r="B754" t="s">
        <v>220</v>
      </c>
      <c r="C754" s="4">
        <v>0</v>
      </c>
      <c r="D754">
        <v>0</v>
      </c>
      <c r="E754" t="s">
        <v>212</v>
      </c>
      <c r="F754" t="s">
        <v>215</v>
      </c>
    </row>
    <row r="755" spans="1:6" x14ac:dyDescent="0.3">
      <c r="A755">
        <v>752</v>
      </c>
      <c r="B755" t="s">
        <v>220</v>
      </c>
      <c r="C755" s="4">
        <v>0</v>
      </c>
      <c r="D755">
        <v>0</v>
      </c>
      <c r="E755" t="s">
        <v>212</v>
      </c>
      <c r="F755" t="s">
        <v>215</v>
      </c>
    </row>
    <row r="756" spans="1:6" x14ac:dyDescent="0.3">
      <c r="A756">
        <v>753</v>
      </c>
      <c r="B756" t="s">
        <v>220</v>
      </c>
      <c r="C756" s="4">
        <v>0</v>
      </c>
      <c r="D756">
        <v>0</v>
      </c>
      <c r="E756" t="s">
        <v>212</v>
      </c>
      <c r="F756" t="s">
        <v>215</v>
      </c>
    </row>
    <row r="757" spans="1:6" x14ac:dyDescent="0.3">
      <c r="A757">
        <v>754</v>
      </c>
      <c r="B757" t="s">
        <v>220</v>
      </c>
      <c r="C757" s="4">
        <v>0</v>
      </c>
      <c r="D757">
        <v>0</v>
      </c>
      <c r="E757" t="s">
        <v>212</v>
      </c>
      <c r="F757" t="s">
        <v>215</v>
      </c>
    </row>
    <row r="758" spans="1:6" x14ac:dyDescent="0.3">
      <c r="A758">
        <v>755</v>
      </c>
      <c r="B758" t="s">
        <v>220</v>
      </c>
      <c r="C758" s="4">
        <v>0</v>
      </c>
      <c r="D758">
        <v>0</v>
      </c>
      <c r="E758" t="s">
        <v>212</v>
      </c>
      <c r="F758" t="s">
        <v>215</v>
      </c>
    </row>
    <row r="759" spans="1:6" x14ac:dyDescent="0.3">
      <c r="A759">
        <v>756</v>
      </c>
      <c r="B759" t="s">
        <v>220</v>
      </c>
      <c r="C759" s="4">
        <v>0</v>
      </c>
      <c r="D759">
        <v>0</v>
      </c>
      <c r="E759" t="s">
        <v>212</v>
      </c>
      <c r="F759" t="s">
        <v>215</v>
      </c>
    </row>
    <row r="760" spans="1:6" x14ac:dyDescent="0.3">
      <c r="A760">
        <v>757</v>
      </c>
      <c r="B760" t="s">
        <v>220</v>
      </c>
      <c r="C760" s="4">
        <v>0</v>
      </c>
      <c r="D760">
        <v>0</v>
      </c>
      <c r="E760" t="s">
        <v>212</v>
      </c>
      <c r="F760" t="s">
        <v>215</v>
      </c>
    </row>
    <row r="761" spans="1:6" x14ac:dyDescent="0.3">
      <c r="A761">
        <v>758</v>
      </c>
      <c r="B761" t="s">
        <v>220</v>
      </c>
      <c r="C761" s="4">
        <v>0</v>
      </c>
      <c r="D761">
        <v>0</v>
      </c>
      <c r="E761" t="s">
        <v>212</v>
      </c>
      <c r="F761" t="s">
        <v>215</v>
      </c>
    </row>
    <row r="762" spans="1:6" x14ac:dyDescent="0.3">
      <c r="A762">
        <v>759</v>
      </c>
      <c r="B762" t="s">
        <v>220</v>
      </c>
      <c r="C762" s="4">
        <v>0</v>
      </c>
      <c r="D762">
        <v>0</v>
      </c>
      <c r="E762" t="s">
        <v>212</v>
      </c>
      <c r="F762" t="s">
        <v>215</v>
      </c>
    </row>
    <row r="763" spans="1:6" x14ac:dyDescent="0.3">
      <c r="A763">
        <v>760</v>
      </c>
      <c r="B763" t="s">
        <v>220</v>
      </c>
      <c r="C763" s="4">
        <v>0</v>
      </c>
      <c r="D763">
        <v>0</v>
      </c>
      <c r="E763" t="s">
        <v>212</v>
      </c>
      <c r="F763" t="s">
        <v>215</v>
      </c>
    </row>
    <row r="764" spans="1:6" x14ac:dyDescent="0.3">
      <c r="A764">
        <v>761</v>
      </c>
      <c r="B764" t="s">
        <v>220</v>
      </c>
      <c r="C764" s="4">
        <v>0</v>
      </c>
      <c r="D764">
        <v>0</v>
      </c>
      <c r="E764" t="s">
        <v>212</v>
      </c>
      <c r="F764" t="s">
        <v>215</v>
      </c>
    </row>
    <row r="765" spans="1:6" x14ac:dyDescent="0.3">
      <c r="A765">
        <v>762</v>
      </c>
      <c r="B765" t="s">
        <v>220</v>
      </c>
      <c r="C765" s="4">
        <v>0</v>
      </c>
      <c r="D765">
        <v>0</v>
      </c>
      <c r="E765" t="s">
        <v>212</v>
      </c>
      <c r="F765" t="s">
        <v>215</v>
      </c>
    </row>
    <row r="766" spans="1:6" x14ac:dyDescent="0.3">
      <c r="A766">
        <v>763</v>
      </c>
      <c r="B766" t="s">
        <v>220</v>
      </c>
      <c r="C766" s="4">
        <v>0</v>
      </c>
      <c r="D766">
        <v>0</v>
      </c>
      <c r="E766" t="s">
        <v>212</v>
      </c>
      <c r="F766" t="s">
        <v>215</v>
      </c>
    </row>
    <row r="767" spans="1:6" x14ac:dyDescent="0.3">
      <c r="A767">
        <v>764</v>
      </c>
      <c r="B767" t="s">
        <v>220</v>
      </c>
      <c r="C767" s="4">
        <v>0</v>
      </c>
      <c r="D767">
        <v>0</v>
      </c>
      <c r="E767" t="s">
        <v>212</v>
      </c>
      <c r="F767" t="s">
        <v>215</v>
      </c>
    </row>
    <row r="768" spans="1:6" x14ac:dyDescent="0.3">
      <c r="A768">
        <v>765</v>
      </c>
      <c r="B768" t="s">
        <v>220</v>
      </c>
      <c r="C768" s="4">
        <v>0</v>
      </c>
      <c r="D768">
        <v>0</v>
      </c>
      <c r="E768" t="s">
        <v>212</v>
      </c>
      <c r="F768" t="s">
        <v>215</v>
      </c>
    </row>
    <row r="769" spans="1:6" x14ac:dyDescent="0.3">
      <c r="A769">
        <v>766</v>
      </c>
      <c r="B769" t="s">
        <v>220</v>
      </c>
      <c r="C769" s="4">
        <v>0</v>
      </c>
      <c r="D769">
        <v>0</v>
      </c>
      <c r="E769" t="s">
        <v>212</v>
      </c>
      <c r="F769" t="s">
        <v>215</v>
      </c>
    </row>
    <row r="770" spans="1:6" x14ac:dyDescent="0.3">
      <c r="A770">
        <v>767</v>
      </c>
      <c r="B770" t="s">
        <v>220</v>
      </c>
      <c r="C770" s="4">
        <v>0</v>
      </c>
      <c r="D770">
        <v>0</v>
      </c>
      <c r="E770" t="s">
        <v>212</v>
      </c>
      <c r="F770" t="s">
        <v>215</v>
      </c>
    </row>
    <row r="771" spans="1:6" x14ac:dyDescent="0.3">
      <c r="A771">
        <v>768</v>
      </c>
      <c r="B771" t="s">
        <v>220</v>
      </c>
      <c r="C771" s="4">
        <v>0</v>
      </c>
      <c r="D771">
        <v>0</v>
      </c>
      <c r="E771" t="s">
        <v>212</v>
      </c>
      <c r="F771" t="s">
        <v>215</v>
      </c>
    </row>
    <row r="772" spans="1:6" x14ac:dyDescent="0.3">
      <c r="A772">
        <v>769</v>
      </c>
      <c r="B772" t="s">
        <v>220</v>
      </c>
      <c r="C772" s="4">
        <v>0</v>
      </c>
      <c r="D772">
        <v>0</v>
      </c>
      <c r="E772" t="s">
        <v>212</v>
      </c>
      <c r="F772" t="s">
        <v>215</v>
      </c>
    </row>
    <row r="773" spans="1:6" x14ac:dyDescent="0.3">
      <c r="A773">
        <v>770</v>
      </c>
      <c r="B773" t="s">
        <v>220</v>
      </c>
      <c r="C773" s="4">
        <v>0</v>
      </c>
      <c r="D773">
        <v>0</v>
      </c>
      <c r="E773" t="s">
        <v>212</v>
      </c>
      <c r="F773" t="s">
        <v>215</v>
      </c>
    </row>
    <row r="774" spans="1:6" x14ac:dyDescent="0.3">
      <c r="A774">
        <v>771</v>
      </c>
      <c r="B774" t="s">
        <v>220</v>
      </c>
      <c r="C774" s="4">
        <v>0</v>
      </c>
      <c r="D774">
        <v>0</v>
      </c>
      <c r="E774" t="s">
        <v>212</v>
      </c>
      <c r="F774" t="s">
        <v>215</v>
      </c>
    </row>
    <row r="775" spans="1:6" x14ac:dyDescent="0.3">
      <c r="A775">
        <v>772</v>
      </c>
      <c r="B775" t="s">
        <v>220</v>
      </c>
      <c r="C775" s="4">
        <v>0</v>
      </c>
      <c r="D775">
        <v>0</v>
      </c>
      <c r="E775" t="s">
        <v>212</v>
      </c>
      <c r="F775" t="s">
        <v>215</v>
      </c>
    </row>
    <row r="776" spans="1:6" x14ac:dyDescent="0.3">
      <c r="A776">
        <v>773</v>
      </c>
      <c r="B776" t="s">
        <v>220</v>
      </c>
      <c r="C776" s="4">
        <v>0</v>
      </c>
      <c r="D776">
        <v>0</v>
      </c>
      <c r="E776" t="s">
        <v>212</v>
      </c>
      <c r="F776" t="s">
        <v>215</v>
      </c>
    </row>
    <row r="777" spans="1:6" x14ac:dyDescent="0.3">
      <c r="A777">
        <v>774</v>
      </c>
      <c r="B777" t="s">
        <v>220</v>
      </c>
      <c r="C777" s="4">
        <v>0</v>
      </c>
      <c r="D777">
        <v>0</v>
      </c>
      <c r="E777" t="s">
        <v>212</v>
      </c>
      <c r="F777" t="s">
        <v>215</v>
      </c>
    </row>
    <row r="778" spans="1:6" x14ac:dyDescent="0.3">
      <c r="A778">
        <v>775</v>
      </c>
      <c r="B778" t="s">
        <v>220</v>
      </c>
      <c r="C778" s="4">
        <v>0</v>
      </c>
      <c r="D778">
        <v>0</v>
      </c>
      <c r="E778" t="s">
        <v>212</v>
      </c>
      <c r="F778" t="s">
        <v>215</v>
      </c>
    </row>
    <row r="779" spans="1:6" x14ac:dyDescent="0.3">
      <c r="A779">
        <v>776</v>
      </c>
      <c r="B779" t="s">
        <v>220</v>
      </c>
      <c r="C779" s="4">
        <v>0</v>
      </c>
      <c r="D779">
        <v>0</v>
      </c>
      <c r="E779" t="s">
        <v>212</v>
      </c>
      <c r="F779" t="s">
        <v>215</v>
      </c>
    </row>
    <row r="780" spans="1:6" x14ac:dyDescent="0.3">
      <c r="A780">
        <v>777</v>
      </c>
      <c r="B780" t="s">
        <v>220</v>
      </c>
      <c r="C780" s="4">
        <v>0</v>
      </c>
      <c r="D780">
        <v>0</v>
      </c>
      <c r="E780" t="s">
        <v>212</v>
      </c>
      <c r="F780" t="s">
        <v>215</v>
      </c>
    </row>
    <row r="781" spans="1:6" x14ac:dyDescent="0.3">
      <c r="A781">
        <v>778</v>
      </c>
      <c r="B781" t="s">
        <v>220</v>
      </c>
      <c r="C781" s="4">
        <v>0</v>
      </c>
      <c r="D781">
        <v>0</v>
      </c>
      <c r="E781" t="s">
        <v>212</v>
      </c>
      <c r="F781" t="s">
        <v>215</v>
      </c>
    </row>
    <row r="782" spans="1:6" x14ac:dyDescent="0.3">
      <c r="A782">
        <v>779</v>
      </c>
      <c r="B782" t="s">
        <v>220</v>
      </c>
      <c r="C782" s="4">
        <v>0</v>
      </c>
      <c r="D782">
        <v>0</v>
      </c>
      <c r="E782" t="s">
        <v>212</v>
      </c>
      <c r="F782" t="s">
        <v>215</v>
      </c>
    </row>
    <row r="783" spans="1:6" x14ac:dyDescent="0.3">
      <c r="A783">
        <v>780</v>
      </c>
      <c r="B783" t="s">
        <v>220</v>
      </c>
      <c r="C783" s="4">
        <v>0</v>
      </c>
      <c r="D783">
        <v>0</v>
      </c>
      <c r="E783" t="s">
        <v>212</v>
      </c>
      <c r="F783" t="s">
        <v>215</v>
      </c>
    </row>
    <row r="784" spans="1:6" x14ac:dyDescent="0.3">
      <c r="A784">
        <v>781</v>
      </c>
      <c r="B784" t="s">
        <v>220</v>
      </c>
      <c r="C784" s="4">
        <v>0</v>
      </c>
      <c r="D784">
        <v>0</v>
      </c>
      <c r="E784" t="s">
        <v>212</v>
      </c>
      <c r="F784" t="s">
        <v>215</v>
      </c>
    </row>
    <row r="785" spans="1:6" x14ac:dyDescent="0.3">
      <c r="A785">
        <v>782</v>
      </c>
      <c r="B785" t="s">
        <v>220</v>
      </c>
      <c r="C785" s="4">
        <v>0</v>
      </c>
      <c r="D785">
        <v>0</v>
      </c>
      <c r="E785" t="s">
        <v>212</v>
      </c>
      <c r="F785" t="s">
        <v>215</v>
      </c>
    </row>
    <row r="786" spans="1:6" x14ac:dyDescent="0.3">
      <c r="A786">
        <v>783</v>
      </c>
      <c r="B786" t="s">
        <v>220</v>
      </c>
      <c r="C786" s="4">
        <v>0</v>
      </c>
      <c r="D786">
        <v>0</v>
      </c>
      <c r="E786" t="s">
        <v>212</v>
      </c>
      <c r="F786" t="s">
        <v>215</v>
      </c>
    </row>
    <row r="787" spans="1:6" x14ac:dyDescent="0.3">
      <c r="A787">
        <v>784</v>
      </c>
      <c r="B787" t="s">
        <v>220</v>
      </c>
      <c r="C787" s="4">
        <v>0</v>
      </c>
      <c r="D787">
        <v>0</v>
      </c>
      <c r="E787" t="s">
        <v>212</v>
      </c>
      <c r="F787" t="s">
        <v>215</v>
      </c>
    </row>
    <row r="788" spans="1:6" x14ac:dyDescent="0.3">
      <c r="A788">
        <v>785</v>
      </c>
      <c r="B788" t="s">
        <v>220</v>
      </c>
      <c r="C788" s="4">
        <v>0</v>
      </c>
      <c r="D788">
        <v>0</v>
      </c>
      <c r="E788" t="s">
        <v>212</v>
      </c>
      <c r="F788" t="s">
        <v>215</v>
      </c>
    </row>
    <row r="789" spans="1:6" x14ac:dyDescent="0.3">
      <c r="A789">
        <v>786</v>
      </c>
      <c r="B789" t="s">
        <v>220</v>
      </c>
      <c r="C789" s="4">
        <v>0</v>
      </c>
      <c r="D789">
        <v>0</v>
      </c>
      <c r="E789" t="s">
        <v>212</v>
      </c>
      <c r="F789" t="s">
        <v>215</v>
      </c>
    </row>
    <row r="790" spans="1:6" x14ac:dyDescent="0.3">
      <c r="A790">
        <v>787</v>
      </c>
      <c r="B790" t="s">
        <v>220</v>
      </c>
      <c r="C790" s="4">
        <v>0</v>
      </c>
      <c r="D790">
        <v>0</v>
      </c>
      <c r="E790" t="s">
        <v>212</v>
      </c>
      <c r="F790" t="s">
        <v>215</v>
      </c>
    </row>
    <row r="791" spans="1:6" x14ac:dyDescent="0.3">
      <c r="A791">
        <v>788</v>
      </c>
      <c r="B791" t="s">
        <v>220</v>
      </c>
      <c r="C791" s="4">
        <v>0</v>
      </c>
      <c r="D791">
        <v>0</v>
      </c>
      <c r="E791" t="s">
        <v>212</v>
      </c>
      <c r="F791" t="s">
        <v>215</v>
      </c>
    </row>
    <row r="792" spans="1:6" x14ac:dyDescent="0.3">
      <c r="A792">
        <v>789</v>
      </c>
      <c r="B792" t="s">
        <v>220</v>
      </c>
      <c r="C792" s="4">
        <v>0</v>
      </c>
      <c r="D792">
        <v>0</v>
      </c>
      <c r="E792" t="s">
        <v>212</v>
      </c>
      <c r="F792" t="s">
        <v>215</v>
      </c>
    </row>
    <row r="793" spans="1:6" x14ac:dyDescent="0.3">
      <c r="A793">
        <v>790</v>
      </c>
      <c r="B793" t="s">
        <v>220</v>
      </c>
      <c r="C793" s="4">
        <v>0</v>
      </c>
      <c r="D793">
        <v>0</v>
      </c>
      <c r="E793" t="s">
        <v>212</v>
      </c>
      <c r="F793" t="s">
        <v>215</v>
      </c>
    </row>
    <row r="794" spans="1:6" x14ac:dyDescent="0.3">
      <c r="A794">
        <v>791</v>
      </c>
      <c r="B794" t="s">
        <v>220</v>
      </c>
      <c r="C794" s="4">
        <v>0</v>
      </c>
      <c r="D794">
        <v>0</v>
      </c>
      <c r="E794" t="s">
        <v>212</v>
      </c>
      <c r="F794" t="s">
        <v>215</v>
      </c>
    </row>
    <row r="795" spans="1:6" x14ac:dyDescent="0.3">
      <c r="A795">
        <v>792</v>
      </c>
      <c r="B795" t="s">
        <v>220</v>
      </c>
      <c r="C795" s="4">
        <v>0</v>
      </c>
      <c r="D795">
        <v>0</v>
      </c>
      <c r="E795" t="s">
        <v>212</v>
      </c>
      <c r="F795" t="s">
        <v>215</v>
      </c>
    </row>
    <row r="796" spans="1:6" x14ac:dyDescent="0.3">
      <c r="A796">
        <v>793</v>
      </c>
      <c r="B796" t="s">
        <v>220</v>
      </c>
      <c r="C796" s="4">
        <v>0</v>
      </c>
      <c r="D796">
        <v>0</v>
      </c>
      <c r="E796" t="s">
        <v>212</v>
      </c>
      <c r="F796" t="s">
        <v>215</v>
      </c>
    </row>
    <row r="797" spans="1:6" x14ac:dyDescent="0.3">
      <c r="A797">
        <v>794</v>
      </c>
      <c r="B797" t="s">
        <v>220</v>
      </c>
      <c r="C797" s="4">
        <v>0</v>
      </c>
      <c r="D797">
        <v>0</v>
      </c>
      <c r="E797" t="s">
        <v>212</v>
      </c>
      <c r="F797" t="s">
        <v>215</v>
      </c>
    </row>
    <row r="798" spans="1:6" x14ac:dyDescent="0.3">
      <c r="A798">
        <v>795</v>
      </c>
      <c r="B798" t="s">
        <v>220</v>
      </c>
      <c r="C798" s="4">
        <v>0</v>
      </c>
      <c r="D798">
        <v>0</v>
      </c>
      <c r="E798" t="s">
        <v>212</v>
      </c>
      <c r="F798" t="s">
        <v>215</v>
      </c>
    </row>
    <row r="799" spans="1:6" x14ac:dyDescent="0.3">
      <c r="A799">
        <v>796</v>
      </c>
      <c r="B799" t="s">
        <v>220</v>
      </c>
      <c r="C799" s="4">
        <v>0</v>
      </c>
      <c r="D799">
        <v>0</v>
      </c>
      <c r="E799" t="s">
        <v>212</v>
      </c>
      <c r="F799" t="s">
        <v>215</v>
      </c>
    </row>
    <row r="800" spans="1:6" x14ac:dyDescent="0.3">
      <c r="A800">
        <v>797</v>
      </c>
      <c r="B800" t="s">
        <v>220</v>
      </c>
      <c r="C800" s="4">
        <v>0</v>
      </c>
      <c r="D800">
        <v>0</v>
      </c>
      <c r="E800" t="s">
        <v>212</v>
      </c>
      <c r="F800" t="s">
        <v>215</v>
      </c>
    </row>
    <row r="801" spans="1:6" x14ac:dyDescent="0.3">
      <c r="A801">
        <v>798</v>
      </c>
      <c r="B801" t="s">
        <v>220</v>
      </c>
      <c r="C801" s="4">
        <v>0</v>
      </c>
      <c r="D801">
        <v>0</v>
      </c>
      <c r="E801" t="s">
        <v>212</v>
      </c>
      <c r="F801" t="s">
        <v>215</v>
      </c>
    </row>
    <row r="802" spans="1:6" x14ac:dyDescent="0.3">
      <c r="A802">
        <v>799</v>
      </c>
      <c r="B802" t="s">
        <v>220</v>
      </c>
      <c r="C802" s="4">
        <v>0</v>
      </c>
      <c r="D802">
        <v>0</v>
      </c>
      <c r="E802" t="s">
        <v>212</v>
      </c>
      <c r="F802" t="s">
        <v>215</v>
      </c>
    </row>
    <row r="803" spans="1:6" x14ac:dyDescent="0.3">
      <c r="A803">
        <v>800</v>
      </c>
      <c r="B803" t="s">
        <v>220</v>
      </c>
      <c r="C803" s="4">
        <v>0</v>
      </c>
      <c r="D803">
        <v>0</v>
      </c>
      <c r="E803" t="s">
        <v>212</v>
      </c>
      <c r="F803" t="s">
        <v>215</v>
      </c>
    </row>
    <row r="804" spans="1:6" x14ac:dyDescent="0.3">
      <c r="A804">
        <v>801</v>
      </c>
      <c r="B804" t="s">
        <v>220</v>
      </c>
      <c r="C804" s="4">
        <v>0</v>
      </c>
      <c r="D804">
        <v>0</v>
      </c>
      <c r="E804" t="s">
        <v>212</v>
      </c>
      <c r="F804" t="s">
        <v>215</v>
      </c>
    </row>
    <row r="805" spans="1:6" x14ac:dyDescent="0.3">
      <c r="A805">
        <v>802</v>
      </c>
      <c r="B805" t="s">
        <v>220</v>
      </c>
      <c r="C805" s="4">
        <v>0</v>
      </c>
      <c r="D805">
        <v>0</v>
      </c>
      <c r="E805" t="s">
        <v>212</v>
      </c>
      <c r="F805" t="s">
        <v>215</v>
      </c>
    </row>
    <row r="806" spans="1:6" x14ac:dyDescent="0.3">
      <c r="A806">
        <v>803</v>
      </c>
      <c r="B806" t="s">
        <v>220</v>
      </c>
      <c r="C806" s="4">
        <v>0</v>
      </c>
      <c r="D806">
        <v>0</v>
      </c>
      <c r="E806" t="s">
        <v>212</v>
      </c>
      <c r="F806" t="s">
        <v>215</v>
      </c>
    </row>
    <row r="807" spans="1:6" x14ac:dyDescent="0.3">
      <c r="A807">
        <v>804</v>
      </c>
      <c r="B807" t="s">
        <v>220</v>
      </c>
      <c r="C807" s="4">
        <v>0</v>
      </c>
      <c r="D807">
        <v>0</v>
      </c>
      <c r="E807" t="s">
        <v>212</v>
      </c>
      <c r="F807" t="s">
        <v>215</v>
      </c>
    </row>
    <row r="808" spans="1:6" x14ac:dyDescent="0.3">
      <c r="A808">
        <v>805</v>
      </c>
      <c r="B808" t="s">
        <v>220</v>
      </c>
      <c r="C808" s="4">
        <v>0</v>
      </c>
      <c r="D808">
        <v>0</v>
      </c>
      <c r="E808" t="s">
        <v>212</v>
      </c>
      <c r="F808" t="s">
        <v>215</v>
      </c>
    </row>
    <row r="809" spans="1:6" x14ac:dyDescent="0.3">
      <c r="A809">
        <v>806</v>
      </c>
      <c r="B809" t="s">
        <v>220</v>
      </c>
      <c r="C809" s="4">
        <v>0</v>
      </c>
      <c r="D809">
        <v>0</v>
      </c>
      <c r="E809" t="s">
        <v>212</v>
      </c>
      <c r="F809" t="s">
        <v>215</v>
      </c>
    </row>
    <row r="810" spans="1:6" x14ac:dyDescent="0.3">
      <c r="A810">
        <v>807</v>
      </c>
      <c r="B810" t="s">
        <v>220</v>
      </c>
      <c r="C810" s="4">
        <v>0</v>
      </c>
      <c r="D810">
        <v>0</v>
      </c>
      <c r="E810" t="s">
        <v>212</v>
      </c>
      <c r="F810" t="s">
        <v>215</v>
      </c>
    </row>
    <row r="811" spans="1:6" x14ac:dyDescent="0.3">
      <c r="A811">
        <v>808</v>
      </c>
      <c r="B811" t="s">
        <v>220</v>
      </c>
      <c r="C811" s="4">
        <v>0</v>
      </c>
      <c r="D811">
        <v>0</v>
      </c>
      <c r="E811" t="s">
        <v>212</v>
      </c>
      <c r="F811" t="s">
        <v>215</v>
      </c>
    </row>
    <row r="812" spans="1:6" x14ac:dyDescent="0.3">
      <c r="A812">
        <v>809</v>
      </c>
      <c r="B812" t="s">
        <v>220</v>
      </c>
      <c r="C812" s="4">
        <v>0</v>
      </c>
      <c r="D812">
        <v>0</v>
      </c>
      <c r="E812" t="s">
        <v>212</v>
      </c>
      <c r="F812" t="s">
        <v>215</v>
      </c>
    </row>
    <row r="813" spans="1:6" x14ac:dyDescent="0.3">
      <c r="A813">
        <v>810</v>
      </c>
      <c r="B813" t="s">
        <v>220</v>
      </c>
      <c r="C813" s="4">
        <v>0</v>
      </c>
      <c r="D813">
        <v>0</v>
      </c>
      <c r="E813" t="s">
        <v>212</v>
      </c>
      <c r="F813" t="s">
        <v>215</v>
      </c>
    </row>
    <row r="814" spans="1:6" x14ac:dyDescent="0.3">
      <c r="A814">
        <v>811</v>
      </c>
      <c r="B814" t="s">
        <v>220</v>
      </c>
      <c r="C814" s="4">
        <v>0</v>
      </c>
      <c r="D814">
        <v>0</v>
      </c>
      <c r="E814" t="s">
        <v>212</v>
      </c>
      <c r="F814" t="s">
        <v>215</v>
      </c>
    </row>
    <row r="815" spans="1:6" x14ac:dyDescent="0.3">
      <c r="A815">
        <v>812</v>
      </c>
      <c r="B815" t="s">
        <v>220</v>
      </c>
      <c r="C815" s="4">
        <v>0</v>
      </c>
      <c r="D815">
        <v>0</v>
      </c>
      <c r="E815" t="s">
        <v>212</v>
      </c>
      <c r="F815" t="s">
        <v>215</v>
      </c>
    </row>
    <row r="816" spans="1:6" x14ac:dyDescent="0.3">
      <c r="A816">
        <v>813</v>
      </c>
      <c r="B816" t="s">
        <v>220</v>
      </c>
      <c r="C816" s="4">
        <v>0</v>
      </c>
      <c r="D816">
        <v>0</v>
      </c>
      <c r="E816" t="s">
        <v>212</v>
      </c>
      <c r="F816" t="s">
        <v>215</v>
      </c>
    </row>
    <row r="817" spans="1:6" x14ac:dyDescent="0.3">
      <c r="A817">
        <v>814</v>
      </c>
      <c r="B817" t="s">
        <v>220</v>
      </c>
      <c r="C817" s="4">
        <v>0</v>
      </c>
      <c r="D817">
        <v>0</v>
      </c>
      <c r="E817" t="s">
        <v>212</v>
      </c>
      <c r="F817" t="s">
        <v>215</v>
      </c>
    </row>
    <row r="818" spans="1:6" x14ac:dyDescent="0.3">
      <c r="A818">
        <v>815</v>
      </c>
      <c r="B818" t="s">
        <v>220</v>
      </c>
      <c r="C818" s="4">
        <v>0</v>
      </c>
      <c r="D818">
        <v>0</v>
      </c>
      <c r="E818" t="s">
        <v>212</v>
      </c>
      <c r="F818" t="s">
        <v>215</v>
      </c>
    </row>
    <row r="819" spans="1:6" x14ac:dyDescent="0.3">
      <c r="A819">
        <v>816</v>
      </c>
      <c r="B819" t="s">
        <v>220</v>
      </c>
      <c r="C819" s="4">
        <v>0</v>
      </c>
      <c r="D819">
        <v>0</v>
      </c>
      <c r="E819" t="s">
        <v>212</v>
      </c>
      <c r="F819" t="s">
        <v>215</v>
      </c>
    </row>
    <row r="820" spans="1:6" x14ac:dyDescent="0.3">
      <c r="A820">
        <v>817</v>
      </c>
      <c r="B820" t="s">
        <v>220</v>
      </c>
      <c r="C820" s="4">
        <v>0</v>
      </c>
      <c r="D820">
        <v>0</v>
      </c>
      <c r="E820" t="s">
        <v>212</v>
      </c>
      <c r="F820" t="s">
        <v>215</v>
      </c>
    </row>
    <row r="821" spans="1:6" x14ac:dyDescent="0.3">
      <c r="A821">
        <v>818</v>
      </c>
      <c r="B821" t="s">
        <v>220</v>
      </c>
      <c r="C821" s="4">
        <v>0</v>
      </c>
      <c r="D821">
        <v>0</v>
      </c>
      <c r="E821" t="s">
        <v>212</v>
      </c>
      <c r="F821" t="s">
        <v>215</v>
      </c>
    </row>
    <row r="822" spans="1:6" x14ac:dyDescent="0.3">
      <c r="A822">
        <v>819</v>
      </c>
      <c r="B822" t="s">
        <v>220</v>
      </c>
      <c r="C822" s="4">
        <v>0</v>
      </c>
      <c r="D822">
        <v>0</v>
      </c>
      <c r="E822" t="s">
        <v>212</v>
      </c>
      <c r="F822" t="s">
        <v>215</v>
      </c>
    </row>
    <row r="823" spans="1:6" x14ac:dyDescent="0.3">
      <c r="A823">
        <v>820</v>
      </c>
      <c r="B823" t="s">
        <v>220</v>
      </c>
      <c r="C823" s="4">
        <v>0</v>
      </c>
      <c r="D823">
        <v>0</v>
      </c>
      <c r="E823" t="s">
        <v>212</v>
      </c>
      <c r="F823" t="s">
        <v>215</v>
      </c>
    </row>
    <row r="824" spans="1:6" x14ac:dyDescent="0.3">
      <c r="A824">
        <v>821</v>
      </c>
      <c r="B824" t="s">
        <v>220</v>
      </c>
      <c r="C824" s="4">
        <v>0</v>
      </c>
      <c r="D824">
        <v>0</v>
      </c>
      <c r="E824" t="s">
        <v>212</v>
      </c>
      <c r="F824" t="s">
        <v>215</v>
      </c>
    </row>
    <row r="825" spans="1:6" x14ac:dyDescent="0.3">
      <c r="A825">
        <v>822</v>
      </c>
      <c r="B825" t="s">
        <v>220</v>
      </c>
      <c r="C825" s="4">
        <v>0</v>
      </c>
      <c r="D825">
        <v>0</v>
      </c>
      <c r="E825" t="s">
        <v>212</v>
      </c>
      <c r="F825" t="s">
        <v>215</v>
      </c>
    </row>
    <row r="826" spans="1:6" x14ac:dyDescent="0.3">
      <c r="A826">
        <v>823</v>
      </c>
      <c r="B826" t="s">
        <v>220</v>
      </c>
      <c r="C826" s="4">
        <v>0</v>
      </c>
      <c r="D826">
        <v>0</v>
      </c>
      <c r="E826" t="s">
        <v>212</v>
      </c>
      <c r="F826" t="s">
        <v>215</v>
      </c>
    </row>
    <row r="827" spans="1:6" x14ac:dyDescent="0.3">
      <c r="A827">
        <v>824</v>
      </c>
      <c r="B827" t="s">
        <v>220</v>
      </c>
      <c r="C827" s="4">
        <v>0</v>
      </c>
      <c r="D827">
        <v>0</v>
      </c>
      <c r="E827" t="s">
        <v>212</v>
      </c>
      <c r="F827" t="s">
        <v>215</v>
      </c>
    </row>
    <row r="828" spans="1:6" x14ac:dyDescent="0.3">
      <c r="A828">
        <v>825</v>
      </c>
      <c r="B828" t="s">
        <v>220</v>
      </c>
      <c r="C828" s="4">
        <v>0</v>
      </c>
      <c r="D828">
        <v>0</v>
      </c>
      <c r="E828" t="s">
        <v>212</v>
      </c>
      <c r="F828" t="s">
        <v>215</v>
      </c>
    </row>
    <row r="829" spans="1:6" x14ac:dyDescent="0.3">
      <c r="A829">
        <v>826</v>
      </c>
      <c r="B829" t="s">
        <v>220</v>
      </c>
      <c r="C829" s="4">
        <v>0</v>
      </c>
      <c r="D829">
        <v>0</v>
      </c>
      <c r="E829" t="s">
        <v>212</v>
      </c>
      <c r="F829" t="s">
        <v>215</v>
      </c>
    </row>
    <row r="830" spans="1:6" x14ac:dyDescent="0.3">
      <c r="A830">
        <v>827</v>
      </c>
      <c r="B830" t="s">
        <v>220</v>
      </c>
      <c r="C830" s="4">
        <v>0</v>
      </c>
      <c r="D830">
        <v>0</v>
      </c>
      <c r="E830" t="s">
        <v>212</v>
      </c>
      <c r="F830" t="s">
        <v>215</v>
      </c>
    </row>
    <row r="831" spans="1:6" x14ac:dyDescent="0.3">
      <c r="A831">
        <v>828</v>
      </c>
      <c r="B831" t="s">
        <v>220</v>
      </c>
      <c r="C831" s="4">
        <v>0</v>
      </c>
      <c r="D831">
        <v>0</v>
      </c>
      <c r="E831" t="s">
        <v>212</v>
      </c>
      <c r="F831" t="s">
        <v>215</v>
      </c>
    </row>
    <row r="832" spans="1:6" x14ac:dyDescent="0.3">
      <c r="A832">
        <v>829</v>
      </c>
      <c r="B832" t="s">
        <v>220</v>
      </c>
      <c r="C832" s="4">
        <v>0</v>
      </c>
      <c r="D832">
        <v>0</v>
      </c>
      <c r="E832" t="s">
        <v>212</v>
      </c>
      <c r="F832" t="s">
        <v>215</v>
      </c>
    </row>
    <row r="833" spans="1:6" x14ac:dyDescent="0.3">
      <c r="A833">
        <v>830</v>
      </c>
      <c r="B833" t="s">
        <v>220</v>
      </c>
      <c r="C833" s="4">
        <v>0</v>
      </c>
      <c r="D833">
        <v>0</v>
      </c>
      <c r="E833" t="s">
        <v>212</v>
      </c>
      <c r="F833" t="s">
        <v>215</v>
      </c>
    </row>
    <row r="834" spans="1:6" x14ac:dyDescent="0.3">
      <c r="A834">
        <v>831</v>
      </c>
      <c r="B834" t="s">
        <v>220</v>
      </c>
      <c r="C834" s="4">
        <v>0</v>
      </c>
      <c r="D834">
        <v>0</v>
      </c>
      <c r="E834" t="s">
        <v>212</v>
      </c>
      <c r="F834" t="s">
        <v>215</v>
      </c>
    </row>
    <row r="835" spans="1:6" x14ac:dyDescent="0.3">
      <c r="A835">
        <v>832</v>
      </c>
      <c r="B835" t="s">
        <v>220</v>
      </c>
      <c r="C835" s="4">
        <v>0</v>
      </c>
      <c r="D835">
        <v>0</v>
      </c>
      <c r="E835" t="s">
        <v>212</v>
      </c>
      <c r="F835" t="s">
        <v>215</v>
      </c>
    </row>
    <row r="836" spans="1:6" x14ac:dyDescent="0.3">
      <c r="A836">
        <v>833</v>
      </c>
      <c r="B836" t="s">
        <v>220</v>
      </c>
      <c r="C836" s="4">
        <v>0</v>
      </c>
      <c r="D836">
        <v>0</v>
      </c>
      <c r="E836" t="s">
        <v>212</v>
      </c>
      <c r="F836" t="s">
        <v>215</v>
      </c>
    </row>
    <row r="837" spans="1:6" x14ac:dyDescent="0.3">
      <c r="A837">
        <v>834</v>
      </c>
      <c r="B837" t="s">
        <v>220</v>
      </c>
      <c r="C837" s="4">
        <v>0</v>
      </c>
      <c r="D837">
        <v>0</v>
      </c>
      <c r="E837" t="s">
        <v>212</v>
      </c>
      <c r="F837" t="s">
        <v>215</v>
      </c>
    </row>
    <row r="838" spans="1:6" x14ac:dyDescent="0.3">
      <c r="A838">
        <v>835</v>
      </c>
      <c r="B838" t="s">
        <v>220</v>
      </c>
      <c r="C838" s="4">
        <v>0</v>
      </c>
      <c r="D838">
        <v>0</v>
      </c>
      <c r="E838" t="s">
        <v>212</v>
      </c>
      <c r="F838" t="s">
        <v>215</v>
      </c>
    </row>
    <row r="839" spans="1:6" x14ac:dyDescent="0.3">
      <c r="A839">
        <v>836</v>
      </c>
      <c r="B839" t="s">
        <v>220</v>
      </c>
      <c r="C839" s="4">
        <v>0</v>
      </c>
      <c r="D839">
        <v>0</v>
      </c>
      <c r="E839" t="s">
        <v>212</v>
      </c>
      <c r="F839" t="s">
        <v>215</v>
      </c>
    </row>
    <row r="840" spans="1:6" x14ac:dyDescent="0.3">
      <c r="A840">
        <v>837</v>
      </c>
      <c r="B840" t="s">
        <v>220</v>
      </c>
      <c r="C840" s="4">
        <v>0</v>
      </c>
      <c r="D840">
        <v>0</v>
      </c>
      <c r="E840" t="s">
        <v>212</v>
      </c>
      <c r="F840" t="s">
        <v>215</v>
      </c>
    </row>
    <row r="841" spans="1:6" x14ac:dyDescent="0.3">
      <c r="A841">
        <v>838</v>
      </c>
      <c r="B841" t="s">
        <v>220</v>
      </c>
      <c r="C841" s="4">
        <v>0</v>
      </c>
      <c r="D841">
        <v>0</v>
      </c>
      <c r="E841" t="s">
        <v>212</v>
      </c>
      <c r="F841" t="s">
        <v>215</v>
      </c>
    </row>
    <row r="842" spans="1:6" x14ac:dyDescent="0.3">
      <c r="A842">
        <v>839</v>
      </c>
      <c r="B842" t="s">
        <v>220</v>
      </c>
      <c r="C842" s="4">
        <v>0</v>
      </c>
      <c r="D842">
        <v>0</v>
      </c>
      <c r="E842" t="s">
        <v>212</v>
      </c>
      <c r="F842" t="s">
        <v>215</v>
      </c>
    </row>
    <row r="843" spans="1:6" x14ac:dyDescent="0.3">
      <c r="A843">
        <v>840</v>
      </c>
      <c r="B843" t="s">
        <v>220</v>
      </c>
      <c r="C843" s="4">
        <v>0</v>
      </c>
      <c r="D843">
        <v>0</v>
      </c>
      <c r="E843" t="s">
        <v>212</v>
      </c>
      <c r="F843" t="s">
        <v>215</v>
      </c>
    </row>
    <row r="844" spans="1:6" x14ac:dyDescent="0.3">
      <c r="A844">
        <v>841</v>
      </c>
      <c r="B844" t="s">
        <v>220</v>
      </c>
      <c r="C844" s="4">
        <v>0</v>
      </c>
      <c r="D844">
        <v>0</v>
      </c>
      <c r="E844" t="s">
        <v>212</v>
      </c>
      <c r="F844" t="s">
        <v>215</v>
      </c>
    </row>
    <row r="845" spans="1:6" x14ac:dyDescent="0.3">
      <c r="A845">
        <v>842</v>
      </c>
      <c r="B845" t="s">
        <v>220</v>
      </c>
      <c r="C845" s="4">
        <v>0</v>
      </c>
      <c r="D845">
        <v>0</v>
      </c>
      <c r="E845" t="s">
        <v>212</v>
      </c>
      <c r="F845" t="s">
        <v>215</v>
      </c>
    </row>
    <row r="846" spans="1:6" x14ac:dyDescent="0.3">
      <c r="A846">
        <v>843</v>
      </c>
      <c r="B846" t="s">
        <v>220</v>
      </c>
      <c r="C846" s="4">
        <v>0</v>
      </c>
      <c r="D846">
        <v>0</v>
      </c>
      <c r="E846" t="s">
        <v>212</v>
      </c>
      <c r="F846" t="s">
        <v>215</v>
      </c>
    </row>
    <row r="847" spans="1:6" x14ac:dyDescent="0.3">
      <c r="A847">
        <v>844</v>
      </c>
      <c r="B847" t="s">
        <v>220</v>
      </c>
      <c r="C847" s="4">
        <v>0</v>
      </c>
      <c r="D847">
        <v>0</v>
      </c>
      <c r="E847" t="s">
        <v>212</v>
      </c>
      <c r="F847" t="s">
        <v>215</v>
      </c>
    </row>
    <row r="848" spans="1:6" x14ac:dyDescent="0.3">
      <c r="A848">
        <v>845</v>
      </c>
      <c r="B848" t="s">
        <v>220</v>
      </c>
      <c r="C848" s="4">
        <v>0</v>
      </c>
      <c r="D848">
        <v>0</v>
      </c>
      <c r="E848" t="s">
        <v>212</v>
      </c>
      <c r="F848" t="s">
        <v>215</v>
      </c>
    </row>
    <row r="849" spans="1:6" x14ac:dyDescent="0.3">
      <c r="A849">
        <v>846</v>
      </c>
      <c r="B849" t="s">
        <v>220</v>
      </c>
      <c r="C849" s="4">
        <v>0</v>
      </c>
      <c r="D849">
        <v>0</v>
      </c>
      <c r="E849" t="s">
        <v>212</v>
      </c>
      <c r="F849" t="s">
        <v>215</v>
      </c>
    </row>
    <row r="850" spans="1:6" x14ac:dyDescent="0.3">
      <c r="A850">
        <v>847</v>
      </c>
      <c r="B850" t="s">
        <v>220</v>
      </c>
      <c r="C850" s="4">
        <v>0</v>
      </c>
      <c r="D850">
        <v>0</v>
      </c>
      <c r="E850" t="s">
        <v>212</v>
      </c>
      <c r="F850" t="s">
        <v>215</v>
      </c>
    </row>
    <row r="851" spans="1:6" x14ac:dyDescent="0.3">
      <c r="A851">
        <v>848</v>
      </c>
      <c r="B851" t="s">
        <v>220</v>
      </c>
      <c r="C851" s="4">
        <v>0</v>
      </c>
      <c r="D851">
        <v>0</v>
      </c>
      <c r="E851" t="s">
        <v>212</v>
      </c>
      <c r="F851" t="s">
        <v>215</v>
      </c>
    </row>
    <row r="852" spans="1:6" x14ac:dyDescent="0.3">
      <c r="A852">
        <v>849</v>
      </c>
      <c r="B852" t="s">
        <v>220</v>
      </c>
      <c r="C852" s="4">
        <v>0</v>
      </c>
      <c r="D852">
        <v>0</v>
      </c>
      <c r="E852" t="s">
        <v>212</v>
      </c>
      <c r="F852" t="s">
        <v>215</v>
      </c>
    </row>
    <row r="853" spans="1:6" x14ac:dyDescent="0.3">
      <c r="A853">
        <v>850</v>
      </c>
      <c r="B853" t="s">
        <v>220</v>
      </c>
      <c r="C853" s="4">
        <v>0</v>
      </c>
      <c r="D853">
        <v>0</v>
      </c>
      <c r="E853" t="s">
        <v>212</v>
      </c>
      <c r="F853" t="s">
        <v>215</v>
      </c>
    </row>
    <row r="854" spans="1:6" x14ac:dyDescent="0.3">
      <c r="A854">
        <v>851</v>
      </c>
      <c r="B854" t="s">
        <v>220</v>
      </c>
      <c r="C854" s="4">
        <v>0</v>
      </c>
      <c r="D854">
        <v>0</v>
      </c>
      <c r="E854" t="s">
        <v>212</v>
      </c>
      <c r="F854" t="s">
        <v>215</v>
      </c>
    </row>
    <row r="855" spans="1:6" x14ac:dyDescent="0.3">
      <c r="A855">
        <v>852</v>
      </c>
      <c r="B855" t="s">
        <v>220</v>
      </c>
      <c r="C855" s="4">
        <v>0</v>
      </c>
      <c r="D855">
        <v>0</v>
      </c>
      <c r="E855" t="s">
        <v>212</v>
      </c>
      <c r="F855" t="s">
        <v>215</v>
      </c>
    </row>
    <row r="856" spans="1:6" x14ac:dyDescent="0.3">
      <c r="A856">
        <v>853</v>
      </c>
      <c r="B856" t="s">
        <v>220</v>
      </c>
      <c r="C856" s="4">
        <v>0</v>
      </c>
      <c r="D856">
        <v>0</v>
      </c>
      <c r="E856" t="s">
        <v>212</v>
      </c>
      <c r="F856" t="s">
        <v>215</v>
      </c>
    </row>
    <row r="857" spans="1:6" x14ac:dyDescent="0.3">
      <c r="A857">
        <v>854</v>
      </c>
      <c r="B857" t="s">
        <v>220</v>
      </c>
      <c r="C857" s="4">
        <v>0</v>
      </c>
      <c r="D857">
        <v>0</v>
      </c>
      <c r="E857" t="s">
        <v>212</v>
      </c>
      <c r="F857" t="s">
        <v>215</v>
      </c>
    </row>
    <row r="858" spans="1:6" x14ac:dyDescent="0.3">
      <c r="A858">
        <v>855</v>
      </c>
      <c r="B858" t="s">
        <v>220</v>
      </c>
      <c r="C858" s="4">
        <v>0</v>
      </c>
      <c r="D858">
        <v>0</v>
      </c>
      <c r="E858" t="s">
        <v>212</v>
      </c>
      <c r="F858" t="s">
        <v>215</v>
      </c>
    </row>
    <row r="859" spans="1:6" x14ac:dyDescent="0.3">
      <c r="A859">
        <v>856</v>
      </c>
      <c r="B859" t="s">
        <v>220</v>
      </c>
      <c r="C859" s="4">
        <v>0</v>
      </c>
      <c r="D859">
        <v>0</v>
      </c>
      <c r="E859" t="s">
        <v>212</v>
      </c>
      <c r="F859" t="s">
        <v>215</v>
      </c>
    </row>
    <row r="860" spans="1:6" x14ac:dyDescent="0.3">
      <c r="A860">
        <v>857</v>
      </c>
      <c r="B860" t="s">
        <v>220</v>
      </c>
      <c r="C860" s="4">
        <v>0</v>
      </c>
      <c r="D860">
        <v>0</v>
      </c>
      <c r="E860" t="s">
        <v>212</v>
      </c>
      <c r="F860" t="s">
        <v>215</v>
      </c>
    </row>
    <row r="861" spans="1:6" x14ac:dyDescent="0.3">
      <c r="A861">
        <v>858</v>
      </c>
      <c r="B861" t="s">
        <v>220</v>
      </c>
      <c r="C861" s="4">
        <v>0</v>
      </c>
      <c r="D861">
        <v>0</v>
      </c>
      <c r="E861" t="s">
        <v>212</v>
      </c>
      <c r="F861" t="s">
        <v>215</v>
      </c>
    </row>
    <row r="862" spans="1:6" x14ac:dyDescent="0.3">
      <c r="A862">
        <v>859</v>
      </c>
      <c r="B862" t="s">
        <v>220</v>
      </c>
      <c r="C862" s="4">
        <v>0</v>
      </c>
      <c r="D862">
        <v>0</v>
      </c>
      <c r="E862" t="s">
        <v>212</v>
      </c>
      <c r="F862" t="s">
        <v>215</v>
      </c>
    </row>
    <row r="863" spans="1:6" x14ac:dyDescent="0.3">
      <c r="A863">
        <v>860</v>
      </c>
      <c r="B863" t="s">
        <v>220</v>
      </c>
      <c r="C863" s="4">
        <v>0</v>
      </c>
      <c r="D863">
        <v>0</v>
      </c>
      <c r="E863" t="s">
        <v>212</v>
      </c>
      <c r="F863" t="s">
        <v>215</v>
      </c>
    </row>
    <row r="864" spans="1:6" x14ac:dyDescent="0.3">
      <c r="A864">
        <v>861</v>
      </c>
      <c r="B864" t="s">
        <v>220</v>
      </c>
      <c r="C864" s="4">
        <v>0</v>
      </c>
      <c r="D864">
        <v>0</v>
      </c>
      <c r="E864" t="s">
        <v>212</v>
      </c>
      <c r="F864" t="s">
        <v>215</v>
      </c>
    </row>
    <row r="865" spans="1:6" x14ac:dyDescent="0.3">
      <c r="A865">
        <v>862</v>
      </c>
      <c r="B865" t="s">
        <v>220</v>
      </c>
      <c r="C865" s="4">
        <v>0</v>
      </c>
      <c r="D865">
        <v>0</v>
      </c>
      <c r="E865" t="s">
        <v>212</v>
      </c>
      <c r="F865" t="s">
        <v>215</v>
      </c>
    </row>
    <row r="866" spans="1:6" x14ac:dyDescent="0.3">
      <c r="A866">
        <v>863</v>
      </c>
      <c r="B866" t="s">
        <v>220</v>
      </c>
      <c r="C866" s="4">
        <v>0</v>
      </c>
      <c r="D866">
        <v>0</v>
      </c>
      <c r="E866" t="s">
        <v>212</v>
      </c>
      <c r="F866" t="s">
        <v>215</v>
      </c>
    </row>
    <row r="867" spans="1:6" x14ac:dyDescent="0.3">
      <c r="A867">
        <v>864</v>
      </c>
      <c r="B867" t="s">
        <v>220</v>
      </c>
      <c r="C867" s="4">
        <v>0</v>
      </c>
      <c r="D867">
        <v>0</v>
      </c>
      <c r="E867" t="s">
        <v>212</v>
      </c>
      <c r="F867" t="s">
        <v>215</v>
      </c>
    </row>
    <row r="868" spans="1:6" x14ac:dyDescent="0.3">
      <c r="A868">
        <v>865</v>
      </c>
      <c r="B868" t="s">
        <v>220</v>
      </c>
      <c r="C868" s="4">
        <v>0</v>
      </c>
      <c r="D868">
        <v>0</v>
      </c>
      <c r="E868" t="s">
        <v>212</v>
      </c>
      <c r="F868" t="s">
        <v>215</v>
      </c>
    </row>
    <row r="869" spans="1:6" x14ac:dyDescent="0.3">
      <c r="A869">
        <v>866</v>
      </c>
      <c r="B869" t="s">
        <v>220</v>
      </c>
      <c r="C869" s="4">
        <v>0</v>
      </c>
      <c r="D869">
        <v>0</v>
      </c>
      <c r="E869" t="s">
        <v>212</v>
      </c>
      <c r="F869" t="s">
        <v>215</v>
      </c>
    </row>
    <row r="870" spans="1:6" x14ac:dyDescent="0.3">
      <c r="A870">
        <v>867</v>
      </c>
      <c r="B870" t="s">
        <v>220</v>
      </c>
      <c r="C870" s="4">
        <v>0</v>
      </c>
      <c r="D870">
        <v>0</v>
      </c>
      <c r="E870" t="s">
        <v>212</v>
      </c>
      <c r="F870" t="s">
        <v>215</v>
      </c>
    </row>
    <row r="871" spans="1:6" x14ac:dyDescent="0.3">
      <c r="A871">
        <v>868</v>
      </c>
      <c r="B871" t="s">
        <v>220</v>
      </c>
      <c r="C871" s="4">
        <v>0</v>
      </c>
      <c r="D871">
        <v>0</v>
      </c>
      <c r="E871" t="s">
        <v>212</v>
      </c>
      <c r="F871" t="s">
        <v>215</v>
      </c>
    </row>
    <row r="872" spans="1:6" x14ac:dyDescent="0.3">
      <c r="A872">
        <v>869</v>
      </c>
      <c r="B872" t="s">
        <v>220</v>
      </c>
      <c r="C872" s="4">
        <v>0</v>
      </c>
      <c r="D872">
        <v>0</v>
      </c>
      <c r="E872" t="s">
        <v>212</v>
      </c>
      <c r="F872" t="s">
        <v>215</v>
      </c>
    </row>
    <row r="873" spans="1:6" x14ac:dyDescent="0.3">
      <c r="A873">
        <v>870</v>
      </c>
      <c r="B873" t="s">
        <v>220</v>
      </c>
      <c r="C873" s="4">
        <v>0</v>
      </c>
      <c r="D873">
        <v>0</v>
      </c>
      <c r="E873" t="s">
        <v>212</v>
      </c>
      <c r="F873" t="s">
        <v>215</v>
      </c>
    </row>
    <row r="874" spans="1:6" x14ac:dyDescent="0.3">
      <c r="A874">
        <v>871</v>
      </c>
      <c r="B874" t="s">
        <v>220</v>
      </c>
      <c r="C874" s="4">
        <v>0</v>
      </c>
      <c r="D874">
        <v>0</v>
      </c>
      <c r="E874" t="s">
        <v>212</v>
      </c>
      <c r="F874" t="s">
        <v>215</v>
      </c>
    </row>
    <row r="875" spans="1:6" x14ac:dyDescent="0.3">
      <c r="A875">
        <v>872</v>
      </c>
      <c r="B875" t="s">
        <v>220</v>
      </c>
      <c r="C875" s="4">
        <v>0</v>
      </c>
      <c r="D875">
        <v>0</v>
      </c>
      <c r="E875" t="s">
        <v>212</v>
      </c>
      <c r="F875" t="s">
        <v>215</v>
      </c>
    </row>
    <row r="876" spans="1:6" x14ac:dyDescent="0.3">
      <c r="A876">
        <v>873</v>
      </c>
      <c r="B876" t="s">
        <v>220</v>
      </c>
      <c r="C876" s="4">
        <v>0</v>
      </c>
      <c r="D876">
        <v>0</v>
      </c>
      <c r="E876" t="s">
        <v>212</v>
      </c>
      <c r="F876" t="s">
        <v>215</v>
      </c>
    </row>
    <row r="877" spans="1:6" x14ac:dyDescent="0.3">
      <c r="A877">
        <v>874</v>
      </c>
      <c r="B877" t="s">
        <v>220</v>
      </c>
      <c r="C877" s="4">
        <v>0</v>
      </c>
      <c r="D877">
        <v>0</v>
      </c>
      <c r="E877" t="s">
        <v>212</v>
      </c>
      <c r="F877" t="s">
        <v>215</v>
      </c>
    </row>
    <row r="878" spans="1:6" x14ac:dyDescent="0.3">
      <c r="A878">
        <v>875</v>
      </c>
      <c r="B878" t="s">
        <v>220</v>
      </c>
      <c r="C878" s="4">
        <v>0</v>
      </c>
      <c r="D878">
        <v>0</v>
      </c>
      <c r="E878" t="s">
        <v>212</v>
      </c>
      <c r="F878" t="s">
        <v>215</v>
      </c>
    </row>
    <row r="879" spans="1:6" x14ac:dyDescent="0.3">
      <c r="A879">
        <v>876</v>
      </c>
      <c r="B879" t="s">
        <v>220</v>
      </c>
      <c r="C879" s="4">
        <v>0</v>
      </c>
      <c r="D879">
        <v>0</v>
      </c>
      <c r="E879" t="s">
        <v>212</v>
      </c>
      <c r="F879" t="s">
        <v>215</v>
      </c>
    </row>
    <row r="880" spans="1:6" x14ac:dyDescent="0.3">
      <c r="A880">
        <v>877</v>
      </c>
      <c r="B880" t="s">
        <v>220</v>
      </c>
      <c r="C880" s="4">
        <v>0</v>
      </c>
      <c r="D880">
        <v>0</v>
      </c>
      <c r="E880" t="s">
        <v>212</v>
      </c>
      <c r="F880" t="s">
        <v>215</v>
      </c>
    </row>
    <row r="881" spans="1:6" x14ac:dyDescent="0.3">
      <c r="A881">
        <v>878</v>
      </c>
      <c r="B881" t="s">
        <v>220</v>
      </c>
      <c r="C881" s="4">
        <v>0</v>
      </c>
      <c r="D881">
        <v>0</v>
      </c>
      <c r="E881" t="s">
        <v>212</v>
      </c>
      <c r="F881" t="s">
        <v>215</v>
      </c>
    </row>
    <row r="882" spans="1:6" x14ac:dyDescent="0.3">
      <c r="A882">
        <v>879</v>
      </c>
      <c r="B882" t="s">
        <v>220</v>
      </c>
      <c r="C882" s="4">
        <v>0</v>
      </c>
      <c r="D882">
        <v>0</v>
      </c>
      <c r="E882" t="s">
        <v>212</v>
      </c>
      <c r="F882" t="s">
        <v>215</v>
      </c>
    </row>
    <row r="883" spans="1:6" x14ac:dyDescent="0.3">
      <c r="A883">
        <v>880</v>
      </c>
      <c r="B883" t="s">
        <v>220</v>
      </c>
      <c r="C883" s="4">
        <v>0</v>
      </c>
      <c r="D883">
        <v>0</v>
      </c>
      <c r="E883" t="s">
        <v>212</v>
      </c>
      <c r="F883" t="s">
        <v>215</v>
      </c>
    </row>
    <row r="884" spans="1:6" x14ac:dyDescent="0.3">
      <c r="A884">
        <v>881</v>
      </c>
      <c r="B884" t="s">
        <v>220</v>
      </c>
      <c r="C884" s="4">
        <v>0</v>
      </c>
      <c r="D884">
        <v>0</v>
      </c>
      <c r="E884" t="s">
        <v>212</v>
      </c>
      <c r="F884" t="s">
        <v>215</v>
      </c>
    </row>
    <row r="885" spans="1:6" x14ac:dyDescent="0.3">
      <c r="A885">
        <v>882</v>
      </c>
      <c r="B885" t="s">
        <v>220</v>
      </c>
      <c r="C885" s="4">
        <v>0</v>
      </c>
      <c r="D885">
        <v>0</v>
      </c>
      <c r="E885" t="s">
        <v>212</v>
      </c>
      <c r="F885" t="s">
        <v>215</v>
      </c>
    </row>
    <row r="886" spans="1:6" x14ac:dyDescent="0.3">
      <c r="A886">
        <v>883</v>
      </c>
      <c r="B886" t="s">
        <v>220</v>
      </c>
      <c r="C886" s="4">
        <v>0</v>
      </c>
      <c r="D886">
        <v>0</v>
      </c>
      <c r="E886" t="s">
        <v>212</v>
      </c>
      <c r="F886" t="s">
        <v>215</v>
      </c>
    </row>
    <row r="887" spans="1:6" x14ac:dyDescent="0.3">
      <c r="A887">
        <v>884</v>
      </c>
      <c r="B887" t="s">
        <v>220</v>
      </c>
      <c r="C887" s="4">
        <v>0</v>
      </c>
      <c r="D887">
        <v>0</v>
      </c>
      <c r="E887" t="s">
        <v>212</v>
      </c>
      <c r="F887" t="s">
        <v>215</v>
      </c>
    </row>
    <row r="888" spans="1:6" x14ac:dyDescent="0.3">
      <c r="A888">
        <v>885</v>
      </c>
      <c r="B888" t="s">
        <v>220</v>
      </c>
      <c r="C888" s="4">
        <v>0</v>
      </c>
      <c r="D888">
        <v>0</v>
      </c>
      <c r="E888" t="s">
        <v>212</v>
      </c>
      <c r="F888" t="s">
        <v>215</v>
      </c>
    </row>
    <row r="889" spans="1:6" x14ac:dyDescent="0.3">
      <c r="A889">
        <v>886</v>
      </c>
      <c r="B889" t="s">
        <v>220</v>
      </c>
      <c r="C889" s="4">
        <v>0</v>
      </c>
      <c r="D889">
        <v>0</v>
      </c>
      <c r="E889" t="s">
        <v>212</v>
      </c>
      <c r="F889" t="s">
        <v>215</v>
      </c>
    </row>
    <row r="890" spans="1:6" x14ac:dyDescent="0.3">
      <c r="A890">
        <v>887</v>
      </c>
      <c r="B890" t="s">
        <v>220</v>
      </c>
      <c r="C890" s="4">
        <v>0</v>
      </c>
      <c r="D890">
        <v>0</v>
      </c>
      <c r="E890" t="s">
        <v>212</v>
      </c>
      <c r="F890" t="s">
        <v>215</v>
      </c>
    </row>
    <row r="891" spans="1:6" x14ac:dyDescent="0.3">
      <c r="A891">
        <v>888</v>
      </c>
      <c r="B891" t="s">
        <v>220</v>
      </c>
      <c r="C891" s="4">
        <v>0</v>
      </c>
      <c r="D891">
        <v>0</v>
      </c>
      <c r="E891" t="s">
        <v>212</v>
      </c>
      <c r="F891" t="s">
        <v>215</v>
      </c>
    </row>
    <row r="892" spans="1:6" x14ac:dyDescent="0.3">
      <c r="A892">
        <v>889</v>
      </c>
      <c r="B892" t="s">
        <v>220</v>
      </c>
      <c r="C892" s="4">
        <v>0</v>
      </c>
      <c r="D892">
        <v>0</v>
      </c>
      <c r="E892" t="s">
        <v>212</v>
      </c>
      <c r="F892" t="s">
        <v>215</v>
      </c>
    </row>
    <row r="893" spans="1:6" x14ac:dyDescent="0.3">
      <c r="A893">
        <v>890</v>
      </c>
      <c r="B893" t="s">
        <v>220</v>
      </c>
      <c r="C893" s="4">
        <v>0</v>
      </c>
      <c r="D893">
        <v>0</v>
      </c>
      <c r="E893" t="s">
        <v>212</v>
      </c>
      <c r="F893" t="s">
        <v>215</v>
      </c>
    </row>
    <row r="894" spans="1:6" x14ac:dyDescent="0.3">
      <c r="A894">
        <v>891</v>
      </c>
      <c r="B894" t="s">
        <v>220</v>
      </c>
      <c r="C894" s="4">
        <v>0</v>
      </c>
      <c r="D894">
        <v>0</v>
      </c>
      <c r="E894" t="s">
        <v>212</v>
      </c>
      <c r="F894" t="s">
        <v>215</v>
      </c>
    </row>
    <row r="895" spans="1:6" x14ac:dyDescent="0.3">
      <c r="A895">
        <v>892</v>
      </c>
      <c r="B895" t="s">
        <v>220</v>
      </c>
      <c r="C895" s="4">
        <v>0</v>
      </c>
      <c r="D895">
        <v>0</v>
      </c>
      <c r="E895" t="s">
        <v>212</v>
      </c>
      <c r="F895" t="s">
        <v>215</v>
      </c>
    </row>
    <row r="896" spans="1:6" x14ac:dyDescent="0.3">
      <c r="A896">
        <v>893</v>
      </c>
      <c r="B896" t="s">
        <v>220</v>
      </c>
      <c r="C896" s="4">
        <v>0</v>
      </c>
      <c r="D896">
        <v>0</v>
      </c>
      <c r="E896" t="s">
        <v>212</v>
      </c>
      <c r="F896" t="s">
        <v>215</v>
      </c>
    </row>
    <row r="897" spans="1:6" x14ac:dyDescent="0.3">
      <c r="A897">
        <v>894</v>
      </c>
      <c r="B897" t="s">
        <v>220</v>
      </c>
      <c r="C897" s="4">
        <v>0</v>
      </c>
      <c r="D897">
        <v>0</v>
      </c>
      <c r="E897" t="s">
        <v>212</v>
      </c>
      <c r="F897" t="s">
        <v>215</v>
      </c>
    </row>
    <row r="898" spans="1:6" x14ac:dyDescent="0.3">
      <c r="A898">
        <v>895</v>
      </c>
      <c r="B898" t="s">
        <v>220</v>
      </c>
      <c r="C898" s="4">
        <v>0</v>
      </c>
      <c r="D898">
        <v>0</v>
      </c>
      <c r="E898" t="s">
        <v>212</v>
      </c>
      <c r="F898" t="s">
        <v>215</v>
      </c>
    </row>
    <row r="899" spans="1:6" x14ac:dyDescent="0.3">
      <c r="A899">
        <v>896</v>
      </c>
      <c r="B899" t="s">
        <v>220</v>
      </c>
      <c r="C899" s="4">
        <v>0</v>
      </c>
      <c r="D899">
        <v>0</v>
      </c>
      <c r="E899" t="s">
        <v>212</v>
      </c>
      <c r="F899" t="s">
        <v>215</v>
      </c>
    </row>
    <row r="900" spans="1:6" x14ac:dyDescent="0.3">
      <c r="A900">
        <v>897</v>
      </c>
      <c r="B900" t="s">
        <v>220</v>
      </c>
      <c r="C900" s="4">
        <v>0</v>
      </c>
      <c r="D900">
        <v>0</v>
      </c>
      <c r="E900" t="s">
        <v>212</v>
      </c>
      <c r="F900" t="s">
        <v>215</v>
      </c>
    </row>
    <row r="901" spans="1:6" x14ac:dyDescent="0.3">
      <c r="A901">
        <v>898</v>
      </c>
      <c r="B901" t="s">
        <v>220</v>
      </c>
      <c r="C901" s="4">
        <v>0</v>
      </c>
      <c r="D901">
        <v>0</v>
      </c>
      <c r="E901" t="s">
        <v>212</v>
      </c>
      <c r="F901" t="s">
        <v>215</v>
      </c>
    </row>
    <row r="902" spans="1:6" x14ac:dyDescent="0.3">
      <c r="A902">
        <v>899</v>
      </c>
      <c r="B902" t="s">
        <v>220</v>
      </c>
      <c r="C902" s="4">
        <v>0</v>
      </c>
      <c r="D902">
        <v>0</v>
      </c>
      <c r="E902" t="s">
        <v>212</v>
      </c>
      <c r="F902" t="s">
        <v>215</v>
      </c>
    </row>
    <row r="903" spans="1:6" x14ac:dyDescent="0.3">
      <c r="A903">
        <v>900</v>
      </c>
      <c r="B903" t="s">
        <v>220</v>
      </c>
      <c r="C903" s="4">
        <v>0</v>
      </c>
      <c r="D903">
        <v>0</v>
      </c>
      <c r="E903" t="s">
        <v>212</v>
      </c>
      <c r="F903" t="s">
        <v>215</v>
      </c>
    </row>
    <row r="904" spans="1:6" x14ac:dyDescent="0.3">
      <c r="A904">
        <v>901</v>
      </c>
      <c r="B904" t="s">
        <v>220</v>
      </c>
      <c r="C904" s="4">
        <v>0</v>
      </c>
      <c r="D904">
        <v>0</v>
      </c>
      <c r="E904" t="s">
        <v>212</v>
      </c>
      <c r="F904" t="s">
        <v>215</v>
      </c>
    </row>
    <row r="905" spans="1:6" x14ac:dyDescent="0.3">
      <c r="A905">
        <v>902</v>
      </c>
      <c r="B905" t="s">
        <v>220</v>
      </c>
      <c r="C905" s="4">
        <v>0</v>
      </c>
      <c r="D905">
        <v>0</v>
      </c>
      <c r="E905" t="s">
        <v>212</v>
      </c>
      <c r="F905" t="s">
        <v>215</v>
      </c>
    </row>
    <row r="906" spans="1:6" x14ac:dyDescent="0.3">
      <c r="A906">
        <v>903</v>
      </c>
      <c r="B906" t="s">
        <v>220</v>
      </c>
      <c r="C906" s="4">
        <v>0</v>
      </c>
      <c r="D906">
        <v>0</v>
      </c>
      <c r="E906" t="s">
        <v>212</v>
      </c>
      <c r="F906" t="s">
        <v>215</v>
      </c>
    </row>
    <row r="907" spans="1:6" x14ac:dyDescent="0.3">
      <c r="A907">
        <v>904</v>
      </c>
      <c r="B907" t="s">
        <v>220</v>
      </c>
      <c r="C907" s="4">
        <v>0</v>
      </c>
      <c r="D907">
        <v>0</v>
      </c>
      <c r="E907" t="s">
        <v>212</v>
      </c>
      <c r="F907" t="s">
        <v>215</v>
      </c>
    </row>
    <row r="908" spans="1:6" x14ac:dyDescent="0.3">
      <c r="A908">
        <v>905</v>
      </c>
      <c r="B908" t="s">
        <v>220</v>
      </c>
      <c r="C908" s="4">
        <v>0</v>
      </c>
      <c r="D908">
        <v>0</v>
      </c>
      <c r="E908" t="s">
        <v>212</v>
      </c>
      <c r="F908" t="s">
        <v>215</v>
      </c>
    </row>
    <row r="909" spans="1:6" x14ac:dyDescent="0.3">
      <c r="A909">
        <v>906</v>
      </c>
      <c r="B909" t="s">
        <v>220</v>
      </c>
      <c r="C909" s="4">
        <v>0</v>
      </c>
      <c r="D909">
        <v>0</v>
      </c>
      <c r="E909" t="s">
        <v>212</v>
      </c>
      <c r="F909" t="s">
        <v>215</v>
      </c>
    </row>
    <row r="910" spans="1:6" x14ac:dyDescent="0.3">
      <c r="A910">
        <v>907</v>
      </c>
      <c r="B910" t="s">
        <v>220</v>
      </c>
      <c r="C910" s="4">
        <v>0</v>
      </c>
      <c r="D910">
        <v>0</v>
      </c>
      <c r="E910" t="s">
        <v>212</v>
      </c>
      <c r="F910" t="s">
        <v>215</v>
      </c>
    </row>
    <row r="911" spans="1:6" x14ac:dyDescent="0.3">
      <c r="A911">
        <v>908</v>
      </c>
      <c r="B911" t="s">
        <v>220</v>
      </c>
      <c r="C911" s="4">
        <v>0</v>
      </c>
      <c r="D911">
        <v>0</v>
      </c>
      <c r="E911" t="s">
        <v>212</v>
      </c>
      <c r="F911" t="s">
        <v>215</v>
      </c>
    </row>
    <row r="912" spans="1:6" x14ac:dyDescent="0.3">
      <c r="A912">
        <v>909</v>
      </c>
      <c r="B912" t="s">
        <v>220</v>
      </c>
      <c r="C912" s="4">
        <v>0</v>
      </c>
      <c r="D912">
        <v>0</v>
      </c>
      <c r="E912" t="s">
        <v>212</v>
      </c>
      <c r="F912" t="s">
        <v>215</v>
      </c>
    </row>
    <row r="913" spans="1:6" x14ac:dyDescent="0.3">
      <c r="A913">
        <v>910</v>
      </c>
      <c r="B913" t="s">
        <v>220</v>
      </c>
      <c r="C913" s="4">
        <v>0</v>
      </c>
      <c r="D913">
        <v>0</v>
      </c>
      <c r="E913" t="s">
        <v>212</v>
      </c>
      <c r="F913" t="s">
        <v>215</v>
      </c>
    </row>
    <row r="914" spans="1:6" x14ac:dyDescent="0.3">
      <c r="A914">
        <v>911</v>
      </c>
      <c r="B914" t="s">
        <v>220</v>
      </c>
      <c r="C914" s="4">
        <v>0</v>
      </c>
      <c r="D914">
        <v>0</v>
      </c>
      <c r="E914" t="s">
        <v>212</v>
      </c>
      <c r="F914" t="s">
        <v>215</v>
      </c>
    </row>
    <row r="915" spans="1:6" x14ac:dyDescent="0.3">
      <c r="A915">
        <v>912</v>
      </c>
      <c r="B915" t="s">
        <v>220</v>
      </c>
      <c r="C915" s="4">
        <v>0</v>
      </c>
      <c r="D915">
        <v>0</v>
      </c>
      <c r="E915" t="s">
        <v>212</v>
      </c>
      <c r="F915" t="s">
        <v>215</v>
      </c>
    </row>
    <row r="916" spans="1:6" x14ac:dyDescent="0.3">
      <c r="A916">
        <v>913</v>
      </c>
      <c r="B916" t="s">
        <v>220</v>
      </c>
      <c r="C916" s="4">
        <v>0</v>
      </c>
      <c r="D916">
        <v>0</v>
      </c>
      <c r="E916" t="s">
        <v>212</v>
      </c>
      <c r="F916" t="s">
        <v>215</v>
      </c>
    </row>
    <row r="917" spans="1:6" x14ac:dyDescent="0.3">
      <c r="A917">
        <v>914</v>
      </c>
      <c r="B917" t="s">
        <v>220</v>
      </c>
      <c r="C917" s="4">
        <v>0</v>
      </c>
      <c r="D917">
        <v>0</v>
      </c>
      <c r="E917" t="s">
        <v>212</v>
      </c>
      <c r="F917" t="s">
        <v>215</v>
      </c>
    </row>
    <row r="918" spans="1:6" x14ac:dyDescent="0.3">
      <c r="A918">
        <v>915</v>
      </c>
      <c r="B918" t="s">
        <v>220</v>
      </c>
      <c r="C918" s="4">
        <v>0</v>
      </c>
      <c r="D918">
        <v>0</v>
      </c>
      <c r="E918" t="s">
        <v>212</v>
      </c>
      <c r="F918" t="s">
        <v>215</v>
      </c>
    </row>
    <row r="919" spans="1:6" x14ac:dyDescent="0.3">
      <c r="A919">
        <v>916</v>
      </c>
      <c r="B919" t="s">
        <v>220</v>
      </c>
      <c r="C919" s="4">
        <v>0</v>
      </c>
      <c r="D919">
        <v>0</v>
      </c>
      <c r="E919" t="s">
        <v>212</v>
      </c>
      <c r="F919" t="s">
        <v>215</v>
      </c>
    </row>
    <row r="920" spans="1:6" x14ac:dyDescent="0.3">
      <c r="A920">
        <v>917</v>
      </c>
      <c r="B920" t="s">
        <v>220</v>
      </c>
      <c r="C920" s="4">
        <v>0</v>
      </c>
      <c r="D920">
        <v>0</v>
      </c>
      <c r="E920" t="s">
        <v>212</v>
      </c>
      <c r="F920" t="s">
        <v>215</v>
      </c>
    </row>
    <row r="921" spans="1:6" x14ac:dyDescent="0.3">
      <c r="A921">
        <v>918</v>
      </c>
      <c r="B921" t="s">
        <v>220</v>
      </c>
      <c r="C921" s="4">
        <v>0</v>
      </c>
      <c r="D921">
        <v>0</v>
      </c>
      <c r="E921" t="s">
        <v>212</v>
      </c>
      <c r="F921" t="s">
        <v>215</v>
      </c>
    </row>
    <row r="922" spans="1:6" x14ac:dyDescent="0.3">
      <c r="A922">
        <v>919</v>
      </c>
      <c r="B922" t="s">
        <v>220</v>
      </c>
      <c r="C922" s="4">
        <v>0</v>
      </c>
      <c r="D922">
        <v>0</v>
      </c>
      <c r="E922" t="s">
        <v>212</v>
      </c>
      <c r="F922" t="s">
        <v>215</v>
      </c>
    </row>
    <row r="923" spans="1:6" x14ac:dyDescent="0.3">
      <c r="A923">
        <v>920</v>
      </c>
      <c r="B923" t="s">
        <v>220</v>
      </c>
      <c r="C923" s="4">
        <v>0</v>
      </c>
      <c r="D923">
        <v>0</v>
      </c>
      <c r="E923" t="s">
        <v>212</v>
      </c>
      <c r="F923" t="s">
        <v>215</v>
      </c>
    </row>
    <row r="924" spans="1:6" x14ac:dyDescent="0.3">
      <c r="A924">
        <v>921</v>
      </c>
      <c r="B924" t="s">
        <v>220</v>
      </c>
      <c r="C924" s="4">
        <v>0</v>
      </c>
      <c r="D924">
        <v>0</v>
      </c>
      <c r="E924" t="s">
        <v>212</v>
      </c>
      <c r="F924" t="s">
        <v>215</v>
      </c>
    </row>
    <row r="925" spans="1:6" x14ac:dyDescent="0.3">
      <c r="A925">
        <v>922</v>
      </c>
      <c r="B925" t="s">
        <v>220</v>
      </c>
      <c r="C925" s="4">
        <v>0</v>
      </c>
      <c r="D925">
        <v>0</v>
      </c>
      <c r="E925" t="s">
        <v>212</v>
      </c>
      <c r="F925" t="s">
        <v>215</v>
      </c>
    </row>
    <row r="926" spans="1:6" x14ac:dyDescent="0.3">
      <c r="A926">
        <v>923</v>
      </c>
      <c r="B926" t="s">
        <v>220</v>
      </c>
      <c r="C926" s="4">
        <v>0</v>
      </c>
      <c r="D926">
        <v>0</v>
      </c>
      <c r="E926" t="s">
        <v>212</v>
      </c>
      <c r="F926" t="s">
        <v>215</v>
      </c>
    </row>
    <row r="927" spans="1:6" x14ac:dyDescent="0.3">
      <c r="A927">
        <v>924</v>
      </c>
      <c r="B927" t="s">
        <v>220</v>
      </c>
      <c r="C927" s="4">
        <v>0</v>
      </c>
      <c r="D927">
        <v>0</v>
      </c>
      <c r="E927" t="s">
        <v>212</v>
      </c>
      <c r="F927" t="s">
        <v>215</v>
      </c>
    </row>
    <row r="928" spans="1:6" x14ac:dyDescent="0.3">
      <c r="A928">
        <v>925</v>
      </c>
      <c r="B928" t="s">
        <v>220</v>
      </c>
      <c r="C928" s="4">
        <v>0</v>
      </c>
      <c r="D928">
        <v>0</v>
      </c>
      <c r="E928" t="s">
        <v>212</v>
      </c>
      <c r="F928" t="s">
        <v>215</v>
      </c>
    </row>
    <row r="929" spans="1:6" x14ac:dyDescent="0.3">
      <c r="A929">
        <v>926</v>
      </c>
      <c r="B929" t="s">
        <v>220</v>
      </c>
      <c r="C929" s="4">
        <v>0</v>
      </c>
      <c r="D929">
        <v>0</v>
      </c>
      <c r="E929" t="s">
        <v>212</v>
      </c>
      <c r="F929" t="s">
        <v>215</v>
      </c>
    </row>
    <row r="930" spans="1:6" x14ac:dyDescent="0.3">
      <c r="A930">
        <v>927</v>
      </c>
      <c r="B930" t="s">
        <v>220</v>
      </c>
      <c r="C930" s="4">
        <v>0</v>
      </c>
      <c r="D930">
        <v>0</v>
      </c>
      <c r="E930" t="s">
        <v>212</v>
      </c>
      <c r="F930" t="s">
        <v>215</v>
      </c>
    </row>
    <row r="931" spans="1:6" x14ac:dyDescent="0.3">
      <c r="A931">
        <v>928</v>
      </c>
      <c r="B931" t="s">
        <v>220</v>
      </c>
      <c r="C931" s="4">
        <v>0</v>
      </c>
      <c r="D931">
        <v>0</v>
      </c>
      <c r="E931" t="s">
        <v>212</v>
      </c>
      <c r="F931" t="s">
        <v>215</v>
      </c>
    </row>
    <row r="932" spans="1:6" x14ac:dyDescent="0.3">
      <c r="A932">
        <v>929</v>
      </c>
      <c r="B932" t="s">
        <v>220</v>
      </c>
      <c r="C932" s="4">
        <v>0</v>
      </c>
      <c r="D932">
        <v>0</v>
      </c>
      <c r="E932" t="s">
        <v>212</v>
      </c>
      <c r="F932" t="s">
        <v>215</v>
      </c>
    </row>
    <row r="933" spans="1:6" x14ac:dyDescent="0.3">
      <c r="A933">
        <v>930</v>
      </c>
      <c r="B933" t="s">
        <v>220</v>
      </c>
      <c r="C933" s="4">
        <v>0</v>
      </c>
      <c r="D933">
        <v>0</v>
      </c>
      <c r="E933" t="s">
        <v>212</v>
      </c>
      <c r="F933" t="s">
        <v>215</v>
      </c>
    </row>
    <row r="934" spans="1:6" x14ac:dyDescent="0.3">
      <c r="A934">
        <v>931</v>
      </c>
      <c r="B934" t="s">
        <v>220</v>
      </c>
      <c r="C934" s="4">
        <v>0</v>
      </c>
      <c r="D934">
        <v>0</v>
      </c>
      <c r="E934" t="s">
        <v>212</v>
      </c>
      <c r="F934" t="s">
        <v>215</v>
      </c>
    </row>
    <row r="935" spans="1:6" x14ac:dyDescent="0.3">
      <c r="A935">
        <v>932</v>
      </c>
      <c r="B935" t="s">
        <v>220</v>
      </c>
      <c r="C935" s="4">
        <v>0</v>
      </c>
      <c r="D935">
        <v>0</v>
      </c>
      <c r="E935" t="s">
        <v>212</v>
      </c>
      <c r="F935" t="s">
        <v>215</v>
      </c>
    </row>
    <row r="936" spans="1:6" x14ac:dyDescent="0.3">
      <c r="A936">
        <v>933</v>
      </c>
      <c r="B936" t="s">
        <v>220</v>
      </c>
      <c r="C936" s="4">
        <v>0</v>
      </c>
      <c r="D936">
        <v>0</v>
      </c>
      <c r="E936" t="s">
        <v>212</v>
      </c>
      <c r="F936" t="s">
        <v>215</v>
      </c>
    </row>
    <row r="937" spans="1:6" x14ac:dyDescent="0.3">
      <c r="A937">
        <v>934</v>
      </c>
      <c r="B937" t="s">
        <v>220</v>
      </c>
      <c r="C937" s="4">
        <v>0</v>
      </c>
      <c r="D937">
        <v>0</v>
      </c>
      <c r="E937" t="s">
        <v>212</v>
      </c>
      <c r="F937" t="s">
        <v>215</v>
      </c>
    </row>
    <row r="938" spans="1:6" x14ac:dyDescent="0.3">
      <c r="A938">
        <v>935</v>
      </c>
      <c r="B938" t="s">
        <v>220</v>
      </c>
      <c r="C938" s="4">
        <v>0</v>
      </c>
      <c r="D938">
        <v>0</v>
      </c>
      <c r="E938" t="s">
        <v>212</v>
      </c>
      <c r="F938" t="s">
        <v>215</v>
      </c>
    </row>
    <row r="939" spans="1:6" x14ac:dyDescent="0.3">
      <c r="A939">
        <v>936</v>
      </c>
      <c r="B939" t="s">
        <v>220</v>
      </c>
      <c r="C939" s="4">
        <v>0</v>
      </c>
      <c r="D939">
        <v>0</v>
      </c>
      <c r="E939" t="s">
        <v>212</v>
      </c>
      <c r="F939" t="s">
        <v>215</v>
      </c>
    </row>
    <row r="940" spans="1:6" x14ac:dyDescent="0.3">
      <c r="A940">
        <v>937</v>
      </c>
      <c r="B940" t="s">
        <v>220</v>
      </c>
      <c r="C940" s="4">
        <v>0</v>
      </c>
      <c r="D940">
        <v>0</v>
      </c>
      <c r="E940" t="s">
        <v>212</v>
      </c>
      <c r="F940" t="s">
        <v>215</v>
      </c>
    </row>
    <row r="941" spans="1:6" x14ac:dyDescent="0.3">
      <c r="A941">
        <v>938</v>
      </c>
      <c r="B941" t="s">
        <v>220</v>
      </c>
      <c r="C941" s="4">
        <v>0</v>
      </c>
      <c r="D941">
        <v>0</v>
      </c>
      <c r="E941" t="s">
        <v>212</v>
      </c>
      <c r="F941" t="s">
        <v>215</v>
      </c>
    </row>
    <row r="942" spans="1:6" x14ac:dyDescent="0.3">
      <c r="A942">
        <v>939</v>
      </c>
      <c r="B942" t="s">
        <v>220</v>
      </c>
      <c r="C942" s="4">
        <v>0</v>
      </c>
      <c r="D942">
        <v>0</v>
      </c>
      <c r="E942" t="s">
        <v>212</v>
      </c>
      <c r="F942" t="s">
        <v>215</v>
      </c>
    </row>
    <row r="943" spans="1:6" x14ac:dyDescent="0.3">
      <c r="A943">
        <v>940</v>
      </c>
      <c r="B943" t="s">
        <v>220</v>
      </c>
      <c r="C943" s="4">
        <v>0</v>
      </c>
      <c r="D943">
        <v>0</v>
      </c>
      <c r="E943" t="s">
        <v>212</v>
      </c>
      <c r="F943" t="s">
        <v>215</v>
      </c>
    </row>
    <row r="944" spans="1:6" x14ac:dyDescent="0.3">
      <c r="A944">
        <v>941</v>
      </c>
      <c r="B944" t="s">
        <v>220</v>
      </c>
      <c r="C944" s="4">
        <v>0</v>
      </c>
      <c r="D944">
        <v>0</v>
      </c>
      <c r="E944" t="s">
        <v>212</v>
      </c>
      <c r="F944" t="s">
        <v>215</v>
      </c>
    </row>
    <row r="945" spans="1:6" x14ac:dyDescent="0.3">
      <c r="A945">
        <v>942</v>
      </c>
      <c r="B945" t="s">
        <v>220</v>
      </c>
      <c r="C945" s="4">
        <v>0</v>
      </c>
      <c r="D945">
        <v>0</v>
      </c>
      <c r="E945" t="s">
        <v>212</v>
      </c>
      <c r="F945" t="s">
        <v>215</v>
      </c>
    </row>
    <row r="946" spans="1:6" x14ac:dyDescent="0.3">
      <c r="A946">
        <v>943</v>
      </c>
      <c r="B946" t="s">
        <v>220</v>
      </c>
      <c r="C946" s="4">
        <v>0</v>
      </c>
      <c r="D946">
        <v>0</v>
      </c>
      <c r="E946" t="s">
        <v>212</v>
      </c>
      <c r="F946" t="s">
        <v>215</v>
      </c>
    </row>
    <row r="947" spans="1:6" x14ac:dyDescent="0.3">
      <c r="A947">
        <v>944</v>
      </c>
      <c r="B947" t="s">
        <v>220</v>
      </c>
      <c r="C947" s="4">
        <v>0</v>
      </c>
      <c r="D947">
        <v>0</v>
      </c>
      <c r="E947" t="s">
        <v>212</v>
      </c>
      <c r="F947" t="s">
        <v>215</v>
      </c>
    </row>
    <row r="948" spans="1:6" x14ac:dyDescent="0.3">
      <c r="A948">
        <v>945</v>
      </c>
      <c r="B948" t="s">
        <v>220</v>
      </c>
      <c r="C948" s="4">
        <v>0</v>
      </c>
      <c r="D948">
        <v>0</v>
      </c>
      <c r="E948" t="s">
        <v>212</v>
      </c>
      <c r="F948" t="s">
        <v>215</v>
      </c>
    </row>
    <row r="949" spans="1:6" x14ac:dyDescent="0.3">
      <c r="A949">
        <v>946</v>
      </c>
      <c r="B949" t="s">
        <v>220</v>
      </c>
      <c r="C949" s="4">
        <v>0</v>
      </c>
      <c r="D949">
        <v>0</v>
      </c>
      <c r="E949" t="s">
        <v>212</v>
      </c>
      <c r="F949" t="s">
        <v>215</v>
      </c>
    </row>
    <row r="950" spans="1:6" x14ac:dyDescent="0.3">
      <c r="A950">
        <v>947</v>
      </c>
      <c r="B950" t="s">
        <v>220</v>
      </c>
      <c r="C950" s="4">
        <v>0</v>
      </c>
      <c r="D950">
        <v>0</v>
      </c>
      <c r="E950" t="s">
        <v>212</v>
      </c>
      <c r="F950" t="s">
        <v>215</v>
      </c>
    </row>
    <row r="951" spans="1:6" x14ac:dyDescent="0.3">
      <c r="A951">
        <v>948</v>
      </c>
      <c r="B951" t="s">
        <v>220</v>
      </c>
      <c r="C951" s="4">
        <v>0</v>
      </c>
      <c r="D951">
        <v>0</v>
      </c>
      <c r="E951" t="s">
        <v>212</v>
      </c>
      <c r="F951" t="s">
        <v>215</v>
      </c>
    </row>
    <row r="952" spans="1:6" x14ac:dyDescent="0.3">
      <c r="A952">
        <v>949</v>
      </c>
      <c r="B952" t="s">
        <v>220</v>
      </c>
      <c r="C952" s="4">
        <v>0</v>
      </c>
      <c r="D952">
        <v>0</v>
      </c>
      <c r="E952" t="s">
        <v>212</v>
      </c>
      <c r="F952" t="s">
        <v>215</v>
      </c>
    </row>
    <row r="953" spans="1:6" x14ac:dyDescent="0.3">
      <c r="A953">
        <v>950</v>
      </c>
      <c r="B953" t="s">
        <v>220</v>
      </c>
      <c r="C953" s="4">
        <v>0</v>
      </c>
      <c r="D953">
        <v>0</v>
      </c>
      <c r="E953" t="s">
        <v>212</v>
      </c>
      <c r="F953" t="s">
        <v>215</v>
      </c>
    </row>
    <row r="954" spans="1:6" x14ac:dyDescent="0.3">
      <c r="A954">
        <v>951</v>
      </c>
      <c r="B954" t="s">
        <v>220</v>
      </c>
      <c r="C954" s="4">
        <v>0</v>
      </c>
      <c r="D954">
        <v>0</v>
      </c>
      <c r="E954" t="s">
        <v>212</v>
      </c>
      <c r="F954" t="s">
        <v>215</v>
      </c>
    </row>
    <row r="955" spans="1:6" x14ac:dyDescent="0.3">
      <c r="A955">
        <v>952</v>
      </c>
      <c r="B955" t="s">
        <v>220</v>
      </c>
      <c r="C955" s="4">
        <v>0</v>
      </c>
      <c r="D955">
        <v>0</v>
      </c>
      <c r="E955" t="s">
        <v>212</v>
      </c>
      <c r="F955" t="s">
        <v>215</v>
      </c>
    </row>
    <row r="956" spans="1:6" x14ac:dyDescent="0.3">
      <c r="A956">
        <v>953</v>
      </c>
      <c r="B956" t="s">
        <v>220</v>
      </c>
      <c r="C956" s="4">
        <v>0</v>
      </c>
      <c r="D956">
        <v>0</v>
      </c>
      <c r="E956" t="s">
        <v>212</v>
      </c>
      <c r="F956" t="s">
        <v>215</v>
      </c>
    </row>
    <row r="957" spans="1:6" x14ac:dyDescent="0.3">
      <c r="A957">
        <v>954</v>
      </c>
      <c r="B957" t="s">
        <v>220</v>
      </c>
      <c r="C957" s="4">
        <v>0</v>
      </c>
      <c r="D957">
        <v>0</v>
      </c>
      <c r="E957" t="s">
        <v>212</v>
      </c>
      <c r="F957" t="s">
        <v>215</v>
      </c>
    </row>
    <row r="958" spans="1:6" x14ac:dyDescent="0.3">
      <c r="A958">
        <v>955</v>
      </c>
      <c r="B958" t="s">
        <v>220</v>
      </c>
      <c r="C958" s="4">
        <v>0</v>
      </c>
      <c r="D958">
        <v>0</v>
      </c>
      <c r="E958" t="s">
        <v>212</v>
      </c>
      <c r="F958" t="s">
        <v>215</v>
      </c>
    </row>
    <row r="959" spans="1:6" x14ac:dyDescent="0.3">
      <c r="A959">
        <v>956</v>
      </c>
      <c r="B959" t="s">
        <v>220</v>
      </c>
      <c r="C959" s="4">
        <v>0</v>
      </c>
      <c r="D959">
        <v>0</v>
      </c>
      <c r="E959" t="s">
        <v>212</v>
      </c>
      <c r="F959" t="s">
        <v>215</v>
      </c>
    </row>
    <row r="960" spans="1:6" x14ac:dyDescent="0.3">
      <c r="A960">
        <v>957</v>
      </c>
      <c r="B960" t="s">
        <v>220</v>
      </c>
      <c r="C960" s="4">
        <v>0</v>
      </c>
      <c r="D960">
        <v>0</v>
      </c>
      <c r="E960" t="s">
        <v>212</v>
      </c>
      <c r="F960" t="s">
        <v>215</v>
      </c>
    </row>
    <row r="961" spans="1:6" x14ac:dyDescent="0.3">
      <c r="A961">
        <v>958</v>
      </c>
      <c r="B961" t="s">
        <v>220</v>
      </c>
      <c r="C961" s="4">
        <v>0</v>
      </c>
      <c r="D961">
        <v>0</v>
      </c>
      <c r="E961" t="s">
        <v>212</v>
      </c>
      <c r="F961" t="s">
        <v>215</v>
      </c>
    </row>
    <row r="962" spans="1:6" x14ac:dyDescent="0.3">
      <c r="A962">
        <v>959</v>
      </c>
      <c r="B962" t="s">
        <v>220</v>
      </c>
      <c r="C962" s="4">
        <v>0</v>
      </c>
      <c r="D962">
        <v>0</v>
      </c>
      <c r="E962" t="s">
        <v>212</v>
      </c>
      <c r="F962" t="s">
        <v>215</v>
      </c>
    </row>
    <row r="963" spans="1:6" x14ac:dyDescent="0.3">
      <c r="A963">
        <v>960</v>
      </c>
      <c r="B963" t="s">
        <v>220</v>
      </c>
      <c r="C963" s="4">
        <v>0</v>
      </c>
      <c r="D963">
        <v>0</v>
      </c>
      <c r="E963" t="s">
        <v>212</v>
      </c>
      <c r="F963" t="s">
        <v>215</v>
      </c>
    </row>
    <row r="964" spans="1:6" x14ac:dyDescent="0.3">
      <c r="A964">
        <v>961</v>
      </c>
      <c r="B964" t="s">
        <v>220</v>
      </c>
      <c r="C964" s="4">
        <v>0</v>
      </c>
      <c r="D964">
        <v>0</v>
      </c>
      <c r="E964" t="s">
        <v>212</v>
      </c>
      <c r="F964" t="s">
        <v>215</v>
      </c>
    </row>
    <row r="965" spans="1:6" x14ac:dyDescent="0.3">
      <c r="A965">
        <v>962</v>
      </c>
      <c r="B965" t="s">
        <v>220</v>
      </c>
      <c r="C965" s="4">
        <v>0</v>
      </c>
      <c r="D965">
        <v>0</v>
      </c>
      <c r="E965" t="s">
        <v>212</v>
      </c>
      <c r="F965" t="s">
        <v>215</v>
      </c>
    </row>
    <row r="966" spans="1:6" x14ac:dyDescent="0.3">
      <c r="A966">
        <v>963</v>
      </c>
      <c r="B966" t="s">
        <v>220</v>
      </c>
      <c r="C966" s="4">
        <v>0</v>
      </c>
      <c r="D966">
        <v>0</v>
      </c>
      <c r="E966" t="s">
        <v>212</v>
      </c>
      <c r="F966" t="s">
        <v>215</v>
      </c>
    </row>
    <row r="967" spans="1:6" x14ac:dyDescent="0.3">
      <c r="A967">
        <v>964</v>
      </c>
      <c r="B967" t="s">
        <v>220</v>
      </c>
      <c r="C967" s="4">
        <v>0</v>
      </c>
      <c r="D967">
        <v>0</v>
      </c>
      <c r="E967" t="s">
        <v>212</v>
      </c>
      <c r="F967" t="s">
        <v>215</v>
      </c>
    </row>
    <row r="968" spans="1:6" x14ac:dyDescent="0.3">
      <c r="A968">
        <v>965</v>
      </c>
      <c r="B968" t="s">
        <v>220</v>
      </c>
      <c r="C968" s="4">
        <v>0</v>
      </c>
      <c r="D968">
        <v>0</v>
      </c>
      <c r="E968" t="s">
        <v>212</v>
      </c>
      <c r="F968" t="s">
        <v>215</v>
      </c>
    </row>
    <row r="969" spans="1:6" x14ac:dyDescent="0.3">
      <c r="A969">
        <v>966</v>
      </c>
      <c r="B969" t="s">
        <v>220</v>
      </c>
      <c r="C969" s="4">
        <v>0</v>
      </c>
      <c r="D969">
        <v>0</v>
      </c>
      <c r="E969" t="s">
        <v>212</v>
      </c>
      <c r="F969" t="s">
        <v>215</v>
      </c>
    </row>
    <row r="970" spans="1:6" x14ac:dyDescent="0.3">
      <c r="A970">
        <v>967</v>
      </c>
      <c r="B970" t="s">
        <v>220</v>
      </c>
      <c r="C970" s="4">
        <v>0</v>
      </c>
      <c r="D970">
        <v>0</v>
      </c>
      <c r="E970" t="s">
        <v>212</v>
      </c>
      <c r="F970" t="s">
        <v>215</v>
      </c>
    </row>
    <row r="971" spans="1:6" x14ac:dyDescent="0.3">
      <c r="A971">
        <v>968</v>
      </c>
      <c r="B971" t="s">
        <v>220</v>
      </c>
      <c r="C971" s="4">
        <v>0</v>
      </c>
      <c r="D971">
        <v>0</v>
      </c>
      <c r="E971" t="s">
        <v>212</v>
      </c>
      <c r="F971" t="s">
        <v>215</v>
      </c>
    </row>
    <row r="972" spans="1:6" x14ac:dyDescent="0.3">
      <c r="A972">
        <v>969</v>
      </c>
      <c r="B972" t="s">
        <v>220</v>
      </c>
      <c r="C972" s="4">
        <v>0</v>
      </c>
      <c r="D972">
        <v>0</v>
      </c>
      <c r="E972" t="s">
        <v>212</v>
      </c>
      <c r="F972" t="s">
        <v>215</v>
      </c>
    </row>
    <row r="973" spans="1:6" x14ac:dyDescent="0.3">
      <c r="A973">
        <v>970</v>
      </c>
      <c r="B973" t="s">
        <v>220</v>
      </c>
      <c r="C973" s="4">
        <v>0</v>
      </c>
      <c r="D973">
        <v>0</v>
      </c>
      <c r="E973" t="s">
        <v>212</v>
      </c>
      <c r="F973" t="s">
        <v>215</v>
      </c>
    </row>
    <row r="974" spans="1:6" x14ac:dyDescent="0.3">
      <c r="A974">
        <v>971</v>
      </c>
      <c r="B974" t="s">
        <v>220</v>
      </c>
      <c r="C974" s="4">
        <v>0</v>
      </c>
      <c r="D974">
        <v>0</v>
      </c>
      <c r="E974" t="s">
        <v>212</v>
      </c>
      <c r="F974" t="s">
        <v>215</v>
      </c>
    </row>
    <row r="975" spans="1:6" x14ac:dyDescent="0.3">
      <c r="A975">
        <v>972</v>
      </c>
      <c r="B975" t="s">
        <v>220</v>
      </c>
      <c r="C975" s="4">
        <v>0</v>
      </c>
      <c r="D975">
        <v>0</v>
      </c>
      <c r="E975" t="s">
        <v>212</v>
      </c>
      <c r="F975" t="s">
        <v>215</v>
      </c>
    </row>
    <row r="976" spans="1:6" x14ac:dyDescent="0.3">
      <c r="A976">
        <v>973</v>
      </c>
      <c r="B976" t="s">
        <v>220</v>
      </c>
      <c r="C976" s="4">
        <v>0</v>
      </c>
      <c r="D976">
        <v>0</v>
      </c>
      <c r="E976" t="s">
        <v>212</v>
      </c>
      <c r="F976" t="s">
        <v>215</v>
      </c>
    </row>
    <row r="977" spans="1:6" x14ac:dyDescent="0.3">
      <c r="A977">
        <v>974</v>
      </c>
      <c r="B977" t="s">
        <v>220</v>
      </c>
      <c r="C977" s="4">
        <v>0</v>
      </c>
      <c r="D977">
        <v>0</v>
      </c>
      <c r="E977" t="s">
        <v>212</v>
      </c>
      <c r="F977" t="s">
        <v>215</v>
      </c>
    </row>
    <row r="978" spans="1:6" x14ac:dyDescent="0.3">
      <c r="A978">
        <v>975</v>
      </c>
      <c r="B978" t="s">
        <v>220</v>
      </c>
      <c r="C978" s="4">
        <v>0</v>
      </c>
      <c r="D978">
        <v>0</v>
      </c>
      <c r="E978" t="s">
        <v>212</v>
      </c>
      <c r="F978" t="s">
        <v>215</v>
      </c>
    </row>
    <row r="979" spans="1:6" x14ac:dyDescent="0.3">
      <c r="A979">
        <v>976</v>
      </c>
      <c r="B979" t="s">
        <v>220</v>
      </c>
      <c r="C979" s="4">
        <v>0</v>
      </c>
      <c r="D979">
        <v>0</v>
      </c>
      <c r="E979" t="s">
        <v>212</v>
      </c>
      <c r="F979" t="s">
        <v>215</v>
      </c>
    </row>
    <row r="980" spans="1:6" x14ac:dyDescent="0.3">
      <c r="A980">
        <v>977</v>
      </c>
      <c r="B980" t="s">
        <v>220</v>
      </c>
      <c r="C980" s="4">
        <v>0</v>
      </c>
      <c r="D980">
        <v>0</v>
      </c>
      <c r="E980" t="s">
        <v>212</v>
      </c>
      <c r="F980" t="s">
        <v>215</v>
      </c>
    </row>
    <row r="981" spans="1:6" x14ac:dyDescent="0.3">
      <c r="A981">
        <v>978</v>
      </c>
      <c r="B981" t="s">
        <v>220</v>
      </c>
      <c r="C981" s="4">
        <v>0</v>
      </c>
      <c r="D981">
        <v>0</v>
      </c>
      <c r="E981" t="s">
        <v>212</v>
      </c>
      <c r="F981" t="s">
        <v>215</v>
      </c>
    </row>
    <row r="982" spans="1:6" x14ac:dyDescent="0.3">
      <c r="A982">
        <v>979</v>
      </c>
      <c r="B982" t="s">
        <v>220</v>
      </c>
      <c r="C982" s="4">
        <v>0</v>
      </c>
      <c r="D982">
        <v>0</v>
      </c>
      <c r="E982" t="s">
        <v>212</v>
      </c>
      <c r="F982" t="s">
        <v>215</v>
      </c>
    </row>
    <row r="983" spans="1:6" x14ac:dyDescent="0.3">
      <c r="A983">
        <v>980</v>
      </c>
      <c r="B983" t="s">
        <v>220</v>
      </c>
      <c r="C983" s="4">
        <v>0</v>
      </c>
      <c r="D983">
        <v>0</v>
      </c>
      <c r="E983" t="s">
        <v>212</v>
      </c>
      <c r="F983" t="s">
        <v>215</v>
      </c>
    </row>
    <row r="984" spans="1:6" x14ac:dyDescent="0.3">
      <c r="A984">
        <v>981</v>
      </c>
      <c r="B984" t="s">
        <v>220</v>
      </c>
      <c r="C984" s="4">
        <v>0</v>
      </c>
      <c r="D984">
        <v>0</v>
      </c>
      <c r="E984" t="s">
        <v>212</v>
      </c>
      <c r="F984" t="s">
        <v>215</v>
      </c>
    </row>
    <row r="985" spans="1:6" x14ac:dyDescent="0.3">
      <c r="A985">
        <v>982</v>
      </c>
      <c r="B985" t="s">
        <v>220</v>
      </c>
      <c r="C985" s="4">
        <v>0</v>
      </c>
      <c r="D985">
        <v>0</v>
      </c>
      <c r="E985" t="s">
        <v>212</v>
      </c>
      <c r="F985" t="s">
        <v>215</v>
      </c>
    </row>
    <row r="986" spans="1:6" x14ac:dyDescent="0.3">
      <c r="A986">
        <v>983</v>
      </c>
      <c r="B986" t="s">
        <v>220</v>
      </c>
      <c r="C986" s="4">
        <v>0</v>
      </c>
      <c r="D986">
        <v>0</v>
      </c>
      <c r="E986" t="s">
        <v>212</v>
      </c>
      <c r="F986" t="s">
        <v>215</v>
      </c>
    </row>
    <row r="987" spans="1:6" x14ac:dyDescent="0.3">
      <c r="A987">
        <v>984</v>
      </c>
      <c r="B987" t="s">
        <v>220</v>
      </c>
      <c r="C987" s="4">
        <v>0</v>
      </c>
      <c r="D987">
        <v>0</v>
      </c>
      <c r="E987" t="s">
        <v>212</v>
      </c>
      <c r="F987" t="s">
        <v>215</v>
      </c>
    </row>
    <row r="988" spans="1:6" x14ac:dyDescent="0.3">
      <c r="A988">
        <v>985</v>
      </c>
      <c r="B988" t="s">
        <v>220</v>
      </c>
      <c r="C988" s="4">
        <v>0</v>
      </c>
      <c r="D988">
        <v>0</v>
      </c>
      <c r="E988" t="s">
        <v>212</v>
      </c>
      <c r="F988" t="s">
        <v>215</v>
      </c>
    </row>
    <row r="989" spans="1:6" x14ac:dyDescent="0.3">
      <c r="A989">
        <v>986</v>
      </c>
      <c r="B989" t="s">
        <v>220</v>
      </c>
      <c r="C989" s="4">
        <v>0</v>
      </c>
      <c r="D989">
        <v>0</v>
      </c>
      <c r="E989" t="s">
        <v>212</v>
      </c>
      <c r="F989" t="s">
        <v>215</v>
      </c>
    </row>
    <row r="990" spans="1:6" x14ac:dyDescent="0.3">
      <c r="A990">
        <v>987</v>
      </c>
      <c r="B990" t="s">
        <v>220</v>
      </c>
      <c r="C990" s="4">
        <v>0</v>
      </c>
      <c r="D990">
        <v>0</v>
      </c>
      <c r="E990" t="s">
        <v>212</v>
      </c>
      <c r="F990" t="s">
        <v>215</v>
      </c>
    </row>
    <row r="991" spans="1:6" x14ac:dyDescent="0.3">
      <c r="A991">
        <v>988</v>
      </c>
      <c r="B991" t="s">
        <v>220</v>
      </c>
      <c r="C991" s="4">
        <v>0</v>
      </c>
      <c r="D991">
        <v>0</v>
      </c>
      <c r="E991" t="s">
        <v>212</v>
      </c>
      <c r="F991" t="s">
        <v>215</v>
      </c>
    </row>
    <row r="992" spans="1:6" x14ac:dyDescent="0.3">
      <c r="A992">
        <v>989</v>
      </c>
      <c r="B992" t="s">
        <v>220</v>
      </c>
      <c r="C992" s="4">
        <v>0</v>
      </c>
      <c r="D992">
        <v>0</v>
      </c>
      <c r="E992" t="s">
        <v>212</v>
      </c>
      <c r="F992" t="s">
        <v>215</v>
      </c>
    </row>
    <row r="993" spans="1:6" x14ac:dyDescent="0.3">
      <c r="A993">
        <v>990</v>
      </c>
      <c r="B993" t="s">
        <v>220</v>
      </c>
      <c r="C993" s="4">
        <v>0</v>
      </c>
      <c r="D993">
        <v>0</v>
      </c>
      <c r="E993" t="s">
        <v>212</v>
      </c>
      <c r="F993" t="s">
        <v>215</v>
      </c>
    </row>
    <row r="994" spans="1:6" x14ac:dyDescent="0.3">
      <c r="A994">
        <v>991</v>
      </c>
      <c r="B994" t="s">
        <v>220</v>
      </c>
      <c r="C994" s="4">
        <v>0</v>
      </c>
      <c r="D994">
        <v>0</v>
      </c>
      <c r="E994" t="s">
        <v>212</v>
      </c>
      <c r="F994" t="s">
        <v>215</v>
      </c>
    </row>
    <row r="995" spans="1:6" x14ac:dyDescent="0.3">
      <c r="A995">
        <v>992</v>
      </c>
      <c r="B995" t="s">
        <v>220</v>
      </c>
      <c r="C995" s="4">
        <v>0</v>
      </c>
      <c r="D995">
        <v>0</v>
      </c>
      <c r="E995" t="s">
        <v>212</v>
      </c>
      <c r="F995" t="s">
        <v>215</v>
      </c>
    </row>
    <row r="996" spans="1:6" x14ac:dyDescent="0.3">
      <c r="A996">
        <v>993</v>
      </c>
      <c r="B996" t="s">
        <v>220</v>
      </c>
      <c r="C996" s="4">
        <v>0</v>
      </c>
      <c r="D996">
        <v>0</v>
      </c>
      <c r="E996" t="s">
        <v>212</v>
      </c>
      <c r="F996" t="s">
        <v>215</v>
      </c>
    </row>
    <row r="997" spans="1:6" x14ac:dyDescent="0.3">
      <c r="A997">
        <v>994</v>
      </c>
      <c r="B997" t="s">
        <v>220</v>
      </c>
      <c r="C997" s="4">
        <v>0</v>
      </c>
      <c r="D997">
        <v>0</v>
      </c>
      <c r="E997" t="s">
        <v>212</v>
      </c>
      <c r="F997" t="s">
        <v>215</v>
      </c>
    </row>
    <row r="998" spans="1:6" x14ac:dyDescent="0.3">
      <c r="A998">
        <v>995</v>
      </c>
      <c r="B998" t="s">
        <v>220</v>
      </c>
      <c r="C998" s="4">
        <v>0</v>
      </c>
      <c r="D998">
        <v>0</v>
      </c>
      <c r="E998" t="s">
        <v>212</v>
      </c>
      <c r="F998" t="s">
        <v>215</v>
      </c>
    </row>
    <row r="999" spans="1:6" x14ac:dyDescent="0.3">
      <c r="A999">
        <v>996</v>
      </c>
      <c r="B999" t="s">
        <v>220</v>
      </c>
      <c r="C999" s="4">
        <v>0</v>
      </c>
      <c r="D999">
        <v>0</v>
      </c>
      <c r="E999" t="s">
        <v>212</v>
      </c>
      <c r="F999" t="s">
        <v>215</v>
      </c>
    </row>
    <row r="1000" spans="1:6" x14ac:dyDescent="0.3">
      <c r="A1000">
        <v>997</v>
      </c>
      <c r="B1000" t="s">
        <v>220</v>
      </c>
      <c r="C1000" s="4">
        <v>0</v>
      </c>
      <c r="D1000">
        <v>0</v>
      </c>
      <c r="E1000" t="s">
        <v>212</v>
      </c>
      <c r="F1000" t="s">
        <v>215</v>
      </c>
    </row>
    <row r="1001" spans="1:6" x14ac:dyDescent="0.3">
      <c r="A1001">
        <v>998</v>
      </c>
      <c r="B1001" t="s">
        <v>220</v>
      </c>
      <c r="C1001" s="4">
        <v>0</v>
      </c>
      <c r="D1001">
        <v>0</v>
      </c>
      <c r="E1001" t="s">
        <v>212</v>
      </c>
      <c r="F1001" t="s">
        <v>215</v>
      </c>
    </row>
    <row r="1002" spans="1:6" x14ac:dyDescent="0.3">
      <c r="A1002">
        <v>999</v>
      </c>
      <c r="B1002" t="s">
        <v>220</v>
      </c>
      <c r="C1002" s="4">
        <v>0</v>
      </c>
      <c r="D1002">
        <v>0</v>
      </c>
      <c r="E1002" t="s">
        <v>212</v>
      </c>
      <c r="F1002" t="s">
        <v>215</v>
      </c>
    </row>
    <row r="1003" spans="1:6" x14ac:dyDescent="0.3">
      <c r="A1003">
        <v>1000</v>
      </c>
      <c r="B1003" t="s">
        <v>220</v>
      </c>
      <c r="C1003" s="4">
        <v>0</v>
      </c>
      <c r="D1003">
        <v>0</v>
      </c>
      <c r="E1003" t="s">
        <v>212</v>
      </c>
      <c r="F1003" t="s">
        <v>215</v>
      </c>
    </row>
    <row r="1004" spans="1:6" x14ac:dyDescent="0.3">
      <c r="A1004">
        <v>1001</v>
      </c>
      <c r="B1004" t="s">
        <v>220</v>
      </c>
      <c r="C1004" s="4">
        <v>0</v>
      </c>
      <c r="D1004">
        <v>0</v>
      </c>
      <c r="E1004" t="s">
        <v>212</v>
      </c>
      <c r="F1004" t="s">
        <v>215</v>
      </c>
    </row>
    <row r="1005" spans="1:6" x14ac:dyDescent="0.3">
      <c r="A1005">
        <v>1002</v>
      </c>
      <c r="B1005" t="s">
        <v>220</v>
      </c>
      <c r="C1005" s="4">
        <v>0</v>
      </c>
      <c r="D1005">
        <v>0</v>
      </c>
      <c r="E1005" t="s">
        <v>212</v>
      </c>
      <c r="F1005" t="s">
        <v>215</v>
      </c>
    </row>
    <row r="1006" spans="1:6" x14ac:dyDescent="0.3">
      <c r="A1006">
        <v>1003</v>
      </c>
      <c r="B1006" t="s">
        <v>220</v>
      </c>
      <c r="C1006" s="4">
        <v>0</v>
      </c>
      <c r="D1006">
        <v>0</v>
      </c>
      <c r="E1006" t="s">
        <v>212</v>
      </c>
      <c r="F1006" t="s">
        <v>215</v>
      </c>
    </row>
    <row r="1007" spans="1:6" x14ac:dyDescent="0.3">
      <c r="A1007">
        <v>1004</v>
      </c>
      <c r="B1007" t="s">
        <v>220</v>
      </c>
      <c r="C1007" s="4">
        <v>0</v>
      </c>
      <c r="D1007">
        <v>0</v>
      </c>
      <c r="E1007" t="s">
        <v>212</v>
      </c>
      <c r="F1007" t="s">
        <v>215</v>
      </c>
    </row>
    <row r="1008" spans="1:6" x14ac:dyDescent="0.3">
      <c r="A1008">
        <v>1005</v>
      </c>
      <c r="B1008" t="s">
        <v>220</v>
      </c>
      <c r="C1008" s="4">
        <v>0</v>
      </c>
      <c r="D1008">
        <v>0</v>
      </c>
      <c r="E1008" t="s">
        <v>212</v>
      </c>
      <c r="F1008" t="s">
        <v>215</v>
      </c>
    </row>
    <row r="1009" spans="1:6" x14ac:dyDescent="0.3">
      <c r="A1009">
        <v>1006</v>
      </c>
      <c r="B1009" t="s">
        <v>220</v>
      </c>
      <c r="C1009" s="4">
        <v>0</v>
      </c>
      <c r="D1009">
        <v>0</v>
      </c>
      <c r="E1009" t="s">
        <v>212</v>
      </c>
      <c r="F1009" t="s">
        <v>215</v>
      </c>
    </row>
    <row r="1010" spans="1:6" x14ac:dyDescent="0.3">
      <c r="A1010">
        <v>1007</v>
      </c>
      <c r="B1010" t="s">
        <v>220</v>
      </c>
      <c r="C1010" s="4">
        <v>0</v>
      </c>
      <c r="D1010">
        <v>0</v>
      </c>
      <c r="E1010" t="s">
        <v>212</v>
      </c>
      <c r="F1010" t="s">
        <v>215</v>
      </c>
    </row>
    <row r="1011" spans="1:6" x14ac:dyDescent="0.3">
      <c r="A1011">
        <v>1008</v>
      </c>
      <c r="B1011" t="s">
        <v>220</v>
      </c>
      <c r="C1011" s="4">
        <v>0</v>
      </c>
      <c r="D1011">
        <v>0</v>
      </c>
      <c r="E1011" t="s">
        <v>212</v>
      </c>
      <c r="F1011" t="s">
        <v>215</v>
      </c>
    </row>
    <row r="1012" spans="1:6" x14ac:dyDescent="0.3">
      <c r="A1012">
        <v>1009</v>
      </c>
      <c r="B1012" t="s">
        <v>220</v>
      </c>
      <c r="C1012" s="4">
        <v>0</v>
      </c>
      <c r="D1012">
        <v>0</v>
      </c>
      <c r="E1012" t="s">
        <v>212</v>
      </c>
      <c r="F1012" t="s">
        <v>215</v>
      </c>
    </row>
    <row r="1013" spans="1:6" x14ac:dyDescent="0.3">
      <c r="A1013">
        <v>1010</v>
      </c>
      <c r="B1013" t="s">
        <v>220</v>
      </c>
      <c r="C1013" s="4">
        <v>0</v>
      </c>
      <c r="D1013">
        <v>0</v>
      </c>
      <c r="E1013" t="s">
        <v>212</v>
      </c>
      <c r="F1013" t="s">
        <v>215</v>
      </c>
    </row>
    <row r="1014" spans="1:6" x14ac:dyDescent="0.3">
      <c r="A1014">
        <v>1011</v>
      </c>
      <c r="B1014" t="s">
        <v>220</v>
      </c>
      <c r="C1014" s="4">
        <v>0</v>
      </c>
      <c r="D1014">
        <v>0</v>
      </c>
      <c r="E1014" t="s">
        <v>212</v>
      </c>
      <c r="F1014" t="s">
        <v>215</v>
      </c>
    </row>
    <row r="1015" spans="1:6" x14ac:dyDescent="0.3">
      <c r="A1015">
        <v>1012</v>
      </c>
      <c r="B1015" t="s">
        <v>220</v>
      </c>
      <c r="C1015" s="4">
        <v>0</v>
      </c>
      <c r="D1015">
        <v>0</v>
      </c>
      <c r="E1015" t="s">
        <v>212</v>
      </c>
      <c r="F1015" t="s">
        <v>215</v>
      </c>
    </row>
    <row r="1016" spans="1:6" x14ac:dyDescent="0.3">
      <c r="A1016">
        <v>1013</v>
      </c>
      <c r="B1016" t="s">
        <v>220</v>
      </c>
      <c r="C1016" s="4">
        <v>0</v>
      </c>
      <c r="D1016">
        <v>0</v>
      </c>
      <c r="E1016" t="s">
        <v>212</v>
      </c>
      <c r="F1016" t="s">
        <v>215</v>
      </c>
    </row>
    <row r="1017" spans="1:6" x14ac:dyDescent="0.3">
      <c r="A1017">
        <v>1014</v>
      </c>
      <c r="B1017" t="s">
        <v>220</v>
      </c>
      <c r="C1017" s="4">
        <v>0</v>
      </c>
      <c r="D1017">
        <v>0</v>
      </c>
      <c r="E1017" t="s">
        <v>212</v>
      </c>
      <c r="F1017" t="s">
        <v>215</v>
      </c>
    </row>
    <row r="1018" spans="1:6" x14ac:dyDescent="0.3">
      <c r="A1018">
        <v>1015</v>
      </c>
      <c r="B1018" t="s">
        <v>220</v>
      </c>
      <c r="C1018" s="4">
        <v>0</v>
      </c>
      <c r="D1018">
        <v>0</v>
      </c>
      <c r="E1018" t="s">
        <v>212</v>
      </c>
      <c r="F1018" t="s">
        <v>215</v>
      </c>
    </row>
    <row r="1019" spans="1:6" x14ac:dyDescent="0.3">
      <c r="A1019">
        <v>1016</v>
      </c>
      <c r="B1019" t="s">
        <v>220</v>
      </c>
      <c r="C1019" s="4">
        <v>0</v>
      </c>
      <c r="D1019">
        <v>0</v>
      </c>
      <c r="E1019" t="s">
        <v>212</v>
      </c>
      <c r="F1019" t="s">
        <v>215</v>
      </c>
    </row>
    <row r="1020" spans="1:6" x14ac:dyDescent="0.3">
      <c r="A1020">
        <v>1017</v>
      </c>
      <c r="B1020" t="s">
        <v>220</v>
      </c>
      <c r="C1020" s="4">
        <v>0</v>
      </c>
      <c r="D1020">
        <v>0</v>
      </c>
      <c r="E1020" t="s">
        <v>212</v>
      </c>
      <c r="F1020" t="s">
        <v>215</v>
      </c>
    </row>
    <row r="1021" spans="1:6" x14ac:dyDescent="0.3">
      <c r="A1021">
        <v>1018</v>
      </c>
      <c r="B1021" t="s">
        <v>220</v>
      </c>
      <c r="C1021" s="4">
        <v>0</v>
      </c>
      <c r="D1021">
        <v>0</v>
      </c>
      <c r="E1021" t="s">
        <v>212</v>
      </c>
      <c r="F1021" t="s">
        <v>215</v>
      </c>
    </row>
    <row r="1022" spans="1:6" x14ac:dyDescent="0.3">
      <c r="A1022">
        <v>1019</v>
      </c>
      <c r="B1022" t="s">
        <v>220</v>
      </c>
      <c r="C1022" s="4">
        <v>0</v>
      </c>
      <c r="D1022">
        <v>0</v>
      </c>
      <c r="E1022" t="s">
        <v>212</v>
      </c>
      <c r="F1022" t="s">
        <v>215</v>
      </c>
    </row>
    <row r="1023" spans="1:6" x14ac:dyDescent="0.3">
      <c r="A1023">
        <v>1020</v>
      </c>
      <c r="B1023" t="s">
        <v>220</v>
      </c>
      <c r="C1023" s="4">
        <v>0</v>
      </c>
      <c r="D1023">
        <v>0</v>
      </c>
      <c r="E1023" t="s">
        <v>212</v>
      </c>
      <c r="F1023" t="s">
        <v>215</v>
      </c>
    </row>
    <row r="1024" spans="1:6" x14ac:dyDescent="0.3">
      <c r="A1024">
        <v>1021</v>
      </c>
      <c r="B1024" t="s">
        <v>220</v>
      </c>
      <c r="C1024" s="4">
        <v>0</v>
      </c>
      <c r="D1024">
        <v>0</v>
      </c>
      <c r="E1024" t="s">
        <v>212</v>
      </c>
      <c r="F1024" t="s">
        <v>215</v>
      </c>
    </row>
    <row r="1025" spans="1:6" x14ac:dyDescent="0.3">
      <c r="A1025">
        <v>1022</v>
      </c>
      <c r="B1025" t="s">
        <v>220</v>
      </c>
      <c r="C1025" s="4">
        <v>0</v>
      </c>
      <c r="D1025">
        <v>0</v>
      </c>
      <c r="E1025" t="s">
        <v>212</v>
      </c>
      <c r="F1025" t="s">
        <v>215</v>
      </c>
    </row>
    <row r="1026" spans="1:6" x14ac:dyDescent="0.3">
      <c r="A1026">
        <v>1023</v>
      </c>
      <c r="B1026" t="s">
        <v>220</v>
      </c>
      <c r="C1026" s="4">
        <v>0</v>
      </c>
      <c r="D1026">
        <v>0</v>
      </c>
      <c r="E1026" t="s">
        <v>212</v>
      </c>
      <c r="F1026" t="s">
        <v>215</v>
      </c>
    </row>
    <row r="1027" spans="1:6" x14ac:dyDescent="0.3">
      <c r="A1027">
        <v>1024</v>
      </c>
      <c r="B1027" t="s">
        <v>220</v>
      </c>
      <c r="C1027" s="4">
        <v>0</v>
      </c>
      <c r="D1027">
        <v>0</v>
      </c>
      <c r="E1027" t="s">
        <v>212</v>
      </c>
      <c r="F1027" t="s">
        <v>215</v>
      </c>
    </row>
    <row r="1028" spans="1:6" x14ac:dyDescent="0.3">
      <c r="A1028">
        <v>1025</v>
      </c>
      <c r="B1028" t="s">
        <v>220</v>
      </c>
      <c r="C1028" s="4">
        <v>0</v>
      </c>
      <c r="D1028">
        <v>0</v>
      </c>
      <c r="E1028" t="s">
        <v>212</v>
      </c>
      <c r="F1028" t="s">
        <v>215</v>
      </c>
    </row>
    <row r="1029" spans="1:6" x14ac:dyDescent="0.3">
      <c r="A1029">
        <v>1026</v>
      </c>
      <c r="B1029" t="s">
        <v>220</v>
      </c>
      <c r="C1029" s="4">
        <v>0</v>
      </c>
      <c r="D1029">
        <v>0</v>
      </c>
      <c r="E1029" t="s">
        <v>212</v>
      </c>
      <c r="F1029" t="s">
        <v>215</v>
      </c>
    </row>
    <row r="1030" spans="1:6" x14ac:dyDescent="0.3">
      <c r="A1030">
        <v>1027</v>
      </c>
      <c r="B1030" t="s">
        <v>220</v>
      </c>
      <c r="C1030" s="4">
        <v>0</v>
      </c>
      <c r="D1030">
        <v>0</v>
      </c>
      <c r="E1030" t="s">
        <v>212</v>
      </c>
      <c r="F1030" t="s">
        <v>215</v>
      </c>
    </row>
    <row r="1031" spans="1:6" x14ac:dyDescent="0.3">
      <c r="A1031">
        <v>1028</v>
      </c>
      <c r="B1031" t="s">
        <v>220</v>
      </c>
      <c r="C1031" s="4">
        <v>0</v>
      </c>
      <c r="D1031">
        <v>0</v>
      </c>
      <c r="E1031" t="s">
        <v>212</v>
      </c>
      <c r="F1031" t="s">
        <v>215</v>
      </c>
    </row>
    <row r="1032" spans="1:6" x14ac:dyDescent="0.3">
      <c r="A1032">
        <v>1029</v>
      </c>
      <c r="B1032" t="s">
        <v>220</v>
      </c>
      <c r="C1032" s="4">
        <v>0</v>
      </c>
      <c r="D1032">
        <v>0</v>
      </c>
      <c r="E1032" t="s">
        <v>212</v>
      </c>
      <c r="F1032" t="s">
        <v>215</v>
      </c>
    </row>
    <row r="1033" spans="1:6" x14ac:dyDescent="0.3">
      <c r="A1033">
        <v>1030</v>
      </c>
      <c r="B1033" t="s">
        <v>220</v>
      </c>
      <c r="C1033" s="4">
        <v>0</v>
      </c>
      <c r="D1033">
        <v>0</v>
      </c>
      <c r="E1033" t="s">
        <v>212</v>
      </c>
      <c r="F1033" t="s">
        <v>215</v>
      </c>
    </row>
    <row r="1034" spans="1:6" x14ac:dyDescent="0.3">
      <c r="A1034">
        <v>1031</v>
      </c>
      <c r="B1034" t="s">
        <v>220</v>
      </c>
      <c r="C1034" s="4">
        <v>0</v>
      </c>
      <c r="D1034">
        <v>0</v>
      </c>
      <c r="E1034" t="s">
        <v>212</v>
      </c>
      <c r="F1034" t="s">
        <v>215</v>
      </c>
    </row>
    <row r="1035" spans="1:6" x14ac:dyDescent="0.3">
      <c r="A1035">
        <v>1032</v>
      </c>
      <c r="B1035" t="s">
        <v>220</v>
      </c>
      <c r="C1035" s="4">
        <v>0</v>
      </c>
      <c r="D1035">
        <v>0</v>
      </c>
      <c r="E1035" t="s">
        <v>212</v>
      </c>
      <c r="F1035" t="s">
        <v>215</v>
      </c>
    </row>
    <row r="1036" spans="1:6" x14ac:dyDescent="0.3">
      <c r="A1036">
        <v>1033</v>
      </c>
      <c r="B1036" t="s">
        <v>220</v>
      </c>
      <c r="C1036" s="4">
        <v>0</v>
      </c>
      <c r="D1036">
        <v>0</v>
      </c>
      <c r="E1036" t="s">
        <v>212</v>
      </c>
      <c r="F1036" t="s">
        <v>215</v>
      </c>
    </row>
    <row r="1037" spans="1:6" x14ac:dyDescent="0.3">
      <c r="A1037">
        <v>1034</v>
      </c>
      <c r="B1037" t="s">
        <v>220</v>
      </c>
      <c r="C1037" s="4">
        <v>0</v>
      </c>
      <c r="D1037">
        <v>0</v>
      </c>
      <c r="E1037" t="s">
        <v>212</v>
      </c>
      <c r="F1037" t="s">
        <v>215</v>
      </c>
    </row>
    <row r="1038" spans="1:6" x14ac:dyDescent="0.3">
      <c r="A1038">
        <v>1035</v>
      </c>
      <c r="B1038" t="s">
        <v>220</v>
      </c>
      <c r="C1038" s="4">
        <v>0</v>
      </c>
      <c r="D1038">
        <v>0</v>
      </c>
      <c r="E1038" t="s">
        <v>212</v>
      </c>
      <c r="F1038" t="s">
        <v>215</v>
      </c>
    </row>
    <row r="1039" spans="1:6" x14ac:dyDescent="0.3">
      <c r="A1039">
        <v>1036</v>
      </c>
      <c r="B1039" t="s">
        <v>220</v>
      </c>
      <c r="C1039" s="4">
        <v>0</v>
      </c>
      <c r="D1039">
        <v>0</v>
      </c>
      <c r="E1039" t="s">
        <v>212</v>
      </c>
      <c r="F1039" t="s">
        <v>215</v>
      </c>
    </row>
    <row r="1040" spans="1:6" x14ac:dyDescent="0.3">
      <c r="A1040">
        <v>1037</v>
      </c>
      <c r="B1040" t="s">
        <v>220</v>
      </c>
      <c r="C1040" s="4">
        <v>0</v>
      </c>
      <c r="D1040">
        <v>0</v>
      </c>
      <c r="E1040" t="s">
        <v>212</v>
      </c>
      <c r="F1040" t="s">
        <v>215</v>
      </c>
    </row>
    <row r="1041" spans="1:6" x14ac:dyDescent="0.3">
      <c r="A1041">
        <v>1038</v>
      </c>
      <c r="B1041" t="s">
        <v>220</v>
      </c>
      <c r="C1041" s="4">
        <v>0</v>
      </c>
      <c r="D1041">
        <v>0</v>
      </c>
      <c r="E1041" t="s">
        <v>212</v>
      </c>
      <c r="F1041" t="s">
        <v>215</v>
      </c>
    </row>
    <row r="1042" spans="1:6" x14ac:dyDescent="0.3">
      <c r="A1042">
        <v>1039</v>
      </c>
      <c r="B1042" t="s">
        <v>220</v>
      </c>
      <c r="C1042" s="4">
        <v>0</v>
      </c>
      <c r="D1042">
        <v>0</v>
      </c>
      <c r="E1042" t="s">
        <v>212</v>
      </c>
      <c r="F1042" t="s">
        <v>215</v>
      </c>
    </row>
    <row r="1043" spans="1:6" x14ac:dyDescent="0.3">
      <c r="A1043">
        <v>1040</v>
      </c>
      <c r="B1043" t="s">
        <v>220</v>
      </c>
      <c r="C1043" s="4">
        <v>0</v>
      </c>
      <c r="D1043">
        <v>0</v>
      </c>
      <c r="E1043" t="s">
        <v>212</v>
      </c>
      <c r="F1043" t="s">
        <v>215</v>
      </c>
    </row>
    <row r="1044" spans="1:6" x14ac:dyDescent="0.3">
      <c r="A1044">
        <v>1041</v>
      </c>
      <c r="B1044" t="s">
        <v>220</v>
      </c>
      <c r="C1044" s="4">
        <v>0</v>
      </c>
      <c r="D1044">
        <v>0</v>
      </c>
      <c r="E1044" t="s">
        <v>212</v>
      </c>
      <c r="F1044" t="s">
        <v>215</v>
      </c>
    </row>
    <row r="1045" spans="1:6" x14ac:dyDescent="0.3">
      <c r="A1045">
        <v>1042</v>
      </c>
      <c r="B1045" t="s">
        <v>220</v>
      </c>
      <c r="C1045" s="4">
        <v>0</v>
      </c>
      <c r="D1045">
        <v>0</v>
      </c>
      <c r="E1045" t="s">
        <v>212</v>
      </c>
      <c r="F1045" t="s">
        <v>215</v>
      </c>
    </row>
    <row r="1046" spans="1:6" x14ac:dyDescent="0.3">
      <c r="A1046">
        <v>1043</v>
      </c>
      <c r="B1046" t="s">
        <v>220</v>
      </c>
      <c r="C1046" s="4">
        <v>0</v>
      </c>
      <c r="D1046">
        <v>0</v>
      </c>
      <c r="E1046" t="s">
        <v>212</v>
      </c>
      <c r="F1046" t="s">
        <v>215</v>
      </c>
    </row>
    <row r="1047" spans="1:6" x14ac:dyDescent="0.3">
      <c r="A1047">
        <v>1044</v>
      </c>
      <c r="B1047" t="s">
        <v>220</v>
      </c>
      <c r="C1047" s="4">
        <v>0</v>
      </c>
      <c r="D1047">
        <v>0</v>
      </c>
      <c r="E1047" t="s">
        <v>212</v>
      </c>
      <c r="F1047" t="s">
        <v>215</v>
      </c>
    </row>
    <row r="1048" spans="1:6" x14ac:dyDescent="0.3">
      <c r="A1048">
        <v>1045</v>
      </c>
      <c r="B1048" t="s">
        <v>220</v>
      </c>
      <c r="C1048" s="4">
        <v>0</v>
      </c>
      <c r="D1048">
        <v>0</v>
      </c>
      <c r="E1048" t="s">
        <v>212</v>
      </c>
      <c r="F1048" t="s">
        <v>215</v>
      </c>
    </row>
    <row r="1049" spans="1:6" x14ac:dyDescent="0.3">
      <c r="A1049">
        <v>1046</v>
      </c>
      <c r="B1049" t="s">
        <v>220</v>
      </c>
      <c r="C1049" s="4">
        <v>0</v>
      </c>
      <c r="D1049">
        <v>0</v>
      </c>
      <c r="E1049" t="s">
        <v>212</v>
      </c>
      <c r="F1049" t="s">
        <v>215</v>
      </c>
    </row>
    <row r="1050" spans="1:6" x14ac:dyDescent="0.3">
      <c r="A1050">
        <v>1047</v>
      </c>
      <c r="B1050" t="s">
        <v>220</v>
      </c>
      <c r="C1050" s="4">
        <v>0</v>
      </c>
      <c r="D1050">
        <v>0</v>
      </c>
      <c r="E1050" t="s">
        <v>212</v>
      </c>
      <c r="F1050" t="s">
        <v>215</v>
      </c>
    </row>
    <row r="1051" spans="1:6" x14ac:dyDescent="0.3">
      <c r="A1051">
        <v>1048</v>
      </c>
      <c r="B1051" t="s">
        <v>220</v>
      </c>
      <c r="C1051" s="4">
        <v>0</v>
      </c>
      <c r="D1051">
        <v>0</v>
      </c>
      <c r="E1051" t="s">
        <v>212</v>
      </c>
      <c r="F1051" t="s">
        <v>215</v>
      </c>
    </row>
    <row r="1052" spans="1:6" x14ac:dyDescent="0.3">
      <c r="A1052">
        <v>1049</v>
      </c>
      <c r="B1052" t="s">
        <v>220</v>
      </c>
      <c r="C1052" s="4">
        <v>0</v>
      </c>
      <c r="D1052">
        <v>0</v>
      </c>
      <c r="E1052" t="s">
        <v>212</v>
      </c>
      <c r="F1052" t="s">
        <v>215</v>
      </c>
    </row>
    <row r="1053" spans="1:6" x14ac:dyDescent="0.3">
      <c r="A1053">
        <v>1050</v>
      </c>
      <c r="B1053" t="s">
        <v>220</v>
      </c>
      <c r="C1053" s="4">
        <v>0</v>
      </c>
      <c r="D1053">
        <v>0</v>
      </c>
      <c r="E1053" t="s">
        <v>212</v>
      </c>
      <c r="F1053" t="s">
        <v>215</v>
      </c>
    </row>
    <row r="1054" spans="1:6" x14ac:dyDescent="0.3">
      <c r="A1054">
        <v>1051</v>
      </c>
      <c r="B1054" t="s">
        <v>220</v>
      </c>
      <c r="C1054" s="4">
        <v>0</v>
      </c>
      <c r="D1054">
        <v>0</v>
      </c>
      <c r="E1054" t="s">
        <v>212</v>
      </c>
      <c r="F1054" t="s">
        <v>215</v>
      </c>
    </row>
    <row r="1055" spans="1:6" x14ac:dyDescent="0.3">
      <c r="A1055">
        <v>1052</v>
      </c>
      <c r="B1055" t="s">
        <v>220</v>
      </c>
      <c r="C1055" s="4">
        <v>0</v>
      </c>
      <c r="D1055">
        <v>0</v>
      </c>
      <c r="E1055" t="s">
        <v>212</v>
      </c>
      <c r="F1055" t="s">
        <v>215</v>
      </c>
    </row>
    <row r="1056" spans="1:6" x14ac:dyDescent="0.3">
      <c r="A1056">
        <v>1053</v>
      </c>
      <c r="B1056" t="s">
        <v>220</v>
      </c>
      <c r="C1056" s="4">
        <v>0</v>
      </c>
      <c r="D1056">
        <v>0</v>
      </c>
      <c r="E1056" t="s">
        <v>212</v>
      </c>
      <c r="F1056" t="s">
        <v>215</v>
      </c>
    </row>
    <row r="1057" spans="1:6" x14ac:dyDescent="0.3">
      <c r="A1057">
        <v>1054</v>
      </c>
      <c r="B1057" t="s">
        <v>220</v>
      </c>
      <c r="C1057" s="4">
        <v>0</v>
      </c>
      <c r="D1057">
        <v>0</v>
      </c>
      <c r="E1057" t="s">
        <v>212</v>
      </c>
      <c r="F1057" t="s">
        <v>215</v>
      </c>
    </row>
    <row r="1058" spans="1:6" x14ac:dyDescent="0.3">
      <c r="A1058">
        <v>1055</v>
      </c>
      <c r="B1058" t="s">
        <v>220</v>
      </c>
      <c r="C1058" s="4">
        <v>0</v>
      </c>
      <c r="D1058">
        <v>0</v>
      </c>
      <c r="E1058" t="s">
        <v>212</v>
      </c>
      <c r="F1058" t="s">
        <v>215</v>
      </c>
    </row>
    <row r="1059" spans="1:6" x14ac:dyDescent="0.3">
      <c r="A1059">
        <v>1056</v>
      </c>
      <c r="B1059" t="s">
        <v>220</v>
      </c>
      <c r="C1059" s="4">
        <v>0</v>
      </c>
      <c r="D1059">
        <v>0</v>
      </c>
      <c r="E1059" t="s">
        <v>212</v>
      </c>
      <c r="F1059" t="s">
        <v>215</v>
      </c>
    </row>
    <row r="1060" spans="1:6" x14ac:dyDescent="0.3">
      <c r="A1060">
        <v>1057</v>
      </c>
      <c r="B1060" t="s">
        <v>220</v>
      </c>
      <c r="C1060" s="4">
        <v>0</v>
      </c>
      <c r="D1060">
        <v>0</v>
      </c>
      <c r="E1060" t="s">
        <v>212</v>
      </c>
      <c r="F1060" t="s">
        <v>215</v>
      </c>
    </row>
    <row r="1061" spans="1:6" x14ac:dyDescent="0.3">
      <c r="A1061">
        <v>1058</v>
      </c>
      <c r="B1061" t="s">
        <v>220</v>
      </c>
      <c r="C1061" s="4">
        <v>0</v>
      </c>
      <c r="D1061">
        <v>0</v>
      </c>
      <c r="E1061" t="s">
        <v>212</v>
      </c>
      <c r="F1061" t="s">
        <v>215</v>
      </c>
    </row>
    <row r="1062" spans="1:6" x14ac:dyDescent="0.3">
      <c r="A1062">
        <v>1059</v>
      </c>
      <c r="B1062" t="s">
        <v>220</v>
      </c>
      <c r="C1062" s="4">
        <v>0</v>
      </c>
      <c r="D1062">
        <v>0</v>
      </c>
      <c r="E1062" t="s">
        <v>212</v>
      </c>
      <c r="F1062" t="s">
        <v>215</v>
      </c>
    </row>
    <row r="1063" spans="1:6" x14ac:dyDescent="0.3">
      <c r="A1063">
        <v>1060</v>
      </c>
      <c r="B1063" t="s">
        <v>220</v>
      </c>
      <c r="C1063" s="4">
        <v>0</v>
      </c>
      <c r="D1063">
        <v>0</v>
      </c>
      <c r="E1063" t="s">
        <v>212</v>
      </c>
      <c r="F1063" t="s">
        <v>215</v>
      </c>
    </row>
    <row r="1064" spans="1:6" x14ac:dyDescent="0.3">
      <c r="A1064">
        <v>1061</v>
      </c>
      <c r="B1064" t="s">
        <v>220</v>
      </c>
      <c r="C1064" s="4">
        <v>0</v>
      </c>
      <c r="D1064">
        <v>0</v>
      </c>
      <c r="E1064" t="s">
        <v>212</v>
      </c>
      <c r="F1064" t="s">
        <v>215</v>
      </c>
    </row>
    <row r="1065" spans="1:6" x14ac:dyDescent="0.3">
      <c r="A1065">
        <v>1062</v>
      </c>
      <c r="B1065" t="s">
        <v>220</v>
      </c>
      <c r="C1065" s="4">
        <v>0</v>
      </c>
      <c r="D1065">
        <v>0</v>
      </c>
      <c r="E1065" t="s">
        <v>212</v>
      </c>
      <c r="F1065" t="s">
        <v>215</v>
      </c>
    </row>
    <row r="1066" spans="1:6" x14ac:dyDescent="0.3">
      <c r="A1066">
        <v>1063</v>
      </c>
      <c r="B1066" t="s">
        <v>220</v>
      </c>
      <c r="C1066" s="4">
        <v>0</v>
      </c>
      <c r="D1066">
        <v>0</v>
      </c>
      <c r="E1066" t="s">
        <v>212</v>
      </c>
      <c r="F1066" t="s">
        <v>215</v>
      </c>
    </row>
    <row r="1067" spans="1:6" x14ac:dyDescent="0.3">
      <c r="A1067">
        <v>1064</v>
      </c>
      <c r="B1067" t="s">
        <v>220</v>
      </c>
      <c r="C1067" s="4">
        <v>0</v>
      </c>
      <c r="D1067">
        <v>0</v>
      </c>
      <c r="E1067" t="s">
        <v>212</v>
      </c>
      <c r="F1067" t="s">
        <v>215</v>
      </c>
    </row>
    <row r="1068" spans="1:6" x14ac:dyDescent="0.3">
      <c r="A1068">
        <v>1065</v>
      </c>
      <c r="B1068" t="s">
        <v>220</v>
      </c>
      <c r="C1068" s="4">
        <v>0</v>
      </c>
      <c r="D1068">
        <v>0</v>
      </c>
      <c r="E1068" t="s">
        <v>212</v>
      </c>
      <c r="F1068" t="s">
        <v>215</v>
      </c>
    </row>
    <row r="1069" spans="1:6" x14ac:dyDescent="0.3">
      <c r="A1069">
        <v>1066</v>
      </c>
      <c r="B1069" t="s">
        <v>220</v>
      </c>
      <c r="C1069" s="4">
        <v>0</v>
      </c>
      <c r="D1069">
        <v>0</v>
      </c>
      <c r="E1069" t="s">
        <v>212</v>
      </c>
      <c r="F1069" t="s">
        <v>215</v>
      </c>
    </row>
    <row r="1070" spans="1:6" x14ac:dyDescent="0.3">
      <c r="A1070">
        <v>1067</v>
      </c>
      <c r="B1070" t="s">
        <v>220</v>
      </c>
      <c r="C1070" s="4">
        <v>0</v>
      </c>
      <c r="D1070">
        <v>0</v>
      </c>
      <c r="E1070" t="s">
        <v>212</v>
      </c>
      <c r="F1070" t="s">
        <v>215</v>
      </c>
    </row>
    <row r="1071" spans="1:6" x14ac:dyDescent="0.3">
      <c r="A1071">
        <v>1068</v>
      </c>
      <c r="B1071" t="s">
        <v>220</v>
      </c>
      <c r="C1071" s="4">
        <v>0</v>
      </c>
      <c r="D1071">
        <v>0</v>
      </c>
      <c r="E1071" t="s">
        <v>212</v>
      </c>
      <c r="F1071" t="s">
        <v>215</v>
      </c>
    </row>
    <row r="1072" spans="1:6" x14ac:dyDescent="0.3">
      <c r="A1072">
        <v>1069</v>
      </c>
      <c r="B1072" t="s">
        <v>220</v>
      </c>
      <c r="C1072" s="4">
        <v>0</v>
      </c>
      <c r="D1072">
        <v>0</v>
      </c>
      <c r="E1072" t="s">
        <v>212</v>
      </c>
      <c r="F1072" t="s">
        <v>215</v>
      </c>
    </row>
    <row r="1073" spans="1:6" x14ac:dyDescent="0.3">
      <c r="A1073">
        <v>1070</v>
      </c>
      <c r="B1073" t="s">
        <v>220</v>
      </c>
      <c r="C1073" s="4">
        <v>0</v>
      </c>
      <c r="D1073">
        <v>0</v>
      </c>
      <c r="E1073" t="s">
        <v>212</v>
      </c>
      <c r="F1073" t="s">
        <v>215</v>
      </c>
    </row>
    <row r="1074" spans="1:6" x14ac:dyDescent="0.3">
      <c r="A1074">
        <v>1071</v>
      </c>
      <c r="B1074" t="s">
        <v>220</v>
      </c>
      <c r="C1074" s="4">
        <v>0</v>
      </c>
      <c r="D1074">
        <v>0</v>
      </c>
      <c r="E1074" t="s">
        <v>212</v>
      </c>
      <c r="F1074" t="s">
        <v>215</v>
      </c>
    </row>
    <row r="1075" spans="1:6" x14ac:dyDescent="0.3">
      <c r="A1075">
        <v>1072</v>
      </c>
      <c r="B1075" t="s">
        <v>220</v>
      </c>
      <c r="C1075" s="4">
        <v>0</v>
      </c>
      <c r="D1075">
        <v>0</v>
      </c>
      <c r="E1075" t="s">
        <v>212</v>
      </c>
      <c r="F1075" t="s">
        <v>215</v>
      </c>
    </row>
    <row r="1076" spans="1:6" x14ac:dyDescent="0.3">
      <c r="A1076">
        <v>1073</v>
      </c>
      <c r="B1076" t="s">
        <v>220</v>
      </c>
      <c r="C1076" s="4">
        <v>0</v>
      </c>
      <c r="D1076">
        <v>0</v>
      </c>
      <c r="E1076" t="s">
        <v>212</v>
      </c>
      <c r="F1076" t="s">
        <v>215</v>
      </c>
    </row>
    <row r="1077" spans="1:6" x14ac:dyDescent="0.3">
      <c r="A1077">
        <v>1074</v>
      </c>
      <c r="B1077" t="s">
        <v>220</v>
      </c>
      <c r="C1077" s="4">
        <v>0</v>
      </c>
      <c r="D1077">
        <v>0</v>
      </c>
      <c r="E1077" t="s">
        <v>212</v>
      </c>
      <c r="F1077" t="s">
        <v>215</v>
      </c>
    </row>
    <row r="1078" spans="1:6" x14ac:dyDescent="0.3">
      <c r="A1078">
        <v>1075</v>
      </c>
      <c r="B1078" t="s">
        <v>220</v>
      </c>
      <c r="C1078" s="4">
        <v>0</v>
      </c>
      <c r="D1078">
        <v>0</v>
      </c>
      <c r="E1078" t="s">
        <v>212</v>
      </c>
      <c r="F1078" t="s">
        <v>215</v>
      </c>
    </row>
    <row r="1079" spans="1:6" x14ac:dyDescent="0.3">
      <c r="A1079">
        <v>1076</v>
      </c>
      <c r="B1079" t="s">
        <v>220</v>
      </c>
      <c r="C1079" s="4">
        <v>0</v>
      </c>
      <c r="D1079">
        <v>0</v>
      </c>
      <c r="E1079" t="s">
        <v>212</v>
      </c>
      <c r="F1079" t="s">
        <v>215</v>
      </c>
    </row>
    <row r="1080" spans="1:6" x14ac:dyDescent="0.3">
      <c r="A1080">
        <v>1077</v>
      </c>
      <c r="B1080" t="s">
        <v>220</v>
      </c>
      <c r="C1080" s="4">
        <v>0</v>
      </c>
      <c r="D1080">
        <v>0</v>
      </c>
      <c r="E1080" t="s">
        <v>212</v>
      </c>
      <c r="F1080" t="s">
        <v>215</v>
      </c>
    </row>
    <row r="1081" spans="1:6" x14ac:dyDescent="0.3">
      <c r="A1081">
        <v>1078</v>
      </c>
      <c r="B1081" t="s">
        <v>220</v>
      </c>
      <c r="C1081" s="4">
        <v>0</v>
      </c>
      <c r="D1081">
        <v>0</v>
      </c>
      <c r="E1081" t="s">
        <v>212</v>
      </c>
      <c r="F1081" t="s">
        <v>215</v>
      </c>
    </row>
    <row r="1082" spans="1:6" x14ac:dyDescent="0.3">
      <c r="A1082">
        <v>1079</v>
      </c>
      <c r="B1082" t="s">
        <v>220</v>
      </c>
      <c r="C1082" s="4">
        <v>0</v>
      </c>
      <c r="D1082">
        <v>0</v>
      </c>
      <c r="E1082" t="s">
        <v>212</v>
      </c>
      <c r="F1082" t="s">
        <v>215</v>
      </c>
    </row>
    <row r="1083" spans="1:6" x14ac:dyDescent="0.3">
      <c r="A1083">
        <v>1080</v>
      </c>
      <c r="B1083" t="s">
        <v>220</v>
      </c>
      <c r="C1083" s="4">
        <v>0</v>
      </c>
      <c r="D1083">
        <v>0</v>
      </c>
      <c r="E1083" t="s">
        <v>212</v>
      </c>
      <c r="F1083" t="s">
        <v>215</v>
      </c>
    </row>
    <row r="1084" spans="1:6" x14ac:dyDescent="0.3">
      <c r="A1084">
        <v>1081</v>
      </c>
      <c r="B1084" t="s">
        <v>220</v>
      </c>
      <c r="C1084" s="4">
        <v>0</v>
      </c>
      <c r="D1084">
        <v>0</v>
      </c>
      <c r="E1084" t="s">
        <v>212</v>
      </c>
      <c r="F1084" t="s">
        <v>215</v>
      </c>
    </row>
    <row r="1085" spans="1:6" x14ac:dyDescent="0.3">
      <c r="A1085">
        <v>1082</v>
      </c>
      <c r="B1085" t="s">
        <v>220</v>
      </c>
      <c r="C1085" s="4">
        <v>0</v>
      </c>
      <c r="D1085">
        <v>0</v>
      </c>
      <c r="E1085" t="s">
        <v>212</v>
      </c>
      <c r="F1085" t="s">
        <v>215</v>
      </c>
    </row>
    <row r="1086" spans="1:6" x14ac:dyDescent="0.3">
      <c r="A1086">
        <v>1083</v>
      </c>
      <c r="B1086" t="s">
        <v>220</v>
      </c>
      <c r="C1086" s="4">
        <v>0</v>
      </c>
      <c r="D1086">
        <v>0</v>
      </c>
      <c r="E1086" t="s">
        <v>212</v>
      </c>
      <c r="F1086" t="s">
        <v>215</v>
      </c>
    </row>
    <row r="1087" spans="1:6" x14ac:dyDescent="0.3">
      <c r="A1087">
        <v>1084</v>
      </c>
      <c r="B1087" t="s">
        <v>220</v>
      </c>
      <c r="C1087" s="4">
        <v>0</v>
      </c>
      <c r="D1087">
        <v>0</v>
      </c>
      <c r="E1087" t="s">
        <v>212</v>
      </c>
      <c r="F1087" t="s">
        <v>215</v>
      </c>
    </row>
    <row r="1088" spans="1:6" x14ac:dyDescent="0.3">
      <c r="A1088">
        <v>1085</v>
      </c>
      <c r="B1088" t="s">
        <v>220</v>
      </c>
      <c r="C1088" s="4">
        <v>0</v>
      </c>
      <c r="D1088">
        <v>0</v>
      </c>
      <c r="E1088" t="s">
        <v>212</v>
      </c>
      <c r="F1088" t="s">
        <v>215</v>
      </c>
    </row>
    <row r="1089" spans="1:6" x14ac:dyDescent="0.3">
      <c r="A1089">
        <v>1086</v>
      </c>
      <c r="B1089" t="s">
        <v>220</v>
      </c>
      <c r="C1089" s="4">
        <v>0</v>
      </c>
      <c r="D1089">
        <v>0</v>
      </c>
      <c r="E1089" t="s">
        <v>212</v>
      </c>
      <c r="F1089" t="s">
        <v>215</v>
      </c>
    </row>
    <row r="1090" spans="1:6" x14ac:dyDescent="0.3">
      <c r="A1090">
        <v>1087</v>
      </c>
      <c r="B1090" t="s">
        <v>220</v>
      </c>
      <c r="C1090" s="4">
        <v>0</v>
      </c>
      <c r="D1090">
        <v>0</v>
      </c>
      <c r="E1090" t="s">
        <v>212</v>
      </c>
      <c r="F1090" t="s">
        <v>215</v>
      </c>
    </row>
    <row r="1091" spans="1:6" x14ac:dyDescent="0.3">
      <c r="A1091">
        <v>1088</v>
      </c>
      <c r="B1091" t="s">
        <v>220</v>
      </c>
      <c r="C1091" s="4">
        <v>0</v>
      </c>
      <c r="D1091">
        <v>0</v>
      </c>
      <c r="E1091" t="s">
        <v>212</v>
      </c>
      <c r="F1091" t="s">
        <v>215</v>
      </c>
    </row>
    <row r="1092" spans="1:6" x14ac:dyDescent="0.3">
      <c r="A1092">
        <v>1089</v>
      </c>
      <c r="B1092" t="s">
        <v>220</v>
      </c>
      <c r="C1092" s="4">
        <v>0</v>
      </c>
      <c r="D1092">
        <v>0</v>
      </c>
      <c r="E1092" t="s">
        <v>212</v>
      </c>
      <c r="F1092" t="s">
        <v>215</v>
      </c>
    </row>
    <row r="1093" spans="1:6" x14ac:dyDescent="0.3">
      <c r="A1093">
        <v>1090</v>
      </c>
      <c r="B1093" t="s">
        <v>220</v>
      </c>
      <c r="C1093" s="4">
        <v>0</v>
      </c>
      <c r="D1093">
        <v>0</v>
      </c>
      <c r="E1093" t="s">
        <v>212</v>
      </c>
      <c r="F1093" t="s">
        <v>215</v>
      </c>
    </row>
    <row r="1094" spans="1:6" x14ac:dyDescent="0.3">
      <c r="A1094">
        <v>1091</v>
      </c>
      <c r="B1094" t="s">
        <v>220</v>
      </c>
      <c r="C1094" s="4">
        <v>0</v>
      </c>
      <c r="D1094">
        <v>0</v>
      </c>
      <c r="E1094" t="s">
        <v>212</v>
      </c>
      <c r="F1094" t="s">
        <v>215</v>
      </c>
    </row>
    <row r="1095" spans="1:6" x14ac:dyDescent="0.3">
      <c r="A1095">
        <v>1092</v>
      </c>
      <c r="B1095" t="s">
        <v>220</v>
      </c>
      <c r="C1095" s="4">
        <v>0</v>
      </c>
      <c r="D1095">
        <v>0</v>
      </c>
      <c r="E1095" t="s">
        <v>212</v>
      </c>
      <c r="F1095" t="s">
        <v>215</v>
      </c>
    </row>
    <row r="1096" spans="1:6" x14ac:dyDescent="0.3">
      <c r="A1096">
        <v>1093</v>
      </c>
      <c r="B1096" t="s">
        <v>220</v>
      </c>
      <c r="C1096" s="4">
        <v>0</v>
      </c>
      <c r="D1096">
        <v>0</v>
      </c>
      <c r="E1096" t="s">
        <v>212</v>
      </c>
      <c r="F1096" t="s">
        <v>215</v>
      </c>
    </row>
    <row r="1097" spans="1:6" x14ac:dyDescent="0.3">
      <c r="A1097">
        <v>1094</v>
      </c>
      <c r="B1097" t="s">
        <v>220</v>
      </c>
      <c r="C1097" s="4">
        <v>0</v>
      </c>
      <c r="D1097">
        <v>0</v>
      </c>
      <c r="E1097" t="s">
        <v>212</v>
      </c>
      <c r="F1097" t="s">
        <v>215</v>
      </c>
    </row>
    <row r="1098" spans="1:6" x14ac:dyDescent="0.3">
      <c r="A1098">
        <v>1095</v>
      </c>
      <c r="B1098" t="s">
        <v>220</v>
      </c>
      <c r="C1098" s="4">
        <v>0</v>
      </c>
      <c r="D1098">
        <v>0</v>
      </c>
      <c r="E1098" t="s">
        <v>212</v>
      </c>
      <c r="F1098" t="s">
        <v>215</v>
      </c>
    </row>
    <row r="1099" spans="1:6" x14ac:dyDescent="0.3">
      <c r="A1099">
        <v>1096</v>
      </c>
      <c r="B1099" t="s">
        <v>220</v>
      </c>
      <c r="C1099" s="4">
        <v>0</v>
      </c>
      <c r="D1099">
        <v>0</v>
      </c>
      <c r="E1099" t="s">
        <v>212</v>
      </c>
      <c r="F1099" t="s">
        <v>215</v>
      </c>
    </row>
    <row r="1100" spans="1:6" x14ac:dyDescent="0.3">
      <c r="A1100">
        <v>1097</v>
      </c>
      <c r="B1100" t="s">
        <v>220</v>
      </c>
      <c r="C1100" s="4">
        <v>0</v>
      </c>
      <c r="D1100">
        <v>0</v>
      </c>
      <c r="E1100" t="s">
        <v>212</v>
      </c>
      <c r="F1100" t="s">
        <v>215</v>
      </c>
    </row>
    <row r="1101" spans="1:6" x14ac:dyDescent="0.3">
      <c r="A1101">
        <v>1098</v>
      </c>
      <c r="B1101" t="s">
        <v>220</v>
      </c>
      <c r="C1101" s="4">
        <v>0</v>
      </c>
      <c r="D1101">
        <v>0</v>
      </c>
      <c r="E1101" t="s">
        <v>212</v>
      </c>
      <c r="F1101" t="s">
        <v>215</v>
      </c>
    </row>
    <row r="1102" spans="1:6" x14ac:dyDescent="0.3">
      <c r="A1102">
        <v>1099</v>
      </c>
      <c r="B1102" t="s">
        <v>220</v>
      </c>
      <c r="C1102" s="4">
        <v>0</v>
      </c>
      <c r="D1102">
        <v>0</v>
      </c>
      <c r="E1102" t="s">
        <v>212</v>
      </c>
      <c r="F1102" t="s">
        <v>215</v>
      </c>
    </row>
    <row r="1103" spans="1:6" x14ac:dyDescent="0.3">
      <c r="A1103">
        <v>1100</v>
      </c>
      <c r="B1103" t="s">
        <v>220</v>
      </c>
      <c r="C1103" s="4">
        <v>0</v>
      </c>
      <c r="D1103">
        <v>0</v>
      </c>
      <c r="E1103" t="s">
        <v>212</v>
      </c>
      <c r="F1103" t="s">
        <v>215</v>
      </c>
    </row>
    <row r="1104" spans="1:6" x14ac:dyDescent="0.3">
      <c r="A1104">
        <v>1101</v>
      </c>
      <c r="B1104" t="s">
        <v>220</v>
      </c>
      <c r="C1104" s="4">
        <v>0</v>
      </c>
      <c r="D1104">
        <v>0</v>
      </c>
      <c r="E1104" t="s">
        <v>212</v>
      </c>
      <c r="F1104" t="s">
        <v>215</v>
      </c>
    </row>
    <row r="1105" spans="1:6" x14ac:dyDescent="0.3">
      <c r="A1105">
        <v>1102</v>
      </c>
      <c r="B1105" t="s">
        <v>220</v>
      </c>
      <c r="C1105" s="4">
        <v>0</v>
      </c>
      <c r="D1105">
        <v>0</v>
      </c>
      <c r="E1105" t="s">
        <v>212</v>
      </c>
      <c r="F1105" t="s">
        <v>215</v>
      </c>
    </row>
    <row r="1106" spans="1:6" x14ac:dyDescent="0.3">
      <c r="A1106">
        <v>1103</v>
      </c>
      <c r="B1106" t="s">
        <v>220</v>
      </c>
      <c r="C1106" s="4">
        <v>0</v>
      </c>
      <c r="D1106">
        <v>0</v>
      </c>
      <c r="E1106" t="s">
        <v>212</v>
      </c>
      <c r="F1106" t="s">
        <v>215</v>
      </c>
    </row>
    <row r="1107" spans="1:6" x14ac:dyDescent="0.3">
      <c r="A1107">
        <v>1104</v>
      </c>
      <c r="B1107" t="s">
        <v>220</v>
      </c>
      <c r="C1107" s="4">
        <v>0</v>
      </c>
      <c r="D1107">
        <v>0</v>
      </c>
      <c r="E1107" t="s">
        <v>212</v>
      </c>
      <c r="F1107" t="s">
        <v>215</v>
      </c>
    </row>
    <row r="1108" spans="1:6" x14ac:dyDescent="0.3">
      <c r="A1108">
        <v>1105</v>
      </c>
      <c r="B1108" t="s">
        <v>220</v>
      </c>
      <c r="C1108" s="4">
        <v>0</v>
      </c>
      <c r="D1108">
        <v>0</v>
      </c>
      <c r="E1108" t="s">
        <v>212</v>
      </c>
      <c r="F1108" t="s">
        <v>215</v>
      </c>
    </row>
    <row r="1109" spans="1:6" x14ac:dyDescent="0.3">
      <c r="A1109">
        <v>1106</v>
      </c>
      <c r="B1109" t="s">
        <v>220</v>
      </c>
      <c r="C1109" s="4">
        <v>0</v>
      </c>
      <c r="D1109">
        <v>0</v>
      </c>
      <c r="E1109" t="s">
        <v>212</v>
      </c>
      <c r="F1109" t="s">
        <v>215</v>
      </c>
    </row>
    <row r="1110" spans="1:6" x14ac:dyDescent="0.3">
      <c r="A1110">
        <v>1107</v>
      </c>
      <c r="B1110" t="s">
        <v>220</v>
      </c>
      <c r="C1110" s="4">
        <v>0</v>
      </c>
      <c r="D1110">
        <v>0</v>
      </c>
      <c r="E1110" t="s">
        <v>212</v>
      </c>
      <c r="F1110" t="s">
        <v>215</v>
      </c>
    </row>
    <row r="1111" spans="1:6" x14ac:dyDescent="0.3">
      <c r="A1111">
        <v>1108</v>
      </c>
      <c r="B1111" t="s">
        <v>220</v>
      </c>
      <c r="C1111" s="4">
        <v>0</v>
      </c>
      <c r="D1111">
        <v>0</v>
      </c>
      <c r="E1111" t="s">
        <v>212</v>
      </c>
      <c r="F1111" t="s">
        <v>215</v>
      </c>
    </row>
    <row r="1112" spans="1:6" x14ac:dyDescent="0.3">
      <c r="A1112">
        <v>1109</v>
      </c>
      <c r="B1112" t="s">
        <v>220</v>
      </c>
      <c r="C1112" s="4">
        <v>0</v>
      </c>
      <c r="D1112">
        <v>0</v>
      </c>
      <c r="E1112" t="s">
        <v>212</v>
      </c>
      <c r="F1112" t="s">
        <v>215</v>
      </c>
    </row>
    <row r="1113" spans="1:6" x14ac:dyDescent="0.3">
      <c r="A1113">
        <v>1110</v>
      </c>
      <c r="B1113" t="s">
        <v>220</v>
      </c>
      <c r="C1113" s="4">
        <v>0</v>
      </c>
      <c r="D1113">
        <v>0</v>
      </c>
      <c r="E1113" t="s">
        <v>212</v>
      </c>
      <c r="F1113" t="s">
        <v>215</v>
      </c>
    </row>
    <row r="1114" spans="1:6" x14ac:dyDescent="0.3">
      <c r="A1114">
        <v>1111</v>
      </c>
      <c r="B1114" t="s">
        <v>220</v>
      </c>
      <c r="C1114" s="4">
        <v>0</v>
      </c>
      <c r="D1114">
        <v>0</v>
      </c>
      <c r="E1114" t="s">
        <v>212</v>
      </c>
      <c r="F1114" t="s">
        <v>215</v>
      </c>
    </row>
    <row r="1115" spans="1:6" x14ac:dyDescent="0.3">
      <c r="A1115">
        <v>1112</v>
      </c>
      <c r="B1115" t="s">
        <v>220</v>
      </c>
      <c r="C1115" s="4">
        <v>0</v>
      </c>
      <c r="D1115">
        <v>0</v>
      </c>
      <c r="E1115" t="s">
        <v>212</v>
      </c>
      <c r="F1115" t="s">
        <v>215</v>
      </c>
    </row>
    <row r="1116" spans="1:6" x14ac:dyDescent="0.3">
      <c r="A1116">
        <v>1113</v>
      </c>
      <c r="B1116" t="s">
        <v>220</v>
      </c>
      <c r="C1116" s="4">
        <v>0</v>
      </c>
      <c r="D1116">
        <v>0</v>
      </c>
      <c r="E1116" t="s">
        <v>212</v>
      </c>
      <c r="F1116" t="s">
        <v>215</v>
      </c>
    </row>
    <row r="1117" spans="1:6" x14ac:dyDescent="0.3">
      <c r="A1117">
        <v>1114</v>
      </c>
      <c r="B1117" t="s">
        <v>220</v>
      </c>
      <c r="C1117" s="4">
        <v>0</v>
      </c>
      <c r="D1117">
        <v>0</v>
      </c>
      <c r="E1117" t="s">
        <v>212</v>
      </c>
      <c r="F1117" t="s">
        <v>215</v>
      </c>
    </row>
    <row r="1118" spans="1:6" x14ac:dyDescent="0.3">
      <c r="A1118">
        <v>1115</v>
      </c>
      <c r="B1118" t="s">
        <v>220</v>
      </c>
      <c r="C1118" s="4">
        <v>0</v>
      </c>
      <c r="D1118">
        <v>0</v>
      </c>
      <c r="E1118" t="s">
        <v>212</v>
      </c>
      <c r="F1118" t="s">
        <v>215</v>
      </c>
    </row>
    <row r="1119" spans="1:6" x14ac:dyDescent="0.3">
      <c r="A1119">
        <v>1116</v>
      </c>
      <c r="B1119" t="s">
        <v>220</v>
      </c>
      <c r="C1119" s="4">
        <v>0</v>
      </c>
      <c r="D1119">
        <v>0</v>
      </c>
      <c r="E1119" t="s">
        <v>212</v>
      </c>
      <c r="F1119" t="s">
        <v>215</v>
      </c>
    </row>
    <row r="1120" spans="1:6" x14ac:dyDescent="0.3">
      <c r="A1120">
        <v>1117</v>
      </c>
      <c r="B1120" t="s">
        <v>220</v>
      </c>
      <c r="C1120" s="4">
        <v>0</v>
      </c>
      <c r="D1120">
        <v>0</v>
      </c>
      <c r="E1120" t="s">
        <v>212</v>
      </c>
      <c r="F1120" t="s">
        <v>215</v>
      </c>
    </row>
    <row r="1121" spans="1:6" x14ac:dyDescent="0.3">
      <c r="A1121">
        <v>1118</v>
      </c>
      <c r="B1121" t="s">
        <v>220</v>
      </c>
      <c r="C1121" s="4">
        <v>0</v>
      </c>
      <c r="D1121">
        <v>0</v>
      </c>
      <c r="E1121" t="s">
        <v>212</v>
      </c>
      <c r="F1121" t="s">
        <v>215</v>
      </c>
    </row>
    <row r="1122" spans="1:6" x14ac:dyDescent="0.3">
      <c r="A1122">
        <v>1119</v>
      </c>
      <c r="B1122" t="s">
        <v>220</v>
      </c>
      <c r="C1122" s="4">
        <v>0</v>
      </c>
      <c r="D1122">
        <v>0</v>
      </c>
      <c r="E1122" t="s">
        <v>212</v>
      </c>
      <c r="F1122" t="s">
        <v>215</v>
      </c>
    </row>
    <row r="1123" spans="1:6" x14ac:dyDescent="0.3">
      <c r="A1123">
        <v>1120</v>
      </c>
      <c r="B1123" t="s">
        <v>220</v>
      </c>
      <c r="C1123" s="4">
        <v>0</v>
      </c>
      <c r="D1123">
        <v>0</v>
      </c>
      <c r="E1123" t="s">
        <v>212</v>
      </c>
      <c r="F1123" t="s">
        <v>215</v>
      </c>
    </row>
    <row r="1124" spans="1:6" x14ac:dyDescent="0.3">
      <c r="A1124">
        <v>1121</v>
      </c>
      <c r="B1124" t="s">
        <v>220</v>
      </c>
      <c r="C1124" s="4">
        <v>0</v>
      </c>
      <c r="D1124">
        <v>0</v>
      </c>
      <c r="E1124" t="s">
        <v>212</v>
      </c>
      <c r="F1124" t="s">
        <v>215</v>
      </c>
    </row>
    <row r="1125" spans="1:6" x14ac:dyDescent="0.3">
      <c r="A1125">
        <v>1122</v>
      </c>
      <c r="B1125" t="s">
        <v>220</v>
      </c>
      <c r="C1125" s="4">
        <v>0</v>
      </c>
      <c r="D1125">
        <v>0</v>
      </c>
      <c r="E1125" t="s">
        <v>212</v>
      </c>
      <c r="F1125" t="s">
        <v>215</v>
      </c>
    </row>
    <row r="1126" spans="1:6" x14ac:dyDescent="0.3">
      <c r="A1126">
        <v>1123</v>
      </c>
      <c r="B1126" t="s">
        <v>220</v>
      </c>
      <c r="C1126" s="4">
        <v>0</v>
      </c>
      <c r="D1126">
        <v>0</v>
      </c>
      <c r="E1126" t="s">
        <v>212</v>
      </c>
      <c r="F1126" t="s">
        <v>215</v>
      </c>
    </row>
    <row r="1127" spans="1:6" x14ac:dyDescent="0.3">
      <c r="A1127">
        <v>1124</v>
      </c>
      <c r="B1127" t="s">
        <v>220</v>
      </c>
      <c r="C1127" s="4">
        <v>0</v>
      </c>
      <c r="D1127">
        <v>0</v>
      </c>
      <c r="E1127" t="s">
        <v>212</v>
      </c>
      <c r="F1127" t="s">
        <v>215</v>
      </c>
    </row>
    <row r="1128" spans="1:6" x14ac:dyDescent="0.3">
      <c r="A1128">
        <v>1125</v>
      </c>
      <c r="B1128" t="s">
        <v>220</v>
      </c>
      <c r="C1128" s="4">
        <v>0</v>
      </c>
      <c r="D1128">
        <v>0</v>
      </c>
      <c r="E1128" t="s">
        <v>212</v>
      </c>
      <c r="F1128" t="s">
        <v>215</v>
      </c>
    </row>
    <row r="1129" spans="1:6" x14ac:dyDescent="0.3">
      <c r="A1129">
        <v>1126</v>
      </c>
      <c r="B1129" t="s">
        <v>220</v>
      </c>
      <c r="C1129" s="4">
        <v>0</v>
      </c>
      <c r="D1129">
        <v>0</v>
      </c>
      <c r="E1129" t="s">
        <v>212</v>
      </c>
      <c r="F1129" t="s">
        <v>215</v>
      </c>
    </row>
    <row r="1130" spans="1:6" x14ac:dyDescent="0.3">
      <c r="A1130">
        <v>1127</v>
      </c>
      <c r="B1130" t="s">
        <v>220</v>
      </c>
      <c r="C1130" s="4">
        <v>0</v>
      </c>
      <c r="D1130">
        <v>0</v>
      </c>
      <c r="E1130" t="s">
        <v>212</v>
      </c>
      <c r="F1130" t="s">
        <v>215</v>
      </c>
    </row>
    <row r="1131" spans="1:6" x14ac:dyDescent="0.3">
      <c r="A1131">
        <v>1128</v>
      </c>
      <c r="B1131" t="s">
        <v>220</v>
      </c>
      <c r="C1131" s="4">
        <v>0</v>
      </c>
      <c r="D1131">
        <v>0</v>
      </c>
      <c r="E1131" t="s">
        <v>212</v>
      </c>
      <c r="F1131" t="s">
        <v>215</v>
      </c>
    </row>
    <row r="1132" spans="1:6" x14ac:dyDescent="0.3">
      <c r="A1132">
        <v>1129</v>
      </c>
      <c r="B1132" t="s">
        <v>220</v>
      </c>
      <c r="C1132" s="4">
        <v>0</v>
      </c>
      <c r="D1132">
        <v>0</v>
      </c>
      <c r="E1132" t="s">
        <v>212</v>
      </c>
      <c r="F1132" t="s">
        <v>215</v>
      </c>
    </row>
    <row r="1133" spans="1:6" x14ac:dyDescent="0.3">
      <c r="A1133">
        <v>1130</v>
      </c>
      <c r="B1133" t="s">
        <v>220</v>
      </c>
      <c r="C1133" s="4">
        <v>0</v>
      </c>
      <c r="D1133">
        <v>0</v>
      </c>
      <c r="E1133" t="s">
        <v>212</v>
      </c>
      <c r="F1133" t="s">
        <v>215</v>
      </c>
    </row>
    <row r="1134" spans="1:6" x14ac:dyDescent="0.3">
      <c r="A1134">
        <v>1131</v>
      </c>
      <c r="B1134" t="s">
        <v>220</v>
      </c>
      <c r="C1134" s="4">
        <v>0</v>
      </c>
      <c r="D1134">
        <v>0</v>
      </c>
      <c r="E1134" t="s">
        <v>212</v>
      </c>
      <c r="F1134" t="s">
        <v>215</v>
      </c>
    </row>
    <row r="1135" spans="1:6" x14ac:dyDescent="0.3">
      <c r="A1135">
        <v>1132</v>
      </c>
      <c r="B1135" t="s">
        <v>220</v>
      </c>
      <c r="C1135" s="4">
        <v>0</v>
      </c>
      <c r="D1135">
        <v>0</v>
      </c>
      <c r="E1135" t="s">
        <v>212</v>
      </c>
      <c r="F1135" t="s">
        <v>215</v>
      </c>
    </row>
    <row r="1136" spans="1:6" x14ac:dyDescent="0.3">
      <c r="A1136">
        <v>1133</v>
      </c>
      <c r="B1136" t="s">
        <v>220</v>
      </c>
      <c r="C1136" s="4">
        <v>0</v>
      </c>
      <c r="D1136">
        <v>0</v>
      </c>
      <c r="E1136" t="s">
        <v>212</v>
      </c>
      <c r="F1136" t="s">
        <v>215</v>
      </c>
    </row>
    <row r="1137" spans="1:6" x14ac:dyDescent="0.3">
      <c r="A1137">
        <v>1134</v>
      </c>
      <c r="B1137" t="s">
        <v>220</v>
      </c>
      <c r="C1137" s="4">
        <v>0</v>
      </c>
      <c r="D1137">
        <v>0</v>
      </c>
      <c r="E1137" t="s">
        <v>212</v>
      </c>
      <c r="F1137" t="s">
        <v>215</v>
      </c>
    </row>
    <row r="1138" spans="1:6" x14ac:dyDescent="0.3">
      <c r="A1138">
        <v>1135</v>
      </c>
      <c r="B1138" t="s">
        <v>220</v>
      </c>
      <c r="C1138" s="4">
        <v>0</v>
      </c>
      <c r="D1138">
        <v>0</v>
      </c>
      <c r="E1138" t="s">
        <v>212</v>
      </c>
      <c r="F1138" t="s">
        <v>215</v>
      </c>
    </row>
    <row r="1139" spans="1:6" x14ac:dyDescent="0.3">
      <c r="A1139">
        <v>1136</v>
      </c>
      <c r="B1139" t="s">
        <v>220</v>
      </c>
      <c r="C1139" s="4">
        <v>0</v>
      </c>
      <c r="D1139">
        <v>0</v>
      </c>
      <c r="E1139" t="s">
        <v>212</v>
      </c>
      <c r="F1139" t="s">
        <v>215</v>
      </c>
    </row>
    <row r="1140" spans="1:6" x14ac:dyDescent="0.3">
      <c r="A1140">
        <v>1137</v>
      </c>
      <c r="B1140" t="s">
        <v>220</v>
      </c>
      <c r="C1140" s="4">
        <v>0</v>
      </c>
      <c r="D1140">
        <v>0</v>
      </c>
      <c r="E1140" t="s">
        <v>212</v>
      </c>
      <c r="F1140" t="s">
        <v>215</v>
      </c>
    </row>
    <row r="1141" spans="1:6" x14ac:dyDescent="0.3">
      <c r="A1141">
        <v>1138</v>
      </c>
      <c r="B1141" t="s">
        <v>220</v>
      </c>
      <c r="C1141" s="4">
        <v>0</v>
      </c>
      <c r="D1141">
        <v>0</v>
      </c>
      <c r="E1141" t="s">
        <v>212</v>
      </c>
      <c r="F1141" t="s">
        <v>215</v>
      </c>
    </row>
    <row r="1142" spans="1:6" x14ac:dyDescent="0.3">
      <c r="A1142">
        <v>1139</v>
      </c>
      <c r="B1142" t="s">
        <v>220</v>
      </c>
      <c r="C1142" s="4">
        <v>0</v>
      </c>
      <c r="D1142">
        <v>0</v>
      </c>
      <c r="E1142" t="s">
        <v>212</v>
      </c>
      <c r="F1142" t="s">
        <v>215</v>
      </c>
    </row>
    <row r="1143" spans="1:6" x14ac:dyDescent="0.3">
      <c r="A1143">
        <v>1140</v>
      </c>
      <c r="B1143" t="s">
        <v>220</v>
      </c>
      <c r="C1143" s="4">
        <v>0</v>
      </c>
      <c r="D1143">
        <v>0</v>
      </c>
      <c r="E1143" t="s">
        <v>212</v>
      </c>
      <c r="F1143" t="s">
        <v>215</v>
      </c>
    </row>
    <row r="1144" spans="1:6" x14ac:dyDescent="0.3">
      <c r="A1144">
        <v>1141</v>
      </c>
      <c r="B1144" t="s">
        <v>220</v>
      </c>
      <c r="C1144" s="4">
        <v>0</v>
      </c>
      <c r="D1144">
        <v>0</v>
      </c>
      <c r="E1144" t="s">
        <v>212</v>
      </c>
      <c r="F1144" t="s">
        <v>215</v>
      </c>
    </row>
    <row r="1145" spans="1:6" x14ac:dyDescent="0.3">
      <c r="A1145">
        <v>1142</v>
      </c>
      <c r="B1145" t="s">
        <v>220</v>
      </c>
      <c r="C1145" s="4">
        <v>0</v>
      </c>
      <c r="D1145">
        <v>0</v>
      </c>
      <c r="E1145" t="s">
        <v>212</v>
      </c>
      <c r="F1145" t="s">
        <v>215</v>
      </c>
    </row>
    <row r="1146" spans="1:6" x14ac:dyDescent="0.3">
      <c r="A1146">
        <v>1143</v>
      </c>
      <c r="B1146" t="s">
        <v>220</v>
      </c>
      <c r="C1146" s="4">
        <v>0</v>
      </c>
      <c r="D1146">
        <v>0</v>
      </c>
      <c r="E1146" t="s">
        <v>212</v>
      </c>
      <c r="F1146" t="s">
        <v>215</v>
      </c>
    </row>
    <row r="1147" spans="1:6" x14ac:dyDescent="0.3">
      <c r="A1147">
        <v>1144</v>
      </c>
      <c r="B1147" t="s">
        <v>220</v>
      </c>
      <c r="C1147" s="4">
        <v>0</v>
      </c>
      <c r="D1147">
        <v>0</v>
      </c>
      <c r="E1147" t="s">
        <v>212</v>
      </c>
      <c r="F1147" t="s">
        <v>215</v>
      </c>
    </row>
    <row r="1148" spans="1:6" x14ac:dyDescent="0.3">
      <c r="A1148">
        <v>1145</v>
      </c>
      <c r="B1148" t="s">
        <v>220</v>
      </c>
      <c r="C1148" s="4">
        <v>0</v>
      </c>
      <c r="D1148">
        <v>0</v>
      </c>
      <c r="E1148" t="s">
        <v>212</v>
      </c>
      <c r="F1148" t="s">
        <v>215</v>
      </c>
    </row>
    <row r="1149" spans="1:6" x14ac:dyDescent="0.3">
      <c r="A1149">
        <v>1146</v>
      </c>
      <c r="B1149" t="s">
        <v>220</v>
      </c>
      <c r="C1149" s="4">
        <v>0</v>
      </c>
      <c r="D1149">
        <v>0</v>
      </c>
      <c r="E1149" t="s">
        <v>212</v>
      </c>
      <c r="F1149" t="s">
        <v>215</v>
      </c>
    </row>
    <row r="1150" spans="1:6" x14ac:dyDescent="0.3">
      <c r="A1150">
        <v>1147</v>
      </c>
      <c r="B1150" t="s">
        <v>220</v>
      </c>
      <c r="C1150" s="4">
        <v>0</v>
      </c>
      <c r="D1150">
        <v>0</v>
      </c>
      <c r="E1150" t="s">
        <v>212</v>
      </c>
      <c r="F1150" t="s">
        <v>215</v>
      </c>
    </row>
    <row r="1151" spans="1:6" x14ac:dyDescent="0.3">
      <c r="A1151">
        <v>1148</v>
      </c>
      <c r="B1151" t="s">
        <v>220</v>
      </c>
      <c r="C1151" s="4">
        <v>0</v>
      </c>
      <c r="D1151">
        <v>0</v>
      </c>
      <c r="E1151" t="s">
        <v>212</v>
      </c>
      <c r="F1151" t="s">
        <v>215</v>
      </c>
    </row>
    <row r="1152" spans="1:6" x14ac:dyDescent="0.3">
      <c r="A1152">
        <v>1149</v>
      </c>
      <c r="B1152" t="s">
        <v>220</v>
      </c>
      <c r="C1152" s="4">
        <v>0</v>
      </c>
      <c r="D1152">
        <v>0</v>
      </c>
      <c r="E1152" t="s">
        <v>212</v>
      </c>
      <c r="F1152" t="s">
        <v>215</v>
      </c>
    </row>
    <row r="1153" spans="1:6" x14ac:dyDescent="0.3">
      <c r="A1153">
        <v>1150</v>
      </c>
      <c r="B1153" t="s">
        <v>220</v>
      </c>
      <c r="C1153" s="4">
        <v>0</v>
      </c>
      <c r="D1153">
        <v>0</v>
      </c>
      <c r="E1153" t="s">
        <v>212</v>
      </c>
      <c r="F1153" t="s">
        <v>215</v>
      </c>
    </row>
    <row r="1154" spans="1:6" x14ac:dyDescent="0.3">
      <c r="A1154">
        <v>1151</v>
      </c>
      <c r="B1154" t="s">
        <v>220</v>
      </c>
      <c r="C1154" s="4">
        <v>0</v>
      </c>
      <c r="D1154">
        <v>0</v>
      </c>
      <c r="E1154" t="s">
        <v>212</v>
      </c>
      <c r="F1154" t="s">
        <v>215</v>
      </c>
    </row>
    <row r="1155" spans="1:6" x14ac:dyDescent="0.3">
      <c r="A1155">
        <v>1152</v>
      </c>
      <c r="B1155" t="s">
        <v>220</v>
      </c>
      <c r="C1155" s="4">
        <v>0</v>
      </c>
      <c r="D1155">
        <v>0</v>
      </c>
      <c r="E1155" t="s">
        <v>212</v>
      </c>
      <c r="F1155" t="s">
        <v>215</v>
      </c>
    </row>
    <row r="1156" spans="1:6" x14ac:dyDescent="0.3">
      <c r="A1156">
        <v>1153</v>
      </c>
      <c r="B1156" t="s">
        <v>220</v>
      </c>
      <c r="C1156" s="4">
        <v>0</v>
      </c>
      <c r="D1156">
        <v>0</v>
      </c>
      <c r="E1156" t="s">
        <v>212</v>
      </c>
      <c r="F1156" t="s">
        <v>215</v>
      </c>
    </row>
    <row r="1157" spans="1:6" x14ac:dyDescent="0.3">
      <c r="A1157">
        <v>1154</v>
      </c>
      <c r="B1157" t="s">
        <v>220</v>
      </c>
      <c r="C1157" s="4">
        <v>0</v>
      </c>
      <c r="D1157">
        <v>0</v>
      </c>
      <c r="E1157" t="s">
        <v>212</v>
      </c>
      <c r="F1157" t="s">
        <v>215</v>
      </c>
    </row>
    <row r="1158" spans="1:6" x14ac:dyDescent="0.3">
      <c r="A1158">
        <v>1155</v>
      </c>
      <c r="B1158" t="s">
        <v>220</v>
      </c>
      <c r="C1158" s="4">
        <v>0</v>
      </c>
      <c r="D1158">
        <v>0</v>
      </c>
      <c r="E1158" t="s">
        <v>212</v>
      </c>
      <c r="F1158" t="s">
        <v>215</v>
      </c>
    </row>
    <row r="1159" spans="1:6" x14ac:dyDescent="0.3">
      <c r="A1159">
        <v>1156</v>
      </c>
      <c r="B1159" t="s">
        <v>220</v>
      </c>
      <c r="C1159" s="4">
        <v>0</v>
      </c>
      <c r="D1159">
        <v>0</v>
      </c>
      <c r="E1159" t="s">
        <v>212</v>
      </c>
      <c r="F1159" t="s">
        <v>215</v>
      </c>
    </row>
    <row r="1160" spans="1:6" x14ac:dyDescent="0.3">
      <c r="A1160">
        <v>1157</v>
      </c>
      <c r="B1160" t="s">
        <v>220</v>
      </c>
      <c r="C1160" s="4">
        <v>0</v>
      </c>
      <c r="D1160">
        <v>0</v>
      </c>
      <c r="E1160" t="s">
        <v>212</v>
      </c>
      <c r="F1160" t="s">
        <v>215</v>
      </c>
    </row>
    <row r="1161" spans="1:6" x14ac:dyDescent="0.3">
      <c r="A1161">
        <v>1158</v>
      </c>
      <c r="B1161" t="s">
        <v>220</v>
      </c>
      <c r="C1161" s="4">
        <v>0</v>
      </c>
      <c r="D1161">
        <v>0</v>
      </c>
      <c r="E1161" t="s">
        <v>212</v>
      </c>
      <c r="F1161" t="s">
        <v>215</v>
      </c>
    </row>
    <row r="1162" spans="1:6" x14ac:dyDescent="0.3">
      <c r="A1162">
        <v>1159</v>
      </c>
      <c r="B1162" t="s">
        <v>220</v>
      </c>
      <c r="C1162" s="4">
        <v>0</v>
      </c>
      <c r="D1162">
        <v>0</v>
      </c>
      <c r="E1162" t="s">
        <v>212</v>
      </c>
      <c r="F1162" t="s">
        <v>215</v>
      </c>
    </row>
    <row r="1163" spans="1:6" x14ac:dyDescent="0.3">
      <c r="A1163">
        <v>1160</v>
      </c>
      <c r="B1163" t="s">
        <v>220</v>
      </c>
      <c r="C1163" s="4">
        <v>0</v>
      </c>
      <c r="D1163">
        <v>0</v>
      </c>
      <c r="E1163" t="s">
        <v>212</v>
      </c>
      <c r="F1163" t="s">
        <v>215</v>
      </c>
    </row>
    <row r="1164" spans="1:6" x14ac:dyDescent="0.3">
      <c r="A1164">
        <v>1161</v>
      </c>
      <c r="B1164" t="s">
        <v>220</v>
      </c>
      <c r="C1164" s="4">
        <v>0</v>
      </c>
      <c r="D1164">
        <v>0</v>
      </c>
      <c r="E1164" t="s">
        <v>212</v>
      </c>
      <c r="F1164" t="s">
        <v>215</v>
      </c>
    </row>
    <row r="1165" spans="1:6" x14ac:dyDescent="0.3">
      <c r="A1165">
        <v>1162</v>
      </c>
      <c r="B1165" t="s">
        <v>220</v>
      </c>
      <c r="C1165" s="4">
        <v>0</v>
      </c>
      <c r="D1165">
        <v>0</v>
      </c>
      <c r="E1165" t="s">
        <v>212</v>
      </c>
      <c r="F1165" t="s">
        <v>215</v>
      </c>
    </row>
    <row r="1166" spans="1:6" x14ac:dyDescent="0.3">
      <c r="A1166">
        <v>1163</v>
      </c>
      <c r="B1166" t="s">
        <v>220</v>
      </c>
      <c r="C1166" s="4">
        <v>0</v>
      </c>
      <c r="D1166">
        <v>0</v>
      </c>
      <c r="E1166" t="s">
        <v>212</v>
      </c>
      <c r="F1166" t="s">
        <v>215</v>
      </c>
    </row>
    <row r="1167" spans="1:6" x14ac:dyDescent="0.3">
      <c r="A1167">
        <v>1164</v>
      </c>
      <c r="B1167" t="s">
        <v>220</v>
      </c>
      <c r="C1167" s="4">
        <v>0</v>
      </c>
      <c r="D1167">
        <v>0</v>
      </c>
      <c r="E1167" t="s">
        <v>212</v>
      </c>
      <c r="F1167" t="s">
        <v>215</v>
      </c>
    </row>
    <row r="1168" spans="1:6" x14ac:dyDescent="0.3">
      <c r="A1168">
        <v>1165</v>
      </c>
      <c r="B1168" t="s">
        <v>220</v>
      </c>
      <c r="C1168" s="4">
        <v>0</v>
      </c>
      <c r="D1168">
        <v>0</v>
      </c>
      <c r="E1168" t="s">
        <v>212</v>
      </c>
      <c r="F1168" t="s">
        <v>215</v>
      </c>
    </row>
    <row r="1169" spans="1:6" x14ac:dyDescent="0.3">
      <c r="A1169">
        <v>1166</v>
      </c>
      <c r="B1169" t="s">
        <v>220</v>
      </c>
      <c r="C1169" s="4">
        <v>0</v>
      </c>
      <c r="D1169">
        <v>0</v>
      </c>
      <c r="E1169" t="s">
        <v>212</v>
      </c>
      <c r="F1169" t="s">
        <v>215</v>
      </c>
    </row>
    <row r="1170" spans="1:6" x14ac:dyDescent="0.3">
      <c r="A1170">
        <v>1167</v>
      </c>
      <c r="B1170" t="s">
        <v>220</v>
      </c>
      <c r="C1170" s="4">
        <v>0</v>
      </c>
      <c r="D1170">
        <v>0</v>
      </c>
      <c r="E1170" t="s">
        <v>212</v>
      </c>
      <c r="F1170" t="s">
        <v>215</v>
      </c>
    </row>
    <row r="1171" spans="1:6" x14ac:dyDescent="0.3">
      <c r="A1171">
        <v>1168</v>
      </c>
      <c r="B1171" t="s">
        <v>220</v>
      </c>
      <c r="C1171" s="4">
        <v>0</v>
      </c>
      <c r="D1171">
        <v>0</v>
      </c>
      <c r="E1171" t="s">
        <v>212</v>
      </c>
      <c r="F1171" t="s">
        <v>215</v>
      </c>
    </row>
    <row r="1172" spans="1:6" x14ac:dyDescent="0.3">
      <c r="A1172">
        <v>1169</v>
      </c>
      <c r="B1172" t="s">
        <v>220</v>
      </c>
      <c r="C1172" s="4">
        <v>0</v>
      </c>
      <c r="D1172">
        <v>0</v>
      </c>
      <c r="E1172" t="s">
        <v>212</v>
      </c>
      <c r="F1172" t="s">
        <v>215</v>
      </c>
    </row>
    <row r="1173" spans="1:6" x14ac:dyDescent="0.3">
      <c r="A1173">
        <v>1170</v>
      </c>
      <c r="B1173" t="s">
        <v>220</v>
      </c>
      <c r="C1173" s="4">
        <v>0</v>
      </c>
      <c r="D1173">
        <v>0</v>
      </c>
      <c r="E1173" t="s">
        <v>212</v>
      </c>
      <c r="F1173" t="s">
        <v>215</v>
      </c>
    </row>
    <row r="1174" spans="1:6" x14ac:dyDescent="0.3">
      <c r="A1174">
        <v>1171</v>
      </c>
      <c r="B1174" t="s">
        <v>220</v>
      </c>
      <c r="C1174" s="4">
        <v>0</v>
      </c>
      <c r="D1174">
        <v>0</v>
      </c>
      <c r="E1174" t="s">
        <v>212</v>
      </c>
      <c r="F1174" t="s">
        <v>215</v>
      </c>
    </row>
    <row r="1175" spans="1:6" x14ac:dyDescent="0.3">
      <c r="A1175">
        <v>1172</v>
      </c>
      <c r="B1175" t="s">
        <v>220</v>
      </c>
      <c r="C1175" s="4">
        <v>0</v>
      </c>
      <c r="D1175">
        <v>0</v>
      </c>
      <c r="E1175" t="s">
        <v>212</v>
      </c>
      <c r="F1175" t="s">
        <v>215</v>
      </c>
    </row>
    <row r="1176" spans="1:6" x14ac:dyDescent="0.3">
      <c r="A1176">
        <v>1173</v>
      </c>
      <c r="B1176" t="s">
        <v>220</v>
      </c>
      <c r="C1176" s="4">
        <v>0</v>
      </c>
      <c r="D1176">
        <v>0</v>
      </c>
      <c r="E1176" t="s">
        <v>212</v>
      </c>
      <c r="F1176" t="s">
        <v>215</v>
      </c>
    </row>
    <row r="1177" spans="1:6" x14ac:dyDescent="0.3">
      <c r="A1177">
        <v>1174</v>
      </c>
      <c r="B1177" t="s">
        <v>220</v>
      </c>
      <c r="C1177" s="4">
        <v>0</v>
      </c>
      <c r="D1177">
        <v>0</v>
      </c>
      <c r="E1177" t="s">
        <v>212</v>
      </c>
      <c r="F1177" t="s">
        <v>215</v>
      </c>
    </row>
    <row r="1178" spans="1:6" x14ac:dyDescent="0.3">
      <c r="A1178">
        <v>1175</v>
      </c>
      <c r="B1178" t="s">
        <v>220</v>
      </c>
      <c r="C1178" s="4">
        <v>0</v>
      </c>
      <c r="D1178">
        <v>0</v>
      </c>
      <c r="E1178" t="s">
        <v>212</v>
      </c>
      <c r="F1178" t="s">
        <v>215</v>
      </c>
    </row>
    <row r="1179" spans="1:6" x14ac:dyDescent="0.3">
      <c r="A1179">
        <v>1176</v>
      </c>
      <c r="B1179" t="s">
        <v>220</v>
      </c>
      <c r="C1179" s="4">
        <v>0</v>
      </c>
      <c r="D1179">
        <v>0</v>
      </c>
      <c r="E1179" t="s">
        <v>212</v>
      </c>
      <c r="F1179" t="s">
        <v>215</v>
      </c>
    </row>
    <row r="1180" spans="1:6" x14ac:dyDescent="0.3">
      <c r="A1180">
        <v>1177</v>
      </c>
      <c r="B1180" t="s">
        <v>220</v>
      </c>
      <c r="C1180" s="4">
        <v>0</v>
      </c>
      <c r="D1180">
        <v>0</v>
      </c>
      <c r="E1180" t="s">
        <v>212</v>
      </c>
      <c r="F1180" t="s">
        <v>215</v>
      </c>
    </row>
    <row r="1181" spans="1:6" x14ac:dyDescent="0.3">
      <c r="A1181">
        <v>1178</v>
      </c>
      <c r="B1181" t="s">
        <v>220</v>
      </c>
      <c r="C1181" s="4">
        <v>0</v>
      </c>
      <c r="D1181">
        <v>0</v>
      </c>
      <c r="E1181" t="s">
        <v>212</v>
      </c>
      <c r="F1181" t="s">
        <v>215</v>
      </c>
    </row>
    <row r="1182" spans="1:6" x14ac:dyDescent="0.3">
      <c r="A1182">
        <v>1179</v>
      </c>
      <c r="B1182" t="s">
        <v>220</v>
      </c>
      <c r="C1182" s="4">
        <v>0</v>
      </c>
      <c r="D1182">
        <v>0</v>
      </c>
      <c r="E1182" t="s">
        <v>212</v>
      </c>
      <c r="F1182" t="s">
        <v>215</v>
      </c>
    </row>
    <row r="1183" spans="1:6" x14ac:dyDescent="0.3">
      <c r="A1183">
        <v>1180</v>
      </c>
      <c r="B1183" t="s">
        <v>220</v>
      </c>
      <c r="C1183" s="4">
        <v>0</v>
      </c>
      <c r="D1183">
        <v>0</v>
      </c>
      <c r="E1183" t="s">
        <v>212</v>
      </c>
      <c r="F1183" t="s">
        <v>215</v>
      </c>
    </row>
    <row r="1184" spans="1:6" x14ac:dyDescent="0.3">
      <c r="A1184">
        <v>1181</v>
      </c>
      <c r="B1184" t="s">
        <v>220</v>
      </c>
      <c r="C1184" s="4">
        <v>0</v>
      </c>
      <c r="D1184">
        <v>0</v>
      </c>
      <c r="E1184" t="s">
        <v>212</v>
      </c>
      <c r="F1184" t="s">
        <v>215</v>
      </c>
    </row>
    <row r="1185" spans="1:6" x14ac:dyDescent="0.3">
      <c r="A1185">
        <v>1182</v>
      </c>
      <c r="B1185" t="s">
        <v>220</v>
      </c>
      <c r="C1185" s="4">
        <v>0</v>
      </c>
      <c r="D1185">
        <v>0</v>
      </c>
      <c r="E1185" t="s">
        <v>212</v>
      </c>
      <c r="F1185" t="s">
        <v>215</v>
      </c>
    </row>
    <row r="1186" spans="1:6" x14ac:dyDescent="0.3">
      <c r="A1186">
        <v>1183</v>
      </c>
      <c r="B1186" t="s">
        <v>220</v>
      </c>
      <c r="C1186" s="4">
        <v>0</v>
      </c>
      <c r="D1186">
        <v>0</v>
      </c>
      <c r="E1186" t="s">
        <v>212</v>
      </c>
      <c r="F1186" t="s">
        <v>215</v>
      </c>
    </row>
    <row r="1187" spans="1:6" x14ac:dyDescent="0.3">
      <c r="A1187">
        <v>1184</v>
      </c>
      <c r="B1187" t="s">
        <v>220</v>
      </c>
      <c r="C1187" s="4">
        <v>0</v>
      </c>
      <c r="D1187">
        <v>0</v>
      </c>
      <c r="E1187" t="s">
        <v>212</v>
      </c>
      <c r="F1187" t="s">
        <v>215</v>
      </c>
    </row>
    <row r="1188" spans="1:6" x14ac:dyDescent="0.3">
      <c r="A1188">
        <v>1185</v>
      </c>
      <c r="B1188" t="s">
        <v>220</v>
      </c>
      <c r="C1188" s="4">
        <v>0</v>
      </c>
      <c r="D1188">
        <v>0</v>
      </c>
      <c r="E1188" t="s">
        <v>212</v>
      </c>
      <c r="F1188" t="s">
        <v>215</v>
      </c>
    </row>
    <row r="1189" spans="1:6" x14ac:dyDescent="0.3">
      <c r="A1189">
        <v>1186</v>
      </c>
      <c r="B1189" t="s">
        <v>220</v>
      </c>
      <c r="C1189" s="4">
        <v>0</v>
      </c>
      <c r="D1189">
        <v>0</v>
      </c>
      <c r="E1189" t="s">
        <v>212</v>
      </c>
      <c r="F1189" t="s">
        <v>215</v>
      </c>
    </row>
    <row r="1190" spans="1:6" x14ac:dyDescent="0.3">
      <c r="A1190">
        <v>1187</v>
      </c>
      <c r="B1190" t="s">
        <v>220</v>
      </c>
      <c r="C1190" s="4">
        <v>0</v>
      </c>
      <c r="D1190">
        <v>0</v>
      </c>
      <c r="E1190" t="s">
        <v>212</v>
      </c>
      <c r="F1190" t="s">
        <v>215</v>
      </c>
    </row>
    <row r="1191" spans="1:6" x14ac:dyDescent="0.3">
      <c r="A1191">
        <v>1188</v>
      </c>
      <c r="B1191" t="s">
        <v>220</v>
      </c>
      <c r="C1191" s="4">
        <v>0</v>
      </c>
      <c r="D1191">
        <v>0</v>
      </c>
      <c r="E1191" t="s">
        <v>212</v>
      </c>
      <c r="F1191" t="s">
        <v>215</v>
      </c>
    </row>
    <row r="1192" spans="1:6" x14ac:dyDescent="0.3">
      <c r="A1192">
        <v>1189</v>
      </c>
      <c r="B1192" t="s">
        <v>220</v>
      </c>
      <c r="C1192" s="4">
        <v>0</v>
      </c>
      <c r="D1192">
        <v>0</v>
      </c>
      <c r="E1192" t="s">
        <v>212</v>
      </c>
      <c r="F1192" t="s">
        <v>215</v>
      </c>
    </row>
    <row r="1193" spans="1:6" x14ac:dyDescent="0.3">
      <c r="A1193">
        <v>1190</v>
      </c>
      <c r="B1193" t="s">
        <v>220</v>
      </c>
      <c r="C1193" s="4">
        <v>0</v>
      </c>
      <c r="D1193">
        <v>0</v>
      </c>
      <c r="E1193" t="s">
        <v>212</v>
      </c>
      <c r="F1193" t="s">
        <v>215</v>
      </c>
    </row>
    <row r="1194" spans="1:6" x14ac:dyDescent="0.3">
      <c r="A1194">
        <v>1191</v>
      </c>
      <c r="B1194" t="s">
        <v>220</v>
      </c>
      <c r="C1194" s="4">
        <v>0</v>
      </c>
      <c r="D1194">
        <v>0</v>
      </c>
      <c r="E1194" t="s">
        <v>212</v>
      </c>
      <c r="F1194" t="s">
        <v>215</v>
      </c>
    </row>
    <row r="1195" spans="1:6" x14ac:dyDescent="0.3">
      <c r="A1195">
        <v>1192</v>
      </c>
      <c r="B1195" t="s">
        <v>220</v>
      </c>
      <c r="C1195" s="4">
        <v>0</v>
      </c>
      <c r="D1195">
        <v>0</v>
      </c>
      <c r="E1195" t="s">
        <v>212</v>
      </c>
      <c r="F1195" t="s">
        <v>215</v>
      </c>
    </row>
    <row r="1196" spans="1:6" x14ac:dyDescent="0.3">
      <c r="A1196">
        <v>1193</v>
      </c>
      <c r="B1196" t="s">
        <v>220</v>
      </c>
      <c r="C1196" s="4">
        <v>0</v>
      </c>
      <c r="D1196">
        <v>0</v>
      </c>
      <c r="E1196" t="s">
        <v>212</v>
      </c>
      <c r="F1196" t="s">
        <v>215</v>
      </c>
    </row>
    <row r="1197" spans="1:6" x14ac:dyDescent="0.3">
      <c r="A1197">
        <v>1194</v>
      </c>
      <c r="B1197" t="s">
        <v>220</v>
      </c>
      <c r="C1197" s="4">
        <v>0</v>
      </c>
      <c r="D1197">
        <v>0</v>
      </c>
      <c r="E1197" t="s">
        <v>212</v>
      </c>
      <c r="F1197" t="s">
        <v>215</v>
      </c>
    </row>
    <row r="1198" spans="1:6" x14ac:dyDescent="0.3">
      <c r="A1198">
        <v>1195</v>
      </c>
      <c r="B1198" t="s">
        <v>220</v>
      </c>
      <c r="C1198" s="4">
        <v>0</v>
      </c>
      <c r="D1198">
        <v>0</v>
      </c>
      <c r="E1198" t="s">
        <v>212</v>
      </c>
      <c r="F1198" t="s">
        <v>215</v>
      </c>
    </row>
    <row r="1199" spans="1:6" x14ac:dyDescent="0.3">
      <c r="A1199">
        <v>1196</v>
      </c>
      <c r="B1199" t="s">
        <v>220</v>
      </c>
      <c r="C1199" s="4">
        <v>0</v>
      </c>
      <c r="D1199">
        <v>0</v>
      </c>
      <c r="E1199" t="s">
        <v>212</v>
      </c>
      <c r="F1199" t="s">
        <v>215</v>
      </c>
    </row>
    <row r="1200" spans="1:6" x14ac:dyDescent="0.3">
      <c r="A1200">
        <v>1197</v>
      </c>
      <c r="B1200" t="s">
        <v>220</v>
      </c>
      <c r="C1200" s="4">
        <v>0</v>
      </c>
      <c r="D1200">
        <v>0</v>
      </c>
      <c r="E1200" t="s">
        <v>212</v>
      </c>
      <c r="F1200" t="s">
        <v>215</v>
      </c>
    </row>
    <row r="1201" spans="1:6" x14ac:dyDescent="0.3">
      <c r="A1201">
        <v>1198</v>
      </c>
      <c r="B1201" t="s">
        <v>220</v>
      </c>
      <c r="C1201" s="4">
        <v>0</v>
      </c>
      <c r="D1201">
        <v>0</v>
      </c>
      <c r="E1201" t="s">
        <v>212</v>
      </c>
      <c r="F1201" t="s">
        <v>215</v>
      </c>
    </row>
    <row r="1202" spans="1:6" x14ac:dyDescent="0.3">
      <c r="A1202">
        <v>1199</v>
      </c>
      <c r="B1202" t="s">
        <v>220</v>
      </c>
      <c r="C1202" s="4">
        <v>0</v>
      </c>
      <c r="D1202">
        <v>0</v>
      </c>
      <c r="E1202" t="s">
        <v>212</v>
      </c>
      <c r="F1202" t="s">
        <v>215</v>
      </c>
    </row>
    <row r="1203" spans="1:6" x14ac:dyDescent="0.3">
      <c r="A1203">
        <v>1200</v>
      </c>
      <c r="B1203" t="s">
        <v>220</v>
      </c>
      <c r="C1203" s="4">
        <v>0</v>
      </c>
      <c r="D1203">
        <v>0</v>
      </c>
      <c r="E1203" t="s">
        <v>212</v>
      </c>
      <c r="F1203" t="s">
        <v>215</v>
      </c>
    </row>
    <row r="1204" spans="1:6" x14ac:dyDescent="0.3">
      <c r="A1204">
        <v>1201</v>
      </c>
      <c r="B1204" t="s">
        <v>220</v>
      </c>
      <c r="C1204" s="4">
        <v>0</v>
      </c>
      <c r="D1204">
        <v>0</v>
      </c>
      <c r="E1204" t="s">
        <v>212</v>
      </c>
      <c r="F1204" t="s">
        <v>215</v>
      </c>
    </row>
    <row r="1205" spans="1:6" x14ac:dyDescent="0.3">
      <c r="A1205">
        <v>1202</v>
      </c>
      <c r="B1205" t="s">
        <v>220</v>
      </c>
      <c r="C1205" s="4">
        <v>0</v>
      </c>
      <c r="D1205">
        <v>0</v>
      </c>
      <c r="E1205" t="s">
        <v>212</v>
      </c>
      <c r="F1205" t="s">
        <v>215</v>
      </c>
    </row>
    <row r="1206" spans="1:6" x14ac:dyDescent="0.3">
      <c r="A1206">
        <v>1203</v>
      </c>
      <c r="B1206" t="s">
        <v>220</v>
      </c>
      <c r="C1206" s="4">
        <v>0</v>
      </c>
      <c r="D1206">
        <v>0</v>
      </c>
      <c r="E1206" t="s">
        <v>212</v>
      </c>
      <c r="F1206" t="s">
        <v>215</v>
      </c>
    </row>
    <row r="1207" spans="1:6" x14ac:dyDescent="0.3">
      <c r="A1207">
        <v>1204</v>
      </c>
      <c r="B1207" t="s">
        <v>220</v>
      </c>
      <c r="C1207" s="4">
        <v>0</v>
      </c>
      <c r="D1207">
        <v>0</v>
      </c>
      <c r="E1207" t="s">
        <v>212</v>
      </c>
      <c r="F1207" t="s">
        <v>215</v>
      </c>
    </row>
    <row r="1208" spans="1:6" x14ac:dyDescent="0.3">
      <c r="A1208">
        <v>1205</v>
      </c>
      <c r="B1208" t="s">
        <v>220</v>
      </c>
      <c r="C1208" s="4">
        <v>0</v>
      </c>
      <c r="D1208">
        <v>0</v>
      </c>
      <c r="E1208" t="s">
        <v>212</v>
      </c>
      <c r="F1208" t="s">
        <v>215</v>
      </c>
    </row>
    <row r="1209" spans="1:6" x14ac:dyDescent="0.3">
      <c r="A1209">
        <v>1206</v>
      </c>
      <c r="B1209" t="s">
        <v>220</v>
      </c>
      <c r="C1209" s="4">
        <v>0</v>
      </c>
      <c r="D1209">
        <v>0</v>
      </c>
      <c r="E1209" t="s">
        <v>212</v>
      </c>
      <c r="F1209" t="s">
        <v>215</v>
      </c>
    </row>
    <row r="1210" spans="1:6" x14ac:dyDescent="0.3">
      <c r="A1210">
        <v>1207</v>
      </c>
      <c r="B1210" t="s">
        <v>220</v>
      </c>
      <c r="C1210" s="4">
        <v>0</v>
      </c>
      <c r="D1210">
        <v>0</v>
      </c>
      <c r="E1210" t="s">
        <v>212</v>
      </c>
      <c r="F1210" t="s">
        <v>215</v>
      </c>
    </row>
    <row r="1211" spans="1:6" x14ac:dyDescent="0.3">
      <c r="A1211">
        <v>1208</v>
      </c>
      <c r="B1211" t="s">
        <v>220</v>
      </c>
      <c r="C1211" s="4">
        <v>0</v>
      </c>
      <c r="D1211">
        <v>0</v>
      </c>
      <c r="E1211" t="s">
        <v>212</v>
      </c>
      <c r="F1211" t="s">
        <v>215</v>
      </c>
    </row>
    <row r="1212" spans="1:6" x14ac:dyDescent="0.3">
      <c r="A1212">
        <v>1209</v>
      </c>
      <c r="B1212" t="s">
        <v>220</v>
      </c>
      <c r="C1212" s="4">
        <v>0</v>
      </c>
      <c r="D1212">
        <v>0</v>
      </c>
      <c r="E1212" t="s">
        <v>212</v>
      </c>
      <c r="F1212" t="s">
        <v>215</v>
      </c>
    </row>
    <row r="1213" spans="1:6" x14ac:dyDescent="0.3">
      <c r="A1213">
        <v>1210</v>
      </c>
      <c r="B1213" t="s">
        <v>220</v>
      </c>
      <c r="C1213" s="4">
        <v>0</v>
      </c>
      <c r="D1213">
        <v>0</v>
      </c>
      <c r="E1213" t="s">
        <v>212</v>
      </c>
      <c r="F1213" t="s">
        <v>215</v>
      </c>
    </row>
    <row r="1214" spans="1:6" x14ac:dyDescent="0.3">
      <c r="A1214">
        <v>1211</v>
      </c>
      <c r="B1214" t="s">
        <v>220</v>
      </c>
      <c r="C1214" s="4">
        <v>0</v>
      </c>
      <c r="D1214">
        <v>0</v>
      </c>
      <c r="E1214" t="s">
        <v>212</v>
      </c>
      <c r="F1214" t="s">
        <v>215</v>
      </c>
    </row>
    <row r="1215" spans="1:6" x14ac:dyDescent="0.3">
      <c r="A1215">
        <v>1212</v>
      </c>
      <c r="B1215" t="s">
        <v>220</v>
      </c>
      <c r="C1215" s="4">
        <v>0</v>
      </c>
      <c r="D1215">
        <v>0</v>
      </c>
      <c r="E1215" t="s">
        <v>212</v>
      </c>
      <c r="F1215" t="s">
        <v>215</v>
      </c>
    </row>
    <row r="1216" spans="1:6" x14ac:dyDescent="0.3">
      <c r="A1216">
        <v>1213</v>
      </c>
      <c r="B1216" t="s">
        <v>220</v>
      </c>
      <c r="C1216" s="4">
        <v>0</v>
      </c>
      <c r="D1216">
        <v>0</v>
      </c>
      <c r="E1216" t="s">
        <v>212</v>
      </c>
      <c r="F1216" t="s">
        <v>215</v>
      </c>
    </row>
    <row r="1217" spans="1:6" x14ac:dyDescent="0.3">
      <c r="A1217">
        <v>1214</v>
      </c>
      <c r="B1217" t="s">
        <v>220</v>
      </c>
      <c r="C1217" s="4">
        <v>0</v>
      </c>
      <c r="D1217">
        <v>0</v>
      </c>
      <c r="E1217" t="s">
        <v>212</v>
      </c>
      <c r="F1217" t="s">
        <v>215</v>
      </c>
    </row>
    <row r="1218" spans="1:6" x14ac:dyDescent="0.3">
      <c r="A1218">
        <v>1215</v>
      </c>
      <c r="B1218" t="s">
        <v>220</v>
      </c>
      <c r="C1218" s="4">
        <v>0</v>
      </c>
      <c r="D1218">
        <v>0</v>
      </c>
      <c r="E1218" t="s">
        <v>212</v>
      </c>
      <c r="F1218" t="s">
        <v>215</v>
      </c>
    </row>
    <row r="1219" spans="1:6" x14ac:dyDescent="0.3">
      <c r="A1219">
        <v>1216</v>
      </c>
      <c r="B1219" t="s">
        <v>220</v>
      </c>
      <c r="C1219" s="4">
        <v>0</v>
      </c>
      <c r="D1219">
        <v>0</v>
      </c>
      <c r="E1219" t="s">
        <v>212</v>
      </c>
      <c r="F1219" t="s">
        <v>215</v>
      </c>
    </row>
    <row r="1220" spans="1:6" x14ac:dyDescent="0.3">
      <c r="A1220">
        <v>1217</v>
      </c>
      <c r="B1220" t="s">
        <v>220</v>
      </c>
      <c r="C1220" s="4">
        <v>0</v>
      </c>
      <c r="D1220">
        <v>0</v>
      </c>
      <c r="E1220" t="s">
        <v>212</v>
      </c>
      <c r="F1220" t="s">
        <v>215</v>
      </c>
    </row>
    <row r="1221" spans="1:6" x14ac:dyDescent="0.3">
      <c r="A1221">
        <v>1218</v>
      </c>
      <c r="B1221" t="s">
        <v>220</v>
      </c>
      <c r="C1221" s="4">
        <v>0</v>
      </c>
      <c r="D1221">
        <v>0</v>
      </c>
      <c r="E1221" t="s">
        <v>212</v>
      </c>
      <c r="F1221" t="s">
        <v>215</v>
      </c>
    </row>
    <row r="1222" spans="1:6" x14ac:dyDescent="0.3">
      <c r="A1222">
        <v>1219</v>
      </c>
      <c r="B1222" t="s">
        <v>220</v>
      </c>
      <c r="C1222" s="4">
        <v>0</v>
      </c>
      <c r="D1222">
        <v>0</v>
      </c>
      <c r="E1222" t="s">
        <v>212</v>
      </c>
      <c r="F1222" t="s">
        <v>215</v>
      </c>
    </row>
    <row r="1223" spans="1:6" x14ac:dyDescent="0.3">
      <c r="A1223">
        <v>1220</v>
      </c>
      <c r="B1223" t="s">
        <v>220</v>
      </c>
      <c r="C1223" s="4">
        <v>0</v>
      </c>
      <c r="D1223">
        <v>0</v>
      </c>
      <c r="E1223" t="s">
        <v>212</v>
      </c>
      <c r="F1223" t="s">
        <v>215</v>
      </c>
    </row>
    <row r="1224" spans="1:6" x14ac:dyDescent="0.3">
      <c r="A1224">
        <v>1221</v>
      </c>
      <c r="B1224" t="s">
        <v>220</v>
      </c>
      <c r="C1224" s="4">
        <v>0</v>
      </c>
      <c r="D1224">
        <v>0</v>
      </c>
      <c r="E1224" t="s">
        <v>212</v>
      </c>
      <c r="F1224" t="s">
        <v>215</v>
      </c>
    </row>
    <row r="1225" spans="1:6" x14ac:dyDescent="0.3">
      <c r="A1225">
        <v>1222</v>
      </c>
      <c r="B1225" t="s">
        <v>220</v>
      </c>
      <c r="C1225" s="4">
        <v>0</v>
      </c>
      <c r="D1225">
        <v>0</v>
      </c>
      <c r="E1225" t="s">
        <v>212</v>
      </c>
      <c r="F1225" t="s">
        <v>215</v>
      </c>
    </row>
    <row r="1226" spans="1:6" x14ac:dyDescent="0.3">
      <c r="A1226">
        <v>1223</v>
      </c>
      <c r="B1226" t="s">
        <v>220</v>
      </c>
      <c r="C1226" s="4">
        <v>0</v>
      </c>
      <c r="D1226">
        <v>0</v>
      </c>
      <c r="E1226" t="s">
        <v>212</v>
      </c>
      <c r="F1226" t="s">
        <v>215</v>
      </c>
    </row>
    <row r="1227" spans="1:6" x14ac:dyDescent="0.3">
      <c r="A1227">
        <v>1224</v>
      </c>
      <c r="B1227" t="s">
        <v>220</v>
      </c>
      <c r="C1227" s="4">
        <v>0</v>
      </c>
      <c r="D1227">
        <v>0</v>
      </c>
      <c r="E1227" t="s">
        <v>212</v>
      </c>
      <c r="F1227" t="s">
        <v>215</v>
      </c>
    </row>
    <row r="1228" spans="1:6" x14ac:dyDescent="0.3">
      <c r="A1228">
        <v>1225</v>
      </c>
      <c r="B1228" t="s">
        <v>220</v>
      </c>
      <c r="C1228" s="4">
        <v>0</v>
      </c>
      <c r="D1228">
        <v>0</v>
      </c>
      <c r="E1228" t="s">
        <v>212</v>
      </c>
      <c r="F1228" t="s">
        <v>215</v>
      </c>
    </row>
    <row r="1229" spans="1:6" x14ac:dyDescent="0.3">
      <c r="A1229">
        <v>1226</v>
      </c>
      <c r="B1229" t="s">
        <v>220</v>
      </c>
      <c r="C1229" s="4">
        <v>0</v>
      </c>
      <c r="D1229">
        <v>0</v>
      </c>
      <c r="E1229" t="s">
        <v>212</v>
      </c>
      <c r="F1229" t="s">
        <v>215</v>
      </c>
    </row>
    <row r="1230" spans="1:6" x14ac:dyDescent="0.3">
      <c r="A1230">
        <v>1227</v>
      </c>
      <c r="B1230" t="s">
        <v>220</v>
      </c>
      <c r="C1230" s="4">
        <v>0</v>
      </c>
      <c r="D1230">
        <v>0</v>
      </c>
      <c r="E1230" t="s">
        <v>212</v>
      </c>
      <c r="F1230" t="s">
        <v>215</v>
      </c>
    </row>
    <row r="1231" spans="1:6" x14ac:dyDescent="0.3">
      <c r="A1231">
        <v>1228</v>
      </c>
      <c r="B1231" t="s">
        <v>220</v>
      </c>
      <c r="C1231" s="4">
        <v>0</v>
      </c>
      <c r="D1231">
        <v>0</v>
      </c>
      <c r="E1231" t="s">
        <v>212</v>
      </c>
      <c r="F1231" t="s">
        <v>215</v>
      </c>
    </row>
    <row r="1232" spans="1:6" x14ac:dyDescent="0.3">
      <c r="A1232">
        <v>1229</v>
      </c>
      <c r="B1232" t="s">
        <v>220</v>
      </c>
      <c r="C1232" s="4">
        <v>0</v>
      </c>
      <c r="D1232">
        <v>0</v>
      </c>
      <c r="E1232" t="s">
        <v>212</v>
      </c>
      <c r="F1232" t="s">
        <v>215</v>
      </c>
    </row>
    <row r="1233" spans="1:6" x14ac:dyDescent="0.3">
      <c r="A1233">
        <v>1230</v>
      </c>
      <c r="B1233" t="s">
        <v>220</v>
      </c>
      <c r="C1233" s="4">
        <v>0</v>
      </c>
      <c r="D1233">
        <v>0</v>
      </c>
      <c r="E1233" t="s">
        <v>212</v>
      </c>
      <c r="F1233" t="s">
        <v>215</v>
      </c>
    </row>
    <row r="1234" spans="1:6" x14ac:dyDescent="0.3">
      <c r="A1234">
        <v>1231</v>
      </c>
      <c r="B1234" t="s">
        <v>220</v>
      </c>
      <c r="C1234" s="4">
        <v>0</v>
      </c>
      <c r="D1234">
        <v>0</v>
      </c>
      <c r="E1234" t="s">
        <v>212</v>
      </c>
      <c r="F1234" t="s">
        <v>215</v>
      </c>
    </row>
    <row r="1235" spans="1:6" x14ac:dyDescent="0.3">
      <c r="A1235">
        <v>1232</v>
      </c>
      <c r="B1235" t="s">
        <v>220</v>
      </c>
      <c r="C1235" s="4">
        <v>0</v>
      </c>
      <c r="D1235">
        <v>0</v>
      </c>
      <c r="E1235" t="s">
        <v>212</v>
      </c>
      <c r="F1235" t="s">
        <v>215</v>
      </c>
    </row>
    <row r="1236" spans="1:6" x14ac:dyDescent="0.3">
      <c r="A1236">
        <v>1233</v>
      </c>
      <c r="B1236" t="s">
        <v>220</v>
      </c>
      <c r="C1236" s="4">
        <v>0</v>
      </c>
      <c r="D1236">
        <v>0</v>
      </c>
      <c r="E1236" t="s">
        <v>212</v>
      </c>
      <c r="F1236" t="s">
        <v>215</v>
      </c>
    </row>
    <row r="1237" spans="1:6" x14ac:dyDescent="0.3">
      <c r="A1237">
        <v>1234</v>
      </c>
      <c r="B1237" t="s">
        <v>220</v>
      </c>
      <c r="C1237" s="4">
        <v>0</v>
      </c>
      <c r="D1237">
        <v>0</v>
      </c>
      <c r="E1237" t="s">
        <v>212</v>
      </c>
      <c r="F1237" t="s">
        <v>215</v>
      </c>
    </row>
    <row r="1238" spans="1:6" x14ac:dyDescent="0.3">
      <c r="A1238">
        <v>1235</v>
      </c>
      <c r="B1238" t="s">
        <v>220</v>
      </c>
      <c r="C1238" s="4">
        <v>0</v>
      </c>
      <c r="D1238">
        <v>0</v>
      </c>
      <c r="E1238" t="s">
        <v>212</v>
      </c>
      <c r="F1238" t="s">
        <v>215</v>
      </c>
    </row>
    <row r="1239" spans="1:6" x14ac:dyDescent="0.3">
      <c r="A1239">
        <v>1236</v>
      </c>
      <c r="B1239" t="s">
        <v>220</v>
      </c>
      <c r="C1239" s="4">
        <v>0</v>
      </c>
      <c r="D1239">
        <v>0</v>
      </c>
      <c r="E1239" t="s">
        <v>212</v>
      </c>
      <c r="F1239" t="s">
        <v>215</v>
      </c>
    </row>
    <row r="1240" spans="1:6" x14ac:dyDescent="0.3">
      <c r="A1240">
        <v>1237</v>
      </c>
      <c r="B1240" t="s">
        <v>220</v>
      </c>
      <c r="C1240" s="4">
        <v>0</v>
      </c>
      <c r="D1240">
        <v>0</v>
      </c>
      <c r="E1240" t="s">
        <v>212</v>
      </c>
      <c r="F1240" t="s">
        <v>215</v>
      </c>
    </row>
    <row r="1241" spans="1:6" x14ac:dyDescent="0.3">
      <c r="A1241">
        <v>1238</v>
      </c>
      <c r="B1241" t="s">
        <v>220</v>
      </c>
      <c r="C1241" s="4">
        <v>0</v>
      </c>
      <c r="D1241">
        <v>0</v>
      </c>
      <c r="E1241" t="s">
        <v>212</v>
      </c>
      <c r="F1241" t="s">
        <v>215</v>
      </c>
    </row>
    <row r="1242" spans="1:6" x14ac:dyDescent="0.3">
      <c r="A1242">
        <v>1239</v>
      </c>
      <c r="B1242" t="s">
        <v>220</v>
      </c>
      <c r="C1242" s="4">
        <v>0</v>
      </c>
      <c r="D1242">
        <v>0</v>
      </c>
      <c r="E1242" t="s">
        <v>212</v>
      </c>
      <c r="F1242" t="s">
        <v>215</v>
      </c>
    </row>
    <row r="1243" spans="1:6" x14ac:dyDescent="0.3">
      <c r="A1243">
        <v>1240</v>
      </c>
      <c r="B1243" t="s">
        <v>220</v>
      </c>
      <c r="C1243" s="4">
        <v>0</v>
      </c>
      <c r="D1243">
        <v>0</v>
      </c>
      <c r="E1243" t="s">
        <v>212</v>
      </c>
      <c r="F1243" t="s">
        <v>215</v>
      </c>
    </row>
    <row r="1244" spans="1:6" x14ac:dyDescent="0.3">
      <c r="A1244">
        <v>1241</v>
      </c>
      <c r="B1244" t="s">
        <v>220</v>
      </c>
      <c r="C1244" s="4">
        <v>0</v>
      </c>
      <c r="D1244">
        <v>0</v>
      </c>
      <c r="E1244" t="s">
        <v>212</v>
      </c>
      <c r="F1244" t="s">
        <v>215</v>
      </c>
    </row>
    <row r="1245" spans="1:6" x14ac:dyDescent="0.3">
      <c r="A1245">
        <v>1242</v>
      </c>
      <c r="B1245" t="s">
        <v>220</v>
      </c>
      <c r="C1245" s="4">
        <v>0</v>
      </c>
      <c r="D1245">
        <v>0</v>
      </c>
      <c r="E1245" t="s">
        <v>212</v>
      </c>
      <c r="F1245" t="s">
        <v>215</v>
      </c>
    </row>
    <row r="1246" spans="1:6" x14ac:dyDescent="0.3">
      <c r="A1246">
        <v>1243</v>
      </c>
      <c r="B1246" t="s">
        <v>220</v>
      </c>
      <c r="C1246" s="4">
        <v>0</v>
      </c>
      <c r="D1246">
        <v>0</v>
      </c>
      <c r="E1246" t="s">
        <v>212</v>
      </c>
      <c r="F1246" t="s">
        <v>215</v>
      </c>
    </row>
    <row r="1247" spans="1:6" x14ac:dyDescent="0.3">
      <c r="A1247">
        <v>1244</v>
      </c>
      <c r="B1247" t="s">
        <v>220</v>
      </c>
      <c r="C1247" s="4">
        <v>0</v>
      </c>
      <c r="D1247">
        <v>0</v>
      </c>
      <c r="E1247" t="s">
        <v>212</v>
      </c>
      <c r="F1247" t="s">
        <v>215</v>
      </c>
    </row>
    <row r="1248" spans="1:6" x14ac:dyDescent="0.3">
      <c r="A1248">
        <v>1245</v>
      </c>
      <c r="B1248" t="s">
        <v>220</v>
      </c>
      <c r="C1248" s="4">
        <v>0</v>
      </c>
      <c r="D1248">
        <v>0</v>
      </c>
      <c r="E1248" t="s">
        <v>212</v>
      </c>
      <c r="F1248" t="s">
        <v>215</v>
      </c>
    </row>
    <row r="1249" spans="1:6" x14ac:dyDescent="0.3">
      <c r="A1249">
        <v>1246</v>
      </c>
      <c r="B1249" t="s">
        <v>220</v>
      </c>
      <c r="C1249" s="4">
        <v>0</v>
      </c>
      <c r="D1249">
        <v>0</v>
      </c>
      <c r="E1249" t="s">
        <v>212</v>
      </c>
      <c r="F1249" t="s">
        <v>215</v>
      </c>
    </row>
    <row r="1250" spans="1:6" x14ac:dyDescent="0.3">
      <c r="A1250">
        <v>1247</v>
      </c>
      <c r="B1250" t="s">
        <v>220</v>
      </c>
      <c r="C1250" s="4">
        <v>0</v>
      </c>
      <c r="D1250">
        <v>0</v>
      </c>
      <c r="E1250" t="s">
        <v>212</v>
      </c>
      <c r="F1250" t="s">
        <v>215</v>
      </c>
    </row>
    <row r="1251" spans="1:6" x14ac:dyDescent="0.3">
      <c r="A1251">
        <v>1248</v>
      </c>
      <c r="B1251" t="s">
        <v>220</v>
      </c>
      <c r="C1251" s="4">
        <v>0</v>
      </c>
      <c r="D1251">
        <v>0</v>
      </c>
      <c r="E1251" t="s">
        <v>212</v>
      </c>
      <c r="F1251" t="s">
        <v>215</v>
      </c>
    </row>
    <row r="1252" spans="1:6" x14ac:dyDescent="0.3">
      <c r="A1252">
        <v>1249</v>
      </c>
      <c r="B1252" t="s">
        <v>220</v>
      </c>
      <c r="C1252" s="4">
        <v>0</v>
      </c>
      <c r="D1252">
        <v>0</v>
      </c>
      <c r="E1252" t="s">
        <v>212</v>
      </c>
      <c r="F1252" t="s">
        <v>215</v>
      </c>
    </row>
    <row r="1253" spans="1:6" x14ac:dyDescent="0.3">
      <c r="A1253">
        <v>1250</v>
      </c>
      <c r="B1253" t="s">
        <v>220</v>
      </c>
      <c r="C1253" s="4">
        <v>0</v>
      </c>
      <c r="D1253">
        <v>0</v>
      </c>
      <c r="E1253" t="s">
        <v>212</v>
      </c>
      <c r="F1253" t="s">
        <v>215</v>
      </c>
    </row>
    <row r="1254" spans="1:6" x14ac:dyDescent="0.3">
      <c r="A1254">
        <v>1251</v>
      </c>
      <c r="B1254" t="s">
        <v>220</v>
      </c>
      <c r="C1254" s="4">
        <v>0</v>
      </c>
      <c r="D1254">
        <v>0</v>
      </c>
      <c r="E1254" t="s">
        <v>212</v>
      </c>
      <c r="F1254" t="s">
        <v>215</v>
      </c>
    </row>
    <row r="1255" spans="1:6" x14ac:dyDescent="0.3">
      <c r="A1255">
        <v>1252</v>
      </c>
      <c r="B1255" t="s">
        <v>220</v>
      </c>
      <c r="C1255" s="4">
        <v>0</v>
      </c>
      <c r="D1255">
        <v>0</v>
      </c>
      <c r="E1255" t="s">
        <v>212</v>
      </c>
      <c r="F1255" t="s">
        <v>215</v>
      </c>
    </row>
    <row r="1256" spans="1:6" x14ac:dyDescent="0.3">
      <c r="A1256">
        <v>1253</v>
      </c>
      <c r="B1256" t="s">
        <v>220</v>
      </c>
      <c r="C1256" s="4">
        <v>0</v>
      </c>
      <c r="D1256">
        <v>0</v>
      </c>
      <c r="E1256" t="s">
        <v>212</v>
      </c>
      <c r="F1256" t="s">
        <v>215</v>
      </c>
    </row>
    <row r="1257" spans="1:6" x14ac:dyDescent="0.3">
      <c r="A1257">
        <v>1254</v>
      </c>
      <c r="B1257" t="s">
        <v>220</v>
      </c>
      <c r="C1257" s="4">
        <v>0</v>
      </c>
      <c r="D1257">
        <v>0</v>
      </c>
      <c r="E1257" t="s">
        <v>212</v>
      </c>
      <c r="F1257" t="s">
        <v>215</v>
      </c>
    </row>
    <row r="1258" spans="1:6" x14ac:dyDescent="0.3">
      <c r="A1258">
        <v>1255</v>
      </c>
      <c r="B1258" t="s">
        <v>220</v>
      </c>
      <c r="C1258" s="4">
        <v>0</v>
      </c>
      <c r="D1258">
        <v>0</v>
      </c>
      <c r="E1258" t="s">
        <v>212</v>
      </c>
      <c r="F1258" t="s">
        <v>215</v>
      </c>
    </row>
    <row r="1259" spans="1:6" x14ac:dyDescent="0.3">
      <c r="A1259">
        <v>1256</v>
      </c>
      <c r="B1259" t="s">
        <v>220</v>
      </c>
      <c r="C1259" s="4">
        <v>0</v>
      </c>
      <c r="D1259">
        <v>0</v>
      </c>
      <c r="E1259" t="s">
        <v>212</v>
      </c>
      <c r="F1259" t="s">
        <v>215</v>
      </c>
    </row>
    <row r="1260" spans="1:6" x14ac:dyDescent="0.3">
      <c r="A1260">
        <v>1257</v>
      </c>
      <c r="B1260" t="s">
        <v>220</v>
      </c>
      <c r="C1260" s="4">
        <v>0</v>
      </c>
      <c r="D1260">
        <v>0</v>
      </c>
      <c r="E1260" t="s">
        <v>212</v>
      </c>
      <c r="F1260" t="s">
        <v>215</v>
      </c>
    </row>
    <row r="1261" spans="1:6" x14ac:dyDescent="0.3">
      <c r="A1261">
        <v>1258</v>
      </c>
      <c r="B1261" t="s">
        <v>220</v>
      </c>
      <c r="C1261" s="4">
        <v>0</v>
      </c>
      <c r="D1261">
        <v>0</v>
      </c>
      <c r="E1261" t="s">
        <v>212</v>
      </c>
      <c r="F1261" t="s">
        <v>215</v>
      </c>
    </row>
    <row r="1262" spans="1:6" x14ac:dyDescent="0.3">
      <c r="A1262">
        <v>1259</v>
      </c>
      <c r="B1262" t="s">
        <v>220</v>
      </c>
      <c r="C1262" s="4">
        <v>0</v>
      </c>
      <c r="D1262">
        <v>0</v>
      </c>
      <c r="E1262" t="s">
        <v>212</v>
      </c>
      <c r="F1262" t="s">
        <v>215</v>
      </c>
    </row>
    <row r="1263" spans="1:6" x14ac:dyDescent="0.3">
      <c r="A1263">
        <v>1260</v>
      </c>
      <c r="B1263" t="s">
        <v>220</v>
      </c>
      <c r="C1263" s="4">
        <v>0</v>
      </c>
      <c r="D1263">
        <v>0</v>
      </c>
      <c r="E1263" t="s">
        <v>212</v>
      </c>
      <c r="F1263" t="s">
        <v>215</v>
      </c>
    </row>
    <row r="1264" spans="1:6" x14ac:dyDescent="0.3">
      <c r="A1264">
        <v>1261</v>
      </c>
      <c r="B1264" t="s">
        <v>220</v>
      </c>
      <c r="C1264" s="4">
        <v>0</v>
      </c>
      <c r="D1264">
        <v>0</v>
      </c>
      <c r="E1264" t="s">
        <v>212</v>
      </c>
      <c r="F1264" t="s">
        <v>215</v>
      </c>
    </row>
    <row r="1265" spans="1:6" x14ac:dyDescent="0.3">
      <c r="A1265">
        <v>1262</v>
      </c>
      <c r="B1265" t="s">
        <v>220</v>
      </c>
      <c r="C1265" s="4">
        <v>0</v>
      </c>
      <c r="D1265">
        <v>0</v>
      </c>
      <c r="E1265" t="s">
        <v>212</v>
      </c>
      <c r="F1265" t="s">
        <v>215</v>
      </c>
    </row>
    <row r="1266" spans="1:6" x14ac:dyDescent="0.3">
      <c r="A1266">
        <v>1263</v>
      </c>
      <c r="B1266" t="s">
        <v>220</v>
      </c>
      <c r="C1266" s="4">
        <v>0</v>
      </c>
      <c r="D1266">
        <v>0</v>
      </c>
      <c r="E1266" t="s">
        <v>212</v>
      </c>
      <c r="F1266" t="s">
        <v>215</v>
      </c>
    </row>
    <row r="1267" spans="1:6" x14ac:dyDescent="0.3">
      <c r="A1267">
        <v>1264</v>
      </c>
      <c r="B1267" t="s">
        <v>220</v>
      </c>
      <c r="C1267" s="4">
        <v>0</v>
      </c>
      <c r="D1267">
        <v>0</v>
      </c>
      <c r="E1267" t="s">
        <v>212</v>
      </c>
      <c r="F1267" t="s">
        <v>215</v>
      </c>
    </row>
    <row r="1268" spans="1:6" x14ac:dyDescent="0.3">
      <c r="A1268">
        <v>1265</v>
      </c>
      <c r="B1268" t="s">
        <v>220</v>
      </c>
      <c r="C1268" s="4">
        <v>0</v>
      </c>
      <c r="D1268">
        <v>0</v>
      </c>
      <c r="E1268" t="s">
        <v>212</v>
      </c>
      <c r="F1268" t="s">
        <v>215</v>
      </c>
    </row>
    <row r="1269" spans="1:6" x14ac:dyDescent="0.3">
      <c r="A1269">
        <v>1266</v>
      </c>
      <c r="B1269" t="s">
        <v>220</v>
      </c>
      <c r="C1269" s="4">
        <v>0</v>
      </c>
      <c r="D1269">
        <v>0</v>
      </c>
      <c r="E1269" t="s">
        <v>212</v>
      </c>
      <c r="F1269" t="s">
        <v>215</v>
      </c>
    </row>
    <row r="1270" spans="1:6" x14ac:dyDescent="0.3">
      <c r="A1270">
        <v>1267</v>
      </c>
      <c r="B1270" t="s">
        <v>220</v>
      </c>
      <c r="C1270" s="4">
        <v>0</v>
      </c>
      <c r="D1270">
        <v>0</v>
      </c>
      <c r="E1270" t="s">
        <v>212</v>
      </c>
      <c r="F1270" t="s">
        <v>215</v>
      </c>
    </row>
    <row r="1271" spans="1:6" x14ac:dyDescent="0.3">
      <c r="A1271">
        <v>1268</v>
      </c>
      <c r="B1271" t="s">
        <v>220</v>
      </c>
      <c r="C1271" s="4">
        <v>0</v>
      </c>
      <c r="D1271">
        <v>0</v>
      </c>
      <c r="E1271" t="s">
        <v>212</v>
      </c>
      <c r="F1271" t="s">
        <v>215</v>
      </c>
    </row>
    <row r="1272" spans="1:6" x14ac:dyDescent="0.3">
      <c r="A1272">
        <v>1269</v>
      </c>
      <c r="B1272" t="s">
        <v>220</v>
      </c>
      <c r="C1272" s="4">
        <v>0</v>
      </c>
      <c r="D1272">
        <v>0</v>
      </c>
      <c r="E1272" t="s">
        <v>212</v>
      </c>
      <c r="F1272" t="s">
        <v>215</v>
      </c>
    </row>
    <row r="1273" spans="1:6" x14ac:dyDescent="0.3">
      <c r="A1273">
        <v>1270</v>
      </c>
      <c r="B1273" t="s">
        <v>220</v>
      </c>
      <c r="C1273" s="4">
        <v>0</v>
      </c>
      <c r="D1273">
        <v>0</v>
      </c>
      <c r="E1273" t="s">
        <v>212</v>
      </c>
      <c r="F1273" t="s">
        <v>215</v>
      </c>
    </row>
    <row r="1274" spans="1:6" x14ac:dyDescent="0.3">
      <c r="A1274">
        <v>1271</v>
      </c>
      <c r="B1274" t="s">
        <v>220</v>
      </c>
      <c r="C1274" s="4">
        <v>0</v>
      </c>
      <c r="D1274">
        <v>0</v>
      </c>
      <c r="E1274" t="s">
        <v>212</v>
      </c>
      <c r="F1274" t="s">
        <v>215</v>
      </c>
    </row>
    <row r="1275" spans="1:6" x14ac:dyDescent="0.3">
      <c r="A1275">
        <v>1272</v>
      </c>
      <c r="B1275" t="s">
        <v>220</v>
      </c>
      <c r="C1275" s="4">
        <v>0</v>
      </c>
      <c r="D1275">
        <v>0</v>
      </c>
      <c r="E1275" t="s">
        <v>212</v>
      </c>
      <c r="F1275" t="s">
        <v>215</v>
      </c>
    </row>
    <row r="1276" spans="1:6" x14ac:dyDescent="0.3">
      <c r="A1276">
        <v>1273</v>
      </c>
      <c r="B1276" t="s">
        <v>220</v>
      </c>
      <c r="C1276" s="4">
        <v>0</v>
      </c>
      <c r="D1276">
        <v>0</v>
      </c>
      <c r="E1276" t="s">
        <v>212</v>
      </c>
      <c r="F1276" t="s">
        <v>215</v>
      </c>
    </row>
    <row r="1277" spans="1:6" x14ac:dyDescent="0.3">
      <c r="A1277">
        <v>1274</v>
      </c>
      <c r="B1277" t="s">
        <v>220</v>
      </c>
      <c r="C1277" s="4">
        <v>0</v>
      </c>
      <c r="D1277">
        <v>0</v>
      </c>
      <c r="E1277" t="s">
        <v>212</v>
      </c>
      <c r="F1277" t="s">
        <v>215</v>
      </c>
    </row>
    <row r="1278" spans="1:6" x14ac:dyDescent="0.3">
      <c r="A1278">
        <v>1275</v>
      </c>
      <c r="B1278" t="s">
        <v>220</v>
      </c>
      <c r="C1278" s="4">
        <v>0</v>
      </c>
      <c r="D1278">
        <v>0</v>
      </c>
      <c r="E1278" t="s">
        <v>212</v>
      </c>
      <c r="F1278" t="s">
        <v>215</v>
      </c>
    </row>
    <row r="1279" spans="1:6" x14ac:dyDescent="0.3">
      <c r="A1279">
        <v>1276</v>
      </c>
      <c r="B1279" t="s">
        <v>220</v>
      </c>
      <c r="C1279" s="4">
        <v>0</v>
      </c>
      <c r="D1279">
        <v>0</v>
      </c>
      <c r="E1279" t="s">
        <v>212</v>
      </c>
      <c r="F1279" t="s">
        <v>215</v>
      </c>
    </row>
    <row r="1280" spans="1:6" x14ac:dyDescent="0.3">
      <c r="A1280">
        <v>1277</v>
      </c>
      <c r="B1280" t="s">
        <v>220</v>
      </c>
      <c r="C1280" s="4">
        <v>0</v>
      </c>
      <c r="D1280">
        <v>0</v>
      </c>
      <c r="E1280" t="s">
        <v>212</v>
      </c>
      <c r="F1280" t="s">
        <v>215</v>
      </c>
    </row>
    <row r="1281" spans="1:6" x14ac:dyDescent="0.3">
      <c r="A1281">
        <v>1278</v>
      </c>
      <c r="B1281" t="s">
        <v>220</v>
      </c>
      <c r="C1281" s="4">
        <v>0</v>
      </c>
      <c r="D1281">
        <v>0</v>
      </c>
      <c r="E1281" t="s">
        <v>212</v>
      </c>
      <c r="F1281" t="s">
        <v>215</v>
      </c>
    </row>
    <row r="1282" spans="1:6" x14ac:dyDescent="0.3">
      <c r="A1282">
        <v>1279</v>
      </c>
      <c r="B1282" t="s">
        <v>220</v>
      </c>
      <c r="C1282" s="4">
        <v>0</v>
      </c>
      <c r="D1282">
        <v>0</v>
      </c>
      <c r="E1282" t="s">
        <v>212</v>
      </c>
      <c r="F1282" t="s">
        <v>215</v>
      </c>
    </row>
    <row r="1283" spans="1:6" x14ac:dyDescent="0.3">
      <c r="A1283">
        <v>1280</v>
      </c>
      <c r="B1283" t="s">
        <v>220</v>
      </c>
      <c r="C1283" s="4">
        <v>0</v>
      </c>
      <c r="D1283">
        <v>0</v>
      </c>
      <c r="E1283" t="s">
        <v>212</v>
      </c>
      <c r="F1283" t="s">
        <v>215</v>
      </c>
    </row>
    <row r="1284" spans="1:6" x14ac:dyDescent="0.3">
      <c r="A1284">
        <v>1281</v>
      </c>
      <c r="B1284" t="s">
        <v>220</v>
      </c>
      <c r="C1284" s="4">
        <v>0</v>
      </c>
      <c r="D1284">
        <v>0</v>
      </c>
      <c r="E1284" t="s">
        <v>212</v>
      </c>
      <c r="F1284" t="s">
        <v>215</v>
      </c>
    </row>
    <row r="1285" spans="1:6" x14ac:dyDescent="0.3">
      <c r="A1285">
        <v>1282</v>
      </c>
      <c r="B1285" t="s">
        <v>220</v>
      </c>
      <c r="C1285" s="4">
        <v>0</v>
      </c>
      <c r="D1285">
        <v>0</v>
      </c>
      <c r="E1285" t="s">
        <v>212</v>
      </c>
      <c r="F1285" t="s">
        <v>215</v>
      </c>
    </row>
    <row r="1286" spans="1:6" x14ac:dyDescent="0.3">
      <c r="A1286">
        <v>1283</v>
      </c>
      <c r="B1286" t="s">
        <v>220</v>
      </c>
      <c r="C1286" s="4">
        <v>0</v>
      </c>
      <c r="D1286">
        <v>0</v>
      </c>
      <c r="E1286" t="s">
        <v>212</v>
      </c>
      <c r="F1286" t="s">
        <v>215</v>
      </c>
    </row>
    <row r="1287" spans="1:6" x14ac:dyDescent="0.3">
      <c r="A1287">
        <v>1284</v>
      </c>
      <c r="B1287" t="s">
        <v>220</v>
      </c>
      <c r="C1287" s="4">
        <v>0</v>
      </c>
      <c r="D1287">
        <v>0</v>
      </c>
      <c r="E1287" t="s">
        <v>212</v>
      </c>
      <c r="F1287" t="s">
        <v>215</v>
      </c>
    </row>
    <row r="1288" spans="1:6" x14ac:dyDescent="0.3">
      <c r="A1288">
        <v>1285</v>
      </c>
      <c r="B1288" t="s">
        <v>220</v>
      </c>
      <c r="C1288" s="4">
        <v>0</v>
      </c>
      <c r="D1288">
        <v>0</v>
      </c>
      <c r="E1288" t="s">
        <v>212</v>
      </c>
      <c r="F1288" t="s">
        <v>215</v>
      </c>
    </row>
    <row r="1289" spans="1:6" x14ac:dyDescent="0.3">
      <c r="A1289">
        <v>1286</v>
      </c>
      <c r="B1289" t="s">
        <v>220</v>
      </c>
      <c r="C1289" s="4">
        <v>0</v>
      </c>
      <c r="D1289">
        <v>0</v>
      </c>
      <c r="E1289" t="s">
        <v>212</v>
      </c>
      <c r="F1289" t="s">
        <v>215</v>
      </c>
    </row>
    <row r="1290" spans="1:6" x14ac:dyDescent="0.3">
      <c r="A1290">
        <v>1287</v>
      </c>
      <c r="B1290" t="s">
        <v>220</v>
      </c>
      <c r="C1290" s="4">
        <v>0</v>
      </c>
      <c r="D1290">
        <v>0</v>
      </c>
      <c r="E1290" t="s">
        <v>212</v>
      </c>
      <c r="F1290" t="s">
        <v>215</v>
      </c>
    </row>
    <row r="1291" spans="1:6" x14ac:dyDescent="0.3">
      <c r="A1291">
        <v>1288</v>
      </c>
      <c r="B1291" t="s">
        <v>220</v>
      </c>
      <c r="C1291" s="4">
        <v>0</v>
      </c>
      <c r="D1291">
        <v>0</v>
      </c>
      <c r="E1291" t="s">
        <v>212</v>
      </c>
      <c r="F1291" t="s">
        <v>215</v>
      </c>
    </row>
    <row r="1292" spans="1:6" x14ac:dyDescent="0.3">
      <c r="A1292">
        <v>1289</v>
      </c>
      <c r="B1292" t="s">
        <v>220</v>
      </c>
      <c r="C1292" s="4">
        <v>0</v>
      </c>
      <c r="D1292">
        <v>0</v>
      </c>
      <c r="E1292" t="s">
        <v>212</v>
      </c>
      <c r="F1292" t="s">
        <v>215</v>
      </c>
    </row>
    <row r="1293" spans="1:6" x14ac:dyDescent="0.3">
      <c r="A1293">
        <v>1290</v>
      </c>
      <c r="B1293" t="s">
        <v>220</v>
      </c>
      <c r="C1293" s="4">
        <v>0</v>
      </c>
      <c r="D1293">
        <v>0</v>
      </c>
      <c r="E1293" t="s">
        <v>212</v>
      </c>
      <c r="F1293" t="s">
        <v>215</v>
      </c>
    </row>
    <row r="1294" spans="1:6" x14ac:dyDescent="0.3">
      <c r="A1294">
        <v>1291</v>
      </c>
      <c r="B1294" t="s">
        <v>220</v>
      </c>
      <c r="C1294" s="4">
        <v>0</v>
      </c>
      <c r="D1294">
        <v>0</v>
      </c>
      <c r="E1294" t="s">
        <v>212</v>
      </c>
      <c r="F1294" t="s">
        <v>215</v>
      </c>
    </row>
    <row r="1295" spans="1:6" x14ac:dyDescent="0.3">
      <c r="A1295">
        <v>1292</v>
      </c>
      <c r="B1295" t="s">
        <v>220</v>
      </c>
      <c r="C1295" s="4">
        <v>0</v>
      </c>
      <c r="D1295">
        <v>0</v>
      </c>
      <c r="E1295" t="s">
        <v>212</v>
      </c>
      <c r="F1295" t="s">
        <v>215</v>
      </c>
    </row>
    <row r="1296" spans="1:6" x14ac:dyDescent="0.3">
      <c r="A1296">
        <v>1293</v>
      </c>
      <c r="B1296" t="s">
        <v>220</v>
      </c>
      <c r="C1296" s="4">
        <v>0</v>
      </c>
      <c r="D1296">
        <v>0</v>
      </c>
      <c r="E1296" t="s">
        <v>212</v>
      </c>
      <c r="F1296" t="s">
        <v>215</v>
      </c>
    </row>
    <row r="1297" spans="1:6" x14ac:dyDescent="0.3">
      <c r="A1297">
        <v>1294</v>
      </c>
      <c r="B1297" t="s">
        <v>220</v>
      </c>
      <c r="C1297" s="4">
        <v>0</v>
      </c>
      <c r="D1297">
        <v>0</v>
      </c>
      <c r="E1297" t="s">
        <v>212</v>
      </c>
      <c r="F1297" t="s">
        <v>215</v>
      </c>
    </row>
    <row r="1298" spans="1:6" x14ac:dyDescent="0.3">
      <c r="A1298">
        <v>1295</v>
      </c>
      <c r="B1298" t="s">
        <v>220</v>
      </c>
      <c r="C1298" s="4">
        <v>0</v>
      </c>
      <c r="D1298">
        <v>0</v>
      </c>
      <c r="E1298" t="s">
        <v>212</v>
      </c>
      <c r="F1298" t="s">
        <v>215</v>
      </c>
    </row>
    <row r="1299" spans="1:6" x14ac:dyDescent="0.3">
      <c r="A1299">
        <v>1296</v>
      </c>
      <c r="B1299" t="s">
        <v>220</v>
      </c>
      <c r="C1299" s="4">
        <v>0</v>
      </c>
      <c r="D1299">
        <v>0</v>
      </c>
      <c r="E1299" t="s">
        <v>212</v>
      </c>
      <c r="F1299" t="s">
        <v>215</v>
      </c>
    </row>
    <row r="1300" spans="1:6" x14ac:dyDescent="0.3">
      <c r="A1300">
        <v>1297</v>
      </c>
      <c r="B1300" t="s">
        <v>220</v>
      </c>
      <c r="C1300" s="4">
        <v>0</v>
      </c>
      <c r="D1300">
        <v>0</v>
      </c>
      <c r="E1300" t="s">
        <v>212</v>
      </c>
      <c r="F1300" t="s">
        <v>215</v>
      </c>
    </row>
    <row r="1301" spans="1:6" x14ac:dyDescent="0.3">
      <c r="A1301">
        <v>1298</v>
      </c>
      <c r="B1301" t="s">
        <v>220</v>
      </c>
      <c r="C1301" s="4">
        <v>0</v>
      </c>
      <c r="D1301">
        <v>0</v>
      </c>
      <c r="E1301" t="s">
        <v>212</v>
      </c>
      <c r="F1301" t="s">
        <v>215</v>
      </c>
    </row>
    <row r="1302" spans="1:6" x14ac:dyDescent="0.3">
      <c r="A1302">
        <v>1299</v>
      </c>
      <c r="B1302" t="s">
        <v>220</v>
      </c>
      <c r="C1302" s="4">
        <v>0</v>
      </c>
      <c r="D1302">
        <v>0</v>
      </c>
      <c r="E1302" t="s">
        <v>212</v>
      </c>
      <c r="F1302" t="s">
        <v>215</v>
      </c>
    </row>
    <row r="1303" spans="1:6" x14ac:dyDescent="0.3">
      <c r="A1303">
        <v>1300</v>
      </c>
      <c r="B1303" t="s">
        <v>220</v>
      </c>
      <c r="C1303" s="4">
        <v>0</v>
      </c>
      <c r="D1303">
        <v>0</v>
      </c>
      <c r="E1303" t="s">
        <v>212</v>
      </c>
      <c r="F1303" t="s">
        <v>215</v>
      </c>
    </row>
    <row r="1304" spans="1:6" x14ac:dyDescent="0.3">
      <c r="A1304">
        <v>1301</v>
      </c>
      <c r="B1304" t="s">
        <v>220</v>
      </c>
      <c r="C1304" s="4">
        <v>0</v>
      </c>
      <c r="D1304">
        <v>0</v>
      </c>
      <c r="E1304" t="s">
        <v>212</v>
      </c>
      <c r="F1304" t="s">
        <v>215</v>
      </c>
    </row>
    <row r="1305" spans="1:6" x14ac:dyDescent="0.3">
      <c r="A1305">
        <v>1302</v>
      </c>
      <c r="B1305" t="s">
        <v>220</v>
      </c>
      <c r="C1305" s="4">
        <v>0</v>
      </c>
      <c r="D1305">
        <v>0</v>
      </c>
      <c r="E1305" t="s">
        <v>212</v>
      </c>
      <c r="F1305" t="s">
        <v>215</v>
      </c>
    </row>
    <row r="1306" spans="1:6" x14ac:dyDescent="0.3">
      <c r="A1306">
        <v>1303</v>
      </c>
      <c r="B1306" t="s">
        <v>220</v>
      </c>
      <c r="C1306" s="4">
        <v>0</v>
      </c>
      <c r="D1306">
        <v>0</v>
      </c>
      <c r="E1306" t="s">
        <v>212</v>
      </c>
      <c r="F1306" t="s">
        <v>215</v>
      </c>
    </row>
    <row r="1307" spans="1:6" x14ac:dyDescent="0.3">
      <c r="A1307">
        <v>1304</v>
      </c>
      <c r="B1307" t="s">
        <v>220</v>
      </c>
      <c r="C1307" s="4">
        <v>0</v>
      </c>
      <c r="D1307">
        <v>0</v>
      </c>
      <c r="E1307" t="s">
        <v>212</v>
      </c>
      <c r="F1307" t="s">
        <v>215</v>
      </c>
    </row>
    <row r="1308" spans="1:6" x14ac:dyDescent="0.3">
      <c r="A1308">
        <v>1305</v>
      </c>
      <c r="B1308" t="s">
        <v>220</v>
      </c>
      <c r="C1308" s="4">
        <v>0</v>
      </c>
      <c r="D1308">
        <v>0</v>
      </c>
      <c r="E1308" t="s">
        <v>212</v>
      </c>
      <c r="F1308" t="s">
        <v>215</v>
      </c>
    </row>
    <row r="1309" spans="1:6" x14ac:dyDescent="0.3">
      <c r="A1309">
        <v>1306</v>
      </c>
      <c r="B1309" t="s">
        <v>220</v>
      </c>
      <c r="C1309" s="4">
        <v>0</v>
      </c>
      <c r="D1309">
        <v>0</v>
      </c>
      <c r="E1309" t="s">
        <v>212</v>
      </c>
      <c r="F1309" t="s">
        <v>215</v>
      </c>
    </row>
    <row r="1310" spans="1:6" x14ac:dyDescent="0.3">
      <c r="A1310">
        <v>1307</v>
      </c>
      <c r="B1310" t="s">
        <v>220</v>
      </c>
      <c r="C1310" s="4">
        <v>0</v>
      </c>
      <c r="D1310">
        <v>0</v>
      </c>
      <c r="E1310" t="s">
        <v>212</v>
      </c>
      <c r="F1310" t="s">
        <v>215</v>
      </c>
    </row>
    <row r="1311" spans="1:6" x14ac:dyDescent="0.3">
      <c r="A1311">
        <v>1308</v>
      </c>
      <c r="B1311" t="s">
        <v>220</v>
      </c>
      <c r="C1311" s="4">
        <v>0</v>
      </c>
      <c r="D1311">
        <v>0</v>
      </c>
      <c r="E1311" t="s">
        <v>212</v>
      </c>
      <c r="F1311" t="s">
        <v>215</v>
      </c>
    </row>
    <row r="1312" spans="1:6" x14ac:dyDescent="0.3">
      <c r="A1312">
        <v>1309</v>
      </c>
      <c r="B1312" t="s">
        <v>220</v>
      </c>
      <c r="C1312" s="4">
        <v>0</v>
      </c>
      <c r="D1312">
        <v>0</v>
      </c>
      <c r="E1312" t="s">
        <v>212</v>
      </c>
      <c r="F1312" t="s">
        <v>215</v>
      </c>
    </row>
    <row r="1313" spans="1:6" x14ac:dyDescent="0.3">
      <c r="A1313">
        <v>1310</v>
      </c>
      <c r="B1313" t="s">
        <v>220</v>
      </c>
      <c r="C1313" s="4">
        <v>0</v>
      </c>
      <c r="D1313">
        <v>0</v>
      </c>
      <c r="E1313" t="s">
        <v>212</v>
      </c>
      <c r="F1313" t="s">
        <v>215</v>
      </c>
    </row>
    <row r="1314" spans="1:6" x14ac:dyDescent="0.3">
      <c r="A1314">
        <v>1311</v>
      </c>
      <c r="B1314" t="s">
        <v>220</v>
      </c>
      <c r="C1314" s="4">
        <v>0</v>
      </c>
      <c r="D1314">
        <v>0</v>
      </c>
      <c r="E1314" t="s">
        <v>212</v>
      </c>
      <c r="F1314" t="s">
        <v>215</v>
      </c>
    </row>
    <row r="1315" spans="1:6" x14ac:dyDescent="0.3">
      <c r="A1315">
        <v>1312</v>
      </c>
      <c r="B1315" t="s">
        <v>220</v>
      </c>
      <c r="C1315" s="4">
        <v>0</v>
      </c>
      <c r="D1315">
        <v>0</v>
      </c>
      <c r="E1315" t="s">
        <v>212</v>
      </c>
      <c r="F1315" t="s">
        <v>215</v>
      </c>
    </row>
    <row r="1316" spans="1:6" x14ac:dyDescent="0.3">
      <c r="A1316">
        <v>1313</v>
      </c>
      <c r="B1316" t="s">
        <v>220</v>
      </c>
      <c r="C1316" s="4">
        <v>0</v>
      </c>
      <c r="D1316">
        <v>0</v>
      </c>
      <c r="E1316" t="s">
        <v>212</v>
      </c>
      <c r="F1316" t="s">
        <v>215</v>
      </c>
    </row>
    <row r="1317" spans="1:6" x14ac:dyDescent="0.3">
      <c r="A1317">
        <v>1314</v>
      </c>
      <c r="B1317" t="s">
        <v>220</v>
      </c>
      <c r="C1317" s="4">
        <v>0</v>
      </c>
      <c r="D1317">
        <v>0</v>
      </c>
      <c r="E1317" t="s">
        <v>212</v>
      </c>
      <c r="F1317" t="s">
        <v>215</v>
      </c>
    </row>
    <row r="1318" spans="1:6" x14ac:dyDescent="0.3">
      <c r="A1318">
        <v>1315</v>
      </c>
      <c r="B1318" t="s">
        <v>220</v>
      </c>
      <c r="C1318" s="4">
        <v>0</v>
      </c>
      <c r="D1318">
        <v>0</v>
      </c>
      <c r="E1318" t="s">
        <v>212</v>
      </c>
      <c r="F1318" t="s">
        <v>215</v>
      </c>
    </row>
    <row r="1319" spans="1:6" x14ac:dyDescent="0.3">
      <c r="A1319">
        <v>1316</v>
      </c>
      <c r="B1319" t="s">
        <v>220</v>
      </c>
      <c r="C1319" s="4">
        <v>0</v>
      </c>
      <c r="D1319">
        <v>0</v>
      </c>
      <c r="E1319" t="s">
        <v>212</v>
      </c>
      <c r="F1319" t="s">
        <v>215</v>
      </c>
    </row>
    <row r="1320" spans="1:6" x14ac:dyDescent="0.3">
      <c r="A1320">
        <v>1317</v>
      </c>
      <c r="B1320" t="s">
        <v>220</v>
      </c>
      <c r="C1320" s="4">
        <v>0</v>
      </c>
      <c r="D1320">
        <v>0</v>
      </c>
      <c r="E1320" t="s">
        <v>212</v>
      </c>
      <c r="F1320" t="s">
        <v>215</v>
      </c>
    </row>
    <row r="1321" spans="1:6" x14ac:dyDescent="0.3">
      <c r="A1321">
        <v>1318</v>
      </c>
      <c r="B1321" t="s">
        <v>220</v>
      </c>
      <c r="C1321" s="4">
        <v>0</v>
      </c>
      <c r="D1321">
        <v>0</v>
      </c>
      <c r="E1321" t="s">
        <v>212</v>
      </c>
      <c r="F1321" t="s">
        <v>215</v>
      </c>
    </row>
    <row r="1322" spans="1:6" x14ac:dyDescent="0.3">
      <c r="A1322">
        <v>1319</v>
      </c>
      <c r="B1322" t="s">
        <v>220</v>
      </c>
      <c r="C1322" s="4">
        <v>0</v>
      </c>
      <c r="D1322">
        <v>0</v>
      </c>
      <c r="E1322" t="s">
        <v>212</v>
      </c>
      <c r="F1322" t="s">
        <v>215</v>
      </c>
    </row>
    <row r="1323" spans="1:6" x14ac:dyDescent="0.3">
      <c r="A1323">
        <v>1320</v>
      </c>
      <c r="B1323" t="s">
        <v>220</v>
      </c>
      <c r="C1323" s="4">
        <v>0</v>
      </c>
      <c r="D1323">
        <v>0</v>
      </c>
      <c r="E1323" t="s">
        <v>212</v>
      </c>
      <c r="F1323" t="s">
        <v>215</v>
      </c>
    </row>
    <row r="1324" spans="1:6" x14ac:dyDescent="0.3">
      <c r="A1324">
        <v>1321</v>
      </c>
      <c r="B1324" t="s">
        <v>220</v>
      </c>
      <c r="C1324" s="4">
        <v>0</v>
      </c>
      <c r="D1324">
        <v>0</v>
      </c>
      <c r="E1324" t="s">
        <v>212</v>
      </c>
      <c r="F1324" t="s">
        <v>215</v>
      </c>
    </row>
    <row r="1325" spans="1:6" x14ac:dyDescent="0.3">
      <c r="A1325">
        <v>1322</v>
      </c>
      <c r="B1325" t="s">
        <v>220</v>
      </c>
      <c r="C1325" s="4">
        <v>0</v>
      </c>
      <c r="D1325">
        <v>0</v>
      </c>
      <c r="E1325" t="s">
        <v>212</v>
      </c>
      <c r="F1325" t="s">
        <v>215</v>
      </c>
    </row>
    <row r="1326" spans="1:6" x14ac:dyDescent="0.3">
      <c r="A1326">
        <v>1323</v>
      </c>
      <c r="B1326" t="s">
        <v>220</v>
      </c>
      <c r="C1326" s="4">
        <v>0</v>
      </c>
      <c r="D1326">
        <v>0</v>
      </c>
      <c r="E1326" t="s">
        <v>212</v>
      </c>
      <c r="F1326" t="s">
        <v>215</v>
      </c>
    </row>
    <row r="1327" spans="1:6" x14ac:dyDescent="0.3">
      <c r="A1327">
        <v>1324</v>
      </c>
      <c r="B1327" t="s">
        <v>220</v>
      </c>
      <c r="C1327" s="4">
        <v>0</v>
      </c>
      <c r="D1327">
        <v>0</v>
      </c>
      <c r="E1327" t="s">
        <v>212</v>
      </c>
      <c r="F1327" t="s">
        <v>215</v>
      </c>
    </row>
    <row r="1328" spans="1:6" x14ac:dyDescent="0.3">
      <c r="A1328">
        <v>1325</v>
      </c>
      <c r="B1328" t="s">
        <v>220</v>
      </c>
      <c r="C1328" s="4">
        <v>0</v>
      </c>
      <c r="D1328">
        <v>0</v>
      </c>
      <c r="E1328" t="s">
        <v>212</v>
      </c>
      <c r="F1328" t="s">
        <v>215</v>
      </c>
    </row>
    <row r="1329" spans="1:6" x14ac:dyDescent="0.3">
      <c r="A1329">
        <v>1326</v>
      </c>
      <c r="B1329" t="s">
        <v>220</v>
      </c>
      <c r="C1329" s="4">
        <v>0</v>
      </c>
      <c r="D1329">
        <v>0</v>
      </c>
      <c r="E1329" t="s">
        <v>212</v>
      </c>
      <c r="F1329" t="s">
        <v>215</v>
      </c>
    </row>
    <row r="1330" spans="1:6" x14ac:dyDescent="0.3">
      <c r="A1330">
        <v>1327</v>
      </c>
      <c r="B1330" t="s">
        <v>220</v>
      </c>
      <c r="C1330" s="4">
        <v>0</v>
      </c>
      <c r="D1330">
        <v>0</v>
      </c>
      <c r="E1330" t="s">
        <v>212</v>
      </c>
      <c r="F1330" t="s">
        <v>215</v>
      </c>
    </row>
    <row r="1331" spans="1:6" x14ac:dyDescent="0.3">
      <c r="A1331">
        <v>1328</v>
      </c>
      <c r="B1331" t="s">
        <v>220</v>
      </c>
      <c r="C1331" s="4">
        <v>0</v>
      </c>
      <c r="D1331">
        <v>0</v>
      </c>
      <c r="E1331" t="s">
        <v>212</v>
      </c>
      <c r="F1331" t="s">
        <v>215</v>
      </c>
    </row>
    <row r="1332" spans="1:6" x14ac:dyDescent="0.3">
      <c r="A1332">
        <v>1329</v>
      </c>
      <c r="B1332" t="s">
        <v>220</v>
      </c>
      <c r="C1332" s="4">
        <v>0</v>
      </c>
      <c r="D1332">
        <v>0</v>
      </c>
      <c r="E1332" t="s">
        <v>212</v>
      </c>
      <c r="F1332" t="s">
        <v>215</v>
      </c>
    </row>
    <row r="1333" spans="1:6" x14ac:dyDescent="0.3">
      <c r="A1333">
        <v>1330</v>
      </c>
      <c r="B1333" t="s">
        <v>220</v>
      </c>
      <c r="C1333" s="4">
        <v>0</v>
      </c>
      <c r="D1333">
        <v>0</v>
      </c>
      <c r="E1333" t="s">
        <v>212</v>
      </c>
      <c r="F1333" t="s">
        <v>215</v>
      </c>
    </row>
    <row r="1334" spans="1:6" x14ac:dyDescent="0.3">
      <c r="A1334">
        <v>1331</v>
      </c>
      <c r="B1334" t="s">
        <v>220</v>
      </c>
      <c r="C1334" s="4">
        <v>0</v>
      </c>
      <c r="D1334">
        <v>0</v>
      </c>
      <c r="E1334" t="s">
        <v>212</v>
      </c>
      <c r="F1334" t="s">
        <v>215</v>
      </c>
    </row>
    <row r="1335" spans="1:6" x14ac:dyDescent="0.3">
      <c r="A1335">
        <v>1332</v>
      </c>
      <c r="B1335" t="s">
        <v>220</v>
      </c>
      <c r="C1335" s="4">
        <v>0</v>
      </c>
      <c r="D1335">
        <v>0</v>
      </c>
      <c r="E1335" t="s">
        <v>212</v>
      </c>
      <c r="F1335" t="s">
        <v>215</v>
      </c>
    </row>
    <row r="1336" spans="1:6" x14ac:dyDescent="0.3">
      <c r="A1336">
        <v>1333</v>
      </c>
      <c r="B1336" t="s">
        <v>220</v>
      </c>
      <c r="C1336" s="4">
        <v>0</v>
      </c>
      <c r="D1336">
        <v>0</v>
      </c>
      <c r="E1336" t="s">
        <v>212</v>
      </c>
      <c r="F1336" t="s">
        <v>215</v>
      </c>
    </row>
    <row r="1337" spans="1:6" x14ac:dyDescent="0.3">
      <c r="A1337">
        <v>1334</v>
      </c>
      <c r="B1337" t="s">
        <v>220</v>
      </c>
      <c r="C1337" s="4">
        <v>0</v>
      </c>
      <c r="D1337">
        <v>0</v>
      </c>
      <c r="E1337" t="s">
        <v>212</v>
      </c>
      <c r="F1337" t="s">
        <v>215</v>
      </c>
    </row>
    <row r="1338" spans="1:6" x14ac:dyDescent="0.3">
      <c r="A1338">
        <v>1335</v>
      </c>
      <c r="B1338" t="s">
        <v>220</v>
      </c>
      <c r="C1338" s="4">
        <v>0</v>
      </c>
      <c r="D1338">
        <v>0</v>
      </c>
      <c r="E1338" t="s">
        <v>212</v>
      </c>
      <c r="F1338" t="s">
        <v>215</v>
      </c>
    </row>
    <row r="1339" spans="1:6" x14ac:dyDescent="0.3">
      <c r="A1339">
        <v>1336</v>
      </c>
      <c r="B1339" t="s">
        <v>220</v>
      </c>
      <c r="C1339" s="4">
        <v>0</v>
      </c>
      <c r="D1339">
        <v>0</v>
      </c>
      <c r="E1339" t="s">
        <v>212</v>
      </c>
      <c r="F1339" t="s">
        <v>215</v>
      </c>
    </row>
    <row r="1340" spans="1:6" x14ac:dyDescent="0.3">
      <c r="A1340">
        <v>1337</v>
      </c>
      <c r="B1340" t="s">
        <v>220</v>
      </c>
      <c r="C1340" s="4">
        <v>0</v>
      </c>
      <c r="D1340">
        <v>0</v>
      </c>
      <c r="E1340" t="s">
        <v>212</v>
      </c>
      <c r="F1340" t="s">
        <v>215</v>
      </c>
    </row>
    <row r="1341" spans="1:6" x14ac:dyDescent="0.3">
      <c r="A1341">
        <v>1338</v>
      </c>
      <c r="B1341" t="s">
        <v>220</v>
      </c>
      <c r="C1341" s="4">
        <v>0</v>
      </c>
      <c r="D1341">
        <v>0</v>
      </c>
      <c r="E1341" t="s">
        <v>212</v>
      </c>
      <c r="F1341" t="s">
        <v>215</v>
      </c>
    </row>
    <row r="1342" spans="1:6" x14ac:dyDescent="0.3">
      <c r="A1342">
        <v>1339</v>
      </c>
      <c r="B1342" t="s">
        <v>220</v>
      </c>
      <c r="C1342" s="4">
        <v>0</v>
      </c>
      <c r="D1342">
        <v>0</v>
      </c>
      <c r="E1342" t="s">
        <v>212</v>
      </c>
      <c r="F1342" t="s">
        <v>215</v>
      </c>
    </row>
    <row r="1343" spans="1:6" x14ac:dyDescent="0.3">
      <c r="A1343">
        <v>1340</v>
      </c>
      <c r="B1343" t="s">
        <v>220</v>
      </c>
      <c r="C1343" s="4">
        <v>0</v>
      </c>
      <c r="D1343">
        <v>0</v>
      </c>
      <c r="E1343" t="s">
        <v>212</v>
      </c>
      <c r="F1343" t="s">
        <v>215</v>
      </c>
    </row>
    <row r="1344" spans="1:6" x14ac:dyDescent="0.3">
      <c r="A1344">
        <v>1341</v>
      </c>
      <c r="B1344" t="s">
        <v>220</v>
      </c>
      <c r="C1344" s="4">
        <v>0</v>
      </c>
      <c r="D1344">
        <v>0</v>
      </c>
      <c r="E1344" t="s">
        <v>212</v>
      </c>
      <c r="F1344" t="s">
        <v>215</v>
      </c>
    </row>
    <row r="1345" spans="1:6" x14ac:dyDescent="0.3">
      <c r="A1345">
        <v>1342</v>
      </c>
      <c r="B1345" t="s">
        <v>220</v>
      </c>
      <c r="C1345" s="4">
        <v>0</v>
      </c>
      <c r="D1345">
        <v>0</v>
      </c>
      <c r="E1345" t="s">
        <v>212</v>
      </c>
      <c r="F1345" t="s">
        <v>215</v>
      </c>
    </row>
    <row r="1346" spans="1:6" x14ac:dyDescent="0.3">
      <c r="A1346">
        <v>1343</v>
      </c>
      <c r="B1346" t="s">
        <v>220</v>
      </c>
      <c r="C1346" s="4">
        <v>0</v>
      </c>
      <c r="D1346">
        <v>0</v>
      </c>
      <c r="E1346" t="s">
        <v>212</v>
      </c>
      <c r="F1346" t="s">
        <v>215</v>
      </c>
    </row>
    <row r="1347" spans="1:6" x14ac:dyDescent="0.3">
      <c r="A1347">
        <v>1344</v>
      </c>
      <c r="B1347" t="s">
        <v>220</v>
      </c>
      <c r="C1347" s="4">
        <v>0</v>
      </c>
      <c r="D1347">
        <v>0</v>
      </c>
      <c r="E1347" t="s">
        <v>212</v>
      </c>
      <c r="F1347" t="s">
        <v>215</v>
      </c>
    </row>
    <row r="1348" spans="1:6" x14ac:dyDescent="0.3">
      <c r="A1348">
        <v>1345</v>
      </c>
      <c r="B1348" t="s">
        <v>220</v>
      </c>
      <c r="C1348" s="4">
        <v>0</v>
      </c>
      <c r="D1348">
        <v>0</v>
      </c>
      <c r="E1348" t="s">
        <v>212</v>
      </c>
      <c r="F1348" t="s">
        <v>215</v>
      </c>
    </row>
    <row r="1349" spans="1:6" x14ac:dyDescent="0.3">
      <c r="A1349">
        <v>1346</v>
      </c>
      <c r="B1349" t="s">
        <v>220</v>
      </c>
      <c r="C1349" s="4">
        <v>0</v>
      </c>
      <c r="D1349">
        <v>0</v>
      </c>
      <c r="E1349" t="s">
        <v>212</v>
      </c>
      <c r="F1349" t="s">
        <v>215</v>
      </c>
    </row>
    <row r="1350" spans="1:6" x14ac:dyDescent="0.3">
      <c r="A1350">
        <v>1347</v>
      </c>
      <c r="B1350" t="s">
        <v>220</v>
      </c>
      <c r="C1350" s="4">
        <v>0</v>
      </c>
      <c r="D1350">
        <v>0</v>
      </c>
      <c r="E1350" t="s">
        <v>212</v>
      </c>
      <c r="F1350" t="s">
        <v>215</v>
      </c>
    </row>
    <row r="1351" spans="1:6" x14ac:dyDescent="0.3">
      <c r="A1351">
        <v>1348</v>
      </c>
      <c r="B1351" t="s">
        <v>220</v>
      </c>
      <c r="C1351" s="4">
        <v>0</v>
      </c>
      <c r="D1351">
        <v>0</v>
      </c>
      <c r="E1351" t="s">
        <v>212</v>
      </c>
      <c r="F1351" t="s">
        <v>215</v>
      </c>
    </row>
    <row r="1352" spans="1:6" x14ac:dyDescent="0.3">
      <c r="A1352">
        <v>1349</v>
      </c>
      <c r="B1352" t="s">
        <v>220</v>
      </c>
      <c r="C1352" s="4">
        <v>0</v>
      </c>
      <c r="D1352">
        <v>0</v>
      </c>
      <c r="E1352" t="s">
        <v>212</v>
      </c>
      <c r="F1352" t="s">
        <v>215</v>
      </c>
    </row>
    <row r="1353" spans="1:6" x14ac:dyDescent="0.3">
      <c r="A1353">
        <v>1350</v>
      </c>
      <c r="B1353" t="s">
        <v>220</v>
      </c>
      <c r="C1353" s="4">
        <v>0</v>
      </c>
      <c r="D1353">
        <v>0</v>
      </c>
      <c r="E1353" t="s">
        <v>212</v>
      </c>
      <c r="F1353" t="s">
        <v>215</v>
      </c>
    </row>
    <row r="1354" spans="1:6" x14ac:dyDescent="0.3">
      <c r="A1354">
        <v>1351</v>
      </c>
      <c r="B1354" t="s">
        <v>220</v>
      </c>
      <c r="C1354" s="4">
        <v>0</v>
      </c>
      <c r="D1354">
        <v>0</v>
      </c>
      <c r="E1354" t="s">
        <v>212</v>
      </c>
      <c r="F1354" t="s">
        <v>215</v>
      </c>
    </row>
    <row r="1355" spans="1:6" x14ac:dyDescent="0.3">
      <c r="A1355">
        <v>1352</v>
      </c>
      <c r="B1355" t="s">
        <v>220</v>
      </c>
      <c r="C1355" s="4">
        <v>0</v>
      </c>
      <c r="D1355">
        <v>0</v>
      </c>
      <c r="E1355" t="s">
        <v>212</v>
      </c>
      <c r="F1355" t="s">
        <v>215</v>
      </c>
    </row>
    <row r="1356" spans="1:6" x14ac:dyDescent="0.3">
      <c r="A1356">
        <v>1353</v>
      </c>
      <c r="B1356" t="s">
        <v>220</v>
      </c>
      <c r="C1356" s="4">
        <v>0</v>
      </c>
      <c r="D1356">
        <v>0</v>
      </c>
      <c r="E1356" t="s">
        <v>212</v>
      </c>
      <c r="F1356"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356"/>
  <sheetViews>
    <sheetView topLeftCell="A3" workbookViewId="0">
      <selection activeCell="A4" sqref="A4"/>
    </sheetView>
  </sheetViews>
  <sheetFormatPr baseColWidth="10" defaultColWidth="9.109375" defaultRowHeight="14.4" x14ac:dyDescent="0.3"/>
  <cols>
    <col min="1" max="1" width="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row r="61" spans="1:6" x14ac:dyDescent="0.3">
      <c r="A61">
        <v>58</v>
      </c>
      <c r="B61" t="s">
        <v>220</v>
      </c>
      <c r="C61" s="4">
        <v>0</v>
      </c>
      <c r="D61">
        <v>0</v>
      </c>
      <c r="E61" t="s">
        <v>212</v>
      </c>
      <c r="F61" t="s">
        <v>215</v>
      </c>
    </row>
    <row r="62" spans="1:6" x14ac:dyDescent="0.3">
      <c r="A62">
        <v>59</v>
      </c>
      <c r="B62" t="s">
        <v>220</v>
      </c>
      <c r="C62" s="4">
        <v>0</v>
      </c>
      <c r="D62">
        <v>0</v>
      </c>
      <c r="E62" t="s">
        <v>212</v>
      </c>
      <c r="F62" t="s">
        <v>215</v>
      </c>
    </row>
    <row r="63" spans="1:6" x14ac:dyDescent="0.3">
      <c r="A63">
        <v>60</v>
      </c>
      <c r="B63" t="s">
        <v>220</v>
      </c>
      <c r="C63" s="4">
        <v>0</v>
      </c>
      <c r="D63">
        <v>0</v>
      </c>
      <c r="E63" t="s">
        <v>212</v>
      </c>
      <c r="F63" t="s">
        <v>215</v>
      </c>
    </row>
    <row r="64" spans="1:6" x14ac:dyDescent="0.3">
      <c r="A64">
        <v>61</v>
      </c>
      <c r="B64" t="s">
        <v>220</v>
      </c>
      <c r="C64" s="4">
        <v>0</v>
      </c>
      <c r="D64">
        <v>0</v>
      </c>
      <c r="E64" t="s">
        <v>212</v>
      </c>
      <c r="F64" t="s">
        <v>215</v>
      </c>
    </row>
    <row r="65" spans="1:6" x14ac:dyDescent="0.3">
      <c r="A65">
        <v>62</v>
      </c>
      <c r="B65" t="s">
        <v>220</v>
      </c>
      <c r="C65" s="4">
        <v>0</v>
      </c>
      <c r="D65">
        <v>0</v>
      </c>
      <c r="E65" t="s">
        <v>212</v>
      </c>
      <c r="F65" t="s">
        <v>215</v>
      </c>
    </row>
    <row r="66" spans="1:6" x14ac:dyDescent="0.3">
      <c r="A66">
        <v>63</v>
      </c>
      <c r="B66" t="s">
        <v>220</v>
      </c>
      <c r="C66" s="4">
        <v>0</v>
      </c>
      <c r="D66">
        <v>0</v>
      </c>
      <c r="E66" t="s">
        <v>212</v>
      </c>
      <c r="F66" t="s">
        <v>215</v>
      </c>
    </row>
    <row r="67" spans="1:6" x14ac:dyDescent="0.3">
      <c r="A67">
        <v>64</v>
      </c>
      <c r="B67" t="s">
        <v>220</v>
      </c>
      <c r="C67" s="4">
        <v>0</v>
      </c>
      <c r="D67">
        <v>0</v>
      </c>
      <c r="E67" t="s">
        <v>212</v>
      </c>
      <c r="F67" t="s">
        <v>215</v>
      </c>
    </row>
    <row r="68" spans="1:6" x14ac:dyDescent="0.3">
      <c r="A68">
        <v>65</v>
      </c>
      <c r="B68" t="s">
        <v>220</v>
      </c>
      <c r="C68" s="4">
        <v>0</v>
      </c>
      <c r="D68">
        <v>0</v>
      </c>
      <c r="E68" t="s">
        <v>212</v>
      </c>
      <c r="F68" t="s">
        <v>215</v>
      </c>
    </row>
    <row r="69" spans="1:6" x14ac:dyDescent="0.3">
      <c r="A69">
        <v>66</v>
      </c>
      <c r="B69" t="s">
        <v>220</v>
      </c>
      <c r="C69" s="4">
        <v>0</v>
      </c>
      <c r="D69">
        <v>0</v>
      </c>
      <c r="E69" t="s">
        <v>212</v>
      </c>
      <c r="F69" t="s">
        <v>215</v>
      </c>
    </row>
    <row r="70" spans="1:6" x14ac:dyDescent="0.3">
      <c r="A70">
        <v>67</v>
      </c>
      <c r="B70" t="s">
        <v>220</v>
      </c>
      <c r="C70" s="4">
        <v>0</v>
      </c>
      <c r="D70">
        <v>0</v>
      </c>
      <c r="E70" t="s">
        <v>212</v>
      </c>
      <c r="F70" t="s">
        <v>215</v>
      </c>
    </row>
    <row r="71" spans="1:6" x14ac:dyDescent="0.3">
      <c r="A71">
        <v>68</v>
      </c>
      <c r="B71" t="s">
        <v>220</v>
      </c>
      <c r="C71" s="4">
        <v>0</v>
      </c>
      <c r="D71">
        <v>0</v>
      </c>
      <c r="E71" t="s">
        <v>212</v>
      </c>
      <c r="F71" t="s">
        <v>215</v>
      </c>
    </row>
    <row r="72" spans="1:6" x14ac:dyDescent="0.3">
      <c r="A72">
        <v>69</v>
      </c>
      <c r="B72" t="s">
        <v>220</v>
      </c>
      <c r="C72" s="4">
        <v>0</v>
      </c>
      <c r="D72">
        <v>0</v>
      </c>
      <c r="E72" t="s">
        <v>212</v>
      </c>
      <c r="F72" t="s">
        <v>215</v>
      </c>
    </row>
    <row r="73" spans="1:6" x14ac:dyDescent="0.3">
      <c r="A73">
        <v>70</v>
      </c>
      <c r="B73" t="s">
        <v>220</v>
      </c>
      <c r="C73" s="4">
        <v>0</v>
      </c>
      <c r="D73">
        <v>0</v>
      </c>
      <c r="E73" t="s">
        <v>212</v>
      </c>
      <c r="F73" t="s">
        <v>215</v>
      </c>
    </row>
    <row r="74" spans="1:6" x14ac:dyDescent="0.3">
      <c r="A74">
        <v>71</v>
      </c>
      <c r="B74" t="s">
        <v>220</v>
      </c>
      <c r="C74" s="4">
        <v>0</v>
      </c>
      <c r="D74">
        <v>0</v>
      </c>
      <c r="E74" t="s">
        <v>212</v>
      </c>
      <c r="F74" t="s">
        <v>215</v>
      </c>
    </row>
    <row r="75" spans="1:6" x14ac:dyDescent="0.3">
      <c r="A75">
        <v>72</v>
      </c>
      <c r="B75" t="s">
        <v>220</v>
      </c>
      <c r="C75" s="4">
        <v>0</v>
      </c>
      <c r="D75">
        <v>0</v>
      </c>
      <c r="E75" t="s">
        <v>212</v>
      </c>
      <c r="F75" t="s">
        <v>215</v>
      </c>
    </row>
    <row r="76" spans="1:6" x14ac:dyDescent="0.3">
      <c r="A76">
        <v>73</v>
      </c>
      <c r="B76" t="s">
        <v>220</v>
      </c>
      <c r="C76" s="4">
        <v>0</v>
      </c>
      <c r="D76">
        <v>0</v>
      </c>
      <c r="E76" t="s">
        <v>212</v>
      </c>
      <c r="F76" t="s">
        <v>215</v>
      </c>
    </row>
    <row r="77" spans="1:6" x14ac:dyDescent="0.3">
      <c r="A77">
        <v>74</v>
      </c>
      <c r="B77" t="s">
        <v>220</v>
      </c>
      <c r="C77" s="4">
        <v>0</v>
      </c>
      <c r="D77">
        <v>0</v>
      </c>
      <c r="E77" t="s">
        <v>212</v>
      </c>
      <c r="F77" t="s">
        <v>215</v>
      </c>
    </row>
    <row r="78" spans="1:6" x14ac:dyDescent="0.3">
      <c r="A78">
        <v>75</v>
      </c>
      <c r="B78" t="s">
        <v>220</v>
      </c>
      <c r="C78" s="4">
        <v>0</v>
      </c>
      <c r="D78">
        <v>0</v>
      </c>
      <c r="E78" t="s">
        <v>212</v>
      </c>
      <c r="F78" t="s">
        <v>215</v>
      </c>
    </row>
    <row r="79" spans="1:6" x14ac:dyDescent="0.3">
      <c r="A79">
        <v>76</v>
      </c>
      <c r="B79" t="s">
        <v>220</v>
      </c>
      <c r="C79" s="4">
        <v>0</v>
      </c>
      <c r="D79">
        <v>0</v>
      </c>
      <c r="E79" t="s">
        <v>212</v>
      </c>
      <c r="F79" t="s">
        <v>215</v>
      </c>
    </row>
    <row r="80" spans="1:6" x14ac:dyDescent="0.3">
      <c r="A80">
        <v>77</v>
      </c>
      <c r="B80" t="s">
        <v>220</v>
      </c>
      <c r="C80" s="4">
        <v>0</v>
      </c>
      <c r="D80">
        <v>0</v>
      </c>
      <c r="E80" t="s">
        <v>212</v>
      </c>
      <c r="F80" t="s">
        <v>215</v>
      </c>
    </row>
    <row r="81" spans="1:6" x14ac:dyDescent="0.3">
      <c r="A81">
        <v>78</v>
      </c>
      <c r="B81" t="s">
        <v>220</v>
      </c>
      <c r="C81" s="4">
        <v>0</v>
      </c>
      <c r="D81">
        <v>0</v>
      </c>
      <c r="E81" t="s">
        <v>212</v>
      </c>
      <c r="F81" t="s">
        <v>215</v>
      </c>
    </row>
    <row r="82" spans="1:6" x14ac:dyDescent="0.3">
      <c r="A82">
        <v>79</v>
      </c>
      <c r="B82" t="s">
        <v>220</v>
      </c>
      <c r="C82" s="4">
        <v>0</v>
      </c>
      <c r="D82">
        <v>0</v>
      </c>
      <c r="E82" t="s">
        <v>212</v>
      </c>
      <c r="F82" t="s">
        <v>215</v>
      </c>
    </row>
    <row r="83" spans="1:6" x14ac:dyDescent="0.3">
      <c r="A83">
        <v>80</v>
      </c>
      <c r="B83" t="s">
        <v>220</v>
      </c>
      <c r="C83" s="4">
        <v>0</v>
      </c>
      <c r="D83">
        <v>0</v>
      </c>
      <c r="E83" t="s">
        <v>212</v>
      </c>
      <c r="F83" t="s">
        <v>215</v>
      </c>
    </row>
    <row r="84" spans="1:6" x14ac:dyDescent="0.3">
      <c r="A84">
        <v>81</v>
      </c>
      <c r="B84" t="s">
        <v>220</v>
      </c>
      <c r="C84" s="4">
        <v>0</v>
      </c>
      <c r="D84">
        <v>0</v>
      </c>
      <c r="E84" t="s">
        <v>212</v>
      </c>
      <c r="F84" t="s">
        <v>215</v>
      </c>
    </row>
    <row r="85" spans="1:6" x14ac:dyDescent="0.3">
      <c r="A85">
        <v>82</v>
      </c>
      <c r="B85" t="s">
        <v>220</v>
      </c>
      <c r="C85" s="4">
        <v>0</v>
      </c>
      <c r="D85">
        <v>0</v>
      </c>
      <c r="E85" t="s">
        <v>212</v>
      </c>
      <c r="F85" t="s">
        <v>215</v>
      </c>
    </row>
    <row r="86" spans="1:6" x14ac:dyDescent="0.3">
      <c r="A86">
        <v>83</v>
      </c>
      <c r="B86" t="s">
        <v>220</v>
      </c>
      <c r="C86" s="4">
        <v>0</v>
      </c>
      <c r="D86">
        <v>0</v>
      </c>
      <c r="E86" t="s">
        <v>212</v>
      </c>
      <c r="F86" t="s">
        <v>215</v>
      </c>
    </row>
    <row r="87" spans="1:6" x14ac:dyDescent="0.3">
      <c r="A87">
        <v>84</v>
      </c>
      <c r="B87" t="s">
        <v>220</v>
      </c>
      <c r="C87" s="4">
        <v>0</v>
      </c>
      <c r="D87">
        <v>0</v>
      </c>
      <c r="E87" t="s">
        <v>212</v>
      </c>
      <c r="F87" t="s">
        <v>215</v>
      </c>
    </row>
    <row r="88" spans="1:6" x14ac:dyDescent="0.3">
      <c r="A88">
        <v>85</v>
      </c>
      <c r="B88" t="s">
        <v>220</v>
      </c>
      <c r="C88" s="4">
        <v>0</v>
      </c>
      <c r="D88">
        <v>0</v>
      </c>
      <c r="E88" t="s">
        <v>212</v>
      </c>
      <c r="F88" t="s">
        <v>215</v>
      </c>
    </row>
    <row r="89" spans="1:6" x14ac:dyDescent="0.3">
      <c r="A89">
        <v>86</v>
      </c>
      <c r="B89" t="s">
        <v>220</v>
      </c>
      <c r="C89" s="4">
        <v>0</v>
      </c>
      <c r="D89">
        <v>0</v>
      </c>
      <c r="E89" t="s">
        <v>212</v>
      </c>
      <c r="F89" t="s">
        <v>215</v>
      </c>
    </row>
    <row r="90" spans="1:6" x14ac:dyDescent="0.3">
      <c r="A90">
        <v>87</v>
      </c>
      <c r="B90" t="s">
        <v>220</v>
      </c>
      <c r="C90" s="4">
        <v>0</v>
      </c>
      <c r="D90">
        <v>0</v>
      </c>
      <c r="E90" t="s">
        <v>212</v>
      </c>
      <c r="F90" t="s">
        <v>215</v>
      </c>
    </row>
    <row r="91" spans="1:6" x14ac:dyDescent="0.3">
      <c r="A91">
        <v>88</v>
      </c>
      <c r="B91" t="s">
        <v>220</v>
      </c>
      <c r="C91" s="4">
        <v>0</v>
      </c>
      <c r="D91">
        <v>0</v>
      </c>
      <c r="E91" t="s">
        <v>212</v>
      </c>
      <c r="F91" t="s">
        <v>215</v>
      </c>
    </row>
    <row r="92" spans="1:6" x14ac:dyDescent="0.3">
      <c r="A92">
        <v>89</v>
      </c>
      <c r="B92" t="s">
        <v>220</v>
      </c>
      <c r="C92" s="4">
        <v>0</v>
      </c>
      <c r="D92">
        <v>0</v>
      </c>
      <c r="E92" t="s">
        <v>212</v>
      </c>
      <c r="F92" t="s">
        <v>215</v>
      </c>
    </row>
    <row r="93" spans="1:6" x14ac:dyDescent="0.3">
      <c r="A93">
        <v>90</v>
      </c>
      <c r="B93" t="s">
        <v>220</v>
      </c>
      <c r="C93" s="4">
        <v>0</v>
      </c>
      <c r="D93">
        <v>0</v>
      </c>
      <c r="E93" t="s">
        <v>212</v>
      </c>
      <c r="F93" t="s">
        <v>215</v>
      </c>
    </row>
    <row r="94" spans="1:6" x14ac:dyDescent="0.3">
      <c r="A94">
        <v>91</v>
      </c>
      <c r="B94" t="s">
        <v>220</v>
      </c>
      <c r="C94" s="4">
        <v>0</v>
      </c>
      <c r="D94">
        <v>0</v>
      </c>
      <c r="E94" t="s">
        <v>212</v>
      </c>
      <c r="F94" t="s">
        <v>215</v>
      </c>
    </row>
    <row r="95" spans="1:6" x14ac:dyDescent="0.3">
      <c r="A95">
        <v>92</v>
      </c>
      <c r="B95" t="s">
        <v>220</v>
      </c>
      <c r="C95" s="4">
        <v>0</v>
      </c>
      <c r="D95">
        <v>0</v>
      </c>
      <c r="E95" t="s">
        <v>212</v>
      </c>
      <c r="F95" t="s">
        <v>215</v>
      </c>
    </row>
    <row r="96" spans="1:6" x14ac:dyDescent="0.3">
      <c r="A96">
        <v>93</v>
      </c>
      <c r="B96" t="s">
        <v>220</v>
      </c>
      <c r="C96" s="4">
        <v>0</v>
      </c>
      <c r="D96">
        <v>0</v>
      </c>
      <c r="E96" t="s">
        <v>212</v>
      </c>
      <c r="F96" t="s">
        <v>215</v>
      </c>
    </row>
    <row r="97" spans="1:6" x14ac:dyDescent="0.3">
      <c r="A97">
        <v>94</v>
      </c>
      <c r="B97" t="s">
        <v>220</v>
      </c>
      <c r="C97" s="4">
        <v>0</v>
      </c>
      <c r="D97">
        <v>0</v>
      </c>
      <c r="E97" t="s">
        <v>212</v>
      </c>
      <c r="F97" t="s">
        <v>215</v>
      </c>
    </row>
    <row r="98" spans="1:6" x14ac:dyDescent="0.3">
      <c r="A98">
        <v>95</v>
      </c>
      <c r="B98" t="s">
        <v>220</v>
      </c>
      <c r="C98" s="4">
        <v>0</v>
      </c>
      <c r="D98">
        <v>0</v>
      </c>
      <c r="E98" t="s">
        <v>212</v>
      </c>
      <c r="F98" t="s">
        <v>215</v>
      </c>
    </row>
    <row r="99" spans="1:6" x14ac:dyDescent="0.3">
      <c r="A99">
        <v>96</v>
      </c>
      <c r="B99" t="s">
        <v>220</v>
      </c>
      <c r="C99" s="4">
        <v>0</v>
      </c>
      <c r="D99">
        <v>0</v>
      </c>
      <c r="E99" t="s">
        <v>212</v>
      </c>
      <c r="F99" t="s">
        <v>215</v>
      </c>
    </row>
    <row r="100" spans="1:6" x14ac:dyDescent="0.3">
      <c r="A100">
        <v>97</v>
      </c>
      <c r="B100" t="s">
        <v>220</v>
      </c>
      <c r="C100" s="4">
        <v>0</v>
      </c>
      <c r="D100">
        <v>0</v>
      </c>
      <c r="E100" t="s">
        <v>212</v>
      </c>
      <c r="F100" t="s">
        <v>215</v>
      </c>
    </row>
    <row r="101" spans="1:6" x14ac:dyDescent="0.3">
      <c r="A101">
        <v>98</v>
      </c>
      <c r="B101" t="s">
        <v>220</v>
      </c>
      <c r="C101" s="4">
        <v>0</v>
      </c>
      <c r="D101">
        <v>0</v>
      </c>
      <c r="E101" t="s">
        <v>212</v>
      </c>
      <c r="F101" t="s">
        <v>215</v>
      </c>
    </row>
    <row r="102" spans="1:6" x14ac:dyDescent="0.3">
      <c r="A102">
        <v>99</v>
      </c>
      <c r="B102" t="s">
        <v>220</v>
      </c>
      <c r="C102" s="4">
        <v>0</v>
      </c>
      <c r="D102">
        <v>0</v>
      </c>
      <c r="E102" t="s">
        <v>212</v>
      </c>
      <c r="F102" t="s">
        <v>215</v>
      </c>
    </row>
    <row r="103" spans="1:6" x14ac:dyDescent="0.3">
      <c r="A103">
        <v>100</v>
      </c>
      <c r="B103" t="s">
        <v>220</v>
      </c>
      <c r="C103" s="4">
        <v>0</v>
      </c>
      <c r="D103">
        <v>0</v>
      </c>
      <c r="E103" t="s">
        <v>212</v>
      </c>
      <c r="F103" t="s">
        <v>215</v>
      </c>
    </row>
    <row r="104" spans="1:6" x14ac:dyDescent="0.3">
      <c r="A104">
        <v>101</v>
      </c>
      <c r="B104" t="s">
        <v>220</v>
      </c>
      <c r="C104" s="4">
        <v>0</v>
      </c>
      <c r="D104">
        <v>0</v>
      </c>
      <c r="E104" t="s">
        <v>212</v>
      </c>
      <c r="F104" t="s">
        <v>215</v>
      </c>
    </row>
    <row r="105" spans="1:6" x14ac:dyDescent="0.3">
      <c r="A105">
        <v>102</v>
      </c>
      <c r="B105" t="s">
        <v>220</v>
      </c>
      <c r="C105" s="4">
        <v>0</v>
      </c>
      <c r="D105">
        <v>0</v>
      </c>
      <c r="E105" t="s">
        <v>212</v>
      </c>
      <c r="F105" t="s">
        <v>215</v>
      </c>
    </row>
    <row r="106" spans="1:6" x14ac:dyDescent="0.3">
      <c r="A106">
        <v>103</v>
      </c>
      <c r="B106" t="s">
        <v>220</v>
      </c>
      <c r="C106" s="4">
        <v>0</v>
      </c>
      <c r="D106">
        <v>0</v>
      </c>
      <c r="E106" t="s">
        <v>212</v>
      </c>
      <c r="F106" t="s">
        <v>215</v>
      </c>
    </row>
    <row r="107" spans="1:6" x14ac:dyDescent="0.3">
      <c r="A107">
        <v>104</v>
      </c>
      <c r="B107" t="s">
        <v>220</v>
      </c>
      <c r="C107" s="4">
        <v>0</v>
      </c>
      <c r="D107">
        <v>0</v>
      </c>
      <c r="E107" t="s">
        <v>212</v>
      </c>
      <c r="F107" t="s">
        <v>215</v>
      </c>
    </row>
    <row r="108" spans="1:6" x14ac:dyDescent="0.3">
      <c r="A108">
        <v>105</v>
      </c>
      <c r="B108" t="s">
        <v>220</v>
      </c>
      <c r="C108" s="4">
        <v>0</v>
      </c>
      <c r="D108">
        <v>0</v>
      </c>
      <c r="E108" t="s">
        <v>212</v>
      </c>
      <c r="F108" t="s">
        <v>215</v>
      </c>
    </row>
    <row r="109" spans="1:6" x14ac:dyDescent="0.3">
      <c r="A109">
        <v>106</v>
      </c>
      <c r="B109" t="s">
        <v>220</v>
      </c>
      <c r="C109" s="4">
        <v>0</v>
      </c>
      <c r="D109">
        <v>0</v>
      </c>
      <c r="E109" t="s">
        <v>212</v>
      </c>
      <c r="F109" t="s">
        <v>215</v>
      </c>
    </row>
    <row r="110" spans="1:6" x14ac:dyDescent="0.3">
      <c r="A110">
        <v>107</v>
      </c>
      <c r="B110" t="s">
        <v>220</v>
      </c>
      <c r="C110" s="4">
        <v>0</v>
      </c>
      <c r="D110">
        <v>0</v>
      </c>
      <c r="E110" t="s">
        <v>212</v>
      </c>
      <c r="F110" t="s">
        <v>215</v>
      </c>
    </row>
    <row r="111" spans="1:6" x14ac:dyDescent="0.3">
      <c r="A111">
        <v>108</v>
      </c>
      <c r="B111" t="s">
        <v>220</v>
      </c>
      <c r="C111" s="4">
        <v>0</v>
      </c>
      <c r="D111">
        <v>0</v>
      </c>
      <c r="E111" t="s">
        <v>212</v>
      </c>
      <c r="F111" t="s">
        <v>215</v>
      </c>
    </row>
    <row r="112" spans="1:6" x14ac:dyDescent="0.3">
      <c r="A112">
        <v>109</v>
      </c>
      <c r="B112" t="s">
        <v>220</v>
      </c>
      <c r="C112" s="4">
        <v>0</v>
      </c>
      <c r="D112">
        <v>0</v>
      </c>
      <c r="E112" t="s">
        <v>212</v>
      </c>
      <c r="F112" t="s">
        <v>215</v>
      </c>
    </row>
    <row r="113" spans="1:6" x14ac:dyDescent="0.3">
      <c r="A113">
        <v>110</v>
      </c>
      <c r="B113" t="s">
        <v>220</v>
      </c>
      <c r="C113" s="4">
        <v>0</v>
      </c>
      <c r="D113">
        <v>0</v>
      </c>
      <c r="E113" t="s">
        <v>212</v>
      </c>
      <c r="F113" t="s">
        <v>215</v>
      </c>
    </row>
    <row r="114" spans="1:6" x14ac:dyDescent="0.3">
      <c r="A114">
        <v>111</v>
      </c>
      <c r="B114" t="s">
        <v>220</v>
      </c>
      <c r="C114" s="4">
        <v>0</v>
      </c>
      <c r="D114">
        <v>0</v>
      </c>
      <c r="E114" t="s">
        <v>212</v>
      </c>
      <c r="F114" t="s">
        <v>215</v>
      </c>
    </row>
    <row r="115" spans="1:6" x14ac:dyDescent="0.3">
      <c r="A115">
        <v>112</v>
      </c>
      <c r="B115" t="s">
        <v>220</v>
      </c>
      <c r="C115" s="4">
        <v>0</v>
      </c>
      <c r="D115">
        <v>0</v>
      </c>
      <c r="E115" t="s">
        <v>212</v>
      </c>
      <c r="F115" t="s">
        <v>215</v>
      </c>
    </row>
    <row r="116" spans="1:6" x14ac:dyDescent="0.3">
      <c r="A116">
        <v>113</v>
      </c>
      <c r="B116" t="s">
        <v>220</v>
      </c>
      <c r="C116" s="4">
        <v>0</v>
      </c>
      <c r="D116">
        <v>0</v>
      </c>
      <c r="E116" t="s">
        <v>212</v>
      </c>
      <c r="F116" t="s">
        <v>215</v>
      </c>
    </row>
    <row r="117" spans="1:6" x14ac:dyDescent="0.3">
      <c r="A117">
        <v>114</v>
      </c>
      <c r="B117" t="s">
        <v>220</v>
      </c>
      <c r="C117" s="4">
        <v>0</v>
      </c>
      <c r="D117">
        <v>0</v>
      </c>
      <c r="E117" t="s">
        <v>212</v>
      </c>
      <c r="F117" t="s">
        <v>215</v>
      </c>
    </row>
    <row r="118" spans="1:6" x14ac:dyDescent="0.3">
      <c r="A118">
        <v>115</v>
      </c>
      <c r="B118" t="s">
        <v>220</v>
      </c>
      <c r="C118" s="4">
        <v>0</v>
      </c>
      <c r="D118">
        <v>0</v>
      </c>
      <c r="E118" t="s">
        <v>212</v>
      </c>
      <c r="F118" t="s">
        <v>215</v>
      </c>
    </row>
    <row r="119" spans="1:6" x14ac:dyDescent="0.3">
      <c r="A119">
        <v>116</v>
      </c>
      <c r="B119" t="s">
        <v>220</v>
      </c>
      <c r="C119" s="4">
        <v>0</v>
      </c>
      <c r="D119">
        <v>0</v>
      </c>
      <c r="E119" t="s">
        <v>212</v>
      </c>
      <c r="F119" t="s">
        <v>215</v>
      </c>
    </row>
    <row r="120" spans="1:6" x14ac:dyDescent="0.3">
      <c r="A120">
        <v>117</v>
      </c>
      <c r="B120" t="s">
        <v>220</v>
      </c>
      <c r="C120" s="4">
        <v>0</v>
      </c>
      <c r="D120">
        <v>0</v>
      </c>
      <c r="E120" t="s">
        <v>212</v>
      </c>
      <c r="F120" t="s">
        <v>215</v>
      </c>
    </row>
    <row r="121" spans="1:6" x14ac:dyDescent="0.3">
      <c r="A121">
        <v>118</v>
      </c>
      <c r="B121" t="s">
        <v>220</v>
      </c>
      <c r="C121" s="4">
        <v>0</v>
      </c>
      <c r="D121">
        <v>0</v>
      </c>
      <c r="E121" t="s">
        <v>212</v>
      </c>
      <c r="F121" t="s">
        <v>215</v>
      </c>
    </row>
    <row r="122" spans="1:6" x14ac:dyDescent="0.3">
      <c r="A122">
        <v>119</v>
      </c>
      <c r="B122" t="s">
        <v>220</v>
      </c>
      <c r="C122" s="4">
        <v>0</v>
      </c>
      <c r="D122">
        <v>0</v>
      </c>
      <c r="E122" t="s">
        <v>212</v>
      </c>
      <c r="F122" t="s">
        <v>215</v>
      </c>
    </row>
    <row r="123" spans="1:6" x14ac:dyDescent="0.3">
      <c r="A123">
        <v>120</v>
      </c>
      <c r="B123" t="s">
        <v>220</v>
      </c>
      <c r="C123" s="4">
        <v>0</v>
      </c>
      <c r="D123">
        <v>0</v>
      </c>
      <c r="E123" t="s">
        <v>212</v>
      </c>
      <c r="F123" t="s">
        <v>215</v>
      </c>
    </row>
    <row r="124" spans="1:6" x14ac:dyDescent="0.3">
      <c r="A124">
        <v>121</v>
      </c>
      <c r="B124" t="s">
        <v>220</v>
      </c>
      <c r="C124" s="4">
        <v>0</v>
      </c>
      <c r="D124">
        <v>0</v>
      </c>
      <c r="E124" t="s">
        <v>212</v>
      </c>
      <c r="F124" t="s">
        <v>215</v>
      </c>
    </row>
    <row r="125" spans="1:6" x14ac:dyDescent="0.3">
      <c r="A125">
        <v>122</v>
      </c>
      <c r="B125" t="s">
        <v>220</v>
      </c>
      <c r="C125" s="4">
        <v>0</v>
      </c>
      <c r="D125">
        <v>0</v>
      </c>
      <c r="E125" t="s">
        <v>212</v>
      </c>
      <c r="F125" t="s">
        <v>215</v>
      </c>
    </row>
    <row r="126" spans="1:6" x14ac:dyDescent="0.3">
      <c r="A126">
        <v>123</v>
      </c>
      <c r="B126" t="s">
        <v>220</v>
      </c>
      <c r="C126" s="4">
        <v>0</v>
      </c>
      <c r="D126">
        <v>0</v>
      </c>
      <c r="E126" t="s">
        <v>212</v>
      </c>
      <c r="F126" t="s">
        <v>215</v>
      </c>
    </row>
    <row r="127" spans="1:6" x14ac:dyDescent="0.3">
      <c r="A127">
        <v>124</v>
      </c>
      <c r="B127" t="s">
        <v>220</v>
      </c>
      <c r="C127" s="4">
        <v>0</v>
      </c>
      <c r="D127">
        <v>0</v>
      </c>
      <c r="E127" t="s">
        <v>212</v>
      </c>
      <c r="F127" t="s">
        <v>215</v>
      </c>
    </row>
    <row r="128" spans="1:6" x14ac:dyDescent="0.3">
      <c r="A128">
        <v>125</v>
      </c>
      <c r="B128" t="s">
        <v>220</v>
      </c>
      <c r="C128" s="4">
        <v>0</v>
      </c>
      <c r="D128">
        <v>0</v>
      </c>
      <c r="E128" t="s">
        <v>212</v>
      </c>
      <c r="F128" t="s">
        <v>215</v>
      </c>
    </row>
    <row r="129" spans="1:6" x14ac:dyDescent="0.3">
      <c r="A129">
        <v>126</v>
      </c>
      <c r="B129" t="s">
        <v>220</v>
      </c>
      <c r="C129" s="4">
        <v>0</v>
      </c>
      <c r="D129">
        <v>0</v>
      </c>
      <c r="E129" t="s">
        <v>212</v>
      </c>
      <c r="F129" t="s">
        <v>215</v>
      </c>
    </row>
    <row r="130" spans="1:6" x14ac:dyDescent="0.3">
      <c r="A130">
        <v>127</v>
      </c>
      <c r="B130" t="s">
        <v>220</v>
      </c>
      <c r="C130" s="4">
        <v>0</v>
      </c>
      <c r="D130">
        <v>0</v>
      </c>
      <c r="E130" t="s">
        <v>212</v>
      </c>
      <c r="F130" t="s">
        <v>215</v>
      </c>
    </row>
    <row r="131" spans="1:6" x14ac:dyDescent="0.3">
      <c r="A131">
        <v>128</v>
      </c>
      <c r="B131" t="s">
        <v>220</v>
      </c>
      <c r="C131" s="4">
        <v>0</v>
      </c>
      <c r="D131">
        <v>0</v>
      </c>
      <c r="E131" t="s">
        <v>212</v>
      </c>
      <c r="F131" t="s">
        <v>215</v>
      </c>
    </row>
    <row r="132" spans="1:6" x14ac:dyDescent="0.3">
      <c r="A132">
        <v>129</v>
      </c>
      <c r="B132" t="s">
        <v>220</v>
      </c>
      <c r="C132" s="4">
        <v>0</v>
      </c>
      <c r="D132">
        <v>0</v>
      </c>
      <c r="E132" t="s">
        <v>212</v>
      </c>
      <c r="F132" t="s">
        <v>215</v>
      </c>
    </row>
    <row r="133" spans="1:6" x14ac:dyDescent="0.3">
      <c r="A133">
        <v>130</v>
      </c>
      <c r="B133" t="s">
        <v>220</v>
      </c>
      <c r="C133" s="4">
        <v>0</v>
      </c>
      <c r="D133">
        <v>0</v>
      </c>
      <c r="E133" t="s">
        <v>212</v>
      </c>
      <c r="F133" t="s">
        <v>215</v>
      </c>
    </row>
    <row r="134" spans="1:6" x14ac:dyDescent="0.3">
      <c r="A134">
        <v>131</v>
      </c>
      <c r="B134" t="s">
        <v>220</v>
      </c>
      <c r="C134" s="4">
        <v>0</v>
      </c>
      <c r="D134">
        <v>0</v>
      </c>
      <c r="E134" t="s">
        <v>212</v>
      </c>
      <c r="F134" t="s">
        <v>215</v>
      </c>
    </row>
    <row r="135" spans="1:6" x14ac:dyDescent="0.3">
      <c r="A135">
        <v>132</v>
      </c>
      <c r="B135" t="s">
        <v>220</v>
      </c>
      <c r="C135" s="4">
        <v>0</v>
      </c>
      <c r="D135">
        <v>0</v>
      </c>
      <c r="E135" t="s">
        <v>212</v>
      </c>
      <c r="F135" t="s">
        <v>215</v>
      </c>
    </row>
    <row r="136" spans="1:6" x14ac:dyDescent="0.3">
      <c r="A136">
        <v>133</v>
      </c>
      <c r="B136" t="s">
        <v>220</v>
      </c>
      <c r="C136" s="4">
        <v>0</v>
      </c>
      <c r="D136">
        <v>0</v>
      </c>
      <c r="E136" t="s">
        <v>212</v>
      </c>
      <c r="F136" t="s">
        <v>215</v>
      </c>
    </row>
    <row r="137" spans="1:6" x14ac:dyDescent="0.3">
      <c r="A137">
        <v>134</v>
      </c>
      <c r="B137" t="s">
        <v>220</v>
      </c>
      <c r="C137" s="4">
        <v>0</v>
      </c>
      <c r="D137">
        <v>0</v>
      </c>
      <c r="E137" t="s">
        <v>212</v>
      </c>
      <c r="F137" t="s">
        <v>215</v>
      </c>
    </row>
    <row r="138" spans="1:6" x14ac:dyDescent="0.3">
      <c r="A138">
        <v>135</v>
      </c>
      <c r="B138" t="s">
        <v>220</v>
      </c>
      <c r="C138" s="4">
        <v>0</v>
      </c>
      <c r="D138">
        <v>0</v>
      </c>
      <c r="E138" t="s">
        <v>212</v>
      </c>
      <c r="F138" t="s">
        <v>215</v>
      </c>
    </row>
    <row r="139" spans="1:6" x14ac:dyDescent="0.3">
      <c r="A139">
        <v>136</v>
      </c>
      <c r="B139" t="s">
        <v>220</v>
      </c>
      <c r="C139" s="4">
        <v>0</v>
      </c>
      <c r="D139">
        <v>0</v>
      </c>
      <c r="E139" t="s">
        <v>212</v>
      </c>
      <c r="F139" t="s">
        <v>215</v>
      </c>
    </row>
    <row r="140" spans="1:6" x14ac:dyDescent="0.3">
      <c r="A140">
        <v>137</v>
      </c>
      <c r="B140" t="s">
        <v>220</v>
      </c>
      <c r="C140" s="4">
        <v>0</v>
      </c>
      <c r="D140">
        <v>0</v>
      </c>
      <c r="E140" t="s">
        <v>212</v>
      </c>
      <c r="F140" t="s">
        <v>215</v>
      </c>
    </row>
    <row r="141" spans="1:6" x14ac:dyDescent="0.3">
      <c r="A141">
        <v>138</v>
      </c>
      <c r="B141" t="s">
        <v>220</v>
      </c>
      <c r="C141" s="4">
        <v>0</v>
      </c>
      <c r="D141">
        <v>0</v>
      </c>
      <c r="E141" t="s">
        <v>212</v>
      </c>
      <c r="F141" t="s">
        <v>215</v>
      </c>
    </row>
    <row r="142" spans="1:6" x14ac:dyDescent="0.3">
      <c r="A142">
        <v>139</v>
      </c>
      <c r="B142" t="s">
        <v>220</v>
      </c>
      <c r="C142" s="4">
        <v>0</v>
      </c>
      <c r="D142">
        <v>0</v>
      </c>
      <c r="E142" t="s">
        <v>212</v>
      </c>
      <c r="F142" t="s">
        <v>215</v>
      </c>
    </row>
    <row r="143" spans="1:6" x14ac:dyDescent="0.3">
      <c r="A143">
        <v>140</v>
      </c>
      <c r="B143" t="s">
        <v>220</v>
      </c>
      <c r="C143" s="4">
        <v>0</v>
      </c>
      <c r="D143">
        <v>0</v>
      </c>
      <c r="E143" t="s">
        <v>212</v>
      </c>
      <c r="F143" t="s">
        <v>215</v>
      </c>
    </row>
    <row r="144" spans="1:6" x14ac:dyDescent="0.3">
      <c r="A144">
        <v>141</v>
      </c>
      <c r="B144" t="s">
        <v>220</v>
      </c>
      <c r="C144" s="4">
        <v>0</v>
      </c>
      <c r="D144">
        <v>0</v>
      </c>
      <c r="E144" t="s">
        <v>212</v>
      </c>
      <c r="F144" t="s">
        <v>215</v>
      </c>
    </row>
    <row r="145" spans="1:6" x14ac:dyDescent="0.3">
      <c r="A145">
        <v>142</v>
      </c>
      <c r="B145" t="s">
        <v>220</v>
      </c>
      <c r="C145" s="4">
        <v>0</v>
      </c>
      <c r="D145">
        <v>0</v>
      </c>
      <c r="E145" t="s">
        <v>212</v>
      </c>
      <c r="F145" t="s">
        <v>215</v>
      </c>
    </row>
    <row r="146" spans="1:6" x14ac:dyDescent="0.3">
      <c r="A146">
        <v>143</v>
      </c>
      <c r="B146" t="s">
        <v>220</v>
      </c>
      <c r="C146" s="4">
        <v>0</v>
      </c>
      <c r="D146">
        <v>0</v>
      </c>
      <c r="E146" t="s">
        <v>212</v>
      </c>
      <c r="F146" t="s">
        <v>215</v>
      </c>
    </row>
    <row r="147" spans="1:6" x14ac:dyDescent="0.3">
      <c r="A147">
        <v>144</v>
      </c>
      <c r="B147" t="s">
        <v>220</v>
      </c>
      <c r="C147" s="4">
        <v>0</v>
      </c>
      <c r="D147">
        <v>0</v>
      </c>
      <c r="E147" t="s">
        <v>212</v>
      </c>
      <c r="F147" t="s">
        <v>215</v>
      </c>
    </row>
    <row r="148" spans="1:6" x14ac:dyDescent="0.3">
      <c r="A148">
        <v>145</v>
      </c>
      <c r="B148" t="s">
        <v>220</v>
      </c>
      <c r="C148" s="4">
        <v>0</v>
      </c>
      <c r="D148">
        <v>0</v>
      </c>
      <c r="E148" t="s">
        <v>212</v>
      </c>
      <c r="F148" t="s">
        <v>215</v>
      </c>
    </row>
    <row r="149" spans="1:6" x14ac:dyDescent="0.3">
      <c r="A149">
        <v>146</v>
      </c>
      <c r="B149" t="s">
        <v>220</v>
      </c>
      <c r="C149" s="4">
        <v>0</v>
      </c>
      <c r="D149">
        <v>0</v>
      </c>
      <c r="E149" t="s">
        <v>212</v>
      </c>
      <c r="F149" t="s">
        <v>215</v>
      </c>
    </row>
    <row r="150" spans="1:6" x14ac:dyDescent="0.3">
      <c r="A150">
        <v>147</v>
      </c>
      <c r="B150" t="s">
        <v>220</v>
      </c>
      <c r="C150" s="4">
        <v>0</v>
      </c>
      <c r="D150">
        <v>0</v>
      </c>
      <c r="E150" t="s">
        <v>212</v>
      </c>
      <c r="F150" t="s">
        <v>215</v>
      </c>
    </row>
    <row r="151" spans="1:6" x14ac:dyDescent="0.3">
      <c r="A151">
        <v>148</v>
      </c>
      <c r="B151" t="s">
        <v>220</v>
      </c>
      <c r="C151" s="4">
        <v>0</v>
      </c>
      <c r="D151">
        <v>0</v>
      </c>
      <c r="E151" t="s">
        <v>212</v>
      </c>
      <c r="F151" t="s">
        <v>215</v>
      </c>
    </row>
    <row r="152" spans="1:6" x14ac:dyDescent="0.3">
      <c r="A152">
        <v>149</v>
      </c>
      <c r="B152" t="s">
        <v>220</v>
      </c>
      <c r="C152" s="4">
        <v>0</v>
      </c>
      <c r="D152">
        <v>0</v>
      </c>
      <c r="E152" t="s">
        <v>212</v>
      </c>
      <c r="F152" t="s">
        <v>215</v>
      </c>
    </row>
    <row r="153" spans="1:6" x14ac:dyDescent="0.3">
      <c r="A153">
        <v>150</v>
      </c>
      <c r="B153" t="s">
        <v>220</v>
      </c>
      <c r="C153" s="4">
        <v>0</v>
      </c>
      <c r="D153">
        <v>0</v>
      </c>
      <c r="E153" t="s">
        <v>212</v>
      </c>
      <c r="F153" t="s">
        <v>215</v>
      </c>
    </row>
    <row r="154" spans="1:6" x14ac:dyDescent="0.3">
      <c r="A154">
        <v>151</v>
      </c>
      <c r="B154" t="s">
        <v>220</v>
      </c>
      <c r="C154" s="4">
        <v>0</v>
      </c>
      <c r="D154">
        <v>0</v>
      </c>
      <c r="E154" t="s">
        <v>212</v>
      </c>
      <c r="F154" t="s">
        <v>215</v>
      </c>
    </row>
    <row r="155" spans="1:6" x14ac:dyDescent="0.3">
      <c r="A155">
        <v>152</v>
      </c>
      <c r="B155" t="s">
        <v>220</v>
      </c>
      <c r="C155" s="4">
        <v>0</v>
      </c>
      <c r="D155">
        <v>0</v>
      </c>
      <c r="E155" t="s">
        <v>212</v>
      </c>
      <c r="F155" t="s">
        <v>215</v>
      </c>
    </row>
    <row r="156" spans="1:6" x14ac:dyDescent="0.3">
      <c r="A156">
        <v>153</v>
      </c>
      <c r="B156" t="s">
        <v>220</v>
      </c>
      <c r="C156" s="4">
        <v>0</v>
      </c>
      <c r="D156">
        <v>0</v>
      </c>
      <c r="E156" t="s">
        <v>212</v>
      </c>
      <c r="F156" t="s">
        <v>215</v>
      </c>
    </row>
    <row r="157" spans="1:6" x14ac:dyDescent="0.3">
      <c r="A157">
        <v>154</v>
      </c>
      <c r="B157" t="s">
        <v>220</v>
      </c>
      <c r="C157" s="4">
        <v>0</v>
      </c>
      <c r="D157">
        <v>0</v>
      </c>
      <c r="E157" t="s">
        <v>212</v>
      </c>
      <c r="F157" t="s">
        <v>215</v>
      </c>
    </row>
    <row r="158" spans="1:6" x14ac:dyDescent="0.3">
      <c r="A158">
        <v>155</v>
      </c>
      <c r="B158" t="s">
        <v>220</v>
      </c>
      <c r="C158" s="4">
        <v>0</v>
      </c>
      <c r="D158">
        <v>0</v>
      </c>
      <c r="E158" t="s">
        <v>212</v>
      </c>
      <c r="F158" t="s">
        <v>215</v>
      </c>
    </row>
    <row r="159" spans="1:6" x14ac:dyDescent="0.3">
      <c r="A159">
        <v>156</v>
      </c>
      <c r="B159" t="s">
        <v>220</v>
      </c>
      <c r="C159" s="4">
        <v>0</v>
      </c>
      <c r="D159">
        <v>0</v>
      </c>
      <c r="E159" t="s">
        <v>212</v>
      </c>
      <c r="F159" t="s">
        <v>215</v>
      </c>
    </row>
    <row r="160" spans="1:6" x14ac:dyDescent="0.3">
      <c r="A160">
        <v>157</v>
      </c>
      <c r="B160" t="s">
        <v>220</v>
      </c>
      <c r="C160" s="4">
        <v>0</v>
      </c>
      <c r="D160">
        <v>0</v>
      </c>
      <c r="E160" t="s">
        <v>212</v>
      </c>
      <c r="F160" t="s">
        <v>215</v>
      </c>
    </row>
    <row r="161" spans="1:6" x14ac:dyDescent="0.3">
      <c r="A161">
        <v>158</v>
      </c>
      <c r="B161" t="s">
        <v>220</v>
      </c>
      <c r="C161" s="4">
        <v>0</v>
      </c>
      <c r="D161">
        <v>0</v>
      </c>
      <c r="E161" t="s">
        <v>212</v>
      </c>
      <c r="F161" t="s">
        <v>215</v>
      </c>
    </row>
    <row r="162" spans="1:6" x14ac:dyDescent="0.3">
      <c r="A162">
        <v>159</v>
      </c>
      <c r="B162" t="s">
        <v>220</v>
      </c>
      <c r="C162" s="4">
        <v>0</v>
      </c>
      <c r="D162">
        <v>0</v>
      </c>
      <c r="E162" t="s">
        <v>212</v>
      </c>
      <c r="F162" t="s">
        <v>215</v>
      </c>
    </row>
    <row r="163" spans="1:6" x14ac:dyDescent="0.3">
      <c r="A163">
        <v>160</v>
      </c>
      <c r="B163" t="s">
        <v>220</v>
      </c>
      <c r="C163" s="4">
        <v>0</v>
      </c>
      <c r="D163">
        <v>0</v>
      </c>
      <c r="E163" t="s">
        <v>212</v>
      </c>
      <c r="F163" t="s">
        <v>215</v>
      </c>
    </row>
    <row r="164" spans="1:6" x14ac:dyDescent="0.3">
      <c r="A164">
        <v>161</v>
      </c>
      <c r="B164" t="s">
        <v>220</v>
      </c>
      <c r="C164" s="4">
        <v>0</v>
      </c>
      <c r="D164">
        <v>0</v>
      </c>
      <c r="E164" t="s">
        <v>212</v>
      </c>
      <c r="F164" t="s">
        <v>215</v>
      </c>
    </row>
    <row r="165" spans="1:6" x14ac:dyDescent="0.3">
      <c r="A165">
        <v>162</v>
      </c>
      <c r="B165" t="s">
        <v>220</v>
      </c>
      <c r="C165" s="4">
        <v>0</v>
      </c>
      <c r="D165">
        <v>0</v>
      </c>
      <c r="E165" t="s">
        <v>212</v>
      </c>
      <c r="F165" t="s">
        <v>215</v>
      </c>
    </row>
    <row r="166" spans="1:6" x14ac:dyDescent="0.3">
      <c r="A166">
        <v>163</v>
      </c>
      <c r="B166" t="s">
        <v>220</v>
      </c>
      <c r="C166" s="4">
        <v>0</v>
      </c>
      <c r="D166">
        <v>0</v>
      </c>
      <c r="E166" t="s">
        <v>212</v>
      </c>
      <c r="F166" t="s">
        <v>215</v>
      </c>
    </row>
    <row r="167" spans="1:6" x14ac:dyDescent="0.3">
      <c r="A167">
        <v>164</v>
      </c>
      <c r="B167" t="s">
        <v>220</v>
      </c>
      <c r="C167" s="4">
        <v>0</v>
      </c>
      <c r="D167">
        <v>0</v>
      </c>
      <c r="E167" t="s">
        <v>212</v>
      </c>
      <c r="F167" t="s">
        <v>215</v>
      </c>
    </row>
    <row r="168" spans="1:6" x14ac:dyDescent="0.3">
      <c r="A168">
        <v>165</v>
      </c>
      <c r="B168" t="s">
        <v>220</v>
      </c>
      <c r="C168" s="4">
        <v>0</v>
      </c>
      <c r="D168">
        <v>0</v>
      </c>
      <c r="E168" t="s">
        <v>212</v>
      </c>
      <c r="F168" t="s">
        <v>215</v>
      </c>
    </row>
    <row r="169" spans="1:6" x14ac:dyDescent="0.3">
      <c r="A169">
        <v>166</v>
      </c>
      <c r="B169" t="s">
        <v>220</v>
      </c>
      <c r="C169" s="4">
        <v>0</v>
      </c>
      <c r="D169">
        <v>0</v>
      </c>
      <c r="E169" t="s">
        <v>212</v>
      </c>
      <c r="F169" t="s">
        <v>215</v>
      </c>
    </row>
    <row r="170" spans="1:6" x14ac:dyDescent="0.3">
      <c r="A170">
        <v>167</v>
      </c>
      <c r="B170" t="s">
        <v>220</v>
      </c>
      <c r="C170" s="4">
        <v>0</v>
      </c>
      <c r="D170">
        <v>0</v>
      </c>
      <c r="E170" t="s">
        <v>212</v>
      </c>
      <c r="F170" t="s">
        <v>215</v>
      </c>
    </row>
    <row r="171" spans="1:6" x14ac:dyDescent="0.3">
      <c r="A171">
        <v>168</v>
      </c>
      <c r="B171" t="s">
        <v>220</v>
      </c>
      <c r="C171" s="4">
        <v>0</v>
      </c>
      <c r="D171">
        <v>0</v>
      </c>
      <c r="E171" t="s">
        <v>212</v>
      </c>
      <c r="F171" t="s">
        <v>215</v>
      </c>
    </row>
    <row r="172" spans="1:6" x14ac:dyDescent="0.3">
      <c r="A172">
        <v>169</v>
      </c>
      <c r="B172" t="s">
        <v>220</v>
      </c>
      <c r="C172" s="4">
        <v>0</v>
      </c>
      <c r="D172">
        <v>0</v>
      </c>
      <c r="E172" t="s">
        <v>212</v>
      </c>
      <c r="F172" t="s">
        <v>215</v>
      </c>
    </row>
    <row r="173" spans="1:6" x14ac:dyDescent="0.3">
      <c r="A173">
        <v>170</v>
      </c>
      <c r="B173" t="s">
        <v>220</v>
      </c>
      <c r="C173" s="4">
        <v>0</v>
      </c>
      <c r="D173">
        <v>0</v>
      </c>
      <c r="E173" t="s">
        <v>212</v>
      </c>
      <c r="F173" t="s">
        <v>215</v>
      </c>
    </row>
    <row r="174" spans="1:6" x14ac:dyDescent="0.3">
      <c r="A174">
        <v>171</v>
      </c>
      <c r="B174" t="s">
        <v>220</v>
      </c>
      <c r="C174" s="4">
        <v>0</v>
      </c>
      <c r="D174">
        <v>0</v>
      </c>
      <c r="E174" t="s">
        <v>212</v>
      </c>
      <c r="F174" t="s">
        <v>215</v>
      </c>
    </row>
    <row r="175" spans="1:6" x14ac:dyDescent="0.3">
      <c r="A175">
        <v>172</v>
      </c>
      <c r="B175" t="s">
        <v>220</v>
      </c>
      <c r="C175" s="4">
        <v>0</v>
      </c>
      <c r="D175">
        <v>0</v>
      </c>
      <c r="E175" t="s">
        <v>212</v>
      </c>
      <c r="F175" t="s">
        <v>215</v>
      </c>
    </row>
    <row r="176" spans="1:6" x14ac:dyDescent="0.3">
      <c r="A176">
        <v>173</v>
      </c>
      <c r="B176" t="s">
        <v>220</v>
      </c>
      <c r="C176" s="4">
        <v>0</v>
      </c>
      <c r="D176">
        <v>0</v>
      </c>
      <c r="E176" t="s">
        <v>212</v>
      </c>
      <c r="F176" t="s">
        <v>215</v>
      </c>
    </row>
    <row r="177" spans="1:6" x14ac:dyDescent="0.3">
      <c r="A177">
        <v>174</v>
      </c>
      <c r="B177" t="s">
        <v>220</v>
      </c>
      <c r="C177" s="4">
        <v>0</v>
      </c>
      <c r="D177">
        <v>0</v>
      </c>
      <c r="E177" t="s">
        <v>212</v>
      </c>
      <c r="F177" t="s">
        <v>215</v>
      </c>
    </row>
    <row r="178" spans="1:6" x14ac:dyDescent="0.3">
      <c r="A178">
        <v>175</v>
      </c>
      <c r="B178" t="s">
        <v>220</v>
      </c>
      <c r="C178" s="4">
        <v>0</v>
      </c>
      <c r="D178">
        <v>0</v>
      </c>
      <c r="E178" t="s">
        <v>212</v>
      </c>
      <c r="F178" t="s">
        <v>215</v>
      </c>
    </row>
    <row r="179" spans="1:6" x14ac:dyDescent="0.3">
      <c r="A179">
        <v>176</v>
      </c>
      <c r="B179" t="s">
        <v>220</v>
      </c>
      <c r="C179" s="4">
        <v>0</v>
      </c>
      <c r="D179">
        <v>0</v>
      </c>
      <c r="E179" t="s">
        <v>212</v>
      </c>
      <c r="F179" t="s">
        <v>215</v>
      </c>
    </row>
    <row r="180" spans="1:6" x14ac:dyDescent="0.3">
      <c r="A180">
        <v>177</v>
      </c>
      <c r="B180" t="s">
        <v>220</v>
      </c>
      <c r="C180" s="4">
        <v>0</v>
      </c>
      <c r="D180">
        <v>0</v>
      </c>
      <c r="E180" t="s">
        <v>212</v>
      </c>
      <c r="F180" t="s">
        <v>215</v>
      </c>
    </row>
    <row r="181" spans="1:6" x14ac:dyDescent="0.3">
      <c r="A181">
        <v>178</v>
      </c>
      <c r="B181" t="s">
        <v>220</v>
      </c>
      <c r="C181" s="4">
        <v>0</v>
      </c>
      <c r="D181">
        <v>0</v>
      </c>
      <c r="E181" t="s">
        <v>212</v>
      </c>
      <c r="F181" t="s">
        <v>215</v>
      </c>
    </row>
    <row r="182" spans="1:6" x14ac:dyDescent="0.3">
      <c r="A182">
        <v>179</v>
      </c>
      <c r="B182" t="s">
        <v>220</v>
      </c>
      <c r="C182" s="4">
        <v>0</v>
      </c>
      <c r="D182">
        <v>0</v>
      </c>
      <c r="E182" t="s">
        <v>212</v>
      </c>
      <c r="F182" t="s">
        <v>215</v>
      </c>
    </row>
    <row r="183" spans="1:6" x14ac:dyDescent="0.3">
      <c r="A183">
        <v>180</v>
      </c>
      <c r="B183" t="s">
        <v>220</v>
      </c>
      <c r="C183" s="4">
        <v>0</v>
      </c>
      <c r="D183">
        <v>0</v>
      </c>
      <c r="E183" t="s">
        <v>212</v>
      </c>
      <c r="F183" t="s">
        <v>215</v>
      </c>
    </row>
    <row r="184" spans="1:6" x14ac:dyDescent="0.3">
      <c r="A184">
        <v>181</v>
      </c>
      <c r="B184" t="s">
        <v>220</v>
      </c>
      <c r="C184" s="4">
        <v>0</v>
      </c>
      <c r="D184">
        <v>0</v>
      </c>
      <c r="E184" t="s">
        <v>212</v>
      </c>
      <c r="F184" t="s">
        <v>215</v>
      </c>
    </row>
    <row r="185" spans="1:6" x14ac:dyDescent="0.3">
      <c r="A185">
        <v>182</v>
      </c>
      <c r="B185" t="s">
        <v>220</v>
      </c>
      <c r="C185" s="4">
        <v>0</v>
      </c>
      <c r="D185">
        <v>0</v>
      </c>
      <c r="E185" t="s">
        <v>212</v>
      </c>
      <c r="F185" t="s">
        <v>215</v>
      </c>
    </row>
    <row r="186" spans="1:6" x14ac:dyDescent="0.3">
      <c r="A186">
        <v>183</v>
      </c>
      <c r="B186" t="s">
        <v>220</v>
      </c>
      <c r="C186" s="4">
        <v>0</v>
      </c>
      <c r="D186">
        <v>0</v>
      </c>
      <c r="E186" t="s">
        <v>212</v>
      </c>
      <c r="F186" t="s">
        <v>215</v>
      </c>
    </row>
    <row r="187" spans="1:6" x14ac:dyDescent="0.3">
      <c r="A187">
        <v>184</v>
      </c>
      <c r="B187" t="s">
        <v>220</v>
      </c>
      <c r="C187" s="4">
        <v>0</v>
      </c>
      <c r="D187">
        <v>0</v>
      </c>
      <c r="E187" t="s">
        <v>212</v>
      </c>
      <c r="F187" t="s">
        <v>215</v>
      </c>
    </row>
    <row r="188" spans="1:6" x14ac:dyDescent="0.3">
      <c r="A188">
        <v>185</v>
      </c>
      <c r="B188" t="s">
        <v>220</v>
      </c>
      <c r="C188" s="4">
        <v>0</v>
      </c>
      <c r="D188">
        <v>0</v>
      </c>
      <c r="E188" t="s">
        <v>212</v>
      </c>
      <c r="F188" t="s">
        <v>215</v>
      </c>
    </row>
    <row r="189" spans="1:6" x14ac:dyDescent="0.3">
      <c r="A189">
        <v>186</v>
      </c>
      <c r="B189" t="s">
        <v>220</v>
      </c>
      <c r="C189" s="4">
        <v>0</v>
      </c>
      <c r="D189">
        <v>0</v>
      </c>
      <c r="E189" t="s">
        <v>212</v>
      </c>
      <c r="F189" t="s">
        <v>215</v>
      </c>
    </row>
    <row r="190" spans="1:6" x14ac:dyDescent="0.3">
      <c r="A190">
        <v>187</v>
      </c>
      <c r="B190" t="s">
        <v>220</v>
      </c>
      <c r="C190" s="4">
        <v>0</v>
      </c>
      <c r="D190">
        <v>0</v>
      </c>
      <c r="E190" t="s">
        <v>212</v>
      </c>
      <c r="F190" t="s">
        <v>215</v>
      </c>
    </row>
    <row r="191" spans="1:6" x14ac:dyDescent="0.3">
      <c r="A191">
        <v>188</v>
      </c>
      <c r="B191" t="s">
        <v>220</v>
      </c>
      <c r="C191" s="4">
        <v>0</v>
      </c>
      <c r="D191">
        <v>0</v>
      </c>
      <c r="E191" t="s">
        <v>212</v>
      </c>
      <c r="F191" t="s">
        <v>215</v>
      </c>
    </row>
    <row r="192" spans="1:6" x14ac:dyDescent="0.3">
      <c r="A192">
        <v>189</v>
      </c>
      <c r="B192" t="s">
        <v>220</v>
      </c>
      <c r="C192" s="4">
        <v>0</v>
      </c>
      <c r="D192">
        <v>0</v>
      </c>
      <c r="E192" t="s">
        <v>212</v>
      </c>
      <c r="F192" t="s">
        <v>215</v>
      </c>
    </row>
    <row r="193" spans="1:6" x14ac:dyDescent="0.3">
      <c r="A193">
        <v>190</v>
      </c>
      <c r="B193" t="s">
        <v>220</v>
      </c>
      <c r="C193" s="4">
        <v>0</v>
      </c>
      <c r="D193">
        <v>0</v>
      </c>
      <c r="E193" t="s">
        <v>212</v>
      </c>
      <c r="F193" t="s">
        <v>215</v>
      </c>
    </row>
    <row r="194" spans="1:6" x14ac:dyDescent="0.3">
      <c r="A194">
        <v>191</v>
      </c>
      <c r="B194" t="s">
        <v>220</v>
      </c>
      <c r="C194" s="4">
        <v>0</v>
      </c>
      <c r="D194">
        <v>0</v>
      </c>
      <c r="E194" t="s">
        <v>212</v>
      </c>
      <c r="F194" t="s">
        <v>215</v>
      </c>
    </row>
    <row r="195" spans="1:6" x14ac:dyDescent="0.3">
      <c r="A195">
        <v>192</v>
      </c>
      <c r="B195" t="s">
        <v>220</v>
      </c>
      <c r="C195" s="4">
        <v>0</v>
      </c>
      <c r="D195">
        <v>0</v>
      </c>
      <c r="E195" t="s">
        <v>212</v>
      </c>
      <c r="F195" t="s">
        <v>215</v>
      </c>
    </row>
    <row r="196" spans="1:6" x14ac:dyDescent="0.3">
      <c r="A196">
        <v>193</v>
      </c>
      <c r="B196" t="s">
        <v>220</v>
      </c>
      <c r="C196" s="4">
        <v>0</v>
      </c>
      <c r="D196">
        <v>0</v>
      </c>
      <c r="E196" t="s">
        <v>212</v>
      </c>
      <c r="F196" t="s">
        <v>215</v>
      </c>
    </row>
    <row r="197" spans="1:6" x14ac:dyDescent="0.3">
      <c r="A197">
        <v>194</v>
      </c>
      <c r="B197" t="s">
        <v>220</v>
      </c>
      <c r="C197" s="4">
        <v>0</v>
      </c>
      <c r="D197">
        <v>0</v>
      </c>
      <c r="E197" t="s">
        <v>212</v>
      </c>
      <c r="F197" t="s">
        <v>215</v>
      </c>
    </row>
    <row r="198" spans="1:6" x14ac:dyDescent="0.3">
      <c r="A198">
        <v>195</v>
      </c>
      <c r="B198" t="s">
        <v>220</v>
      </c>
      <c r="C198" s="4">
        <v>0</v>
      </c>
      <c r="D198">
        <v>0</v>
      </c>
      <c r="E198" t="s">
        <v>212</v>
      </c>
      <c r="F198" t="s">
        <v>215</v>
      </c>
    </row>
    <row r="199" spans="1:6" x14ac:dyDescent="0.3">
      <c r="A199">
        <v>196</v>
      </c>
      <c r="B199" t="s">
        <v>220</v>
      </c>
      <c r="C199" s="4">
        <v>0</v>
      </c>
      <c r="D199">
        <v>0</v>
      </c>
      <c r="E199" t="s">
        <v>212</v>
      </c>
      <c r="F199" t="s">
        <v>215</v>
      </c>
    </row>
    <row r="200" spans="1:6" x14ac:dyDescent="0.3">
      <c r="A200">
        <v>197</v>
      </c>
      <c r="B200" t="s">
        <v>220</v>
      </c>
      <c r="C200" s="4">
        <v>0</v>
      </c>
      <c r="D200">
        <v>0</v>
      </c>
      <c r="E200" t="s">
        <v>212</v>
      </c>
      <c r="F200" t="s">
        <v>215</v>
      </c>
    </row>
    <row r="201" spans="1:6" x14ac:dyDescent="0.3">
      <c r="A201">
        <v>198</v>
      </c>
      <c r="B201" t="s">
        <v>220</v>
      </c>
      <c r="C201" s="4">
        <v>0</v>
      </c>
      <c r="D201">
        <v>0</v>
      </c>
      <c r="E201" t="s">
        <v>212</v>
      </c>
      <c r="F201" t="s">
        <v>215</v>
      </c>
    </row>
    <row r="202" spans="1:6" x14ac:dyDescent="0.3">
      <c r="A202">
        <v>199</v>
      </c>
      <c r="B202" t="s">
        <v>220</v>
      </c>
      <c r="C202" s="4">
        <v>0</v>
      </c>
      <c r="D202">
        <v>0</v>
      </c>
      <c r="E202" t="s">
        <v>212</v>
      </c>
      <c r="F202" t="s">
        <v>215</v>
      </c>
    </row>
    <row r="203" spans="1:6" x14ac:dyDescent="0.3">
      <c r="A203">
        <v>200</v>
      </c>
      <c r="B203" t="s">
        <v>220</v>
      </c>
      <c r="C203" s="4">
        <v>0</v>
      </c>
      <c r="D203">
        <v>0</v>
      </c>
      <c r="E203" t="s">
        <v>212</v>
      </c>
      <c r="F203" t="s">
        <v>215</v>
      </c>
    </row>
    <row r="204" spans="1:6" x14ac:dyDescent="0.3">
      <c r="A204">
        <v>201</v>
      </c>
      <c r="B204" t="s">
        <v>220</v>
      </c>
      <c r="C204" s="4">
        <v>0</v>
      </c>
      <c r="D204">
        <v>0</v>
      </c>
      <c r="E204" t="s">
        <v>212</v>
      </c>
      <c r="F204" t="s">
        <v>215</v>
      </c>
    </row>
    <row r="205" spans="1:6" x14ac:dyDescent="0.3">
      <c r="A205">
        <v>202</v>
      </c>
      <c r="B205" t="s">
        <v>220</v>
      </c>
      <c r="C205" s="4">
        <v>0</v>
      </c>
      <c r="D205">
        <v>0</v>
      </c>
      <c r="E205" t="s">
        <v>212</v>
      </c>
      <c r="F205" t="s">
        <v>215</v>
      </c>
    </row>
    <row r="206" spans="1:6" x14ac:dyDescent="0.3">
      <c r="A206">
        <v>203</v>
      </c>
      <c r="B206" t="s">
        <v>220</v>
      </c>
      <c r="C206" s="4">
        <v>0</v>
      </c>
      <c r="D206">
        <v>0</v>
      </c>
      <c r="E206" t="s">
        <v>212</v>
      </c>
      <c r="F206" t="s">
        <v>215</v>
      </c>
    </row>
    <row r="207" spans="1:6" x14ac:dyDescent="0.3">
      <c r="A207">
        <v>204</v>
      </c>
      <c r="B207" t="s">
        <v>220</v>
      </c>
      <c r="C207" s="4">
        <v>0</v>
      </c>
      <c r="D207">
        <v>0</v>
      </c>
      <c r="E207" t="s">
        <v>212</v>
      </c>
      <c r="F207" t="s">
        <v>215</v>
      </c>
    </row>
    <row r="208" spans="1:6" x14ac:dyDescent="0.3">
      <c r="A208">
        <v>205</v>
      </c>
      <c r="B208" t="s">
        <v>220</v>
      </c>
      <c r="C208" s="4">
        <v>0</v>
      </c>
      <c r="D208">
        <v>0</v>
      </c>
      <c r="E208" t="s">
        <v>212</v>
      </c>
      <c r="F208" t="s">
        <v>215</v>
      </c>
    </row>
    <row r="209" spans="1:6" x14ac:dyDescent="0.3">
      <c r="A209">
        <v>206</v>
      </c>
      <c r="B209" t="s">
        <v>220</v>
      </c>
      <c r="C209" s="4">
        <v>0</v>
      </c>
      <c r="D209">
        <v>0</v>
      </c>
      <c r="E209" t="s">
        <v>212</v>
      </c>
      <c r="F209" t="s">
        <v>215</v>
      </c>
    </row>
    <row r="210" spans="1:6" x14ac:dyDescent="0.3">
      <c r="A210">
        <v>207</v>
      </c>
      <c r="B210" t="s">
        <v>220</v>
      </c>
      <c r="C210" s="4">
        <v>0</v>
      </c>
      <c r="D210">
        <v>0</v>
      </c>
      <c r="E210" t="s">
        <v>212</v>
      </c>
      <c r="F210" t="s">
        <v>215</v>
      </c>
    </row>
    <row r="211" spans="1:6" x14ac:dyDescent="0.3">
      <c r="A211">
        <v>208</v>
      </c>
      <c r="B211" t="s">
        <v>220</v>
      </c>
      <c r="C211" s="4">
        <v>0</v>
      </c>
      <c r="D211">
        <v>0</v>
      </c>
      <c r="E211" t="s">
        <v>212</v>
      </c>
      <c r="F211" t="s">
        <v>215</v>
      </c>
    </row>
    <row r="212" spans="1:6" x14ac:dyDescent="0.3">
      <c r="A212">
        <v>209</v>
      </c>
      <c r="B212" t="s">
        <v>220</v>
      </c>
      <c r="C212" s="4">
        <v>0</v>
      </c>
      <c r="D212">
        <v>0</v>
      </c>
      <c r="E212" t="s">
        <v>212</v>
      </c>
      <c r="F212" t="s">
        <v>215</v>
      </c>
    </row>
    <row r="213" spans="1:6" x14ac:dyDescent="0.3">
      <c r="A213">
        <v>210</v>
      </c>
      <c r="B213" t="s">
        <v>220</v>
      </c>
      <c r="C213" s="4">
        <v>0</v>
      </c>
      <c r="D213">
        <v>0</v>
      </c>
      <c r="E213" t="s">
        <v>212</v>
      </c>
      <c r="F213" t="s">
        <v>215</v>
      </c>
    </row>
    <row r="214" spans="1:6" x14ac:dyDescent="0.3">
      <c r="A214">
        <v>211</v>
      </c>
      <c r="B214" t="s">
        <v>220</v>
      </c>
      <c r="C214" s="4">
        <v>0</v>
      </c>
      <c r="D214">
        <v>0</v>
      </c>
      <c r="E214" t="s">
        <v>212</v>
      </c>
      <c r="F214" t="s">
        <v>215</v>
      </c>
    </row>
    <row r="215" spans="1:6" x14ac:dyDescent="0.3">
      <c r="A215">
        <v>212</v>
      </c>
      <c r="B215" t="s">
        <v>220</v>
      </c>
      <c r="C215" s="4">
        <v>0</v>
      </c>
      <c r="D215">
        <v>0</v>
      </c>
      <c r="E215" t="s">
        <v>212</v>
      </c>
      <c r="F215" t="s">
        <v>215</v>
      </c>
    </row>
    <row r="216" spans="1:6" x14ac:dyDescent="0.3">
      <c r="A216">
        <v>213</v>
      </c>
      <c r="B216" t="s">
        <v>220</v>
      </c>
      <c r="C216" s="4">
        <v>0</v>
      </c>
      <c r="D216">
        <v>0</v>
      </c>
      <c r="E216" t="s">
        <v>212</v>
      </c>
      <c r="F216" t="s">
        <v>215</v>
      </c>
    </row>
    <row r="217" spans="1:6" x14ac:dyDescent="0.3">
      <c r="A217">
        <v>214</v>
      </c>
      <c r="B217" t="s">
        <v>220</v>
      </c>
      <c r="C217" s="4">
        <v>0</v>
      </c>
      <c r="D217">
        <v>0</v>
      </c>
      <c r="E217" t="s">
        <v>212</v>
      </c>
      <c r="F217" t="s">
        <v>215</v>
      </c>
    </row>
    <row r="218" spans="1:6" x14ac:dyDescent="0.3">
      <c r="A218">
        <v>215</v>
      </c>
      <c r="B218" t="s">
        <v>220</v>
      </c>
      <c r="C218" s="4">
        <v>0</v>
      </c>
      <c r="D218">
        <v>0</v>
      </c>
      <c r="E218" t="s">
        <v>212</v>
      </c>
      <c r="F218" t="s">
        <v>215</v>
      </c>
    </row>
    <row r="219" spans="1:6" x14ac:dyDescent="0.3">
      <c r="A219">
        <v>216</v>
      </c>
      <c r="B219" t="s">
        <v>220</v>
      </c>
      <c r="C219" s="4">
        <v>0</v>
      </c>
      <c r="D219">
        <v>0</v>
      </c>
      <c r="E219" t="s">
        <v>212</v>
      </c>
      <c r="F219" t="s">
        <v>215</v>
      </c>
    </row>
    <row r="220" spans="1:6" x14ac:dyDescent="0.3">
      <c r="A220">
        <v>217</v>
      </c>
      <c r="B220" t="s">
        <v>220</v>
      </c>
      <c r="C220" s="4">
        <v>0</v>
      </c>
      <c r="D220">
        <v>0</v>
      </c>
      <c r="E220" t="s">
        <v>212</v>
      </c>
      <c r="F220" t="s">
        <v>215</v>
      </c>
    </row>
    <row r="221" spans="1:6" x14ac:dyDescent="0.3">
      <c r="A221">
        <v>218</v>
      </c>
      <c r="B221" t="s">
        <v>220</v>
      </c>
      <c r="C221" s="4">
        <v>0</v>
      </c>
      <c r="D221">
        <v>0</v>
      </c>
      <c r="E221" t="s">
        <v>212</v>
      </c>
      <c r="F221" t="s">
        <v>215</v>
      </c>
    </row>
    <row r="222" spans="1:6" x14ac:dyDescent="0.3">
      <c r="A222">
        <v>219</v>
      </c>
      <c r="B222" t="s">
        <v>220</v>
      </c>
      <c r="C222" s="4">
        <v>0</v>
      </c>
      <c r="D222">
        <v>0</v>
      </c>
      <c r="E222" t="s">
        <v>212</v>
      </c>
      <c r="F222" t="s">
        <v>215</v>
      </c>
    </row>
    <row r="223" spans="1:6" x14ac:dyDescent="0.3">
      <c r="A223">
        <v>220</v>
      </c>
      <c r="B223" t="s">
        <v>220</v>
      </c>
      <c r="C223" s="4">
        <v>0</v>
      </c>
      <c r="D223">
        <v>0</v>
      </c>
      <c r="E223" t="s">
        <v>212</v>
      </c>
      <c r="F223" t="s">
        <v>215</v>
      </c>
    </row>
    <row r="224" spans="1:6" x14ac:dyDescent="0.3">
      <c r="A224">
        <v>221</v>
      </c>
      <c r="B224" t="s">
        <v>220</v>
      </c>
      <c r="C224" s="4">
        <v>0</v>
      </c>
      <c r="D224">
        <v>0</v>
      </c>
      <c r="E224" t="s">
        <v>212</v>
      </c>
      <c r="F224" t="s">
        <v>215</v>
      </c>
    </row>
    <row r="225" spans="1:6" x14ac:dyDescent="0.3">
      <c r="A225">
        <v>222</v>
      </c>
      <c r="B225" t="s">
        <v>220</v>
      </c>
      <c r="C225" s="4">
        <v>0</v>
      </c>
      <c r="D225">
        <v>0</v>
      </c>
      <c r="E225" t="s">
        <v>212</v>
      </c>
      <c r="F225" t="s">
        <v>215</v>
      </c>
    </row>
    <row r="226" spans="1:6" x14ac:dyDescent="0.3">
      <c r="A226">
        <v>223</v>
      </c>
      <c r="B226" t="s">
        <v>220</v>
      </c>
      <c r="C226" s="4">
        <v>0</v>
      </c>
      <c r="D226">
        <v>0</v>
      </c>
      <c r="E226" t="s">
        <v>212</v>
      </c>
      <c r="F226" t="s">
        <v>215</v>
      </c>
    </row>
    <row r="227" spans="1:6" x14ac:dyDescent="0.3">
      <c r="A227">
        <v>224</v>
      </c>
      <c r="B227" t="s">
        <v>220</v>
      </c>
      <c r="C227" s="4">
        <v>0</v>
      </c>
      <c r="D227">
        <v>0</v>
      </c>
      <c r="E227" t="s">
        <v>212</v>
      </c>
      <c r="F227" t="s">
        <v>215</v>
      </c>
    </row>
    <row r="228" spans="1:6" x14ac:dyDescent="0.3">
      <c r="A228">
        <v>225</v>
      </c>
      <c r="B228" t="s">
        <v>220</v>
      </c>
      <c r="C228" s="4">
        <v>0</v>
      </c>
      <c r="D228">
        <v>0</v>
      </c>
      <c r="E228" t="s">
        <v>212</v>
      </c>
      <c r="F228" t="s">
        <v>215</v>
      </c>
    </row>
    <row r="229" spans="1:6" x14ac:dyDescent="0.3">
      <c r="A229">
        <v>226</v>
      </c>
      <c r="B229" t="s">
        <v>220</v>
      </c>
      <c r="C229" s="4">
        <v>0</v>
      </c>
      <c r="D229">
        <v>0</v>
      </c>
      <c r="E229" t="s">
        <v>212</v>
      </c>
      <c r="F229" t="s">
        <v>215</v>
      </c>
    </row>
    <row r="230" spans="1:6" x14ac:dyDescent="0.3">
      <c r="A230">
        <v>227</v>
      </c>
      <c r="B230" t="s">
        <v>220</v>
      </c>
      <c r="C230" s="4">
        <v>0</v>
      </c>
      <c r="D230">
        <v>0</v>
      </c>
      <c r="E230" t="s">
        <v>212</v>
      </c>
      <c r="F230" t="s">
        <v>215</v>
      </c>
    </row>
    <row r="231" spans="1:6" x14ac:dyDescent="0.3">
      <c r="A231">
        <v>228</v>
      </c>
      <c r="B231" t="s">
        <v>220</v>
      </c>
      <c r="C231" s="4">
        <v>0</v>
      </c>
      <c r="D231">
        <v>0</v>
      </c>
      <c r="E231" t="s">
        <v>212</v>
      </c>
      <c r="F231" t="s">
        <v>215</v>
      </c>
    </row>
    <row r="232" spans="1:6" x14ac:dyDescent="0.3">
      <c r="A232">
        <v>229</v>
      </c>
      <c r="B232" t="s">
        <v>220</v>
      </c>
      <c r="C232" s="4">
        <v>0</v>
      </c>
      <c r="D232">
        <v>0</v>
      </c>
      <c r="E232" t="s">
        <v>212</v>
      </c>
      <c r="F232" t="s">
        <v>215</v>
      </c>
    </row>
    <row r="233" spans="1:6" x14ac:dyDescent="0.3">
      <c r="A233">
        <v>230</v>
      </c>
      <c r="B233" t="s">
        <v>220</v>
      </c>
      <c r="C233" s="4">
        <v>0</v>
      </c>
      <c r="D233">
        <v>0</v>
      </c>
      <c r="E233" t="s">
        <v>212</v>
      </c>
      <c r="F233" t="s">
        <v>215</v>
      </c>
    </row>
    <row r="234" spans="1:6" x14ac:dyDescent="0.3">
      <c r="A234">
        <v>231</v>
      </c>
      <c r="B234" t="s">
        <v>220</v>
      </c>
      <c r="C234" s="4">
        <v>0</v>
      </c>
      <c r="D234">
        <v>0</v>
      </c>
      <c r="E234" t="s">
        <v>212</v>
      </c>
      <c r="F234" t="s">
        <v>215</v>
      </c>
    </row>
    <row r="235" spans="1:6" x14ac:dyDescent="0.3">
      <c r="A235">
        <v>232</v>
      </c>
      <c r="B235" t="s">
        <v>220</v>
      </c>
      <c r="C235" s="4">
        <v>0</v>
      </c>
      <c r="D235">
        <v>0</v>
      </c>
      <c r="E235" t="s">
        <v>212</v>
      </c>
      <c r="F235" t="s">
        <v>215</v>
      </c>
    </row>
    <row r="236" spans="1:6" x14ac:dyDescent="0.3">
      <c r="A236">
        <v>233</v>
      </c>
      <c r="B236" t="s">
        <v>220</v>
      </c>
      <c r="C236" s="4">
        <v>0</v>
      </c>
      <c r="D236">
        <v>0</v>
      </c>
      <c r="E236" t="s">
        <v>212</v>
      </c>
      <c r="F236" t="s">
        <v>215</v>
      </c>
    </row>
    <row r="237" spans="1:6" x14ac:dyDescent="0.3">
      <c r="A237">
        <v>234</v>
      </c>
      <c r="B237" t="s">
        <v>220</v>
      </c>
      <c r="C237" s="4">
        <v>0</v>
      </c>
      <c r="D237">
        <v>0</v>
      </c>
      <c r="E237" t="s">
        <v>212</v>
      </c>
      <c r="F237" t="s">
        <v>215</v>
      </c>
    </row>
    <row r="238" spans="1:6" x14ac:dyDescent="0.3">
      <c r="A238">
        <v>235</v>
      </c>
      <c r="B238" t="s">
        <v>220</v>
      </c>
      <c r="C238" s="4">
        <v>0</v>
      </c>
      <c r="D238">
        <v>0</v>
      </c>
      <c r="E238" t="s">
        <v>212</v>
      </c>
      <c r="F238" t="s">
        <v>215</v>
      </c>
    </row>
    <row r="239" spans="1:6" x14ac:dyDescent="0.3">
      <c r="A239">
        <v>236</v>
      </c>
      <c r="B239" t="s">
        <v>220</v>
      </c>
      <c r="C239" s="4">
        <v>0</v>
      </c>
      <c r="D239">
        <v>0</v>
      </c>
      <c r="E239" t="s">
        <v>212</v>
      </c>
      <c r="F239" t="s">
        <v>215</v>
      </c>
    </row>
    <row r="240" spans="1:6" x14ac:dyDescent="0.3">
      <c r="A240">
        <v>237</v>
      </c>
      <c r="B240" t="s">
        <v>220</v>
      </c>
      <c r="C240" s="4">
        <v>0</v>
      </c>
      <c r="D240">
        <v>0</v>
      </c>
      <c r="E240" t="s">
        <v>212</v>
      </c>
      <c r="F240" t="s">
        <v>215</v>
      </c>
    </row>
    <row r="241" spans="1:6" x14ac:dyDescent="0.3">
      <c r="A241">
        <v>238</v>
      </c>
      <c r="B241" t="s">
        <v>220</v>
      </c>
      <c r="C241" s="4">
        <v>0</v>
      </c>
      <c r="D241">
        <v>0</v>
      </c>
      <c r="E241" t="s">
        <v>212</v>
      </c>
      <c r="F241" t="s">
        <v>215</v>
      </c>
    </row>
    <row r="242" spans="1:6" x14ac:dyDescent="0.3">
      <c r="A242">
        <v>239</v>
      </c>
      <c r="B242" t="s">
        <v>220</v>
      </c>
      <c r="C242" s="4">
        <v>0</v>
      </c>
      <c r="D242">
        <v>0</v>
      </c>
      <c r="E242" t="s">
        <v>212</v>
      </c>
      <c r="F242" t="s">
        <v>215</v>
      </c>
    </row>
    <row r="243" spans="1:6" x14ac:dyDescent="0.3">
      <c r="A243">
        <v>240</v>
      </c>
      <c r="B243" t="s">
        <v>220</v>
      </c>
      <c r="C243" s="4">
        <v>0</v>
      </c>
      <c r="D243">
        <v>0</v>
      </c>
      <c r="E243" t="s">
        <v>212</v>
      </c>
      <c r="F243" t="s">
        <v>215</v>
      </c>
    </row>
    <row r="244" spans="1:6" x14ac:dyDescent="0.3">
      <c r="A244">
        <v>241</v>
      </c>
      <c r="B244" t="s">
        <v>220</v>
      </c>
      <c r="C244" s="4">
        <v>0</v>
      </c>
      <c r="D244">
        <v>0</v>
      </c>
      <c r="E244" t="s">
        <v>212</v>
      </c>
      <c r="F244" t="s">
        <v>215</v>
      </c>
    </row>
    <row r="245" spans="1:6" x14ac:dyDescent="0.3">
      <c r="A245">
        <v>242</v>
      </c>
      <c r="B245" t="s">
        <v>220</v>
      </c>
      <c r="C245" s="4">
        <v>0</v>
      </c>
      <c r="D245">
        <v>0</v>
      </c>
      <c r="E245" t="s">
        <v>212</v>
      </c>
      <c r="F245" t="s">
        <v>215</v>
      </c>
    </row>
    <row r="246" spans="1:6" x14ac:dyDescent="0.3">
      <c r="A246">
        <v>243</v>
      </c>
      <c r="B246" t="s">
        <v>220</v>
      </c>
      <c r="C246" s="4">
        <v>0</v>
      </c>
      <c r="D246">
        <v>0</v>
      </c>
      <c r="E246" t="s">
        <v>212</v>
      </c>
      <c r="F246" t="s">
        <v>215</v>
      </c>
    </row>
    <row r="247" spans="1:6" x14ac:dyDescent="0.3">
      <c r="A247">
        <v>244</v>
      </c>
      <c r="B247" t="s">
        <v>220</v>
      </c>
      <c r="C247" s="4">
        <v>0</v>
      </c>
      <c r="D247">
        <v>0</v>
      </c>
      <c r="E247" t="s">
        <v>212</v>
      </c>
      <c r="F247" t="s">
        <v>215</v>
      </c>
    </row>
    <row r="248" spans="1:6" x14ac:dyDescent="0.3">
      <c r="A248">
        <v>245</v>
      </c>
      <c r="B248" t="s">
        <v>220</v>
      </c>
      <c r="C248" s="4">
        <v>0</v>
      </c>
      <c r="D248">
        <v>0</v>
      </c>
      <c r="E248" t="s">
        <v>212</v>
      </c>
      <c r="F248" t="s">
        <v>215</v>
      </c>
    </row>
    <row r="249" spans="1:6" x14ac:dyDescent="0.3">
      <c r="A249">
        <v>246</v>
      </c>
      <c r="B249" t="s">
        <v>220</v>
      </c>
      <c r="C249" s="4">
        <v>0</v>
      </c>
      <c r="D249">
        <v>0</v>
      </c>
      <c r="E249" t="s">
        <v>212</v>
      </c>
      <c r="F249" t="s">
        <v>215</v>
      </c>
    </row>
    <row r="250" spans="1:6" x14ac:dyDescent="0.3">
      <c r="A250">
        <v>247</v>
      </c>
      <c r="B250" t="s">
        <v>220</v>
      </c>
      <c r="C250" s="4">
        <v>0</v>
      </c>
      <c r="D250">
        <v>0</v>
      </c>
      <c r="E250" t="s">
        <v>212</v>
      </c>
      <c r="F250" t="s">
        <v>215</v>
      </c>
    </row>
    <row r="251" spans="1:6" x14ac:dyDescent="0.3">
      <c r="A251">
        <v>248</v>
      </c>
      <c r="B251" t="s">
        <v>220</v>
      </c>
      <c r="C251" s="4">
        <v>0</v>
      </c>
      <c r="D251">
        <v>0</v>
      </c>
      <c r="E251" t="s">
        <v>212</v>
      </c>
      <c r="F251" t="s">
        <v>215</v>
      </c>
    </row>
    <row r="252" spans="1:6" x14ac:dyDescent="0.3">
      <c r="A252">
        <v>249</v>
      </c>
      <c r="B252" t="s">
        <v>220</v>
      </c>
      <c r="C252" s="4">
        <v>0</v>
      </c>
      <c r="D252">
        <v>0</v>
      </c>
      <c r="E252" t="s">
        <v>212</v>
      </c>
      <c r="F252" t="s">
        <v>215</v>
      </c>
    </row>
    <row r="253" spans="1:6" x14ac:dyDescent="0.3">
      <c r="A253">
        <v>250</v>
      </c>
      <c r="B253" t="s">
        <v>220</v>
      </c>
      <c r="C253" s="4">
        <v>0</v>
      </c>
      <c r="D253">
        <v>0</v>
      </c>
      <c r="E253" t="s">
        <v>212</v>
      </c>
      <c r="F253" t="s">
        <v>215</v>
      </c>
    </row>
    <row r="254" spans="1:6" x14ac:dyDescent="0.3">
      <c r="A254">
        <v>251</v>
      </c>
      <c r="B254" t="s">
        <v>220</v>
      </c>
      <c r="C254" s="4">
        <v>0</v>
      </c>
      <c r="D254">
        <v>0</v>
      </c>
      <c r="E254" t="s">
        <v>212</v>
      </c>
      <c r="F254" t="s">
        <v>215</v>
      </c>
    </row>
    <row r="255" spans="1:6" x14ac:dyDescent="0.3">
      <c r="A255">
        <v>252</v>
      </c>
      <c r="B255" t="s">
        <v>220</v>
      </c>
      <c r="C255" s="4">
        <v>0</v>
      </c>
      <c r="D255">
        <v>0</v>
      </c>
      <c r="E255" t="s">
        <v>212</v>
      </c>
      <c r="F255" t="s">
        <v>215</v>
      </c>
    </row>
    <row r="256" spans="1:6" x14ac:dyDescent="0.3">
      <c r="A256">
        <v>253</v>
      </c>
      <c r="B256" t="s">
        <v>220</v>
      </c>
      <c r="C256" s="4">
        <v>0</v>
      </c>
      <c r="D256">
        <v>0</v>
      </c>
      <c r="E256" t="s">
        <v>212</v>
      </c>
      <c r="F256" t="s">
        <v>215</v>
      </c>
    </row>
    <row r="257" spans="1:6" x14ac:dyDescent="0.3">
      <c r="A257">
        <v>254</v>
      </c>
      <c r="B257" t="s">
        <v>220</v>
      </c>
      <c r="C257" s="4">
        <v>0</v>
      </c>
      <c r="D257">
        <v>0</v>
      </c>
      <c r="E257" t="s">
        <v>212</v>
      </c>
      <c r="F257" t="s">
        <v>215</v>
      </c>
    </row>
    <row r="258" spans="1:6" x14ac:dyDescent="0.3">
      <c r="A258">
        <v>255</v>
      </c>
      <c r="B258" t="s">
        <v>220</v>
      </c>
      <c r="C258" s="4">
        <v>0</v>
      </c>
      <c r="D258">
        <v>0</v>
      </c>
      <c r="E258" t="s">
        <v>212</v>
      </c>
      <c r="F258" t="s">
        <v>215</v>
      </c>
    </row>
    <row r="259" spans="1:6" x14ac:dyDescent="0.3">
      <c r="A259">
        <v>256</v>
      </c>
      <c r="B259" t="s">
        <v>220</v>
      </c>
      <c r="C259" s="4">
        <v>0</v>
      </c>
      <c r="D259">
        <v>0</v>
      </c>
      <c r="E259" t="s">
        <v>212</v>
      </c>
      <c r="F259" t="s">
        <v>215</v>
      </c>
    </row>
    <row r="260" spans="1:6" x14ac:dyDescent="0.3">
      <c r="A260">
        <v>257</v>
      </c>
      <c r="B260" t="s">
        <v>220</v>
      </c>
      <c r="C260" s="4">
        <v>0</v>
      </c>
      <c r="D260">
        <v>0</v>
      </c>
      <c r="E260" t="s">
        <v>212</v>
      </c>
      <c r="F260" t="s">
        <v>215</v>
      </c>
    </row>
    <row r="261" spans="1:6" x14ac:dyDescent="0.3">
      <c r="A261">
        <v>258</v>
      </c>
      <c r="B261" t="s">
        <v>220</v>
      </c>
      <c r="C261" s="4">
        <v>0</v>
      </c>
      <c r="D261">
        <v>0</v>
      </c>
      <c r="E261" t="s">
        <v>212</v>
      </c>
      <c r="F261" t="s">
        <v>215</v>
      </c>
    </row>
    <row r="262" spans="1:6" x14ac:dyDescent="0.3">
      <c r="A262">
        <v>259</v>
      </c>
      <c r="B262" t="s">
        <v>220</v>
      </c>
      <c r="C262" s="4">
        <v>0</v>
      </c>
      <c r="D262">
        <v>0</v>
      </c>
      <c r="E262" t="s">
        <v>212</v>
      </c>
      <c r="F262" t="s">
        <v>215</v>
      </c>
    </row>
    <row r="263" spans="1:6" x14ac:dyDescent="0.3">
      <c r="A263">
        <v>260</v>
      </c>
      <c r="B263" t="s">
        <v>220</v>
      </c>
      <c r="C263" s="4">
        <v>0</v>
      </c>
      <c r="D263">
        <v>0</v>
      </c>
      <c r="E263" t="s">
        <v>212</v>
      </c>
      <c r="F263" t="s">
        <v>215</v>
      </c>
    </row>
    <row r="264" spans="1:6" x14ac:dyDescent="0.3">
      <c r="A264">
        <v>261</v>
      </c>
      <c r="B264" t="s">
        <v>220</v>
      </c>
      <c r="C264" s="4">
        <v>0</v>
      </c>
      <c r="D264">
        <v>0</v>
      </c>
      <c r="E264" t="s">
        <v>212</v>
      </c>
      <c r="F264" t="s">
        <v>215</v>
      </c>
    </row>
    <row r="265" spans="1:6" x14ac:dyDescent="0.3">
      <c r="A265">
        <v>262</v>
      </c>
      <c r="B265" t="s">
        <v>220</v>
      </c>
      <c r="C265" s="4">
        <v>0</v>
      </c>
      <c r="D265">
        <v>0</v>
      </c>
      <c r="E265" t="s">
        <v>212</v>
      </c>
      <c r="F265" t="s">
        <v>215</v>
      </c>
    </row>
    <row r="266" spans="1:6" x14ac:dyDescent="0.3">
      <c r="A266">
        <v>263</v>
      </c>
      <c r="B266" t="s">
        <v>220</v>
      </c>
      <c r="C266" s="4">
        <v>0</v>
      </c>
      <c r="D266">
        <v>0</v>
      </c>
      <c r="E266" t="s">
        <v>212</v>
      </c>
      <c r="F266" t="s">
        <v>215</v>
      </c>
    </row>
    <row r="267" spans="1:6" x14ac:dyDescent="0.3">
      <c r="A267">
        <v>264</v>
      </c>
      <c r="B267" t="s">
        <v>220</v>
      </c>
      <c r="C267" s="4">
        <v>0</v>
      </c>
      <c r="D267">
        <v>0</v>
      </c>
      <c r="E267" t="s">
        <v>212</v>
      </c>
      <c r="F267" t="s">
        <v>215</v>
      </c>
    </row>
    <row r="268" spans="1:6" x14ac:dyDescent="0.3">
      <c r="A268">
        <v>265</v>
      </c>
      <c r="B268" t="s">
        <v>220</v>
      </c>
      <c r="C268" s="4">
        <v>0</v>
      </c>
      <c r="D268">
        <v>0</v>
      </c>
      <c r="E268" t="s">
        <v>212</v>
      </c>
      <c r="F268" t="s">
        <v>215</v>
      </c>
    </row>
    <row r="269" spans="1:6" x14ac:dyDescent="0.3">
      <c r="A269">
        <v>266</v>
      </c>
      <c r="B269" t="s">
        <v>220</v>
      </c>
      <c r="C269" s="4">
        <v>0</v>
      </c>
      <c r="D269">
        <v>0</v>
      </c>
      <c r="E269" t="s">
        <v>212</v>
      </c>
      <c r="F269" t="s">
        <v>215</v>
      </c>
    </row>
    <row r="270" spans="1:6" x14ac:dyDescent="0.3">
      <c r="A270">
        <v>267</v>
      </c>
      <c r="B270" t="s">
        <v>220</v>
      </c>
      <c r="C270" s="4">
        <v>0</v>
      </c>
      <c r="D270">
        <v>0</v>
      </c>
      <c r="E270" t="s">
        <v>212</v>
      </c>
      <c r="F270" t="s">
        <v>215</v>
      </c>
    </row>
    <row r="271" spans="1:6" x14ac:dyDescent="0.3">
      <c r="A271">
        <v>268</v>
      </c>
      <c r="B271" t="s">
        <v>220</v>
      </c>
      <c r="C271" s="4">
        <v>0</v>
      </c>
      <c r="D271">
        <v>0</v>
      </c>
      <c r="E271" t="s">
        <v>212</v>
      </c>
      <c r="F271" t="s">
        <v>215</v>
      </c>
    </row>
    <row r="272" spans="1:6" x14ac:dyDescent="0.3">
      <c r="A272">
        <v>269</v>
      </c>
      <c r="B272" t="s">
        <v>220</v>
      </c>
      <c r="C272" s="4">
        <v>0</v>
      </c>
      <c r="D272">
        <v>0</v>
      </c>
      <c r="E272" t="s">
        <v>212</v>
      </c>
      <c r="F272" t="s">
        <v>215</v>
      </c>
    </row>
    <row r="273" spans="1:6" x14ac:dyDescent="0.3">
      <c r="A273">
        <v>270</v>
      </c>
      <c r="B273" t="s">
        <v>220</v>
      </c>
      <c r="C273" s="4">
        <v>0</v>
      </c>
      <c r="D273">
        <v>0</v>
      </c>
      <c r="E273" t="s">
        <v>212</v>
      </c>
      <c r="F273" t="s">
        <v>215</v>
      </c>
    </row>
    <row r="274" spans="1:6" x14ac:dyDescent="0.3">
      <c r="A274">
        <v>271</v>
      </c>
      <c r="B274" t="s">
        <v>220</v>
      </c>
      <c r="C274" s="4">
        <v>0</v>
      </c>
      <c r="D274">
        <v>0</v>
      </c>
      <c r="E274" t="s">
        <v>212</v>
      </c>
      <c r="F274" t="s">
        <v>215</v>
      </c>
    </row>
    <row r="275" spans="1:6" x14ac:dyDescent="0.3">
      <c r="A275">
        <v>272</v>
      </c>
      <c r="B275" t="s">
        <v>220</v>
      </c>
      <c r="C275" s="4">
        <v>0</v>
      </c>
      <c r="D275">
        <v>0</v>
      </c>
      <c r="E275" t="s">
        <v>212</v>
      </c>
      <c r="F275" t="s">
        <v>215</v>
      </c>
    </row>
    <row r="276" spans="1:6" x14ac:dyDescent="0.3">
      <c r="A276">
        <v>273</v>
      </c>
      <c r="B276" t="s">
        <v>220</v>
      </c>
      <c r="C276" s="4">
        <v>0</v>
      </c>
      <c r="D276">
        <v>0</v>
      </c>
      <c r="E276" t="s">
        <v>212</v>
      </c>
      <c r="F276" t="s">
        <v>215</v>
      </c>
    </row>
    <row r="277" spans="1:6" x14ac:dyDescent="0.3">
      <c r="A277">
        <v>274</v>
      </c>
      <c r="B277" t="s">
        <v>220</v>
      </c>
      <c r="C277" s="4">
        <v>0</v>
      </c>
      <c r="D277">
        <v>0</v>
      </c>
      <c r="E277" t="s">
        <v>212</v>
      </c>
      <c r="F277" t="s">
        <v>215</v>
      </c>
    </row>
    <row r="278" spans="1:6" x14ac:dyDescent="0.3">
      <c r="A278">
        <v>275</v>
      </c>
      <c r="B278" t="s">
        <v>220</v>
      </c>
      <c r="C278" s="4">
        <v>0</v>
      </c>
      <c r="D278">
        <v>0</v>
      </c>
      <c r="E278" t="s">
        <v>212</v>
      </c>
      <c r="F278" t="s">
        <v>215</v>
      </c>
    </row>
    <row r="279" spans="1:6" x14ac:dyDescent="0.3">
      <c r="A279">
        <v>276</v>
      </c>
      <c r="B279" t="s">
        <v>220</v>
      </c>
      <c r="C279" s="4">
        <v>0</v>
      </c>
      <c r="D279">
        <v>0</v>
      </c>
      <c r="E279" t="s">
        <v>212</v>
      </c>
      <c r="F279" t="s">
        <v>215</v>
      </c>
    </row>
    <row r="280" spans="1:6" x14ac:dyDescent="0.3">
      <c r="A280">
        <v>277</v>
      </c>
      <c r="B280" t="s">
        <v>220</v>
      </c>
      <c r="C280" s="4">
        <v>0</v>
      </c>
      <c r="D280">
        <v>0</v>
      </c>
      <c r="E280" t="s">
        <v>212</v>
      </c>
      <c r="F280" t="s">
        <v>215</v>
      </c>
    </row>
    <row r="281" spans="1:6" x14ac:dyDescent="0.3">
      <c r="A281">
        <v>278</v>
      </c>
      <c r="B281" t="s">
        <v>220</v>
      </c>
      <c r="C281" s="4">
        <v>0</v>
      </c>
      <c r="D281">
        <v>0</v>
      </c>
      <c r="E281" t="s">
        <v>212</v>
      </c>
      <c r="F281" t="s">
        <v>215</v>
      </c>
    </row>
    <row r="282" spans="1:6" x14ac:dyDescent="0.3">
      <c r="A282">
        <v>279</v>
      </c>
      <c r="B282" t="s">
        <v>220</v>
      </c>
      <c r="C282" s="4">
        <v>0</v>
      </c>
      <c r="D282">
        <v>0</v>
      </c>
      <c r="E282" t="s">
        <v>212</v>
      </c>
      <c r="F282" t="s">
        <v>215</v>
      </c>
    </row>
    <row r="283" spans="1:6" x14ac:dyDescent="0.3">
      <c r="A283">
        <v>280</v>
      </c>
      <c r="B283" t="s">
        <v>220</v>
      </c>
      <c r="C283" s="4">
        <v>0</v>
      </c>
      <c r="D283">
        <v>0</v>
      </c>
      <c r="E283" t="s">
        <v>212</v>
      </c>
      <c r="F283" t="s">
        <v>215</v>
      </c>
    </row>
    <row r="284" spans="1:6" x14ac:dyDescent="0.3">
      <c r="A284">
        <v>281</v>
      </c>
      <c r="B284" t="s">
        <v>220</v>
      </c>
      <c r="C284" s="4">
        <v>0</v>
      </c>
      <c r="D284">
        <v>0</v>
      </c>
      <c r="E284" t="s">
        <v>212</v>
      </c>
      <c r="F284" t="s">
        <v>215</v>
      </c>
    </row>
    <row r="285" spans="1:6" x14ac:dyDescent="0.3">
      <c r="A285">
        <v>282</v>
      </c>
      <c r="B285" t="s">
        <v>220</v>
      </c>
      <c r="C285" s="4">
        <v>0</v>
      </c>
      <c r="D285">
        <v>0</v>
      </c>
      <c r="E285" t="s">
        <v>212</v>
      </c>
      <c r="F285" t="s">
        <v>215</v>
      </c>
    </row>
    <row r="286" spans="1:6" x14ac:dyDescent="0.3">
      <c r="A286">
        <v>283</v>
      </c>
      <c r="B286" t="s">
        <v>220</v>
      </c>
      <c r="C286" s="4">
        <v>0</v>
      </c>
      <c r="D286">
        <v>0</v>
      </c>
      <c r="E286" t="s">
        <v>212</v>
      </c>
      <c r="F286" t="s">
        <v>215</v>
      </c>
    </row>
    <row r="287" spans="1:6" x14ac:dyDescent="0.3">
      <c r="A287">
        <v>284</v>
      </c>
      <c r="B287" t="s">
        <v>220</v>
      </c>
      <c r="C287" s="4">
        <v>0</v>
      </c>
      <c r="D287">
        <v>0</v>
      </c>
      <c r="E287" t="s">
        <v>212</v>
      </c>
      <c r="F287" t="s">
        <v>215</v>
      </c>
    </row>
    <row r="288" spans="1:6" x14ac:dyDescent="0.3">
      <c r="A288">
        <v>285</v>
      </c>
      <c r="B288" t="s">
        <v>220</v>
      </c>
      <c r="C288" s="4">
        <v>0</v>
      </c>
      <c r="D288">
        <v>0</v>
      </c>
      <c r="E288" t="s">
        <v>212</v>
      </c>
      <c r="F288" t="s">
        <v>215</v>
      </c>
    </row>
    <row r="289" spans="1:6" x14ac:dyDescent="0.3">
      <c r="A289">
        <v>286</v>
      </c>
      <c r="B289" t="s">
        <v>220</v>
      </c>
      <c r="C289" s="4">
        <v>0</v>
      </c>
      <c r="D289">
        <v>0</v>
      </c>
      <c r="E289" t="s">
        <v>212</v>
      </c>
      <c r="F289" t="s">
        <v>215</v>
      </c>
    </row>
    <row r="290" spans="1:6" x14ac:dyDescent="0.3">
      <c r="A290">
        <v>287</v>
      </c>
      <c r="B290" t="s">
        <v>220</v>
      </c>
      <c r="C290" s="4">
        <v>0</v>
      </c>
      <c r="D290">
        <v>0</v>
      </c>
      <c r="E290" t="s">
        <v>212</v>
      </c>
      <c r="F290" t="s">
        <v>215</v>
      </c>
    </row>
    <row r="291" spans="1:6" x14ac:dyDescent="0.3">
      <c r="A291">
        <v>288</v>
      </c>
      <c r="B291" t="s">
        <v>220</v>
      </c>
      <c r="C291" s="4">
        <v>0</v>
      </c>
      <c r="D291">
        <v>0</v>
      </c>
      <c r="E291" t="s">
        <v>212</v>
      </c>
      <c r="F291" t="s">
        <v>215</v>
      </c>
    </row>
    <row r="292" spans="1:6" x14ac:dyDescent="0.3">
      <c r="A292">
        <v>289</v>
      </c>
      <c r="B292" t="s">
        <v>220</v>
      </c>
      <c r="C292" s="4">
        <v>0</v>
      </c>
      <c r="D292">
        <v>0</v>
      </c>
      <c r="E292" t="s">
        <v>212</v>
      </c>
      <c r="F292" t="s">
        <v>215</v>
      </c>
    </row>
    <row r="293" spans="1:6" x14ac:dyDescent="0.3">
      <c r="A293">
        <v>290</v>
      </c>
      <c r="B293" t="s">
        <v>220</v>
      </c>
      <c r="C293" s="4">
        <v>0</v>
      </c>
      <c r="D293">
        <v>0</v>
      </c>
      <c r="E293" t="s">
        <v>212</v>
      </c>
      <c r="F293" t="s">
        <v>215</v>
      </c>
    </row>
    <row r="294" spans="1:6" x14ac:dyDescent="0.3">
      <c r="A294">
        <v>291</v>
      </c>
      <c r="B294" t="s">
        <v>220</v>
      </c>
      <c r="C294" s="4">
        <v>0</v>
      </c>
      <c r="D294">
        <v>0</v>
      </c>
      <c r="E294" t="s">
        <v>212</v>
      </c>
      <c r="F294" t="s">
        <v>215</v>
      </c>
    </row>
    <row r="295" spans="1:6" x14ac:dyDescent="0.3">
      <c r="A295">
        <v>292</v>
      </c>
      <c r="B295" t="s">
        <v>220</v>
      </c>
      <c r="C295" s="4">
        <v>0</v>
      </c>
      <c r="D295">
        <v>0</v>
      </c>
      <c r="E295" t="s">
        <v>212</v>
      </c>
      <c r="F295" t="s">
        <v>215</v>
      </c>
    </row>
    <row r="296" spans="1:6" x14ac:dyDescent="0.3">
      <c r="A296">
        <v>293</v>
      </c>
      <c r="B296" t="s">
        <v>220</v>
      </c>
      <c r="C296" s="4">
        <v>0</v>
      </c>
      <c r="D296">
        <v>0</v>
      </c>
      <c r="E296" t="s">
        <v>212</v>
      </c>
      <c r="F296" t="s">
        <v>215</v>
      </c>
    </row>
    <row r="297" spans="1:6" x14ac:dyDescent="0.3">
      <c r="A297">
        <v>294</v>
      </c>
      <c r="B297" t="s">
        <v>220</v>
      </c>
      <c r="C297" s="4">
        <v>0</v>
      </c>
      <c r="D297">
        <v>0</v>
      </c>
      <c r="E297" t="s">
        <v>212</v>
      </c>
      <c r="F297" t="s">
        <v>215</v>
      </c>
    </row>
    <row r="298" spans="1:6" x14ac:dyDescent="0.3">
      <c r="A298">
        <v>295</v>
      </c>
      <c r="B298" t="s">
        <v>220</v>
      </c>
      <c r="C298" s="4">
        <v>0</v>
      </c>
      <c r="D298">
        <v>0</v>
      </c>
      <c r="E298" t="s">
        <v>212</v>
      </c>
      <c r="F298" t="s">
        <v>215</v>
      </c>
    </row>
    <row r="299" spans="1:6" x14ac:dyDescent="0.3">
      <c r="A299">
        <v>296</v>
      </c>
      <c r="B299" t="s">
        <v>220</v>
      </c>
      <c r="C299" s="4">
        <v>0</v>
      </c>
      <c r="D299">
        <v>0</v>
      </c>
      <c r="E299" t="s">
        <v>212</v>
      </c>
      <c r="F299" t="s">
        <v>215</v>
      </c>
    </row>
    <row r="300" spans="1:6" x14ac:dyDescent="0.3">
      <c r="A300">
        <v>297</v>
      </c>
      <c r="B300" t="s">
        <v>220</v>
      </c>
      <c r="C300" s="4">
        <v>0</v>
      </c>
      <c r="D300">
        <v>0</v>
      </c>
      <c r="E300" t="s">
        <v>212</v>
      </c>
      <c r="F300" t="s">
        <v>215</v>
      </c>
    </row>
    <row r="301" spans="1:6" x14ac:dyDescent="0.3">
      <c r="A301">
        <v>298</v>
      </c>
      <c r="B301" t="s">
        <v>220</v>
      </c>
      <c r="C301" s="4">
        <v>0</v>
      </c>
      <c r="D301">
        <v>0</v>
      </c>
      <c r="E301" t="s">
        <v>212</v>
      </c>
      <c r="F301" t="s">
        <v>215</v>
      </c>
    </row>
    <row r="302" spans="1:6" x14ac:dyDescent="0.3">
      <c r="A302">
        <v>299</v>
      </c>
      <c r="B302" t="s">
        <v>220</v>
      </c>
      <c r="C302" s="4">
        <v>0</v>
      </c>
      <c r="D302">
        <v>0</v>
      </c>
      <c r="E302" t="s">
        <v>212</v>
      </c>
      <c r="F302" t="s">
        <v>215</v>
      </c>
    </row>
    <row r="303" spans="1:6" x14ac:dyDescent="0.3">
      <c r="A303">
        <v>300</v>
      </c>
      <c r="B303" t="s">
        <v>220</v>
      </c>
      <c r="C303" s="4">
        <v>0</v>
      </c>
      <c r="D303">
        <v>0</v>
      </c>
      <c r="E303" t="s">
        <v>212</v>
      </c>
      <c r="F303" t="s">
        <v>215</v>
      </c>
    </row>
    <row r="304" spans="1:6" x14ac:dyDescent="0.3">
      <c r="A304">
        <v>301</v>
      </c>
      <c r="B304" t="s">
        <v>220</v>
      </c>
      <c r="C304" s="4">
        <v>0</v>
      </c>
      <c r="D304">
        <v>0</v>
      </c>
      <c r="E304" t="s">
        <v>212</v>
      </c>
      <c r="F304" t="s">
        <v>215</v>
      </c>
    </row>
    <row r="305" spans="1:6" x14ac:dyDescent="0.3">
      <c r="A305">
        <v>302</v>
      </c>
      <c r="B305" t="s">
        <v>220</v>
      </c>
      <c r="C305" s="4">
        <v>0</v>
      </c>
      <c r="D305">
        <v>0</v>
      </c>
      <c r="E305" t="s">
        <v>212</v>
      </c>
      <c r="F305" t="s">
        <v>215</v>
      </c>
    </row>
    <row r="306" spans="1:6" x14ac:dyDescent="0.3">
      <c r="A306">
        <v>303</v>
      </c>
      <c r="B306" t="s">
        <v>220</v>
      </c>
      <c r="C306" s="4">
        <v>0</v>
      </c>
      <c r="D306">
        <v>0</v>
      </c>
      <c r="E306" t="s">
        <v>212</v>
      </c>
      <c r="F306" t="s">
        <v>215</v>
      </c>
    </row>
    <row r="307" spans="1:6" x14ac:dyDescent="0.3">
      <c r="A307">
        <v>304</v>
      </c>
      <c r="B307" t="s">
        <v>220</v>
      </c>
      <c r="C307" s="4">
        <v>0</v>
      </c>
      <c r="D307">
        <v>0</v>
      </c>
      <c r="E307" t="s">
        <v>212</v>
      </c>
      <c r="F307" t="s">
        <v>215</v>
      </c>
    </row>
    <row r="308" spans="1:6" x14ac:dyDescent="0.3">
      <c r="A308">
        <v>305</v>
      </c>
      <c r="B308" t="s">
        <v>220</v>
      </c>
      <c r="C308" s="4">
        <v>0</v>
      </c>
      <c r="D308">
        <v>0</v>
      </c>
      <c r="E308" t="s">
        <v>212</v>
      </c>
      <c r="F308" t="s">
        <v>215</v>
      </c>
    </row>
    <row r="309" spans="1:6" x14ac:dyDescent="0.3">
      <c r="A309">
        <v>306</v>
      </c>
      <c r="B309" t="s">
        <v>220</v>
      </c>
      <c r="C309" s="4">
        <v>0</v>
      </c>
      <c r="D309">
        <v>0</v>
      </c>
      <c r="E309" t="s">
        <v>212</v>
      </c>
      <c r="F309" t="s">
        <v>215</v>
      </c>
    </row>
    <row r="310" spans="1:6" x14ac:dyDescent="0.3">
      <c r="A310">
        <v>307</v>
      </c>
      <c r="B310" t="s">
        <v>220</v>
      </c>
      <c r="C310" s="4">
        <v>0</v>
      </c>
      <c r="D310">
        <v>0</v>
      </c>
      <c r="E310" t="s">
        <v>212</v>
      </c>
      <c r="F310" t="s">
        <v>215</v>
      </c>
    </row>
    <row r="311" spans="1:6" x14ac:dyDescent="0.3">
      <c r="A311">
        <v>308</v>
      </c>
      <c r="B311" t="s">
        <v>220</v>
      </c>
      <c r="C311" s="4">
        <v>0</v>
      </c>
      <c r="D311">
        <v>0</v>
      </c>
      <c r="E311" t="s">
        <v>212</v>
      </c>
      <c r="F311" t="s">
        <v>215</v>
      </c>
    </row>
    <row r="312" spans="1:6" x14ac:dyDescent="0.3">
      <c r="A312">
        <v>309</v>
      </c>
      <c r="B312" t="s">
        <v>220</v>
      </c>
      <c r="C312" s="4">
        <v>0</v>
      </c>
      <c r="D312">
        <v>0</v>
      </c>
      <c r="E312" t="s">
        <v>212</v>
      </c>
      <c r="F312" t="s">
        <v>215</v>
      </c>
    </row>
    <row r="313" spans="1:6" x14ac:dyDescent="0.3">
      <c r="A313">
        <v>310</v>
      </c>
      <c r="B313" t="s">
        <v>220</v>
      </c>
      <c r="C313" s="4">
        <v>0</v>
      </c>
      <c r="D313">
        <v>0</v>
      </c>
      <c r="E313" t="s">
        <v>212</v>
      </c>
      <c r="F313" t="s">
        <v>215</v>
      </c>
    </row>
    <row r="314" spans="1:6" x14ac:dyDescent="0.3">
      <c r="A314">
        <v>311</v>
      </c>
      <c r="B314" t="s">
        <v>220</v>
      </c>
      <c r="C314" s="4">
        <v>0</v>
      </c>
      <c r="D314">
        <v>0</v>
      </c>
      <c r="E314" t="s">
        <v>212</v>
      </c>
      <c r="F314" t="s">
        <v>215</v>
      </c>
    </row>
    <row r="315" spans="1:6" x14ac:dyDescent="0.3">
      <c r="A315">
        <v>312</v>
      </c>
      <c r="B315" t="s">
        <v>220</v>
      </c>
      <c r="C315" s="4">
        <v>0</v>
      </c>
      <c r="D315">
        <v>0</v>
      </c>
      <c r="E315" t="s">
        <v>212</v>
      </c>
      <c r="F315" t="s">
        <v>215</v>
      </c>
    </row>
    <row r="316" spans="1:6" x14ac:dyDescent="0.3">
      <c r="A316">
        <v>313</v>
      </c>
      <c r="B316" t="s">
        <v>220</v>
      </c>
      <c r="C316" s="4">
        <v>0</v>
      </c>
      <c r="D316">
        <v>0</v>
      </c>
      <c r="E316" t="s">
        <v>212</v>
      </c>
      <c r="F316" t="s">
        <v>215</v>
      </c>
    </row>
    <row r="317" spans="1:6" x14ac:dyDescent="0.3">
      <c r="A317">
        <v>314</v>
      </c>
      <c r="B317" t="s">
        <v>220</v>
      </c>
      <c r="C317" s="4">
        <v>0</v>
      </c>
      <c r="D317">
        <v>0</v>
      </c>
      <c r="E317" t="s">
        <v>212</v>
      </c>
      <c r="F317" t="s">
        <v>215</v>
      </c>
    </row>
    <row r="318" spans="1:6" x14ac:dyDescent="0.3">
      <c r="A318">
        <v>315</v>
      </c>
      <c r="B318" t="s">
        <v>220</v>
      </c>
      <c r="C318" s="4">
        <v>0</v>
      </c>
      <c r="D318">
        <v>0</v>
      </c>
      <c r="E318" t="s">
        <v>212</v>
      </c>
      <c r="F318" t="s">
        <v>215</v>
      </c>
    </row>
    <row r="319" spans="1:6" x14ac:dyDescent="0.3">
      <c r="A319">
        <v>316</v>
      </c>
      <c r="B319" t="s">
        <v>220</v>
      </c>
      <c r="C319" s="4">
        <v>0</v>
      </c>
      <c r="D319">
        <v>0</v>
      </c>
      <c r="E319" t="s">
        <v>212</v>
      </c>
      <c r="F319" t="s">
        <v>215</v>
      </c>
    </row>
    <row r="320" spans="1:6" x14ac:dyDescent="0.3">
      <c r="A320">
        <v>317</v>
      </c>
      <c r="B320" t="s">
        <v>220</v>
      </c>
      <c r="C320" s="4">
        <v>0</v>
      </c>
      <c r="D320">
        <v>0</v>
      </c>
      <c r="E320" t="s">
        <v>212</v>
      </c>
      <c r="F320" t="s">
        <v>215</v>
      </c>
    </row>
    <row r="321" spans="1:6" x14ac:dyDescent="0.3">
      <c r="A321">
        <v>318</v>
      </c>
      <c r="B321" t="s">
        <v>220</v>
      </c>
      <c r="C321" s="4">
        <v>0</v>
      </c>
      <c r="D321">
        <v>0</v>
      </c>
      <c r="E321" t="s">
        <v>212</v>
      </c>
      <c r="F321" t="s">
        <v>215</v>
      </c>
    </row>
    <row r="322" spans="1:6" x14ac:dyDescent="0.3">
      <c r="A322">
        <v>319</v>
      </c>
      <c r="B322" t="s">
        <v>220</v>
      </c>
      <c r="C322" s="4">
        <v>0</v>
      </c>
      <c r="D322">
        <v>0</v>
      </c>
      <c r="E322" t="s">
        <v>212</v>
      </c>
      <c r="F322" t="s">
        <v>215</v>
      </c>
    </row>
    <row r="323" spans="1:6" x14ac:dyDescent="0.3">
      <c r="A323">
        <v>320</v>
      </c>
      <c r="B323" t="s">
        <v>220</v>
      </c>
      <c r="C323" s="4">
        <v>0</v>
      </c>
      <c r="D323">
        <v>0</v>
      </c>
      <c r="E323" t="s">
        <v>212</v>
      </c>
      <c r="F323" t="s">
        <v>215</v>
      </c>
    </row>
    <row r="324" spans="1:6" x14ac:dyDescent="0.3">
      <c r="A324">
        <v>321</v>
      </c>
      <c r="B324" t="s">
        <v>220</v>
      </c>
      <c r="C324" s="4">
        <v>0</v>
      </c>
      <c r="D324">
        <v>0</v>
      </c>
      <c r="E324" t="s">
        <v>212</v>
      </c>
      <c r="F324" t="s">
        <v>215</v>
      </c>
    </row>
    <row r="325" spans="1:6" x14ac:dyDescent="0.3">
      <c r="A325">
        <v>322</v>
      </c>
      <c r="B325" t="s">
        <v>220</v>
      </c>
      <c r="C325" s="4">
        <v>0</v>
      </c>
      <c r="D325">
        <v>0</v>
      </c>
      <c r="E325" t="s">
        <v>212</v>
      </c>
      <c r="F325" t="s">
        <v>215</v>
      </c>
    </row>
    <row r="326" spans="1:6" x14ac:dyDescent="0.3">
      <c r="A326">
        <v>323</v>
      </c>
      <c r="B326" t="s">
        <v>220</v>
      </c>
      <c r="C326" s="4">
        <v>0</v>
      </c>
      <c r="D326">
        <v>0</v>
      </c>
      <c r="E326" t="s">
        <v>212</v>
      </c>
      <c r="F326" t="s">
        <v>215</v>
      </c>
    </row>
    <row r="327" spans="1:6" x14ac:dyDescent="0.3">
      <c r="A327">
        <v>324</v>
      </c>
      <c r="B327" t="s">
        <v>220</v>
      </c>
      <c r="C327" s="4">
        <v>0</v>
      </c>
      <c r="D327">
        <v>0</v>
      </c>
      <c r="E327" t="s">
        <v>212</v>
      </c>
      <c r="F327" t="s">
        <v>215</v>
      </c>
    </row>
    <row r="328" spans="1:6" x14ac:dyDescent="0.3">
      <c r="A328">
        <v>325</v>
      </c>
      <c r="B328" t="s">
        <v>220</v>
      </c>
      <c r="C328" s="4">
        <v>0</v>
      </c>
      <c r="D328">
        <v>0</v>
      </c>
      <c r="E328" t="s">
        <v>212</v>
      </c>
      <c r="F328" t="s">
        <v>215</v>
      </c>
    </row>
    <row r="329" spans="1:6" x14ac:dyDescent="0.3">
      <c r="A329">
        <v>326</v>
      </c>
      <c r="B329" t="s">
        <v>220</v>
      </c>
      <c r="C329" s="4">
        <v>0</v>
      </c>
      <c r="D329">
        <v>0</v>
      </c>
      <c r="E329" t="s">
        <v>212</v>
      </c>
      <c r="F329" t="s">
        <v>215</v>
      </c>
    </row>
    <row r="330" spans="1:6" x14ac:dyDescent="0.3">
      <c r="A330">
        <v>327</v>
      </c>
      <c r="B330" t="s">
        <v>220</v>
      </c>
      <c r="C330" s="4">
        <v>0</v>
      </c>
      <c r="D330">
        <v>0</v>
      </c>
      <c r="E330" t="s">
        <v>212</v>
      </c>
      <c r="F330" t="s">
        <v>215</v>
      </c>
    </row>
    <row r="331" spans="1:6" x14ac:dyDescent="0.3">
      <c r="A331">
        <v>328</v>
      </c>
      <c r="B331" t="s">
        <v>220</v>
      </c>
      <c r="C331" s="4">
        <v>0</v>
      </c>
      <c r="D331">
        <v>0</v>
      </c>
      <c r="E331" t="s">
        <v>212</v>
      </c>
      <c r="F331" t="s">
        <v>215</v>
      </c>
    </row>
    <row r="332" spans="1:6" x14ac:dyDescent="0.3">
      <c r="A332">
        <v>329</v>
      </c>
      <c r="B332" t="s">
        <v>220</v>
      </c>
      <c r="C332" s="4">
        <v>0</v>
      </c>
      <c r="D332">
        <v>0</v>
      </c>
      <c r="E332" t="s">
        <v>212</v>
      </c>
      <c r="F332" t="s">
        <v>215</v>
      </c>
    </row>
    <row r="333" spans="1:6" x14ac:dyDescent="0.3">
      <c r="A333">
        <v>330</v>
      </c>
      <c r="B333" t="s">
        <v>220</v>
      </c>
      <c r="C333" s="4">
        <v>0</v>
      </c>
      <c r="D333">
        <v>0</v>
      </c>
      <c r="E333" t="s">
        <v>212</v>
      </c>
      <c r="F333" t="s">
        <v>215</v>
      </c>
    </row>
    <row r="334" spans="1:6" x14ac:dyDescent="0.3">
      <c r="A334">
        <v>331</v>
      </c>
      <c r="B334" t="s">
        <v>220</v>
      </c>
      <c r="C334" s="4">
        <v>0</v>
      </c>
      <c r="D334">
        <v>0</v>
      </c>
      <c r="E334" t="s">
        <v>212</v>
      </c>
      <c r="F334" t="s">
        <v>215</v>
      </c>
    </row>
    <row r="335" spans="1:6" x14ac:dyDescent="0.3">
      <c r="A335">
        <v>332</v>
      </c>
      <c r="B335" t="s">
        <v>220</v>
      </c>
      <c r="C335" s="4">
        <v>0</v>
      </c>
      <c r="D335">
        <v>0</v>
      </c>
      <c r="E335" t="s">
        <v>212</v>
      </c>
      <c r="F335" t="s">
        <v>215</v>
      </c>
    </row>
    <row r="336" spans="1:6" x14ac:dyDescent="0.3">
      <c r="A336">
        <v>333</v>
      </c>
      <c r="B336" t="s">
        <v>220</v>
      </c>
      <c r="C336" s="4">
        <v>0</v>
      </c>
      <c r="D336">
        <v>0</v>
      </c>
      <c r="E336" t="s">
        <v>212</v>
      </c>
      <c r="F336" t="s">
        <v>215</v>
      </c>
    </row>
    <row r="337" spans="1:6" x14ac:dyDescent="0.3">
      <c r="A337">
        <v>334</v>
      </c>
      <c r="B337" t="s">
        <v>220</v>
      </c>
      <c r="C337" s="4">
        <v>0</v>
      </c>
      <c r="D337">
        <v>0</v>
      </c>
      <c r="E337" t="s">
        <v>212</v>
      </c>
      <c r="F337" t="s">
        <v>215</v>
      </c>
    </row>
    <row r="338" spans="1:6" x14ac:dyDescent="0.3">
      <c r="A338">
        <v>335</v>
      </c>
      <c r="B338" t="s">
        <v>220</v>
      </c>
      <c r="C338" s="4">
        <v>0</v>
      </c>
      <c r="D338">
        <v>0</v>
      </c>
      <c r="E338" t="s">
        <v>212</v>
      </c>
      <c r="F338" t="s">
        <v>215</v>
      </c>
    </row>
    <row r="339" spans="1:6" x14ac:dyDescent="0.3">
      <c r="A339">
        <v>336</v>
      </c>
      <c r="B339" t="s">
        <v>220</v>
      </c>
      <c r="C339" s="4">
        <v>0</v>
      </c>
      <c r="D339">
        <v>0</v>
      </c>
      <c r="E339" t="s">
        <v>212</v>
      </c>
      <c r="F339" t="s">
        <v>215</v>
      </c>
    </row>
    <row r="340" spans="1:6" x14ac:dyDescent="0.3">
      <c r="A340">
        <v>337</v>
      </c>
      <c r="B340" t="s">
        <v>220</v>
      </c>
      <c r="C340" s="4">
        <v>0</v>
      </c>
      <c r="D340">
        <v>0</v>
      </c>
      <c r="E340" t="s">
        <v>212</v>
      </c>
      <c r="F340" t="s">
        <v>215</v>
      </c>
    </row>
    <row r="341" spans="1:6" x14ac:dyDescent="0.3">
      <c r="A341">
        <v>338</v>
      </c>
      <c r="B341" t="s">
        <v>220</v>
      </c>
      <c r="C341" s="4">
        <v>0</v>
      </c>
      <c r="D341">
        <v>0</v>
      </c>
      <c r="E341" t="s">
        <v>212</v>
      </c>
      <c r="F341" t="s">
        <v>215</v>
      </c>
    </row>
    <row r="342" spans="1:6" x14ac:dyDescent="0.3">
      <c r="A342">
        <v>339</v>
      </c>
      <c r="B342" t="s">
        <v>220</v>
      </c>
      <c r="C342" s="4">
        <v>0</v>
      </c>
      <c r="D342">
        <v>0</v>
      </c>
      <c r="E342" t="s">
        <v>212</v>
      </c>
      <c r="F342" t="s">
        <v>215</v>
      </c>
    </row>
    <row r="343" spans="1:6" x14ac:dyDescent="0.3">
      <c r="A343">
        <v>340</v>
      </c>
      <c r="B343" t="s">
        <v>220</v>
      </c>
      <c r="C343" s="4">
        <v>0</v>
      </c>
      <c r="D343">
        <v>0</v>
      </c>
      <c r="E343" t="s">
        <v>212</v>
      </c>
      <c r="F343" t="s">
        <v>215</v>
      </c>
    </row>
    <row r="344" spans="1:6" x14ac:dyDescent="0.3">
      <c r="A344">
        <v>341</v>
      </c>
      <c r="B344" t="s">
        <v>220</v>
      </c>
      <c r="C344" s="4">
        <v>0</v>
      </c>
      <c r="D344">
        <v>0</v>
      </c>
      <c r="E344" t="s">
        <v>212</v>
      </c>
      <c r="F344" t="s">
        <v>215</v>
      </c>
    </row>
    <row r="345" spans="1:6" x14ac:dyDescent="0.3">
      <c r="A345">
        <v>342</v>
      </c>
      <c r="B345" t="s">
        <v>220</v>
      </c>
      <c r="C345" s="4">
        <v>0</v>
      </c>
      <c r="D345">
        <v>0</v>
      </c>
      <c r="E345" t="s">
        <v>212</v>
      </c>
      <c r="F345" t="s">
        <v>215</v>
      </c>
    </row>
    <row r="346" spans="1:6" x14ac:dyDescent="0.3">
      <c r="A346">
        <v>343</v>
      </c>
      <c r="B346" t="s">
        <v>220</v>
      </c>
      <c r="C346" s="4">
        <v>0</v>
      </c>
      <c r="D346">
        <v>0</v>
      </c>
      <c r="E346" t="s">
        <v>212</v>
      </c>
      <c r="F346" t="s">
        <v>215</v>
      </c>
    </row>
    <row r="347" spans="1:6" x14ac:dyDescent="0.3">
      <c r="A347">
        <v>344</v>
      </c>
      <c r="B347" t="s">
        <v>220</v>
      </c>
      <c r="C347" s="4">
        <v>0</v>
      </c>
      <c r="D347">
        <v>0</v>
      </c>
      <c r="E347" t="s">
        <v>212</v>
      </c>
      <c r="F347" t="s">
        <v>215</v>
      </c>
    </row>
    <row r="348" spans="1:6" x14ac:dyDescent="0.3">
      <c r="A348">
        <v>345</v>
      </c>
      <c r="B348" t="s">
        <v>220</v>
      </c>
      <c r="C348" s="4">
        <v>0</v>
      </c>
      <c r="D348">
        <v>0</v>
      </c>
      <c r="E348" t="s">
        <v>212</v>
      </c>
      <c r="F348" t="s">
        <v>215</v>
      </c>
    </row>
    <row r="349" spans="1:6" x14ac:dyDescent="0.3">
      <c r="A349">
        <v>346</v>
      </c>
      <c r="B349" t="s">
        <v>220</v>
      </c>
      <c r="C349" s="4">
        <v>0</v>
      </c>
      <c r="D349">
        <v>0</v>
      </c>
      <c r="E349" t="s">
        <v>212</v>
      </c>
      <c r="F349" t="s">
        <v>215</v>
      </c>
    </row>
    <row r="350" spans="1:6" x14ac:dyDescent="0.3">
      <c r="A350">
        <v>347</v>
      </c>
      <c r="B350" t="s">
        <v>220</v>
      </c>
      <c r="C350" s="4">
        <v>0</v>
      </c>
      <c r="D350">
        <v>0</v>
      </c>
      <c r="E350" t="s">
        <v>212</v>
      </c>
      <c r="F350" t="s">
        <v>215</v>
      </c>
    </row>
    <row r="351" spans="1:6" x14ac:dyDescent="0.3">
      <c r="A351">
        <v>348</v>
      </c>
      <c r="B351" t="s">
        <v>220</v>
      </c>
      <c r="C351" s="4">
        <v>0</v>
      </c>
      <c r="D351">
        <v>0</v>
      </c>
      <c r="E351" t="s">
        <v>212</v>
      </c>
      <c r="F351" t="s">
        <v>215</v>
      </c>
    </row>
    <row r="352" spans="1:6" x14ac:dyDescent="0.3">
      <c r="A352">
        <v>349</v>
      </c>
      <c r="B352" t="s">
        <v>220</v>
      </c>
      <c r="C352" s="4">
        <v>0</v>
      </c>
      <c r="D352">
        <v>0</v>
      </c>
      <c r="E352" t="s">
        <v>212</v>
      </c>
      <c r="F352" t="s">
        <v>215</v>
      </c>
    </row>
    <row r="353" spans="1:6" x14ac:dyDescent="0.3">
      <c r="A353">
        <v>350</v>
      </c>
      <c r="B353" t="s">
        <v>220</v>
      </c>
      <c r="C353" s="4">
        <v>0</v>
      </c>
      <c r="D353">
        <v>0</v>
      </c>
      <c r="E353" t="s">
        <v>212</v>
      </c>
      <c r="F353" t="s">
        <v>215</v>
      </c>
    </row>
    <row r="354" spans="1:6" x14ac:dyDescent="0.3">
      <c r="A354">
        <v>351</v>
      </c>
      <c r="B354" t="s">
        <v>220</v>
      </c>
      <c r="C354" s="4">
        <v>0</v>
      </c>
      <c r="D354">
        <v>0</v>
      </c>
      <c r="E354" t="s">
        <v>212</v>
      </c>
      <c r="F354" t="s">
        <v>215</v>
      </c>
    </row>
    <row r="355" spans="1:6" x14ac:dyDescent="0.3">
      <c r="A355">
        <v>352</v>
      </c>
      <c r="B355" t="s">
        <v>220</v>
      </c>
      <c r="C355" s="4">
        <v>0</v>
      </c>
      <c r="D355">
        <v>0</v>
      </c>
      <c r="E355" t="s">
        <v>212</v>
      </c>
      <c r="F355" t="s">
        <v>215</v>
      </c>
    </row>
    <row r="356" spans="1:6" x14ac:dyDescent="0.3">
      <c r="A356">
        <v>353</v>
      </c>
      <c r="B356" t="s">
        <v>220</v>
      </c>
      <c r="C356" s="4">
        <v>0</v>
      </c>
      <c r="D356">
        <v>0</v>
      </c>
      <c r="E356" t="s">
        <v>212</v>
      </c>
      <c r="F356" t="s">
        <v>215</v>
      </c>
    </row>
    <row r="357" spans="1:6" x14ac:dyDescent="0.3">
      <c r="A357">
        <v>354</v>
      </c>
      <c r="B357" t="s">
        <v>220</v>
      </c>
      <c r="C357" s="4">
        <v>0</v>
      </c>
      <c r="D357">
        <v>0</v>
      </c>
      <c r="E357" t="s">
        <v>212</v>
      </c>
      <c r="F357" t="s">
        <v>215</v>
      </c>
    </row>
    <row r="358" spans="1:6" x14ac:dyDescent="0.3">
      <c r="A358">
        <v>355</v>
      </c>
      <c r="B358" t="s">
        <v>220</v>
      </c>
      <c r="C358" s="4">
        <v>0</v>
      </c>
      <c r="D358">
        <v>0</v>
      </c>
      <c r="E358" t="s">
        <v>212</v>
      </c>
      <c r="F358" t="s">
        <v>215</v>
      </c>
    </row>
    <row r="359" spans="1:6" x14ac:dyDescent="0.3">
      <c r="A359">
        <v>356</v>
      </c>
      <c r="B359" t="s">
        <v>220</v>
      </c>
      <c r="C359" s="4">
        <v>0</v>
      </c>
      <c r="D359">
        <v>0</v>
      </c>
      <c r="E359" t="s">
        <v>212</v>
      </c>
      <c r="F359" t="s">
        <v>215</v>
      </c>
    </row>
    <row r="360" spans="1:6" x14ac:dyDescent="0.3">
      <c r="A360">
        <v>357</v>
      </c>
      <c r="B360" t="s">
        <v>220</v>
      </c>
      <c r="C360" s="4">
        <v>0</v>
      </c>
      <c r="D360">
        <v>0</v>
      </c>
      <c r="E360" t="s">
        <v>212</v>
      </c>
      <c r="F360" t="s">
        <v>215</v>
      </c>
    </row>
    <row r="361" spans="1:6" x14ac:dyDescent="0.3">
      <c r="A361">
        <v>358</v>
      </c>
      <c r="B361" t="s">
        <v>220</v>
      </c>
      <c r="C361" s="4">
        <v>0</v>
      </c>
      <c r="D361">
        <v>0</v>
      </c>
      <c r="E361" t="s">
        <v>212</v>
      </c>
      <c r="F361" t="s">
        <v>215</v>
      </c>
    </row>
    <row r="362" spans="1:6" x14ac:dyDescent="0.3">
      <c r="A362">
        <v>359</v>
      </c>
      <c r="B362" t="s">
        <v>220</v>
      </c>
      <c r="C362" s="4">
        <v>0</v>
      </c>
      <c r="D362">
        <v>0</v>
      </c>
      <c r="E362" t="s">
        <v>212</v>
      </c>
      <c r="F362" t="s">
        <v>215</v>
      </c>
    </row>
    <row r="363" spans="1:6" x14ac:dyDescent="0.3">
      <c r="A363">
        <v>360</v>
      </c>
      <c r="B363" t="s">
        <v>220</v>
      </c>
      <c r="C363" s="4">
        <v>0</v>
      </c>
      <c r="D363">
        <v>0</v>
      </c>
      <c r="E363" t="s">
        <v>212</v>
      </c>
      <c r="F363" t="s">
        <v>215</v>
      </c>
    </row>
    <row r="364" spans="1:6" x14ac:dyDescent="0.3">
      <c r="A364">
        <v>361</v>
      </c>
      <c r="B364" t="s">
        <v>220</v>
      </c>
      <c r="C364" s="4">
        <v>0</v>
      </c>
      <c r="D364">
        <v>0</v>
      </c>
      <c r="E364" t="s">
        <v>212</v>
      </c>
      <c r="F364" t="s">
        <v>215</v>
      </c>
    </row>
    <row r="365" spans="1:6" x14ac:dyDescent="0.3">
      <c r="A365">
        <v>362</v>
      </c>
      <c r="B365" t="s">
        <v>220</v>
      </c>
      <c r="C365" s="4">
        <v>0</v>
      </c>
      <c r="D365">
        <v>0</v>
      </c>
      <c r="E365" t="s">
        <v>212</v>
      </c>
      <c r="F365" t="s">
        <v>215</v>
      </c>
    </row>
    <row r="366" spans="1:6" x14ac:dyDescent="0.3">
      <c r="A366">
        <v>363</v>
      </c>
      <c r="B366" t="s">
        <v>220</v>
      </c>
      <c r="C366" s="4">
        <v>0</v>
      </c>
      <c r="D366">
        <v>0</v>
      </c>
      <c r="E366" t="s">
        <v>212</v>
      </c>
      <c r="F366" t="s">
        <v>215</v>
      </c>
    </row>
    <row r="367" spans="1:6" x14ac:dyDescent="0.3">
      <c r="A367">
        <v>364</v>
      </c>
      <c r="B367" t="s">
        <v>220</v>
      </c>
      <c r="C367" s="4">
        <v>0</v>
      </c>
      <c r="D367">
        <v>0</v>
      </c>
      <c r="E367" t="s">
        <v>212</v>
      </c>
      <c r="F367" t="s">
        <v>215</v>
      </c>
    </row>
    <row r="368" spans="1:6" x14ac:dyDescent="0.3">
      <c r="A368">
        <v>365</v>
      </c>
      <c r="B368" t="s">
        <v>220</v>
      </c>
      <c r="C368" s="4">
        <v>0</v>
      </c>
      <c r="D368">
        <v>0</v>
      </c>
      <c r="E368" t="s">
        <v>212</v>
      </c>
      <c r="F368" t="s">
        <v>215</v>
      </c>
    </row>
    <row r="369" spans="1:6" x14ac:dyDescent="0.3">
      <c r="A369">
        <v>366</v>
      </c>
      <c r="B369" t="s">
        <v>220</v>
      </c>
      <c r="C369" s="4">
        <v>0</v>
      </c>
      <c r="D369">
        <v>0</v>
      </c>
      <c r="E369" t="s">
        <v>212</v>
      </c>
      <c r="F369" t="s">
        <v>215</v>
      </c>
    </row>
    <row r="370" spans="1:6" x14ac:dyDescent="0.3">
      <c r="A370">
        <v>367</v>
      </c>
      <c r="B370" t="s">
        <v>220</v>
      </c>
      <c r="C370" s="4">
        <v>0</v>
      </c>
      <c r="D370">
        <v>0</v>
      </c>
      <c r="E370" t="s">
        <v>212</v>
      </c>
      <c r="F370" t="s">
        <v>215</v>
      </c>
    </row>
    <row r="371" spans="1:6" x14ac:dyDescent="0.3">
      <c r="A371">
        <v>368</v>
      </c>
      <c r="B371" t="s">
        <v>220</v>
      </c>
      <c r="C371" s="4">
        <v>0</v>
      </c>
      <c r="D371">
        <v>0</v>
      </c>
      <c r="E371" t="s">
        <v>212</v>
      </c>
      <c r="F371" t="s">
        <v>215</v>
      </c>
    </row>
    <row r="372" spans="1:6" x14ac:dyDescent="0.3">
      <c r="A372">
        <v>369</v>
      </c>
      <c r="B372" t="s">
        <v>220</v>
      </c>
      <c r="C372" s="4">
        <v>0</v>
      </c>
      <c r="D372">
        <v>0</v>
      </c>
      <c r="E372" t="s">
        <v>212</v>
      </c>
      <c r="F372" t="s">
        <v>215</v>
      </c>
    </row>
    <row r="373" spans="1:6" x14ac:dyDescent="0.3">
      <c r="A373">
        <v>370</v>
      </c>
      <c r="B373" t="s">
        <v>220</v>
      </c>
      <c r="C373" s="4">
        <v>0</v>
      </c>
      <c r="D373">
        <v>0</v>
      </c>
      <c r="E373" t="s">
        <v>212</v>
      </c>
      <c r="F373" t="s">
        <v>215</v>
      </c>
    </row>
    <row r="374" spans="1:6" x14ac:dyDescent="0.3">
      <c r="A374">
        <v>371</v>
      </c>
      <c r="B374" t="s">
        <v>220</v>
      </c>
      <c r="C374" s="4">
        <v>0</v>
      </c>
      <c r="D374">
        <v>0</v>
      </c>
      <c r="E374" t="s">
        <v>212</v>
      </c>
      <c r="F374" t="s">
        <v>215</v>
      </c>
    </row>
    <row r="375" spans="1:6" x14ac:dyDescent="0.3">
      <c r="A375">
        <v>372</v>
      </c>
      <c r="B375" t="s">
        <v>220</v>
      </c>
      <c r="C375" s="4">
        <v>0</v>
      </c>
      <c r="D375">
        <v>0</v>
      </c>
      <c r="E375" t="s">
        <v>212</v>
      </c>
      <c r="F375" t="s">
        <v>215</v>
      </c>
    </row>
    <row r="376" spans="1:6" x14ac:dyDescent="0.3">
      <c r="A376">
        <v>373</v>
      </c>
      <c r="B376" t="s">
        <v>220</v>
      </c>
      <c r="C376" s="4">
        <v>0</v>
      </c>
      <c r="D376">
        <v>0</v>
      </c>
      <c r="E376" t="s">
        <v>212</v>
      </c>
      <c r="F376" t="s">
        <v>215</v>
      </c>
    </row>
    <row r="377" spans="1:6" x14ac:dyDescent="0.3">
      <c r="A377">
        <v>374</v>
      </c>
      <c r="B377" t="s">
        <v>220</v>
      </c>
      <c r="C377" s="4">
        <v>0</v>
      </c>
      <c r="D377">
        <v>0</v>
      </c>
      <c r="E377" t="s">
        <v>212</v>
      </c>
      <c r="F377" t="s">
        <v>215</v>
      </c>
    </row>
    <row r="378" spans="1:6" x14ac:dyDescent="0.3">
      <c r="A378">
        <v>375</v>
      </c>
      <c r="B378" t="s">
        <v>220</v>
      </c>
      <c r="C378" s="4">
        <v>0</v>
      </c>
      <c r="D378">
        <v>0</v>
      </c>
      <c r="E378" t="s">
        <v>212</v>
      </c>
      <c r="F378" t="s">
        <v>215</v>
      </c>
    </row>
    <row r="379" spans="1:6" x14ac:dyDescent="0.3">
      <c r="A379">
        <v>376</v>
      </c>
      <c r="B379" t="s">
        <v>220</v>
      </c>
      <c r="C379" s="4">
        <v>0</v>
      </c>
      <c r="D379">
        <v>0</v>
      </c>
      <c r="E379" t="s">
        <v>212</v>
      </c>
      <c r="F379" t="s">
        <v>215</v>
      </c>
    </row>
    <row r="380" spans="1:6" x14ac:dyDescent="0.3">
      <c r="A380">
        <v>377</v>
      </c>
      <c r="B380" t="s">
        <v>220</v>
      </c>
      <c r="C380" s="4">
        <v>0</v>
      </c>
      <c r="D380">
        <v>0</v>
      </c>
      <c r="E380" t="s">
        <v>212</v>
      </c>
      <c r="F380" t="s">
        <v>215</v>
      </c>
    </row>
    <row r="381" spans="1:6" x14ac:dyDescent="0.3">
      <c r="A381">
        <v>378</v>
      </c>
      <c r="B381" t="s">
        <v>220</v>
      </c>
      <c r="C381" s="4">
        <v>0</v>
      </c>
      <c r="D381">
        <v>0</v>
      </c>
      <c r="E381" t="s">
        <v>212</v>
      </c>
      <c r="F381" t="s">
        <v>215</v>
      </c>
    </row>
    <row r="382" spans="1:6" x14ac:dyDescent="0.3">
      <c r="A382">
        <v>379</v>
      </c>
      <c r="B382" t="s">
        <v>220</v>
      </c>
      <c r="C382" s="4">
        <v>0</v>
      </c>
      <c r="D382">
        <v>0</v>
      </c>
      <c r="E382" t="s">
        <v>212</v>
      </c>
      <c r="F382" t="s">
        <v>215</v>
      </c>
    </row>
    <row r="383" spans="1:6" x14ac:dyDescent="0.3">
      <c r="A383">
        <v>380</v>
      </c>
      <c r="B383" t="s">
        <v>220</v>
      </c>
      <c r="C383" s="4">
        <v>0</v>
      </c>
      <c r="D383">
        <v>0</v>
      </c>
      <c r="E383" t="s">
        <v>212</v>
      </c>
      <c r="F383" t="s">
        <v>215</v>
      </c>
    </row>
    <row r="384" spans="1:6" x14ac:dyDescent="0.3">
      <c r="A384">
        <v>381</v>
      </c>
      <c r="B384" t="s">
        <v>220</v>
      </c>
      <c r="C384" s="4">
        <v>0</v>
      </c>
      <c r="D384">
        <v>0</v>
      </c>
      <c r="E384" t="s">
        <v>212</v>
      </c>
      <c r="F384" t="s">
        <v>215</v>
      </c>
    </row>
    <row r="385" spans="1:6" x14ac:dyDescent="0.3">
      <c r="A385">
        <v>382</v>
      </c>
      <c r="B385" t="s">
        <v>220</v>
      </c>
      <c r="C385" s="4">
        <v>0</v>
      </c>
      <c r="D385">
        <v>0</v>
      </c>
      <c r="E385" t="s">
        <v>212</v>
      </c>
      <c r="F385" t="s">
        <v>215</v>
      </c>
    </row>
    <row r="386" spans="1:6" x14ac:dyDescent="0.3">
      <c r="A386">
        <v>383</v>
      </c>
      <c r="B386" t="s">
        <v>220</v>
      </c>
      <c r="C386" s="4">
        <v>0</v>
      </c>
      <c r="D386">
        <v>0</v>
      </c>
      <c r="E386" t="s">
        <v>212</v>
      </c>
      <c r="F386" t="s">
        <v>215</v>
      </c>
    </row>
    <row r="387" spans="1:6" x14ac:dyDescent="0.3">
      <c r="A387">
        <v>384</v>
      </c>
      <c r="B387" t="s">
        <v>220</v>
      </c>
      <c r="C387" s="4">
        <v>0</v>
      </c>
      <c r="D387">
        <v>0</v>
      </c>
      <c r="E387" t="s">
        <v>212</v>
      </c>
      <c r="F387" t="s">
        <v>215</v>
      </c>
    </row>
    <row r="388" spans="1:6" x14ac:dyDescent="0.3">
      <c r="A388">
        <v>385</v>
      </c>
      <c r="B388" t="s">
        <v>220</v>
      </c>
      <c r="C388" s="4">
        <v>0</v>
      </c>
      <c r="D388">
        <v>0</v>
      </c>
      <c r="E388" t="s">
        <v>212</v>
      </c>
      <c r="F388" t="s">
        <v>215</v>
      </c>
    </row>
    <row r="389" spans="1:6" x14ac:dyDescent="0.3">
      <c r="A389">
        <v>386</v>
      </c>
      <c r="B389" t="s">
        <v>220</v>
      </c>
      <c r="C389" s="4">
        <v>0</v>
      </c>
      <c r="D389">
        <v>0</v>
      </c>
      <c r="E389" t="s">
        <v>212</v>
      </c>
      <c r="F389" t="s">
        <v>215</v>
      </c>
    </row>
    <row r="390" spans="1:6" x14ac:dyDescent="0.3">
      <c r="A390">
        <v>387</v>
      </c>
      <c r="B390" t="s">
        <v>220</v>
      </c>
      <c r="C390" s="4">
        <v>0</v>
      </c>
      <c r="D390">
        <v>0</v>
      </c>
      <c r="E390" t="s">
        <v>212</v>
      </c>
      <c r="F390" t="s">
        <v>215</v>
      </c>
    </row>
    <row r="391" spans="1:6" x14ac:dyDescent="0.3">
      <c r="A391">
        <v>388</v>
      </c>
      <c r="B391" t="s">
        <v>220</v>
      </c>
      <c r="C391" s="4">
        <v>0</v>
      </c>
      <c r="D391">
        <v>0</v>
      </c>
      <c r="E391" t="s">
        <v>212</v>
      </c>
      <c r="F391" t="s">
        <v>215</v>
      </c>
    </row>
    <row r="392" spans="1:6" x14ac:dyDescent="0.3">
      <c r="A392">
        <v>389</v>
      </c>
      <c r="B392" t="s">
        <v>220</v>
      </c>
      <c r="C392" s="4">
        <v>0</v>
      </c>
      <c r="D392">
        <v>0</v>
      </c>
      <c r="E392" t="s">
        <v>212</v>
      </c>
      <c r="F392" t="s">
        <v>215</v>
      </c>
    </row>
    <row r="393" spans="1:6" x14ac:dyDescent="0.3">
      <c r="A393">
        <v>390</v>
      </c>
      <c r="B393" t="s">
        <v>220</v>
      </c>
      <c r="C393" s="4">
        <v>0</v>
      </c>
      <c r="D393">
        <v>0</v>
      </c>
      <c r="E393" t="s">
        <v>212</v>
      </c>
      <c r="F393" t="s">
        <v>215</v>
      </c>
    </row>
    <row r="394" spans="1:6" x14ac:dyDescent="0.3">
      <c r="A394">
        <v>391</v>
      </c>
      <c r="B394" t="s">
        <v>220</v>
      </c>
      <c r="C394" s="4">
        <v>0</v>
      </c>
      <c r="D394">
        <v>0</v>
      </c>
      <c r="E394" t="s">
        <v>212</v>
      </c>
      <c r="F394" t="s">
        <v>215</v>
      </c>
    </row>
    <row r="395" spans="1:6" x14ac:dyDescent="0.3">
      <c r="A395">
        <v>392</v>
      </c>
      <c r="B395" t="s">
        <v>220</v>
      </c>
      <c r="C395" s="4">
        <v>0</v>
      </c>
      <c r="D395">
        <v>0</v>
      </c>
      <c r="E395" t="s">
        <v>212</v>
      </c>
      <c r="F395" t="s">
        <v>215</v>
      </c>
    </row>
    <row r="396" spans="1:6" x14ac:dyDescent="0.3">
      <c r="A396">
        <v>393</v>
      </c>
      <c r="B396" t="s">
        <v>220</v>
      </c>
      <c r="C396" s="4">
        <v>0</v>
      </c>
      <c r="D396">
        <v>0</v>
      </c>
      <c r="E396" t="s">
        <v>212</v>
      </c>
      <c r="F396" t="s">
        <v>215</v>
      </c>
    </row>
    <row r="397" spans="1:6" x14ac:dyDescent="0.3">
      <c r="A397">
        <v>394</v>
      </c>
      <c r="B397" t="s">
        <v>220</v>
      </c>
      <c r="C397" s="4">
        <v>0</v>
      </c>
      <c r="D397">
        <v>0</v>
      </c>
      <c r="E397" t="s">
        <v>212</v>
      </c>
      <c r="F397" t="s">
        <v>215</v>
      </c>
    </row>
    <row r="398" spans="1:6" x14ac:dyDescent="0.3">
      <c r="A398">
        <v>395</v>
      </c>
      <c r="B398" t="s">
        <v>220</v>
      </c>
      <c r="C398" s="4">
        <v>0</v>
      </c>
      <c r="D398">
        <v>0</v>
      </c>
      <c r="E398" t="s">
        <v>212</v>
      </c>
      <c r="F398" t="s">
        <v>215</v>
      </c>
    </row>
    <row r="399" spans="1:6" x14ac:dyDescent="0.3">
      <c r="A399">
        <v>396</v>
      </c>
      <c r="B399" t="s">
        <v>220</v>
      </c>
      <c r="C399" s="4">
        <v>0</v>
      </c>
      <c r="D399">
        <v>0</v>
      </c>
      <c r="E399" t="s">
        <v>212</v>
      </c>
      <c r="F399" t="s">
        <v>215</v>
      </c>
    </row>
    <row r="400" spans="1:6" x14ac:dyDescent="0.3">
      <c r="A400">
        <v>397</v>
      </c>
      <c r="B400" t="s">
        <v>220</v>
      </c>
      <c r="C400" s="4">
        <v>0</v>
      </c>
      <c r="D400">
        <v>0</v>
      </c>
      <c r="E400" t="s">
        <v>212</v>
      </c>
      <c r="F400" t="s">
        <v>215</v>
      </c>
    </row>
    <row r="401" spans="1:6" x14ac:dyDescent="0.3">
      <c r="A401">
        <v>398</v>
      </c>
      <c r="B401" t="s">
        <v>220</v>
      </c>
      <c r="C401" s="4">
        <v>0</v>
      </c>
      <c r="D401">
        <v>0</v>
      </c>
      <c r="E401" t="s">
        <v>212</v>
      </c>
      <c r="F401" t="s">
        <v>215</v>
      </c>
    </row>
    <row r="402" spans="1:6" x14ac:dyDescent="0.3">
      <c r="A402">
        <v>399</v>
      </c>
      <c r="B402" t="s">
        <v>220</v>
      </c>
      <c r="C402" s="4">
        <v>0</v>
      </c>
      <c r="D402">
        <v>0</v>
      </c>
      <c r="E402" t="s">
        <v>212</v>
      </c>
      <c r="F402" t="s">
        <v>215</v>
      </c>
    </row>
    <row r="403" spans="1:6" x14ac:dyDescent="0.3">
      <c r="A403">
        <v>400</v>
      </c>
      <c r="B403" t="s">
        <v>220</v>
      </c>
      <c r="C403" s="4">
        <v>0</v>
      </c>
      <c r="D403">
        <v>0</v>
      </c>
      <c r="E403" t="s">
        <v>212</v>
      </c>
      <c r="F403" t="s">
        <v>215</v>
      </c>
    </row>
    <row r="404" spans="1:6" x14ac:dyDescent="0.3">
      <c r="A404">
        <v>401</v>
      </c>
      <c r="B404" t="s">
        <v>220</v>
      </c>
      <c r="C404" s="4">
        <v>0</v>
      </c>
      <c r="D404">
        <v>0</v>
      </c>
      <c r="E404" t="s">
        <v>212</v>
      </c>
      <c r="F404" t="s">
        <v>215</v>
      </c>
    </row>
    <row r="405" spans="1:6" x14ac:dyDescent="0.3">
      <c r="A405">
        <v>402</v>
      </c>
      <c r="B405" t="s">
        <v>220</v>
      </c>
      <c r="C405" s="4">
        <v>0</v>
      </c>
      <c r="D405">
        <v>0</v>
      </c>
      <c r="E405" t="s">
        <v>212</v>
      </c>
      <c r="F405" t="s">
        <v>215</v>
      </c>
    </row>
    <row r="406" spans="1:6" x14ac:dyDescent="0.3">
      <c r="A406">
        <v>403</v>
      </c>
      <c r="B406" t="s">
        <v>220</v>
      </c>
      <c r="C406" s="4">
        <v>0</v>
      </c>
      <c r="D406">
        <v>0</v>
      </c>
      <c r="E406" t="s">
        <v>212</v>
      </c>
      <c r="F406" t="s">
        <v>215</v>
      </c>
    </row>
    <row r="407" spans="1:6" x14ac:dyDescent="0.3">
      <c r="A407">
        <v>404</v>
      </c>
      <c r="B407" t="s">
        <v>220</v>
      </c>
      <c r="C407" s="4">
        <v>0</v>
      </c>
      <c r="D407">
        <v>0</v>
      </c>
      <c r="E407" t="s">
        <v>212</v>
      </c>
      <c r="F407" t="s">
        <v>215</v>
      </c>
    </row>
    <row r="408" spans="1:6" x14ac:dyDescent="0.3">
      <c r="A408">
        <v>405</v>
      </c>
      <c r="B408" t="s">
        <v>220</v>
      </c>
      <c r="C408" s="4">
        <v>0</v>
      </c>
      <c r="D408">
        <v>0</v>
      </c>
      <c r="E408" t="s">
        <v>212</v>
      </c>
      <c r="F408" t="s">
        <v>215</v>
      </c>
    </row>
    <row r="409" spans="1:6" x14ac:dyDescent="0.3">
      <c r="A409">
        <v>406</v>
      </c>
      <c r="B409" t="s">
        <v>220</v>
      </c>
      <c r="C409" s="4">
        <v>0</v>
      </c>
      <c r="D409">
        <v>0</v>
      </c>
      <c r="E409" t="s">
        <v>212</v>
      </c>
      <c r="F409" t="s">
        <v>215</v>
      </c>
    </row>
    <row r="410" spans="1:6" x14ac:dyDescent="0.3">
      <c r="A410">
        <v>407</v>
      </c>
      <c r="B410" t="s">
        <v>220</v>
      </c>
      <c r="C410" s="4">
        <v>0</v>
      </c>
      <c r="D410">
        <v>0</v>
      </c>
      <c r="E410" t="s">
        <v>212</v>
      </c>
      <c r="F410" t="s">
        <v>215</v>
      </c>
    </row>
    <row r="411" spans="1:6" x14ac:dyDescent="0.3">
      <c r="A411">
        <v>408</v>
      </c>
      <c r="B411" t="s">
        <v>220</v>
      </c>
      <c r="C411" s="4">
        <v>0</v>
      </c>
      <c r="D411">
        <v>0</v>
      </c>
      <c r="E411" t="s">
        <v>212</v>
      </c>
      <c r="F411" t="s">
        <v>215</v>
      </c>
    </row>
    <row r="412" spans="1:6" x14ac:dyDescent="0.3">
      <c r="A412">
        <v>409</v>
      </c>
      <c r="B412" t="s">
        <v>220</v>
      </c>
      <c r="C412" s="4">
        <v>0</v>
      </c>
      <c r="D412">
        <v>0</v>
      </c>
      <c r="E412" t="s">
        <v>212</v>
      </c>
      <c r="F412" t="s">
        <v>215</v>
      </c>
    </row>
    <row r="413" spans="1:6" x14ac:dyDescent="0.3">
      <c r="A413">
        <v>410</v>
      </c>
      <c r="B413" t="s">
        <v>220</v>
      </c>
      <c r="C413" s="4">
        <v>0</v>
      </c>
      <c r="D413">
        <v>0</v>
      </c>
      <c r="E413" t="s">
        <v>212</v>
      </c>
      <c r="F413" t="s">
        <v>215</v>
      </c>
    </row>
    <row r="414" spans="1:6" x14ac:dyDescent="0.3">
      <c r="A414">
        <v>411</v>
      </c>
      <c r="B414" t="s">
        <v>220</v>
      </c>
      <c r="C414" s="4">
        <v>0</v>
      </c>
      <c r="D414">
        <v>0</v>
      </c>
      <c r="E414" t="s">
        <v>212</v>
      </c>
      <c r="F414" t="s">
        <v>215</v>
      </c>
    </row>
    <row r="415" spans="1:6" x14ac:dyDescent="0.3">
      <c r="A415">
        <v>412</v>
      </c>
      <c r="B415" t="s">
        <v>220</v>
      </c>
      <c r="C415" s="4">
        <v>0</v>
      </c>
      <c r="D415">
        <v>0</v>
      </c>
      <c r="E415" t="s">
        <v>212</v>
      </c>
      <c r="F415" t="s">
        <v>215</v>
      </c>
    </row>
    <row r="416" spans="1:6" x14ac:dyDescent="0.3">
      <c r="A416">
        <v>413</v>
      </c>
      <c r="B416" t="s">
        <v>220</v>
      </c>
      <c r="C416" s="4">
        <v>0</v>
      </c>
      <c r="D416">
        <v>0</v>
      </c>
      <c r="E416" t="s">
        <v>212</v>
      </c>
      <c r="F416" t="s">
        <v>215</v>
      </c>
    </row>
    <row r="417" spans="1:6" x14ac:dyDescent="0.3">
      <c r="A417">
        <v>414</v>
      </c>
      <c r="B417" t="s">
        <v>220</v>
      </c>
      <c r="C417" s="4">
        <v>0</v>
      </c>
      <c r="D417">
        <v>0</v>
      </c>
      <c r="E417" t="s">
        <v>212</v>
      </c>
      <c r="F417" t="s">
        <v>215</v>
      </c>
    </row>
    <row r="418" spans="1:6" x14ac:dyDescent="0.3">
      <c r="A418">
        <v>415</v>
      </c>
      <c r="B418" t="s">
        <v>220</v>
      </c>
      <c r="C418" s="4">
        <v>0</v>
      </c>
      <c r="D418">
        <v>0</v>
      </c>
      <c r="E418" t="s">
        <v>212</v>
      </c>
      <c r="F418" t="s">
        <v>215</v>
      </c>
    </row>
    <row r="419" spans="1:6" x14ac:dyDescent="0.3">
      <c r="A419">
        <v>416</v>
      </c>
      <c r="B419" t="s">
        <v>220</v>
      </c>
      <c r="C419" s="4">
        <v>0</v>
      </c>
      <c r="D419">
        <v>0</v>
      </c>
      <c r="E419" t="s">
        <v>212</v>
      </c>
      <c r="F419" t="s">
        <v>215</v>
      </c>
    </row>
    <row r="420" spans="1:6" x14ac:dyDescent="0.3">
      <c r="A420">
        <v>417</v>
      </c>
      <c r="B420" t="s">
        <v>220</v>
      </c>
      <c r="C420" s="4">
        <v>0</v>
      </c>
      <c r="D420">
        <v>0</v>
      </c>
      <c r="E420" t="s">
        <v>212</v>
      </c>
      <c r="F420" t="s">
        <v>215</v>
      </c>
    </row>
    <row r="421" spans="1:6" x14ac:dyDescent="0.3">
      <c r="A421">
        <v>418</v>
      </c>
      <c r="B421" t="s">
        <v>220</v>
      </c>
      <c r="C421" s="4">
        <v>0</v>
      </c>
      <c r="D421">
        <v>0</v>
      </c>
      <c r="E421" t="s">
        <v>212</v>
      </c>
      <c r="F421" t="s">
        <v>215</v>
      </c>
    </row>
    <row r="422" spans="1:6" x14ac:dyDescent="0.3">
      <c r="A422">
        <v>419</v>
      </c>
      <c r="B422" t="s">
        <v>220</v>
      </c>
      <c r="C422" s="4">
        <v>0</v>
      </c>
      <c r="D422">
        <v>0</v>
      </c>
      <c r="E422" t="s">
        <v>212</v>
      </c>
      <c r="F422" t="s">
        <v>215</v>
      </c>
    </row>
    <row r="423" spans="1:6" x14ac:dyDescent="0.3">
      <c r="A423">
        <v>420</v>
      </c>
      <c r="B423" t="s">
        <v>220</v>
      </c>
      <c r="C423" s="4">
        <v>0</v>
      </c>
      <c r="D423">
        <v>0</v>
      </c>
      <c r="E423" t="s">
        <v>212</v>
      </c>
      <c r="F423" t="s">
        <v>215</v>
      </c>
    </row>
    <row r="424" spans="1:6" x14ac:dyDescent="0.3">
      <c r="A424">
        <v>421</v>
      </c>
      <c r="B424" t="s">
        <v>220</v>
      </c>
      <c r="C424" s="4">
        <v>0</v>
      </c>
      <c r="D424">
        <v>0</v>
      </c>
      <c r="E424" t="s">
        <v>212</v>
      </c>
      <c r="F424" t="s">
        <v>215</v>
      </c>
    </row>
    <row r="425" spans="1:6" x14ac:dyDescent="0.3">
      <c r="A425">
        <v>422</v>
      </c>
      <c r="B425" t="s">
        <v>220</v>
      </c>
      <c r="C425" s="4">
        <v>0</v>
      </c>
      <c r="D425">
        <v>0</v>
      </c>
      <c r="E425" t="s">
        <v>212</v>
      </c>
      <c r="F425" t="s">
        <v>215</v>
      </c>
    </row>
    <row r="426" spans="1:6" x14ac:dyDescent="0.3">
      <c r="A426">
        <v>423</v>
      </c>
      <c r="B426" t="s">
        <v>220</v>
      </c>
      <c r="C426" s="4">
        <v>0</v>
      </c>
      <c r="D426">
        <v>0</v>
      </c>
      <c r="E426" t="s">
        <v>212</v>
      </c>
      <c r="F426" t="s">
        <v>215</v>
      </c>
    </row>
    <row r="427" spans="1:6" x14ac:dyDescent="0.3">
      <c r="A427">
        <v>424</v>
      </c>
      <c r="B427" t="s">
        <v>220</v>
      </c>
      <c r="C427" s="4">
        <v>0</v>
      </c>
      <c r="D427">
        <v>0</v>
      </c>
      <c r="E427" t="s">
        <v>212</v>
      </c>
      <c r="F427" t="s">
        <v>215</v>
      </c>
    </row>
    <row r="428" spans="1:6" x14ac:dyDescent="0.3">
      <c r="A428">
        <v>425</v>
      </c>
      <c r="B428" t="s">
        <v>220</v>
      </c>
      <c r="C428" s="4">
        <v>0</v>
      </c>
      <c r="D428">
        <v>0</v>
      </c>
      <c r="E428" t="s">
        <v>212</v>
      </c>
      <c r="F428" t="s">
        <v>215</v>
      </c>
    </row>
    <row r="429" spans="1:6" x14ac:dyDescent="0.3">
      <c r="A429">
        <v>426</v>
      </c>
      <c r="B429" t="s">
        <v>220</v>
      </c>
      <c r="C429" s="4">
        <v>0</v>
      </c>
      <c r="D429">
        <v>0</v>
      </c>
      <c r="E429" t="s">
        <v>212</v>
      </c>
      <c r="F429" t="s">
        <v>215</v>
      </c>
    </row>
    <row r="430" spans="1:6" x14ac:dyDescent="0.3">
      <c r="A430">
        <v>427</v>
      </c>
      <c r="B430" t="s">
        <v>220</v>
      </c>
      <c r="C430" s="4">
        <v>0</v>
      </c>
      <c r="D430">
        <v>0</v>
      </c>
      <c r="E430" t="s">
        <v>212</v>
      </c>
      <c r="F430" t="s">
        <v>215</v>
      </c>
    </row>
    <row r="431" spans="1:6" x14ac:dyDescent="0.3">
      <c r="A431">
        <v>428</v>
      </c>
      <c r="B431" t="s">
        <v>220</v>
      </c>
      <c r="C431" s="4">
        <v>0</v>
      </c>
      <c r="D431">
        <v>0</v>
      </c>
      <c r="E431" t="s">
        <v>212</v>
      </c>
      <c r="F431" t="s">
        <v>215</v>
      </c>
    </row>
    <row r="432" spans="1:6" x14ac:dyDescent="0.3">
      <c r="A432">
        <v>429</v>
      </c>
      <c r="B432" t="s">
        <v>220</v>
      </c>
      <c r="C432" s="4">
        <v>0</v>
      </c>
      <c r="D432">
        <v>0</v>
      </c>
      <c r="E432" t="s">
        <v>212</v>
      </c>
      <c r="F432" t="s">
        <v>215</v>
      </c>
    </row>
    <row r="433" spans="1:6" x14ac:dyDescent="0.3">
      <c r="A433">
        <v>430</v>
      </c>
      <c r="B433" t="s">
        <v>220</v>
      </c>
      <c r="C433" s="4">
        <v>0</v>
      </c>
      <c r="D433">
        <v>0</v>
      </c>
      <c r="E433" t="s">
        <v>212</v>
      </c>
      <c r="F433" t="s">
        <v>215</v>
      </c>
    </row>
    <row r="434" spans="1:6" x14ac:dyDescent="0.3">
      <c r="A434">
        <v>431</v>
      </c>
      <c r="B434" t="s">
        <v>220</v>
      </c>
      <c r="C434" s="4">
        <v>0</v>
      </c>
      <c r="D434">
        <v>0</v>
      </c>
      <c r="E434" t="s">
        <v>212</v>
      </c>
      <c r="F434" t="s">
        <v>215</v>
      </c>
    </row>
    <row r="435" spans="1:6" x14ac:dyDescent="0.3">
      <c r="A435">
        <v>432</v>
      </c>
      <c r="B435" t="s">
        <v>220</v>
      </c>
      <c r="C435" s="4">
        <v>0</v>
      </c>
      <c r="D435">
        <v>0</v>
      </c>
      <c r="E435" t="s">
        <v>212</v>
      </c>
      <c r="F435" t="s">
        <v>215</v>
      </c>
    </row>
    <row r="436" spans="1:6" x14ac:dyDescent="0.3">
      <c r="A436">
        <v>433</v>
      </c>
      <c r="B436" t="s">
        <v>220</v>
      </c>
      <c r="C436" s="4">
        <v>0</v>
      </c>
      <c r="D436">
        <v>0</v>
      </c>
      <c r="E436" t="s">
        <v>212</v>
      </c>
      <c r="F436" t="s">
        <v>215</v>
      </c>
    </row>
    <row r="437" spans="1:6" x14ac:dyDescent="0.3">
      <c r="A437">
        <v>434</v>
      </c>
      <c r="B437" t="s">
        <v>220</v>
      </c>
      <c r="C437" s="4">
        <v>0</v>
      </c>
      <c r="D437">
        <v>0</v>
      </c>
      <c r="E437" t="s">
        <v>212</v>
      </c>
      <c r="F437" t="s">
        <v>215</v>
      </c>
    </row>
    <row r="438" spans="1:6" x14ac:dyDescent="0.3">
      <c r="A438">
        <v>435</v>
      </c>
      <c r="B438" t="s">
        <v>220</v>
      </c>
      <c r="C438" s="4">
        <v>0</v>
      </c>
      <c r="D438">
        <v>0</v>
      </c>
      <c r="E438" t="s">
        <v>212</v>
      </c>
      <c r="F438" t="s">
        <v>215</v>
      </c>
    </row>
    <row r="439" spans="1:6" x14ac:dyDescent="0.3">
      <c r="A439">
        <v>436</v>
      </c>
      <c r="B439" t="s">
        <v>220</v>
      </c>
      <c r="C439" s="4">
        <v>0</v>
      </c>
      <c r="D439">
        <v>0</v>
      </c>
      <c r="E439" t="s">
        <v>212</v>
      </c>
      <c r="F439" t="s">
        <v>215</v>
      </c>
    </row>
    <row r="440" spans="1:6" x14ac:dyDescent="0.3">
      <c r="A440">
        <v>437</v>
      </c>
      <c r="B440" t="s">
        <v>220</v>
      </c>
      <c r="C440" s="4">
        <v>0</v>
      </c>
      <c r="D440">
        <v>0</v>
      </c>
      <c r="E440" t="s">
        <v>212</v>
      </c>
      <c r="F440" t="s">
        <v>215</v>
      </c>
    </row>
    <row r="441" spans="1:6" x14ac:dyDescent="0.3">
      <c r="A441">
        <v>438</v>
      </c>
      <c r="B441" t="s">
        <v>220</v>
      </c>
      <c r="C441" s="4">
        <v>0</v>
      </c>
      <c r="D441">
        <v>0</v>
      </c>
      <c r="E441" t="s">
        <v>212</v>
      </c>
      <c r="F441" t="s">
        <v>215</v>
      </c>
    </row>
    <row r="442" spans="1:6" x14ac:dyDescent="0.3">
      <c r="A442">
        <v>439</v>
      </c>
      <c r="B442" t="s">
        <v>220</v>
      </c>
      <c r="C442" s="4">
        <v>0</v>
      </c>
      <c r="D442">
        <v>0</v>
      </c>
      <c r="E442" t="s">
        <v>212</v>
      </c>
      <c r="F442" t="s">
        <v>215</v>
      </c>
    </row>
    <row r="443" spans="1:6" x14ac:dyDescent="0.3">
      <c r="A443">
        <v>440</v>
      </c>
      <c r="B443" t="s">
        <v>220</v>
      </c>
      <c r="C443" s="4">
        <v>0</v>
      </c>
      <c r="D443">
        <v>0</v>
      </c>
      <c r="E443" t="s">
        <v>212</v>
      </c>
      <c r="F443" t="s">
        <v>215</v>
      </c>
    </row>
    <row r="444" spans="1:6" x14ac:dyDescent="0.3">
      <c r="A444">
        <v>441</v>
      </c>
      <c r="B444" t="s">
        <v>220</v>
      </c>
      <c r="C444" s="4">
        <v>0</v>
      </c>
      <c r="D444">
        <v>0</v>
      </c>
      <c r="E444" t="s">
        <v>212</v>
      </c>
      <c r="F444" t="s">
        <v>215</v>
      </c>
    </row>
    <row r="445" spans="1:6" x14ac:dyDescent="0.3">
      <c r="A445">
        <v>442</v>
      </c>
      <c r="B445" t="s">
        <v>220</v>
      </c>
      <c r="C445" s="4">
        <v>0</v>
      </c>
      <c r="D445">
        <v>0</v>
      </c>
      <c r="E445" t="s">
        <v>212</v>
      </c>
      <c r="F445" t="s">
        <v>215</v>
      </c>
    </row>
    <row r="446" spans="1:6" x14ac:dyDescent="0.3">
      <c r="A446">
        <v>443</v>
      </c>
      <c r="B446" t="s">
        <v>220</v>
      </c>
      <c r="C446" s="4">
        <v>0</v>
      </c>
      <c r="D446">
        <v>0</v>
      </c>
      <c r="E446" t="s">
        <v>212</v>
      </c>
      <c r="F446" t="s">
        <v>215</v>
      </c>
    </row>
    <row r="447" spans="1:6" x14ac:dyDescent="0.3">
      <c r="A447">
        <v>444</v>
      </c>
      <c r="B447" t="s">
        <v>220</v>
      </c>
      <c r="C447" s="4">
        <v>0</v>
      </c>
      <c r="D447">
        <v>0</v>
      </c>
      <c r="E447" t="s">
        <v>212</v>
      </c>
      <c r="F447" t="s">
        <v>215</v>
      </c>
    </row>
    <row r="448" spans="1:6" x14ac:dyDescent="0.3">
      <c r="A448">
        <v>445</v>
      </c>
      <c r="B448" t="s">
        <v>220</v>
      </c>
      <c r="C448" s="4">
        <v>0</v>
      </c>
      <c r="D448">
        <v>0</v>
      </c>
      <c r="E448" t="s">
        <v>212</v>
      </c>
      <c r="F448" t="s">
        <v>215</v>
      </c>
    </row>
    <row r="449" spans="1:6" x14ac:dyDescent="0.3">
      <c r="A449">
        <v>446</v>
      </c>
      <c r="B449" t="s">
        <v>220</v>
      </c>
      <c r="C449" s="4">
        <v>0</v>
      </c>
      <c r="D449">
        <v>0</v>
      </c>
      <c r="E449" t="s">
        <v>212</v>
      </c>
      <c r="F449" t="s">
        <v>215</v>
      </c>
    </row>
    <row r="450" spans="1:6" x14ac:dyDescent="0.3">
      <c r="A450">
        <v>447</v>
      </c>
      <c r="B450" t="s">
        <v>220</v>
      </c>
      <c r="C450" s="4">
        <v>0</v>
      </c>
      <c r="D450">
        <v>0</v>
      </c>
      <c r="E450" t="s">
        <v>212</v>
      </c>
      <c r="F450" t="s">
        <v>215</v>
      </c>
    </row>
    <row r="451" spans="1:6" x14ac:dyDescent="0.3">
      <c r="A451">
        <v>448</v>
      </c>
      <c r="B451" t="s">
        <v>220</v>
      </c>
      <c r="C451" s="4">
        <v>0</v>
      </c>
      <c r="D451">
        <v>0</v>
      </c>
      <c r="E451" t="s">
        <v>212</v>
      </c>
      <c r="F451" t="s">
        <v>215</v>
      </c>
    </row>
    <row r="452" spans="1:6" x14ac:dyDescent="0.3">
      <c r="A452">
        <v>449</v>
      </c>
      <c r="B452" t="s">
        <v>220</v>
      </c>
      <c r="C452" s="4">
        <v>0</v>
      </c>
      <c r="D452">
        <v>0</v>
      </c>
      <c r="E452" t="s">
        <v>212</v>
      </c>
      <c r="F452" t="s">
        <v>215</v>
      </c>
    </row>
    <row r="453" spans="1:6" x14ac:dyDescent="0.3">
      <c r="A453">
        <v>450</v>
      </c>
      <c r="B453" t="s">
        <v>220</v>
      </c>
      <c r="C453" s="4">
        <v>0</v>
      </c>
      <c r="D453">
        <v>0</v>
      </c>
      <c r="E453" t="s">
        <v>212</v>
      </c>
      <c r="F453" t="s">
        <v>215</v>
      </c>
    </row>
    <row r="454" spans="1:6" x14ac:dyDescent="0.3">
      <c r="A454">
        <v>451</v>
      </c>
      <c r="B454" t="s">
        <v>220</v>
      </c>
      <c r="C454" s="4">
        <v>0</v>
      </c>
      <c r="D454">
        <v>0</v>
      </c>
      <c r="E454" t="s">
        <v>212</v>
      </c>
      <c r="F454" t="s">
        <v>215</v>
      </c>
    </row>
    <row r="455" spans="1:6" x14ac:dyDescent="0.3">
      <c r="A455">
        <v>452</v>
      </c>
      <c r="B455" t="s">
        <v>220</v>
      </c>
      <c r="C455" s="4">
        <v>0</v>
      </c>
      <c r="D455">
        <v>0</v>
      </c>
      <c r="E455" t="s">
        <v>212</v>
      </c>
      <c r="F455" t="s">
        <v>215</v>
      </c>
    </row>
    <row r="456" spans="1:6" x14ac:dyDescent="0.3">
      <c r="A456">
        <v>453</v>
      </c>
      <c r="B456" t="s">
        <v>220</v>
      </c>
      <c r="C456" s="4">
        <v>0</v>
      </c>
      <c r="D456">
        <v>0</v>
      </c>
      <c r="E456" t="s">
        <v>212</v>
      </c>
      <c r="F456" t="s">
        <v>215</v>
      </c>
    </row>
    <row r="457" spans="1:6" x14ac:dyDescent="0.3">
      <c r="A457">
        <v>454</v>
      </c>
      <c r="B457" t="s">
        <v>220</v>
      </c>
      <c r="C457" s="4">
        <v>0</v>
      </c>
      <c r="D457">
        <v>0</v>
      </c>
      <c r="E457" t="s">
        <v>212</v>
      </c>
      <c r="F457" t="s">
        <v>215</v>
      </c>
    </row>
    <row r="458" spans="1:6" x14ac:dyDescent="0.3">
      <c r="A458">
        <v>455</v>
      </c>
      <c r="B458" t="s">
        <v>220</v>
      </c>
      <c r="C458" s="4">
        <v>0</v>
      </c>
      <c r="D458">
        <v>0</v>
      </c>
      <c r="E458" t="s">
        <v>212</v>
      </c>
      <c r="F458" t="s">
        <v>215</v>
      </c>
    </row>
    <row r="459" spans="1:6" x14ac:dyDescent="0.3">
      <c r="A459">
        <v>456</v>
      </c>
      <c r="B459" t="s">
        <v>220</v>
      </c>
      <c r="C459" s="4">
        <v>0</v>
      </c>
      <c r="D459">
        <v>0</v>
      </c>
      <c r="E459" t="s">
        <v>212</v>
      </c>
      <c r="F459" t="s">
        <v>215</v>
      </c>
    </row>
    <row r="460" spans="1:6" x14ac:dyDescent="0.3">
      <c r="A460">
        <v>457</v>
      </c>
      <c r="B460" t="s">
        <v>220</v>
      </c>
      <c r="C460" s="4">
        <v>0</v>
      </c>
      <c r="D460">
        <v>0</v>
      </c>
      <c r="E460" t="s">
        <v>212</v>
      </c>
      <c r="F460" t="s">
        <v>215</v>
      </c>
    </row>
    <row r="461" spans="1:6" x14ac:dyDescent="0.3">
      <c r="A461">
        <v>458</v>
      </c>
      <c r="B461" t="s">
        <v>220</v>
      </c>
      <c r="C461" s="4">
        <v>0</v>
      </c>
      <c r="D461">
        <v>0</v>
      </c>
      <c r="E461" t="s">
        <v>212</v>
      </c>
      <c r="F461" t="s">
        <v>215</v>
      </c>
    </row>
    <row r="462" spans="1:6" x14ac:dyDescent="0.3">
      <c r="A462">
        <v>459</v>
      </c>
      <c r="B462" t="s">
        <v>220</v>
      </c>
      <c r="C462" s="4">
        <v>0</v>
      </c>
      <c r="D462">
        <v>0</v>
      </c>
      <c r="E462" t="s">
        <v>212</v>
      </c>
      <c r="F462" t="s">
        <v>215</v>
      </c>
    </row>
    <row r="463" spans="1:6" x14ac:dyDescent="0.3">
      <c r="A463">
        <v>460</v>
      </c>
      <c r="B463" t="s">
        <v>220</v>
      </c>
      <c r="C463" s="4">
        <v>0</v>
      </c>
      <c r="D463">
        <v>0</v>
      </c>
      <c r="E463" t="s">
        <v>212</v>
      </c>
      <c r="F463" t="s">
        <v>215</v>
      </c>
    </row>
    <row r="464" spans="1:6" x14ac:dyDescent="0.3">
      <c r="A464">
        <v>461</v>
      </c>
      <c r="B464" t="s">
        <v>220</v>
      </c>
      <c r="C464" s="4">
        <v>0</v>
      </c>
      <c r="D464">
        <v>0</v>
      </c>
      <c r="E464" t="s">
        <v>212</v>
      </c>
      <c r="F464" t="s">
        <v>215</v>
      </c>
    </row>
    <row r="465" spans="1:6" x14ac:dyDescent="0.3">
      <c r="A465">
        <v>462</v>
      </c>
      <c r="B465" t="s">
        <v>220</v>
      </c>
      <c r="C465" s="4">
        <v>0</v>
      </c>
      <c r="D465">
        <v>0</v>
      </c>
      <c r="E465" t="s">
        <v>212</v>
      </c>
      <c r="F465" t="s">
        <v>215</v>
      </c>
    </row>
    <row r="466" spans="1:6" x14ac:dyDescent="0.3">
      <c r="A466">
        <v>463</v>
      </c>
      <c r="B466" t="s">
        <v>220</v>
      </c>
      <c r="C466" s="4">
        <v>0</v>
      </c>
      <c r="D466">
        <v>0</v>
      </c>
      <c r="E466" t="s">
        <v>212</v>
      </c>
      <c r="F466" t="s">
        <v>215</v>
      </c>
    </row>
    <row r="467" spans="1:6" x14ac:dyDescent="0.3">
      <c r="A467">
        <v>464</v>
      </c>
      <c r="B467" t="s">
        <v>220</v>
      </c>
      <c r="C467" s="4">
        <v>0</v>
      </c>
      <c r="D467">
        <v>0</v>
      </c>
      <c r="E467" t="s">
        <v>212</v>
      </c>
      <c r="F467" t="s">
        <v>215</v>
      </c>
    </row>
    <row r="468" spans="1:6" x14ac:dyDescent="0.3">
      <c r="A468">
        <v>465</v>
      </c>
      <c r="B468" t="s">
        <v>220</v>
      </c>
      <c r="C468" s="4">
        <v>0</v>
      </c>
      <c r="D468">
        <v>0</v>
      </c>
      <c r="E468" t="s">
        <v>212</v>
      </c>
      <c r="F468" t="s">
        <v>215</v>
      </c>
    </row>
    <row r="469" spans="1:6" x14ac:dyDescent="0.3">
      <c r="A469">
        <v>466</v>
      </c>
      <c r="B469" t="s">
        <v>220</v>
      </c>
      <c r="C469" s="4">
        <v>0</v>
      </c>
      <c r="D469">
        <v>0</v>
      </c>
      <c r="E469" t="s">
        <v>212</v>
      </c>
      <c r="F469" t="s">
        <v>215</v>
      </c>
    </row>
    <row r="470" spans="1:6" x14ac:dyDescent="0.3">
      <c r="A470">
        <v>467</v>
      </c>
      <c r="B470" t="s">
        <v>220</v>
      </c>
      <c r="C470" s="4">
        <v>0</v>
      </c>
      <c r="D470">
        <v>0</v>
      </c>
      <c r="E470" t="s">
        <v>212</v>
      </c>
      <c r="F470" t="s">
        <v>215</v>
      </c>
    </row>
    <row r="471" spans="1:6" x14ac:dyDescent="0.3">
      <c r="A471">
        <v>468</v>
      </c>
      <c r="B471" t="s">
        <v>220</v>
      </c>
      <c r="C471" s="4">
        <v>0</v>
      </c>
      <c r="D471">
        <v>0</v>
      </c>
      <c r="E471" t="s">
        <v>212</v>
      </c>
      <c r="F471" t="s">
        <v>215</v>
      </c>
    </row>
    <row r="472" spans="1:6" x14ac:dyDescent="0.3">
      <c r="A472">
        <v>469</v>
      </c>
      <c r="B472" t="s">
        <v>220</v>
      </c>
      <c r="C472" s="4">
        <v>0</v>
      </c>
      <c r="D472">
        <v>0</v>
      </c>
      <c r="E472" t="s">
        <v>212</v>
      </c>
      <c r="F472" t="s">
        <v>215</v>
      </c>
    </row>
    <row r="473" spans="1:6" x14ac:dyDescent="0.3">
      <c r="A473">
        <v>470</v>
      </c>
      <c r="B473" t="s">
        <v>220</v>
      </c>
      <c r="C473" s="4">
        <v>0</v>
      </c>
      <c r="D473">
        <v>0</v>
      </c>
      <c r="E473" t="s">
        <v>212</v>
      </c>
      <c r="F473" t="s">
        <v>215</v>
      </c>
    </row>
    <row r="474" spans="1:6" x14ac:dyDescent="0.3">
      <c r="A474">
        <v>471</v>
      </c>
      <c r="B474" t="s">
        <v>220</v>
      </c>
      <c r="C474" s="4">
        <v>0</v>
      </c>
      <c r="D474">
        <v>0</v>
      </c>
      <c r="E474" t="s">
        <v>212</v>
      </c>
      <c r="F474" t="s">
        <v>215</v>
      </c>
    </row>
    <row r="475" spans="1:6" x14ac:dyDescent="0.3">
      <c r="A475">
        <v>472</v>
      </c>
      <c r="B475" t="s">
        <v>220</v>
      </c>
      <c r="C475" s="4">
        <v>0</v>
      </c>
      <c r="D475">
        <v>0</v>
      </c>
      <c r="E475" t="s">
        <v>212</v>
      </c>
      <c r="F475" t="s">
        <v>215</v>
      </c>
    </row>
    <row r="476" spans="1:6" x14ac:dyDescent="0.3">
      <c r="A476">
        <v>473</v>
      </c>
      <c r="B476" t="s">
        <v>220</v>
      </c>
      <c r="C476" s="4">
        <v>0</v>
      </c>
      <c r="D476">
        <v>0</v>
      </c>
      <c r="E476" t="s">
        <v>212</v>
      </c>
      <c r="F476" t="s">
        <v>215</v>
      </c>
    </row>
    <row r="477" spans="1:6" x14ac:dyDescent="0.3">
      <c r="A477">
        <v>474</v>
      </c>
      <c r="B477" t="s">
        <v>220</v>
      </c>
      <c r="C477" s="4">
        <v>0</v>
      </c>
      <c r="D477">
        <v>0</v>
      </c>
      <c r="E477" t="s">
        <v>212</v>
      </c>
      <c r="F477" t="s">
        <v>215</v>
      </c>
    </row>
    <row r="478" spans="1:6" x14ac:dyDescent="0.3">
      <c r="A478">
        <v>475</v>
      </c>
      <c r="B478" t="s">
        <v>220</v>
      </c>
      <c r="C478" s="4">
        <v>0</v>
      </c>
      <c r="D478">
        <v>0</v>
      </c>
      <c r="E478" t="s">
        <v>212</v>
      </c>
      <c r="F478" t="s">
        <v>215</v>
      </c>
    </row>
    <row r="479" spans="1:6" x14ac:dyDescent="0.3">
      <c r="A479">
        <v>476</v>
      </c>
      <c r="B479" t="s">
        <v>220</v>
      </c>
      <c r="C479" s="4">
        <v>0</v>
      </c>
      <c r="D479">
        <v>0</v>
      </c>
      <c r="E479" t="s">
        <v>212</v>
      </c>
      <c r="F479" t="s">
        <v>215</v>
      </c>
    </row>
    <row r="480" spans="1:6" x14ac:dyDescent="0.3">
      <c r="A480">
        <v>477</v>
      </c>
      <c r="B480" t="s">
        <v>220</v>
      </c>
      <c r="C480" s="4">
        <v>0</v>
      </c>
      <c r="D480">
        <v>0</v>
      </c>
      <c r="E480" t="s">
        <v>212</v>
      </c>
      <c r="F480" t="s">
        <v>215</v>
      </c>
    </row>
    <row r="481" spans="1:6" x14ac:dyDescent="0.3">
      <c r="A481">
        <v>478</v>
      </c>
      <c r="B481" t="s">
        <v>220</v>
      </c>
      <c r="C481" s="4">
        <v>0</v>
      </c>
      <c r="D481">
        <v>0</v>
      </c>
      <c r="E481" t="s">
        <v>212</v>
      </c>
      <c r="F481" t="s">
        <v>215</v>
      </c>
    </row>
    <row r="482" spans="1:6" x14ac:dyDescent="0.3">
      <c r="A482">
        <v>479</v>
      </c>
      <c r="B482" t="s">
        <v>220</v>
      </c>
      <c r="C482" s="4">
        <v>0</v>
      </c>
      <c r="D482">
        <v>0</v>
      </c>
      <c r="E482" t="s">
        <v>212</v>
      </c>
      <c r="F482" t="s">
        <v>215</v>
      </c>
    </row>
    <row r="483" spans="1:6" x14ac:dyDescent="0.3">
      <c r="A483">
        <v>480</v>
      </c>
      <c r="B483" t="s">
        <v>220</v>
      </c>
      <c r="C483" s="4">
        <v>0</v>
      </c>
      <c r="D483">
        <v>0</v>
      </c>
      <c r="E483" t="s">
        <v>212</v>
      </c>
      <c r="F483" t="s">
        <v>215</v>
      </c>
    </row>
    <row r="484" spans="1:6" x14ac:dyDescent="0.3">
      <c r="A484">
        <v>481</v>
      </c>
      <c r="B484" t="s">
        <v>220</v>
      </c>
      <c r="C484" s="4">
        <v>0</v>
      </c>
      <c r="D484">
        <v>0</v>
      </c>
      <c r="E484" t="s">
        <v>212</v>
      </c>
      <c r="F484" t="s">
        <v>215</v>
      </c>
    </row>
    <row r="485" spans="1:6" x14ac:dyDescent="0.3">
      <c r="A485">
        <v>482</v>
      </c>
      <c r="B485" t="s">
        <v>220</v>
      </c>
      <c r="C485" s="4">
        <v>0</v>
      </c>
      <c r="D485">
        <v>0</v>
      </c>
      <c r="E485" t="s">
        <v>212</v>
      </c>
      <c r="F485" t="s">
        <v>215</v>
      </c>
    </row>
    <row r="486" spans="1:6" x14ac:dyDescent="0.3">
      <c r="A486">
        <v>483</v>
      </c>
      <c r="B486" t="s">
        <v>220</v>
      </c>
      <c r="C486" s="4">
        <v>0</v>
      </c>
      <c r="D486">
        <v>0</v>
      </c>
      <c r="E486" t="s">
        <v>212</v>
      </c>
      <c r="F486" t="s">
        <v>215</v>
      </c>
    </row>
    <row r="487" spans="1:6" x14ac:dyDescent="0.3">
      <c r="A487">
        <v>484</v>
      </c>
      <c r="B487" t="s">
        <v>220</v>
      </c>
      <c r="C487" s="4">
        <v>0</v>
      </c>
      <c r="D487">
        <v>0</v>
      </c>
      <c r="E487" t="s">
        <v>212</v>
      </c>
      <c r="F487" t="s">
        <v>215</v>
      </c>
    </row>
    <row r="488" spans="1:6" x14ac:dyDescent="0.3">
      <c r="A488">
        <v>485</v>
      </c>
      <c r="B488" t="s">
        <v>220</v>
      </c>
      <c r="C488" s="4">
        <v>0</v>
      </c>
      <c r="D488">
        <v>0</v>
      </c>
      <c r="E488" t="s">
        <v>212</v>
      </c>
      <c r="F488" t="s">
        <v>215</v>
      </c>
    </row>
    <row r="489" spans="1:6" x14ac:dyDescent="0.3">
      <c r="A489">
        <v>486</v>
      </c>
      <c r="B489" t="s">
        <v>220</v>
      </c>
      <c r="C489" s="4">
        <v>0</v>
      </c>
      <c r="D489">
        <v>0</v>
      </c>
      <c r="E489" t="s">
        <v>212</v>
      </c>
      <c r="F489" t="s">
        <v>215</v>
      </c>
    </row>
    <row r="490" spans="1:6" x14ac:dyDescent="0.3">
      <c r="A490">
        <v>487</v>
      </c>
      <c r="B490" t="s">
        <v>220</v>
      </c>
      <c r="C490" s="4">
        <v>0</v>
      </c>
      <c r="D490">
        <v>0</v>
      </c>
      <c r="E490" t="s">
        <v>212</v>
      </c>
      <c r="F490" t="s">
        <v>215</v>
      </c>
    </row>
    <row r="491" spans="1:6" x14ac:dyDescent="0.3">
      <c r="A491">
        <v>488</v>
      </c>
      <c r="B491" t="s">
        <v>220</v>
      </c>
      <c r="C491" s="4">
        <v>0</v>
      </c>
      <c r="D491">
        <v>0</v>
      </c>
      <c r="E491" t="s">
        <v>212</v>
      </c>
      <c r="F491" t="s">
        <v>215</v>
      </c>
    </row>
    <row r="492" spans="1:6" x14ac:dyDescent="0.3">
      <c r="A492">
        <v>489</v>
      </c>
      <c r="B492" t="s">
        <v>220</v>
      </c>
      <c r="C492" s="4">
        <v>0</v>
      </c>
      <c r="D492">
        <v>0</v>
      </c>
      <c r="E492" t="s">
        <v>212</v>
      </c>
      <c r="F492" t="s">
        <v>215</v>
      </c>
    </row>
    <row r="493" spans="1:6" x14ac:dyDescent="0.3">
      <c r="A493">
        <v>490</v>
      </c>
      <c r="B493" t="s">
        <v>220</v>
      </c>
      <c r="C493" s="4">
        <v>0</v>
      </c>
      <c r="D493">
        <v>0</v>
      </c>
      <c r="E493" t="s">
        <v>212</v>
      </c>
      <c r="F493" t="s">
        <v>215</v>
      </c>
    </row>
    <row r="494" spans="1:6" x14ac:dyDescent="0.3">
      <c r="A494">
        <v>491</v>
      </c>
      <c r="B494" t="s">
        <v>220</v>
      </c>
      <c r="C494" s="4">
        <v>0</v>
      </c>
      <c r="D494">
        <v>0</v>
      </c>
      <c r="E494" t="s">
        <v>212</v>
      </c>
      <c r="F494" t="s">
        <v>215</v>
      </c>
    </row>
    <row r="495" spans="1:6" x14ac:dyDescent="0.3">
      <c r="A495">
        <v>492</v>
      </c>
      <c r="B495" t="s">
        <v>220</v>
      </c>
      <c r="C495" s="4">
        <v>0</v>
      </c>
      <c r="D495">
        <v>0</v>
      </c>
      <c r="E495" t="s">
        <v>212</v>
      </c>
      <c r="F495" t="s">
        <v>215</v>
      </c>
    </row>
    <row r="496" spans="1:6" x14ac:dyDescent="0.3">
      <c r="A496">
        <v>493</v>
      </c>
      <c r="B496" t="s">
        <v>220</v>
      </c>
      <c r="C496" s="4">
        <v>0</v>
      </c>
      <c r="D496">
        <v>0</v>
      </c>
      <c r="E496" t="s">
        <v>212</v>
      </c>
      <c r="F496" t="s">
        <v>215</v>
      </c>
    </row>
    <row r="497" spans="1:6" x14ac:dyDescent="0.3">
      <c r="A497">
        <v>494</v>
      </c>
      <c r="B497" t="s">
        <v>220</v>
      </c>
      <c r="C497" s="4">
        <v>0</v>
      </c>
      <c r="D497">
        <v>0</v>
      </c>
      <c r="E497" t="s">
        <v>212</v>
      </c>
      <c r="F497" t="s">
        <v>215</v>
      </c>
    </row>
    <row r="498" spans="1:6" x14ac:dyDescent="0.3">
      <c r="A498">
        <v>495</v>
      </c>
      <c r="B498" t="s">
        <v>220</v>
      </c>
      <c r="C498" s="4">
        <v>0</v>
      </c>
      <c r="D498">
        <v>0</v>
      </c>
      <c r="E498" t="s">
        <v>212</v>
      </c>
      <c r="F498" t="s">
        <v>215</v>
      </c>
    </row>
    <row r="499" spans="1:6" x14ac:dyDescent="0.3">
      <c r="A499">
        <v>496</v>
      </c>
      <c r="B499" t="s">
        <v>220</v>
      </c>
      <c r="C499" s="4">
        <v>0</v>
      </c>
      <c r="D499">
        <v>0</v>
      </c>
      <c r="E499" t="s">
        <v>212</v>
      </c>
      <c r="F499" t="s">
        <v>215</v>
      </c>
    </row>
    <row r="500" spans="1:6" x14ac:dyDescent="0.3">
      <c r="A500">
        <v>497</v>
      </c>
      <c r="B500" t="s">
        <v>220</v>
      </c>
      <c r="C500" s="4">
        <v>0</v>
      </c>
      <c r="D500">
        <v>0</v>
      </c>
      <c r="E500" t="s">
        <v>212</v>
      </c>
      <c r="F500" t="s">
        <v>215</v>
      </c>
    </row>
    <row r="501" spans="1:6" x14ac:dyDescent="0.3">
      <c r="A501">
        <v>498</v>
      </c>
      <c r="B501" t="s">
        <v>220</v>
      </c>
      <c r="C501" s="4">
        <v>0</v>
      </c>
      <c r="D501">
        <v>0</v>
      </c>
      <c r="E501" t="s">
        <v>212</v>
      </c>
      <c r="F501" t="s">
        <v>215</v>
      </c>
    </row>
    <row r="502" spans="1:6" x14ac:dyDescent="0.3">
      <c r="A502">
        <v>499</v>
      </c>
      <c r="B502" t="s">
        <v>220</v>
      </c>
      <c r="C502" s="4">
        <v>0</v>
      </c>
      <c r="D502">
        <v>0</v>
      </c>
      <c r="E502" t="s">
        <v>212</v>
      </c>
      <c r="F502" t="s">
        <v>215</v>
      </c>
    </row>
    <row r="503" spans="1:6" x14ac:dyDescent="0.3">
      <c r="A503">
        <v>500</v>
      </c>
      <c r="B503" t="s">
        <v>220</v>
      </c>
      <c r="C503" s="4">
        <v>0</v>
      </c>
      <c r="D503">
        <v>0</v>
      </c>
      <c r="E503" t="s">
        <v>212</v>
      </c>
      <c r="F503" t="s">
        <v>215</v>
      </c>
    </row>
    <row r="504" spans="1:6" x14ac:dyDescent="0.3">
      <c r="A504">
        <v>501</v>
      </c>
      <c r="B504" t="s">
        <v>220</v>
      </c>
      <c r="C504" s="4">
        <v>0</v>
      </c>
      <c r="D504">
        <v>0</v>
      </c>
      <c r="E504" t="s">
        <v>212</v>
      </c>
      <c r="F504" t="s">
        <v>215</v>
      </c>
    </row>
    <row r="505" spans="1:6" x14ac:dyDescent="0.3">
      <c r="A505">
        <v>502</v>
      </c>
      <c r="B505" t="s">
        <v>220</v>
      </c>
      <c r="C505" s="4">
        <v>0</v>
      </c>
      <c r="D505">
        <v>0</v>
      </c>
      <c r="E505" t="s">
        <v>212</v>
      </c>
      <c r="F505" t="s">
        <v>215</v>
      </c>
    </row>
    <row r="506" spans="1:6" x14ac:dyDescent="0.3">
      <c r="A506">
        <v>503</v>
      </c>
      <c r="B506" t="s">
        <v>220</v>
      </c>
      <c r="C506" s="4">
        <v>0</v>
      </c>
      <c r="D506">
        <v>0</v>
      </c>
      <c r="E506" t="s">
        <v>212</v>
      </c>
      <c r="F506" t="s">
        <v>215</v>
      </c>
    </row>
    <row r="507" spans="1:6" x14ac:dyDescent="0.3">
      <c r="A507">
        <v>504</v>
      </c>
      <c r="B507" t="s">
        <v>220</v>
      </c>
      <c r="C507" s="4">
        <v>0</v>
      </c>
      <c r="D507">
        <v>0</v>
      </c>
      <c r="E507" t="s">
        <v>212</v>
      </c>
      <c r="F507" t="s">
        <v>215</v>
      </c>
    </row>
    <row r="508" spans="1:6" x14ac:dyDescent="0.3">
      <c r="A508">
        <v>505</v>
      </c>
      <c r="B508" t="s">
        <v>220</v>
      </c>
      <c r="C508" s="4">
        <v>0</v>
      </c>
      <c r="D508">
        <v>0</v>
      </c>
      <c r="E508" t="s">
        <v>212</v>
      </c>
      <c r="F508" t="s">
        <v>215</v>
      </c>
    </row>
    <row r="509" spans="1:6" x14ac:dyDescent="0.3">
      <c r="A509">
        <v>506</v>
      </c>
      <c r="B509" t="s">
        <v>220</v>
      </c>
      <c r="C509" s="4">
        <v>0</v>
      </c>
      <c r="D509">
        <v>0</v>
      </c>
      <c r="E509" t="s">
        <v>212</v>
      </c>
      <c r="F509" t="s">
        <v>215</v>
      </c>
    </row>
    <row r="510" spans="1:6" x14ac:dyDescent="0.3">
      <c r="A510">
        <v>507</v>
      </c>
      <c r="B510" t="s">
        <v>220</v>
      </c>
      <c r="C510" s="4">
        <v>0</v>
      </c>
      <c r="D510">
        <v>0</v>
      </c>
      <c r="E510" t="s">
        <v>212</v>
      </c>
      <c r="F510" t="s">
        <v>215</v>
      </c>
    </row>
    <row r="511" spans="1:6" x14ac:dyDescent="0.3">
      <c r="A511">
        <v>508</v>
      </c>
      <c r="B511" t="s">
        <v>220</v>
      </c>
      <c r="C511" s="4">
        <v>0</v>
      </c>
      <c r="D511">
        <v>0</v>
      </c>
      <c r="E511" t="s">
        <v>212</v>
      </c>
      <c r="F511" t="s">
        <v>215</v>
      </c>
    </row>
    <row r="512" spans="1:6" x14ac:dyDescent="0.3">
      <c r="A512">
        <v>509</v>
      </c>
      <c r="B512" t="s">
        <v>220</v>
      </c>
      <c r="C512" s="4">
        <v>0</v>
      </c>
      <c r="D512">
        <v>0</v>
      </c>
      <c r="E512" t="s">
        <v>212</v>
      </c>
      <c r="F512" t="s">
        <v>215</v>
      </c>
    </row>
    <row r="513" spans="1:6" x14ac:dyDescent="0.3">
      <c r="A513">
        <v>510</v>
      </c>
      <c r="B513" t="s">
        <v>220</v>
      </c>
      <c r="C513" s="4">
        <v>0</v>
      </c>
      <c r="D513">
        <v>0</v>
      </c>
      <c r="E513" t="s">
        <v>212</v>
      </c>
      <c r="F513" t="s">
        <v>215</v>
      </c>
    </row>
    <row r="514" spans="1:6" x14ac:dyDescent="0.3">
      <c r="A514">
        <v>511</v>
      </c>
      <c r="B514" t="s">
        <v>220</v>
      </c>
      <c r="C514" s="4">
        <v>0</v>
      </c>
      <c r="D514">
        <v>0</v>
      </c>
      <c r="E514" t="s">
        <v>212</v>
      </c>
      <c r="F514" t="s">
        <v>215</v>
      </c>
    </row>
    <row r="515" spans="1:6" x14ac:dyDescent="0.3">
      <c r="A515">
        <v>512</v>
      </c>
      <c r="B515" t="s">
        <v>220</v>
      </c>
      <c r="C515" s="4">
        <v>0</v>
      </c>
      <c r="D515">
        <v>0</v>
      </c>
      <c r="E515" t="s">
        <v>212</v>
      </c>
      <c r="F515" t="s">
        <v>215</v>
      </c>
    </row>
    <row r="516" spans="1:6" x14ac:dyDescent="0.3">
      <c r="A516">
        <v>513</v>
      </c>
      <c r="B516" t="s">
        <v>220</v>
      </c>
      <c r="C516" s="4">
        <v>0</v>
      </c>
      <c r="D516">
        <v>0</v>
      </c>
      <c r="E516" t="s">
        <v>212</v>
      </c>
      <c r="F516" t="s">
        <v>215</v>
      </c>
    </row>
    <row r="517" spans="1:6" x14ac:dyDescent="0.3">
      <c r="A517">
        <v>514</v>
      </c>
      <c r="B517" t="s">
        <v>220</v>
      </c>
      <c r="C517" s="4">
        <v>0</v>
      </c>
      <c r="D517">
        <v>0</v>
      </c>
      <c r="E517" t="s">
        <v>212</v>
      </c>
      <c r="F517" t="s">
        <v>215</v>
      </c>
    </row>
    <row r="518" spans="1:6" x14ac:dyDescent="0.3">
      <c r="A518">
        <v>515</v>
      </c>
      <c r="B518" t="s">
        <v>220</v>
      </c>
      <c r="C518" s="4">
        <v>0</v>
      </c>
      <c r="D518">
        <v>0</v>
      </c>
      <c r="E518" t="s">
        <v>212</v>
      </c>
      <c r="F518" t="s">
        <v>215</v>
      </c>
    </row>
    <row r="519" spans="1:6" x14ac:dyDescent="0.3">
      <c r="A519">
        <v>516</v>
      </c>
      <c r="B519" t="s">
        <v>220</v>
      </c>
      <c r="C519" s="4">
        <v>0</v>
      </c>
      <c r="D519">
        <v>0</v>
      </c>
      <c r="E519" t="s">
        <v>212</v>
      </c>
      <c r="F519" t="s">
        <v>215</v>
      </c>
    </row>
    <row r="520" spans="1:6" x14ac:dyDescent="0.3">
      <c r="A520">
        <v>517</v>
      </c>
      <c r="B520" t="s">
        <v>220</v>
      </c>
      <c r="C520" s="4">
        <v>0</v>
      </c>
      <c r="D520">
        <v>0</v>
      </c>
      <c r="E520" t="s">
        <v>212</v>
      </c>
      <c r="F520" t="s">
        <v>215</v>
      </c>
    </row>
    <row r="521" spans="1:6" x14ac:dyDescent="0.3">
      <c r="A521">
        <v>518</v>
      </c>
      <c r="B521" t="s">
        <v>220</v>
      </c>
      <c r="C521" s="4">
        <v>0</v>
      </c>
      <c r="D521">
        <v>0</v>
      </c>
      <c r="E521" t="s">
        <v>212</v>
      </c>
      <c r="F521" t="s">
        <v>215</v>
      </c>
    </row>
    <row r="522" spans="1:6" x14ac:dyDescent="0.3">
      <c r="A522">
        <v>519</v>
      </c>
      <c r="B522" t="s">
        <v>220</v>
      </c>
      <c r="C522" s="4">
        <v>0</v>
      </c>
      <c r="D522">
        <v>0</v>
      </c>
      <c r="E522" t="s">
        <v>212</v>
      </c>
      <c r="F522" t="s">
        <v>215</v>
      </c>
    </row>
    <row r="523" spans="1:6" x14ac:dyDescent="0.3">
      <c r="A523">
        <v>520</v>
      </c>
      <c r="B523" t="s">
        <v>220</v>
      </c>
      <c r="C523" s="4">
        <v>0</v>
      </c>
      <c r="D523">
        <v>0</v>
      </c>
      <c r="E523" t="s">
        <v>212</v>
      </c>
      <c r="F523" t="s">
        <v>215</v>
      </c>
    </row>
    <row r="524" spans="1:6" x14ac:dyDescent="0.3">
      <c r="A524">
        <v>521</v>
      </c>
      <c r="B524" t="s">
        <v>220</v>
      </c>
      <c r="C524" s="4">
        <v>0</v>
      </c>
      <c r="D524">
        <v>0</v>
      </c>
      <c r="E524" t="s">
        <v>212</v>
      </c>
      <c r="F524" t="s">
        <v>215</v>
      </c>
    </row>
    <row r="525" spans="1:6" x14ac:dyDescent="0.3">
      <c r="A525">
        <v>522</v>
      </c>
      <c r="B525" t="s">
        <v>220</v>
      </c>
      <c r="C525" s="4">
        <v>0</v>
      </c>
      <c r="D525">
        <v>0</v>
      </c>
      <c r="E525" t="s">
        <v>212</v>
      </c>
      <c r="F525" t="s">
        <v>215</v>
      </c>
    </row>
    <row r="526" spans="1:6" x14ac:dyDescent="0.3">
      <c r="A526">
        <v>523</v>
      </c>
      <c r="B526" t="s">
        <v>220</v>
      </c>
      <c r="C526" s="4">
        <v>0</v>
      </c>
      <c r="D526">
        <v>0</v>
      </c>
      <c r="E526" t="s">
        <v>212</v>
      </c>
      <c r="F526" t="s">
        <v>215</v>
      </c>
    </row>
    <row r="527" spans="1:6" x14ac:dyDescent="0.3">
      <c r="A527">
        <v>524</v>
      </c>
      <c r="B527" t="s">
        <v>220</v>
      </c>
      <c r="C527" s="4">
        <v>0</v>
      </c>
      <c r="D527">
        <v>0</v>
      </c>
      <c r="E527" t="s">
        <v>212</v>
      </c>
      <c r="F527" t="s">
        <v>215</v>
      </c>
    </row>
    <row r="528" spans="1:6" x14ac:dyDescent="0.3">
      <c r="A528">
        <v>525</v>
      </c>
      <c r="B528" t="s">
        <v>220</v>
      </c>
      <c r="C528" s="4">
        <v>0</v>
      </c>
      <c r="D528">
        <v>0</v>
      </c>
      <c r="E528" t="s">
        <v>212</v>
      </c>
      <c r="F528" t="s">
        <v>215</v>
      </c>
    </row>
    <row r="529" spans="1:6" x14ac:dyDescent="0.3">
      <c r="A529">
        <v>526</v>
      </c>
      <c r="B529" t="s">
        <v>220</v>
      </c>
      <c r="C529" s="4">
        <v>0</v>
      </c>
      <c r="D529">
        <v>0</v>
      </c>
      <c r="E529" t="s">
        <v>212</v>
      </c>
      <c r="F529" t="s">
        <v>215</v>
      </c>
    </row>
    <row r="530" spans="1:6" x14ac:dyDescent="0.3">
      <c r="A530">
        <v>527</v>
      </c>
      <c r="B530" t="s">
        <v>220</v>
      </c>
      <c r="C530" s="4">
        <v>0</v>
      </c>
      <c r="D530">
        <v>0</v>
      </c>
      <c r="E530" t="s">
        <v>212</v>
      </c>
      <c r="F530" t="s">
        <v>215</v>
      </c>
    </row>
    <row r="531" spans="1:6" x14ac:dyDescent="0.3">
      <c r="A531">
        <v>528</v>
      </c>
      <c r="B531" t="s">
        <v>220</v>
      </c>
      <c r="C531" s="4">
        <v>0</v>
      </c>
      <c r="D531">
        <v>0</v>
      </c>
      <c r="E531" t="s">
        <v>212</v>
      </c>
      <c r="F531" t="s">
        <v>215</v>
      </c>
    </row>
    <row r="532" spans="1:6" x14ac:dyDescent="0.3">
      <c r="A532">
        <v>529</v>
      </c>
      <c r="B532" t="s">
        <v>220</v>
      </c>
      <c r="C532" s="4">
        <v>0</v>
      </c>
      <c r="D532">
        <v>0</v>
      </c>
      <c r="E532" t="s">
        <v>212</v>
      </c>
      <c r="F532" t="s">
        <v>215</v>
      </c>
    </row>
    <row r="533" spans="1:6" x14ac:dyDescent="0.3">
      <c r="A533">
        <v>530</v>
      </c>
      <c r="B533" t="s">
        <v>220</v>
      </c>
      <c r="C533" s="4">
        <v>0</v>
      </c>
      <c r="D533">
        <v>0</v>
      </c>
      <c r="E533" t="s">
        <v>212</v>
      </c>
      <c r="F533" t="s">
        <v>215</v>
      </c>
    </row>
    <row r="534" spans="1:6" x14ac:dyDescent="0.3">
      <c r="A534">
        <v>531</v>
      </c>
      <c r="B534" t="s">
        <v>220</v>
      </c>
      <c r="C534" s="4">
        <v>0</v>
      </c>
      <c r="D534">
        <v>0</v>
      </c>
      <c r="E534" t="s">
        <v>212</v>
      </c>
      <c r="F534" t="s">
        <v>215</v>
      </c>
    </row>
    <row r="535" spans="1:6" x14ac:dyDescent="0.3">
      <c r="A535">
        <v>532</v>
      </c>
      <c r="B535" t="s">
        <v>220</v>
      </c>
      <c r="C535" s="4">
        <v>0</v>
      </c>
      <c r="D535">
        <v>0</v>
      </c>
      <c r="E535" t="s">
        <v>212</v>
      </c>
      <c r="F535" t="s">
        <v>215</v>
      </c>
    </row>
    <row r="536" spans="1:6" x14ac:dyDescent="0.3">
      <c r="A536">
        <v>533</v>
      </c>
      <c r="B536" t="s">
        <v>220</v>
      </c>
      <c r="C536" s="4">
        <v>0</v>
      </c>
      <c r="D536">
        <v>0</v>
      </c>
      <c r="E536" t="s">
        <v>212</v>
      </c>
      <c r="F536" t="s">
        <v>215</v>
      </c>
    </row>
    <row r="537" spans="1:6" x14ac:dyDescent="0.3">
      <c r="A537">
        <v>534</v>
      </c>
      <c r="B537" t="s">
        <v>220</v>
      </c>
      <c r="C537" s="4">
        <v>0</v>
      </c>
      <c r="D537">
        <v>0</v>
      </c>
      <c r="E537" t="s">
        <v>212</v>
      </c>
      <c r="F537" t="s">
        <v>215</v>
      </c>
    </row>
    <row r="538" spans="1:6" x14ac:dyDescent="0.3">
      <c r="A538">
        <v>535</v>
      </c>
      <c r="B538" t="s">
        <v>220</v>
      </c>
      <c r="C538" s="4">
        <v>0</v>
      </c>
      <c r="D538">
        <v>0</v>
      </c>
      <c r="E538" t="s">
        <v>212</v>
      </c>
      <c r="F538" t="s">
        <v>215</v>
      </c>
    </row>
    <row r="539" spans="1:6" x14ac:dyDescent="0.3">
      <c r="A539">
        <v>536</v>
      </c>
      <c r="B539" t="s">
        <v>220</v>
      </c>
      <c r="C539" s="4">
        <v>0</v>
      </c>
      <c r="D539">
        <v>0</v>
      </c>
      <c r="E539" t="s">
        <v>212</v>
      </c>
      <c r="F539" t="s">
        <v>215</v>
      </c>
    </row>
    <row r="540" spans="1:6" x14ac:dyDescent="0.3">
      <c r="A540">
        <v>537</v>
      </c>
      <c r="B540" t="s">
        <v>220</v>
      </c>
      <c r="C540" s="4">
        <v>0</v>
      </c>
      <c r="D540">
        <v>0</v>
      </c>
      <c r="E540" t="s">
        <v>212</v>
      </c>
      <c r="F540" t="s">
        <v>215</v>
      </c>
    </row>
    <row r="541" spans="1:6" x14ac:dyDescent="0.3">
      <c r="A541">
        <v>538</v>
      </c>
      <c r="B541" t="s">
        <v>220</v>
      </c>
      <c r="C541" s="4">
        <v>0</v>
      </c>
      <c r="D541">
        <v>0</v>
      </c>
      <c r="E541" t="s">
        <v>212</v>
      </c>
      <c r="F541" t="s">
        <v>215</v>
      </c>
    </row>
    <row r="542" spans="1:6" x14ac:dyDescent="0.3">
      <c r="A542">
        <v>539</v>
      </c>
      <c r="B542" t="s">
        <v>220</v>
      </c>
      <c r="C542" s="4">
        <v>0</v>
      </c>
      <c r="D542">
        <v>0</v>
      </c>
      <c r="E542" t="s">
        <v>212</v>
      </c>
      <c r="F542" t="s">
        <v>215</v>
      </c>
    </row>
    <row r="543" spans="1:6" x14ac:dyDescent="0.3">
      <c r="A543">
        <v>540</v>
      </c>
      <c r="B543" t="s">
        <v>220</v>
      </c>
      <c r="C543" s="4">
        <v>0</v>
      </c>
      <c r="D543">
        <v>0</v>
      </c>
      <c r="E543" t="s">
        <v>212</v>
      </c>
      <c r="F543" t="s">
        <v>215</v>
      </c>
    </row>
    <row r="544" spans="1:6" x14ac:dyDescent="0.3">
      <c r="A544">
        <v>541</v>
      </c>
      <c r="B544" t="s">
        <v>220</v>
      </c>
      <c r="C544" s="4">
        <v>0</v>
      </c>
      <c r="D544">
        <v>0</v>
      </c>
      <c r="E544" t="s">
        <v>212</v>
      </c>
      <c r="F544" t="s">
        <v>215</v>
      </c>
    </row>
    <row r="545" spans="1:6" x14ac:dyDescent="0.3">
      <c r="A545">
        <v>542</v>
      </c>
      <c r="B545" t="s">
        <v>220</v>
      </c>
      <c r="C545" s="4">
        <v>0</v>
      </c>
      <c r="D545">
        <v>0</v>
      </c>
      <c r="E545" t="s">
        <v>212</v>
      </c>
      <c r="F545" t="s">
        <v>215</v>
      </c>
    </row>
    <row r="546" spans="1:6" x14ac:dyDescent="0.3">
      <c r="A546">
        <v>543</v>
      </c>
      <c r="B546" t="s">
        <v>220</v>
      </c>
      <c r="C546" s="4">
        <v>0</v>
      </c>
      <c r="D546">
        <v>0</v>
      </c>
      <c r="E546" t="s">
        <v>212</v>
      </c>
      <c r="F546" t="s">
        <v>215</v>
      </c>
    </row>
    <row r="547" spans="1:6" x14ac:dyDescent="0.3">
      <c r="A547">
        <v>544</v>
      </c>
      <c r="B547" t="s">
        <v>220</v>
      </c>
      <c r="C547" s="4">
        <v>0</v>
      </c>
      <c r="D547">
        <v>0</v>
      </c>
      <c r="E547" t="s">
        <v>212</v>
      </c>
      <c r="F547" t="s">
        <v>215</v>
      </c>
    </row>
    <row r="548" spans="1:6" x14ac:dyDescent="0.3">
      <c r="A548">
        <v>545</v>
      </c>
      <c r="B548" t="s">
        <v>220</v>
      </c>
      <c r="C548" s="4">
        <v>0</v>
      </c>
      <c r="D548">
        <v>0</v>
      </c>
      <c r="E548" t="s">
        <v>212</v>
      </c>
      <c r="F548" t="s">
        <v>215</v>
      </c>
    </row>
    <row r="549" spans="1:6" x14ac:dyDescent="0.3">
      <c r="A549">
        <v>546</v>
      </c>
      <c r="B549" t="s">
        <v>220</v>
      </c>
      <c r="C549" s="4">
        <v>0</v>
      </c>
      <c r="D549">
        <v>0</v>
      </c>
      <c r="E549" t="s">
        <v>212</v>
      </c>
      <c r="F549" t="s">
        <v>215</v>
      </c>
    </row>
    <row r="550" spans="1:6" x14ac:dyDescent="0.3">
      <c r="A550">
        <v>547</v>
      </c>
      <c r="B550" t="s">
        <v>220</v>
      </c>
      <c r="C550" s="4">
        <v>0</v>
      </c>
      <c r="D550">
        <v>0</v>
      </c>
      <c r="E550" t="s">
        <v>212</v>
      </c>
      <c r="F550" t="s">
        <v>215</v>
      </c>
    </row>
    <row r="551" spans="1:6" x14ac:dyDescent="0.3">
      <c r="A551">
        <v>548</v>
      </c>
      <c r="B551" t="s">
        <v>220</v>
      </c>
      <c r="C551" s="4">
        <v>0</v>
      </c>
      <c r="D551">
        <v>0</v>
      </c>
      <c r="E551" t="s">
        <v>212</v>
      </c>
      <c r="F551" t="s">
        <v>215</v>
      </c>
    </row>
    <row r="552" spans="1:6" x14ac:dyDescent="0.3">
      <c r="A552">
        <v>549</v>
      </c>
      <c r="B552" t="s">
        <v>220</v>
      </c>
      <c r="C552" s="4">
        <v>0</v>
      </c>
      <c r="D552">
        <v>0</v>
      </c>
      <c r="E552" t="s">
        <v>212</v>
      </c>
      <c r="F552" t="s">
        <v>215</v>
      </c>
    </row>
    <row r="553" spans="1:6" x14ac:dyDescent="0.3">
      <c r="A553">
        <v>550</v>
      </c>
      <c r="B553" t="s">
        <v>220</v>
      </c>
      <c r="C553" s="4">
        <v>0</v>
      </c>
      <c r="D553">
        <v>0</v>
      </c>
      <c r="E553" t="s">
        <v>212</v>
      </c>
      <c r="F553" t="s">
        <v>215</v>
      </c>
    </row>
    <row r="554" spans="1:6" x14ac:dyDescent="0.3">
      <c r="A554">
        <v>551</v>
      </c>
      <c r="B554" t="s">
        <v>220</v>
      </c>
      <c r="C554" s="4">
        <v>0</v>
      </c>
      <c r="D554">
        <v>0</v>
      </c>
      <c r="E554" t="s">
        <v>212</v>
      </c>
      <c r="F554" t="s">
        <v>215</v>
      </c>
    </row>
    <row r="555" spans="1:6" x14ac:dyDescent="0.3">
      <c r="A555">
        <v>552</v>
      </c>
      <c r="B555" t="s">
        <v>220</v>
      </c>
      <c r="C555" s="4">
        <v>0</v>
      </c>
      <c r="D555">
        <v>0</v>
      </c>
      <c r="E555" t="s">
        <v>212</v>
      </c>
      <c r="F555" t="s">
        <v>215</v>
      </c>
    </row>
    <row r="556" spans="1:6" x14ac:dyDescent="0.3">
      <c r="A556">
        <v>553</v>
      </c>
      <c r="B556" t="s">
        <v>220</v>
      </c>
      <c r="C556" s="4">
        <v>0</v>
      </c>
      <c r="D556">
        <v>0</v>
      </c>
      <c r="E556" t="s">
        <v>212</v>
      </c>
      <c r="F556" t="s">
        <v>215</v>
      </c>
    </row>
    <row r="557" spans="1:6" x14ac:dyDescent="0.3">
      <c r="A557">
        <v>554</v>
      </c>
      <c r="B557" t="s">
        <v>220</v>
      </c>
      <c r="C557" s="4">
        <v>0</v>
      </c>
      <c r="D557">
        <v>0</v>
      </c>
      <c r="E557" t="s">
        <v>212</v>
      </c>
      <c r="F557" t="s">
        <v>215</v>
      </c>
    </row>
    <row r="558" spans="1:6" x14ac:dyDescent="0.3">
      <c r="A558">
        <v>555</v>
      </c>
      <c r="B558" t="s">
        <v>220</v>
      </c>
      <c r="C558" s="4">
        <v>0</v>
      </c>
      <c r="D558">
        <v>0</v>
      </c>
      <c r="E558" t="s">
        <v>212</v>
      </c>
      <c r="F558" t="s">
        <v>215</v>
      </c>
    </row>
    <row r="559" spans="1:6" x14ac:dyDescent="0.3">
      <c r="A559">
        <v>556</v>
      </c>
      <c r="B559" t="s">
        <v>220</v>
      </c>
      <c r="C559" s="4">
        <v>0</v>
      </c>
      <c r="D559">
        <v>0</v>
      </c>
      <c r="E559" t="s">
        <v>212</v>
      </c>
      <c r="F559" t="s">
        <v>215</v>
      </c>
    </row>
    <row r="560" spans="1:6" x14ac:dyDescent="0.3">
      <c r="A560">
        <v>557</v>
      </c>
      <c r="B560" t="s">
        <v>220</v>
      </c>
      <c r="C560" s="4">
        <v>0</v>
      </c>
      <c r="D560">
        <v>0</v>
      </c>
      <c r="E560" t="s">
        <v>212</v>
      </c>
      <c r="F560" t="s">
        <v>215</v>
      </c>
    </row>
    <row r="561" spans="1:6" x14ac:dyDescent="0.3">
      <c r="A561">
        <v>558</v>
      </c>
      <c r="B561" t="s">
        <v>220</v>
      </c>
      <c r="C561" s="4">
        <v>0</v>
      </c>
      <c r="D561">
        <v>0</v>
      </c>
      <c r="E561" t="s">
        <v>212</v>
      </c>
      <c r="F561" t="s">
        <v>215</v>
      </c>
    </row>
    <row r="562" spans="1:6" x14ac:dyDescent="0.3">
      <c r="A562">
        <v>559</v>
      </c>
      <c r="B562" t="s">
        <v>220</v>
      </c>
      <c r="C562" s="4">
        <v>0</v>
      </c>
      <c r="D562">
        <v>0</v>
      </c>
      <c r="E562" t="s">
        <v>212</v>
      </c>
      <c r="F562" t="s">
        <v>215</v>
      </c>
    </row>
    <row r="563" spans="1:6" x14ac:dyDescent="0.3">
      <c r="A563">
        <v>560</v>
      </c>
      <c r="B563" t="s">
        <v>220</v>
      </c>
      <c r="C563" s="4">
        <v>0</v>
      </c>
      <c r="D563">
        <v>0</v>
      </c>
      <c r="E563" t="s">
        <v>212</v>
      </c>
      <c r="F563" t="s">
        <v>215</v>
      </c>
    </row>
    <row r="564" spans="1:6" x14ac:dyDescent="0.3">
      <c r="A564">
        <v>561</v>
      </c>
      <c r="B564" t="s">
        <v>220</v>
      </c>
      <c r="C564" s="4">
        <v>0</v>
      </c>
      <c r="D564">
        <v>0</v>
      </c>
      <c r="E564" t="s">
        <v>212</v>
      </c>
      <c r="F564" t="s">
        <v>215</v>
      </c>
    </row>
    <row r="565" spans="1:6" x14ac:dyDescent="0.3">
      <c r="A565">
        <v>562</v>
      </c>
      <c r="B565" t="s">
        <v>220</v>
      </c>
      <c r="C565" s="4">
        <v>0</v>
      </c>
      <c r="D565">
        <v>0</v>
      </c>
      <c r="E565" t="s">
        <v>212</v>
      </c>
      <c r="F565" t="s">
        <v>215</v>
      </c>
    </row>
    <row r="566" spans="1:6" x14ac:dyDescent="0.3">
      <c r="A566">
        <v>563</v>
      </c>
      <c r="B566" t="s">
        <v>220</v>
      </c>
      <c r="C566" s="4">
        <v>0</v>
      </c>
      <c r="D566">
        <v>0</v>
      </c>
      <c r="E566" t="s">
        <v>212</v>
      </c>
      <c r="F566" t="s">
        <v>215</v>
      </c>
    </row>
    <row r="567" spans="1:6" x14ac:dyDescent="0.3">
      <c r="A567">
        <v>564</v>
      </c>
      <c r="B567" t="s">
        <v>220</v>
      </c>
      <c r="C567" s="4">
        <v>0</v>
      </c>
      <c r="D567">
        <v>0</v>
      </c>
      <c r="E567" t="s">
        <v>212</v>
      </c>
      <c r="F567" t="s">
        <v>215</v>
      </c>
    </row>
    <row r="568" spans="1:6" x14ac:dyDescent="0.3">
      <c r="A568">
        <v>565</v>
      </c>
      <c r="B568" t="s">
        <v>220</v>
      </c>
      <c r="C568" s="4">
        <v>0</v>
      </c>
      <c r="D568">
        <v>0</v>
      </c>
      <c r="E568" t="s">
        <v>212</v>
      </c>
      <c r="F568" t="s">
        <v>215</v>
      </c>
    </row>
    <row r="569" spans="1:6" x14ac:dyDescent="0.3">
      <c r="A569">
        <v>566</v>
      </c>
      <c r="B569" t="s">
        <v>220</v>
      </c>
      <c r="C569" s="4">
        <v>0</v>
      </c>
      <c r="D569">
        <v>0</v>
      </c>
      <c r="E569" t="s">
        <v>212</v>
      </c>
      <c r="F569" t="s">
        <v>215</v>
      </c>
    </row>
    <row r="570" spans="1:6" x14ac:dyDescent="0.3">
      <c r="A570">
        <v>567</v>
      </c>
      <c r="B570" t="s">
        <v>220</v>
      </c>
      <c r="C570" s="4">
        <v>0</v>
      </c>
      <c r="D570">
        <v>0</v>
      </c>
      <c r="E570" t="s">
        <v>212</v>
      </c>
      <c r="F570" t="s">
        <v>215</v>
      </c>
    </row>
    <row r="571" spans="1:6" x14ac:dyDescent="0.3">
      <c r="A571">
        <v>568</v>
      </c>
      <c r="B571" t="s">
        <v>220</v>
      </c>
      <c r="C571" s="4">
        <v>0</v>
      </c>
      <c r="D571">
        <v>0</v>
      </c>
      <c r="E571" t="s">
        <v>212</v>
      </c>
      <c r="F571" t="s">
        <v>215</v>
      </c>
    </row>
    <row r="572" spans="1:6" x14ac:dyDescent="0.3">
      <c r="A572">
        <v>569</v>
      </c>
      <c r="B572" t="s">
        <v>220</v>
      </c>
      <c r="C572" s="4">
        <v>0</v>
      </c>
      <c r="D572">
        <v>0</v>
      </c>
      <c r="E572" t="s">
        <v>212</v>
      </c>
      <c r="F572" t="s">
        <v>215</v>
      </c>
    </row>
    <row r="573" spans="1:6" x14ac:dyDescent="0.3">
      <c r="A573">
        <v>570</v>
      </c>
      <c r="B573" t="s">
        <v>220</v>
      </c>
      <c r="C573" s="4">
        <v>0</v>
      </c>
      <c r="D573">
        <v>0</v>
      </c>
      <c r="E573" t="s">
        <v>212</v>
      </c>
      <c r="F573" t="s">
        <v>215</v>
      </c>
    </row>
    <row r="574" spans="1:6" x14ac:dyDescent="0.3">
      <c r="A574">
        <v>571</v>
      </c>
      <c r="B574" t="s">
        <v>220</v>
      </c>
      <c r="C574" s="4">
        <v>0</v>
      </c>
      <c r="D574">
        <v>0</v>
      </c>
      <c r="E574" t="s">
        <v>212</v>
      </c>
      <c r="F574" t="s">
        <v>215</v>
      </c>
    </row>
    <row r="575" spans="1:6" x14ac:dyDescent="0.3">
      <c r="A575">
        <v>572</v>
      </c>
      <c r="B575" t="s">
        <v>220</v>
      </c>
      <c r="C575" s="4">
        <v>0</v>
      </c>
      <c r="D575">
        <v>0</v>
      </c>
      <c r="E575" t="s">
        <v>212</v>
      </c>
      <c r="F575" t="s">
        <v>215</v>
      </c>
    </row>
    <row r="576" spans="1:6" x14ac:dyDescent="0.3">
      <c r="A576">
        <v>573</v>
      </c>
      <c r="B576" t="s">
        <v>220</v>
      </c>
      <c r="C576" s="4">
        <v>0</v>
      </c>
      <c r="D576">
        <v>0</v>
      </c>
      <c r="E576" t="s">
        <v>212</v>
      </c>
      <c r="F576" t="s">
        <v>215</v>
      </c>
    </row>
    <row r="577" spans="1:6" x14ac:dyDescent="0.3">
      <c r="A577">
        <v>574</v>
      </c>
      <c r="B577" t="s">
        <v>220</v>
      </c>
      <c r="C577" s="4">
        <v>0</v>
      </c>
      <c r="D577">
        <v>0</v>
      </c>
      <c r="E577" t="s">
        <v>212</v>
      </c>
      <c r="F577" t="s">
        <v>215</v>
      </c>
    </row>
    <row r="578" spans="1:6" x14ac:dyDescent="0.3">
      <c r="A578">
        <v>575</v>
      </c>
      <c r="B578" t="s">
        <v>220</v>
      </c>
      <c r="C578" s="4">
        <v>0</v>
      </c>
      <c r="D578">
        <v>0</v>
      </c>
      <c r="E578" t="s">
        <v>212</v>
      </c>
      <c r="F578" t="s">
        <v>215</v>
      </c>
    </row>
    <row r="579" spans="1:6" x14ac:dyDescent="0.3">
      <c r="A579">
        <v>576</v>
      </c>
      <c r="B579" t="s">
        <v>220</v>
      </c>
      <c r="C579" s="4">
        <v>0</v>
      </c>
      <c r="D579">
        <v>0</v>
      </c>
      <c r="E579" t="s">
        <v>212</v>
      </c>
      <c r="F579" t="s">
        <v>215</v>
      </c>
    </row>
    <row r="580" spans="1:6" x14ac:dyDescent="0.3">
      <c r="A580">
        <v>577</v>
      </c>
      <c r="B580" t="s">
        <v>220</v>
      </c>
      <c r="C580" s="4">
        <v>0</v>
      </c>
      <c r="D580">
        <v>0</v>
      </c>
      <c r="E580" t="s">
        <v>212</v>
      </c>
      <c r="F580" t="s">
        <v>215</v>
      </c>
    </row>
    <row r="581" spans="1:6" x14ac:dyDescent="0.3">
      <c r="A581">
        <v>578</v>
      </c>
      <c r="B581" t="s">
        <v>220</v>
      </c>
      <c r="C581" s="4">
        <v>0</v>
      </c>
      <c r="D581">
        <v>0</v>
      </c>
      <c r="E581" t="s">
        <v>212</v>
      </c>
      <c r="F581" t="s">
        <v>215</v>
      </c>
    </row>
    <row r="582" spans="1:6" x14ac:dyDescent="0.3">
      <c r="A582">
        <v>579</v>
      </c>
      <c r="B582" t="s">
        <v>220</v>
      </c>
      <c r="C582" s="4">
        <v>0</v>
      </c>
      <c r="D582">
        <v>0</v>
      </c>
      <c r="E582" t="s">
        <v>212</v>
      </c>
      <c r="F582" t="s">
        <v>215</v>
      </c>
    </row>
    <row r="583" spans="1:6" x14ac:dyDescent="0.3">
      <c r="A583">
        <v>580</v>
      </c>
      <c r="B583" t="s">
        <v>220</v>
      </c>
      <c r="C583" s="4">
        <v>0</v>
      </c>
      <c r="D583">
        <v>0</v>
      </c>
      <c r="E583" t="s">
        <v>212</v>
      </c>
      <c r="F583" t="s">
        <v>215</v>
      </c>
    </row>
    <row r="584" spans="1:6" x14ac:dyDescent="0.3">
      <c r="A584">
        <v>581</v>
      </c>
      <c r="B584" t="s">
        <v>220</v>
      </c>
      <c r="C584" s="4">
        <v>0</v>
      </c>
      <c r="D584">
        <v>0</v>
      </c>
      <c r="E584" t="s">
        <v>212</v>
      </c>
      <c r="F584" t="s">
        <v>215</v>
      </c>
    </row>
    <row r="585" spans="1:6" x14ac:dyDescent="0.3">
      <c r="A585">
        <v>582</v>
      </c>
      <c r="B585" t="s">
        <v>220</v>
      </c>
      <c r="C585" s="4">
        <v>0</v>
      </c>
      <c r="D585">
        <v>0</v>
      </c>
      <c r="E585" t="s">
        <v>212</v>
      </c>
      <c r="F585" t="s">
        <v>215</v>
      </c>
    </row>
    <row r="586" spans="1:6" x14ac:dyDescent="0.3">
      <c r="A586">
        <v>583</v>
      </c>
      <c r="B586" t="s">
        <v>220</v>
      </c>
      <c r="C586" s="4">
        <v>0</v>
      </c>
      <c r="D586">
        <v>0</v>
      </c>
      <c r="E586" t="s">
        <v>212</v>
      </c>
      <c r="F586" t="s">
        <v>215</v>
      </c>
    </row>
    <row r="587" spans="1:6" x14ac:dyDescent="0.3">
      <c r="A587">
        <v>584</v>
      </c>
      <c r="B587" t="s">
        <v>220</v>
      </c>
      <c r="C587" s="4">
        <v>0</v>
      </c>
      <c r="D587">
        <v>0</v>
      </c>
      <c r="E587" t="s">
        <v>212</v>
      </c>
      <c r="F587" t="s">
        <v>215</v>
      </c>
    </row>
    <row r="588" spans="1:6" x14ac:dyDescent="0.3">
      <c r="A588">
        <v>585</v>
      </c>
      <c r="B588" t="s">
        <v>220</v>
      </c>
      <c r="C588" s="4">
        <v>0</v>
      </c>
      <c r="D588">
        <v>0</v>
      </c>
      <c r="E588" t="s">
        <v>212</v>
      </c>
      <c r="F588" t="s">
        <v>215</v>
      </c>
    </row>
    <row r="589" spans="1:6" x14ac:dyDescent="0.3">
      <c r="A589">
        <v>586</v>
      </c>
      <c r="B589" t="s">
        <v>220</v>
      </c>
      <c r="C589" s="4">
        <v>0</v>
      </c>
      <c r="D589">
        <v>0</v>
      </c>
      <c r="E589" t="s">
        <v>212</v>
      </c>
      <c r="F589" t="s">
        <v>215</v>
      </c>
    </row>
    <row r="590" spans="1:6" x14ac:dyDescent="0.3">
      <c r="A590">
        <v>587</v>
      </c>
      <c r="B590" t="s">
        <v>220</v>
      </c>
      <c r="C590" s="4">
        <v>0</v>
      </c>
      <c r="D590">
        <v>0</v>
      </c>
      <c r="E590" t="s">
        <v>212</v>
      </c>
      <c r="F590" t="s">
        <v>215</v>
      </c>
    </row>
    <row r="591" spans="1:6" x14ac:dyDescent="0.3">
      <c r="A591">
        <v>588</v>
      </c>
      <c r="B591" t="s">
        <v>220</v>
      </c>
      <c r="C591" s="4">
        <v>0</v>
      </c>
      <c r="D591">
        <v>0</v>
      </c>
      <c r="E591" t="s">
        <v>212</v>
      </c>
      <c r="F591" t="s">
        <v>215</v>
      </c>
    </row>
    <row r="592" spans="1:6" x14ac:dyDescent="0.3">
      <c r="A592">
        <v>589</v>
      </c>
      <c r="B592" t="s">
        <v>220</v>
      </c>
      <c r="C592" s="4">
        <v>0</v>
      </c>
      <c r="D592">
        <v>0</v>
      </c>
      <c r="E592" t="s">
        <v>212</v>
      </c>
      <c r="F592" t="s">
        <v>215</v>
      </c>
    </row>
    <row r="593" spans="1:6" x14ac:dyDescent="0.3">
      <c r="A593">
        <v>590</v>
      </c>
      <c r="B593" t="s">
        <v>220</v>
      </c>
      <c r="C593" s="4">
        <v>0</v>
      </c>
      <c r="D593">
        <v>0</v>
      </c>
      <c r="E593" t="s">
        <v>212</v>
      </c>
      <c r="F593" t="s">
        <v>215</v>
      </c>
    </row>
    <row r="594" spans="1:6" x14ac:dyDescent="0.3">
      <c r="A594">
        <v>591</v>
      </c>
      <c r="B594" t="s">
        <v>220</v>
      </c>
      <c r="C594" s="4">
        <v>0</v>
      </c>
      <c r="D594">
        <v>0</v>
      </c>
      <c r="E594" t="s">
        <v>212</v>
      </c>
      <c r="F594" t="s">
        <v>215</v>
      </c>
    </row>
    <row r="595" spans="1:6" x14ac:dyDescent="0.3">
      <c r="A595">
        <v>592</v>
      </c>
      <c r="B595" t="s">
        <v>220</v>
      </c>
      <c r="C595" s="4">
        <v>0</v>
      </c>
      <c r="D595">
        <v>0</v>
      </c>
      <c r="E595" t="s">
        <v>212</v>
      </c>
      <c r="F595" t="s">
        <v>215</v>
      </c>
    </row>
    <row r="596" spans="1:6" x14ac:dyDescent="0.3">
      <c r="A596">
        <v>593</v>
      </c>
      <c r="B596" t="s">
        <v>220</v>
      </c>
      <c r="C596" s="4">
        <v>0</v>
      </c>
      <c r="D596">
        <v>0</v>
      </c>
      <c r="E596" t="s">
        <v>212</v>
      </c>
      <c r="F596" t="s">
        <v>215</v>
      </c>
    </row>
    <row r="597" spans="1:6" x14ac:dyDescent="0.3">
      <c r="A597">
        <v>594</v>
      </c>
      <c r="B597" t="s">
        <v>220</v>
      </c>
      <c r="C597" s="4">
        <v>0</v>
      </c>
      <c r="D597">
        <v>0</v>
      </c>
      <c r="E597" t="s">
        <v>212</v>
      </c>
      <c r="F597" t="s">
        <v>215</v>
      </c>
    </row>
    <row r="598" spans="1:6" x14ac:dyDescent="0.3">
      <c r="A598">
        <v>595</v>
      </c>
      <c r="B598" t="s">
        <v>220</v>
      </c>
      <c r="C598" s="4">
        <v>0</v>
      </c>
      <c r="D598">
        <v>0</v>
      </c>
      <c r="E598" t="s">
        <v>212</v>
      </c>
      <c r="F598" t="s">
        <v>215</v>
      </c>
    </row>
    <row r="599" spans="1:6" x14ac:dyDescent="0.3">
      <c r="A599">
        <v>596</v>
      </c>
      <c r="B599" t="s">
        <v>220</v>
      </c>
      <c r="C599" s="4">
        <v>0</v>
      </c>
      <c r="D599">
        <v>0</v>
      </c>
      <c r="E599" t="s">
        <v>212</v>
      </c>
      <c r="F599" t="s">
        <v>215</v>
      </c>
    </row>
    <row r="600" spans="1:6" x14ac:dyDescent="0.3">
      <c r="A600">
        <v>597</v>
      </c>
      <c r="B600" t="s">
        <v>220</v>
      </c>
      <c r="C600" s="4">
        <v>0</v>
      </c>
      <c r="D600">
        <v>0</v>
      </c>
      <c r="E600" t="s">
        <v>212</v>
      </c>
      <c r="F600" t="s">
        <v>215</v>
      </c>
    </row>
    <row r="601" spans="1:6" x14ac:dyDescent="0.3">
      <c r="A601">
        <v>598</v>
      </c>
      <c r="B601" t="s">
        <v>220</v>
      </c>
      <c r="C601" s="4">
        <v>0</v>
      </c>
      <c r="D601">
        <v>0</v>
      </c>
      <c r="E601" t="s">
        <v>212</v>
      </c>
      <c r="F601" t="s">
        <v>215</v>
      </c>
    </row>
    <row r="602" spans="1:6" x14ac:dyDescent="0.3">
      <c r="A602">
        <v>599</v>
      </c>
      <c r="B602" t="s">
        <v>220</v>
      </c>
      <c r="C602" s="4">
        <v>0</v>
      </c>
      <c r="D602">
        <v>0</v>
      </c>
      <c r="E602" t="s">
        <v>212</v>
      </c>
      <c r="F602" t="s">
        <v>215</v>
      </c>
    </row>
    <row r="603" spans="1:6" x14ac:dyDescent="0.3">
      <c r="A603">
        <v>600</v>
      </c>
      <c r="B603" t="s">
        <v>220</v>
      </c>
      <c r="C603" s="4">
        <v>0</v>
      </c>
      <c r="D603">
        <v>0</v>
      </c>
      <c r="E603" t="s">
        <v>212</v>
      </c>
      <c r="F603" t="s">
        <v>215</v>
      </c>
    </row>
    <row r="604" spans="1:6" x14ac:dyDescent="0.3">
      <c r="A604">
        <v>601</v>
      </c>
      <c r="B604" t="s">
        <v>220</v>
      </c>
      <c r="C604" s="4">
        <v>0</v>
      </c>
      <c r="D604">
        <v>0</v>
      </c>
      <c r="E604" t="s">
        <v>212</v>
      </c>
      <c r="F604" t="s">
        <v>215</v>
      </c>
    </row>
    <row r="605" spans="1:6" x14ac:dyDescent="0.3">
      <c r="A605">
        <v>602</v>
      </c>
      <c r="B605" t="s">
        <v>220</v>
      </c>
      <c r="C605" s="4">
        <v>0</v>
      </c>
      <c r="D605">
        <v>0</v>
      </c>
      <c r="E605" t="s">
        <v>212</v>
      </c>
      <c r="F605" t="s">
        <v>215</v>
      </c>
    </row>
    <row r="606" spans="1:6" x14ac:dyDescent="0.3">
      <c r="A606">
        <v>603</v>
      </c>
      <c r="B606" t="s">
        <v>220</v>
      </c>
      <c r="C606" s="4">
        <v>0</v>
      </c>
      <c r="D606">
        <v>0</v>
      </c>
      <c r="E606" t="s">
        <v>212</v>
      </c>
      <c r="F606" t="s">
        <v>215</v>
      </c>
    </row>
    <row r="607" spans="1:6" x14ac:dyDescent="0.3">
      <c r="A607">
        <v>604</v>
      </c>
      <c r="B607" t="s">
        <v>220</v>
      </c>
      <c r="C607" s="4">
        <v>0</v>
      </c>
      <c r="D607">
        <v>0</v>
      </c>
      <c r="E607" t="s">
        <v>212</v>
      </c>
      <c r="F607" t="s">
        <v>215</v>
      </c>
    </row>
    <row r="608" spans="1:6" x14ac:dyDescent="0.3">
      <c r="A608">
        <v>605</v>
      </c>
      <c r="B608" t="s">
        <v>220</v>
      </c>
      <c r="C608" s="4">
        <v>0</v>
      </c>
      <c r="D608">
        <v>0</v>
      </c>
      <c r="E608" t="s">
        <v>212</v>
      </c>
      <c r="F608" t="s">
        <v>215</v>
      </c>
    </row>
    <row r="609" spans="1:6" x14ac:dyDescent="0.3">
      <c r="A609">
        <v>606</v>
      </c>
      <c r="B609" t="s">
        <v>220</v>
      </c>
      <c r="C609" s="4">
        <v>0</v>
      </c>
      <c r="D609">
        <v>0</v>
      </c>
      <c r="E609" t="s">
        <v>212</v>
      </c>
      <c r="F609" t="s">
        <v>215</v>
      </c>
    </row>
    <row r="610" spans="1:6" x14ac:dyDescent="0.3">
      <c r="A610">
        <v>607</v>
      </c>
      <c r="B610" t="s">
        <v>220</v>
      </c>
      <c r="C610" s="4">
        <v>0</v>
      </c>
      <c r="D610">
        <v>0</v>
      </c>
      <c r="E610" t="s">
        <v>212</v>
      </c>
      <c r="F610" t="s">
        <v>215</v>
      </c>
    </row>
    <row r="611" spans="1:6" x14ac:dyDescent="0.3">
      <c r="A611">
        <v>608</v>
      </c>
      <c r="B611" t="s">
        <v>220</v>
      </c>
      <c r="C611" s="4">
        <v>0</v>
      </c>
      <c r="D611">
        <v>0</v>
      </c>
      <c r="E611" t="s">
        <v>212</v>
      </c>
      <c r="F611" t="s">
        <v>215</v>
      </c>
    </row>
    <row r="612" spans="1:6" x14ac:dyDescent="0.3">
      <c r="A612">
        <v>609</v>
      </c>
      <c r="B612" t="s">
        <v>220</v>
      </c>
      <c r="C612" s="4">
        <v>0</v>
      </c>
      <c r="D612">
        <v>0</v>
      </c>
      <c r="E612" t="s">
        <v>212</v>
      </c>
      <c r="F612" t="s">
        <v>215</v>
      </c>
    </row>
    <row r="613" spans="1:6" x14ac:dyDescent="0.3">
      <c r="A613">
        <v>610</v>
      </c>
      <c r="B613" t="s">
        <v>220</v>
      </c>
      <c r="C613" s="4">
        <v>0</v>
      </c>
      <c r="D613">
        <v>0</v>
      </c>
      <c r="E613" t="s">
        <v>212</v>
      </c>
      <c r="F613" t="s">
        <v>215</v>
      </c>
    </row>
    <row r="614" spans="1:6" x14ac:dyDescent="0.3">
      <c r="A614">
        <v>611</v>
      </c>
      <c r="B614" t="s">
        <v>220</v>
      </c>
      <c r="C614" s="4">
        <v>0</v>
      </c>
      <c r="D614">
        <v>0</v>
      </c>
      <c r="E614" t="s">
        <v>212</v>
      </c>
      <c r="F614" t="s">
        <v>215</v>
      </c>
    </row>
    <row r="615" spans="1:6" x14ac:dyDescent="0.3">
      <c r="A615">
        <v>612</v>
      </c>
      <c r="B615" t="s">
        <v>220</v>
      </c>
      <c r="C615" s="4">
        <v>0</v>
      </c>
      <c r="D615">
        <v>0</v>
      </c>
      <c r="E615" t="s">
        <v>212</v>
      </c>
      <c r="F615" t="s">
        <v>215</v>
      </c>
    </row>
    <row r="616" spans="1:6" x14ac:dyDescent="0.3">
      <c r="A616">
        <v>613</v>
      </c>
      <c r="B616" t="s">
        <v>220</v>
      </c>
      <c r="C616" s="4">
        <v>0</v>
      </c>
      <c r="D616">
        <v>0</v>
      </c>
      <c r="E616" t="s">
        <v>212</v>
      </c>
      <c r="F616" t="s">
        <v>215</v>
      </c>
    </row>
    <row r="617" spans="1:6" x14ac:dyDescent="0.3">
      <c r="A617">
        <v>614</v>
      </c>
      <c r="B617" t="s">
        <v>220</v>
      </c>
      <c r="C617" s="4">
        <v>0</v>
      </c>
      <c r="D617">
        <v>0</v>
      </c>
      <c r="E617" t="s">
        <v>212</v>
      </c>
      <c r="F617" t="s">
        <v>215</v>
      </c>
    </row>
    <row r="618" spans="1:6" x14ac:dyDescent="0.3">
      <c r="A618">
        <v>615</v>
      </c>
      <c r="B618" t="s">
        <v>220</v>
      </c>
      <c r="C618" s="4">
        <v>0</v>
      </c>
      <c r="D618">
        <v>0</v>
      </c>
      <c r="E618" t="s">
        <v>212</v>
      </c>
      <c r="F618" t="s">
        <v>215</v>
      </c>
    </row>
    <row r="619" spans="1:6" x14ac:dyDescent="0.3">
      <c r="A619">
        <v>616</v>
      </c>
      <c r="B619" t="s">
        <v>220</v>
      </c>
      <c r="C619" s="4">
        <v>0</v>
      </c>
      <c r="D619">
        <v>0</v>
      </c>
      <c r="E619" t="s">
        <v>212</v>
      </c>
      <c r="F619" t="s">
        <v>215</v>
      </c>
    </row>
    <row r="620" spans="1:6" x14ac:dyDescent="0.3">
      <c r="A620">
        <v>617</v>
      </c>
      <c r="B620" t="s">
        <v>220</v>
      </c>
      <c r="C620" s="4">
        <v>0</v>
      </c>
      <c r="D620">
        <v>0</v>
      </c>
      <c r="E620" t="s">
        <v>212</v>
      </c>
      <c r="F620" t="s">
        <v>215</v>
      </c>
    </row>
    <row r="621" spans="1:6" x14ac:dyDescent="0.3">
      <c r="A621">
        <v>618</v>
      </c>
      <c r="B621" t="s">
        <v>220</v>
      </c>
      <c r="C621" s="4">
        <v>0</v>
      </c>
      <c r="D621">
        <v>0</v>
      </c>
      <c r="E621" t="s">
        <v>212</v>
      </c>
      <c r="F621" t="s">
        <v>215</v>
      </c>
    </row>
    <row r="622" spans="1:6" x14ac:dyDescent="0.3">
      <c r="A622">
        <v>619</v>
      </c>
      <c r="B622" t="s">
        <v>220</v>
      </c>
      <c r="C622" s="4">
        <v>0</v>
      </c>
      <c r="D622">
        <v>0</v>
      </c>
      <c r="E622" t="s">
        <v>212</v>
      </c>
      <c r="F622" t="s">
        <v>215</v>
      </c>
    </row>
    <row r="623" spans="1:6" x14ac:dyDescent="0.3">
      <c r="A623">
        <v>620</v>
      </c>
      <c r="B623" t="s">
        <v>220</v>
      </c>
      <c r="C623" s="4">
        <v>0</v>
      </c>
      <c r="D623">
        <v>0</v>
      </c>
      <c r="E623" t="s">
        <v>212</v>
      </c>
      <c r="F623" t="s">
        <v>215</v>
      </c>
    </row>
    <row r="624" spans="1:6" x14ac:dyDescent="0.3">
      <c r="A624">
        <v>621</v>
      </c>
      <c r="B624" t="s">
        <v>220</v>
      </c>
      <c r="C624" s="4">
        <v>0</v>
      </c>
      <c r="D624">
        <v>0</v>
      </c>
      <c r="E624" t="s">
        <v>212</v>
      </c>
      <c r="F624" t="s">
        <v>215</v>
      </c>
    </row>
    <row r="625" spans="1:6" x14ac:dyDescent="0.3">
      <c r="A625">
        <v>622</v>
      </c>
      <c r="B625" t="s">
        <v>220</v>
      </c>
      <c r="C625" s="4">
        <v>0</v>
      </c>
      <c r="D625">
        <v>0</v>
      </c>
      <c r="E625" t="s">
        <v>212</v>
      </c>
      <c r="F625" t="s">
        <v>215</v>
      </c>
    </row>
    <row r="626" spans="1:6" x14ac:dyDescent="0.3">
      <c r="A626">
        <v>623</v>
      </c>
      <c r="B626" t="s">
        <v>220</v>
      </c>
      <c r="C626" s="4">
        <v>0</v>
      </c>
      <c r="D626">
        <v>0</v>
      </c>
      <c r="E626" t="s">
        <v>212</v>
      </c>
      <c r="F626" t="s">
        <v>215</v>
      </c>
    </row>
    <row r="627" spans="1:6" x14ac:dyDescent="0.3">
      <c r="A627">
        <v>624</v>
      </c>
      <c r="B627" t="s">
        <v>220</v>
      </c>
      <c r="C627" s="4">
        <v>0</v>
      </c>
      <c r="D627">
        <v>0</v>
      </c>
      <c r="E627" t="s">
        <v>212</v>
      </c>
      <c r="F627" t="s">
        <v>215</v>
      </c>
    </row>
    <row r="628" spans="1:6" x14ac:dyDescent="0.3">
      <c r="A628">
        <v>625</v>
      </c>
      <c r="B628" t="s">
        <v>220</v>
      </c>
      <c r="C628" s="4">
        <v>0</v>
      </c>
      <c r="D628">
        <v>0</v>
      </c>
      <c r="E628" t="s">
        <v>212</v>
      </c>
      <c r="F628" t="s">
        <v>215</v>
      </c>
    </row>
    <row r="629" spans="1:6" x14ac:dyDescent="0.3">
      <c r="A629">
        <v>626</v>
      </c>
      <c r="B629" t="s">
        <v>220</v>
      </c>
      <c r="C629" s="4">
        <v>0</v>
      </c>
      <c r="D629">
        <v>0</v>
      </c>
      <c r="E629" t="s">
        <v>212</v>
      </c>
      <c r="F629" t="s">
        <v>215</v>
      </c>
    </row>
    <row r="630" spans="1:6" x14ac:dyDescent="0.3">
      <c r="A630">
        <v>627</v>
      </c>
      <c r="B630" t="s">
        <v>220</v>
      </c>
      <c r="C630" s="4">
        <v>0</v>
      </c>
      <c r="D630">
        <v>0</v>
      </c>
      <c r="E630" t="s">
        <v>212</v>
      </c>
      <c r="F630" t="s">
        <v>215</v>
      </c>
    </row>
    <row r="631" spans="1:6" x14ac:dyDescent="0.3">
      <c r="A631">
        <v>628</v>
      </c>
      <c r="B631" t="s">
        <v>220</v>
      </c>
      <c r="C631" s="4">
        <v>0</v>
      </c>
      <c r="D631">
        <v>0</v>
      </c>
      <c r="E631" t="s">
        <v>212</v>
      </c>
      <c r="F631" t="s">
        <v>215</v>
      </c>
    </row>
    <row r="632" spans="1:6" x14ac:dyDescent="0.3">
      <c r="A632">
        <v>629</v>
      </c>
      <c r="B632" t="s">
        <v>220</v>
      </c>
      <c r="C632" s="4">
        <v>0</v>
      </c>
      <c r="D632">
        <v>0</v>
      </c>
      <c r="E632" t="s">
        <v>212</v>
      </c>
      <c r="F632" t="s">
        <v>215</v>
      </c>
    </row>
    <row r="633" spans="1:6" x14ac:dyDescent="0.3">
      <c r="A633">
        <v>630</v>
      </c>
      <c r="B633" t="s">
        <v>220</v>
      </c>
      <c r="C633" s="4">
        <v>0</v>
      </c>
      <c r="D633">
        <v>0</v>
      </c>
      <c r="E633" t="s">
        <v>212</v>
      </c>
      <c r="F633" t="s">
        <v>215</v>
      </c>
    </row>
    <row r="634" spans="1:6" x14ac:dyDescent="0.3">
      <c r="A634">
        <v>631</v>
      </c>
      <c r="B634" t="s">
        <v>220</v>
      </c>
      <c r="C634" s="4">
        <v>0</v>
      </c>
      <c r="D634">
        <v>0</v>
      </c>
      <c r="E634" t="s">
        <v>212</v>
      </c>
      <c r="F634" t="s">
        <v>215</v>
      </c>
    </row>
    <row r="635" spans="1:6" x14ac:dyDescent="0.3">
      <c r="A635">
        <v>632</v>
      </c>
      <c r="B635" t="s">
        <v>220</v>
      </c>
      <c r="C635" s="4">
        <v>0</v>
      </c>
      <c r="D635">
        <v>0</v>
      </c>
      <c r="E635" t="s">
        <v>212</v>
      </c>
      <c r="F635" t="s">
        <v>215</v>
      </c>
    </row>
    <row r="636" spans="1:6" x14ac:dyDescent="0.3">
      <c r="A636">
        <v>633</v>
      </c>
      <c r="B636" t="s">
        <v>220</v>
      </c>
      <c r="C636" s="4">
        <v>0</v>
      </c>
      <c r="D636">
        <v>0</v>
      </c>
      <c r="E636" t="s">
        <v>212</v>
      </c>
      <c r="F636" t="s">
        <v>215</v>
      </c>
    </row>
    <row r="637" spans="1:6" x14ac:dyDescent="0.3">
      <c r="A637">
        <v>634</v>
      </c>
      <c r="B637" t="s">
        <v>220</v>
      </c>
      <c r="C637" s="4">
        <v>0</v>
      </c>
      <c r="D637">
        <v>0</v>
      </c>
      <c r="E637" t="s">
        <v>212</v>
      </c>
      <c r="F637" t="s">
        <v>215</v>
      </c>
    </row>
    <row r="638" spans="1:6" x14ac:dyDescent="0.3">
      <c r="A638">
        <v>635</v>
      </c>
      <c r="B638" t="s">
        <v>220</v>
      </c>
      <c r="C638" s="4">
        <v>0</v>
      </c>
      <c r="D638">
        <v>0</v>
      </c>
      <c r="E638" t="s">
        <v>212</v>
      </c>
      <c r="F638" t="s">
        <v>215</v>
      </c>
    </row>
    <row r="639" spans="1:6" x14ac:dyDescent="0.3">
      <c r="A639">
        <v>636</v>
      </c>
      <c r="B639" t="s">
        <v>220</v>
      </c>
      <c r="C639" s="4">
        <v>0</v>
      </c>
      <c r="D639">
        <v>0</v>
      </c>
      <c r="E639" t="s">
        <v>212</v>
      </c>
      <c r="F639" t="s">
        <v>215</v>
      </c>
    </row>
    <row r="640" spans="1:6" x14ac:dyDescent="0.3">
      <c r="A640">
        <v>637</v>
      </c>
      <c r="B640" t="s">
        <v>220</v>
      </c>
      <c r="C640" s="4">
        <v>0</v>
      </c>
      <c r="D640">
        <v>0</v>
      </c>
      <c r="E640" t="s">
        <v>212</v>
      </c>
      <c r="F640" t="s">
        <v>215</v>
      </c>
    </row>
    <row r="641" spans="1:6" x14ac:dyDescent="0.3">
      <c r="A641">
        <v>638</v>
      </c>
      <c r="B641" t="s">
        <v>220</v>
      </c>
      <c r="C641" s="4">
        <v>0</v>
      </c>
      <c r="D641">
        <v>0</v>
      </c>
      <c r="E641" t="s">
        <v>212</v>
      </c>
      <c r="F641" t="s">
        <v>215</v>
      </c>
    </row>
    <row r="642" spans="1:6" x14ac:dyDescent="0.3">
      <c r="A642">
        <v>639</v>
      </c>
      <c r="B642" t="s">
        <v>220</v>
      </c>
      <c r="C642" s="4">
        <v>0</v>
      </c>
      <c r="D642">
        <v>0</v>
      </c>
      <c r="E642" t="s">
        <v>212</v>
      </c>
      <c r="F642" t="s">
        <v>215</v>
      </c>
    </row>
    <row r="643" spans="1:6" x14ac:dyDescent="0.3">
      <c r="A643">
        <v>640</v>
      </c>
      <c r="B643" t="s">
        <v>220</v>
      </c>
      <c r="C643" s="4">
        <v>0</v>
      </c>
      <c r="D643">
        <v>0</v>
      </c>
      <c r="E643" t="s">
        <v>212</v>
      </c>
      <c r="F643" t="s">
        <v>215</v>
      </c>
    </row>
    <row r="644" spans="1:6" x14ac:dyDescent="0.3">
      <c r="A644">
        <v>641</v>
      </c>
      <c r="B644" t="s">
        <v>220</v>
      </c>
      <c r="C644" s="4">
        <v>0</v>
      </c>
      <c r="D644">
        <v>0</v>
      </c>
      <c r="E644" t="s">
        <v>212</v>
      </c>
      <c r="F644" t="s">
        <v>215</v>
      </c>
    </row>
    <row r="645" spans="1:6" x14ac:dyDescent="0.3">
      <c r="A645">
        <v>642</v>
      </c>
      <c r="B645" t="s">
        <v>220</v>
      </c>
      <c r="C645" s="4">
        <v>0</v>
      </c>
      <c r="D645">
        <v>0</v>
      </c>
      <c r="E645" t="s">
        <v>212</v>
      </c>
      <c r="F645" t="s">
        <v>215</v>
      </c>
    </row>
    <row r="646" spans="1:6" x14ac:dyDescent="0.3">
      <c r="A646">
        <v>643</v>
      </c>
      <c r="B646" t="s">
        <v>220</v>
      </c>
      <c r="C646" s="4">
        <v>0</v>
      </c>
      <c r="D646">
        <v>0</v>
      </c>
      <c r="E646" t="s">
        <v>212</v>
      </c>
      <c r="F646" t="s">
        <v>215</v>
      </c>
    </row>
    <row r="647" spans="1:6" x14ac:dyDescent="0.3">
      <c r="A647">
        <v>644</v>
      </c>
      <c r="B647" t="s">
        <v>220</v>
      </c>
      <c r="C647" s="4">
        <v>0</v>
      </c>
      <c r="D647">
        <v>0</v>
      </c>
      <c r="E647" t="s">
        <v>212</v>
      </c>
      <c r="F647" t="s">
        <v>215</v>
      </c>
    </row>
    <row r="648" spans="1:6" x14ac:dyDescent="0.3">
      <c r="A648">
        <v>645</v>
      </c>
      <c r="B648" t="s">
        <v>220</v>
      </c>
      <c r="C648" s="4">
        <v>0</v>
      </c>
      <c r="D648">
        <v>0</v>
      </c>
      <c r="E648" t="s">
        <v>212</v>
      </c>
      <c r="F648" t="s">
        <v>215</v>
      </c>
    </row>
    <row r="649" spans="1:6" x14ac:dyDescent="0.3">
      <c r="A649">
        <v>646</v>
      </c>
      <c r="B649" t="s">
        <v>220</v>
      </c>
      <c r="C649" s="4">
        <v>0</v>
      </c>
      <c r="D649">
        <v>0</v>
      </c>
      <c r="E649" t="s">
        <v>212</v>
      </c>
      <c r="F649" t="s">
        <v>215</v>
      </c>
    </row>
    <row r="650" spans="1:6" x14ac:dyDescent="0.3">
      <c r="A650">
        <v>647</v>
      </c>
      <c r="B650" t="s">
        <v>220</v>
      </c>
      <c r="C650" s="4">
        <v>0</v>
      </c>
      <c r="D650">
        <v>0</v>
      </c>
      <c r="E650" t="s">
        <v>212</v>
      </c>
      <c r="F650" t="s">
        <v>215</v>
      </c>
    </row>
    <row r="651" spans="1:6" x14ac:dyDescent="0.3">
      <c r="A651">
        <v>648</v>
      </c>
      <c r="B651" t="s">
        <v>220</v>
      </c>
      <c r="C651" s="4">
        <v>0</v>
      </c>
      <c r="D651">
        <v>0</v>
      </c>
      <c r="E651" t="s">
        <v>212</v>
      </c>
      <c r="F651" t="s">
        <v>215</v>
      </c>
    </row>
    <row r="652" spans="1:6" x14ac:dyDescent="0.3">
      <c r="A652">
        <v>649</v>
      </c>
      <c r="B652" t="s">
        <v>220</v>
      </c>
      <c r="C652" s="4">
        <v>0</v>
      </c>
      <c r="D652">
        <v>0</v>
      </c>
      <c r="E652" t="s">
        <v>212</v>
      </c>
      <c r="F652" t="s">
        <v>215</v>
      </c>
    </row>
    <row r="653" spans="1:6" x14ac:dyDescent="0.3">
      <c r="A653">
        <v>650</v>
      </c>
      <c r="B653" t="s">
        <v>220</v>
      </c>
      <c r="C653" s="4">
        <v>0</v>
      </c>
      <c r="D653">
        <v>0</v>
      </c>
      <c r="E653" t="s">
        <v>212</v>
      </c>
      <c r="F653" t="s">
        <v>215</v>
      </c>
    </row>
    <row r="654" spans="1:6" x14ac:dyDescent="0.3">
      <c r="A654">
        <v>651</v>
      </c>
      <c r="B654" t="s">
        <v>220</v>
      </c>
      <c r="C654" s="4">
        <v>0</v>
      </c>
      <c r="D654">
        <v>0</v>
      </c>
      <c r="E654" t="s">
        <v>212</v>
      </c>
      <c r="F654" t="s">
        <v>215</v>
      </c>
    </row>
    <row r="655" spans="1:6" x14ac:dyDescent="0.3">
      <c r="A655">
        <v>652</v>
      </c>
      <c r="B655" t="s">
        <v>220</v>
      </c>
      <c r="C655" s="4">
        <v>0</v>
      </c>
      <c r="D655">
        <v>0</v>
      </c>
      <c r="E655" t="s">
        <v>212</v>
      </c>
      <c r="F655" t="s">
        <v>215</v>
      </c>
    </row>
    <row r="656" spans="1:6" x14ac:dyDescent="0.3">
      <c r="A656">
        <v>653</v>
      </c>
      <c r="B656" t="s">
        <v>220</v>
      </c>
      <c r="C656" s="4">
        <v>0</v>
      </c>
      <c r="D656">
        <v>0</v>
      </c>
      <c r="E656" t="s">
        <v>212</v>
      </c>
      <c r="F656" t="s">
        <v>215</v>
      </c>
    </row>
    <row r="657" spans="1:6" x14ac:dyDescent="0.3">
      <c r="A657">
        <v>654</v>
      </c>
      <c r="B657" t="s">
        <v>220</v>
      </c>
      <c r="C657" s="4">
        <v>0</v>
      </c>
      <c r="D657">
        <v>0</v>
      </c>
      <c r="E657" t="s">
        <v>212</v>
      </c>
      <c r="F657" t="s">
        <v>215</v>
      </c>
    </row>
    <row r="658" spans="1:6" x14ac:dyDescent="0.3">
      <c r="A658">
        <v>655</v>
      </c>
      <c r="B658" t="s">
        <v>220</v>
      </c>
      <c r="C658" s="4">
        <v>0</v>
      </c>
      <c r="D658">
        <v>0</v>
      </c>
      <c r="E658" t="s">
        <v>212</v>
      </c>
      <c r="F658" t="s">
        <v>215</v>
      </c>
    </row>
    <row r="659" spans="1:6" x14ac:dyDescent="0.3">
      <c r="A659">
        <v>656</v>
      </c>
      <c r="B659" t="s">
        <v>220</v>
      </c>
      <c r="C659" s="4">
        <v>0</v>
      </c>
      <c r="D659">
        <v>0</v>
      </c>
      <c r="E659" t="s">
        <v>212</v>
      </c>
      <c r="F659" t="s">
        <v>215</v>
      </c>
    </row>
    <row r="660" spans="1:6" x14ac:dyDescent="0.3">
      <c r="A660">
        <v>657</v>
      </c>
      <c r="B660" t="s">
        <v>220</v>
      </c>
      <c r="C660" s="4">
        <v>0</v>
      </c>
      <c r="D660">
        <v>0</v>
      </c>
      <c r="E660" t="s">
        <v>212</v>
      </c>
      <c r="F660" t="s">
        <v>215</v>
      </c>
    </row>
    <row r="661" spans="1:6" x14ac:dyDescent="0.3">
      <c r="A661">
        <v>658</v>
      </c>
      <c r="B661" t="s">
        <v>220</v>
      </c>
      <c r="C661" s="4">
        <v>0</v>
      </c>
      <c r="D661">
        <v>0</v>
      </c>
      <c r="E661" t="s">
        <v>212</v>
      </c>
      <c r="F661" t="s">
        <v>215</v>
      </c>
    </row>
    <row r="662" spans="1:6" x14ac:dyDescent="0.3">
      <c r="A662">
        <v>659</v>
      </c>
      <c r="B662" t="s">
        <v>220</v>
      </c>
      <c r="C662" s="4">
        <v>0</v>
      </c>
      <c r="D662">
        <v>0</v>
      </c>
      <c r="E662" t="s">
        <v>212</v>
      </c>
      <c r="F662" t="s">
        <v>215</v>
      </c>
    </row>
    <row r="663" spans="1:6" x14ac:dyDescent="0.3">
      <c r="A663">
        <v>660</v>
      </c>
      <c r="B663" t="s">
        <v>220</v>
      </c>
      <c r="C663" s="4">
        <v>0</v>
      </c>
      <c r="D663">
        <v>0</v>
      </c>
      <c r="E663" t="s">
        <v>212</v>
      </c>
      <c r="F663" t="s">
        <v>215</v>
      </c>
    </row>
    <row r="664" spans="1:6" x14ac:dyDescent="0.3">
      <c r="A664">
        <v>661</v>
      </c>
      <c r="B664" t="s">
        <v>220</v>
      </c>
      <c r="C664" s="4">
        <v>0</v>
      </c>
      <c r="D664">
        <v>0</v>
      </c>
      <c r="E664" t="s">
        <v>212</v>
      </c>
      <c r="F664" t="s">
        <v>215</v>
      </c>
    </row>
    <row r="665" spans="1:6" x14ac:dyDescent="0.3">
      <c r="A665">
        <v>662</v>
      </c>
      <c r="B665" t="s">
        <v>220</v>
      </c>
      <c r="C665" s="4">
        <v>0</v>
      </c>
      <c r="D665">
        <v>0</v>
      </c>
      <c r="E665" t="s">
        <v>212</v>
      </c>
      <c r="F665" t="s">
        <v>215</v>
      </c>
    </row>
    <row r="666" spans="1:6" x14ac:dyDescent="0.3">
      <c r="A666">
        <v>663</v>
      </c>
      <c r="B666" t="s">
        <v>220</v>
      </c>
      <c r="C666" s="4">
        <v>0</v>
      </c>
      <c r="D666">
        <v>0</v>
      </c>
      <c r="E666" t="s">
        <v>212</v>
      </c>
      <c r="F666" t="s">
        <v>215</v>
      </c>
    </row>
    <row r="667" spans="1:6" x14ac:dyDescent="0.3">
      <c r="A667">
        <v>664</v>
      </c>
      <c r="B667" t="s">
        <v>220</v>
      </c>
      <c r="C667" s="4">
        <v>0</v>
      </c>
      <c r="D667">
        <v>0</v>
      </c>
      <c r="E667" t="s">
        <v>212</v>
      </c>
      <c r="F667" t="s">
        <v>215</v>
      </c>
    </row>
    <row r="668" spans="1:6" x14ac:dyDescent="0.3">
      <c r="A668">
        <v>665</v>
      </c>
      <c r="B668" t="s">
        <v>220</v>
      </c>
      <c r="C668" s="4">
        <v>0</v>
      </c>
      <c r="D668">
        <v>0</v>
      </c>
      <c r="E668" t="s">
        <v>212</v>
      </c>
      <c r="F668" t="s">
        <v>215</v>
      </c>
    </row>
    <row r="669" spans="1:6" x14ac:dyDescent="0.3">
      <c r="A669">
        <v>666</v>
      </c>
      <c r="B669" t="s">
        <v>220</v>
      </c>
      <c r="C669" s="4">
        <v>0</v>
      </c>
      <c r="D669">
        <v>0</v>
      </c>
      <c r="E669" t="s">
        <v>212</v>
      </c>
      <c r="F669" t="s">
        <v>215</v>
      </c>
    </row>
    <row r="670" spans="1:6" x14ac:dyDescent="0.3">
      <c r="A670">
        <v>667</v>
      </c>
      <c r="B670" t="s">
        <v>220</v>
      </c>
      <c r="C670" s="4">
        <v>0</v>
      </c>
      <c r="D670">
        <v>0</v>
      </c>
      <c r="E670" t="s">
        <v>212</v>
      </c>
      <c r="F670" t="s">
        <v>215</v>
      </c>
    </row>
    <row r="671" spans="1:6" x14ac:dyDescent="0.3">
      <c r="A671">
        <v>668</v>
      </c>
      <c r="B671" t="s">
        <v>220</v>
      </c>
      <c r="C671" s="4">
        <v>0</v>
      </c>
      <c r="D671">
        <v>0</v>
      </c>
      <c r="E671" t="s">
        <v>212</v>
      </c>
      <c r="F671" t="s">
        <v>215</v>
      </c>
    </row>
    <row r="672" spans="1:6" x14ac:dyDescent="0.3">
      <c r="A672">
        <v>669</v>
      </c>
      <c r="B672" t="s">
        <v>220</v>
      </c>
      <c r="C672" s="4">
        <v>0</v>
      </c>
      <c r="D672">
        <v>0</v>
      </c>
      <c r="E672" t="s">
        <v>212</v>
      </c>
      <c r="F672" t="s">
        <v>215</v>
      </c>
    </row>
    <row r="673" spans="1:6" x14ac:dyDescent="0.3">
      <c r="A673">
        <v>670</v>
      </c>
      <c r="B673" t="s">
        <v>220</v>
      </c>
      <c r="C673" s="4">
        <v>0</v>
      </c>
      <c r="D673">
        <v>0</v>
      </c>
      <c r="E673" t="s">
        <v>212</v>
      </c>
      <c r="F673" t="s">
        <v>215</v>
      </c>
    </row>
    <row r="674" spans="1:6" x14ac:dyDescent="0.3">
      <c r="A674">
        <v>671</v>
      </c>
      <c r="B674" t="s">
        <v>220</v>
      </c>
      <c r="C674" s="4">
        <v>0</v>
      </c>
      <c r="D674">
        <v>0</v>
      </c>
      <c r="E674" t="s">
        <v>212</v>
      </c>
      <c r="F674" t="s">
        <v>215</v>
      </c>
    </row>
    <row r="675" spans="1:6" x14ac:dyDescent="0.3">
      <c r="A675">
        <v>672</v>
      </c>
      <c r="B675" t="s">
        <v>220</v>
      </c>
      <c r="C675" s="4">
        <v>0</v>
      </c>
      <c r="D675">
        <v>0</v>
      </c>
      <c r="E675" t="s">
        <v>212</v>
      </c>
      <c r="F675" t="s">
        <v>215</v>
      </c>
    </row>
    <row r="676" spans="1:6" x14ac:dyDescent="0.3">
      <c r="A676">
        <v>673</v>
      </c>
      <c r="B676" t="s">
        <v>220</v>
      </c>
      <c r="C676" s="4">
        <v>0</v>
      </c>
      <c r="D676">
        <v>0</v>
      </c>
      <c r="E676" t="s">
        <v>212</v>
      </c>
      <c r="F676" t="s">
        <v>215</v>
      </c>
    </row>
    <row r="677" spans="1:6" x14ac:dyDescent="0.3">
      <c r="A677">
        <v>674</v>
      </c>
      <c r="B677" t="s">
        <v>220</v>
      </c>
      <c r="C677" s="4">
        <v>0</v>
      </c>
      <c r="D677">
        <v>0</v>
      </c>
      <c r="E677" t="s">
        <v>212</v>
      </c>
      <c r="F677" t="s">
        <v>215</v>
      </c>
    </row>
    <row r="678" spans="1:6" x14ac:dyDescent="0.3">
      <c r="A678">
        <v>675</v>
      </c>
      <c r="B678" t="s">
        <v>220</v>
      </c>
      <c r="C678" s="4">
        <v>0</v>
      </c>
      <c r="D678">
        <v>0</v>
      </c>
      <c r="E678" t="s">
        <v>212</v>
      </c>
      <c r="F678" t="s">
        <v>215</v>
      </c>
    </row>
    <row r="679" spans="1:6" x14ac:dyDescent="0.3">
      <c r="A679">
        <v>676</v>
      </c>
      <c r="B679" t="s">
        <v>220</v>
      </c>
      <c r="C679" s="4">
        <v>0</v>
      </c>
      <c r="D679">
        <v>0</v>
      </c>
      <c r="E679" t="s">
        <v>212</v>
      </c>
      <c r="F679" t="s">
        <v>215</v>
      </c>
    </row>
    <row r="680" spans="1:6" x14ac:dyDescent="0.3">
      <c r="A680">
        <v>677</v>
      </c>
      <c r="B680" t="s">
        <v>220</v>
      </c>
      <c r="C680" s="4">
        <v>0</v>
      </c>
      <c r="D680">
        <v>0</v>
      </c>
      <c r="E680" t="s">
        <v>212</v>
      </c>
      <c r="F680" t="s">
        <v>215</v>
      </c>
    </row>
    <row r="681" spans="1:6" x14ac:dyDescent="0.3">
      <c r="A681">
        <v>678</v>
      </c>
      <c r="B681" t="s">
        <v>220</v>
      </c>
      <c r="C681" s="4">
        <v>0</v>
      </c>
      <c r="D681">
        <v>0</v>
      </c>
      <c r="E681" t="s">
        <v>212</v>
      </c>
      <c r="F681" t="s">
        <v>215</v>
      </c>
    </row>
    <row r="682" spans="1:6" x14ac:dyDescent="0.3">
      <c r="A682">
        <v>679</v>
      </c>
      <c r="B682" t="s">
        <v>220</v>
      </c>
      <c r="C682" s="4">
        <v>0</v>
      </c>
      <c r="D682">
        <v>0</v>
      </c>
      <c r="E682" t="s">
        <v>212</v>
      </c>
      <c r="F682" t="s">
        <v>215</v>
      </c>
    </row>
    <row r="683" spans="1:6" x14ac:dyDescent="0.3">
      <c r="A683">
        <v>680</v>
      </c>
      <c r="B683" t="s">
        <v>220</v>
      </c>
      <c r="C683" s="4">
        <v>0</v>
      </c>
      <c r="D683">
        <v>0</v>
      </c>
      <c r="E683" t="s">
        <v>212</v>
      </c>
      <c r="F683" t="s">
        <v>215</v>
      </c>
    </row>
    <row r="684" spans="1:6" x14ac:dyDescent="0.3">
      <c r="A684">
        <v>681</v>
      </c>
      <c r="B684" t="s">
        <v>220</v>
      </c>
      <c r="C684" s="4">
        <v>0</v>
      </c>
      <c r="D684">
        <v>0</v>
      </c>
      <c r="E684" t="s">
        <v>212</v>
      </c>
      <c r="F684" t="s">
        <v>215</v>
      </c>
    </row>
    <row r="685" spans="1:6" x14ac:dyDescent="0.3">
      <c r="A685">
        <v>682</v>
      </c>
      <c r="B685" t="s">
        <v>220</v>
      </c>
      <c r="C685" s="4">
        <v>0</v>
      </c>
      <c r="D685">
        <v>0</v>
      </c>
      <c r="E685" t="s">
        <v>212</v>
      </c>
      <c r="F685" t="s">
        <v>215</v>
      </c>
    </row>
    <row r="686" spans="1:6" x14ac:dyDescent="0.3">
      <c r="A686">
        <v>683</v>
      </c>
      <c r="B686" t="s">
        <v>220</v>
      </c>
      <c r="C686" s="4">
        <v>0</v>
      </c>
      <c r="D686">
        <v>0</v>
      </c>
      <c r="E686" t="s">
        <v>212</v>
      </c>
      <c r="F686" t="s">
        <v>215</v>
      </c>
    </row>
    <row r="687" spans="1:6" x14ac:dyDescent="0.3">
      <c r="A687">
        <v>684</v>
      </c>
      <c r="B687" t="s">
        <v>220</v>
      </c>
      <c r="C687" s="4">
        <v>0</v>
      </c>
      <c r="D687">
        <v>0</v>
      </c>
      <c r="E687" t="s">
        <v>212</v>
      </c>
      <c r="F687" t="s">
        <v>215</v>
      </c>
    </row>
    <row r="688" spans="1:6" x14ac:dyDescent="0.3">
      <c r="A688">
        <v>685</v>
      </c>
      <c r="B688" t="s">
        <v>220</v>
      </c>
      <c r="C688" s="4">
        <v>0</v>
      </c>
      <c r="D688">
        <v>0</v>
      </c>
      <c r="E688" t="s">
        <v>212</v>
      </c>
      <c r="F688" t="s">
        <v>215</v>
      </c>
    </row>
    <row r="689" spans="1:6" x14ac:dyDescent="0.3">
      <c r="A689">
        <v>686</v>
      </c>
      <c r="B689" t="s">
        <v>220</v>
      </c>
      <c r="C689" s="4">
        <v>0</v>
      </c>
      <c r="D689">
        <v>0</v>
      </c>
      <c r="E689" t="s">
        <v>212</v>
      </c>
      <c r="F689" t="s">
        <v>215</v>
      </c>
    </row>
    <row r="690" spans="1:6" x14ac:dyDescent="0.3">
      <c r="A690">
        <v>687</v>
      </c>
      <c r="B690" t="s">
        <v>220</v>
      </c>
      <c r="C690" s="4">
        <v>0</v>
      </c>
      <c r="D690">
        <v>0</v>
      </c>
      <c r="E690" t="s">
        <v>212</v>
      </c>
      <c r="F690" t="s">
        <v>215</v>
      </c>
    </row>
    <row r="691" spans="1:6" x14ac:dyDescent="0.3">
      <c r="A691">
        <v>688</v>
      </c>
      <c r="B691" t="s">
        <v>220</v>
      </c>
      <c r="C691" s="4">
        <v>0</v>
      </c>
      <c r="D691">
        <v>0</v>
      </c>
      <c r="E691" t="s">
        <v>212</v>
      </c>
      <c r="F691" t="s">
        <v>215</v>
      </c>
    </row>
    <row r="692" spans="1:6" x14ac:dyDescent="0.3">
      <c r="A692">
        <v>689</v>
      </c>
      <c r="B692" t="s">
        <v>220</v>
      </c>
      <c r="C692" s="4">
        <v>0</v>
      </c>
      <c r="D692">
        <v>0</v>
      </c>
      <c r="E692" t="s">
        <v>212</v>
      </c>
      <c r="F692" t="s">
        <v>215</v>
      </c>
    </row>
    <row r="693" spans="1:6" x14ac:dyDescent="0.3">
      <c r="A693">
        <v>690</v>
      </c>
      <c r="B693" t="s">
        <v>220</v>
      </c>
      <c r="C693" s="4">
        <v>0</v>
      </c>
      <c r="D693">
        <v>0</v>
      </c>
      <c r="E693" t="s">
        <v>212</v>
      </c>
      <c r="F693" t="s">
        <v>215</v>
      </c>
    </row>
    <row r="694" spans="1:6" x14ac:dyDescent="0.3">
      <c r="A694">
        <v>691</v>
      </c>
      <c r="B694" t="s">
        <v>220</v>
      </c>
      <c r="C694" s="4">
        <v>0</v>
      </c>
      <c r="D694">
        <v>0</v>
      </c>
      <c r="E694" t="s">
        <v>212</v>
      </c>
      <c r="F694" t="s">
        <v>215</v>
      </c>
    </row>
    <row r="695" spans="1:6" x14ac:dyDescent="0.3">
      <c r="A695">
        <v>692</v>
      </c>
      <c r="B695" t="s">
        <v>220</v>
      </c>
      <c r="C695" s="4">
        <v>0</v>
      </c>
      <c r="D695">
        <v>0</v>
      </c>
      <c r="E695" t="s">
        <v>212</v>
      </c>
      <c r="F695" t="s">
        <v>215</v>
      </c>
    </row>
    <row r="696" spans="1:6" x14ac:dyDescent="0.3">
      <c r="A696">
        <v>693</v>
      </c>
      <c r="B696" t="s">
        <v>220</v>
      </c>
      <c r="C696" s="4">
        <v>0</v>
      </c>
      <c r="D696">
        <v>0</v>
      </c>
      <c r="E696" t="s">
        <v>212</v>
      </c>
      <c r="F696" t="s">
        <v>215</v>
      </c>
    </row>
    <row r="697" spans="1:6" x14ac:dyDescent="0.3">
      <c r="A697">
        <v>694</v>
      </c>
      <c r="B697" t="s">
        <v>220</v>
      </c>
      <c r="C697" s="4">
        <v>0</v>
      </c>
      <c r="D697">
        <v>0</v>
      </c>
      <c r="E697" t="s">
        <v>212</v>
      </c>
      <c r="F697" t="s">
        <v>215</v>
      </c>
    </row>
    <row r="698" spans="1:6" x14ac:dyDescent="0.3">
      <c r="A698">
        <v>695</v>
      </c>
      <c r="B698" t="s">
        <v>220</v>
      </c>
      <c r="C698" s="4">
        <v>0</v>
      </c>
      <c r="D698">
        <v>0</v>
      </c>
      <c r="E698" t="s">
        <v>212</v>
      </c>
      <c r="F698" t="s">
        <v>215</v>
      </c>
    </row>
    <row r="699" spans="1:6" x14ac:dyDescent="0.3">
      <c r="A699">
        <v>696</v>
      </c>
      <c r="B699" t="s">
        <v>220</v>
      </c>
      <c r="C699" s="4">
        <v>0</v>
      </c>
      <c r="D699">
        <v>0</v>
      </c>
      <c r="E699" t="s">
        <v>212</v>
      </c>
      <c r="F699" t="s">
        <v>215</v>
      </c>
    </row>
    <row r="700" spans="1:6" x14ac:dyDescent="0.3">
      <c r="A700">
        <v>697</v>
      </c>
      <c r="B700" t="s">
        <v>220</v>
      </c>
      <c r="C700" s="4">
        <v>0</v>
      </c>
      <c r="D700">
        <v>0</v>
      </c>
      <c r="E700" t="s">
        <v>212</v>
      </c>
      <c r="F700" t="s">
        <v>215</v>
      </c>
    </row>
    <row r="701" spans="1:6" x14ac:dyDescent="0.3">
      <c r="A701">
        <v>698</v>
      </c>
      <c r="B701" t="s">
        <v>220</v>
      </c>
      <c r="C701" s="4">
        <v>0</v>
      </c>
      <c r="D701">
        <v>0</v>
      </c>
      <c r="E701" t="s">
        <v>212</v>
      </c>
      <c r="F701" t="s">
        <v>215</v>
      </c>
    </row>
    <row r="702" spans="1:6" x14ac:dyDescent="0.3">
      <c r="A702">
        <v>699</v>
      </c>
      <c r="B702" t="s">
        <v>220</v>
      </c>
      <c r="C702" s="4">
        <v>0</v>
      </c>
      <c r="D702">
        <v>0</v>
      </c>
      <c r="E702" t="s">
        <v>212</v>
      </c>
      <c r="F702" t="s">
        <v>215</v>
      </c>
    </row>
    <row r="703" spans="1:6" x14ac:dyDescent="0.3">
      <c r="A703">
        <v>700</v>
      </c>
      <c r="B703" t="s">
        <v>220</v>
      </c>
      <c r="C703" s="4">
        <v>0</v>
      </c>
      <c r="D703">
        <v>0</v>
      </c>
      <c r="E703" t="s">
        <v>212</v>
      </c>
      <c r="F703" t="s">
        <v>215</v>
      </c>
    </row>
    <row r="704" spans="1:6" x14ac:dyDescent="0.3">
      <c r="A704">
        <v>701</v>
      </c>
      <c r="B704" t="s">
        <v>220</v>
      </c>
      <c r="C704" s="4">
        <v>0</v>
      </c>
      <c r="D704">
        <v>0</v>
      </c>
      <c r="E704" t="s">
        <v>212</v>
      </c>
      <c r="F704" t="s">
        <v>215</v>
      </c>
    </row>
    <row r="705" spans="1:6" x14ac:dyDescent="0.3">
      <c r="A705">
        <v>702</v>
      </c>
      <c r="B705" t="s">
        <v>220</v>
      </c>
      <c r="C705" s="4">
        <v>0</v>
      </c>
      <c r="D705">
        <v>0</v>
      </c>
      <c r="E705" t="s">
        <v>212</v>
      </c>
      <c r="F705" t="s">
        <v>215</v>
      </c>
    </row>
    <row r="706" spans="1:6" x14ac:dyDescent="0.3">
      <c r="A706">
        <v>703</v>
      </c>
      <c r="B706" t="s">
        <v>220</v>
      </c>
      <c r="C706" s="4">
        <v>0</v>
      </c>
      <c r="D706">
        <v>0</v>
      </c>
      <c r="E706" t="s">
        <v>212</v>
      </c>
      <c r="F706" t="s">
        <v>215</v>
      </c>
    </row>
    <row r="707" spans="1:6" x14ac:dyDescent="0.3">
      <c r="A707">
        <v>704</v>
      </c>
      <c r="B707" t="s">
        <v>220</v>
      </c>
      <c r="C707" s="4">
        <v>0</v>
      </c>
      <c r="D707">
        <v>0</v>
      </c>
      <c r="E707" t="s">
        <v>212</v>
      </c>
      <c r="F707" t="s">
        <v>215</v>
      </c>
    </row>
    <row r="708" spans="1:6" x14ac:dyDescent="0.3">
      <c r="A708">
        <v>705</v>
      </c>
      <c r="B708" t="s">
        <v>220</v>
      </c>
      <c r="C708" s="4">
        <v>0</v>
      </c>
      <c r="D708">
        <v>0</v>
      </c>
      <c r="E708" t="s">
        <v>212</v>
      </c>
      <c r="F708" t="s">
        <v>215</v>
      </c>
    </row>
    <row r="709" spans="1:6" x14ac:dyDescent="0.3">
      <c r="A709">
        <v>706</v>
      </c>
      <c r="B709" t="s">
        <v>220</v>
      </c>
      <c r="C709" s="4">
        <v>0</v>
      </c>
      <c r="D709">
        <v>0</v>
      </c>
      <c r="E709" t="s">
        <v>212</v>
      </c>
      <c r="F709" t="s">
        <v>215</v>
      </c>
    </row>
    <row r="710" spans="1:6" x14ac:dyDescent="0.3">
      <c r="A710">
        <v>707</v>
      </c>
      <c r="B710" t="s">
        <v>220</v>
      </c>
      <c r="C710" s="4">
        <v>0</v>
      </c>
      <c r="D710">
        <v>0</v>
      </c>
      <c r="E710" t="s">
        <v>212</v>
      </c>
      <c r="F710" t="s">
        <v>215</v>
      </c>
    </row>
    <row r="711" spans="1:6" x14ac:dyDescent="0.3">
      <c r="A711">
        <v>708</v>
      </c>
      <c r="B711" t="s">
        <v>220</v>
      </c>
      <c r="C711" s="4">
        <v>0</v>
      </c>
      <c r="D711">
        <v>0</v>
      </c>
      <c r="E711" t="s">
        <v>212</v>
      </c>
      <c r="F711" t="s">
        <v>215</v>
      </c>
    </row>
    <row r="712" spans="1:6" x14ac:dyDescent="0.3">
      <c r="A712">
        <v>709</v>
      </c>
      <c r="B712" t="s">
        <v>220</v>
      </c>
      <c r="C712" s="4">
        <v>0</v>
      </c>
      <c r="D712">
        <v>0</v>
      </c>
      <c r="E712" t="s">
        <v>212</v>
      </c>
      <c r="F712" t="s">
        <v>215</v>
      </c>
    </row>
    <row r="713" spans="1:6" x14ac:dyDescent="0.3">
      <c r="A713">
        <v>710</v>
      </c>
      <c r="B713" t="s">
        <v>220</v>
      </c>
      <c r="C713" s="4">
        <v>0</v>
      </c>
      <c r="D713">
        <v>0</v>
      </c>
      <c r="E713" t="s">
        <v>212</v>
      </c>
      <c r="F713" t="s">
        <v>215</v>
      </c>
    </row>
    <row r="714" spans="1:6" x14ac:dyDescent="0.3">
      <c r="A714">
        <v>711</v>
      </c>
      <c r="B714" t="s">
        <v>220</v>
      </c>
      <c r="C714" s="4">
        <v>0</v>
      </c>
      <c r="D714">
        <v>0</v>
      </c>
      <c r="E714" t="s">
        <v>212</v>
      </c>
      <c r="F714" t="s">
        <v>215</v>
      </c>
    </row>
    <row r="715" spans="1:6" x14ac:dyDescent="0.3">
      <c r="A715">
        <v>712</v>
      </c>
      <c r="B715" t="s">
        <v>220</v>
      </c>
      <c r="C715" s="4">
        <v>0</v>
      </c>
      <c r="D715">
        <v>0</v>
      </c>
      <c r="E715" t="s">
        <v>212</v>
      </c>
      <c r="F715" t="s">
        <v>215</v>
      </c>
    </row>
    <row r="716" spans="1:6" x14ac:dyDescent="0.3">
      <c r="A716">
        <v>713</v>
      </c>
      <c r="B716" t="s">
        <v>220</v>
      </c>
      <c r="C716" s="4">
        <v>0</v>
      </c>
      <c r="D716">
        <v>0</v>
      </c>
      <c r="E716" t="s">
        <v>212</v>
      </c>
      <c r="F716" t="s">
        <v>215</v>
      </c>
    </row>
    <row r="717" spans="1:6" x14ac:dyDescent="0.3">
      <c r="A717">
        <v>714</v>
      </c>
      <c r="B717" t="s">
        <v>220</v>
      </c>
      <c r="C717" s="4">
        <v>0</v>
      </c>
      <c r="D717">
        <v>0</v>
      </c>
      <c r="E717" t="s">
        <v>212</v>
      </c>
      <c r="F717" t="s">
        <v>215</v>
      </c>
    </row>
    <row r="718" spans="1:6" x14ac:dyDescent="0.3">
      <c r="A718">
        <v>715</v>
      </c>
      <c r="B718" t="s">
        <v>220</v>
      </c>
      <c r="C718" s="4">
        <v>0</v>
      </c>
      <c r="D718">
        <v>0</v>
      </c>
      <c r="E718" t="s">
        <v>212</v>
      </c>
      <c r="F718" t="s">
        <v>215</v>
      </c>
    </row>
    <row r="719" spans="1:6" x14ac:dyDescent="0.3">
      <c r="A719">
        <v>716</v>
      </c>
      <c r="B719" t="s">
        <v>220</v>
      </c>
      <c r="C719" s="4">
        <v>0</v>
      </c>
      <c r="D719">
        <v>0</v>
      </c>
      <c r="E719" t="s">
        <v>212</v>
      </c>
      <c r="F719" t="s">
        <v>215</v>
      </c>
    </row>
    <row r="720" spans="1:6" x14ac:dyDescent="0.3">
      <c r="A720">
        <v>717</v>
      </c>
      <c r="B720" t="s">
        <v>220</v>
      </c>
      <c r="C720" s="4">
        <v>0</v>
      </c>
      <c r="D720">
        <v>0</v>
      </c>
      <c r="E720" t="s">
        <v>212</v>
      </c>
      <c r="F720" t="s">
        <v>215</v>
      </c>
    </row>
    <row r="721" spans="1:6" x14ac:dyDescent="0.3">
      <c r="A721">
        <v>718</v>
      </c>
      <c r="B721" t="s">
        <v>220</v>
      </c>
      <c r="C721" s="4">
        <v>0</v>
      </c>
      <c r="D721">
        <v>0</v>
      </c>
      <c r="E721" t="s">
        <v>212</v>
      </c>
      <c r="F721" t="s">
        <v>215</v>
      </c>
    </row>
    <row r="722" spans="1:6" x14ac:dyDescent="0.3">
      <c r="A722">
        <v>719</v>
      </c>
      <c r="B722" t="s">
        <v>220</v>
      </c>
      <c r="C722" s="4">
        <v>0</v>
      </c>
      <c r="D722">
        <v>0</v>
      </c>
      <c r="E722" t="s">
        <v>212</v>
      </c>
      <c r="F722" t="s">
        <v>215</v>
      </c>
    </row>
    <row r="723" spans="1:6" x14ac:dyDescent="0.3">
      <c r="A723">
        <v>720</v>
      </c>
      <c r="B723" t="s">
        <v>220</v>
      </c>
      <c r="C723" s="4">
        <v>0</v>
      </c>
      <c r="D723">
        <v>0</v>
      </c>
      <c r="E723" t="s">
        <v>212</v>
      </c>
      <c r="F723" t="s">
        <v>215</v>
      </c>
    </row>
    <row r="724" spans="1:6" x14ac:dyDescent="0.3">
      <c r="A724">
        <v>721</v>
      </c>
      <c r="B724" t="s">
        <v>220</v>
      </c>
      <c r="C724" s="4">
        <v>0</v>
      </c>
      <c r="D724">
        <v>0</v>
      </c>
      <c r="E724" t="s">
        <v>212</v>
      </c>
      <c r="F724" t="s">
        <v>215</v>
      </c>
    </row>
    <row r="725" spans="1:6" x14ac:dyDescent="0.3">
      <c r="A725">
        <v>722</v>
      </c>
      <c r="B725" t="s">
        <v>220</v>
      </c>
      <c r="C725" s="4">
        <v>0</v>
      </c>
      <c r="D725">
        <v>0</v>
      </c>
      <c r="E725" t="s">
        <v>212</v>
      </c>
      <c r="F725" t="s">
        <v>215</v>
      </c>
    </row>
    <row r="726" spans="1:6" x14ac:dyDescent="0.3">
      <c r="A726">
        <v>723</v>
      </c>
      <c r="B726" t="s">
        <v>220</v>
      </c>
      <c r="C726" s="4">
        <v>0</v>
      </c>
      <c r="D726">
        <v>0</v>
      </c>
      <c r="E726" t="s">
        <v>212</v>
      </c>
      <c r="F726" t="s">
        <v>215</v>
      </c>
    </row>
    <row r="727" spans="1:6" x14ac:dyDescent="0.3">
      <c r="A727">
        <v>724</v>
      </c>
      <c r="B727" t="s">
        <v>220</v>
      </c>
      <c r="C727" s="4">
        <v>0</v>
      </c>
      <c r="D727">
        <v>0</v>
      </c>
      <c r="E727" t="s">
        <v>212</v>
      </c>
      <c r="F727" t="s">
        <v>215</v>
      </c>
    </row>
    <row r="728" spans="1:6" x14ac:dyDescent="0.3">
      <c r="A728">
        <v>725</v>
      </c>
      <c r="B728" t="s">
        <v>220</v>
      </c>
      <c r="C728" s="4">
        <v>0</v>
      </c>
      <c r="D728">
        <v>0</v>
      </c>
      <c r="E728" t="s">
        <v>212</v>
      </c>
      <c r="F728" t="s">
        <v>215</v>
      </c>
    </row>
    <row r="729" spans="1:6" x14ac:dyDescent="0.3">
      <c r="A729">
        <v>726</v>
      </c>
      <c r="B729" t="s">
        <v>220</v>
      </c>
      <c r="C729" s="4">
        <v>0</v>
      </c>
      <c r="D729">
        <v>0</v>
      </c>
      <c r="E729" t="s">
        <v>212</v>
      </c>
      <c r="F729" t="s">
        <v>215</v>
      </c>
    </row>
    <row r="730" spans="1:6" x14ac:dyDescent="0.3">
      <c r="A730">
        <v>727</v>
      </c>
      <c r="B730" t="s">
        <v>220</v>
      </c>
      <c r="C730" s="4">
        <v>0</v>
      </c>
      <c r="D730">
        <v>0</v>
      </c>
      <c r="E730" t="s">
        <v>212</v>
      </c>
      <c r="F730" t="s">
        <v>215</v>
      </c>
    </row>
    <row r="731" spans="1:6" x14ac:dyDescent="0.3">
      <c r="A731">
        <v>728</v>
      </c>
      <c r="B731" t="s">
        <v>220</v>
      </c>
      <c r="C731" s="4">
        <v>0</v>
      </c>
      <c r="D731">
        <v>0</v>
      </c>
      <c r="E731" t="s">
        <v>212</v>
      </c>
      <c r="F731" t="s">
        <v>215</v>
      </c>
    </row>
    <row r="732" spans="1:6" x14ac:dyDescent="0.3">
      <c r="A732">
        <v>729</v>
      </c>
      <c r="B732" t="s">
        <v>220</v>
      </c>
      <c r="C732" s="4">
        <v>0</v>
      </c>
      <c r="D732">
        <v>0</v>
      </c>
      <c r="E732" t="s">
        <v>212</v>
      </c>
      <c r="F732" t="s">
        <v>215</v>
      </c>
    </row>
    <row r="733" spans="1:6" x14ac:dyDescent="0.3">
      <c r="A733">
        <v>730</v>
      </c>
      <c r="B733" t="s">
        <v>220</v>
      </c>
      <c r="C733" s="4">
        <v>0</v>
      </c>
      <c r="D733">
        <v>0</v>
      </c>
      <c r="E733" t="s">
        <v>212</v>
      </c>
      <c r="F733" t="s">
        <v>215</v>
      </c>
    </row>
    <row r="734" spans="1:6" x14ac:dyDescent="0.3">
      <c r="A734">
        <v>731</v>
      </c>
      <c r="B734" t="s">
        <v>220</v>
      </c>
      <c r="C734" s="4">
        <v>0</v>
      </c>
      <c r="D734">
        <v>0</v>
      </c>
      <c r="E734" t="s">
        <v>212</v>
      </c>
      <c r="F734" t="s">
        <v>215</v>
      </c>
    </row>
    <row r="735" spans="1:6" x14ac:dyDescent="0.3">
      <c r="A735">
        <v>732</v>
      </c>
      <c r="B735" t="s">
        <v>220</v>
      </c>
      <c r="C735" s="4">
        <v>0</v>
      </c>
      <c r="D735">
        <v>0</v>
      </c>
      <c r="E735" t="s">
        <v>212</v>
      </c>
      <c r="F735" t="s">
        <v>215</v>
      </c>
    </row>
    <row r="736" spans="1:6" x14ac:dyDescent="0.3">
      <c r="A736">
        <v>733</v>
      </c>
      <c r="B736" t="s">
        <v>220</v>
      </c>
      <c r="C736" s="4">
        <v>0</v>
      </c>
      <c r="D736">
        <v>0</v>
      </c>
      <c r="E736" t="s">
        <v>212</v>
      </c>
      <c r="F736" t="s">
        <v>215</v>
      </c>
    </row>
    <row r="737" spans="1:6" x14ac:dyDescent="0.3">
      <c r="A737">
        <v>734</v>
      </c>
      <c r="B737" t="s">
        <v>220</v>
      </c>
      <c r="C737" s="4">
        <v>0</v>
      </c>
      <c r="D737">
        <v>0</v>
      </c>
      <c r="E737" t="s">
        <v>212</v>
      </c>
      <c r="F737" t="s">
        <v>215</v>
      </c>
    </row>
    <row r="738" spans="1:6" x14ac:dyDescent="0.3">
      <c r="A738">
        <v>735</v>
      </c>
      <c r="B738" t="s">
        <v>220</v>
      </c>
      <c r="C738" s="4">
        <v>0</v>
      </c>
      <c r="D738">
        <v>0</v>
      </c>
      <c r="E738" t="s">
        <v>212</v>
      </c>
      <c r="F738" t="s">
        <v>215</v>
      </c>
    </row>
    <row r="739" spans="1:6" x14ac:dyDescent="0.3">
      <c r="A739">
        <v>736</v>
      </c>
      <c r="B739" t="s">
        <v>220</v>
      </c>
      <c r="C739" s="4">
        <v>0</v>
      </c>
      <c r="D739">
        <v>0</v>
      </c>
      <c r="E739" t="s">
        <v>212</v>
      </c>
      <c r="F739" t="s">
        <v>215</v>
      </c>
    </row>
    <row r="740" spans="1:6" x14ac:dyDescent="0.3">
      <c r="A740">
        <v>737</v>
      </c>
      <c r="B740" t="s">
        <v>220</v>
      </c>
      <c r="C740" s="4">
        <v>0</v>
      </c>
      <c r="D740">
        <v>0</v>
      </c>
      <c r="E740" t="s">
        <v>212</v>
      </c>
      <c r="F740" t="s">
        <v>215</v>
      </c>
    </row>
    <row r="741" spans="1:6" x14ac:dyDescent="0.3">
      <c r="A741">
        <v>738</v>
      </c>
      <c r="B741" t="s">
        <v>220</v>
      </c>
      <c r="C741" s="4">
        <v>0</v>
      </c>
      <c r="D741">
        <v>0</v>
      </c>
      <c r="E741" t="s">
        <v>212</v>
      </c>
      <c r="F741" t="s">
        <v>215</v>
      </c>
    </row>
    <row r="742" spans="1:6" x14ac:dyDescent="0.3">
      <c r="A742">
        <v>739</v>
      </c>
      <c r="B742" t="s">
        <v>220</v>
      </c>
      <c r="C742" s="4">
        <v>0</v>
      </c>
      <c r="D742">
        <v>0</v>
      </c>
      <c r="E742" t="s">
        <v>212</v>
      </c>
      <c r="F742" t="s">
        <v>215</v>
      </c>
    </row>
    <row r="743" spans="1:6" x14ac:dyDescent="0.3">
      <c r="A743">
        <v>740</v>
      </c>
      <c r="B743" t="s">
        <v>220</v>
      </c>
      <c r="C743" s="4">
        <v>0</v>
      </c>
      <c r="D743">
        <v>0</v>
      </c>
      <c r="E743" t="s">
        <v>212</v>
      </c>
      <c r="F743" t="s">
        <v>215</v>
      </c>
    </row>
    <row r="744" spans="1:6" x14ac:dyDescent="0.3">
      <c r="A744">
        <v>741</v>
      </c>
      <c r="B744" t="s">
        <v>220</v>
      </c>
      <c r="C744" s="4">
        <v>0</v>
      </c>
      <c r="D744">
        <v>0</v>
      </c>
      <c r="E744" t="s">
        <v>212</v>
      </c>
      <c r="F744" t="s">
        <v>215</v>
      </c>
    </row>
    <row r="745" spans="1:6" x14ac:dyDescent="0.3">
      <c r="A745">
        <v>742</v>
      </c>
      <c r="B745" t="s">
        <v>220</v>
      </c>
      <c r="C745" s="4">
        <v>0</v>
      </c>
      <c r="D745">
        <v>0</v>
      </c>
      <c r="E745" t="s">
        <v>212</v>
      </c>
      <c r="F745" t="s">
        <v>215</v>
      </c>
    </row>
    <row r="746" spans="1:6" x14ac:dyDescent="0.3">
      <c r="A746">
        <v>743</v>
      </c>
      <c r="B746" t="s">
        <v>220</v>
      </c>
      <c r="C746" s="4">
        <v>0</v>
      </c>
      <c r="D746">
        <v>0</v>
      </c>
      <c r="E746" t="s">
        <v>212</v>
      </c>
      <c r="F746" t="s">
        <v>215</v>
      </c>
    </row>
    <row r="747" spans="1:6" x14ac:dyDescent="0.3">
      <c r="A747">
        <v>744</v>
      </c>
      <c r="B747" t="s">
        <v>220</v>
      </c>
      <c r="C747" s="4">
        <v>0</v>
      </c>
      <c r="D747">
        <v>0</v>
      </c>
      <c r="E747" t="s">
        <v>212</v>
      </c>
      <c r="F747" t="s">
        <v>215</v>
      </c>
    </row>
    <row r="748" spans="1:6" x14ac:dyDescent="0.3">
      <c r="A748">
        <v>745</v>
      </c>
      <c r="B748" t="s">
        <v>220</v>
      </c>
      <c r="C748" s="4">
        <v>0</v>
      </c>
      <c r="D748">
        <v>0</v>
      </c>
      <c r="E748" t="s">
        <v>212</v>
      </c>
      <c r="F748" t="s">
        <v>215</v>
      </c>
    </row>
    <row r="749" spans="1:6" x14ac:dyDescent="0.3">
      <c r="A749">
        <v>746</v>
      </c>
      <c r="B749" t="s">
        <v>220</v>
      </c>
      <c r="C749" s="4">
        <v>0</v>
      </c>
      <c r="D749">
        <v>0</v>
      </c>
      <c r="E749" t="s">
        <v>212</v>
      </c>
      <c r="F749" t="s">
        <v>215</v>
      </c>
    </row>
    <row r="750" spans="1:6" x14ac:dyDescent="0.3">
      <c r="A750">
        <v>747</v>
      </c>
      <c r="B750" t="s">
        <v>220</v>
      </c>
      <c r="C750" s="4">
        <v>0</v>
      </c>
      <c r="D750">
        <v>0</v>
      </c>
      <c r="E750" t="s">
        <v>212</v>
      </c>
      <c r="F750" t="s">
        <v>215</v>
      </c>
    </row>
    <row r="751" spans="1:6" x14ac:dyDescent="0.3">
      <c r="A751">
        <v>748</v>
      </c>
      <c r="B751" t="s">
        <v>220</v>
      </c>
      <c r="C751" s="4">
        <v>0</v>
      </c>
      <c r="D751">
        <v>0</v>
      </c>
      <c r="E751" t="s">
        <v>212</v>
      </c>
      <c r="F751" t="s">
        <v>215</v>
      </c>
    </row>
    <row r="752" spans="1:6" x14ac:dyDescent="0.3">
      <c r="A752">
        <v>749</v>
      </c>
      <c r="B752" t="s">
        <v>220</v>
      </c>
      <c r="C752" s="4">
        <v>0</v>
      </c>
      <c r="D752">
        <v>0</v>
      </c>
      <c r="E752" t="s">
        <v>212</v>
      </c>
      <c r="F752" t="s">
        <v>215</v>
      </c>
    </row>
    <row r="753" spans="1:6" x14ac:dyDescent="0.3">
      <c r="A753">
        <v>750</v>
      </c>
      <c r="B753" t="s">
        <v>220</v>
      </c>
      <c r="C753" s="4">
        <v>0</v>
      </c>
      <c r="D753">
        <v>0</v>
      </c>
      <c r="E753" t="s">
        <v>212</v>
      </c>
      <c r="F753" t="s">
        <v>215</v>
      </c>
    </row>
    <row r="754" spans="1:6" x14ac:dyDescent="0.3">
      <c r="A754">
        <v>751</v>
      </c>
      <c r="B754" t="s">
        <v>220</v>
      </c>
      <c r="C754" s="4">
        <v>0</v>
      </c>
      <c r="D754">
        <v>0</v>
      </c>
      <c r="E754" t="s">
        <v>212</v>
      </c>
      <c r="F754" t="s">
        <v>215</v>
      </c>
    </row>
    <row r="755" spans="1:6" x14ac:dyDescent="0.3">
      <c r="A755">
        <v>752</v>
      </c>
      <c r="B755" t="s">
        <v>220</v>
      </c>
      <c r="C755" s="4">
        <v>0</v>
      </c>
      <c r="D755">
        <v>0</v>
      </c>
      <c r="E755" t="s">
        <v>212</v>
      </c>
      <c r="F755" t="s">
        <v>215</v>
      </c>
    </row>
    <row r="756" spans="1:6" x14ac:dyDescent="0.3">
      <c r="A756">
        <v>753</v>
      </c>
      <c r="B756" t="s">
        <v>220</v>
      </c>
      <c r="C756" s="4">
        <v>0</v>
      </c>
      <c r="D756">
        <v>0</v>
      </c>
      <c r="E756" t="s">
        <v>212</v>
      </c>
      <c r="F756" t="s">
        <v>215</v>
      </c>
    </row>
    <row r="757" spans="1:6" x14ac:dyDescent="0.3">
      <c r="A757">
        <v>754</v>
      </c>
      <c r="B757" t="s">
        <v>220</v>
      </c>
      <c r="C757" s="4">
        <v>0</v>
      </c>
      <c r="D757">
        <v>0</v>
      </c>
      <c r="E757" t="s">
        <v>212</v>
      </c>
      <c r="F757" t="s">
        <v>215</v>
      </c>
    </row>
    <row r="758" spans="1:6" x14ac:dyDescent="0.3">
      <c r="A758">
        <v>755</v>
      </c>
      <c r="B758" t="s">
        <v>220</v>
      </c>
      <c r="C758" s="4">
        <v>0</v>
      </c>
      <c r="D758">
        <v>0</v>
      </c>
      <c r="E758" t="s">
        <v>212</v>
      </c>
      <c r="F758" t="s">
        <v>215</v>
      </c>
    </row>
    <row r="759" spans="1:6" x14ac:dyDescent="0.3">
      <c r="A759">
        <v>756</v>
      </c>
      <c r="B759" t="s">
        <v>220</v>
      </c>
      <c r="C759" s="4">
        <v>0</v>
      </c>
      <c r="D759">
        <v>0</v>
      </c>
      <c r="E759" t="s">
        <v>212</v>
      </c>
      <c r="F759" t="s">
        <v>215</v>
      </c>
    </row>
    <row r="760" spans="1:6" x14ac:dyDescent="0.3">
      <c r="A760">
        <v>757</v>
      </c>
      <c r="B760" t="s">
        <v>220</v>
      </c>
      <c r="C760" s="4">
        <v>0</v>
      </c>
      <c r="D760">
        <v>0</v>
      </c>
      <c r="E760" t="s">
        <v>212</v>
      </c>
      <c r="F760" t="s">
        <v>215</v>
      </c>
    </row>
    <row r="761" spans="1:6" x14ac:dyDescent="0.3">
      <c r="A761">
        <v>758</v>
      </c>
      <c r="B761" t="s">
        <v>220</v>
      </c>
      <c r="C761" s="4">
        <v>0</v>
      </c>
      <c r="D761">
        <v>0</v>
      </c>
      <c r="E761" t="s">
        <v>212</v>
      </c>
      <c r="F761" t="s">
        <v>215</v>
      </c>
    </row>
    <row r="762" spans="1:6" x14ac:dyDescent="0.3">
      <c r="A762">
        <v>759</v>
      </c>
      <c r="B762" t="s">
        <v>220</v>
      </c>
      <c r="C762" s="4">
        <v>0</v>
      </c>
      <c r="D762">
        <v>0</v>
      </c>
      <c r="E762" t="s">
        <v>212</v>
      </c>
      <c r="F762" t="s">
        <v>215</v>
      </c>
    </row>
    <row r="763" spans="1:6" x14ac:dyDescent="0.3">
      <c r="A763">
        <v>760</v>
      </c>
      <c r="B763" t="s">
        <v>220</v>
      </c>
      <c r="C763" s="4">
        <v>0</v>
      </c>
      <c r="D763">
        <v>0</v>
      </c>
      <c r="E763" t="s">
        <v>212</v>
      </c>
      <c r="F763" t="s">
        <v>215</v>
      </c>
    </row>
    <row r="764" spans="1:6" x14ac:dyDescent="0.3">
      <c r="A764">
        <v>761</v>
      </c>
      <c r="B764" t="s">
        <v>220</v>
      </c>
      <c r="C764" s="4">
        <v>0</v>
      </c>
      <c r="D764">
        <v>0</v>
      </c>
      <c r="E764" t="s">
        <v>212</v>
      </c>
      <c r="F764" t="s">
        <v>215</v>
      </c>
    </row>
    <row r="765" spans="1:6" x14ac:dyDescent="0.3">
      <c r="A765">
        <v>762</v>
      </c>
      <c r="B765" t="s">
        <v>220</v>
      </c>
      <c r="C765" s="4">
        <v>0</v>
      </c>
      <c r="D765">
        <v>0</v>
      </c>
      <c r="E765" t="s">
        <v>212</v>
      </c>
      <c r="F765" t="s">
        <v>215</v>
      </c>
    </row>
    <row r="766" spans="1:6" x14ac:dyDescent="0.3">
      <c r="A766">
        <v>763</v>
      </c>
      <c r="B766" t="s">
        <v>220</v>
      </c>
      <c r="C766" s="4">
        <v>0</v>
      </c>
      <c r="D766">
        <v>0</v>
      </c>
      <c r="E766" t="s">
        <v>212</v>
      </c>
      <c r="F766" t="s">
        <v>215</v>
      </c>
    </row>
    <row r="767" spans="1:6" x14ac:dyDescent="0.3">
      <c r="A767">
        <v>764</v>
      </c>
      <c r="B767" t="s">
        <v>220</v>
      </c>
      <c r="C767" s="4">
        <v>0</v>
      </c>
      <c r="D767">
        <v>0</v>
      </c>
      <c r="E767" t="s">
        <v>212</v>
      </c>
      <c r="F767" t="s">
        <v>215</v>
      </c>
    </row>
    <row r="768" spans="1:6" x14ac:dyDescent="0.3">
      <c r="A768">
        <v>765</v>
      </c>
      <c r="B768" t="s">
        <v>220</v>
      </c>
      <c r="C768" s="4">
        <v>0</v>
      </c>
      <c r="D768">
        <v>0</v>
      </c>
      <c r="E768" t="s">
        <v>212</v>
      </c>
      <c r="F768" t="s">
        <v>215</v>
      </c>
    </row>
    <row r="769" spans="1:6" x14ac:dyDescent="0.3">
      <c r="A769">
        <v>766</v>
      </c>
      <c r="B769" t="s">
        <v>220</v>
      </c>
      <c r="C769" s="4">
        <v>0</v>
      </c>
      <c r="D769">
        <v>0</v>
      </c>
      <c r="E769" t="s">
        <v>212</v>
      </c>
      <c r="F769" t="s">
        <v>215</v>
      </c>
    </row>
    <row r="770" spans="1:6" x14ac:dyDescent="0.3">
      <c r="A770">
        <v>767</v>
      </c>
      <c r="B770" t="s">
        <v>220</v>
      </c>
      <c r="C770" s="4">
        <v>0</v>
      </c>
      <c r="D770">
        <v>0</v>
      </c>
      <c r="E770" t="s">
        <v>212</v>
      </c>
      <c r="F770" t="s">
        <v>215</v>
      </c>
    </row>
    <row r="771" spans="1:6" x14ac:dyDescent="0.3">
      <c r="A771">
        <v>768</v>
      </c>
      <c r="B771" t="s">
        <v>220</v>
      </c>
      <c r="C771" s="4">
        <v>0</v>
      </c>
      <c r="D771">
        <v>0</v>
      </c>
      <c r="E771" t="s">
        <v>212</v>
      </c>
      <c r="F771" t="s">
        <v>215</v>
      </c>
    </row>
    <row r="772" spans="1:6" x14ac:dyDescent="0.3">
      <c r="A772">
        <v>769</v>
      </c>
      <c r="B772" t="s">
        <v>220</v>
      </c>
      <c r="C772" s="4">
        <v>0</v>
      </c>
      <c r="D772">
        <v>0</v>
      </c>
      <c r="E772" t="s">
        <v>212</v>
      </c>
      <c r="F772" t="s">
        <v>215</v>
      </c>
    </row>
    <row r="773" spans="1:6" x14ac:dyDescent="0.3">
      <c r="A773">
        <v>770</v>
      </c>
      <c r="B773" t="s">
        <v>220</v>
      </c>
      <c r="C773" s="4">
        <v>0</v>
      </c>
      <c r="D773">
        <v>0</v>
      </c>
      <c r="E773" t="s">
        <v>212</v>
      </c>
      <c r="F773" t="s">
        <v>215</v>
      </c>
    </row>
    <row r="774" spans="1:6" x14ac:dyDescent="0.3">
      <c r="A774">
        <v>771</v>
      </c>
      <c r="B774" t="s">
        <v>220</v>
      </c>
      <c r="C774" s="4">
        <v>0</v>
      </c>
      <c r="D774">
        <v>0</v>
      </c>
      <c r="E774" t="s">
        <v>212</v>
      </c>
      <c r="F774" t="s">
        <v>215</v>
      </c>
    </row>
    <row r="775" spans="1:6" x14ac:dyDescent="0.3">
      <c r="A775">
        <v>772</v>
      </c>
      <c r="B775" t="s">
        <v>220</v>
      </c>
      <c r="C775" s="4">
        <v>0</v>
      </c>
      <c r="D775">
        <v>0</v>
      </c>
      <c r="E775" t="s">
        <v>212</v>
      </c>
      <c r="F775" t="s">
        <v>215</v>
      </c>
    </row>
    <row r="776" spans="1:6" x14ac:dyDescent="0.3">
      <c r="A776">
        <v>773</v>
      </c>
      <c r="B776" t="s">
        <v>220</v>
      </c>
      <c r="C776" s="4">
        <v>0</v>
      </c>
      <c r="D776">
        <v>0</v>
      </c>
      <c r="E776" t="s">
        <v>212</v>
      </c>
      <c r="F776" t="s">
        <v>215</v>
      </c>
    </row>
    <row r="777" spans="1:6" x14ac:dyDescent="0.3">
      <c r="A777">
        <v>774</v>
      </c>
      <c r="B777" t="s">
        <v>220</v>
      </c>
      <c r="C777" s="4">
        <v>0</v>
      </c>
      <c r="D777">
        <v>0</v>
      </c>
      <c r="E777" t="s">
        <v>212</v>
      </c>
      <c r="F777" t="s">
        <v>215</v>
      </c>
    </row>
    <row r="778" spans="1:6" x14ac:dyDescent="0.3">
      <c r="A778">
        <v>775</v>
      </c>
      <c r="B778" t="s">
        <v>220</v>
      </c>
      <c r="C778" s="4">
        <v>0</v>
      </c>
      <c r="D778">
        <v>0</v>
      </c>
      <c r="E778" t="s">
        <v>212</v>
      </c>
      <c r="F778" t="s">
        <v>215</v>
      </c>
    </row>
    <row r="779" spans="1:6" x14ac:dyDescent="0.3">
      <c r="A779">
        <v>776</v>
      </c>
      <c r="B779" t="s">
        <v>220</v>
      </c>
      <c r="C779" s="4">
        <v>0</v>
      </c>
      <c r="D779">
        <v>0</v>
      </c>
      <c r="E779" t="s">
        <v>212</v>
      </c>
      <c r="F779" t="s">
        <v>215</v>
      </c>
    </row>
    <row r="780" spans="1:6" x14ac:dyDescent="0.3">
      <c r="A780">
        <v>777</v>
      </c>
      <c r="B780" t="s">
        <v>220</v>
      </c>
      <c r="C780" s="4">
        <v>0</v>
      </c>
      <c r="D780">
        <v>0</v>
      </c>
      <c r="E780" t="s">
        <v>212</v>
      </c>
      <c r="F780" t="s">
        <v>215</v>
      </c>
    </row>
    <row r="781" spans="1:6" x14ac:dyDescent="0.3">
      <c r="A781">
        <v>778</v>
      </c>
      <c r="B781" t="s">
        <v>220</v>
      </c>
      <c r="C781" s="4">
        <v>0</v>
      </c>
      <c r="D781">
        <v>0</v>
      </c>
      <c r="E781" t="s">
        <v>212</v>
      </c>
      <c r="F781" t="s">
        <v>215</v>
      </c>
    </row>
    <row r="782" spans="1:6" x14ac:dyDescent="0.3">
      <c r="A782">
        <v>779</v>
      </c>
      <c r="B782" t="s">
        <v>220</v>
      </c>
      <c r="C782" s="4">
        <v>0</v>
      </c>
      <c r="D782">
        <v>0</v>
      </c>
      <c r="E782" t="s">
        <v>212</v>
      </c>
      <c r="F782" t="s">
        <v>215</v>
      </c>
    </row>
    <row r="783" spans="1:6" x14ac:dyDescent="0.3">
      <c r="A783">
        <v>780</v>
      </c>
      <c r="B783" t="s">
        <v>220</v>
      </c>
      <c r="C783" s="4">
        <v>0</v>
      </c>
      <c r="D783">
        <v>0</v>
      </c>
      <c r="E783" t="s">
        <v>212</v>
      </c>
      <c r="F783" t="s">
        <v>215</v>
      </c>
    </row>
    <row r="784" spans="1:6" x14ac:dyDescent="0.3">
      <c r="A784">
        <v>781</v>
      </c>
      <c r="B784" t="s">
        <v>220</v>
      </c>
      <c r="C784" s="4">
        <v>0</v>
      </c>
      <c r="D784">
        <v>0</v>
      </c>
      <c r="E784" t="s">
        <v>212</v>
      </c>
      <c r="F784" t="s">
        <v>215</v>
      </c>
    </row>
    <row r="785" spans="1:6" x14ac:dyDescent="0.3">
      <c r="A785">
        <v>782</v>
      </c>
      <c r="B785" t="s">
        <v>220</v>
      </c>
      <c r="C785" s="4">
        <v>0</v>
      </c>
      <c r="D785">
        <v>0</v>
      </c>
      <c r="E785" t="s">
        <v>212</v>
      </c>
      <c r="F785" t="s">
        <v>215</v>
      </c>
    </row>
    <row r="786" spans="1:6" x14ac:dyDescent="0.3">
      <c r="A786">
        <v>783</v>
      </c>
      <c r="B786" t="s">
        <v>220</v>
      </c>
      <c r="C786" s="4">
        <v>0</v>
      </c>
      <c r="D786">
        <v>0</v>
      </c>
      <c r="E786" t="s">
        <v>212</v>
      </c>
      <c r="F786" t="s">
        <v>215</v>
      </c>
    </row>
    <row r="787" spans="1:6" x14ac:dyDescent="0.3">
      <c r="A787">
        <v>784</v>
      </c>
      <c r="B787" t="s">
        <v>220</v>
      </c>
      <c r="C787" s="4">
        <v>0</v>
      </c>
      <c r="D787">
        <v>0</v>
      </c>
      <c r="E787" t="s">
        <v>212</v>
      </c>
      <c r="F787" t="s">
        <v>215</v>
      </c>
    </row>
    <row r="788" spans="1:6" x14ac:dyDescent="0.3">
      <c r="A788">
        <v>785</v>
      </c>
      <c r="B788" t="s">
        <v>220</v>
      </c>
      <c r="C788" s="4">
        <v>0</v>
      </c>
      <c r="D788">
        <v>0</v>
      </c>
      <c r="E788" t="s">
        <v>212</v>
      </c>
      <c r="F788" t="s">
        <v>215</v>
      </c>
    </row>
    <row r="789" spans="1:6" x14ac:dyDescent="0.3">
      <c r="A789">
        <v>786</v>
      </c>
      <c r="B789" t="s">
        <v>220</v>
      </c>
      <c r="C789" s="4">
        <v>0</v>
      </c>
      <c r="D789">
        <v>0</v>
      </c>
      <c r="E789" t="s">
        <v>212</v>
      </c>
      <c r="F789" t="s">
        <v>215</v>
      </c>
    </row>
    <row r="790" spans="1:6" x14ac:dyDescent="0.3">
      <c r="A790">
        <v>787</v>
      </c>
      <c r="B790" t="s">
        <v>220</v>
      </c>
      <c r="C790" s="4">
        <v>0</v>
      </c>
      <c r="D790">
        <v>0</v>
      </c>
      <c r="E790" t="s">
        <v>212</v>
      </c>
      <c r="F790" t="s">
        <v>215</v>
      </c>
    </row>
    <row r="791" spans="1:6" x14ac:dyDescent="0.3">
      <c r="A791">
        <v>788</v>
      </c>
      <c r="B791" t="s">
        <v>220</v>
      </c>
      <c r="C791" s="4">
        <v>0</v>
      </c>
      <c r="D791">
        <v>0</v>
      </c>
      <c r="E791" t="s">
        <v>212</v>
      </c>
      <c r="F791" t="s">
        <v>215</v>
      </c>
    </row>
    <row r="792" spans="1:6" x14ac:dyDescent="0.3">
      <c r="A792">
        <v>789</v>
      </c>
      <c r="B792" t="s">
        <v>220</v>
      </c>
      <c r="C792" s="4">
        <v>0</v>
      </c>
      <c r="D792">
        <v>0</v>
      </c>
      <c r="E792" t="s">
        <v>212</v>
      </c>
      <c r="F792" t="s">
        <v>215</v>
      </c>
    </row>
    <row r="793" spans="1:6" x14ac:dyDescent="0.3">
      <c r="A793">
        <v>790</v>
      </c>
      <c r="B793" t="s">
        <v>220</v>
      </c>
      <c r="C793" s="4">
        <v>0</v>
      </c>
      <c r="D793">
        <v>0</v>
      </c>
      <c r="E793" t="s">
        <v>212</v>
      </c>
      <c r="F793" t="s">
        <v>215</v>
      </c>
    </row>
    <row r="794" spans="1:6" x14ac:dyDescent="0.3">
      <c r="A794">
        <v>791</v>
      </c>
      <c r="B794" t="s">
        <v>220</v>
      </c>
      <c r="C794" s="4">
        <v>0</v>
      </c>
      <c r="D794">
        <v>0</v>
      </c>
      <c r="E794" t="s">
        <v>212</v>
      </c>
      <c r="F794" t="s">
        <v>215</v>
      </c>
    </row>
    <row r="795" spans="1:6" x14ac:dyDescent="0.3">
      <c r="A795">
        <v>792</v>
      </c>
      <c r="B795" t="s">
        <v>220</v>
      </c>
      <c r="C795" s="4">
        <v>0</v>
      </c>
      <c r="D795">
        <v>0</v>
      </c>
      <c r="E795" t="s">
        <v>212</v>
      </c>
      <c r="F795" t="s">
        <v>215</v>
      </c>
    </row>
    <row r="796" spans="1:6" x14ac:dyDescent="0.3">
      <c r="A796">
        <v>793</v>
      </c>
      <c r="B796" t="s">
        <v>220</v>
      </c>
      <c r="C796" s="4">
        <v>0</v>
      </c>
      <c r="D796">
        <v>0</v>
      </c>
      <c r="E796" t="s">
        <v>212</v>
      </c>
      <c r="F796" t="s">
        <v>215</v>
      </c>
    </row>
    <row r="797" spans="1:6" x14ac:dyDescent="0.3">
      <c r="A797">
        <v>794</v>
      </c>
      <c r="B797" t="s">
        <v>220</v>
      </c>
      <c r="C797" s="4">
        <v>0</v>
      </c>
      <c r="D797">
        <v>0</v>
      </c>
      <c r="E797" t="s">
        <v>212</v>
      </c>
      <c r="F797" t="s">
        <v>215</v>
      </c>
    </row>
    <row r="798" spans="1:6" x14ac:dyDescent="0.3">
      <c r="A798">
        <v>795</v>
      </c>
      <c r="B798" t="s">
        <v>220</v>
      </c>
      <c r="C798" s="4">
        <v>0</v>
      </c>
      <c r="D798">
        <v>0</v>
      </c>
      <c r="E798" t="s">
        <v>212</v>
      </c>
      <c r="F798" t="s">
        <v>215</v>
      </c>
    </row>
    <row r="799" spans="1:6" x14ac:dyDescent="0.3">
      <c r="A799">
        <v>796</v>
      </c>
      <c r="B799" t="s">
        <v>220</v>
      </c>
      <c r="C799" s="4">
        <v>0</v>
      </c>
      <c r="D799">
        <v>0</v>
      </c>
      <c r="E799" t="s">
        <v>212</v>
      </c>
      <c r="F799" t="s">
        <v>215</v>
      </c>
    </row>
    <row r="800" spans="1:6" x14ac:dyDescent="0.3">
      <c r="A800">
        <v>797</v>
      </c>
      <c r="B800" t="s">
        <v>220</v>
      </c>
      <c r="C800" s="4">
        <v>0</v>
      </c>
      <c r="D800">
        <v>0</v>
      </c>
      <c r="E800" t="s">
        <v>212</v>
      </c>
      <c r="F800" t="s">
        <v>215</v>
      </c>
    </row>
    <row r="801" spans="1:6" x14ac:dyDescent="0.3">
      <c r="A801">
        <v>798</v>
      </c>
      <c r="B801" t="s">
        <v>220</v>
      </c>
      <c r="C801" s="4">
        <v>0</v>
      </c>
      <c r="D801">
        <v>0</v>
      </c>
      <c r="E801" t="s">
        <v>212</v>
      </c>
      <c r="F801" t="s">
        <v>215</v>
      </c>
    </row>
    <row r="802" spans="1:6" x14ac:dyDescent="0.3">
      <c r="A802">
        <v>799</v>
      </c>
      <c r="B802" t="s">
        <v>220</v>
      </c>
      <c r="C802" s="4">
        <v>0</v>
      </c>
      <c r="D802">
        <v>0</v>
      </c>
      <c r="E802" t="s">
        <v>212</v>
      </c>
      <c r="F802" t="s">
        <v>215</v>
      </c>
    </row>
    <row r="803" spans="1:6" x14ac:dyDescent="0.3">
      <c r="A803">
        <v>800</v>
      </c>
      <c r="B803" t="s">
        <v>220</v>
      </c>
      <c r="C803" s="4">
        <v>0</v>
      </c>
      <c r="D803">
        <v>0</v>
      </c>
      <c r="E803" t="s">
        <v>212</v>
      </c>
      <c r="F803" t="s">
        <v>215</v>
      </c>
    </row>
    <row r="804" spans="1:6" x14ac:dyDescent="0.3">
      <c r="A804">
        <v>801</v>
      </c>
      <c r="B804" t="s">
        <v>220</v>
      </c>
      <c r="C804" s="4">
        <v>0</v>
      </c>
      <c r="D804">
        <v>0</v>
      </c>
      <c r="E804" t="s">
        <v>212</v>
      </c>
      <c r="F804" t="s">
        <v>215</v>
      </c>
    </row>
    <row r="805" spans="1:6" x14ac:dyDescent="0.3">
      <c r="A805">
        <v>802</v>
      </c>
      <c r="B805" t="s">
        <v>220</v>
      </c>
      <c r="C805" s="4">
        <v>0</v>
      </c>
      <c r="D805">
        <v>0</v>
      </c>
      <c r="E805" t="s">
        <v>212</v>
      </c>
      <c r="F805" t="s">
        <v>215</v>
      </c>
    </row>
    <row r="806" spans="1:6" x14ac:dyDescent="0.3">
      <c r="A806">
        <v>803</v>
      </c>
      <c r="B806" t="s">
        <v>220</v>
      </c>
      <c r="C806" s="4">
        <v>0</v>
      </c>
      <c r="D806">
        <v>0</v>
      </c>
      <c r="E806" t="s">
        <v>212</v>
      </c>
      <c r="F806" t="s">
        <v>215</v>
      </c>
    </row>
    <row r="807" spans="1:6" x14ac:dyDescent="0.3">
      <c r="A807">
        <v>804</v>
      </c>
      <c r="B807" t="s">
        <v>220</v>
      </c>
      <c r="C807" s="4">
        <v>0</v>
      </c>
      <c r="D807">
        <v>0</v>
      </c>
      <c r="E807" t="s">
        <v>212</v>
      </c>
      <c r="F807" t="s">
        <v>215</v>
      </c>
    </row>
    <row r="808" spans="1:6" x14ac:dyDescent="0.3">
      <c r="A808">
        <v>805</v>
      </c>
      <c r="B808" t="s">
        <v>220</v>
      </c>
      <c r="C808" s="4">
        <v>0</v>
      </c>
      <c r="D808">
        <v>0</v>
      </c>
      <c r="E808" t="s">
        <v>212</v>
      </c>
      <c r="F808" t="s">
        <v>215</v>
      </c>
    </row>
    <row r="809" spans="1:6" x14ac:dyDescent="0.3">
      <c r="A809">
        <v>806</v>
      </c>
      <c r="B809" t="s">
        <v>220</v>
      </c>
      <c r="C809" s="4">
        <v>0</v>
      </c>
      <c r="D809">
        <v>0</v>
      </c>
      <c r="E809" t="s">
        <v>212</v>
      </c>
      <c r="F809" t="s">
        <v>215</v>
      </c>
    </row>
    <row r="810" spans="1:6" x14ac:dyDescent="0.3">
      <c r="A810">
        <v>807</v>
      </c>
      <c r="B810" t="s">
        <v>220</v>
      </c>
      <c r="C810" s="4">
        <v>0</v>
      </c>
      <c r="D810">
        <v>0</v>
      </c>
      <c r="E810" t="s">
        <v>212</v>
      </c>
      <c r="F810" t="s">
        <v>215</v>
      </c>
    </row>
    <row r="811" spans="1:6" x14ac:dyDescent="0.3">
      <c r="A811">
        <v>808</v>
      </c>
      <c r="B811" t="s">
        <v>220</v>
      </c>
      <c r="C811" s="4">
        <v>0</v>
      </c>
      <c r="D811">
        <v>0</v>
      </c>
      <c r="E811" t="s">
        <v>212</v>
      </c>
      <c r="F811" t="s">
        <v>215</v>
      </c>
    </row>
    <row r="812" spans="1:6" x14ac:dyDescent="0.3">
      <c r="A812">
        <v>809</v>
      </c>
      <c r="B812" t="s">
        <v>220</v>
      </c>
      <c r="C812" s="4">
        <v>0</v>
      </c>
      <c r="D812">
        <v>0</v>
      </c>
      <c r="E812" t="s">
        <v>212</v>
      </c>
      <c r="F812" t="s">
        <v>215</v>
      </c>
    </row>
    <row r="813" spans="1:6" x14ac:dyDescent="0.3">
      <c r="A813">
        <v>810</v>
      </c>
      <c r="B813" t="s">
        <v>220</v>
      </c>
      <c r="C813" s="4">
        <v>0</v>
      </c>
      <c r="D813">
        <v>0</v>
      </c>
      <c r="E813" t="s">
        <v>212</v>
      </c>
      <c r="F813" t="s">
        <v>215</v>
      </c>
    </row>
    <row r="814" spans="1:6" x14ac:dyDescent="0.3">
      <c r="A814">
        <v>811</v>
      </c>
      <c r="B814" t="s">
        <v>220</v>
      </c>
      <c r="C814" s="4">
        <v>0</v>
      </c>
      <c r="D814">
        <v>0</v>
      </c>
      <c r="E814" t="s">
        <v>212</v>
      </c>
      <c r="F814" t="s">
        <v>215</v>
      </c>
    </row>
    <row r="815" spans="1:6" x14ac:dyDescent="0.3">
      <c r="A815">
        <v>812</v>
      </c>
      <c r="B815" t="s">
        <v>220</v>
      </c>
      <c r="C815" s="4">
        <v>0</v>
      </c>
      <c r="D815">
        <v>0</v>
      </c>
      <c r="E815" t="s">
        <v>212</v>
      </c>
      <c r="F815" t="s">
        <v>215</v>
      </c>
    </row>
    <row r="816" spans="1:6" x14ac:dyDescent="0.3">
      <c r="A816">
        <v>813</v>
      </c>
      <c r="B816" t="s">
        <v>220</v>
      </c>
      <c r="C816" s="4">
        <v>0</v>
      </c>
      <c r="D816">
        <v>0</v>
      </c>
      <c r="E816" t="s">
        <v>212</v>
      </c>
      <c r="F816" t="s">
        <v>215</v>
      </c>
    </row>
    <row r="817" spans="1:6" x14ac:dyDescent="0.3">
      <c r="A817">
        <v>814</v>
      </c>
      <c r="B817" t="s">
        <v>220</v>
      </c>
      <c r="C817" s="4">
        <v>0</v>
      </c>
      <c r="D817">
        <v>0</v>
      </c>
      <c r="E817" t="s">
        <v>212</v>
      </c>
      <c r="F817" t="s">
        <v>215</v>
      </c>
    </row>
    <row r="818" spans="1:6" x14ac:dyDescent="0.3">
      <c r="A818">
        <v>815</v>
      </c>
      <c r="B818" t="s">
        <v>220</v>
      </c>
      <c r="C818" s="4">
        <v>0</v>
      </c>
      <c r="D818">
        <v>0</v>
      </c>
      <c r="E818" t="s">
        <v>212</v>
      </c>
      <c r="F818" t="s">
        <v>215</v>
      </c>
    </row>
    <row r="819" spans="1:6" x14ac:dyDescent="0.3">
      <c r="A819">
        <v>816</v>
      </c>
      <c r="B819" t="s">
        <v>220</v>
      </c>
      <c r="C819" s="4">
        <v>0</v>
      </c>
      <c r="D819">
        <v>0</v>
      </c>
      <c r="E819" t="s">
        <v>212</v>
      </c>
      <c r="F819" t="s">
        <v>215</v>
      </c>
    </row>
    <row r="820" spans="1:6" x14ac:dyDescent="0.3">
      <c r="A820">
        <v>817</v>
      </c>
      <c r="B820" t="s">
        <v>220</v>
      </c>
      <c r="C820" s="4">
        <v>0</v>
      </c>
      <c r="D820">
        <v>0</v>
      </c>
      <c r="E820" t="s">
        <v>212</v>
      </c>
      <c r="F820" t="s">
        <v>215</v>
      </c>
    </row>
    <row r="821" spans="1:6" x14ac:dyDescent="0.3">
      <c r="A821">
        <v>818</v>
      </c>
      <c r="B821" t="s">
        <v>220</v>
      </c>
      <c r="C821" s="4">
        <v>0</v>
      </c>
      <c r="D821">
        <v>0</v>
      </c>
      <c r="E821" t="s">
        <v>212</v>
      </c>
      <c r="F821" t="s">
        <v>215</v>
      </c>
    </row>
    <row r="822" spans="1:6" x14ac:dyDescent="0.3">
      <c r="A822">
        <v>819</v>
      </c>
      <c r="B822" t="s">
        <v>220</v>
      </c>
      <c r="C822" s="4">
        <v>0</v>
      </c>
      <c r="D822">
        <v>0</v>
      </c>
      <c r="E822" t="s">
        <v>212</v>
      </c>
      <c r="F822" t="s">
        <v>215</v>
      </c>
    </row>
    <row r="823" spans="1:6" x14ac:dyDescent="0.3">
      <c r="A823">
        <v>820</v>
      </c>
      <c r="B823" t="s">
        <v>220</v>
      </c>
      <c r="C823" s="4">
        <v>0</v>
      </c>
      <c r="D823">
        <v>0</v>
      </c>
      <c r="E823" t="s">
        <v>212</v>
      </c>
      <c r="F823" t="s">
        <v>215</v>
      </c>
    </row>
    <row r="824" spans="1:6" x14ac:dyDescent="0.3">
      <c r="A824">
        <v>821</v>
      </c>
      <c r="B824" t="s">
        <v>220</v>
      </c>
      <c r="C824" s="4">
        <v>0</v>
      </c>
      <c r="D824">
        <v>0</v>
      </c>
      <c r="E824" t="s">
        <v>212</v>
      </c>
      <c r="F824" t="s">
        <v>215</v>
      </c>
    </row>
    <row r="825" spans="1:6" x14ac:dyDescent="0.3">
      <c r="A825">
        <v>822</v>
      </c>
      <c r="B825" t="s">
        <v>220</v>
      </c>
      <c r="C825" s="4">
        <v>0</v>
      </c>
      <c r="D825">
        <v>0</v>
      </c>
      <c r="E825" t="s">
        <v>212</v>
      </c>
      <c r="F825" t="s">
        <v>215</v>
      </c>
    </row>
    <row r="826" spans="1:6" x14ac:dyDescent="0.3">
      <c r="A826">
        <v>823</v>
      </c>
      <c r="B826" t="s">
        <v>220</v>
      </c>
      <c r="C826" s="4">
        <v>0</v>
      </c>
      <c r="D826">
        <v>0</v>
      </c>
      <c r="E826" t="s">
        <v>212</v>
      </c>
      <c r="F826" t="s">
        <v>215</v>
      </c>
    </row>
    <row r="827" spans="1:6" x14ac:dyDescent="0.3">
      <c r="A827">
        <v>824</v>
      </c>
      <c r="B827" t="s">
        <v>220</v>
      </c>
      <c r="C827" s="4">
        <v>0</v>
      </c>
      <c r="D827">
        <v>0</v>
      </c>
      <c r="E827" t="s">
        <v>212</v>
      </c>
      <c r="F827" t="s">
        <v>215</v>
      </c>
    </row>
    <row r="828" spans="1:6" x14ac:dyDescent="0.3">
      <c r="A828">
        <v>825</v>
      </c>
      <c r="B828" t="s">
        <v>220</v>
      </c>
      <c r="C828" s="4">
        <v>0</v>
      </c>
      <c r="D828">
        <v>0</v>
      </c>
      <c r="E828" t="s">
        <v>212</v>
      </c>
      <c r="F828" t="s">
        <v>215</v>
      </c>
    </row>
    <row r="829" spans="1:6" x14ac:dyDescent="0.3">
      <c r="A829">
        <v>826</v>
      </c>
      <c r="B829" t="s">
        <v>220</v>
      </c>
      <c r="C829" s="4">
        <v>0</v>
      </c>
      <c r="D829">
        <v>0</v>
      </c>
      <c r="E829" t="s">
        <v>212</v>
      </c>
      <c r="F829" t="s">
        <v>215</v>
      </c>
    </row>
    <row r="830" spans="1:6" x14ac:dyDescent="0.3">
      <c r="A830">
        <v>827</v>
      </c>
      <c r="B830" t="s">
        <v>220</v>
      </c>
      <c r="C830" s="4">
        <v>0</v>
      </c>
      <c r="D830">
        <v>0</v>
      </c>
      <c r="E830" t="s">
        <v>212</v>
      </c>
      <c r="F830" t="s">
        <v>215</v>
      </c>
    </row>
    <row r="831" spans="1:6" x14ac:dyDescent="0.3">
      <c r="A831">
        <v>828</v>
      </c>
      <c r="B831" t="s">
        <v>220</v>
      </c>
      <c r="C831" s="4">
        <v>0</v>
      </c>
      <c r="D831">
        <v>0</v>
      </c>
      <c r="E831" t="s">
        <v>212</v>
      </c>
      <c r="F831" t="s">
        <v>215</v>
      </c>
    </row>
    <row r="832" spans="1:6" x14ac:dyDescent="0.3">
      <c r="A832">
        <v>829</v>
      </c>
      <c r="B832" t="s">
        <v>220</v>
      </c>
      <c r="C832" s="4">
        <v>0</v>
      </c>
      <c r="D832">
        <v>0</v>
      </c>
      <c r="E832" t="s">
        <v>212</v>
      </c>
      <c r="F832" t="s">
        <v>215</v>
      </c>
    </row>
    <row r="833" spans="1:6" x14ac:dyDescent="0.3">
      <c r="A833">
        <v>830</v>
      </c>
      <c r="B833" t="s">
        <v>220</v>
      </c>
      <c r="C833" s="4">
        <v>0</v>
      </c>
      <c r="D833">
        <v>0</v>
      </c>
      <c r="E833" t="s">
        <v>212</v>
      </c>
      <c r="F833" t="s">
        <v>215</v>
      </c>
    </row>
    <row r="834" spans="1:6" x14ac:dyDescent="0.3">
      <c r="A834">
        <v>831</v>
      </c>
      <c r="B834" t="s">
        <v>220</v>
      </c>
      <c r="C834" s="4">
        <v>0</v>
      </c>
      <c r="D834">
        <v>0</v>
      </c>
      <c r="E834" t="s">
        <v>212</v>
      </c>
      <c r="F834" t="s">
        <v>215</v>
      </c>
    </row>
    <row r="835" spans="1:6" x14ac:dyDescent="0.3">
      <c r="A835">
        <v>832</v>
      </c>
      <c r="B835" t="s">
        <v>220</v>
      </c>
      <c r="C835" s="4">
        <v>0</v>
      </c>
      <c r="D835">
        <v>0</v>
      </c>
      <c r="E835" t="s">
        <v>212</v>
      </c>
      <c r="F835" t="s">
        <v>215</v>
      </c>
    </row>
    <row r="836" spans="1:6" x14ac:dyDescent="0.3">
      <c r="A836">
        <v>833</v>
      </c>
      <c r="B836" t="s">
        <v>220</v>
      </c>
      <c r="C836" s="4">
        <v>0</v>
      </c>
      <c r="D836">
        <v>0</v>
      </c>
      <c r="E836" t="s">
        <v>212</v>
      </c>
      <c r="F836" t="s">
        <v>215</v>
      </c>
    </row>
    <row r="837" spans="1:6" x14ac:dyDescent="0.3">
      <c r="A837">
        <v>834</v>
      </c>
      <c r="B837" t="s">
        <v>220</v>
      </c>
      <c r="C837" s="4">
        <v>0</v>
      </c>
      <c r="D837">
        <v>0</v>
      </c>
      <c r="E837" t="s">
        <v>212</v>
      </c>
      <c r="F837" t="s">
        <v>215</v>
      </c>
    </row>
    <row r="838" spans="1:6" x14ac:dyDescent="0.3">
      <c r="A838">
        <v>835</v>
      </c>
      <c r="B838" t="s">
        <v>220</v>
      </c>
      <c r="C838" s="4">
        <v>0</v>
      </c>
      <c r="D838">
        <v>0</v>
      </c>
      <c r="E838" t="s">
        <v>212</v>
      </c>
      <c r="F838" t="s">
        <v>215</v>
      </c>
    </row>
    <row r="839" spans="1:6" x14ac:dyDescent="0.3">
      <c r="A839">
        <v>836</v>
      </c>
      <c r="B839" t="s">
        <v>220</v>
      </c>
      <c r="C839" s="4">
        <v>0</v>
      </c>
      <c r="D839">
        <v>0</v>
      </c>
      <c r="E839" t="s">
        <v>212</v>
      </c>
      <c r="F839" t="s">
        <v>215</v>
      </c>
    </row>
    <row r="840" spans="1:6" x14ac:dyDescent="0.3">
      <c r="A840">
        <v>837</v>
      </c>
      <c r="B840" t="s">
        <v>220</v>
      </c>
      <c r="C840" s="4">
        <v>0</v>
      </c>
      <c r="D840">
        <v>0</v>
      </c>
      <c r="E840" t="s">
        <v>212</v>
      </c>
      <c r="F840" t="s">
        <v>215</v>
      </c>
    </row>
    <row r="841" spans="1:6" x14ac:dyDescent="0.3">
      <c r="A841">
        <v>838</v>
      </c>
      <c r="B841" t="s">
        <v>220</v>
      </c>
      <c r="C841" s="4">
        <v>0</v>
      </c>
      <c r="D841">
        <v>0</v>
      </c>
      <c r="E841" t="s">
        <v>212</v>
      </c>
      <c r="F841" t="s">
        <v>215</v>
      </c>
    </row>
    <row r="842" spans="1:6" x14ac:dyDescent="0.3">
      <c r="A842">
        <v>839</v>
      </c>
      <c r="B842" t="s">
        <v>220</v>
      </c>
      <c r="C842" s="4">
        <v>0</v>
      </c>
      <c r="D842">
        <v>0</v>
      </c>
      <c r="E842" t="s">
        <v>212</v>
      </c>
      <c r="F842" t="s">
        <v>215</v>
      </c>
    </row>
    <row r="843" spans="1:6" x14ac:dyDescent="0.3">
      <c r="A843">
        <v>840</v>
      </c>
      <c r="B843" t="s">
        <v>220</v>
      </c>
      <c r="C843" s="4">
        <v>0</v>
      </c>
      <c r="D843">
        <v>0</v>
      </c>
      <c r="E843" t="s">
        <v>212</v>
      </c>
      <c r="F843" t="s">
        <v>215</v>
      </c>
    </row>
    <row r="844" spans="1:6" x14ac:dyDescent="0.3">
      <c r="A844">
        <v>841</v>
      </c>
      <c r="B844" t="s">
        <v>220</v>
      </c>
      <c r="C844" s="4">
        <v>0</v>
      </c>
      <c r="D844">
        <v>0</v>
      </c>
      <c r="E844" t="s">
        <v>212</v>
      </c>
      <c r="F844" t="s">
        <v>215</v>
      </c>
    </row>
    <row r="845" spans="1:6" x14ac:dyDescent="0.3">
      <c r="A845">
        <v>842</v>
      </c>
      <c r="B845" t="s">
        <v>220</v>
      </c>
      <c r="C845" s="4">
        <v>0</v>
      </c>
      <c r="D845">
        <v>0</v>
      </c>
      <c r="E845" t="s">
        <v>212</v>
      </c>
      <c r="F845" t="s">
        <v>215</v>
      </c>
    </row>
    <row r="846" spans="1:6" x14ac:dyDescent="0.3">
      <c r="A846">
        <v>843</v>
      </c>
      <c r="B846" t="s">
        <v>220</v>
      </c>
      <c r="C846" s="4">
        <v>0</v>
      </c>
      <c r="D846">
        <v>0</v>
      </c>
      <c r="E846" t="s">
        <v>212</v>
      </c>
      <c r="F846" t="s">
        <v>215</v>
      </c>
    </row>
    <row r="847" spans="1:6" x14ac:dyDescent="0.3">
      <c r="A847">
        <v>844</v>
      </c>
      <c r="B847" t="s">
        <v>220</v>
      </c>
      <c r="C847" s="4">
        <v>0</v>
      </c>
      <c r="D847">
        <v>0</v>
      </c>
      <c r="E847" t="s">
        <v>212</v>
      </c>
      <c r="F847" t="s">
        <v>215</v>
      </c>
    </row>
    <row r="848" spans="1:6" x14ac:dyDescent="0.3">
      <c r="A848">
        <v>845</v>
      </c>
      <c r="B848" t="s">
        <v>220</v>
      </c>
      <c r="C848" s="4">
        <v>0</v>
      </c>
      <c r="D848">
        <v>0</v>
      </c>
      <c r="E848" t="s">
        <v>212</v>
      </c>
      <c r="F848" t="s">
        <v>215</v>
      </c>
    </row>
    <row r="849" spans="1:6" x14ac:dyDescent="0.3">
      <c r="A849">
        <v>846</v>
      </c>
      <c r="B849" t="s">
        <v>220</v>
      </c>
      <c r="C849" s="4">
        <v>0</v>
      </c>
      <c r="D849">
        <v>0</v>
      </c>
      <c r="E849" t="s">
        <v>212</v>
      </c>
      <c r="F849" t="s">
        <v>215</v>
      </c>
    </row>
    <row r="850" spans="1:6" x14ac:dyDescent="0.3">
      <c r="A850">
        <v>847</v>
      </c>
      <c r="B850" t="s">
        <v>220</v>
      </c>
      <c r="C850" s="4">
        <v>0</v>
      </c>
      <c r="D850">
        <v>0</v>
      </c>
      <c r="E850" t="s">
        <v>212</v>
      </c>
      <c r="F850" t="s">
        <v>215</v>
      </c>
    </row>
    <row r="851" spans="1:6" x14ac:dyDescent="0.3">
      <c r="A851">
        <v>848</v>
      </c>
      <c r="B851" t="s">
        <v>220</v>
      </c>
      <c r="C851" s="4">
        <v>0</v>
      </c>
      <c r="D851">
        <v>0</v>
      </c>
      <c r="E851" t="s">
        <v>212</v>
      </c>
      <c r="F851" t="s">
        <v>215</v>
      </c>
    </row>
    <row r="852" spans="1:6" x14ac:dyDescent="0.3">
      <c r="A852">
        <v>849</v>
      </c>
      <c r="B852" t="s">
        <v>220</v>
      </c>
      <c r="C852" s="4">
        <v>0</v>
      </c>
      <c r="D852">
        <v>0</v>
      </c>
      <c r="E852" t="s">
        <v>212</v>
      </c>
      <c r="F852" t="s">
        <v>215</v>
      </c>
    </row>
    <row r="853" spans="1:6" x14ac:dyDescent="0.3">
      <c r="A853">
        <v>850</v>
      </c>
      <c r="B853" t="s">
        <v>220</v>
      </c>
      <c r="C853" s="4">
        <v>0</v>
      </c>
      <c r="D853">
        <v>0</v>
      </c>
      <c r="E853" t="s">
        <v>212</v>
      </c>
      <c r="F853" t="s">
        <v>215</v>
      </c>
    </row>
    <row r="854" spans="1:6" x14ac:dyDescent="0.3">
      <c r="A854">
        <v>851</v>
      </c>
      <c r="B854" t="s">
        <v>220</v>
      </c>
      <c r="C854" s="4">
        <v>0</v>
      </c>
      <c r="D854">
        <v>0</v>
      </c>
      <c r="E854" t="s">
        <v>212</v>
      </c>
      <c r="F854" t="s">
        <v>215</v>
      </c>
    </row>
    <row r="855" spans="1:6" x14ac:dyDescent="0.3">
      <c r="A855">
        <v>852</v>
      </c>
      <c r="B855" t="s">
        <v>220</v>
      </c>
      <c r="C855" s="4">
        <v>0</v>
      </c>
      <c r="D855">
        <v>0</v>
      </c>
      <c r="E855" t="s">
        <v>212</v>
      </c>
      <c r="F855" t="s">
        <v>215</v>
      </c>
    </row>
    <row r="856" spans="1:6" x14ac:dyDescent="0.3">
      <c r="A856">
        <v>853</v>
      </c>
      <c r="B856" t="s">
        <v>220</v>
      </c>
      <c r="C856" s="4">
        <v>0</v>
      </c>
      <c r="D856">
        <v>0</v>
      </c>
      <c r="E856" t="s">
        <v>212</v>
      </c>
      <c r="F856" t="s">
        <v>215</v>
      </c>
    </row>
    <row r="857" spans="1:6" x14ac:dyDescent="0.3">
      <c r="A857">
        <v>854</v>
      </c>
      <c r="B857" t="s">
        <v>220</v>
      </c>
      <c r="C857" s="4">
        <v>0</v>
      </c>
      <c r="D857">
        <v>0</v>
      </c>
      <c r="E857" t="s">
        <v>212</v>
      </c>
      <c r="F857" t="s">
        <v>215</v>
      </c>
    </row>
    <row r="858" spans="1:6" x14ac:dyDescent="0.3">
      <c r="A858">
        <v>855</v>
      </c>
      <c r="B858" t="s">
        <v>220</v>
      </c>
      <c r="C858" s="4">
        <v>0</v>
      </c>
      <c r="D858">
        <v>0</v>
      </c>
      <c r="E858" t="s">
        <v>212</v>
      </c>
      <c r="F858" t="s">
        <v>215</v>
      </c>
    </row>
    <row r="859" spans="1:6" x14ac:dyDescent="0.3">
      <c r="A859">
        <v>856</v>
      </c>
      <c r="B859" t="s">
        <v>220</v>
      </c>
      <c r="C859" s="4">
        <v>0</v>
      </c>
      <c r="D859">
        <v>0</v>
      </c>
      <c r="E859" t="s">
        <v>212</v>
      </c>
      <c r="F859" t="s">
        <v>215</v>
      </c>
    </row>
    <row r="860" spans="1:6" x14ac:dyDescent="0.3">
      <c r="A860">
        <v>857</v>
      </c>
      <c r="B860" t="s">
        <v>220</v>
      </c>
      <c r="C860" s="4">
        <v>0</v>
      </c>
      <c r="D860">
        <v>0</v>
      </c>
      <c r="E860" t="s">
        <v>212</v>
      </c>
      <c r="F860" t="s">
        <v>215</v>
      </c>
    </row>
    <row r="861" spans="1:6" x14ac:dyDescent="0.3">
      <c r="A861">
        <v>858</v>
      </c>
      <c r="B861" t="s">
        <v>220</v>
      </c>
      <c r="C861" s="4">
        <v>0</v>
      </c>
      <c r="D861">
        <v>0</v>
      </c>
      <c r="E861" t="s">
        <v>212</v>
      </c>
      <c r="F861" t="s">
        <v>215</v>
      </c>
    </row>
    <row r="862" spans="1:6" x14ac:dyDescent="0.3">
      <c r="A862">
        <v>859</v>
      </c>
      <c r="B862" t="s">
        <v>220</v>
      </c>
      <c r="C862" s="4">
        <v>0</v>
      </c>
      <c r="D862">
        <v>0</v>
      </c>
      <c r="E862" t="s">
        <v>212</v>
      </c>
      <c r="F862" t="s">
        <v>215</v>
      </c>
    </row>
    <row r="863" spans="1:6" x14ac:dyDescent="0.3">
      <c r="A863">
        <v>860</v>
      </c>
      <c r="B863" t="s">
        <v>220</v>
      </c>
      <c r="C863" s="4">
        <v>0</v>
      </c>
      <c r="D863">
        <v>0</v>
      </c>
      <c r="E863" t="s">
        <v>212</v>
      </c>
      <c r="F863" t="s">
        <v>215</v>
      </c>
    </row>
    <row r="864" spans="1:6" x14ac:dyDescent="0.3">
      <c r="A864">
        <v>861</v>
      </c>
      <c r="B864" t="s">
        <v>220</v>
      </c>
      <c r="C864" s="4">
        <v>0</v>
      </c>
      <c r="D864">
        <v>0</v>
      </c>
      <c r="E864" t="s">
        <v>212</v>
      </c>
      <c r="F864" t="s">
        <v>215</v>
      </c>
    </row>
    <row r="865" spans="1:6" x14ac:dyDescent="0.3">
      <c r="A865">
        <v>862</v>
      </c>
      <c r="B865" t="s">
        <v>220</v>
      </c>
      <c r="C865" s="4">
        <v>0</v>
      </c>
      <c r="D865">
        <v>0</v>
      </c>
      <c r="E865" t="s">
        <v>212</v>
      </c>
      <c r="F865" t="s">
        <v>215</v>
      </c>
    </row>
    <row r="866" spans="1:6" x14ac:dyDescent="0.3">
      <c r="A866">
        <v>863</v>
      </c>
      <c r="B866" t="s">
        <v>220</v>
      </c>
      <c r="C866" s="4">
        <v>0</v>
      </c>
      <c r="D866">
        <v>0</v>
      </c>
      <c r="E866" t="s">
        <v>212</v>
      </c>
      <c r="F866" t="s">
        <v>215</v>
      </c>
    </row>
    <row r="867" spans="1:6" x14ac:dyDescent="0.3">
      <c r="A867">
        <v>864</v>
      </c>
      <c r="B867" t="s">
        <v>220</v>
      </c>
      <c r="C867" s="4">
        <v>0</v>
      </c>
      <c r="D867">
        <v>0</v>
      </c>
      <c r="E867" t="s">
        <v>212</v>
      </c>
      <c r="F867" t="s">
        <v>215</v>
      </c>
    </row>
    <row r="868" spans="1:6" x14ac:dyDescent="0.3">
      <c r="A868">
        <v>865</v>
      </c>
      <c r="B868" t="s">
        <v>220</v>
      </c>
      <c r="C868" s="4">
        <v>0</v>
      </c>
      <c r="D868">
        <v>0</v>
      </c>
      <c r="E868" t="s">
        <v>212</v>
      </c>
      <c r="F868" t="s">
        <v>215</v>
      </c>
    </row>
    <row r="869" spans="1:6" x14ac:dyDescent="0.3">
      <c r="A869">
        <v>866</v>
      </c>
      <c r="B869" t="s">
        <v>220</v>
      </c>
      <c r="C869" s="4">
        <v>0</v>
      </c>
      <c r="D869">
        <v>0</v>
      </c>
      <c r="E869" t="s">
        <v>212</v>
      </c>
      <c r="F869" t="s">
        <v>215</v>
      </c>
    </row>
    <row r="870" spans="1:6" x14ac:dyDescent="0.3">
      <c r="A870">
        <v>867</v>
      </c>
      <c r="B870" t="s">
        <v>220</v>
      </c>
      <c r="C870" s="4">
        <v>0</v>
      </c>
      <c r="D870">
        <v>0</v>
      </c>
      <c r="E870" t="s">
        <v>212</v>
      </c>
      <c r="F870" t="s">
        <v>215</v>
      </c>
    </row>
    <row r="871" spans="1:6" x14ac:dyDescent="0.3">
      <c r="A871">
        <v>868</v>
      </c>
      <c r="B871" t="s">
        <v>220</v>
      </c>
      <c r="C871" s="4">
        <v>0</v>
      </c>
      <c r="D871">
        <v>0</v>
      </c>
      <c r="E871" t="s">
        <v>212</v>
      </c>
      <c r="F871" t="s">
        <v>215</v>
      </c>
    </row>
    <row r="872" spans="1:6" x14ac:dyDescent="0.3">
      <c r="A872">
        <v>869</v>
      </c>
      <c r="B872" t="s">
        <v>220</v>
      </c>
      <c r="C872" s="4">
        <v>0</v>
      </c>
      <c r="D872">
        <v>0</v>
      </c>
      <c r="E872" t="s">
        <v>212</v>
      </c>
      <c r="F872" t="s">
        <v>215</v>
      </c>
    </row>
    <row r="873" spans="1:6" x14ac:dyDescent="0.3">
      <c r="A873">
        <v>870</v>
      </c>
      <c r="B873" t="s">
        <v>220</v>
      </c>
      <c r="C873" s="4">
        <v>0</v>
      </c>
      <c r="D873">
        <v>0</v>
      </c>
      <c r="E873" t="s">
        <v>212</v>
      </c>
      <c r="F873" t="s">
        <v>215</v>
      </c>
    </row>
    <row r="874" spans="1:6" x14ac:dyDescent="0.3">
      <c r="A874">
        <v>871</v>
      </c>
      <c r="B874" t="s">
        <v>220</v>
      </c>
      <c r="C874" s="4">
        <v>0</v>
      </c>
      <c r="D874">
        <v>0</v>
      </c>
      <c r="E874" t="s">
        <v>212</v>
      </c>
      <c r="F874" t="s">
        <v>215</v>
      </c>
    </row>
    <row r="875" spans="1:6" x14ac:dyDescent="0.3">
      <c r="A875">
        <v>872</v>
      </c>
      <c r="B875" t="s">
        <v>220</v>
      </c>
      <c r="C875" s="4">
        <v>0</v>
      </c>
      <c r="D875">
        <v>0</v>
      </c>
      <c r="E875" t="s">
        <v>212</v>
      </c>
      <c r="F875" t="s">
        <v>215</v>
      </c>
    </row>
    <row r="876" spans="1:6" x14ac:dyDescent="0.3">
      <c r="A876">
        <v>873</v>
      </c>
      <c r="B876" t="s">
        <v>220</v>
      </c>
      <c r="C876" s="4">
        <v>0</v>
      </c>
      <c r="D876">
        <v>0</v>
      </c>
      <c r="E876" t="s">
        <v>212</v>
      </c>
      <c r="F876" t="s">
        <v>215</v>
      </c>
    </row>
    <row r="877" spans="1:6" x14ac:dyDescent="0.3">
      <c r="A877">
        <v>874</v>
      </c>
      <c r="B877" t="s">
        <v>220</v>
      </c>
      <c r="C877" s="4">
        <v>0</v>
      </c>
      <c r="D877">
        <v>0</v>
      </c>
      <c r="E877" t="s">
        <v>212</v>
      </c>
      <c r="F877" t="s">
        <v>215</v>
      </c>
    </row>
    <row r="878" spans="1:6" x14ac:dyDescent="0.3">
      <c r="A878">
        <v>875</v>
      </c>
      <c r="B878" t="s">
        <v>220</v>
      </c>
      <c r="C878" s="4">
        <v>0</v>
      </c>
      <c r="D878">
        <v>0</v>
      </c>
      <c r="E878" t="s">
        <v>212</v>
      </c>
      <c r="F878" t="s">
        <v>215</v>
      </c>
    </row>
    <row r="879" spans="1:6" x14ac:dyDescent="0.3">
      <c r="A879">
        <v>876</v>
      </c>
      <c r="B879" t="s">
        <v>220</v>
      </c>
      <c r="C879" s="4">
        <v>0</v>
      </c>
      <c r="D879">
        <v>0</v>
      </c>
      <c r="E879" t="s">
        <v>212</v>
      </c>
      <c r="F879" t="s">
        <v>215</v>
      </c>
    </row>
    <row r="880" spans="1:6" x14ac:dyDescent="0.3">
      <c r="A880">
        <v>877</v>
      </c>
      <c r="B880" t="s">
        <v>220</v>
      </c>
      <c r="C880" s="4">
        <v>0</v>
      </c>
      <c r="D880">
        <v>0</v>
      </c>
      <c r="E880" t="s">
        <v>212</v>
      </c>
      <c r="F880" t="s">
        <v>215</v>
      </c>
    </row>
    <row r="881" spans="1:6" x14ac:dyDescent="0.3">
      <c r="A881">
        <v>878</v>
      </c>
      <c r="B881" t="s">
        <v>220</v>
      </c>
      <c r="C881" s="4">
        <v>0</v>
      </c>
      <c r="D881">
        <v>0</v>
      </c>
      <c r="E881" t="s">
        <v>212</v>
      </c>
      <c r="F881" t="s">
        <v>215</v>
      </c>
    </row>
    <row r="882" spans="1:6" x14ac:dyDescent="0.3">
      <c r="A882">
        <v>879</v>
      </c>
      <c r="B882" t="s">
        <v>220</v>
      </c>
      <c r="C882" s="4">
        <v>0</v>
      </c>
      <c r="D882">
        <v>0</v>
      </c>
      <c r="E882" t="s">
        <v>212</v>
      </c>
      <c r="F882" t="s">
        <v>215</v>
      </c>
    </row>
    <row r="883" spans="1:6" x14ac:dyDescent="0.3">
      <c r="A883">
        <v>880</v>
      </c>
      <c r="B883" t="s">
        <v>220</v>
      </c>
      <c r="C883" s="4">
        <v>0</v>
      </c>
      <c r="D883">
        <v>0</v>
      </c>
      <c r="E883" t="s">
        <v>212</v>
      </c>
      <c r="F883" t="s">
        <v>215</v>
      </c>
    </row>
    <row r="884" spans="1:6" x14ac:dyDescent="0.3">
      <c r="A884">
        <v>881</v>
      </c>
      <c r="B884" t="s">
        <v>220</v>
      </c>
      <c r="C884" s="4">
        <v>0</v>
      </c>
      <c r="D884">
        <v>0</v>
      </c>
      <c r="E884" t="s">
        <v>212</v>
      </c>
      <c r="F884" t="s">
        <v>215</v>
      </c>
    </row>
    <row r="885" spans="1:6" x14ac:dyDescent="0.3">
      <c r="A885">
        <v>882</v>
      </c>
      <c r="B885" t="s">
        <v>220</v>
      </c>
      <c r="C885" s="4">
        <v>0</v>
      </c>
      <c r="D885">
        <v>0</v>
      </c>
      <c r="E885" t="s">
        <v>212</v>
      </c>
      <c r="F885" t="s">
        <v>215</v>
      </c>
    </row>
    <row r="886" spans="1:6" x14ac:dyDescent="0.3">
      <c r="A886">
        <v>883</v>
      </c>
      <c r="B886" t="s">
        <v>220</v>
      </c>
      <c r="C886" s="4">
        <v>0</v>
      </c>
      <c r="D886">
        <v>0</v>
      </c>
      <c r="E886" t="s">
        <v>212</v>
      </c>
      <c r="F886" t="s">
        <v>215</v>
      </c>
    </row>
    <row r="887" spans="1:6" x14ac:dyDescent="0.3">
      <c r="A887">
        <v>884</v>
      </c>
      <c r="B887" t="s">
        <v>220</v>
      </c>
      <c r="C887" s="4">
        <v>0</v>
      </c>
      <c r="D887">
        <v>0</v>
      </c>
      <c r="E887" t="s">
        <v>212</v>
      </c>
      <c r="F887" t="s">
        <v>215</v>
      </c>
    </row>
    <row r="888" spans="1:6" x14ac:dyDescent="0.3">
      <c r="A888">
        <v>885</v>
      </c>
      <c r="B888" t="s">
        <v>220</v>
      </c>
      <c r="C888" s="4">
        <v>0</v>
      </c>
      <c r="D888">
        <v>0</v>
      </c>
      <c r="E888" t="s">
        <v>212</v>
      </c>
      <c r="F888" t="s">
        <v>215</v>
      </c>
    </row>
    <row r="889" spans="1:6" x14ac:dyDescent="0.3">
      <c r="A889">
        <v>886</v>
      </c>
      <c r="B889" t="s">
        <v>220</v>
      </c>
      <c r="C889" s="4">
        <v>0</v>
      </c>
      <c r="D889">
        <v>0</v>
      </c>
      <c r="E889" t="s">
        <v>212</v>
      </c>
      <c r="F889" t="s">
        <v>215</v>
      </c>
    </row>
    <row r="890" spans="1:6" x14ac:dyDescent="0.3">
      <c r="A890">
        <v>887</v>
      </c>
      <c r="B890" t="s">
        <v>220</v>
      </c>
      <c r="C890" s="4">
        <v>0</v>
      </c>
      <c r="D890">
        <v>0</v>
      </c>
      <c r="E890" t="s">
        <v>212</v>
      </c>
      <c r="F890" t="s">
        <v>215</v>
      </c>
    </row>
    <row r="891" spans="1:6" x14ac:dyDescent="0.3">
      <c r="A891">
        <v>888</v>
      </c>
      <c r="B891" t="s">
        <v>220</v>
      </c>
      <c r="C891" s="4">
        <v>0</v>
      </c>
      <c r="D891">
        <v>0</v>
      </c>
      <c r="E891" t="s">
        <v>212</v>
      </c>
      <c r="F891" t="s">
        <v>215</v>
      </c>
    </row>
    <row r="892" spans="1:6" x14ac:dyDescent="0.3">
      <c r="A892">
        <v>889</v>
      </c>
      <c r="B892" t="s">
        <v>220</v>
      </c>
      <c r="C892" s="4">
        <v>0</v>
      </c>
      <c r="D892">
        <v>0</v>
      </c>
      <c r="E892" t="s">
        <v>212</v>
      </c>
      <c r="F892" t="s">
        <v>215</v>
      </c>
    </row>
    <row r="893" spans="1:6" x14ac:dyDescent="0.3">
      <c r="A893">
        <v>890</v>
      </c>
      <c r="B893" t="s">
        <v>220</v>
      </c>
      <c r="C893" s="4">
        <v>0</v>
      </c>
      <c r="D893">
        <v>0</v>
      </c>
      <c r="E893" t="s">
        <v>212</v>
      </c>
      <c r="F893" t="s">
        <v>215</v>
      </c>
    </row>
    <row r="894" spans="1:6" x14ac:dyDescent="0.3">
      <c r="A894">
        <v>891</v>
      </c>
      <c r="B894" t="s">
        <v>220</v>
      </c>
      <c r="C894" s="4">
        <v>0</v>
      </c>
      <c r="D894">
        <v>0</v>
      </c>
      <c r="E894" t="s">
        <v>212</v>
      </c>
      <c r="F894" t="s">
        <v>215</v>
      </c>
    </row>
    <row r="895" spans="1:6" x14ac:dyDescent="0.3">
      <c r="A895">
        <v>892</v>
      </c>
      <c r="B895" t="s">
        <v>220</v>
      </c>
      <c r="C895" s="4">
        <v>0</v>
      </c>
      <c r="D895">
        <v>0</v>
      </c>
      <c r="E895" t="s">
        <v>212</v>
      </c>
      <c r="F895" t="s">
        <v>215</v>
      </c>
    </row>
    <row r="896" spans="1:6" x14ac:dyDescent="0.3">
      <c r="A896">
        <v>893</v>
      </c>
      <c r="B896" t="s">
        <v>220</v>
      </c>
      <c r="C896" s="4">
        <v>0</v>
      </c>
      <c r="D896">
        <v>0</v>
      </c>
      <c r="E896" t="s">
        <v>212</v>
      </c>
      <c r="F896" t="s">
        <v>215</v>
      </c>
    </row>
    <row r="897" spans="1:6" x14ac:dyDescent="0.3">
      <c r="A897">
        <v>894</v>
      </c>
      <c r="B897" t="s">
        <v>220</v>
      </c>
      <c r="C897" s="4">
        <v>0</v>
      </c>
      <c r="D897">
        <v>0</v>
      </c>
      <c r="E897" t="s">
        <v>212</v>
      </c>
      <c r="F897" t="s">
        <v>215</v>
      </c>
    </row>
    <row r="898" spans="1:6" x14ac:dyDescent="0.3">
      <c r="A898">
        <v>895</v>
      </c>
      <c r="B898" t="s">
        <v>220</v>
      </c>
      <c r="C898" s="4">
        <v>0</v>
      </c>
      <c r="D898">
        <v>0</v>
      </c>
      <c r="E898" t="s">
        <v>212</v>
      </c>
      <c r="F898" t="s">
        <v>215</v>
      </c>
    </row>
    <row r="899" spans="1:6" x14ac:dyDescent="0.3">
      <c r="A899">
        <v>896</v>
      </c>
      <c r="B899" t="s">
        <v>220</v>
      </c>
      <c r="C899" s="4">
        <v>0</v>
      </c>
      <c r="D899">
        <v>0</v>
      </c>
      <c r="E899" t="s">
        <v>212</v>
      </c>
      <c r="F899" t="s">
        <v>215</v>
      </c>
    </row>
    <row r="900" spans="1:6" x14ac:dyDescent="0.3">
      <c r="A900">
        <v>897</v>
      </c>
      <c r="B900" t="s">
        <v>220</v>
      </c>
      <c r="C900" s="4">
        <v>0</v>
      </c>
      <c r="D900">
        <v>0</v>
      </c>
      <c r="E900" t="s">
        <v>212</v>
      </c>
      <c r="F900" t="s">
        <v>215</v>
      </c>
    </row>
    <row r="901" spans="1:6" x14ac:dyDescent="0.3">
      <c r="A901">
        <v>898</v>
      </c>
      <c r="B901" t="s">
        <v>220</v>
      </c>
      <c r="C901" s="4">
        <v>0</v>
      </c>
      <c r="D901">
        <v>0</v>
      </c>
      <c r="E901" t="s">
        <v>212</v>
      </c>
      <c r="F901" t="s">
        <v>215</v>
      </c>
    </row>
    <row r="902" spans="1:6" x14ac:dyDescent="0.3">
      <c r="A902">
        <v>899</v>
      </c>
      <c r="B902" t="s">
        <v>220</v>
      </c>
      <c r="C902" s="4">
        <v>0</v>
      </c>
      <c r="D902">
        <v>0</v>
      </c>
      <c r="E902" t="s">
        <v>212</v>
      </c>
      <c r="F902" t="s">
        <v>215</v>
      </c>
    </row>
    <row r="903" spans="1:6" x14ac:dyDescent="0.3">
      <c r="A903">
        <v>900</v>
      </c>
      <c r="B903" t="s">
        <v>220</v>
      </c>
      <c r="C903" s="4">
        <v>0</v>
      </c>
      <c r="D903">
        <v>0</v>
      </c>
      <c r="E903" t="s">
        <v>212</v>
      </c>
      <c r="F903" t="s">
        <v>215</v>
      </c>
    </row>
    <row r="904" spans="1:6" x14ac:dyDescent="0.3">
      <c r="A904">
        <v>901</v>
      </c>
      <c r="B904" t="s">
        <v>220</v>
      </c>
      <c r="C904" s="4">
        <v>0</v>
      </c>
      <c r="D904">
        <v>0</v>
      </c>
      <c r="E904" t="s">
        <v>212</v>
      </c>
      <c r="F904" t="s">
        <v>215</v>
      </c>
    </row>
    <row r="905" spans="1:6" x14ac:dyDescent="0.3">
      <c r="A905">
        <v>902</v>
      </c>
      <c r="B905" t="s">
        <v>220</v>
      </c>
      <c r="C905" s="4">
        <v>0</v>
      </c>
      <c r="D905">
        <v>0</v>
      </c>
      <c r="E905" t="s">
        <v>212</v>
      </c>
      <c r="F905" t="s">
        <v>215</v>
      </c>
    </row>
    <row r="906" spans="1:6" x14ac:dyDescent="0.3">
      <c r="A906">
        <v>903</v>
      </c>
      <c r="B906" t="s">
        <v>220</v>
      </c>
      <c r="C906" s="4">
        <v>0</v>
      </c>
      <c r="D906">
        <v>0</v>
      </c>
      <c r="E906" t="s">
        <v>212</v>
      </c>
      <c r="F906" t="s">
        <v>215</v>
      </c>
    </row>
    <row r="907" spans="1:6" x14ac:dyDescent="0.3">
      <c r="A907">
        <v>904</v>
      </c>
      <c r="B907" t="s">
        <v>220</v>
      </c>
      <c r="C907" s="4">
        <v>0</v>
      </c>
      <c r="D907">
        <v>0</v>
      </c>
      <c r="E907" t="s">
        <v>212</v>
      </c>
      <c r="F907" t="s">
        <v>215</v>
      </c>
    </row>
    <row r="908" spans="1:6" x14ac:dyDescent="0.3">
      <c r="A908">
        <v>905</v>
      </c>
      <c r="B908" t="s">
        <v>220</v>
      </c>
      <c r="C908" s="4">
        <v>0</v>
      </c>
      <c r="D908">
        <v>0</v>
      </c>
      <c r="E908" t="s">
        <v>212</v>
      </c>
      <c r="F908" t="s">
        <v>215</v>
      </c>
    </row>
    <row r="909" spans="1:6" x14ac:dyDescent="0.3">
      <c r="A909">
        <v>906</v>
      </c>
      <c r="B909" t="s">
        <v>220</v>
      </c>
      <c r="C909" s="4">
        <v>0</v>
      </c>
      <c r="D909">
        <v>0</v>
      </c>
      <c r="E909" t="s">
        <v>212</v>
      </c>
      <c r="F909" t="s">
        <v>215</v>
      </c>
    </row>
    <row r="910" spans="1:6" x14ac:dyDescent="0.3">
      <c r="A910">
        <v>907</v>
      </c>
      <c r="B910" t="s">
        <v>220</v>
      </c>
      <c r="C910" s="4">
        <v>0</v>
      </c>
      <c r="D910">
        <v>0</v>
      </c>
      <c r="E910" t="s">
        <v>212</v>
      </c>
      <c r="F910" t="s">
        <v>215</v>
      </c>
    </row>
    <row r="911" spans="1:6" x14ac:dyDescent="0.3">
      <c r="A911">
        <v>908</v>
      </c>
      <c r="B911" t="s">
        <v>220</v>
      </c>
      <c r="C911" s="4">
        <v>0</v>
      </c>
      <c r="D911">
        <v>0</v>
      </c>
      <c r="E911" t="s">
        <v>212</v>
      </c>
      <c r="F911" t="s">
        <v>215</v>
      </c>
    </row>
    <row r="912" spans="1:6" x14ac:dyDescent="0.3">
      <c r="A912">
        <v>909</v>
      </c>
      <c r="B912" t="s">
        <v>220</v>
      </c>
      <c r="C912" s="4">
        <v>0</v>
      </c>
      <c r="D912">
        <v>0</v>
      </c>
      <c r="E912" t="s">
        <v>212</v>
      </c>
      <c r="F912" t="s">
        <v>215</v>
      </c>
    </row>
    <row r="913" spans="1:6" x14ac:dyDescent="0.3">
      <c r="A913">
        <v>910</v>
      </c>
      <c r="B913" t="s">
        <v>220</v>
      </c>
      <c r="C913" s="4">
        <v>0</v>
      </c>
      <c r="D913">
        <v>0</v>
      </c>
      <c r="E913" t="s">
        <v>212</v>
      </c>
      <c r="F913" t="s">
        <v>215</v>
      </c>
    </row>
    <row r="914" spans="1:6" x14ac:dyDescent="0.3">
      <c r="A914">
        <v>911</v>
      </c>
      <c r="B914" t="s">
        <v>220</v>
      </c>
      <c r="C914" s="4">
        <v>0</v>
      </c>
      <c r="D914">
        <v>0</v>
      </c>
      <c r="E914" t="s">
        <v>212</v>
      </c>
      <c r="F914" t="s">
        <v>215</v>
      </c>
    </row>
    <row r="915" spans="1:6" x14ac:dyDescent="0.3">
      <c r="A915">
        <v>912</v>
      </c>
      <c r="B915" t="s">
        <v>220</v>
      </c>
      <c r="C915" s="4">
        <v>0</v>
      </c>
      <c r="D915">
        <v>0</v>
      </c>
      <c r="E915" t="s">
        <v>212</v>
      </c>
      <c r="F915" t="s">
        <v>215</v>
      </c>
    </row>
    <row r="916" spans="1:6" x14ac:dyDescent="0.3">
      <c r="A916">
        <v>913</v>
      </c>
      <c r="B916" t="s">
        <v>220</v>
      </c>
      <c r="C916" s="4">
        <v>0</v>
      </c>
      <c r="D916">
        <v>0</v>
      </c>
      <c r="E916" t="s">
        <v>212</v>
      </c>
      <c r="F916" t="s">
        <v>215</v>
      </c>
    </row>
    <row r="917" spans="1:6" x14ac:dyDescent="0.3">
      <c r="A917">
        <v>914</v>
      </c>
      <c r="B917" t="s">
        <v>220</v>
      </c>
      <c r="C917" s="4">
        <v>0</v>
      </c>
      <c r="D917">
        <v>0</v>
      </c>
      <c r="E917" t="s">
        <v>212</v>
      </c>
      <c r="F917" t="s">
        <v>215</v>
      </c>
    </row>
    <row r="918" spans="1:6" x14ac:dyDescent="0.3">
      <c r="A918">
        <v>915</v>
      </c>
      <c r="B918" t="s">
        <v>220</v>
      </c>
      <c r="C918" s="4">
        <v>0</v>
      </c>
      <c r="D918">
        <v>0</v>
      </c>
      <c r="E918" t="s">
        <v>212</v>
      </c>
      <c r="F918" t="s">
        <v>215</v>
      </c>
    </row>
    <row r="919" spans="1:6" x14ac:dyDescent="0.3">
      <c r="A919">
        <v>916</v>
      </c>
      <c r="B919" t="s">
        <v>220</v>
      </c>
      <c r="C919" s="4">
        <v>0</v>
      </c>
      <c r="D919">
        <v>0</v>
      </c>
      <c r="E919" t="s">
        <v>212</v>
      </c>
      <c r="F919" t="s">
        <v>215</v>
      </c>
    </row>
    <row r="920" spans="1:6" x14ac:dyDescent="0.3">
      <c r="A920">
        <v>917</v>
      </c>
      <c r="B920" t="s">
        <v>220</v>
      </c>
      <c r="C920" s="4">
        <v>0</v>
      </c>
      <c r="D920">
        <v>0</v>
      </c>
      <c r="E920" t="s">
        <v>212</v>
      </c>
      <c r="F920" t="s">
        <v>215</v>
      </c>
    </row>
    <row r="921" spans="1:6" x14ac:dyDescent="0.3">
      <c r="A921">
        <v>918</v>
      </c>
      <c r="B921" t="s">
        <v>220</v>
      </c>
      <c r="C921" s="4">
        <v>0</v>
      </c>
      <c r="D921">
        <v>0</v>
      </c>
      <c r="E921" t="s">
        <v>212</v>
      </c>
      <c r="F921" t="s">
        <v>215</v>
      </c>
    </row>
    <row r="922" spans="1:6" x14ac:dyDescent="0.3">
      <c r="A922">
        <v>919</v>
      </c>
      <c r="B922" t="s">
        <v>220</v>
      </c>
      <c r="C922" s="4">
        <v>0</v>
      </c>
      <c r="D922">
        <v>0</v>
      </c>
      <c r="E922" t="s">
        <v>212</v>
      </c>
      <c r="F922" t="s">
        <v>215</v>
      </c>
    </row>
    <row r="923" spans="1:6" x14ac:dyDescent="0.3">
      <c r="A923">
        <v>920</v>
      </c>
      <c r="B923" t="s">
        <v>220</v>
      </c>
      <c r="C923" s="4">
        <v>0</v>
      </c>
      <c r="D923">
        <v>0</v>
      </c>
      <c r="E923" t="s">
        <v>212</v>
      </c>
      <c r="F923" t="s">
        <v>215</v>
      </c>
    </row>
    <row r="924" spans="1:6" x14ac:dyDescent="0.3">
      <c r="A924">
        <v>921</v>
      </c>
      <c r="B924" t="s">
        <v>220</v>
      </c>
      <c r="C924" s="4">
        <v>0</v>
      </c>
      <c r="D924">
        <v>0</v>
      </c>
      <c r="E924" t="s">
        <v>212</v>
      </c>
      <c r="F924" t="s">
        <v>215</v>
      </c>
    </row>
    <row r="925" spans="1:6" x14ac:dyDescent="0.3">
      <c r="A925">
        <v>922</v>
      </c>
      <c r="B925" t="s">
        <v>220</v>
      </c>
      <c r="C925" s="4">
        <v>0</v>
      </c>
      <c r="D925">
        <v>0</v>
      </c>
      <c r="E925" t="s">
        <v>212</v>
      </c>
      <c r="F925" t="s">
        <v>215</v>
      </c>
    </row>
    <row r="926" spans="1:6" x14ac:dyDescent="0.3">
      <c r="A926">
        <v>923</v>
      </c>
      <c r="B926" t="s">
        <v>220</v>
      </c>
      <c r="C926" s="4">
        <v>0</v>
      </c>
      <c r="D926">
        <v>0</v>
      </c>
      <c r="E926" t="s">
        <v>212</v>
      </c>
      <c r="F926" t="s">
        <v>215</v>
      </c>
    </row>
    <row r="927" spans="1:6" x14ac:dyDescent="0.3">
      <c r="A927">
        <v>924</v>
      </c>
      <c r="B927" t="s">
        <v>220</v>
      </c>
      <c r="C927" s="4">
        <v>0</v>
      </c>
      <c r="D927">
        <v>0</v>
      </c>
      <c r="E927" t="s">
        <v>212</v>
      </c>
      <c r="F927" t="s">
        <v>215</v>
      </c>
    </row>
    <row r="928" spans="1:6" x14ac:dyDescent="0.3">
      <c r="A928">
        <v>925</v>
      </c>
      <c r="B928" t="s">
        <v>220</v>
      </c>
      <c r="C928" s="4">
        <v>0</v>
      </c>
      <c r="D928">
        <v>0</v>
      </c>
      <c r="E928" t="s">
        <v>212</v>
      </c>
      <c r="F928" t="s">
        <v>215</v>
      </c>
    </row>
    <row r="929" spans="1:6" x14ac:dyDescent="0.3">
      <c r="A929">
        <v>926</v>
      </c>
      <c r="B929" t="s">
        <v>220</v>
      </c>
      <c r="C929" s="4">
        <v>0</v>
      </c>
      <c r="D929">
        <v>0</v>
      </c>
      <c r="E929" t="s">
        <v>212</v>
      </c>
      <c r="F929" t="s">
        <v>215</v>
      </c>
    </row>
    <row r="930" spans="1:6" x14ac:dyDescent="0.3">
      <c r="A930">
        <v>927</v>
      </c>
      <c r="B930" t="s">
        <v>220</v>
      </c>
      <c r="C930" s="4">
        <v>0</v>
      </c>
      <c r="D930">
        <v>0</v>
      </c>
      <c r="E930" t="s">
        <v>212</v>
      </c>
      <c r="F930" t="s">
        <v>215</v>
      </c>
    </row>
    <row r="931" spans="1:6" x14ac:dyDescent="0.3">
      <c r="A931">
        <v>928</v>
      </c>
      <c r="B931" t="s">
        <v>220</v>
      </c>
      <c r="C931" s="4">
        <v>0</v>
      </c>
      <c r="D931">
        <v>0</v>
      </c>
      <c r="E931" t="s">
        <v>212</v>
      </c>
      <c r="F931" t="s">
        <v>215</v>
      </c>
    </row>
    <row r="932" spans="1:6" x14ac:dyDescent="0.3">
      <c r="A932">
        <v>929</v>
      </c>
      <c r="B932" t="s">
        <v>220</v>
      </c>
      <c r="C932" s="4">
        <v>0</v>
      </c>
      <c r="D932">
        <v>0</v>
      </c>
      <c r="E932" t="s">
        <v>212</v>
      </c>
      <c r="F932" t="s">
        <v>215</v>
      </c>
    </row>
    <row r="933" spans="1:6" x14ac:dyDescent="0.3">
      <c r="A933">
        <v>930</v>
      </c>
      <c r="B933" t="s">
        <v>220</v>
      </c>
      <c r="C933" s="4">
        <v>0</v>
      </c>
      <c r="D933">
        <v>0</v>
      </c>
      <c r="E933" t="s">
        <v>212</v>
      </c>
      <c r="F933" t="s">
        <v>215</v>
      </c>
    </row>
    <row r="934" spans="1:6" x14ac:dyDescent="0.3">
      <c r="A934">
        <v>931</v>
      </c>
      <c r="B934" t="s">
        <v>220</v>
      </c>
      <c r="C934" s="4">
        <v>0</v>
      </c>
      <c r="D934">
        <v>0</v>
      </c>
      <c r="E934" t="s">
        <v>212</v>
      </c>
      <c r="F934" t="s">
        <v>215</v>
      </c>
    </row>
    <row r="935" spans="1:6" x14ac:dyDescent="0.3">
      <c r="A935">
        <v>932</v>
      </c>
      <c r="B935" t="s">
        <v>220</v>
      </c>
      <c r="C935" s="4">
        <v>0</v>
      </c>
      <c r="D935">
        <v>0</v>
      </c>
      <c r="E935" t="s">
        <v>212</v>
      </c>
      <c r="F935" t="s">
        <v>215</v>
      </c>
    </row>
    <row r="936" spans="1:6" x14ac:dyDescent="0.3">
      <c r="A936">
        <v>933</v>
      </c>
      <c r="B936" t="s">
        <v>220</v>
      </c>
      <c r="C936" s="4">
        <v>0</v>
      </c>
      <c r="D936">
        <v>0</v>
      </c>
      <c r="E936" t="s">
        <v>212</v>
      </c>
      <c r="F936" t="s">
        <v>215</v>
      </c>
    </row>
    <row r="937" spans="1:6" x14ac:dyDescent="0.3">
      <c r="A937">
        <v>934</v>
      </c>
      <c r="B937" t="s">
        <v>220</v>
      </c>
      <c r="C937" s="4">
        <v>0</v>
      </c>
      <c r="D937">
        <v>0</v>
      </c>
      <c r="E937" t="s">
        <v>212</v>
      </c>
      <c r="F937" t="s">
        <v>215</v>
      </c>
    </row>
    <row r="938" spans="1:6" x14ac:dyDescent="0.3">
      <c r="A938">
        <v>935</v>
      </c>
      <c r="B938" t="s">
        <v>220</v>
      </c>
      <c r="C938" s="4">
        <v>0</v>
      </c>
      <c r="D938">
        <v>0</v>
      </c>
      <c r="E938" t="s">
        <v>212</v>
      </c>
      <c r="F938" t="s">
        <v>215</v>
      </c>
    </row>
    <row r="939" spans="1:6" x14ac:dyDescent="0.3">
      <c r="A939">
        <v>936</v>
      </c>
      <c r="B939" t="s">
        <v>220</v>
      </c>
      <c r="C939" s="4">
        <v>0</v>
      </c>
      <c r="D939">
        <v>0</v>
      </c>
      <c r="E939" t="s">
        <v>212</v>
      </c>
      <c r="F939" t="s">
        <v>215</v>
      </c>
    </row>
    <row r="940" spans="1:6" x14ac:dyDescent="0.3">
      <c r="A940">
        <v>937</v>
      </c>
      <c r="B940" t="s">
        <v>220</v>
      </c>
      <c r="C940" s="4">
        <v>0</v>
      </c>
      <c r="D940">
        <v>0</v>
      </c>
      <c r="E940" t="s">
        <v>212</v>
      </c>
      <c r="F940" t="s">
        <v>215</v>
      </c>
    </row>
    <row r="941" spans="1:6" x14ac:dyDescent="0.3">
      <c r="A941">
        <v>938</v>
      </c>
      <c r="B941" t="s">
        <v>220</v>
      </c>
      <c r="C941" s="4">
        <v>0</v>
      </c>
      <c r="D941">
        <v>0</v>
      </c>
      <c r="E941" t="s">
        <v>212</v>
      </c>
      <c r="F941" t="s">
        <v>215</v>
      </c>
    </row>
    <row r="942" spans="1:6" x14ac:dyDescent="0.3">
      <c r="A942">
        <v>939</v>
      </c>
      <c r="B942" t="s">
        <v>220</v>
      </c>
      <c r="C942" s="4">
        <v>0</v>
      </c>
      <c r="D942">
        <v>0</v>
      </c>
      <c r="E942" t="s">
        <v>212</v>
      </c>
      <c r="F942" t="s">
        <v>215</v>
      </c>
    </row>
    <row r="943" spans="1:6" x14ac:dyDescent="0.3">
      <c r="A943">
        <v>940</v>
      </c>
      <c r="B943" t="s">
        <v>220</v>
      </c>
      <c r="C943" s="4">
        <v>0</v>
      </c>
      <c r="D943">
        <v>0</v>
      </c>
      <c r="E943" t="s">
        <v>212</v>
      </c>
      <c r="F943" t="s">
        <v>215</v>
      </c>
    </row>
    <row r="944" spans="1:6" x14ac:dyDescent="0.3">
      <c r="A944">
        <v>941</v>
      </c>
      <c r="B944" t="s">
        <v>220</v>
      </c>
      <c r="C944" s="4">
        <v>0</v>
      </c>
      <c r="D944">
        <v>0</v>
      </c>
      <c r="E944" t="s">
        <v>212</v>
      </c>
      <c r="F944" t="s">
        <v>215</v>
      </c>
    </row>
    <row r="945" spans="1:6" x14ac:dyDescent="0.3">
      <c r="A945">
        <v>942</v>
      </c>
      <c r="B945" t="s">
        <v>220</v>
      </c>
      <c r="C945" s="4">
        <v>0</v>
      </c>
      <c r="D945">
        <v>0</v>
      </c>
      <c r="E945" t="s">
        <v>212</v>
      </c>
      <c r="F945" t="s">
        <v>215</v>
      </c>
    </row>
    <row r="946" spans="1:6" x14ac:dyDescent="0.3">
      <c r="A946">
        <v>943</v>
      </c>
      <c r="B946" t="s">
        <v>220</v>
      </c>
      <c r="C946" s="4">
        <v>0</v>
      </c>
      <c r="D946">
        <v>0</v>
      </c>
      <c r="E946" t="s">
        <v>212</v>
      </c>
      <c r="F946" t="s">
        <v>215</v>
      </c>
    </row>
    <row r="947" spans="1:6" x14ac:dyDescent="0.3">
      <c r="A947">
        <v>944</v>
      </c>
      <c r="B947" t="s">
        <v>220</v>
      </c>
      <c r="C947" s="4">
        <v>0</v>
      </c>
      <c r="D947">
        <v>0</v>
      </c>
      <c r="E947" t="s">
        <v>212</v>
      </c>
      <c r="F947" t="s">
        <v>215</v>
      </c>
    </row>
    <row r="948" spans="1:6" x14ac:dyDescent="0.3">
      <c r="A948">
        <v>945</v>
      </c>
      <c r="B948" t="s">
        <v>220</v>
      </c>
      <c r="C948" s="4">
        <v>0</v>
      </c>
      <c r="D948">
        <v>0</v>
      </c>
      <c r="E948" t="s">
        <v>212</v>
      </c>
      <c r="F948" t="s">
        <v>215</v>
      </c>
    </row>
    <row r="949" spans="1:6" x14ac:dyDescent="0.3">
      <c r="A949">
        <v>946</v>
      </c>
      <c r="B949" t="s">
        <v>220</v>
      </c>
      <c r="C949" s="4">
        <v>0</v>
      </c>
      <c r="D949">
        <v>0</v>
      </c>
      <c r="E949" t="s">
        <v>212</v>
      </c>
      <c r="F949" t="s">
        <v>215</v>
      </c>
    </row>
    <row r="950" spans="1:6" x14ac:dyDescent="0.3">
      <c r="A950">
        <v>947</v>
      </c>
      <c r="B950" t="s">
        <v>220</v>
      </c>
      <c r="C950" s="4">
        <v>0</v>
      </c>
      <c r="D950">
        <v>0</v>
      </c>
      <c r="E950" t="s">
        <v>212</v>
      </c>
      <c r="F950" t="s">
        <v>215</v>
      </c>
    </row>
    <row r="951" spans="1:6" x14ac:dyDescent="0.3">
      <c r="A951">
        <v>948</v>
      </c>
      <c r="B951" t="s">
        <v>220</v>
      </c>
      <c r="C951" s="4">
        <v>0</v>
      </c>
      <c r="D951">
        <v>0</v>
      </c>
      <c r="E951" t="s">
        <v>212</v>
      </c>
      <c r="F951" t="s">
        <v>215</v>
      </c>
    </row>
    <row r="952" spans="1:6" x14ac:dyDescent="0.3">
      <c r="A952">
        <v>949</v>
      </c>
      <c r="B952" t="s">
        <v>220</v>
      </c>
      <c r="C952" s="4">
        <v>0</v>
      </c>
      <c r="D952">
        <v>0</v>
      </c>
      <c r="E952" t="s">
        <v>212</v>
      </c>
      <c r="F952" t="s">
        <v>215</v>
      </c>
    </row>
    <row r="953" spans="1:6" x14ac:dyDescent="0.3">
      <c r="A953">
        <v>950</v>
      </c>
      <c r="B953" t="s">
        <v>220</v>
      </c>
      <c r="C953" s="4">
        <v>0</v>
      </c>
      <c r="D953">
        <v>0</v>
      </c>
      <c r="E953" t="s">
        <v>212</v>
      </c>
      <c r="F953" t="s">
        <v>215</v>
      </c>
    </row>
    <row r="954" spans="1:6" x14ac:dyDescent="0.3">
      <c r="A954">
        <v>951</v>
      </c>
      <c r="B954" t="s">
        <v>220</v>
      </c>
      <c r="C954" s="4">
        <v>0</v>
      </c>
      <c r="D954">
        <v>0</v>
      </c>
      <c r="E954" t="s">
        <v>212</v>
      </c>
      <c r="F954" t="s">
        <v>215</v>
      </c>
    </row>
    <row r="955" spans="1:6" x14ac:dyDescent="0.3">
      <c r="A955">
        <v>952</v>
      </c>
      <c r="B955" t="s">
        <v>220</v>
      </c>
      <c r="C955" s="4">
        <v>0</v>
      </c>
      <c r="D955">
        <v>0</v>
      </c>
      <c r="E955" t="s">
        <v>212</v>
      </c>
      <c r="F955" t="s">
        <v>215</v>
      </c>
    </row>
    <row r="956" spans="1:6" x14ac:dyDescent="0.3">
      <c r="A956">
        <v>953</v>
      </c>
      <c r="B956" t="s">
        <v>220</v>
      </c>
      <c r="C956" s="4">
        <v>0</v>
      </c>
      <c r="D956">
        <v>0</v>
      </c>
      <c r="E956" t="s">
        <v>212</v>
      </c>
      <c r="F956" t="s">
        <v>215</v>
      </c>
    </row>
    <row r="957" spans="1:6" x14ac:dyDescent="0.3">
      <c r="A957">
        <v>954</v>
      </c>
      <c r="B957" t="s">
        <v>220</v>
      </c>
      <c r="C957" s="4">
        <v>0</v>
      </c>
      <c r="D957">
        <v>0</v>
      </c>
      <c r="E957" t="s">
        <v>212</v>
      </c>
      <c r="F957" t="s">
        <v>215</v>
      </c>
    </row>
    <row r="958" spans="1:6" x14ac:dyDescent="0.3">
      <c r="A958">
        <v>955</v>
      </c>
      <c r="B958" t="s">
        <v>220</v>
      </c>
      <c r="C958" s="4">
        <v>0</v>
      </c>
      <c r="D958">
        <v>0</v>
      </c>
      <c r="E958" t="s">
        <v>212</v>
      </c>
      <c r="F958" t="s">
        <v>215</v>
      </c>
    </row>
    <row r="959" spans="1:6" x14ac:dyDescent="0.3">
      <c r="A959">
        <v>956</v>
      </c>
      <c r="B959" t="s">
        <v>220</v>
      </c>
      <c r="C959" s="4">
        <v>0</v>
      </c>
      <c r="D959">
        <v>0</v>
      </c>
      <c r="E959" t="s">
        <v>212</v>
      </c>
      <c r="F959" t="s">
        <v>215</v>
      </c>
    </row>
    <row r="960" spans="1:6" x14ac:dyDescent="0.3">
      <c r="A960">
        <v>957</v>
      </c>
      <c r="B960" t="s">
        <v>220</v>
      </c>
      <c r="C960" s="4">
        <v>0</v>
      </c>
      <c r="D960">
        <v>0</v>
      </c>
      <c r="E960" t="s">
        <v>212</v>
      </c>
      <c r="F960" t="s">
        <v>215</v>
      </c>
    </row>
    <row r="961" spans="1:6" x14ac:dyDescent="0.3">
      <c r="A961">
        <v>958</v>
      </c>
      <c r="B961" t="s">
        <v>220</v>
      </c>
      <c r="C961" s="4">
        <v>0</v>
      </c>
      <c r="D961">
        <v>0</v>
      </c>
      <c r="E961" t="s">
        <v>212</v>
      </c>
      <c r="F961" t="s">
        <v>215</v>
      </c>
    </row>
    <row r="962" spans="1:6" x14ac:dyDescent="0.3">
      <c r="A962">
        <v>959</v>
      </c>
      <c r="B962" t="s">
        <v>220</v>
      </c>
      <c r="C962" s="4">
        <v>0</v>
      </c>
      <c r="D962">
        <v>0</v>
      </c>
      <c r="E962" t="s">
        <v>212</v>
      </c>
      <c r="F962" t="s">
        <v>215</v>
      </c>
    </row>
    <row r="963" spans="1:6" x14ac:dyDescent="0.3">
      <c r="A963">
        <v>960</v>
      </c>
      <c r="B963" t="s">
        <v>220</v>
      </c>
      <c r="C963" s="4">
        <v>0</v>
      </c>
      <c r="D963">
        <v>0</v>
      </c>
      <c r="E963" t="s">
        <v>212</v>
      </c>
      <c r="F963" t="s">
        <v>215</v>
      </c>
    </row>
    <row r="964" spans="1:6" x14ac:dyDescent="0.3">
      <c r="A964">
        <v>961</v>
      </c>
      <c r="B964" t="s">
        <v>220</v>
      </c>
      <c r="C964" s="4">
        <v>0</v>
      </c>
      <c r="D964">
        <v>0</v>
      </c>
      <c r="E964" t="s">
        <v>212</v>
      </c>
      <c r="F964" t="s">
        <v>215</v>
      </c>
    </row>
    <row r="965" spans="1:6" x14ac:dyDescent="0.3">
      <c r="A965">
        <v>962</v>
      </c>
      <c r="B965" t="s">
        <v>220</v>
      </c>
      <c r="C965" s="4">
        <v>0</v>
      </c>
      <c r="D965">
        <v>0</v>
      </c>
      <c r="E965" t="s">
        <v>212</v>
      </c>
      <c r="F965" t="s">
        <v>215</v>
      </c>
    </row>
    <row r="966" spans="1:6" x14ac:dyDescent="0.3">
      <c r="A966">
        <v>963</v>
      </c>
      <c r="B966" t="s">
        <v>220</v>
      </c>
      <c r="C966" s="4">
        <v>0</v>
      </c>
      <c r="D966">
        <v>0</v>
      </c>
      <c r="E966" t="s">
        <v>212</v>
      </c>
      <c r="F966" t="s">
        <v>215</v>
      </c>
    </row>
    <row r="967" spans="1:6" x14ac:dyDescent="0.3">
      <c r="A967">
        <v>964</v>
      </c>
      <c r="B967" t="s">
        <v>220</v>
      </c>
      <c r="C967" s="4">
        <v>0</v>
      </c>
      <c r="D967">
        <v>0</v>
      </c>
      <c r="E967" t="s">
        <v>212</v>
      </c>
      <c r="F967" t="s">
        <v>215</v>
      </c>
    </row>
    <row r="968" spans="1:6" x14ac:dyDescent="0.3">
      <c r="A968">
        <v>965</v>
      </c>
      <c r="B968" t="s">
        <v>220</v>
      </c>
      <c r="C968" s="4">
        <v>0</v>
      </c>
      <c r="D968">
        <v>0</v>
      </c>
      <c r="E968" t="s">
        <v>212</v>
      </c>
      <c r="F968" t="s">
        <v>215</v>
      </c>
    </row>
    <row r="969" spans="1:6" x14ac:dyDescent="0.3">
      <c r="A969">
        <v>966</v>
      </c>
      <c r="B969" t="s">
        <v>220</v>
      </c>
      <c r="C969" s="4">
        <v>0</v>
      </c>
      <c r="D969">
        <v>0</v>
      </c>
      <c r="E969" t="s">
        <v>212</v>
      </c>
      <c r="F969" t="s">
        <v>215</v>
      </c>
    </row>
    <row r="970" spans="1:6" x14ac:dyDescent="0.3">
      <c r="A970">
        <v>967</v>
      </c>
      <c r="B970" t="s">
        <v>220</v>
      </c>
      <c r="C970" s="4">
        <v>0</v>
      </c>
      <c r="D970">
        <v>0</v>
      </c>
      <c r="E970" t="s">
        <v>212</v>
      </c>
      <c r="F970" t="s">
        <v>215</v>
      </c>
    </row>
    <row r="971" spans="1:6" x14ac:dyDescent="0.3">
      <c r="A971">
        <v>968</v>
      </c>
      <c r="B971" t="s">
        <v>220</v>
      </c>
      <c r="C971" s="4">
        <v>0</v>
      </c>
      <c r="D971">
        <v>0</v>
      </c>
      <c r="E971" t="s">
        <v>212</v>
      </c>
      <c r="F971" t="s">
        <v>215</v>
      </c>
    </row>
    <row r="972" spans="1:6" x14ac:dyDescent="0.3">
      <c r="A972">
        <v>969</v>
      </c>
      <c r="B972" t="s">
        <v>220</v>
      </c>
      <c r="C972" s="4">
        <v>0</v>
      </c>
      <c r="D972">
        <v>0</v>
      </c>
      <c r="E972" t="s">
        <v>212</v>
      </c>
      <c r="F972" t="s">
        <v>215</v>
      </c>
    </row>
    <row r="973" spans="1:6" x14ac:dyDescent="0.3">
      <c r="A973">
        <v>970</v>
      </c>
      <c r="B973" t="s">
        <v>220</v>
      </c>
      <c r="C973" s="4">
        <v>0</v>
      </c>
      <c r="D973">
        <v>0</v>
      </c>
      <c r="E973" t="s">
        <v>212</v>
      </c>
      <c r="F973" t="s">
        <v>215</v>
      </c>
    </row>
    <row r="974" spans="1:6" x14ac:dyDescent="0.3">
      <c r="A974">
        <v>971</v>
      </c>
      <c r="B974" t="s">
        <v>220</v>
      </c>
      <c r="C974" s="4">
        <v>0</v>
      </c>
      <c r="D974">
        <v>0</v>
      </c>
      <c r="E974" t="s">
        <v>212</v>
      </c>
      <c r="F974" t="s">
        <v>215</v>
      </c>
    </row>
    <row r="975" spans="1:6" x14ac:dyDescent="0.3">
      <c r="A975">
        <v>972</v>
      </c>
      <c r="B975" t="s">
        <v>220</v>
      </c>
      <c r="C975" s="4">
        <v>0</v>
      </c>
      <c r="D975">
        <v>0</v>
      </c>
      <c r="E975" t="s">
        <v>212</v>
      </c>
      <c r="F975" t="s">
        <v>215</v>
      </c>
    </row>
    <row r="976" spans="1:6" x14ac:dyDescent="0.3">
      <c r="A976">
        <v>973</v>
      </c>
      <c r="B976" t="s">
        <v>220</v>
      </c>
      <c r="C976" s="4">
        <v>0</v>
      </c>
      <c r="D976">
        <v>0</v>
      </c>
      <c r="E976" t="s">
        <v>212</v>
      </c>
      <c r="F976" t="s">
        <v>215</v>
      </c>
    </row>
    <row r="977" spans="1:6" x14ac:dyDescent="0.3">
      <c r="A977">
        <v>974</v>
      </c>
      <c r="B977" t="s">
        <v>220</v>
      </c>
      <c r="C977" s="4">
        <v>0</v>
      </c>
      <c r="D977">
        <v>0</v>
      </c>
      <c r="E977" t="s">
        <v>212</v>
      </c>
      <c r="F977" t="s">
        <v>215</v>
      </c>
    </row>
    <row r="978" spans="1:6" x14ac:dyDescent="0.3">
      <c r="A978">
        <v>975</v>
      </c>
      <c r="B978" t="s">
        <v>220</v>
      </c>
      <c r="C978" s="4">
        <v>0</v>
      </c>
      <c r="D978">
        <v>0</v>
      </c>
      <c r="E978" t="s">
        <v>212</v>
      </c>
      <c r="F978" t="s">
        <v>215</v>
      </c>
    </row>
    <row r="979" spans="1:6" x14ac:dyDescent="0.3">
      <c r="A979">
        <v>976</v>
      </c>
      <c r="B979" t="s">
        <v>220</v>
      </c>
      <c r="C979" s="4">
        <v>0</v>
      </c>
      <c r="D979">
        <v>0</v>
      </c>
      <c r="E979" t="s">
        <v>212</v>
      </c>
      <c r="F979" t="s">
        <v>215</v>
      </c>
    </row>
    <row r="980" spans="1:6" x14ac:dyDescent="0.3">
      <c r="A980">
        <v>977</v>
      </c>
      <c r="B980" t="s">
        <v>220</v>
      </c>
      <c r="C980" s="4">
        <v>0</v>
      </c>
      <c r="D980">
        <v>0</v>
      </c>
      <c r="E980" t="s">
        <v>212</v>
      </c>
      <c r="F980" t="s">
        <v>215</v>
      </c>
    </row>
    <row r="981" spans="1:6" x14ac:dyDescent="0.3">
      <c r="A981">
        <v>978</v>
      </c>
      <c r="B981" t="s">
        <v>220</v>
      </c>
      <c r="C981" s="4">
        <v>0</v>
      </c>
      <c r="D981">
        <v>0</v>
      </c>
      <c r="E981" t="s">
        <v>212</v>
      </c>
      <c r="F981" t="s">
        <v>215</v>
      </c>
    </row>
    <row r="982" spans="1:6" x14ac:dyDescent="0.3">
      <c r="A982">
        <v>979</v>
      </c>
      <c r="B982" t="s">
        <v>220</v>
      </c>
      <c r="C982" s="4">
        <v>0</v>
      </c>
      <c r="D982">
        <v>0</v>
      </c>
      <c r="E982" t="s">
        <v>212</v>
      </c>
      <c r="F982" t="s">
        <v>215</v>
      </c>
    </row>
    <row r="983" spans="1:6" x14ac:dyDescent="0.3">
      <c r="A983">
        <v>980</v>
      </c>
      <c r="B983" t="s">
        <v>220</v>
      </c>
      <c r="C983" s="4">
        <v>0</v>
      </c>
      <c r="D983">
        <v>0</v>
      </c>
      <c r="E983" t="s">
        <v>212</v>
      </c>
      <c r="F983" t="s">
        <v>215</v>
      </c>
    </row>
    <row r="984" spans="1:6" x14ac:dyDescent="0.3">
      <c r="A984">
        <v>981</v>
      </c>
      <c r="B984" t="s">
        <v>220</v>
      </c>
      <c r="C984" s="4">
        <v>0</v>
      </c>
      <c r="D984">
        <v>0</v>
      </c>
      <c r="E984" t="s">
        <v>212</v>
      </c>
      <c r="F984" t="s">
        <v>215</v>
      </c>
    </row>
    <row r="985" spans="1:6" x14ac:dyDescent="0.3">
      <c r="A985">
        <v>982</v>
      </c>
      <c r="B985" t="s">
        <v>220</v>
      </c>
      <c r="C985" s="4">
        <v>0</v>
      </c>
      <c r="D985">
        <v>0</v>
      </c>
      <c r="E985" t="s">
        <v>212</v>
      </c>
      <c r="F985" t="s">
        <v>215</v>
      </c>
    </row>
    <row r="986" spans="1:6" x14ac:dyDescent="0.3">
      <c r="A986">
        <v>983</v>
      </c>
      <c r="B986" t="s">
        <v>220</v>
      </c>
      <c r="C986" s="4">
        <v>0</v>
      </c>
      <c r="D986">
        <v>0</v>
      </c>
      <c r="E986" t="s">
        <v>212</v>
      </c>
      <c r="F986" t="s">
        <v>215</v>
      </c>
    </row>
    <row r="987" spans="1:6" x14ac:dyDescent="0.3">
      <c r="A987">
        <v>984</v>
      </c>
      <c r="B987" t="s">
        <v>220</v>
      </c>
      <c r="C987" s="4">
        <v>0</v>
      </c>
      <c r="D987">
        <v>0</v>
      </c>
      <c r="E987" t="s">
        <v>212</v>
      </c>
      <c r="F987" t="s">
        <v>215</v>
      </c>
    </row>
    <row r="988" spans="1:6" x14ac:dyDescent="0.3">
      <c r="A988">
        <v>985</v>
      </c>
      <c r="B988" t="s">
        <v>220</v>
      </c>
      <c r="C988" s="4">
        <v>0</v>
      </c>
      <c r="D988">
        <v>0</v>
      </c>
      <c r="E988" t="s">
        <v>212</v>
      </c>
      <c r="F988" t="s">
        <v>215</v>
      </c>
    </row>
    <row r="989" spans="1:6" x14ac:dyDescent="0.3">
      <c r="A989">
        <v>986</v>
      </c>
      <c r="B989" t="s">
        <v>220</v>
      </c>
      <c r="C989" s="4">
        <v>0</v>
      </c>
      <c r="D989">
        <v>0</v>
      </c>
      <c r="E989" t="s">
        <v>212</v>
      </c>
      <c r="F989" t="s">
        <v>215</v>
      </c>
    </row>
    <row r="990" spans="1:6" x14ac:dyDescent="0.3">
      <c r="A990">
        <v>987</v>
      </c>
      <c r="B990" t="s">
        <v>220</v>
      </c>
      <c r="C990" s="4">
        <v>0</v>
      </c>
      <c r="D990">
        <v>0</v>
      </c>
      <c r="E990" t="s">
        <v>212</v>
      </c>
      <c r="F990" t="s">
        <v>215</v>
      </c>
    </row>
    <row r="991" spans="1:6" x14ac:dyDescent="0.3">
      <c r="A991">
        <v>988</v>
      </c>
      <c r="B991" t="s">
        <v>220</v>
      </c>
      <c r="C991" s="4">
        <v>0</v>
      </c>
      <c r="D991">
        <v>0</v>
      </c>
      <c r="E991" t="s">
        <v>212</v>
      </c>
      <c r="F991" t="s">
        <v>215</v>
      </c>
    </row>
    <row r="992" spans="1:6" x14ac:dyDescent="0.3">
      <c r="A992">
        <v>989</v>
      </c>
      <c r="B992" t="s">
        <v>220</v>
      </c>
      <c r="C992" s="4">
        <v>0</v>
      </c>
      <c r="D992">
        <v>0</v>
      </c>
      <c r="E992" t="s">
        <v>212</v>
      </c>
      <c r="F992" t="s">
        <v>215</v>
      </c>
    </row>
    <row r="993" spans="1:6" x14ac:dyDescent="0.3">
      <c r="A993">
        <v>990</v>
      </c>
      <c r="B993" t="s">
        <v>220</v>
      </c>
      <c r="C993" s="4">
        <v>0</v>
      </c>
      <c r="D993">
        <v>0</v>
      </c>
      <c r="E993" t="s">
        <v>212</v>
      </c>
      <c r="F993" t="s">
        <v>215</v>
      </c>
    </row>
    <row r="994" spans="1:6" x14ac:dyDescent="0.3">
      <c r="A994">
        <v>991</v>
      </c>
      <c r="B994" t="s">
        <v>220</v>
      </c>
      <c r="C994" s="4">
        <v>0</v>
      </c>
      <c r="D994">
        <v>0</v>
      </c>
      <c r="E994" t="s">
        <v>212</v>
      </c>
      <c r="F994" t="s">
        <v>215</v>
      </c>
    </row>
    <row r="995" spans="1:6" x14ac:dyDescent="0.3">
      <c r="A995">
        <v>992</v>
      </c>
      <c r="B995" t="s">
        <v>220</v>
      </c>
      <c r="C995" s="4">
        <v>0</v>
      </c>
      <c r="D995">
        <v>0</v>
      </c>
      <c r="E995" t="s">
        <v>212</v>
      </c>
      <c r="F995" t="s">
        <v>215</v>
      </c>
    </row>
    <row r="996" spans="1:6" x14ac:dyDescent="0.3">
      <c r="A996">
        <v>993</v>
      </c>
      <c r="B996" t="s">
        <v>220</v>
      </c>
      <c r="C996" s="4">
        <v>0</v>
      </c>
      <c r="D996">
        <v>0</v>
      </c>
      <c r="E996" t="s">
        <v>212</v>
      </c>
      <c r="F996" t="s">
        <v>215</v>
      </c>
    </row>
    <row r="997" spans="1:6" x14ac:dyDescent="0.3">
      <c r="A997">
        <v>994</v>
      </c>
      <c r="B997" t="s">
        <v>220</v>
      </c>
      <c r="C997" s="4">
        <v>0</v>
      </c>
      <c r="D997">
        <v>0</v>
      </c>
      <c r="E997" t="s">
        <v>212</v>
      </c>
      <c r="F997" t="s">
        <v>215</v>
      </c>
    </row>
    <row r="998" spans="1:6" x14ac:dyDescent="0.3">
      <c r="A998">
        <v>995</v>
      </c>
      <c r="B998" t="s">
        <v>220</v>
      </c>
      <c r="C998" s="4">
        <v>0</v>
      </c>
      <c r="D998">
        <v>0</v>
      </c>
      <c r="E998" t="s">
        <v>212</v>
      </c>
      <c r="F998" t="s">
        <v>215</v>
      </c>
    </row>
    <row r="999" spans="1:6" x14ac:dyDescent="0.3">
      <c r="A999">
        <v>996</v>
      </c>
      <c r="B999" t="s">
        <v>220</v>
      </c>
      <c r="C999" s="4">
        <v>0</v>
      </c>
      <c r="D999">
        <v>0</v>
      </c>
      <c r="E999" t="s">
        <v>212</v>
      </c>
      <c r="F999" t="s">
        <v>215</v>
      </c>
    </row>
    <row r="1000" spans="1:6" x14ac:dyDescent="0.3">
      <c r="A1000">
        <v>997</v>
      </c>
      <c r="B1000" t="s">
        <v>220</v>
      </c>
      <c r="C1000" s="4">
        <v>0</v>
      </c>
      <c r="D1000">
        <v>0</v>
      </c>
      <c r="E1000" t="s">
        <v>212</v>
      </c>
      <c r="F1000" t="s">
        <v>215</v>
      </c>
    </row>
    <row r="1001" spans="1:6" x14ac:dyDescent="0.3">
      <c r="A1001">
        <v>998</v>
      </c>
      <c r="B1001" t="s">
        <v>220</v>
      </c>
      <c r="C1001" s="4">
        <v>0</v>
      </c>
      <c r="D1001">
        <v>0</v>
      </c>
      <c r="E1001" t="s">
        <v>212</v>
      </c>
      <c r="F1001" t="s">
        <v>215</v>
      </c>
    </row>
    <row r="1002" spans="1:6" x14ac:dyDescent="0.3">
      <c r="A1002">
        <v>999</v>
      </c>
      <c r="B1002" t="s">
        <v>220</v>
      </c>
      <c r="C1002" s="4">
        <v>0</v>
      </c>
      <c r="D1002">
        <v>0</v>
      </c>
      <c r="E1002" t="s">
        <v>212</v>
      </c>
      <c r="F1002" t="s">
        <v>215</v>
      </c>
    </row>
    <row r="1003" spans="1:6" x14ac:dyDescent="0.3">
      <c r="A1003">
        <v>1000</v>
      </c>
      <c r="B1003" t="s">
        <v>220</v>
      </c>
      <c r="C1003" s="4">
        <v>0</v>
      </c>
      <c r="D1003">
        <v>0</v>
      </c>
      <c r="E1003" t="s">
        <v>212</v>
      </c>
      <c r="F1003" t="s">
        <v>215</v>
      </c>
    </row>
    <row r="1004" spans="1:6" x14ac:dyDescent="0.3">
      <c r="A1004">
        <v>1001</v>
      </c>
      <c r="B1004" t="s">
        <v>220</v>
      </c>
      <c r="C1004" s="4">
        <v>0</v>
      </c>
      <c r="D1004">
        <v>0</v>
      </c>
      <c r="E1004" t="s">
        <v>212</v>
      </c>
      <c r="F1004" t="s">
        <v>215</v>
      </c>
    </row>
    <row r="1005" spans="1:6" x14ac:dyDescent="0.3">
      <c r="A1005">
        <v>1002</v>
      </c>
      <c r="B1005" t="s">
        <v>220</v>
      </c>
      <c r="C1005" s="4">
        <v>0</v>
      </c>
      <c r="D1005">
        <v>0</v>
      </c>
      <c r="E1005" t="s">
        <v>212</v>
      </c>
      <c r="F1005" t="s">
        <v>215</v>
      </c>
    </row>
    <row r="1006" spans="1:6" x14ac:dyDescent="0.3">
      <c r="A1006">
        <v>1003</v>
      </c>
      <c r="B1006" t="s">
        <v>220</v>
      </c>
      <c r="C1006" s="4">
        <v>0</v>
      </c>
      <c r="D1006">
        <v>0</v>
      </c>
      <c r="E1006" t="s">
        <v>212</v>
      </c>
      <c r="F1006" t="s">
        <v>215</v>
      </c>
    </row>
    <row r="1007" spans="1:6" x14ac:dyDescent="0.3">
      <c r="A1007">
        <v>1004</v>
      </c>
      <c r="B1007" t="s">
        <v>220</v>
      </c>
      <c r="C1007" s="4">
        <v>0</v>
      </c>
      <c r="D1007">
        <v>0</v>
      </c>
      <c r="E1007" t="s">
        <v>212</v>
      </c>
      <c r="F1007" t="s">
        <v>215</v>
      </c>
    </row>
    <row r="1008" spans="1:6" x14ac:dyDescent="0.3">
      <c r="A1008">
        <v>1005</v>
      </c>
      <c r="B1008" t="s">
        <v>220</v>
      </c>
      <c r="C1008" s="4">
        <v>0</v>
      </c>
      <c r="D1008">
        <v>0</v>
      </c>
      <c r="E1008" t="s">
        <v>212</v>
      </c>
      <c r="F1008" t="s">
        <v>215</v>
      </c>
    </row>
    <row r="1009" spans="1:6" x14ac:dyDescent="0.3">
      <c r="A1009">
        <v>1006</v>
      </c>
      <c r="B1009" t="s">
        <v>220</v>
      </c>
      <c r="C1009" s="4">
        <v>0</v>
      </c>
      <c r="D1009">
        <v>0</v>
      </c>
      <c r="E1009" t="s">
        <v>212</v>
      </c>
      <c r="F1009" t="s">
        <v>215</v>
      </c>
    </row>
    <row r="1010" spans="1:6" x14ac:dyDescent="0.3">
      <c r="A1010">
        <v>1007</v>
      </c>
      <c r="B1010" t="s">
        <v>220</v>
      </c>
      <c r="C1010" s="4">
        <v>0</v>
      </c>
      <c r="D1010">
        <v>0</v>
      </c>
      <c r="E1010" t="s">
        <v>212</v>
      </c>
      <c r="F1010" t="s">
        <v>215</v>
      </c>
    </row>
    <row r="1011" spans="1:6" x14ac:dyDescent="0.3">
      <c r="A1011">
        <v>1008</v>
      </c>
      <c r="B1011" t="s">
        <v>220</v>
      </c>
      <c r="C1011" s="4">
        <v>0</v>
      </c>
      <c r="D1011">
        <v>0</v>
      </c>
      <c r="E1011" t="s">
        <v>212</v>
      </c>
      <c r="F1011" t="s">
        <v>215</v>
      </c>
    </row>
    <row r="1012" spans="1:6" x14ac:dyDescent="0.3">
      <c r="A1012">
        <v>1009</v>
      </c>
      <c r="B1012" t="s">
        <v>220</v>
      </c>
      <c r="C1012" s="4">
        <v>0</v>
      </c>
      <c r="D1012">
        <v>0</v>
      </c>
      <c r="E1012" t="s">
        <v>212</v>
      </c>
      <c r="F1012" t="s">
        <v>215</v>
      </c>
    </row>
    <row r="1013" spans="1:6" x14ac:dyDescent="0.3">
      <c r="A1013">
        <v>1010</v>
      </c>
      <c r="B1013" t="s">
        <v>220</v>
      </c>
      <c r="C1013" s="4">
        <v>0</v>
      </c>
      <c r="D1013">
        <v>0</v>
      </c>
      <c r="E1013" t="s">
        <v>212</v>
      </c>
      <c r="F1013" t="s">
        <v>215</v>
      </c>
    </row>
    <row r="1014" spans="1:6" x14ac:dyDescent="0.3">
      <c r="A1014">
        <v>1011</v>
      </c>
      <c r="B1014" t="s">
        <v>220</v>
      </c>
      <c r="C1014" s="4">
        <v>0</v>
      </c>
      <c r="D1014">
        <v>0</v>
      </c>
      <c r="E1014" t="s">
        <v>212</v>
      </c>
      <c r="F1014" t="s">
        <v>215</v>
      </c>
    </row>
    <row r="1015" spans="1:6" x14ac:dyDescent="0.3">
      <c r="A1015">
        <v>1012</v>
      </c>
      <c r="B1015" t="s">
        <v>220</v>
      </c>
      <c r="C1015" s="4">
        <v>0</v>
      </c>
      <c r="D1015">
        <v>0</v>
      </c>
      <c r="E1015" t="s">
        <v>212</v>
      </c>
      <c r="F1015" t="s">
        <v>215</v>
      </c>
    </row>
    <row r="1016" spans="1:6" x14ac:dyDescent="0.3">
      <c r="A1016">
        <v>1013</v>
      </c>
      <c r="B1016" t="s">
        <v>220</v>
      </c>
      <c r="C1016" s="4">
        <v>0</v>
      </c>
      <c r="D1016">
        <v>0</v>
      </c>
      <c r="E1016" t="s">
        <v>212</v>
      </c>
      <c r="F1016" t="s">
        <v>215</v>
      </c>
    </row>
    <row r="1017" spans="1:6" x14ac:dyDescent="0.3">
      <c r="A1017">
        <v>1014</v>
      </c>
      <c r="B1017" t="s">
        <v>220</v>
      </c>
      <c r="C1017" s="4">
        <v>0</v>
      </c>
      <c r="D1017">
        <v>0</v>
      </c>
      <c r="E1017" t="s">
        <v>212</v>
      </c>
      <c r="F1017" t="s">
        <v>215</v>
      </c>
    </row>
    <row r="1018" spans="1:6" x14ac:dyDescent="0.3">
      <c r="A1018">
        <v>1015</v>
      </c>
      <c r="B1018" t="s">
        <v>220</v>
      </c>
      <c r="C1018" s="4">
        <v>0</v>
      </c>
      <c r="D1018">
        <v>0</v>
      </c>
      <c r="E1018" t="s">
        <v>212</v>
      </c>
      <c r="F1018" t="s">
        <v>215</v>
      </c>
    </row>
    <row r="1019" spans="1:6" x14ac:dyDescent="0.3">
      <c r="A1019">
        <v>1016</v>
      </c>
      <c r="B1019" t="s">
        <v>220</v>
      </c>
      <c r="C1019" s="4">
        <v>0</v>
      </c>
      <c r="D1019">
        <v>0</v>
      </c>
      <c r="E1019" t="s">
        <v>212</v>
      </c>
      <c r="F1019" t="s">
        <v>215</v>
      </c>
    </row>
    <row r="1020" spans="1:6" x14ac:dyDescent="0.3">
      <c r="A1020">
        <v>1017</v>
      </c>
      <c r="B1020" t="s">
        <v>220</v>
      </c>
      <c r="C1020" s="4">
        <v>0</v>
      </c>
      <c r="D1020">
        <v>0</v>
      </c>
      <c r="E1020" t="s">
        <v>212</v>
      </c>
      <c r="F1020" t="s">
        <v>215</v>
      </c>
    </row>
    <row r="1021" spans="1:6" x14ac:dyDescent="0.3">
      <c r="A1021">
        <v>1018</v>
      </c>
      <c r="B1021" t="s">
        <v>220</v>
      </c>
      <c r="C1021" s="4">
        <v>0</v>
      </c>
      <c r="D1021">
        <v>0</v>
      </c>
      <c r="E1021" t="s">
        <v>212</v>
      </c>
      <c r="F1021" t="s">
        <v>215</v>
      </c>
    </row>
    <row r="1022" spans="1:6" x14ac:dyDescent="0.3">
      <c r="A1022">
        <v>1019</v>
      </c>
      <c r="B1022" t="s">
        <v>220</v>
      </c>
      <c r="C1022" s="4">
        <v>0</v>
      </c>
      <c r="D1022">
        <v>0</v>
      </c>
      <c r="E1022" t="s">
        <v>212</v>
      </c>
      <c r="F1022" t="s">
        <v>215</v>
      </c>
    </row>
    <row r="1023" spans="1:6" x14ac:dyDescent="0.3">
      <c r="A1023">
        <v>1020</v>
      </c>
      <c r="B1023" t="s">
        <v>220</v>
      </c>
      <c r="C1023" s="4">
        <v>0</v>
      </c>
      <c r="D1023">
        <v>0</v>
      </c>
      <c r="E1023" t="s">
        <v>212</v>
      </c>
      <c r="F1023" t="s">
        <v>215</v>
      </c>
    </row>
    <row r="1024" spans="1:6" x14ac:dyDescent="0.3">
      <c r="A1024">
        <v>1021</v>
      </c>
      <c r="B1024" t="s">
        <v>220</v>
      </c>
      <c r="C1024" s="4">
        <v>0</v>
      </c>
      <c r="D1024">
        <v>0</v>
      </c>
      <c r="E1024" t="s">
        <v>212</v>
      </c>
      <c r="F1024" t="s">
        <v>215</v>
      </c>
    </row>
    <row r="1025" spans="1:6" x14ac:dyDescent="0.3">
      <c r="A1025">
        <v>1022</v>
      </c>
      <c r="B1025" t="s">
        <v>220</v>
      </c>
      <c r="C1025" s="4">
        <v>0</v>
      </c>
      <c r="D1025">
        <v>0</v>
      </c>
      <c r="E1025" t="s">
        <v>212</v>
      </c>
      <c r="F1025" t="s">
        <v>215</v>
      </c>
    </row>
    <row r="1026" spans="1:6" x14ac:dyDescent="0.3">
      <c r="A1026">
        <v>1023</v>
      </c>
      <c r="B1026" t="s">
        <v>220</v>
      </c>
      <c r="C1026" s="4">
        <v>0</v>
      </c>
      <c r="D1026">
        <v>0</v>
      </c>
      <c r="E1026" t="s">
        <v>212</v>
      </c>
      <c r="F1026" t="s">
        <v>215</v>
      </c>
    </row>
    <row r="1027" spans="1:6" x14ac:dyDescent="0.3">
      <c r="A1027">
        <v>1024</v>
      </c>
      <c r="B1027" t="s">
        <v>220</v>
      </c>
      <c r="C1027" s="4">
        <v>0</v>
      </c>
      <c r="D1027">
        <v>0</v>
      </c>
      <c r="E1027" t="s">
        <v>212</v>
      </c>
      <c r="F1027" t="s">
        <v>215</v>
      </c>
    </row>
    <row r="1028" spans="1:6" x14ac:dyDescent="0.3">
      <c r="A1028">
        <v>1025</v>
      </c>
      <c r="B1028" t="s">
        <v>220</v>
      </c>
      <c r="C1028" s="4">
        <v>0</v>
      </c>
      <c r="D1028">
        <v>0</v>
      </c>
      <c r="E1028" t="s">
        <v>212</v>
      </c>
      <c r="F1028" t="s">
        <v>215</v>
      </c>
    </row>
    <row r="1029" spans="1:6" x14ac:dyDescent="0.3">
      <c r="A1029">
        <v>1026</v>
      </c>
      <c r="B1029" t="s">
        <v>220</v>
      </c>
      <c r="C1029" s="4">
        <v>0</v>
      </c>
      <c r="D1029">
        <v>0</v>
      </c>
      <c r="E1029" t="s">
        <v>212</v>
      </c>
      <c r="F1029" t="s">
        <v>215</v>
      </c>
    </row>
    <row r="1030" spans="1:6" x14ac:dyDescent="0.3">
      <c r="A1030">
        <v>1027</v>
      </c>
      <c r="B1030" t="s">
        <v>220</v>
      </c>
      <c r="C1030" s="4">
        <v>0</v>
      </c>
      <c r="D1030">
        <v>0</v>
      </c>
      <c r="E1030" t="s">
        <v>212</v>
      </c>
      <c r="F1030" t="s">
        <v>215</v>
      </c>
    </row>
    <row r="1031" spans="1:6" x14ac:dyDescent="0.3">
      <c r="A1031">
        <v>1028</v>
      </c>
      <c r="B1031" t="s">
        <v>220</v>
      </c>
      <c r="C1031" s="4">
        <v>0</v>
      </c>
      <c r="D1031">
        <v>0</v>
      </c>
      <c r="E1031" t="s">
        <v>212</v>
      </c>
      <c r="F1031" t="s">
        <v>215</v>
      </c>
    </row>
    <row r="1032" spans="1:6" x14ac:dyDescent="0.3">
      <c r="A1032">
        <v>1029</v>
      </c>
      <c r="B1032" t="s">
        <v>220</v>
      </c>
      <c r="C1032" s="4">
        <v>0</v>
      </c>
      <c r="D1032">
        <v>0</v>
      </c>
      <c r="E1032" t="s">
        <v>212</v>
      </c>
      <c r="F1032" t="s">
        <v>215</v>
      </c>
    </row>
    <row r="1033" spans="1:6" x14ac:dyDescent="0.3">
      <c r="A1033">
        <v>1030</v>
      </c>
      <c r="B1033" t="s">
        <v>220</v>
      </c>
      <c r="C1033" s="4">
        <v>0</v>
      </c>
      <c r="D1033">
        <v>0</v>
      </c>
      <c r="E1033" t="s">
        <v>212</v>
      </c>
      <c r="F1033" t="s">
        <v>215</v>
      </c>
    </row>
    <row r="1034" spans="1:6" x14ac:dyDescent="0.3">
      <c r="A1034">
        <v>1031</v>
      </c>
      <c r="B1034" t="s">
        <v>220</v>
      </c>
      <c r="C1034" s="4">
        <v>0</v>
      </c>
      <c r="D1034">
        <v>0</v>
      </c>
      <c r="E1034" t="s">
        <v>212</v>
      </c>
      <c r="F1034" t="s">
        <v>215</v>
      </c>
    </row>
    <row r="1035" spans="1:6" x14ac:dyDescent="0.3">
      <c r="A1035">
        <v>1032</v>
      </c>
      <c r="B1035" t="s">
        <v>220</v>
      </c>
      <c r="C1035" s="4">
        <v>0</v>
      </c>
      <c r="D1035">
        <v>0</v>
      </c>
      <c r="E1035" t="s">
        <v>212</v>
      </c>
      <c r="F1035" t="s">
        <v>215</v>
      </c>
    </row>
    <row r="1036" spans="1:6" x14ac:dyDescent="0.3">
      <c r="A1036">
        <v>1033</v>
      </c>
      <c r="B1036" t="s">
        <v>220</v>
      </c>
      <c r="C1036" s="4">
        <v>0</v>
      </c>
      <c r="D1036">
        <v>0</v>
      </c>
      <c r="E1036" t="s">
        <v>212</v>
      </c>
      <c r="F1036" t="s">
        <v>215</v>
      </c>
    </row>
    <row r="1037" spans="1:6" x14ac:dyDescent="0.3">
      <c r="A1037">
        <v>1034</v>
      </c>
      <c r="B1037" t="s">
        <v>220</v>
      </c>
      <c r="C1037" s="4">
        <v>0</v>
      </c>
      <c r="D1037">
        <v>0</v>
      </c>
      <c r="E1037" t="s">
        <v>212</v>
      </c>
      <c r="F1037" t="s">
        <v>215</v>
      </c>
    </row>
    <row r="1038" spans="1:6" x14ac:dyDescent="0.3">
      <c r="A1038">
        <v>1035</v>
      </c>
      <c r="B1038" t="s">
        <v>220</v>
      </c>
      <c r="C1038" s="4">
        <v>0</v>
      </c>
      <c r="D1038">
        <v>0</v>
      </c>
      <c r="E1038" t="s">
        <v>212</v>
      </c>
      <c r="F1038" t="s">
        <v>215</v>
      </c>
    </row>
    <row r="1039" spans="1:6" x14ac:dyDescent="0.3">
      <c r="A1039">
        <v>1036</v>
      </c>
      <c r="B1039" t="s">
        <v>220</v>
      </c>
      <c r="C1039" s="4">
        <v>0</v>
      </c>
      <c r="D1039">
        <v>0</v>
      </c>
      <c r="E1039" t="s">
        <v>212</v>
      </c>
      <c r="F1039" t="s">
        <v>215</v>
      </c>
    </row>
    <row r="1040" spans="1:6" x14ac:dyDescent="0.3">
      <c r="A1040">
        <v>1037</v>
      </c>
      <c r="B1040" t="s">
        <v>220</v>
      </c>
      <c r="C1040" s="4">
        <v>0</v>
      </c>
      <c r="D1040">
        <v>0</v>
      </c>
      <c r="E1040" t="s">
        <v>212</v>
      </c>
      <c r="F1040" t="s">
        <v>215</v>
      </c>
    </row>
    <row r="1041" spans="1:6" x14ac:dyDescent="0.3">
      <c r="A1041">
        <v>1038</v>
      </c>
      <c r="B1041" t="s">
        <v>220</v>
      </c>
      <c r="C1041" s="4">
        <v>0</v>
      </c>
      <c r="D1041">
        <v>0</v>
      </c>
      <c r="E1041" t="s">
        <v>212</v>
      </c>
      <c r="F1041" t="s">
        <v>215</v>
      </c>
    </row>
    <row r="1042" spans="1:6" x14ac:dyDescent="0.3">
      <c r="A1042">
        <v>1039</v>
      </c>
      <c r="B1042" t="s">
        <v>220</v>
      </c>
      <c r="C1042" s="4">
        <v>0</v>
      </c>
      <c r="D1042">
        <v>0</v>
      </c>
      <c r="E1042" t="s">
        <v>212</v>
      </c>
      <c r="F1042" t="s">
        <v>215</v>
      </c>
    </row>
    <row r="1043" spans="1:6" x14ac:dyDescent="0.3">
      <c r="A1043">
        <v>1040</v>
      </c>
      <c r="B1043" t="s">
        <v>220</v>
      </c>
      <c r="C1043" s="4">
        <v>0</v>
      </c>
      <c r="D1043">
        <v>0</v>
      </c>
      <c r="E1043" t="s">
        <v>212</v>
      </c>
      <c r="F1043" t="s">
        <v>215</v>
      </c>
    </row>
    <row r="1044" spans="1:6" x14ac:dyDescent="0.3">
      <c r="A1044">
        <v>1041</v>
      </c>
      <c r="B1044" t="s">
        <v>220</v>
      </c>
      <c r="C1044" s="4">
        <v>0</v>
      </c>
      <c r="D1044">
        <v>0</v>
      </c>
      <c r="E1044" t="s">
        <v>212</v>
      </c>
      <c r="F1044" t="s">
        <v>215</v>
      </c>
    </row>
    <row r="1045" spans="1:6" x14ac:dyDescent="0.3">
      <c r="A1045">
        <v>1042</v>
      </c>
      <c r="B1045" t="s">
        <v>220</v>
      </c>
      <c r="C1045" s="4">
        <v>0</v>
      </c>
      <c r="D1045">
        <v>0</v>
      </c>
      <c r="E1045" t="s">
        <v>212</v>
      </c>
      <c r="F1045" t="s">
        <v>215</v>
      </c>
    </row>
    <row r="1046" spans="1:6" x14ac:dyDescent="0.3">
      <c r="A1046">
        <v>1043</v>
      </c>
      <c r="B1046" t="s">
        <v>220</v>
      </c>
      <c r="C1046" s="4">
        <v>0</v>
      </c>
      <c r="D1046">
        <v>0</v>
      </c>
      <c r="E1046" t="s">
        <v>212</v>
      </c>
      <c r="F1046" t="s">
        <v>215</v>
      </c>
    </row>
    <row r="1047" spans="1:6" x14ac:dyDescent="0.3">
      <c r="A1047">
        <v>1044</v>
      </c>
      <c r="B1047" t="s">
        <v>220</v>
      </c>
      <c r="C1047" s="4">
        <v>0</v>
      </c>
      <c r="D1047">
        <v>0</v>
      </c>
      <c r="E1047" t="s">
        <v>212</v>
      </c>
      <c r="F1047" t="s">
        <v>215</v>
      </c>
    </row>
    <row r="1048" spans="1:6" x14ac:dyDescent="0.3">
      <c r="A1048">
        <v>1045</v>
      </c>
      <c r="B1048" t="s">
        <v>220</v>
      </c>
      <c r="C1048" s="4">
        <v>0</v>
      </c>
      <c r="D1048">
        <v>0</v>
      </c>
      <c r="E1048" t="s">
        <v>212</v>
      </c>
      <c r="F1048" t="s">
        <v>215</v>
      </c>
    </row>
    <row r="1049" spans="1:6" x14ac:dyDescent="0.3">
      <c r="A1049">
        <v>1046</v>
      </c>
      <c r="B1049" t="s">
        <v>220</v>
      </c>
      <c r="C1049" s="4">
        <v>0</v>
      </c>
      <c r="D1049">
        <v>0</v>
      </c>
      <c r="E1049" t="s">
        <v>212</v>
      </c>
      <c r="F1049" t="s">
        <v>215</v>
      </c>
    </row>
    <row r="1050" spans="1:6" x14ac:dyDescent="0.3">
      <c r="A1050">
        <v>1047</v>
      </c>
      <c r="B1050" t="s">
        <v>220</v>
      </c>
      <c r="C1050" s="4">
        <v>0</v>
      </c>
      <c r="D1050">
        <v>0</v>
      </c>
      <c r="E1050" t="s">
        <v>212</v>
      </c>
      <c r="F1050" t="s">
        <v>215</v>
      </c>
    </row>
    <row r="1051" spans="1:6" x14ac:dyDescent="0.3">
      <c r="A1051">
        <v>1048</v>
      </c>
      <c r="B1051" t="s">
        <v>220</v>
      </c>
      <c r="C1051" s="4">
        <v>0</v>
      </c>
      <c r="D1051">
        <v>0</v>
      </c>
      <c r="E1051" t="s">
        <v>212</v>
      </c>
      <c r="F1051" t="s">
        <v>215</v>
      </c>
    </row>
    <row r="1052" spans="1:6" x14ac:dyDescent="0.3">
      <c r="A1052">
        <v>1049</v>
      </c>
      <c r="B1052" t="s">
        <v>220</v>
      </c>
      <c r="C1052" s="4">
        <v>0</v>
      </c>
      <c r="D1052">
        <v>0</v>
      </c>
      <c r="E1052" t="s">
        <v>212</v>
      </c>
      <c r="F1052" t="s">
        <v>215</v>
      </c>
    </row>
    <row r="1053" spans="1:6" x14ac:dyDescent="0.3">
      <c r="A1053">
        <v>1050</v>
      </c>
      <c r="B1053" t="s">
        <v>220</v>
      </c>
      <c r="C1053" s="4">
        <v>0</v>
      </c>
      <c r="D1053">
        <v>0</v>
      </c>
      <c r="E1053" t="s">
        <v>212</v>
      </c>
      <c r="F1053" t="s">
        <v>215</v>
      </c>
    </row>
    <row r="1054" spans="1:6" x14ac:dyDescent="0.3">
      <c r="A1054">
        <v>1051</v>
      </c>
      <c r="B1054" t="s">
        <v>220</v>
      </c>
      <c r="C1054" s="4">
        <v>0</v>
      </c>
      <c r="D1054">
        <v>0</v>
      </c>
      <c r="E1054" t="s">
        <v>212</v>
      </c>
      <c r="F1054" t="s">
        <v>215</v>
      </c>
    </row>
    <row r="1055" spans="1:6" x14ac:dyDescent="0.3">
      <c r="A1055">
        <v>1052</v>
      </c>
      <c r="B1055" t="s">
        <v>220</v>
      </c>
      <c r="C1055" s="4">
        <v>0</v>
      </c>
      <c r="D1055">
        <v>0</v>
      </c>
      <c r="E1055" t="s">
        <v>212</v>
      </c>
      <c r="F1055" t="s">
        <v>215</v>
      </c>
    </row>
    <row r="1056" spans="1:6" x14ac:dyDescent="0.3">
      <c r="A1056">
        <v>1053</v>
      </c>
      <c r="B1056" t="s">
        <v>220</v>
      </c>
      <c r="C1056" s="4">
        <v>0</v>
      </c>
      <c r="D1056">
        <v>0</v>
      </c>
      <c r="E1056" t="s">
        <v>212</v>
      </c>
      <c r="F1056" t="s">
        <v>215</v>
      </c>
    </row>
    <row r="1057" spans="1:6" x14ac:dyDescent="0.3">
      <c r="A1057">
        <v>1054</v>
      </c>
      <c r="B1057" t="s">
        <v>220</v>
      </c>
      <c r="C1057" s="4">
        <v>0</v>
      </c>
      <c r="D1057">
        <v>0</v>
      </c>
      <c r="E1057" t="s">
        <v>212</v>
      </c>
      <c r="F1057" t="s">
        <v>215</v>
      </c>
    </row>
    <row r="1058" spans="1:6" x14ac:dyDescent="0.3">
      <c r="A1058">
        <v>1055</v>
      </c>
      <c r="B1058" t="s">
        <v>220</v>
      </c>
      <c r="C1058" s="4">
        <v>0</v>
      </c>
      <c r="D1058">
        <v>0</v>
      </c>
      <c r="E1058" t="s">
        <v>212</v>
      </c>
      <c r="F1058" t="s">
        <v>215</v>
      </c>
    </row>
    <row r="1059" spans="1:6" x14ac:dyDescent="0.3">
      <c r="A1059">
        <v>1056</v>
      </c>
      <c r="B1059" t="s">
        <v>220</v>
      </c>
      <c r="C1059" s="4">
        <v>0</v>
      </c>
      <c r="D1059">
        <v>0</v>
      </c>
      <c r="E1059" t="s">
        <v>212</v>
      </c>
      <c r="F1059" t="s">
        <v>215</v>
      </c>
    </row>
    <row r="1060" spans="1:6" x14ac:dyDescent="0.3">
      <c r="A1060">
        <v>1057</v>
      </c>
      <c r="B1060" t="s">
        <v>220</v>
      </c>
      <c r="C1060" s="4">
        <v>0</v>
      </c>
      <c r="D1060">
        <v>0</v>
      </c>
      <c r="E1060" t="s">
        <v>212</v>
      </c>
      <c r="F1060" t="s">
        <v>215</v>
      </c>
    </row>
    <row r="1061" spans="1:6" x14ac:dyDescent="0.3">
      <c r="A1061">
        <v>1058</v>
      </c>
      <c r="B1061" t="s">
        <v>220</v>
      </c>
      <c r="C1061" s="4">
        <v>0</v>
      </c>
      <c r="D1061">
        <v>0</v>
      </c>
      <c r="E1061" t="s">
        <v>212</v>
      </c>
      <c r="F1061" t="s">
        <v>215</v>
      </c>
    </row>
    <row r="1062" spans="1:6" x14ac:dyDescent="0.3">
      <c r="A1062">
        <v>1059</v>
      </c>
      <c r="B1062" t="s">
        <v>220</v>
      </c>
      <c r="C1062" s="4">
        <v>0</v>
      </c>
      <c r="D1062">
        <v>0</v>
      </c>
      <c r="E1062" t="s">
        <v>212</v>
      </c>
      <c r="F1062" t="s">
        <v>215</v>
      </c>
    </row>
    <row r="1063" spans="1:6" x14ac:dyDescent="0.3">
      <c r="A1063">
        <v>1060</v>
      </c>
      <c r="B1063" t="s">
        <v>220</v>
      </c>
      <c r="C1063" s="4">
        <v>0</v>
      </c>
      <c r="D1063">
        <v>0</v>
      </c>
      <c r="E1063" t="s">
        <v>212</v>
      </c>
      <c r="F1063" t="s">
        <v>215</v>
      </c>
    </row>
    <row r="1064" spans="1:6" x14ac:dyDescent="0.3">
      <c r="A1064">
        <v>1061</v>
      </c>
      <c r="B1064" t="s">
        <v>220</v>
      </c>
      <c r="C1064" s="4">
        <v>0</v>
      </c>
      <c r="D1064">
        <v>0</v>
      </c>
      <c r="E1064" t="s">
        <v>212</v>
      </c>
      <c r="F1064" t="s">
        <v>215</v>
      </c>
    </row>
    <row r="1065" spans="1:6" x14ac:dyDescent="0.3">
      <c r="A1065">
        <v>1062</v>
      </c>
      <c r="B1065" t="s">
        <v>220</v>
      </c>
      <c r="C1065" s="4">
        <v>0</v>
      </c>
      <c r="D1065">
        <v>0</v>
      </c>
      <c r="E1065" t="s">
        <v>212</v>
      </c>
      <c r="F1065" t="s">
        <v>215</v>
      </c>
    </row>
    <row r="1066" spans="1:6" x14ac:dyDescent="0.3">
      <c r="A1066">
        <v>1063</v>
      </c>
      <c r="B1066" t="s">
        <v>220</v>
      </c>
      <c r="C1066" s="4">
        <v>0</v>
      </c>
      <c r="D1066">
        <v>0</v>
      </c>
      <c r="E1066" t="s">
        <v>212</v>
      </c>
      <c r="F1066" t="s">
        <v>215</v>
      </c>
    </row>
    <row r="1067" spans="1:6" x14ac:dyDescent="0.3">
      <c r="A1067">
        <v>1064</v>
      </c>
      <c r="B1067" t="s">
        <v>220</v>
      </c>
      <c r="C1067" s="4">
        <v>0</v>
      </c>
      <c r="D1067">
        <v>0</v>
      </c>
      <c r="E1067" t="s">
        <v>212</v>
      </c>
      <c r="F1067" t="s">
        <v>215</v>
      </c>
    </row>
    <row r="1068" spans="1:6" x14ac:dyDescent="0.3">
      <c r="A1068">
        <v>1065</v>
      </c>
      <c r="B1068" t="s">
        <v>220</v>
      </c>
      <c r="C1068" s="4">
        <v>0</v>
      </c>
      <c r="D1068">
        <v>0</v>
      </c>
      <c r="E1068" t="s">
        <v>212</v>
      </c>
      <c r="F1068" t="s">
        <v>215</v>
      </c>
    </row>
    <row r="1069" spans="1:6" x14ac:dyDescent="0.3">
      <c r="A1069">
        <v>1066</v>
      </c>
      <c r="B1069" t="s">
        <v>220</v>
      </c>
      <c r="C1069" s="4">
        <v>0</v>
      </c>
      <c r="D1069">
        <v>0</v>
      </c>
      <c r="E1069" t="s">
        <v>212</v>
      </c>
      <c r="F1069" t="s">
        <v>215</v>
      </c>
    </row>
    <row r="1070" spans="1:6" x14ac:dyDescent="0.3">
      <c r="A1070">
        <v>1067</v>
      </c>
      <c r="B1070" t="s">
        <v>220</v>
      </c>
      <c r="C1070" s="4">
        <v>0</v>
      </c>
      <c r="D1070">
        <v>0</v>
      </c>
      <c r="E1070" t="s">
        <v>212</v>
      </c>
      <c r="F1070" t="s">
        <v>215</v>
      </c>
    </row>
    <row r="1071" spans="1:6" x14ac:dyDescent="0.3">
      <c r="A1071">
        <v>1068</v>
      </c>
      <c r="B1071" t="s">
        <v>220</v>
      </c>
      <c r="C1071" s="4">
        <v>0</v>
      </c>
      <c r="D1071">
        <v>0</v>
      </c>
      <c r="E1071" t="s">
        <v>212</v>
      </c>
      <c r="F1071" t="s">
        <v>215</v>
      </c>
    </row>
    <row r="1072" spans="1:6" x14ac:dyDescent="0.3">
      <c r="A1072">
        <v>1069</v>
      </c>
      <c r="B1072" t="s">
        <v>220</v>
      </c>
      <c r="C1072" s="4">
        <v>0</v>
      </c>
      <c r="D1072">
        <v>0</v>
      </c>
      <c r="E1072" t="s">
        <v>212</v>
      </c>
      <c r="F1072" t="s">
        <v>215</v>
      </c>
    </row>
    <row r="1073" spans="1:6" x14ac:dyDescent="0.3">
      <c r="A1073">
        <v>1070</v>
      </c>
      <c r="B1073" t="s">
        <v>220</v>
      </c>
      <c r="C1073" s="4">
        <v>0</v>
      </c>
      <c r="D1073">
        <v>0</v>
      </c>
      <c r="E1073" t="s">
        <v>212</v>
      </c>
      <c r="F1073" t="s">
        <v>215</v>
      </c>
    </row>
    <row r="1074" spans="1:6" x14ac:dyDescent="0.3">
      <c r="A1074">
        <v>1071</v>
      </c>
      <c r="B1074" t="s">
        <v>220</v>
      </c>
      <c r="C1074" s="4">
        <v>0</v>
      </c>
      <c r="D1074">
        <v>0</v>
      </c>
      <c r="E1074" t="s">
        <v>212</v>
      </c>
      <c r="F1074" t="s">
        <v>215</v>
      </c>
    </row>
    <row r="1075" spans="1:6" x14ac:dyDescent="0.3">
      <c r="A1075">
        <v>1072</v>
      </c>
      <c r="B1075" t="s">
        <v>220</v>
      </c>
      <c r="C1075" s="4">
        <v>0</v>
      </c>
      <c r="D1075">
        <v>0</v>
      </c>
      <c r="E1075" t="s">
        <v>212</v>
      </c>
      <c r="F1075" t="s">
        <v>215</v>
      </c>
    </row>
    <row r="1076" spans="1:6" x14ac:dyDescent="0.3">
      <c r="A1076">
        <v>1073</v>
      </c>
      <c r="B1076" t="s">
        <v>220</v>
      </c>
      <c r="C1076" s="4">
        <v>0</v>
      </c>
      <c r="D1076">
        <v>0</v>
      </c>
      <c r="E1076" t="s">
        <v>212</v>
      </c>
      <c r="F1076" t="s">
        <v>215</v>
      </c>
    </row>
    <row r="1077" spans="1:6" x14ac:dyDescent="0.3">
      <c r="A1077">
        <v>1074</v>
      </c>
      <c r="B1077" t="s">
        <v>220</v>
      </c>
      <c r="C1077" s="4">
        <v>0</v>
      </c>
      <c r="D1077">
        <v>0</v>
      </c>
      <c r="E1077" t="s">
        <v>212</v>
      </c>
      <c r="F1077" t="s">
        <v>215</v>
      </c>
    </row>
    <row r="1078" spans="1:6" x14ac:dyDescent="0.3">
      <c r="A1078">
        <v>1075</v>
      </c>
      <c r="B1078" t="s">
        <v>220</v>
      </c>
      <c r="C1078" s="4">
        <v>0</v>
      </c>
      <c r="D1078">
        <v>0</v>
      </c>
      <c r="E1078" t="s">
        <v>212</v>
      </c>
      <c r="F1078" t="s">
        <v>215</v>
      </c>
    </row>
    <row r="1079" spans="1:6" x14ac:dyDescent="0.3">
      <c r="A1079">
        <v>1076</v>
      </c>
      <c r="B1079" t="s">
        <v>220</v>
      </c>
      <c r="C1079" s="4">
        <v>0</v>
      </c>
      <c r="D1079">
        <v>0</v>
      </c>
      <c r="E1079" t="s">
        <v>212</v>
      </c>
      <c r="F1079" t="s">
        <v>215</v>
      </c>
    </row>
    <row r="1080" spans="1:6" x14ac:dyDescent="0.3">
      <c r="A1080">
        <v>1077</v>
      </c>
      <c r="B1080" t="s">
        <v>220</v>
      </c>
      <c r="C1080" s="4">
        <v>0</v>
      </c>
      <c r="D1080">
        <v>0</v>
      </c>
      <c r="E1080" t="s">
        <v>212</v>
      </c>
      <c r="F1080" t="s">
        <v>215</v>
      </c>
    </row>
    <row r="1081" spans="1:6" x14ac:dyDescent="0.3">
      <c r="A1081">
        <v>1078</v>
      </c>
      <c r="B1081" t="s">
        <v>220</v>
      </c>
      <c r="C1081" s="4">
        <v>0</v>
      </c>
      <c r="D1081">
        <v>0</v>
      </c>
      <c r="E1081" t="s">
        <v>212</v>
      </c>
      <c r="F1081" t="s">
        <v>215</v>
      </c>
    </row>
    <row r="1082" spans="1:6" x14ac:dyDescent="0.3">
      <c r="A1082">
        <v>1079</v>
      </c>
      <c r="B1082" t="s">
        <v>220</v>
      </c>
      <c r="C1082" s="4">
        <v>0</v>
      </c>
      <c r="D1082">
        <v>0</v>
      </c>
      <c r="E1082" t="s">
        <v>212</v>
      </c>
      <c r="F1082" t="s">
        <v>215</v>
      </c>
    </row>
    <row r="1083" spans="1:6" x14ac:dyDescent="0.3">
      <c r="A1083">
        <v>1080</v>
      </c>
      <c r="B1083" t="s">
        <v>220</v>
      </c>
      <c r="C1083" s="4">
        <v>0</v>
      </c>
      <c r="D1083">
        <v>0</v>
      </c>
      <c r="E1083" t="s">
        <v>212</v>
      </c>
      <c r="F1083" t="s">
        <v>215</v>
      </c>
    </row>
    <row r="1084" spans="1:6" x14ac:dyDescent="0.3">
      <c r="A1084">
        <v>1081</v>
      </c>
      <c r="B1084" t="s">
        <v>220</v>
      </c>
      <c r="C1084" s="4">
        <v>0</v>
      </c>
      <c r="D1084">
        <v>0</v>
      </c>
      <c r="E1084" t="s">
        <v>212</v>
      </c>
      <c r="F1084" t="s">
        <v>215</v>
      </c>
    </row>
    <row r="1085" spans="1:6" x14ac:dyDescent="0.3">
      <c r="A1085">
        <v>1082</v>
      </c>
      <c r="B1085" t="s">
        <v>220</v>
      </c>
      <c r="C1085" s="4">
        <v>0</v>
      </c>
      <c r="D1085">
        <v>0</v>
      </c>
      <c r="E1085" t="s">
        <v>212</v>
      </c>
      <c r="F1085" t="s">
        <v>215</v>
      </c>
    </row>
    <row r="1086" spans="1:6" x14ac:dyDescent="0.3">
      <c r="A1086">
        <v>1083</v>
      </c>
      <c r="B1086" t="s">
        <v>220</v>
      </c>
      <c r="C1086" s="4">
        <v>0</v>
      </c>
      <c r="D1086">
        <v>0</v>
      </c>
      <c r="E1086" t="s">
        <v>212</v>
      </c>
      <c r="F1086" t="s">
        <v>215</v>
      </c>
    </row>
    <row r="1087" spans="1:6" x14ac:dyDescent="0.3">
      <c r="A1087">
        <v>1084</v>
      </c>
      <c r="B1087" t="s">
        <v>220</v>
      </c>
      <c r="C1087" s="4">
        <v>0</v>
      </c>
      <c r="D1087">
        <v>0</v>
      </c>
      <c r="E1087" t="s">
        <v>212</v>
      </c>
      <c r="F1087" t="s">
        <v>215</v>
      </c>
    </row>
    <row r="1088" spans="1:6" x14ac:dyDescent="0.3">
      <c r="A1088">
        <v>1085</v>
      </c>
      <c r="B1088" t="s">
        <v>220</v>
      </c>
      <c r="C1088" s="4">
        <v>0</v>
      </c>
      <c r="D1088">
        <v>0</v>
      </c>
      <c r="E1088" t="s">
        <v>212</v>
      </c>
      <c r="F1088" t="s">
        <v>215</v>
      </c>
    </row>
    <row r="1089" spans="1:6" x14ac:dyDescent="0.3">
      <c r="A1089">
        <v>1086</v>
      </c>
      <c r="B1089" t="s">
        <v>220</v>
      </c>
      <c r="C1089" s="4">
        <v>0</v>
      </c>
      <c r="D1089">
        <v>0</v>
      </c>
      <c r="E1089" t="s">
        <v>212</v>
      </c>
      <c r="F1089" t="s">
        <v>215</v>
      </c>
    </row>
    <row r="1090" spans="1:6" x14ac:dyDescent="0.3">
      <c r="A1090">
        <v>1087</v>
      </c>
      <c r="B1090" t="s">
        <v>220</v>
      </c>
      <c r="C1090" s="4">
        <v>0</v>
      </c>
      <c r="D1090">
        <v>0</v>
      </c>
      <c r="E1090" t="s">
        <v>212</v>
      </c>
      <c r="F1090" t="s">
        <v>215</v>
      </c>
    </row>
    <row r="1091" spans="1:6" x14ac:dyDescent="0.3">
      <c r="A1091">
        <v>1088</v>
      </c>
      <c r="B1091" t="s">
        <v>220</v>
      </c>
      <c r="C1091" s="4">
        <v>0</v>
      </c>
      <c r="D1091">
        <v>0</v>
      </c>
      <c r="E1091" t="s">
        <v>212</v>
      </c>
      <c r="F1091" t="s">
        <v>215</v>
      </c>
    </row>
    <row r="1092" spans="1:6" x14ac:dyDescent="0.3">
      <c r="A1092">
        <v>1089</v>
      </c>
      <c r="B1092" t="s">
        <v>220</v>
      </c>
      <c r="C1092" s="4">
        <v>0</v>
      </c>
      <c r="D1092">
        <v>0</v>
      </c>
      <c r="E1092" t="s">
        <v>212</v>
      </c>
      <c r="F1092" t="s">
        <v>215</v>
      </c>
    </row>
    <row r="1093" spans="1:6" x14ac:dyDescent="0.3">
      <c r="A1093">
        <v>1090</v>
      </c>
      <c r="B1093" t="s">
        <v>220</v>
      </c>
      <c r="C1093" s="4">
        <v>0</v>
      </c>
      <c r="D1093">
        <v>0</v>
      </c>
      <c r="E1093" t="s">
        <v>212</v>
      </c>
      <c r="F1093" t="s">
        <v>215</v>
      </c>
    </row>
    <row r="1094" spans="1:6" x14ac:dyDescent="0.3">
      <c r="A1094">
        <v>1091</v>
      </c>
      <c r="B1094" t="s">
        <v>220</v>
      </c>
      <c r="C1094" s="4">
        <v>0</v>
      </c>
      <c r="D1094">
        <v>0</v>
      </c>
      <c r="E1094" t="s">
        <v>212</v>
      </c>
      <c r="F1094" t="s">
        <v>215</v>
      </c>
    </row>
    <row r="1095" spans="1:6" x14ac:dyDescent="0.3">
      <c r="A1095">
        <v>1092</v>
      </c>
      <c r="B1095" t="s">
        <v>220</v>
      </c>
      <c r="C1095" s="4">
        <v>0</v>
      </c>
      <c r="D1095">
        <v>0</v>
      </c>
      <c r="E1095" t="s">
        <v>212</v>
      </c>
      <c r="F1095" t="s">
        <v>215</v>
      </c>
    </row>
    <row r="1096" spans="1:6" x14ac:dyDescent="0.3">
      <c r="A1096">
        <v>1093</v>
      </c>
      <c r="B1096" t="s">
        <v>220</v>
      </c>
      <c r="C1096" s="4">
        <v>0</v>
      </c>
      <c r="D1096">
        <v>0</v>
      </c>
      <c r="E1096" t="s">
        <v>212</v>
      </c>
      <c r="F1096" t="s">
        <v>215</v>
      </c>
    </row>
    <row r="1097" spans="1:6" x14ac:dyDescent="0.3">
      <c r="A1097">
        <v>1094</v>
      </c>
      <c r="B1097" t="s">
        <v>220</v>
      </c>
      <c r="C1097" s="4">
        <v>0</v>
      </c>
      <c r="D1097">
        <v>0</v>
      </c>
      <c r="E1097" t="s">
        <v>212</v>
      </c>
      <c r="F1097" t="s">
        <v>215</v>
      </c>
    </row>
    <row r="1098" spans="1:6" x14ac:dyDescent="0.3">
      <c r="A1098">
        <v>1095</v>
      </c>
      <c r="B1098" t="s">
        <v>220</v>
      </c>
      <c r="C1098" s="4">
        <v>0</v>
      </c>
      <c r="D1098">
        <v>0</v>
      </c>
      <c r="E1098" t="s">
        <v>212</v>
      </c>
      <c r="F1098" t="s">
        <v>215</v>
      </c>
    </row>
    <row r="1099" spans="1:6" x14ac:dyDescent="0.3">
      <c r="A1099">
        <v>1096</v>
      </c>
      <c r="B1099" t="s">
        <v>220</v>
      </c>
      <c r="C1099" s="4">
        <v>0</v>
      </c>
      <c r="D1099">
        <v>0</v>
      </c>
      <c r="E1099" t="s">
        <v>212</v>
      </c>
      <c r="F1099" t="s">
        <v>215</v>
      </c>
    </row>
    <row r="1100" spans="1:6" x14ac:dyDescent="0.3">
      <c r="A1100">
        <v>1097</v>
      </c>
      <c r="B1100" t="s">
        <v>220</v>
      </c>
      <c r="C1100" s="4">
        <v>0</v>
      </c>
      <c r="D1100">
        <v>0</v>
      </c>
      <c r="E1100" t="s">
        <v>212</v>
      </c>
      <c r="F1100" t="s">
        <v>215</v>
      </c>
    </row>
    <row r="1101" spans="1:6" x14ac:dyDescent="0.3">
      <c r="A1101">
        <v>1098</v>
      </c>
      <c r="B1101" t="s">
        <v>220</v>
      </c>
      <c r="C1101" s="4">
        <v>0</v>
      </c>
      <c r="D1101">
        <v>0</v>
      </c>
      <c r="E1101" t="s">
        <v>212</v>
      </c>
      <c r="F1101" t="s">
        <v>215</v>
      </c>
    </row>
    <row r="1102" spans="1:6" x14ac:dyDescent="0.3">
      <c r="A1102">
        <v>1099</v>
      </c>
      <c r="B1102" t="s">
        <v>220</v>
      </c>
      <c r="C1102" s="4">
        <v>0</v>
      </c>
      <c r="D1102">
        <v>0</v>
      </c>
      <c r="E1102" t="s">
        <v>212</v>
      </c>
      <c r="F1102" t="s">
        <v>215</v>
      </c>
    </row>
    <row r="1103" spans="1:6" x14ac:dyDescent="0.3">
      <c r="A1103">
        <v>1100</v>
      </c>
      <c r="B1103" t="s">
        <v>220</v>
      </c>
      <c r="C1103" s="4">
        <v>0</v>
      </c>
      <c r="D1103">
        <v>0</v>
      </c>
      <c r="E1103" t="s">
        <v>212</v>
      </c>
      <c r="F1103" t="s">
        <v>215</v>
      </c>
    </row>
    <row r="1104" spans="1:6" x14ac:dyDescent="0.3">
      <c r="A1104">
        <v>1101</v>
      </c>
      <c r="B1104" t="s">
        <v>220</v>
      </c>
      <c r="C1104" s="4">
        <v>0</v>
      </c>
      <c r="D1104">
        <v>0</v>
      </c>
      <c r="E1104" t="s">
        <v>212</v>
      </c>
      <c r="F1104" t="s">
        <v>215</v>
      </c>
    </row>
    <row r="1105" spans="1:6" x14ac:dyDescent="0.3">
      <c r="A1105">
        <v>1102</v>
      </c>
      <c r="B1105" t="s">
        <v>220</v>
      </c>
      <c r="C1105" s="4">
        <v>0</v>
      </c>
      <c r="D1105">
        <v>0</v>
      </c>
      <c r="E1105" t="s">
        <v>212</v>
      </c>
      <c r="F1105" t="s">
        <v>215</v>
      </c>
    </row>
    <row r="1106" spans="1:6" x14ac:dyDescent="0.3">
      <c r="A1106">
        <v>1103</v>
      </c>
      <c r="B1106" t="s">
        <v>220</v>
      </c>
      <c r="C1106" s="4">
        <v>0</v>
      </c>
      <c r="D1106">
        <v>0</v>
      </c>
      <c r="E1106" t="s">
        <v>212</v>
      </c>
      <c r="F1106" t="s">
        <v>215</v>
      </c>
    </row>
    <row r="1107" spans="1:6" x14ac:dyDescent="0.3">
      <c r="A1107">
        <v>1104</v>
      </c>
      <c r="B1107" t="s">
        <v>220</v>
      </c>
      <c r="C1107" s="4">
        <v>0</v>
      </c>
      <c r="D1107">
        <v>0</v>
      </c>
      <c r="E1107" t="s">
        <v>212</v>
      </c>
      <c r="F1107" t="s">
        <v>215</v>
      </c>
    </row>
    <row r="1108" spans="1:6" x14ac:dyDescent="0.3">
      <c r="A1108">
        <v>1105</v>
      </c>
      <c r="B1108" t="s">
        <v>220</v>
      </c>
      <c r="C1108" s="4">
        <v>0</v>
      </c>
      <c r="D1108">
        <v>0</v>
      </c>
      <c r="E1108" t="s">
        <v>212</v>
      </c>
      <c r="F1108" t="s">
        <v>215</v>
      </c>
    </row>
    <row r="1109" spans="1:6" x14ac:dyDescent="0.3">
      <c r="A1109">
        <v>1106</v>
      </c>
      <c r="B1109" t="s">
        <v>220</v>
      </c>
      <c r="C1109" s="4">
        <v>0</v>
      </c>
      <c r="D1109">
        <v>0</v>
      </c>
      <c r="E1109" t="s">
        <v>212</v>
      </c>
      <c r="F1109" t="s">
        <v>215</v>
      </c>
    </row>
    <row r="1110" spans="1:6" x14ac:dyDescent="0.3">
      <c r="A1110">
        <v>1107</v>
      </c>
      <c r="B1110" t="s">
        <v>220</v>
      </c>
      <c r="C1110" s="4">
        <v>0</v>
      </c>
      <c r="D1110">
        <v>0</v>
      </c>
      <c r="E1110" t="s">
        <v>212</v>
      </c>
      <c r="F1110" t="s">
        <v>215</v>
      </c>
    </row>
    <row r="1111" spans="1:6" x14ac:dyDescent="0.3">
      <c r="A1111">
        <v>1108</v>
      </c>
      <c r="B1111" t="s">
        <v>220</v>
      </c>
      <c r="C1111" s="4">
        <v>0</v>
      </c>
      <c r="D1111">
        <v>0</v>
      </c>
      <c r="E1111" t="s">
        <v>212</v>
      </c>
      <c r="F1111" t="s">
        <v>215</v>
      </c>
    </row>
    <row r="1112" spans="1:6" x14ac:dyDescent="0.3">
      <c r="A1112">
        <v>1109</v>
      </c>
      <c r="B1112" t="s">
        <v>220</v>
      </c>
      <c r="C1112" s="4">
        <v>0</v>
      </c>
      <c r="D1112">
        <v>0</v>
      </c>
      <c r="E1112" t="s">
        <v>212</v>
      </c>
      <c r="F1112" t="s">
        <v>215</v>
      </c>
    </row>
    <row r="1113" spans="1:6" x14ac:dyDescent="0.3">
      <c r="A1113">
        <v>1110</v>
      </c>
      <c r="B1113" t="s">
        <v>220</v>
      </c>
      <c r="C1113" s="4">
        <v>0</v>
      </c>
      <c r="D1113">
        <v>0</v>
      </c>
      <c r="E1113" t="s">
        <v>212</v>
      </c>
      <c r="F1113" t="s">
        <v>215</v>
      </c>
    </row>
    <row r="1114" spans="1:6" x14ac:dyDescent="0.3">
      <c r="A1114">
        <v>1111</v>
      </c>
      <c r="B1114" t="s">
        <v>220</v>
      </c>
      <c r="C1114" s="4">
        <v>0</v>
      </c>
      <c r="D1114">
        <v>0</v>
      </c>
      <c r="E1114" t="s">
        <v>212</v>
      </c>
      <c r="F1114" t="s">
        <v>215</v>
      </c>
    </row>
    <row r="1115" spans="1:6" x14ac:dyDescent="0.3">
      <c r="A1115">
        <v>1112</v>
      </c>
      <c r="B1115" t="s">
        <v>220</v>
      </c>
      <c r="C1115" s="4">
        <v>0</v>
      </c>
      <c r="D1115">
        <v>0</v>
      </c>
      <c r="E1115" t="s">
        <v>212</v>
      </c>
      <c r="F1115" t="s">
        <v>215</v>
      </c>
    </row>
    <row r="1116" spans="1:6" x14ac:dyDescent="0.3">
      <c r="A1116">
        <v>1113</v>
      </c>
      <c r="B1116" t="s">
        <v>220</v>
      </c>
      <c r="C1116" s="4">
        <v>0</v>
      </c>
      <c r="D1116">
        <v>0</v>
      </c>
      <c r="E1116" t="s">
        <v>212</v>
      </c>
      <c r="F1116" t="s">
        <v>215</v>
      </c>
    </row>
    <row r="1117" spans="1:6" x14ac:dyDescent="0.3">
      <c r="A1117">
        <v>1114</v>
      </c>
      <c r="B1117" t="s">
        <v>220</v>
      </c>
      <c r="C1117" s="4">
        <v>0</v>
      </c>
      <c r="D1117">
        <v>0</v>
      </c>
      <c r="E1117" t="s">
        <v>212</v>
      </c>
      <c r="F1117" t="s">
        <v>215</v>
      </c>
    </row>
    <row r="1118" spans="1:6" x14ac:dyDescent="0.3">
      <c r="A1118">
        <v>1115</v>
      </c>
      <c r="B1118" t="s">
        <v>220</v>
      </c>
      <c r="C1118" s="4">
        <v>0</v>
      </c>
      <c r="D1118">
        <v>0</v>
      </c>
      <c r="E1118" t="s">
        <v>212</v>
      </c>
      <c r="F1118" t="s">
        <v>215</v>
      </c>
    </row>
    <row r="1119" spans="1:6" x14ac:dyDescent="0.3">
      <c r="A1119">
        <v>1116</v>
      </c>
      <c r="B1119" t="s">
        <v>220</v>
      </c>
      <c r="C1119" s="4">
        <v>0</v>
      </c>
      <c r="D1119">
        <v>0</v>
      </c>
      <c r="E1119" t="s">
        <v>212</v>
      </c>
      <c r="F1119" t="s">
        <v>215</v>
      </c>
    </row>
    <row r="1120" spans="1:6" x14ac:dyDescent="0.3">
      <c r="A1120">
        <v>1117</v>
      </c>
      <c r="B1120" t="s">
        <v>220</v>
      </c>
      <c r="C1120" s="4">
        <v>0</v>
      </c>
      <c r="D1120">
        <v>0</v>
      </c>
      <c r="E1120" t="s">
        <v>212</v>
      </c>
      <c r="F1120" t="s">
        <v>215</v>
      </c>
    </row>
    <row r="1121" spans="1:6" x14ac:dyDescent="0.3">
      <c r="A1121">
        <v>1118</v>
      </c>
      <c r="B1121" t="s">
        <v>220</v>
      </c>
      <c r="C1121" s="4">
        <v>0</v>
      </c>
      <c r="D1121">
        <v>0</v>
      </c>
      <c r="E1121" t="s">
        <v>212</v>
      </c>
      <c r="F1121" t="s">
        <v>215</v>
      </c>
    </row>
    <row r="1122" spans="1:6" x14ac:dyDescent="0.3">
      <c r="A1122">
        <v>1119</v>
      </c>
      <c r="B1122" t="s">
        <v>220</v>
      </c>
      <c r="C1122" s="4">
        <v>0</v>
      </c>
      <c r="D1122">
        <v>0</v>
      </c>
      <c r="E1122" t="s">
        <v>212</v>
      </c>
      <c r="F1122" t="s">
        <v>215</v>
      </c>
    </row>
    <row r="1123" spans="1:6" x14ac:dyDescent="0.3">
      <c r="A1123">
        <v>1120</v>
      </c>
      <c r="B1123" t="s">
        <v>220</v>
      </c>
      <c r="C1123" s="4">
        <v>0</v>
      </c>
      <c r="D1123">
        <v>0</v>
      </c>
      <c r="E1123" t="s">
        <v>212</v>
      </c>
      <c r="F1123" t="s">
        <v>215</v>
      </c>
    </row>
    <row r="1124" spans="1:6" x14ac:dyDescent="0.3">
      <c r="A1124">
        <v>1121</v>
      </c>
      <c r="B1124" t="s">
        <v>220</v>
      </c>
      <c r="C1124" s="4">
        <v>0</v>
      </c>
      <c r="D1124">
        <v>0</v>
      </c>
      <c r="E1124" t="s">
        <v>212</v>
      </c>
      <c r="F1124" t="s">
        <v>215</v>
      </c>
    </row>
    <row r="1125" spans="1:6" x14ac:dyDescent="0.3">
      <c r="A1125">
        <v>1122</v>
      </c>
      <c r="B1125" t="s">
        <v>220</v>
      </c>
      <c r="C1125" s="4">
        <v>0</v>
      </c>
      <c r="D1125">
        <v>0</v>
      </c>
      <c r="E1125" t="s">
        <v>212</v>
      </c>
      <c r="F1125" t="s">
        <v>215</v>
      </c>
    </row>
    <row r="1126" spans="1:6" x14ac:dyDescent="0.3">
      <c r="A1126">
        <v>1123</v>
      </c>
      <c r="B1126" t="s">
        <v>220</v>
      </c>
      <c r="C1126" s="4">
        <v>0</v>
      </c>
      <c r="D1126">
        <v>0</v>
      </c>
      <c r="E1126" t="s">
        <v>212</v>
      </c>
      <c r="F1126" t="s">
        <v>215</v>
      </c>
    </row>
    <row r="1127" spans="1:6" x14ac:dyDescent="0.3">
      <c r="A1127">
        <v>1124</v>
      </c>
      <c r="B1127" t="s">
        <v>220</v>
      </c>
      <c r="C1127" s="4">
        <v>0</v>
      </c>
      <c r="D1127">
        <v>0</v>
      </c>
      <c r="E1127" t="s">
        <v>212</v>
      </c>
      <c r="F1127" t="s">
        <v>215</v>
      </c>
    </row>
    <row r="1128" spans="1:6" x14ac:dyDescent="0.3">
      <c r="A1128">
        <v>1125</v>
      </c>
      <c r="B1128" t="s">
        <v>220</v>
      </c>
      <c r="C1128" s="4">
        <v>0</v>
      </c>
      <c r="D1128">
        <v>0</v>
      </c>
      <c r="E1128" t="s">
        <v>212</v>
      </c>
      <c r="F1128" t="s">
        <v>215</v>
      </c>
    </row>
    <row r="1129" spans="1:6" x14ac:dyDescent="0.3">
      <c r="A1129">
        <v>1126</v>
      </c>
      <c r="B1129" t="s">
        <v>220</v>
      </c>
      <c r="C1129" s="4">
        <v>0</v>
      </c>
      <c r="D1129">
        <v>0</v>
      </c>
      <c r="E1129" t="s">
        <v>212</v>
      </c>
      <c r="F1129" t="s">
        <v>215</v>
      </c>
    </row>
    <row r="1130" spans="1:6" x14ac:dyDescent="0.3">
      <c r="A1130">
        <v>1127</v>
      </c>
      <c r="B1130" t="s">
        <v>220</v>
      </c>
      <c r="C1130" s="4">
        <v>0</v>
      </c>
      <c r="D1130">
        <v>0</v>
      </c>
      <c r="E1130" t="s">
        <v>212</v>
      </c>
      <c r="F1130" t="s">
        <v>215</v>
      </c>
    </row>
    <row r="1131" spans="1:6" x14ac:dyDescent="0.3">
      <c r="A1131">
        <v>1128</v>
      </c>
      <c r="B1131" t="s">
        <v>220</v>
      </c>
      <c r="C1131" s="4">
        <v>0</v>
      </c>
      <c r="D1131">
        <v>0</v>
      </c>
      <c r="E1131" t="s">
        <v>212</v>
      </c>
      <c r="F1131" t="s">
        <v>215</v>
      </c>
    </row>
    <row r="1132" spans="1:6" x14ac:dyDescent="0.3">
      <c r="A1132">
        <v>1129</v>
      </c>
      <c r="B1132" t="s">
        <v>220</v>
      </c>
      <c r="C1132" s="4">
        <v>0</v>
      </c>
      <c r="D1132">
        <v>0</v>
      </c>
      <c r="E1132" t="s">
        <v>212</v>
      </c>
      <c r="F1132" t="s">
        <v>215</v>
      </c>
    </row>
    <row r="1133" spans="1:6" x14ac:dyDescent="0.3">
      <c r="A1133">
        <v>1130</v>
      </c>
      <c r="B1133" t="s">
        <v>220</v>
      </c>
      <c r="C1133" s="4">
        <v>0</v>
      </c>
      <c r="D1133">
        <v>0</v>
      </c>
      <c r="E1133" t="s">
        <v>212</v>
      </c>
      <c r="F1133" t="s">
        <v>215</v>
      </c>
    </row>
    <row r="1134" spans="1:6" x14ac:dyDescent="0.3">
      <c r="A1134">
        <v>1131</v>
      </c>
      <c r="B1134" t="s">
        <v>220</v>
      </c>
      <c r="C1134" s="4">
        <v>0</v>
      </c>
      <c r="D1134">
        <v>0</v>
      </c>
      <c r="E1134" t="s">
        <v>212</v>
      </c>
      <c r="F1134" t="s">
        <v>215</v>
      </c>
    </row>
    <row r="1135" spans="1:6" x14ac:dyDescent="0.3">
      <c r="A1135">
        <v>1132</v>
      </c>
      <c r="B1135" t="s">
        <v>220</v>
      </c>
      <c r="C1135" s="4">
        <v>0</v>
      </c>
      <c r="D1135">
        <v>0</v>
      </c>
      <c r="E1135" t="s">
        <v>212</v>
      </c>
      <c r="F1135" t="s">
        <v>215</v>
      </c>
    </row>
    <row r="1136" spans="1:6" x14ac:dyDescent="0.3">
      <c r="A1136">
        <v>1133</v>
      </c>
      <c r="B1136" t="s">
        <v>220</v>
      </c>
      <c r="C1136" s="4">
        <v>0</v>
      </c>
      <c r="D1136">
        <v>0</v>
      </c>
      <c r="E1136" t="s">
        <v>212</v>
      </c>
      <c r="F1136" t="s">
        <v>215</v>
      </c>
    </row>
    <row r="1137" spans="1:6" x14ac:dyDescent="0.3">
      <c r="A1137">
        <v>1134</v>
      </c>
      <c r="B1137" t="s">
        <v>220</v>
      </c>
      <c r="C1137" s="4">
        <v>0</v>
      </c>
      <c r="D1137">
        <v>0</v>
      </c>
      <c r="E1137" t="s">
        <v>212</v>
      </c>
      <c r="F1137" t="s">
        <v>215</v>
      </c>
    </row>
    <row r="1138" spans="1:6" x14ac:dyDescent="0.3">
      <c r="A1138">
        <v>1135</v>
      </c>
      <c r="B1138" t="s">
        <v>220</v>
      </c>
      <c r="C1138" s="4">
        <v>0</v>
      </c>
      <c r="D1138">
        <v>0</v>
      </c>
      <c r="E1138" t="s">
        <v>212</v>
      </c>
      <c r="F1138" t="s">
        <v>215</v>
      </c>
    </row>
    <row r="1139" spans="1:6" x14ac:dyDescent="0.3">
      <c r="A1139">
        <v>1136</v>
      </c>
      <c r="B1139" t="s">
        <v>220</v>
      </c>
      <c r="C1139" s="4">
        <v>0</v>
      </c>
      <c r="D1139">
        <v>0</v>
      </c>
      <c r="E1139" t="s">
        <v>212</v>
      </c>
      <c r="F1139" t="s">
        <v>215</v>
      </c>
    </row>
    <row r="1140" spans="1:6" x14ac:dyDescent="0.3">
      <c r="A1140">
        <v>1137</v>
      </c>
      <c r="B1140" t="s">
        <v>220</v>
      </c>
      <c r="C1140" s="4">
        <v>0</v>
      </c>
      <c r="D1140">
        <v>0</v>
      </c>
      <c r="E1140" t="s">
        <v>212</v>
      </c>
      <c r="F1140" t="s">
        <v>215</v>
      </c>
    </row>
    <row r="1141" spans="1:6" x14ac:dyDescent="0.3">
      <c r="A1141">
        <v>1138</v>
      </c>
      <c r="B1141" t="s">
        <v>220</v>
      </c>
      <c r="C1141" s="4">
        <v>0</v>
      </c>
      <c r="D1141">
        <v>0</v>
      </c>
      <c r="E1141" t="s">
        <v>212</v>
      </c>
      <c r="F1141" t="s">
        <v>215</v>
      </c>
    </row>
    <row r="1142" spans="1:6" x14ac:dyDescent="0.3">
      <c r="A1142">
        <v>1139</v>
      </c>
      <c r="B1142" t="s">
        <v>220</v>
      </c>
      <c r="C1142" s="4">
        <v>0</v>
      </c>
      <c r="D1142">
        <v>0</v>
      </c>
      <c r="E1142" t="s">
        <v>212</v>
      </c>
      <c r="F1142" t="s">
        <v>215</v>
      </c>
    </row>
    <row r="1143" spans="1:6" x14ac:dyDescent="0.3">
      <c r="A1143">
        <v>1140</v>
      </c>
      <c r="B1143" t="s">
        <v>220</v>
      </c>
      <c r="C1143" s="4">
        <v>0</v>
      </c>
      <c r="D1143">
        <v>0</v>
      </c>
      <c r="E1143" t="s">
        <v>212</v>
      </c>
      <c r="F1143" t="s">
        <v>215</v>
      </c>
    </row>
    <row r="1144" spans="1:6" x14ac:dyDescent="0.3">
      <c r="A1144">
        <v>1141</v>
      </c>
      <c r="B1144" t="s">
        <v>220</v>
      </c>
      <c r="C1144" s="4">
        <v>0</v>
      </c>
      <c r="D1144">
        <v>0</v>
      </c>
      <c r="E1144" t="s">
        <v>212</v>
      </c>
      <c r="F1144" t="s">
        <v>215</v>
      </c>
    </row>
    <row r="1145" spans="1:6" x14ac:dyDescent="0.3">
      <c r="A1145">
        <v>1142</v>
      </c>
      <c r="B1145" t="s">
        <v>220</v>
      </c>
      <c r="C1145" s="4">
        <v>0</v>
      </c>
      <c r="D1145">
        <v>0</v>
      </c>
      <c r="E1145" t="s">
        <v>212</v>
      </c>
      <c r="F1145" t="s">
        <v>215</v>
      </c>
    </row>
    <row r="1146" spans="1:6" x14ac:dyDescent="0.3">
      <c r="A1146">
        <v>1143</v>
      </c>
      <c r="B1146" t="s">
        <v>220</v>
      </c>
      <c r="C1146" s="4">
        <v>0</v>
      </c>
      <c r="D1146">
        <v>0</v>
      </c>
      <c r="E1146" t="s">
        <v>212</v>
      </c>
      <c r="F1146" t="s">
        <v>215</v>
      </c>
    </row>
    <row r="1147" spans="1:6" x14ac:dyDescent="0.3">
      <c r="A1147">
        <v>1144</v>
      </c>
      <c r="B1147" t="s">
        <v>220</v>
      </c>
      <c r="C1147" s="4">
        <v>0</v>
      </c>
      <c r="D1147">
        <v>0</v>
      </c>
      <c r="E1147" t="s">
        <v>212</v>
      </c>
      <c r="F1147" t="s">
        <v>215</v>
      </c>
    </row>
    <row r="1148" spans="1:6" x14ac:dyDescent="0.3">
      <c r="A1148">
        <v>1145</v>
      </c>
      <c r="B1148" t="s">
        <v>220</v>
      </c>
      <c r="C1148" s="4">
        <v>0</v>
      </c>
      <c r="D1148">
        <v>0</v>
      </c>
      <c r="E1148" t="s">
        <v>212</v>
      </c>
      <c r="F1148" t="s">
        <v>215</v>
      </c>
    </row>
    <row r="1149" spans="1:6" x14ac:dyDescent="0.3">
      <c r="A1149">
        <v>1146</v>
      </c>
      <c r="B1149" t="s">
        <v>220</v>
      </c>
      <c r="C1149" s="4">
        <v>0</v>
      </c>
      <c r="D1149">
        <v>0</v>
      </c>
      <c r="E1149" t="s">
        <v>212</v>
      </c>
      <c r="F1149" t="s">
        <v>215</v>
      </c>
    </row>
    <row r="1150" spans="1:6" x14ac:dyDescent="0.3">
      <c r="A1150">
        <v>1147</v>
      </c>
      <c r="B1150" t="s">
        <v>220</v>
      </c>
      <c r="C1150" s="4">
        <v>0</v>
      </c>
      <c r="D1150">
        <v>0</v>
      </c>
      <c r="E1150" t="s">
        <v>212</v>
      </c>
      <c r="F1150" t="s">
        <v>215</v>
      </c>
    </row>
    <row r="1151" spans="1:6" x14ac:dyDescent="0.3">
      <c r="A1151">
        <v>1148</v>
      </c>
      <c r="B1151" t="s">
        <v>220</v>
      </c>
      <c r="C1151" s="4">
        <v>0</v>
      </c>
      <c r="D1151">
        <v>0</v>
      </c>
      <c r="E1151" t="s">
        <v>212</v>
      </c>
      <c r="F1151" t="s">
        <v>215</v>
      </c>
    </row>
    <row r="1152" spans="1:6" x14ac:dyDescent="0.3">
      <c r="A1152">
        <v>1149</v>
      </c>
      <c r="B1152" t="s">
        <v>220</v>
      </c>
      <c r="C1152" s="4">
        <v>0</v>
      </c>
      <c r="D1152">
        <v>0</v>
      </c>
      <c r="E1152" t="s">
        <v>212</v>
      </c>
      <c r="F1152" t="s">
        <v>215</v>
      </c>
    </row>
    <row r="1153" spans="1:6" x14ac:dyDescent="0.3">
      <c r="A1153">
        <v>1150</v>
      </c>
      <c r="B1153" t="s">
        <v>220</v>
      </c>
      <c r="C1153" s="4">
        <v>0</v>
      </c>
      <c r="D1153">
        <v>0</v>
      </c>
      <c r="E1153" t="s">
        <v>212</v>
      </c>
      <c r="F1153" t="s">
        <v>215</v>
      </c>
    </row>
    <row r="1154" spans="1:6" x14ac:dyDescent="0.3">
      <c r="A1154">
        <v>1151</v>
      </c>
      <c r="B1154" t="s">
        <v>220</v>
      </c>
      <c r="C1154" s="4">
        <v>0</v>
      </c>
      <c r="D1154">
        <v>0</v>
      </c>
      <c r="E1154" t="s">
        <v>212</v>
      </c>
      <c r="F1154" t="s">
        <v>215</v>
      </c>
    </row>
    <row r="1155" spans="1:6" x14ac:dyDescent="0.3">
      <c r="A1155">
        <v>1152</v>
      </c>
      <c r="B1155" t="s">
        <v>220</v>
      </c>
      <c r="C1155" s="4">
        <v>0</v>
      </c>
      <c r="D1155">
        <v>0</v>
      </c>
      <c r="E1155" t="s">
        <v>212</v>
      </c>
      <c r="F1155" t="s">
        <v>215</v>
      </c>
    </row>
    <row r="1156" spans="1:6" x14ac:dyDescent="0.3">
      <c r="A1156">
        <v>1153</v>
      </c>
      <c r="B1156" t="s">
        <v>220</v>
      </c>
      <c r="C1156" s="4">
        <v>0</v>
      </c>
      <c r="D1156">
        <v>0</v>
      </c>
      <c r="E1156" t="s">
        <v>212</v>
      </c>
      <c r="F1156" t="s">
        <v>215</v>
      </c>
    </row>
    <row r="1157" spans="1:6" x14ac:dyDescent="0.3">
      <c r="A1157">
        <v>1154</v>
      </c>
      <c r="B1157" t="s">
        <v>220</v>
      </c>
      <c r="C1157" s="4">
        <v>0</v>
      </c>
      <c r="D1157">
        <v>0</v>
      </c>
      <c r="E1157" t="s">
        <v>212</v>
      </c>
      <c r="F1157" t="s">
        <v>215</v>
      </c>
    </row>
    <row r="1158" spans="1:6" x14ac:dyDescent="0.3">
      <c r="A1158">
        <v>1155</v>
      </c>
      <c r="B1158" t="s">
        <v>220</v>
      </c>
      <c r="C1158" s="4">
        <v>0</v>
      </c>
      <c r="D1158">
        <v>0</v>
      </c>
      <c r="E1158" t="s">
        <v>212</v>
      </c>
      <c r="F1158" t="s">
        <v>215</v>
      </c>
    </row>
    <row r="1159" spans="1:6" x14ac:dyDescent="0.3">
      <c r="A1159">
        <v>1156</v>
      </c>
      <c r="B1159" t="s">
        <v>220</v>
      </c>
      <c r="C1159" s="4">
        <v>0</v>
      </c>
      <c r="D1159">
        <v>0</v>
      </c>
      <c r="E1159" t="s">
        <v>212</v>
      </c>
      <c r="F1159" t="s">
        <v>215</v>
      </c>
    </row>
    <row r="1160" spans="1:6" x14ac:dyDescent="0.3">
      <c r="A1160">
        <v>1157</v>
      </c>
      <c r="B1160" t="s">
        <v>220</v>
      </c>
      <c r="C1160" s="4">
        <v>0</v>
      </c>
      <c r="D1160">
        <v>0</v>
      </c>
      <c r="E1160" t="s">
        <v>212</v>
      </c>
      <c r="F1160" t="s">
        <v>215</v>
      </c>
    </row>
    <row r="1161" spans="1:6" x14ac:dyDescent="0.3">
      <c r="A1161">
        <v>1158</v>
      </c>
      <c r="B1161" t="s">
        <v>220</v>
      </c>
      <c r="C1161" s="4">
        <v>0</v>
      </c>
      <c r="D1161">
        <v>0</v>
      </c>
      <c r="E1161" t="s">
        <v>212</v>
      </c>
      <c r="F1161" t="s">
        <v>215</v>
      </c>
    </row>
    <row r="1162" spans="1:6" x14ac:dyDescent="0.3">
      <c r="A1162">
        <v>1159</v>
      </c>
      <c r="B1162" t="s">
        <v>220</v>
      </c>
      <c r="C1162" s="4">
        <v>0</v>
      </c>
      <c r="D1162">
        <v>0</v>
      </c>
      <c r="E1162" t="s">
        <v>212</v>
      </c>
      <c r="F1162" t="s">
        <v>215</v>
      </c>
    </row>
    <row r="1163" spans="1:6" x14ac:dyDescent="0.3">
      <c r="A1163">
        <v>1160</v>
      </c>
      <c r="B1163" t="s">
        <v>220</v>
      </c>
      <c r="C1163" s="4">
        <v>0</v>
      </c>
      <c r="D1163">
        <v>0</v>
      </c>
      <c r="E1163" t="s">
        <v>212</v>
      </c>
      <c r="F1163" t="s">
        <v>215</v>
      </c>
    </row>
    <row r="1164" spans="1:6" x14ac:dyDescent="0.3">
      <c r="A1164">
        <v>1161</v>
      </c>
      <c r="B1164" t="s">
        <v>220</v>
      </c>
      <c r="C1164" s="4">
        <v>0</v>
      </c>
      <c r="D1164">
        <v>0</v>
      </c>
      <c r="E1164" t="s">
        <v>212</v>
      </c>
      <c r="F1164" t="s">
        <v>215</v>
      </c>
    </row>
    <row r="1165" spans="1:6" x14ac:dyDescent="0.3">
      <c r="A1165">
        <v>1162</v>
      </c>
      <c r="B1165" t="s">
        <v>220</v>
      </c>
      <c r="C1165" s="4">
        <v>0</v>
      </c>
      <c r="D1165">
        <v>0</v>
      </c>
      <c r="E1165" t="s">
        <v>212</v>
      </c>
      <c r="F1165" t="s">
        <v>215</v>
      </c>
    </row>
    <row r="1166" spans="1:6" x14ac:dyDescent="0.3">
      <c r="A1166">
        <v>1163</v>
      </c>
      <c r="B1166" t="s">
        <v>220</v>
      </c>
      <c r="C1166" s="4">
        <v>0</v>
      </c>
      <c r="D1166">
        <v>0</v>
      </c>
      <c r="E1166" t="s">
        <v>212</v>
      </c>
      <c r="F1166" t="s">
        <v>215</v>
      </c>
    </row>
    <row r="1167" spans="1:6" x14ac:dyDescent="0.3">
      <c r="A1167">
        <v>1164</v>
      </c>
      <c r="B1167" t="s">
        <v>220</v>
      </c>
      <c r="C1167" s="4">
        <v>0</v>
      </c>
      <c r="D1167">
        <v>0</v>
      </c>
      <c r="E1167" t="s">
        <v>212</v>
      </c>
      <c r="F1167" t="s">
        <v>215</v>
      </c>
    </row>
    <row r="1168" spans="1:6" x14ac:dyDescent="0.3">
      <c r="A1168">
        <v>1165</v>
      </c>
      <c r="B1168" t="s">
        <v>220</v>
      </c>
      <c r="C1168" s="4">
        <v>0</v>
      </c>
      <c r="D1168">
        <v>0</v>
      </c>
      <c r="E1168" t="s">
        <v>212</v>
      </c>
      <c r="F1168" t="s">
        <v>215</v>
      </c>
    </row>
    <row r="1169" spans="1:6" x14ac:dyDescent="0.3">
      <c r="A1169">
        <v>1166</v>
      </c>
      <c r="B1169" t="s">
        <v>220</v>
      </c>
      <c r="C1169" s="4">
        <v>0</v>
      </c>
      <c r="D1169">
        <v>0</v>
      </c>
      <c r="E1169" t="s">
        <v>212</v>
      </c>
      <c r="F1169" t="s">
        <v>215</v>
      </c>
    </row>
    <row r="1170" spans="1:6" x14ac:dyDescent="0.3">
      <c r="A1170">
        <v>1167</v>
      </c>
      <c r="B1170" t="s">
        <v>220</v>
      </c>
      <c r="C1170" s="4">
        <v>0</v>
      </c>
      <c r="D1170">
        <v>0</v>
      </c>
      <c r="E1170" t="s">
        <v>212</v>
      </c>
      <c r="F1170" t="s">
        <v>215</v>
      </c>
    </row>
    <row r="1171" spans="1:6" x14ac:dyDescent="0.3">
      <c r="A1171">
        <v>1168</v>
      </c>
      <c r="B1171" t="s">
        <v>220</v>
      </c>
      <c r="C1171" s="4">
        <v>0</v>
      </c>
      <c r="D1171">
        <v>0</v>
      </c>
      <c r="E1171" t="s">
        <v>212</v>
      </c>
      <c r="F1171" t="s">
        <v>215</v>
      </c>
    </row>
    <row r="1172" spans="1:6" x14ac:dyDescent="0.3">
      <c r="A1172">
        <v>1169</v>
      </c>
      <c r="B1172" t="s">
        <v>220</v>
      </c>
      <c r="C1172" s="4">
        <v>0</v>
      </c>
      <c r="D1172">
        <v>0</v>
      </c>
      <c r="E1172" t="s">
        <v>212</v>
      </c>
      <c r="F1172" t="s">
        <v>215</v>
      </c>
    </row>
    <row r="1173" spans="1:6" x14ac:dyDescent="0.3">
      <c r="A1173">
        <v>1170</v>
      </c>
      <c r="B1173" t="s">
        <v>220</v>
      </c>
      <c r="C1173" s="4">
        <v>0</v>
      </c>
      <c r="D1173">
        <v>0</v>
      </c>
      <c r="E1173" t="s">
        <v>212</v>
      </c>
      <c r="F1173" t="s">
        <v>215</v>
      </c>
    </row>
    <row r="1174" spans="1:6" x14ac:dyDescent="0.3">
      <c r="A1174">
        <v>1171</v>
      </c>
      <c r="B1174" t="s">
        <v>220</v>
      </c>
      <c r="C1174" s="4">
        <v>0</v>
      </c>
      <c r="D1174">
        <v>0</v>
      </c>
      <c r="E1174" t="s">
        <v>212</v>
      </c>
      <c r="F1174" t="s">
        <v>215</v>
      </c>
    </row>
    <row r="1175" spans="1:6" x14ac:dyDescent="0.3">
      <c r="A1175">
        <v>1172</v>
      </c>
      <c r="B1175" t="s">
        <v>220</v>
      </c>
      <c r="C1175" s="4">
        <v>0</v>
      </c>
      <c r="D1175">
        <v>0</v>
      </c>
      <c r="E1175" t="s">
        <v>212</v>
      </c>
      <c r="F1175" t="s">
        <v>215</v>
      </c>
    </row>
    <row r="1176" spans="1:6" x14ac:dyDescent="0.3">
      <c r="A1176">
        <v>1173</v>
      </c>
      <c r="B1176" t="s">
        <v>220</v>
      </c>
      <c r="C1176" s="4">
        <v>0</v>
      </c>
      <c r="D1176">
        <v>0</v>
      </c>
      <c r="E1176" t="s">
        <v>212</v>
      </c>
      <c r="F1176" t="s">
        <v>215</v>
      </c>
    </row>
    <row r="1177" spans="1:6" x14ac:dyDescent="0.3">
      <c r="A1177">
        <v>1174</v>
      </c>
      <c r="B1177" t="s">
        <v>220</v>
      </c>
      <c r="C1177" s="4">
        <v>0</v>
      </c>
      <c r="D1177">
        <v>0</v>
      </c>
      <c r="E1177" t="s">
        <v>212</v>
      </c>
      <c r="F1177" t="s">
        <v>215</v>
      </c>
    </row>
    <row r="1178" spans="1:6" x14ac:dyDescent="0.3">
      <c r="A1178">
        <v>1175</v>
      </c>
      <c r="B1178" t="s">
        <v>220</v>
      </c>
      <c r="C1178" s="4">
        <v>0</v>
      </c>
      <c r="D1178">
        <v>0</v>
      </c>
      <c r="E1178" t="s">
        <v>212</v>
      </c>
      <c r="F1178" t="s">
        <v>215</v>
      </c>
    </row>
    <row r="1179" spans="1:6" x14ac:dyDescent="0.3">
      <c r="A1179">
        <v>1176</v>
      </c>
      <c r="B1179" t="s">
        <v>220</v>
      </c>
      <c r="C1179" s="4">
        <v>0</v>
      </c>
      <c r="D1179">
        <v>0</v>
      </c>
      <c r="E1179" t="s">
        <v>212</v>
      </c>
      <c r="F1179" t="s">
        <v>215</v>
      </c>
    </row>
    <row r="1180" spans="1:6" x14ac:dyDescent="0.3">
      <c r="A1180">
        <v>1177</v>
      </c>
      <c r="B1180" t="s">
        <v>220</v>
      </c>
      <c r="C1180" s="4">
        <v>0</v>
      </c>
      <c r="D1180">
        <v>0</v>
      </c>
      <c r="E1180" t="s">
        <v>212</v>
      </c>
      <c r="F1180" t="s">
        <v>215</v>
      </c>
    </row>
    <row r="1181" spans="1:6" x14ac:dyDescent="0.3">
      <c r="A1181">
        <v>1178</v>
      </c>
      <c r="B1181" t="s">
        <v>220</v>
      </c>
      <c r="C1181" s="4">
        <v>0</v>
      </c>
      <c r="D1181">
        <v>0</v>
      </c>
      <c r="E1181" t="s">
        <v>212</v>
      </c>
      <c r="F1181" t="s">
        <v>215</v>
      </c>
    </row>
    <row r="1182" spans="1:6" x14ac:dyDescent="0.3">
      <c r="A1182">
        <v>1179</v>
      </c>
      <c r="B1182" t="s">
        <v>220</v>
      </c>
      <c r="C1182" s="4">
        <v>0</v>
      </c>
      <c r="D1182">
        <v>0</v>
      </c>
      <c r="E1182" t="s">
        <v>212</v>
      </c>
      <c r="F1182" t="s">
        <v>215</v>
      </c>
    </row>
    <row r="1183" spans="1:6" x14ac:dyDescent="0.3">
      <c r="A1183">
        <v>1180</v>
      </c>
      <c r="B1183" t="s">
        <v>220</v>
      </c>
      <c r="C1183" s="4">
        <v>0</v>
      </c>
      <c r="D1183">
        <v>0</v>
      </c>
      <c r="E1183" t="s">
        <v>212</v>
      </c>
      <c r="F1183" t="s">
        <v>215</v>
      </c>
    </row>
    <row r="1184" spans="1:6" x14ac:dyDescent="0.3">
      <c r="A1184">
        <v>1181</v>
      </c>
      <c r="B1184" t="s">
        <v>220</v>
      </c>
      <c r="C1184" s="4">
        <v>0</v>
      </c>
      <c r="D1184">
        <v>0</v>
      </c>
      <c r="E1184" t="s">
        <v>212</v>
      </c>
      <c r="F1184" t="s">
        <v>215</v>
      </c>
    </row>
    <row r="1185" spans="1:6" x14ac:dyDescent="0.3">
      <c r="A1185">
        <v>1182</v>
      </c>
      <c r="B1185" t="s">
        <v>220</v>
      </c>
      <c r="C1185" s="4">
        <v>0</v>
      </c>
      <c r="D1185">
        <v>0</v>
      </c>
      <c r="E1185" t="s">
        <v>212</v>
      </c>
      <c r="F1185" t="s">
        <v>215</v>
      </c>
    </row>
    <row r="1186" spans="1:6" x14ac:dyDescent="0.3">
      <c r="A1186">
        <v>1183</v>
      </c>
      <c r="B1186" t="s">
        <v>220</v>
      </c>
      <c r="C1186" s="4">
        <v>0</v>
      </c>
      <c r="D1186">
        <v>0</v>
      </c>
      <c r="E1186" t="s">
        <v>212</v>
      </c>
      <c r="F1186" t="s">
        <v>215</v>
      </c>
    </row>
    <row r="1187" spans="1:6" x14ac:dyDescent="0.3">
      <c r="A1187">
        <v>1184</v>
      </c>
      <c r="B1187" t="s">
        <v>220</v>
      </c>
      <c r="C1187" s="4">
        <v>0</v>
      </c>
      <c r="D1187">
        <v>0</v>
      </c>
      <c r="E1187" t="s">
        <v>212</v>
      </c>
      <c r="F1187" t="s">
        <v>215</v>
      </c>
    </row>
    <row r="1188" spans="1:6" x14ac:dyDescent="0.3">
      <c r="A1188">
        <v>1185</v>
      </c>
      <c r="B1188" t="s">
        <v>220</v>
      </c>
      <c r="C1188" s="4">
        <v>0</v>
      </c>
      <c r="D1188">
        <v>0</v>
      </c>
      <c r="E1188" t="s">
        <v>212</v>
      </c>
      <c r="F1188" t="s">
        <v>215</v>
      </c>
    </row>
    <row r="1189" spans="1:6" x14ac:dyDescent="0.3">
      <c r="A1189">
        <v>1186</v>
      </c>
      <c r="B1189" t="s">
        <v>220</v>
      </c>
      <c r="C1189" s="4">
        <v>0</v>
      </c>
      <c r="D1189">
        <v>0</v>
      </c>
      <c r="E1189" t="s">
        <v>212</v>
      </c>
      <c r="F1189" t="s">
        <v>215</v>
      </c>
    </row>
    <row r="1190" spans="1:6" x14ac:dyDescent="0.3">
      <c r="A1190">
        <v>1187</v>
      </c>
      <c r="B1190" t="s">
        <v>220</v>
      </c>
      <c r="C1190" s="4">
        <v>0</v>
      </c>
      <c r="D1190">
        <v>0</v>
      </c>
      <c r="E1190" t="s">
        <v>212</v>
      </c>
      <c r="F1190" t="s">
        <v>215</v>
      </c>
    </row>
    <row r="1191" spans="1:6" x14ac:dyDescent="0.3">
      <c r="A1191">
        <v>1188</v>
      </c>
      <c r="B1191" t="s">
        <v>220</v>
      </c>
      <c r="C1191" s="4">
        <v>0</v>
      </c>
      <c r="D1191">
        <v>0</v>
      </c>
      <c r="E1191" t="s">
        <v>212</v>
      </c>
      <c r="F1191" t="s">
        <v>215</v>
      </c>
    </row>
    <row r="1192" spans="1:6" x14ac:dyDescent="0.3">
      <c r="A1192">
        <v>1189</v>
      </c>
      <c r="B1192" t="s">
        <v>220</v>
      </c>
      <c r="C1192" s="4">
        <v>0</v>
      </c>
      <c r="D1192">
        <v>0</v>
      </c>
      <c r="E1192" t="s">
        <v>212</v>
      </c>
      <c r="F1192" t="s">
        <v>215</v>
      </c>
    </row>
    <row r="1193" spans="1:6" x14ac:dyDescent="0.3">
      <c r="A1193">
        <v>1190</v>
      </c>
      <c r="B1193" t="s">
        <v>220</v>
      </c>
      <c r="C1193" s="4">
        <v>0</v>
      </c>
      <c r="D1193">
        <v>0</v>
      </c>
      <c r="E1193" t="s">
        <v>212</v>
      </c>
      <c r="F1193" t="s">
        <v>215</v>
      </c>
    </row>
    <row r="1194" spans="1:6" x14ac:dyDescent="0.3">
      <c r="A1194">
        <v>1191</v>
      </c>
      <c r="B1194" t="s">
        <v>220</v>
      </c>
      <c r="C1194" s="4">
        <v>0</v>
      </c>
      <c r="D1194">
        <v>0</v>
      </c>
      <c r="E1194" t="s">
        <v>212</v>
      </c>
      <c r="F1194" t="s">
        <v>215</v>
      </c>
    </row>
    <row r="1195" spans="1:6" x14ac:dyDescent="0.3">
      <c r="A1195">
        <v>1192</v>
      </c>
      <c r="B1195" t="s">
        <v>220</v>
      </c>
      <c r="C1195" s="4">
        <v>0</v>
      </c>
      <c r="D1195">
        <v>0</v>
      </c>
      <c r="E1195" t="s">
        <v>212</v>
      </c>
      <c r="F1195" t="s">
        <v>215</v>
      </c>
    </row>
    <row r="1196" spans="1:6" x14ac:dyDescent="0.3">
      <c r="A1196">
        <v>1193</v>
      </c>
      <c r="B1196" t="s">
        <v>220</v>
      </c>
      <c r="C1196" s="4">
        <v>0</v>
      </c>
      <c r="D1196">
        <v>0</v>
      </c>
      <c r="E1196" t="s">
        <v>212</v>
      </c>
      <c r="F1196" t="s">
        <v>215</v>
      </c>
    </row>
    <row r="1197" spans="1:6" x14ac:dyDescent="0.3">
      <c r="A1197">
        <v>1194</v>
      </c>
      <c r="B1197" t="s">
        <v>220</v>
      </c>
      <c r="C1197" s="4">
        <v>0</v>
      </c>
      <c r="D1197">
        <v>0</v>
      </c>
      <c r="E1197" t="s">
        <v>212</v>
      </c>
      <c r="F1197" t="s">
        <v>215</v>
      </c>
    </row>
    <row r="1198" spans="1:6" x14ac:dyDescent="0.3">
      <c r="A1198">
        <v>1195</v>
      </c>
      <c r="B1198" t="s">
        <v>220</v>
      </c>
      <c r="C1198" s="4">
        <v>0</v>
      </c>
      <c r="D1198">
        <v>0</v>
      </c>
      <c r="E1198" t="s">
        <v>212</v>
      </c>
      <c r="F1198" t="s">
        <v>215</v>
      </c>
    </row>
    <row r="1199" spans="1:6" x14ac:dyDescent="0.3">
      <c r="A1199">
        <v>1196</v>
      </c>
      <c r="B1199" t="s">
        <v>220</v>
      </c>
      <c r="C1199" s="4">
        <v>0</v>
      </c>
      <c r="D1199">
        <v>0</v>
      </c>
      <c r="E1199" t="s">
        <v>212</v>
      </c>
      <c r="F1199" t="s">
        <v>215</v>
      </c>
    </row>
    <row r="1200" spans="1:6" x14ac:dyDescent="0.3">
      <c r="A1200">
        <v>1197</v>
      </c>
      <c r="B1200" t="s">
        <v>220</v>
      </c>
      <c r="C1200" s="4">
        <v>0</v>
      </c>
      <c r="D1200">
        <v>0</v>
      </c>
      <c r="E1200" t="s">
        <v>212</v>
      </c>
      <c r="F1200" t="s">
        <v>215</v>
      </c>
    </row>
    <row r="1201" spans="1:6" x14ac:dyDescent="0.3">
      <c r="A1201">
        <v>1198</v>
      </c>
      <c r="B1201" t="s">
        <v>220</v>
      </c>
      <c r="C1201" s="4">
        <v>0</v>
      </c>
      <c r="D1201">
        <v>0</v>
      </c>
      <c r="E1201" t="s">
        <v>212</v>
      </c>
      <c r="F1201" t="s">
        <v>215</v>
      </c>
    </row>
    <row r="1202" spans="1:6" x14ac:dyDescent="0.3">
      <c r="A1202">
        <v>1199</v>
      </c>
      <c r="B1202" t="s">
        <v>220</v>
      </c>
      <c r="C1202" s="4">
        <v>0</v>
      </c>
      <c r="D1202">
        <v>0</v>
      </c>
      <c r="E1202" t="s">
        <v>212</v>
      </c>
      <c r="F1202" t="s">
        <v>215</v>
      </c>
    </row>
    <row r="1203" spans="1:6" x14ac:dyDescent="0.3">
      <c r="A1203">
        <v>1200</v>
      </c>
      <c r="B1203" t="s">
        <v>220</v>
      </c>
      <c r="C1203" s="4">
        <v>0</v>
      </c>
      <c r="D1203">
        <v>0</v>
      </c>
      <c r="E1203" t="s">
        <v>212</v>
      </c>
      <c r="F1203" t="s">
        <v>215</v>
      </c>
    </row>
    <row r="1204" spans="1:6" x14ac:dyDescent="0.3">
      <c r="A1204">
        <v>1201</v>
      </c>
      <c r="B1204" t="s">
        <v>220</v>
      </c>
      <c r="C1204" s="4">
        <v>0</v>
      </c>
      <c r="D1204">
        <v>0</v>
      </c>
      <c r="E1204" t="s">
        <v>212</v>
      </c>
      <c r="F1204" t="s">
        <v>215</v>
      </c>
    </row>
    <row r="1205" spans="1:6" x14ac:dyDescent="0.3">
      <c r="A1205">
        <v>1202</v>
      </c>
      <c r="B1205" t="s">
        <v>220</v>
      </c>
      <c r="C1205" s="4">
        <v>0</v>
      </c>
      <c r="D1205">
        <v>0</v>
      </c>
      <c r="E1205" t="s">
        <v>212</v>
      </c>
      <c r="F1205" t="s">
        <v>215</v>
      </c>
    </row>
    <row r="1206" spans="1:6" x14ac:dyDescent="0.3">
      <c r="A1206">
        <v>1203</v>
      </c>
      <c r="B1206" t="s">
        <v>220</v>
      </c>
      <c r="C1206" s="4">
        <v>0</v>
      </c>
      <c r="D1206">
        <v>0</v>
      </c>
      <c r="E1206" t="s">
        <v>212</v>
      </c>
      <c r="F1206" t="s">
        <v>215</v>
      </c>
    </row>
    <row r="1207" spans="1:6" x14ac:dyDescent="0.3">
      <c r="A1207">
        <v>1204</v>
      </c>
      <c r="B1207" t="s">
        <v>220</v>
      </c>
      <c r="C1207" s="4">
        <v>0</v>
      </c>
      <c r="D1207">
        <v>0</v>
      </c>
      <c r="E1207" t="s">
        <v>212</v>
      </c>
      <c r="F1207" t="s">
        <v>215</v>
      </c>
    </row>
    <row r="1208" spans="1:6" x14ac:dyDescent="0.3">
      <c r="A1208">
        <v>1205</v>
      </c>
      <c r="B1208" t="s">
        <v>220</v>
      </c>
      <c r="C1208" s="4">
        <v>0</v>
      </c>
      <c r="D1208">
        <v>0</v>
      </c>
      <c r="E1208" t="s">
        <v>212</v>
      </c>
      <c r="F1208" t="s">
        <v>215</v>
      </c>
    </row>
    <row r="1209" spans="1:6" x14ac:dyDescent="0.3">
      <c r="A1209">
        <v>1206</v>
      </c>
      <c r="B1209" t="s">
        <v>220</v>
      </c>
      <c r="C1209" s="4">
        <v>0</v>
      </c>
      <c r="D1209">
        <v>0</v>
      </c>
      <c r="E1209" t="s">
        <v>212</v>
      </c>
      <c r="F1209" t="s">
        <v>215</v>
      </c>
    </row>
    <row r="1210" spans="1:6" x14ac:dyDescent="0.3">
      <c r="A1210">
        <v>1207</v>
      </c>
      <c r="B1210" t="s">
        <v>220</v>
      </c>
      <c r="C1210" s="4">
        <v>0</v>
      </c>
      <c r="D1210">
        <v>0</v>
      </c>
      <c r="E1210" t="s">
        <v>212</v>
      </c>
      <c r="F1210" t="s">
        <v>215</v>
      </c>
    </row>
    <row r="1211" spans="1:6" x14ac:dyDescent="0.3">
      <c r="A1211">
        <v>1208</v>
      </c>
      <c r="B1211" t="s">
        <v>220</v>
      </c>
      <c r="C1211" s="4">
        <v>0</v>
      </c>
      <c r="D1211">
        <v>0</v>
      </c>
      <c r="E1211" t="s">
        <v>212</v>
      </c>
      <c r="F1211" t="s">
        <v>215</v>
      </c>
    </row>
    <row r="1212" spans="1:6" x14ac:dyDescent="0.3">
      <c r="A1212">
        <v>1209</v>
      </c>
      <c r="B1212" t="s">
        <v>220</v>
      </c>
      <c r="C1212" s="4">
        <v>0</v>
      </c>
      <c r="D1212">
        <v>0</v>
      </c>
      <c r="E1212" t="s">
        <v>212</v>
      </c>
      <c r="F1212" t="s">
        <v>215</v>
      </c>
    </row>
    <row r="1213" spans="1:6" x14ac:dyDescent="0.3">
      <c r="A1213">
        <v>1210</v>
      </c>
      <c r="B1213" t="s">
        <v>220</v>
      </c>
      <c r="C1213" s="4">
        <v>0</v>
      </c>
      <c r="D1213">
        <v>0</v>
      </c>
      <c r="E1213" t="s">
        <v>212</v>
      </c>
      <c r="F1213" t="s">
        <v>215</v>
      </c>
    </row>
    <row r="1214" spans="1:6" x14ac:dyDescent="0.3">
      <c r="A1214">
        <v>1211</v>
      </c>
      <c r="B1214" t="s">
        <v>220</v>
      </c>
      <c r="C1214" s="4">
        <v>0</v>
      </c>
      <c r="D1214">
        <v>0</v>
      </c>
      <c r="E1214" t="s">
        <v>212</v>
      </c>
      <c r="F1214" t="s">
        <v>215</v>
      </c>
    </row>
    <row r="1215" spans="1:6" x14ac:dyDescent="0.3">
      <c r="A1215">
        <v>1212</v>
      </c>
      <c r="B1215" t="s">
        <v>220</v>
      </c>
      <c r="C1215" s="4">
        <v>0</v>
      </c>
      <c r="D1215">
        <v>0</v>
      </c>
      <c r="E1215" t="s">
        <v>212</v>
      </c>
      <c r="F1215" t="s">
        <v>215</v>
      </c>
    </row>
    <row r="1216" spans="1:6" x14ac:dyDescent="0.3">
      <c r="A1216">
        <v>1213</v>
      </c>
      <c r="B1216" t="s">
        <v>220</v>
      </c>
      <c r="C1216" s="4">
        <v>0</v>
      </c>
      <c r="D1216">
        <v>0</v>
      </c>
      <c r="E1216" t="s">
        <v>212</v>
      </c>
      <c r="F1216" t="s">
        <v>215</v>
      </c>
    </row>
    <row r="1217" spans="1:6" x14ac:dyDescent="0.3">
      <c r="A1217">
        <v>1214</v>
      </c>
      <c r="B1217" t="s">
        <v>220</v>
      </c>
      <c r="C1217" s="4">
        <v>0</v>
      </c>
      <c r="D1217">
        <v>0</v>
      </c>
      <c r="E1217" t="s">
        <v>212</v>
      </c>
      <c r="F1217" t="s">
        <v>215</v>
      </c>
    </row>
    <row r="1218" spans="1:6" x14ac:dyDescent="0.3">
      <c r="A1218">
        <v>1215</v>
      </c>
      <c r="B1218" t="s">
        <v>220</v>
      </c>
      <c r="C1218" s="4">
        <v>0</v>
      </c>
      <c r="D1218">
        <v>0</v>
      </c>
      <c r="E1218" t="s">
        <v>212</v>
      </c>
      <c r="F1218" t="s">
        <v>215</v>
      </c>
    </row>
    <row r="1219" spans="1:6" x14ac:dyDescent="0.3">
      <c r="A1219">
        <v>1216</v>
      </c>
      <c r="B1219" t="s">
        <v>220</v>
      </c>
      <c r="C1219" s="4">
        <v>0</v>
      </c>
      <c r="D1219">
        <v>0</v>
      </c>
      <c r="E1219" t="s">
        <v>212</v>
      </c>
      <c r="F1219" t="s">
        <v>215</v>
      </c>
    </row>
    <row r="1220" spans="1:6" x14ac:dyDescent="0.3">
      <c r="A1220">
        <v>1217</v>
      </c>
      <c r="B1220" t="s">
        <v>220</v>
      </c>
      <c r="C1220" s="4">
        <v>0</v>
      </c>
      <c r="D1220">
        <v>0</v>
      </c>
      <c r="E1220" t="s">
        <v>212</v>
      </c>
      <c r="F1220" t="s">
        <v>215</v>
      </c>
    </row>
    <row r="1221" spans="1:6" x14ac:dyDescent="0.3">
      <c r="A1221">
        <v>1218</v>
      </c>
      <c r="B1221" t="s">
        <v>220</v>
      </c>
      <c r="C1221" s="4">
        <v>0</v>
      </c>
      <c r="D1221">
        <v>0</v>
      </c>
      <c r="E1221" t="s">
        <v>212</v>
      </c>
      <c r="F1221" t="s">
        <v>215</v>
      </c>
    </row>
    <row r="1222" spans="1:6" x14ac:dyDescent="0.3">
      <c r="A1222">
        <v>1219</v>
      </c>
      <c r="B1222" t="s">
        <v>220</v>
      </c>
      <c r="C1222" s="4">
        <v>0</v>
      </c>
      <c r="D1222">
        <v>0</v>
      </c>
      <c r="E1222" t="s">
        <v>212</v>
      </c>
      <c r="F1222" t="s">
        <v>215</v>
      </c>
    </row>
    <row r="1223" spans="1:6" x14ac:dyDescent="0.3">
      <c r="A1223">
        <v>1220</v>
      </c>
      <c r="B1223" t="s">
        <v>220</v>
      </c>
      <c r="C1223" s="4">
        <v>0</v>
      </c>
      <c r="D1223">
        <v>0</v>
      </c>
      <c r="E1223" t="s">
        <v>212</v>
      </c>
      <c r="F1223" t="s">
        <v>215</v>
      </c>
    </row>
    <row r="1224" spans="1:6" x14ac:dyDescent="0.3">
      <c r="A1224">
        <v>1221</v>
      </c>
      <c r="B1224" t="s">
        <v>220</v>
      </c>
      <c r="C1224" s="4">
        <v>0</v>
      </c>
      <c r="D1224">
        <v>0</v>
      </c>
      <c r="E1224" t="s">
        <v>212</v>
      </c>
      <c r="F1224" t="s">
        <v>215</v>
      </c>
    </row>
    <row r="1225" spans="1:6" x14ac:dyDescent="0.3">
      <c r="A1225">
        <v>1222</v>
      </c>
      <c r="B1225" t="s">
        <v>220</v>
      </c>
      <c r="C1225" s="4">
        <v>0</v>
      </c>
      <c r="D1225">
        <v>0</v>
      </c>
      <c r="E1225" t="s">
        <v>212</v>
      </c>
      <c r="F1225" t="s">
        <v>215</v>
      </c>
    </row>
    <row r="1226" spans="1:6" x14ac:dyDescent="0.3">
      <c r="A1226">
        <v>1223</v>
      </c>
      <c r="B1226" t="s">
        <v>220</v>
      </c>
      <c r="C1226" s="4">
        <v>0</v>
      </c>
      <c r="D1226">
        <v>0</v>
      </c>
      <c r="E1226" t="s">
        <v>212</v>
      </c>
      <c r="F1226" t="s">
        <v>215</v>
      </c>
    </row>
    <row r="1227" spans="1:6" x14ac:dyDescent="0.3">
      <c r="A1227">
        <v>1224</v>
      </c>
      <c r="B1227" t="s">
        <v>220</v>
      </c>
      <c r="C1227" s="4">
        <v>0</v>
      </c>
      <c r="D1227">
        <v>0</v>
      </c>
      <c r="E1227" t="s">
        <v>212</v>
      </c>
      <c r="F1227" t="s">
        <v>215</v>
      </c>
    </row>
    <row r="1228" spans="1:6" x14ac:dyDescent="0.3">
      <c r="A1228">
        <v>1225</v>
      </c>
      <c r="B1228" t="s">
        <v>220</v>
      </c>
      <c r="C1228" s="4">
        <v>0</v>
      </c>
      <c r="D1228">
        <v>0</v>
      </c>
      <c r="E1228" t="s">
        <v>212</v>
      </c>
      <c r="F1228" t="s">
        <v>215</v>
      </c>
    </row>
    <row r="1229" spans="1:6" x14ac:dyDescent="0.3">
      <c r="A1229">
        <v>1226</v>
      </c>
      <c r="B1229" t="s">
        <v>220</v>
      </c>
      <c r="C1229" s="4">
        <v>0</v>
      </c>
      <c r="D1229">
        <v>0</v>
      </c>
      <c r="E1229" t="s">
        <v>212</v>
      </c>
      <c r="F1229" t="s">
        <v>215</v>
      </c>
    </row>
    <row r="1230" spans="1:6" x14ac:dyDescent="0.3">
      <c r="A1230">
        <v>1227</v>
      </c>
      <c r="B1230" t="s">
        <v>220</v>
      </c>
      <c r="C1230" s="4">
        <v>0</v>
      </c>
      <c r="D1230">
        <v>0</v>
      </c>
      <c r="E1230" t="s">
        <v>212</v>
      </c>
      <c r="F1230" t="s">
        <v>215</v>
      </c>
    </row>
    <row r="1231" spans="1:6" x14ac:dyDescent="0.3">
      <c r="A1231">
        <v>1228</v>
      </c>
      <c r="B1231" t="s">
        <v>220</v>
      </c>
      <c r="C1231" s="4">
        <v>0</v>
      </c>
      <c r="D1231">
        <v>0</v>
      </c>
      <c r="E1231" t="s">
        <v>212</v>
      </c>
      <c r="F1231" t="s">
        <v>215</v>
      </c>
    </row>
    <row r="1232" spans="1:6" x14ac:dyDescent="0.3">
      <c r="A1232">
        <v>1229</v>
      </c>
      <c r="B1232" t="s">
        <v>220</v>
      </c>
      <c r="C1232" s="4">
        <v>0</v>
      </c>
      <c r="D1232">
        <v>0</v>
      </c>
      <c r="E1232" t="s">
        <v>212</v>
      </c>
      <c r="F1232" t="s">
        <v>215</v>
      </c>
    </row>
    <row r="1233" spans="1:6" x14ac:dyDescent="0.3">
      <c r="A1233">
        <v>1230</v>
      </c>
      <c r="B1233" t="s">
        <v>220</v>
      </c>
      <c r="C1233" s="4">
        <v>0</v>
      </c>
      <c r="D1233">
        <v>0</v>
      </c>
      <c r="E1233" t="s">
        <v>212</v>
      </c>
      <c r="F1233" t="s">
        <v>215</v>
      </c>
    </row>
    <row r="1234" spans="1:6" x14ac:dyDescent="0.3">
      <c r="A1234">
        <v>1231</v>
      </c>
      <c r="B1234" t="s">
        <v>220</v>
      </c>
      <c r="C1234" s="4">
        <v>0</v>
      </c>
      <c r="D1234">
        <v>0</v>
      </c>
      <c r="E1234" t="s">
        <v>212</v>
      </c>
      <c r="F1234" t="s">
        <v>215</v>
      </c>
    </row>
    <row r="1235" spans="1:6" x14ac:dyDescent="0.3">
      <c r="A1235">
        <v>1232</v>
      </c>
      <c r="B1235" t="s">
        <v>220</v>
      </c>
      <c r="C1235" s="4">
        <v>0</v>
      </c>
      <c r="D1235">
        <v>0</v>
      </c>
      <c r="E1235" t="s">
        <v>212</v>
      </c>
      <c r="F1235" t="s">
        <v>215</v>
      </c>
    </row>
    <row r="1236" spans="1:6" x14ac:dyDescent="0.3">
      <c r="A1236">
        <v>1233</v>
      </c>
      <c r="B1236" t="s">
        <v>220</v>
      </c>
      <c r="C1236" s="4">
        <v>0</v>
      </c>
      <c r="D1236">
        <v>0</v>
      </c>
      <c r="E1236" t="s">
        <v>212</v>
      </c>
      <c r="F1236" t="s">
        <v>215</v>
      </c>
    </row>
    <row r="1237" spans="1:6" x14ac:dyDescent="0.3">
      <c r="A1237">
        <v>1234</v>
      </c>
      <c r="B1237" t="s">
        <v>220</v>
      </c>
      <c r="C1237" s="4">
        <v>0</v>
      </c>
      <c r="D1237">
        <v>0</v>
      </c>
      <c r="E1237" t="s">
        <v>212</v>
      </c>
      <c r="F1237" t="s">
        <v>215</v>
      </c>
    </row>
    <row r="1238" spans="1:6" x14ac:dyDescent="0.3">
      <c r="A1238">
        <v>1235</v>
      </c>
      <c r="B1238" t="s">
        <v>220</v>
      </c>
      <c r="C1238" s="4">
        <v>0</v>
      </c>
      <c r="D1238">
        <v>0</v>
      </c>
      <c r="E1238" t="s">
        <v>212</v>
      </c>
      <c r="F1238" t="s">
        <v>215</v>
      </c>
    </row>
    <row r="1239" spans="1:6" x14ac:dyDescent="0.3">
      <c r="A1239">
        <v>1236</v>
      </c>
      <c r="B1239" t="s">
        <v>220</v>
      </c>
      <c r="C1239" s="4">
        <v>0</v>
      </c>
      <c r="D1239">
        <v>0</v>
      </c>
      <c r="E1239" t="s">
        <v>212</v>
      </c>
      <c r="F1239" t="s">
        <v>215</v>
      </c>
    </row>
    <row r="1240" spans="1:6" x14ac:dyDescent="0.3">
      <c r="A1240">
        <v>1237</v>
      </c>
      <c r="B1240" t="s">
        <v>220</v>
      </c>
      <c r="C1240" s="4">
        <v>0</v>
      </c>
      <c r="D1240">
        <v>0</v>
      </c>
      <c r="E1240" t="s">
        <v>212</v>
      </c>
      <c r="F1240" t="s">
        <v>215</v>
      </c>
    </row>
    <row r="1241" spans="1:6" x14ac:dyDescent="0.3">
      <c r="A1241">
        <v>1238</v>
      </c>
      <c r="B1241" t="s">
        <v>220</v>
      </c>
      <c r="C1241" s="4">
        <v>0</v>
      </c>
      <c r="D1241">
        <v>0</v>
      </c>
      <c r="E1241" t="s">
        <v>212</v>
      </c>
      <c r="F1241" t="s">
        <v>215</v>
      </c>
    </row>
    <row r="1242" spans="1:6" x14ac:dyDescent="0.3">
      <c r="A1242">
        <v>1239</v>
      </c>
      <c r="B1242" t="s">
        <v>220</v>
      </c>
      <c r="C1242" s="4">
        <v>0</v>
      </c>
      <c r="D1242">
        <v>0</v>
      </c>
      <c r="E1242" t="s">
        <v>212</v>
      </c>
      <c r="F1242" t="s">
        <v>215</v>
      </c>
    </row>
    <row r="1243" spans="1:6" x14ac:dyDescent="0.3">
      <c r="A1243">
        <v>1240</v>
      </c>
      <c r="B1243" t="s">
        <v>220</v>
      </c>
      <c r="C1243" s="4">
        <v>0</v>
      </c>
      <c r="D1243">
        <v>0</v>
      </c>
      <c r="E1243" t="s">
        <v>212</v>
      </c>
      <c r="F1243" t="s">
        <v>215</v>
      </c>
    </row>
    <row r="1244" spans="1:6" x14ac:dyDescent="0.3">
      <c r="A1244">
        <v>1241</v>
      </c>
      <c r="B1244" t="s">
        <v>220</v>
      </c>
      <c r="C1244" s="4">
        <v>0</v>
      </c>
      <c r="D1244">
        <v>0</v>
      </c>
      <c r="E1244" t="s">
        <v>212</v>
      </c>
      <c r="F1244" t="s">
        <v>215</v>
      </c>
    </row>
    <row r="1245" spans="1:6" x14ac:dyDescent="0.3">
      <c r="A1245">
        <v>1242</v>
      </c>
      <c r="B1245" t="s">
        <v>220</v>
      </c>
      <c r="C1245" s="4">
        <v>0</v>
      </c>
      <c r="D1245">
        <v>0</v>
      </c>
      <c r="E1245" t="s">
        <v>212</v>
      </c>
      <c r="F1245" t="s">
        <v>215</v>
      </c>
    </row>
    <row r="1246" spans="1:6" x14ac:dyDescent="0.3">
      <c r="A1246">
        <v>1243</v>
      </c>
      <c r="B1246" t="s">
        <v>220</v>
      </c>
      <c r="C1246" s="4">
        <v>0</v>
      </c>
      <c r="D1246">
        <v>0</v>
      </c>
      <c r="E1246" t="s">
        <v>212</v>
      </c>
      <c r="F1246" t="s">
        <v>215</v>
      </c>
    </row>
    <row r="1247" spans="1:6" x14ac:dyDescent="0.3">
      <c r="A1247">
        <v>1244</v>
      </c>
      <c r="B1247" t="s">
        <v>220</v>
      </c>
      <c r="C1247" s="4">
        <v>0</v>
      </c>
      <c r="D1247">
        <v>0</v>
      </c>
      <c r="E1247" t="s">
        <v>212</v>
      </c>
      <c r="F1247" t="s">
        <v>215</v>
      </c>
    </row>
    <row r="1248" spans="1:6" x14ac:dyDescent="0.3">
      <c r="A1248">
        <v>1245</v>
      </c>
      <c r="B1248" t="s">
        <v>220</v>
      </c>
      <c r="C1248" s="4">
        <v>0</v>
      </c>
      <c r="D1248">
        <v>0</v>
      </c>
      <c r="E1248" t="s">
        <v>212</v>
      </c>
      <c r="F1248" t="s">
        <v>215</v>
      </c>
    </row>
    <row r="1249" spans="1:6" x14ac:dyDescent="0.3">
      <c r="A1249">
        <v>1246</v>
      </c>
      <c r="B1249" t="s">
        <v>220</v>
      </c>
      <c r="C1249" s="4">
        <v>0</v>
      </c>
      <c r="D1249">
        <v>0</v>
      </c>
      <c r="E1249" t="s">
        <v>212</v>
      </c>
      <c r="F1249" t="s">
        <v>215</v>
      </c>
    </row>
    <row r="1250" spans="1:6" x14ac:dyDescent="0.3">
      <c r="A1250">
        <v>1247</v>
      </c>
      <c r="B1250" t="s">
        <v>220</v>
      </c>
      <c r="C1250" s="4">
        <v>0</v>
      </c>
      <c r="D1250">
        <v>0</v>
      </c>
      <c r="E1250" t="s">
        <v>212</v>
      </c>
      <c r="F1250" t="s">
        <v>215</v>
      </c>
    </row>
    <row r="1251" spans="1:6" x14ac:dyDescent="0.3">
      <c r="A1251">
        <v>1248</v>
      </c>
      <c r="B1251" t="s">
        <v>220</v>
      </c>
      <c r="C1251" s="4">
        <v>0</v>
      </c>
      <c r="D1251">
        <v>0</v>
      </c>
      <c r="E1251" t="s">
        <v>212</v>
      </c>
      <c r="F1251" t="s">
        <v>215</v>
      </c>
    </row>
    <row r="1252" spans="1:6" x14ac:dyDescent="0.3">
      <c r="A1252">
        <v>1249</v>
      </c>
      <c r="B1252" t="s">
        <v>220</v>
      </c>
      <c r="C1252" s="4">
        <v>0</v>
      </c>
      <c r="D1252">
        <v>0</v>
      </c>
      <c r="E1252" t="s">
        <v>212</v>
      </c>
      <c r="F1252" t="s">
        <v>215</v>
      </c>
    </row>
    <row r="1253" spans="1:6" x14ac:dyDescent="0.3">
      <c r="A1253">
        <v>1250</v>
      </c>
      <c r="B1253" t="s">
        <v>220</v>
      </c>
      <c r="C1253" s="4">
        <v>0</v>
      </c>
      <c r="D1253">
        <v>0</v>
      </c>
      <c r="E1253" t="s">
        <v>212</v>
      </c>
      <c r="F1253" t="s">
        <v>215</v>
      </c>
    </row>
    <row r="1254" spans="1:6" x14ac:dyDescent="0.3">
      <c r="A1254">
        <v>1251</v>
      </c>
      <c r="B1254" t="s">
        <v>220</v>
      </c>
      <c r="C1254" s="4">
        <v>0</v>
      </c>
      <c r="D1254">
        <v>0</v>
      </c>
      <c r="E1254" t="s">
        <v>212</v>
      </c>
      <c r="F1254" t="s">
        <v>215</v>
      </c>
    </row>
    <row r="1255" spans="1:6" x14ac:dyDescent="0.3">
      <c r="A1255">
        <v>1252</v>
      </c>
      <c r="B1255" t="s">
        <v>220</v>
      </c>
      <c r="C1255" s="4">
        <v>0</v>
      </c>
      <c r="D1255">
        <v>0</v>
      </c>
      <c r="E1255" t="s">
        <v>212</v>
      </c>
      <c r="F1255" t="s">
        <v>215</v>
      </c>
    </row>
    <row r="1256" spans="1:6" x14ac:dyDescent="0.3">
      <c r="A1256">
        <v>1253</v>
      </c>
      <c r="B1256" t="s">
        <v>220</v>
      </c>
      <c r="C1256" s="4">
        <v>0</v>
      </c>
      <c r="D1256">
        <v>0</v>
      </c>
      <c r="E1256" t="s">
        <v>212</v>
      </c>
      <c r="F1256" t="s">
        <v>215</v>
      </c>
    </row>
    <row r="1257" spans="1:6" x14ac:dyDescent="0.3">
      <c r="A1257">
        <v>1254</v>
      </c>
      <c r="B1257" t="s">
        <v>220</v>
      </c>
      <c r="C1257" s="4">
        <v>0</v>
      </c>
      <c r="D1257">
        <v>0</v>
      </c>
      <c r="E1257" t="s">
        <v>212</v>
      </c>
      <c r="F1257" t="s">
        <v>215</v>
      </c>
    </row>
    <row r="1258" spans="1:6" x14ac:dyDescent="0.3">
      <c r="A1258">
        <v>1255</v>
      </c>
      <c r="B1258" t="s">
        <v>220</v>
      </c>
      <c r="C1258" s="4">
        <v>0</v>
      </c>
      <c r="D1258">
        <v>0</v>
      </c>
      <c r="E1258" t="s">
        <v>212</v>
      </c>
      <c r="F1258" t="s">
        <v>215</v>
      </c>
    </row>
    <row r="1259" spans="1:6" x14ac:dyDescent="0.3">
      <c r="A1259">
        <v>1256</v>
      </c>
      <c r="B1259" t="s">
        <v>220</v>
      </c>
      <c r="C1259" s="4">
        <v>0</v>
      </c>
      <c r="D1259">
        <v>0</v>
      </c>
      <c r="E1259" t="s">
        <v>212</v>
      </c>
      <c r="F1259" t="s">
        <v>215</v>
      </c>
    </row>
    <row r="1260" spans="1:6" x14ac:dyDescent="0.3">
      <c r="A1260">
        <v>1257</v>
      </c>
      <c r="B1260" t="s">
        <v>220</v>
      </c>
      <c r="C1260" s="4">
        <v>0</v>
      </c>
      <c r="D1260">
        <v>0</v>
      </c>
      <c r="E1260" t="s">
        <v>212</v>
      </c>
      <c r="F1260" t="s">
        <v>215</v>
      </c>
    </row>
    <row r="1261" spans="1:6" x14ac:dyDescent="0.3">
      <c r="A1261">
        <v>1258</v>
      </c>
      <c r="B1261" t="s">
        <v>220</v>
      </c>
      <c r="C1261" s="4">
        <v>0</v>
      </c>
      <c r="D1261">
        <v>0</v>
      </c>
      <c r="E1261" t="s">
        <v>212</v>
      </c>
      <c r="F1261" t="s">
        <v>215</v>
      </c>
    </row>
    <row r="1262" spans="1:6" x14ac:dyDescent="0.3">
      <c r="A1262">
        <v>1259</v>
      </c>
      <c r="B1262" t="s">
        <v>220</v>
      </c>
      <c r="C1262" s="4">
        <v>0</v>
      </c>
      <c r="D1262">
        <v>0</v>
      </c>
      <c r="E1262" t="s">
        <v>212</v>
      </c>
      <c r="F1262" t="s">
        <v>215</v>
      </c>
    </row>
    <row r="1263" spans="1:6" x14ac:dyDescent="0.3">
      <c r="A1263">
        <v>1260</v>
      </c>
      <c r="B1263" t="s">
        <v>220</v>
      </c>
      <c r="C1263" s="4">
        <v>0</v>
      </c>
      <c r="D1263">
        <v>0</v>
      </c>
      <c r="E1263" t="s">
        <v>212</v>
      </c>
      <c r="F1263" t="s">
        <v>215</v>
      </c>
    </row>
    <row r="1264" spans="1:6" x14ac:dyDescent="0.3">
      <c r="A1264">
        <v>1261</v>
      </c>
      <c r="B1264" t="s">
        <v>220</v>
      </c>
      <c r="C1264" s="4">
        <v>0</v>
      </c>
      <c r="D1264">
        <v>0</v>
      </c>
      <c r="E1264" t="s">
        <v>212</v>
      </c>
      <c r="F1264" t="s">
        <v>215</v>
      </c>
    </row>
    <row r="1265" spans="1:6" x14ac:dyDescent="0.3">
      <c r="A1265">
        <v>1262</v>
      </c>
      <c r="B1265" t="s">
        <v>220</v>
      </c>
      <c r="C1265" s="4">
        <v>0</v>
      </c>
      <c r="D1265">
        <v>0</v>
      </c>
      <c r="E1265" t="s">
        <v>212</v>
      </c>
      <c r="F1265" t="s">
        <v>215</v>
      </c>
    </row>
    <row r="1266" spans="1:6" x14ac:dyDescent="0.3">
      <c r="A1266">
        <v>1263</v>
      </c>
      <c r="B1266" t="s">
        <v>220</v>
      </c>
      <c r="C1266" s="4">
        <v>0</v>
      </c>
      <c r="D1266">
        <v>0</v>
      </c>
      <c r="E1266" t="s">
        <v>212</v>
      </c>
      <c r="F1266" t="s">
        <v>215</v>
      </c>
    </row>
    <row r="1267" spans="1:6" x14ac:dyDescent="0.3">
      <c r="A1267">
        <v>1264</v>
      </c>
      <c r="B1267" t="s">
        <v>220</v>
      </c>
      <c r="C1267" s="4">
        <v>0</v>
      </c>
      <c r="D1267">
        <v>0</v>
      </c>
      <c r="E1267" t="s">
        <v>212</v>
      </c>
      <c r="F1267" t="s">
        <v>215</v>
      </c>
    </row>
    <row r="1268" spans="1:6" x14ac:dyDescent="0.3">
      <c r="A1268">
        <v>1265</v>
      </c>
      <c r="B1268" t="s">
        <v>220</v>
      </c>
      <c r="C1268" s="4">
        <v>0</v>
      </c>
      <c r="D1268">
        <v>0</v>
      </c>
      <c r="E1268" t="s">
        <v>212</v>
      </c>
      <c r="F1268" t="s">
        <v>215</v>
      </c>
    </row>
    <row r="1269" spans="1:6" x14ac:dyDescent="0.3">
      <c r="A1269">
        <v>1266</v>
      </c>
      <c r="B1269" t="s">
        <v>220</v>
      </c>
      <c r="C1269" s="4">
        <v>0</v>
      </c>
      <c r="D1269">
        <v>0</v>
      </c>
      <c r="E1269" t="s">
        <v>212</v>
      </c>
      <c r="F1269" t="s">
        <v>215</v>
      </c>
    </row>
    <row r="1270" spans="1:6" x14ac:dyDescent="0.3">
      <c r="A1270">
        <v>1267</v>
      </c>
      <c r="B1270" t="s">
        <v>220</v>
      </c>
      <c r="C1270" s="4">
        <v>0</v>
      </c>
      <c r="D1270">
        <v>0</v>
      </c>
      <c r="E1270" t="s">
        <v>212</v>
      </c>
      <c r="F1270" t="s">
        <v>215</v>
      </c>
    </row>
    <row r="1271" spans="1:6" x14ac:dyDescent="0.3">
      <c r="A1271">
        <v>1268</v>
      </c>
      <c r="B1271" t="s">
        <v>220</v>
      </c>
      <c r="C1271" s="4">
        <v>0</v>
      </c>
      <c r="D1271">
        <v>0</v>
      </c>
      <c r="E1271" t="s">
        <v>212</v>
      </c>
      <c r="F1271" t="s">
        <v>215</v>
      </c>
    </row>
    <row r="1272" spans="1:6" x14ac:dyDescent="0.3">
      <c r="A1272">
        <v>1269</v>
      </c>
      <c r="B1272" t="s">
        <v>220</v>
      </c>
      <c r="C1272" s="4">
        <v>0</v>
      </c>
      <c r="D1272">
        <v>0</v>
      </c>
      <c r="E1272" t="s">
        <v>212</v>
      </c>
      <c r="F1272" t="s">
        <v>215</v>
      </c>
    </row>
    <row r="1273" spans="1:6" x14ac:dyDescent="0.3">
      <c r="A1273">
        <v>1270</v>
      </c>
      <c r="B1273" t="s">
        <v>220</v>
      </c>
      <c r="C1273" s="4">
        <v>0</v>
      </c>
      <c r="D1273">
        <v>0</v>
      </c>
      <c r="E1273" t="s">
        <v>212</v>
      </c>
      <c r="F1273" t="s">
        <v>215</v>
      </c>
    </row>
    <row r="1274" spans="1:6" x14ac:dyDescent="0.3">
      <c r="A1274">
        <v>1271</v>
      </c>
      <c r="B1274" t="s">
        <v>220</v>
      </c>
      <c r="C1274" s="4">
        <v>0</v>
      </c>
      <c r="D1274">
        <v>0</v>
      </c>
      <c r="E1274" t="s">
        <v>212</v>
      </c>
      <c r="F1274" t="s">
        <v>215</v>
      </c>
    </row>
    <row r="1275" spans="1:6" x14ac:dyDescent="0.3">
      <c r="A1275">
        <v>1272</v>
      </c>
      <c r="B1275" t="s">
        <v>220</v>
      </c>
      <c r="C1275" s="4">
        <v>0</v>
      </c>
      <c r="D1275">
        <v>0</v>
      </c>
      <c r="E1275" t="s">
        <v>212</v>
      </c>
      <c r="F1275" t="s">
        <v>215</v>
      </c>
    </row>
    <row r="1276" spans="1:6" x14ac:dyDescent="0.3">
      <c r="A1276">
        <v>1273</v>
      </c>
      <c r="B1276" t="s">
        <v>220</v>
      </c>
      <c r="C1276" s="4">
        <v>0</v>
      </c>
      <c r="D1276">
        <v>0</v>
      </c>
      <c r="E1276" t="s">
        <v>212</v>
      </c>
      <c r="F1276" t="s">
        <v>215</v>
      </c>
    </row>
    <row r="1277" spans="1:6" x14ac:dyDescent="0.3">
      <c r="A1277">
        <v>1274</v>
      </c>
      <c r="B1277" t="s">
        <v>220</v>
      </c>
      <c r="C1277" s="4">
        <v>0</v>
      </c>
      <c r="D1277">
        <v>0</v>
      </c>
      <c r="E1277" t="s">
        <v>212</v>
      </c>
      <c r="F1277" t="s">
        <v>215</v>
      </c>
    </row>
    <row r="1278" spans="1:6" x14ac:dyDescent="0.3">
      <c r="A1278">
        <v>1275</v>
      </c>
      <c r="B1278" t="s">
        <v>220</v>
      </c>
      <c r="C1278" s="4">
        <v>0</v>
      </c>
      <c r="D1278">
        <v>0</v>
      </c>
      <c r="E1278" t="s">
        <v>212</v>
      </c>
      <c r="F1278" t="s">
        <v>215</v>
      </c>
    </row>
    <row r="1279" spans="1:6" x14ac:dyDescent="0.3">
      <c r="A1279">
        <v>1276</v>
      </c>
      <c r="B1279" t="s">
        <v>220</v>
      </c>
      <c r="C1279" s="4">
        <v>0</v>
      </c>
      <c r="D1279">
        <v>0</v>
      </c>
      <c r="E1279" t="s">
        <v>212</v>
      </c>
      <c r="F1279" t="s">
        <v>215</v>
      </c>
    </row>
    <row r="1280" spans="1:6" x14ac:dyDescent="0.3">
      <c r="A1280">
        <v>1277</v>
      </c>
      <c r="B1280" t="s">
        <v>220</v>
      </c>
      <c r="C1280" s="4">
        <v>0</v>
      </c>
      <c r="D1280">
        <v>0</v>
      </c>
      <c r="E1280" t="s">
        <v>212</v>
      </c>
      <c r="F1280" t="s">
        <v>215</v>
      </c>
    </row>
    <row r="1281" spans="1:6" x14ac:dyDescent="0.3">
      <c r="A1281">
        <v>1278</v>
      </c>
      <c r="B1281" t="s">
        <v>220</v>
      </c>
      <c r="C1281" s="4">
        <v>0</v>
      </c>
      <c r="D1281">
        <v>0</v>
      </c>
      <c r="E1281" t="s">
        <v>212</v>
      </c>
      <c r="F1281" t="s">
        <v>215</v>
      </c>
    </row>
    <row r="1282" spans="1:6" x14ac:dyDescent="0.3">
      <c r="A1282">
        <v>1279</v>
      </c>
      <c r="B1282" t="s">
        <v>220</v>
      </c>
      <c r="C1282" s="4">
        <v>0</v>
      </c>
      <c r="D1282">
        <v>0</v>
      </c>
      <c r="E1282" t="s">
        <v>212</v>
      </c>
      <c r="F1282" t="s">
        <v>215</v>
      </c>
    </row>
    <row r="1283" spans="1:6" x14ac:dyDescent="0.3">
      <c r="A1283">
        <v>1280</v>
      </c>
      <c r="B1283" t="s">
        <v>220</v>
      </c>
      <c r="C1283" s="4">
        <v>0</v>
      </c>
      <c r="D1283">
        <v>0</v>
      </c>
      <c r="E1283" t="s">
        <v>212</v>
      </c>
      <c r="F1283" t="s">
        <v>215</v>
      </c>
    </row>
    <row r="1284" spans="1:6" x14ac:dyDescent="0.3">
      <c r="A1284">
        <v>1281</v>
      </c>
      <c r="B1284" t="s">
        <v>220</v>
      </c>
      <c r="C1284" s="4">
        <v>0</v>
      </c>
      <c r="D1284">
        <v>0</v>
      </c>
      <c r="E1284" t="s">
        <v>212</v>
      </c>
      <c r="F1284" t="s">
        <v>215</v>
      </c>
    </row>
    <row r="1285" spans="1:6" x14ac:dyDescent="0.3">
      <c r="A1285">
        <v>1282</v>
      </c>
      <c r="B1285" t="s">
        <v>220</v>
      </c>
      <c r="C1285" s="4">
        <v>0</v>
      </c>
      <c r="D1285">
        <v>0</v>
      </c>
      <c r="E1285" t="s">
        <v>212</v>
      </c>
      <c r="F1285" t="s">
        <v>215</v>
      </c>
    </row>
    <row r="1286" spans="1:6" x14ac:dyDescent="0.3">
      <c r="A1286">
        <v>1283</v>
      </c>
      <c r="B1286" t="s">
        <v>220</v>
      </c>
      <c r="C1286" s="4">
        <v>0</v>
      </c>
      <c r="D1286">
        <v>0</v>
      </c>
      <c r="E1286" t="s">
        <v>212</v>
      </c>
      <c r="F1286" t="s">
        <v>215</v>
      </c>
    </row>
    <row r="1287" spans="1:6" x14ac:dyDescent="0.3">
      <c r="A1287">
        <v>1284</v>
      </c>
      <c r="B1287" t="s">
        <v>220</v>
      </c>
      <c r="C1287" s="4">
        <v>0</v>
      </c>
      <c r="D1287">
        <v>0</v>
      </c>
      <c r="E1287" t="s">
        <v>212</v>
      </c>
      <c r="F1287" t="s">
        <v>215</v>
      </c>
    </row>
    <row r="1288" spans="1:6" x14ac:dyDescent="0.3">
      <c r="A1288">
        <v>1285</v>
      </c>
      <c r="B1288" t="s">
        <v>220</v>
      </c>
      <c r="C1288" s="4">
        <v>0</v>
      </c>
      <c r="D1288">
        <v>0</v>
      </c>
      <c r="E1288" t="s">
        <v>212</v>
      </c>
      <c r="F1288" t="s">
        <v>215</v>
      </c>
    </row>
    <row r="1289" spans="1:6" x14ac:dyDescent="0.3">
      <c r="A1289">
        <v>1286</v>
      </c>
      <c r="B1289" t="s">
        <v>220</v>
      </c>
      <c r="C1289" s="4">
        <v>0</v>
      </c>
      <c r="D1289">
        <v>0</v>
      </c>
      <c r="E1289" t="s">
        <v>212</v>
      </c>
      <c r="F1289" t="s">
        <v>215</v>
      </c>
    </row>
    <row r="1290" spans="1:6" x14ac:dyDescent="0.3">
      <c r="A1290">
        <v>1287</v>
      </c>
      <c r="B1290" t="s">
        <v>220</v>
      </c>
      <c r="C1290" s="4">
        <v>0</v>
      </c>
      <c r="D1290">
        <v>0</v>
      </c>
      <c r="E1290" t="s">
        <v>212</v>
      </c>
      <c r="F1290" t="s">
        <v>215</v>
      </c>
    </row>
    <row r="1291" spans="1:6" x14ac:dyDescent="0.3">
      <c r="A1291">
        <v>1288</v>
      </c>
      <c r="B1291" t="s">
        <v>220</v>
      </c>
      <c r="C1291" s="4">
        <v>0</v>
      </c>
      <c r="D1291">
        <v>0</v>
      </c>
      <c r="E1291" t="s">
        <v>212</v>
      </c>
      <c r="F1291" t="s">
        <v>215</v>
      </c>
    </row>
    <row r="1292" spans="1:6" x14ac:dyDescent="0.3">
      <c r="A1292">
        <v>1289</v>
      </c>
      <c r="B1292" t="s">
        <v>220</v>
      </c>
      <c r="C1292" s="4">
        <v>0</v>
      </c>
      <c r="D1292">
        <v>0</v>
      </c>
      <c r="E1292" t="s">
        <v>212</v>
      </c>
      <c r="F1292" t="s">
        <v>215</v>
      </c>
    </row>
    <row r="1293" spans="1:6" x14ac:dyDescent="0.3">
      <c r="A1293">
        <v>1290</v>
      </c>
      <c r="B1293" t="s">
        <v>220</v>
      </c>
      <c r="C1293" s="4">
        <v>0</v>
      </c>
      <c r="D1293">
        <v>0</v>
      </c>
      <c r="E1293" t="s">
        <v>212</v>
      </c>
      <c r="F1293" t="s">
        <v>215</v>
      </c>
    </row>
    <row r="1294" spans="1:6" x14ac:dyDescent="0.3">
      <c r="A1294">
        <v>1291</v>
      </c>
      <c r="B1294" t="s">
        <v>220</v>
      </c>
      <c r="C1294" s="4">
        <v>0</v>
      </c>
      <c r="D1294">
        <v>0</v>
      </c>
      <c r="E1294" t="s">
        <v>212</v>
      </c>
      <c r="F1294" t="s">
        <v>215</v>
      </c>
    </row>
    <row r="1295" spans="1:6" x14ac:dyDescent="0.3">
      <c r="A1295">
        <v>1292</v>
      </c>
      <c r="B1295" t="s">
        <v>220</v>
      </c>
      <c r="C1295" s="4">
        <v>0</v>
      </c>
      <c r="D1295">
        <v>0</v>
      </c>
      <c r="E1295" t="s">
        <v>212</v>
      </c>
      <c r="F1295" t="s">
        <v>215</v>
      </c>
    </row>
    <row r="1296" spans="1:6" x14ac:dyDescent="0.3">
      <c r="A1296">
        <v>1293</v>
      </c>
      <c r="B1296" t="s">
        <v>220</v>
      </c>
      <c r="C1296" s="4">
        <v>0</v>
      </c>
      <c r="D1296">
        <v>0</v>
      </c>
      <c r="E1296" t="s">
        <v>212</v>
      </c>
      <c r="F1296" t="s">
        <v>215</v>
      </c>
    </row>
    <row r="1297" spans="1:6" x14ac:dyDescent="0.3">
      <c r="A1297">
        <v>1294</v>
      </c>
      <c r="B1297" t="s">
        <v>220</v>
      </c>
      <c r="C1297" s="4">
        <v>0</v>
      </c>
      <c r="D1297">
        <v>0</v>
      </c>
      <c r="E1297" t="s">
        <v>212</v>
      </c>
      <c r="F1297" t="s">
        <v>215</v>
      </c>
    </row>
    <row r="1298" spans="1:6" x14ac:dyDescent="0.3">
      <c r="A1298">
        <v>1295</v>
      </c>
      <c r="B1298" t="s">
        <v>220</v>
      </c>
      <c r="C1298" s="4">
        <v>0</v>
      </c>
      <c r="D1298">
        <v>0</v>
      </c>
      <c r="E1298" t="s">
        <v>212</v>
      </c>
      <c r="F1298" t="s">
        <v>215</v>
      </c>
    </row>
    <row r="1299" spans="1:6" x14ac:dyDescent="0.3">
      <c r="A1299">
        <v>1296</v>
      </c>
      <c r="B1299" t="s">
        <v>220</v>
      </c>
      <c r="C1299" s="4">
        <v>0</v>
      </c>
      <c r="D1299">
        <v>0</v>
      </c>
      <c r="E1299" t="s">
        <v>212</v>
      </c>
      <c r="F1299" t="s">
        <v>215</v>
      </c>
    </row>
    <row r="1300" spans="1:6" x14ac:dyDescent="0.3">
      <c r="A1300">
        <v>1297</v>
      </c>
      <c r="B1300" t="s">
        <v>220</v>
      </c>
      <c r="C1300" s="4">
        <v>0</v>
      </c>
      <c r="D1300">
        <v>0</v>
      </c>
      <c r="E1300" t="s">
        <v>212</v>
      </c>
      <c r="F1300" t="s">
        <v>215</v>
      </c>
    </row>
    <row r="1301" spans="1:6" x14ac:dyDescent="0.3">
      <c r="A1301">
        <v>1298</v>
      </c>
      <c r="B1301" t="s">
        <v>220</v>
      </c>
      <c r="C1301" s="4">
        <v>0</v>
      </c>
      <c r="D1301">
        <v>0</v>
      </c>
      <c r="E1301" t="s">
        <v>212</v>
      </c>
      <c r="F1301" t="s">
        <v>215</v>
      </c>
    </row>
    <row r="1302" spans="1:6" x14ac:dyDescent="0.3">
      <c r="A1302">
        <v>1299</v>
      </c>
      <c r="B1302" t="s">
        <v>220</v>
      </c>
      <c r="C1302" s="4">
        <v>0</v>
      </c>
      <c r="D1302">
        <v>0</v>
      </c>
      <c r="E1302" t="s">
        <v>212</v>
      </c>
      <c r="F1302" t="s">
        <v>215</v>
      </c>
    </row>
    <row r="1303" spans="1:6" x14ac:dyDescent="0.3">
      <c r="A1303">
        <v>1300</v>
      </c>
      <c r="B1303" t="s">
        <v>220</v>
      </c>
      <c r="C1303" s="4">
        <v>0</v>
      </c>
      <c r="D1303">
        <v>0</v>
      </c>
      <c r="E1303" t="s">
        <v>212</v>
      </c>
      <c r="F1303" t="s">
        <v>215</v>
      </c>
    </row>
    <row r="1304" spans="1:6" x14ac:dyDescent="0.3">
      <c r="A1304">
        <v>1301</v>
      </c>
      <c r="B1304" t="s">
        <v>220</v>
      </c>
      <c r="C1304" s="4">
        <v>0</v>
      </c>
      <c r="D1304">
        <v>0</v>
      </c>
      <c r="E1304" t="s">
        <v>212</v>
      </c>
      <c r="F1304" t="s">
        <v>215</v>
      </c>
    </row>
    <row r="1305" spans="1:6" x14ac:dyDescent="0.3">
      <c r="A1305">
        <v>1302</v>
      </c>
      <c r="B1305" t="s">
        <v>220</v>
      </c>
      <c r="C1305" s="4">
        <v>0</v>
      </c>
      <c r="D1305">
        <v>0</v>
      </c>
      <c r="E1305" t="s">
        <v>212</v>
      </c>
      <c r="F1305" t="s">
        <v>215</v>
      </c>
    </row>
    <row r="1306" spans="1:6" x14ac:dyDescent="0.3">
      <c r="A1306">
        <v>1303</v>
      </c>
      <c r="B1306" t="s">
        <v>220</v>
      </c>
      <c r="C1306" s="4">
        <v>0</v>
      </c>
      <c r="D1306">
        <v>0</v>
      </c>
      <c r="E1306" t="s">
        <v>212</v>
      </c>
      <c r="F1306" t="s">
        <v>215</v>
      </c>
    </row>
    <row r="1307" spans="1:6" x14ac:dyDescent="0.3">
      <c r="A1307">
        <v>1304</v>
      </c>
      <c r="B1307" t="s">
        <v>220</v>
      </c>
      <c r="C1307" s="4">
        <v>0</v>
      </c>
      <c r="D1307">
        <v>0</v>
      </c>
      <c r="E1307" t="s">
        <v>212</v>
      </c>
      <c r="F1307" t="s">
        <v>215</v>
      </c>
    </row>
    <row r="1308" spans="1:6" x14ac:dyDescent="0.3">
      <c r="A1308">
        <v>1305</v>
      </c>
      <c r="B1308" t="s">
        <v>220</v>
      </c>
      <c r="C1308" s="4">
        <v>0</v>
      </c>
      <c r="D1308">
        <v>0</v>
      </c>
      <c r="E1308" t="s">
        <v>212</v>
      </c>
      <c r="F1308" t="s">
        <v>215</v>
      </c>
    </row>
    <row r="1309" spans="1:6" x14ac:dyDescent="0.3">
      <c r="A1309">
        <v>1306</v>
      </c>
      <c r="B1309" t="s">
        <v>220</v>
      </c>
      <c r="C1309" s="4">
        <v>0</v>
      </c>
      <c r="D1309">
        <v>0</v>
      </c>
      <c r="E1309" t="s">
        <v>212</v>
      </c>
      <c r="F1309" t="s">
        <v>215</v>
      </c>
    </row>
    <row r="1310" spans="1:6" x14ac:dyDescent="0.3">
      <c r="A1310">
        <v>1307</v>
      </c>
      <c r="B1310" t="s">
        <v>220</v>
      </c>
      <c r="C1310" s="4">
        <v>0</v>
      </c>
      <c r="D1310">
        <v>0</v>
      </c>
      <c r="E1310" t="s">
        <v>212</v>
      </c>
      <c r="F1310" t="s">
        <v>215</v>
      </c>
    </row>
    <row r="1311" spans="1:6" x14ac:dyDescent="0.3">
      <c r="A1311">
        <v>1308</v>
      </c>
      <c r="B1311" t="s">
        <v>220</v>
      </c>
      <c r="C1311" s="4">
        <v>0</v>
      </c>
      <c r="D1311">
        <v>0</v>
      </c>
      <c r="E1311" t="s">
        <v>212</v>
      </c>
      <c r="F1311" t="s">
        <v>215</v>
      </c>
    </row>
    <row r="1312" spans="1:6" x14ac:dyDescent="0.3">
      <c r="A1312">
        <v>1309</v>
      </c>
      <c r="B1312" t="s">
        <v>220</v>
      </c>
      <c r="C1312" s="4">
        <v>0</v>
      </c>
      <c r="D1312">
        <v>0</v>
      </c>
      <c r="E1312" t="s">
        <v>212</v>
      </c>
      <c r="F1312" t="s">
        <v>215</v>
      </c>
    </row>
    <row r="1313" spans="1:6" x14ac:dyDescent="0.3">
      <c r="A1313">
        <v>1310</v>
      </c>
      <c r="B1313" t="s">
        <v>220</v>
      </c>
      <c r="C1313" s="4">
        <v>0</v>
      </c>
      <c r="D1313">
        <v>0</v>
      </c>
      <c r="E1313" t="s">
        <v>212</v>
      </c>
      <c r="F1313" t="s">
        <v>215</v>
      </c>
    </row>
    <row r="1314" spans="1:6" x14ac:dyDescent="0.3">
      <c r="A1314">
        <v>1311</v>
      </c>
      <c r="B1314" t="s">
        <v>220</v>
      </c>
      <c r="C1314" s="4">
        <v>0</v>
      </c>
      <c r="D1314">
        <v>0</v>
      </c>
      <c r="E1314" t="s">
        <v>212</v>
      </c>
      <c r="F1314" t="s">
        <v>215</v>
      </c>
    </row>
    <row r="1315" spans="1:6" x14ac:dyDescent="0.3">
      <c r="A1315">
        <v>1312</v>
      </c>
      <c r="B1315" t="s">
        <v>220</v>
      </c>
      <c r="C1315" s="4">
        <v>0</v>
      </c>
      <c r="D1315">
        <v>0</v>
      </c>
      <c r="E1315" t="s">
        <v>212</v>
      </c>
      <c r="F1315" t="s">
        <v>215</v>
      </c>
    </row>
    <row r="1316" spans="1:6" x14ac:dyDescent="0.3">
      <c r="A1316">
        <v>1313</v>
      </c>
      <c r="B1316" t="s">
        <v>220</v>
      </c>
      <c r="C1316" s="4">
        <v>0</v>
      </c>
      <c r="D1316">
        <v>0</v>
      </c>
      <c r="E1316" t="s">
        <v>212</v>
      </c>
      <c r="F1316" t="s">
        <v>215</v>
      </c>
    </row>
    <row r="1317" spans="1:6" x14ac:dyDescent="0.3">
      <c r="A1317">
        <v>1314</v>
      </c>
      <c r="B1317" t="s">
        <v>220</v>
      </c>
      <c r="C1317" s="4">
        <v>0</v>
      </c>
      <c r="D1317">
        <v>0</v>
      </c>
      <c r="E1317" t="s">
        <v>212</v>
      </c>
      <c r="F1317" t="s">
        <v>215</v>
      </c>
    </row>
    <row r="1318" spans="1:6" x14ac:dyDescent="0.3">
      <c r="A1318">
        <v>1315</v>
      </c>
      <c r="B1318" t="s">
        <v>220</v>
      </c>
      <c r="C1318" s="4">
        <v>0</v>
      </c>
      <c r="D1318">
        <v>0</v>
      </c>
      <c r="E1318" t="s">
        <v>212</v>
      </c>
      <c r="F1318" t="s">
        <v>215</v>
      </c>
    </row>
    <row r="1319" spans="1:6" x14ac:dyDescent="0.3">
      <c r="A1319">
        <v>1316</v>
      </c>
      <c r="B1319" t="s">
        <v>220</v>
      </c>
      <c r="C1319" s="4">
        <v>0</v>
      </c>
      <c r="D1319">
        <v>0</v>
      </c>
      <c r="E1319" t="s">
        <v>212</v>
      </c>
      <c r="F1319" t="s">
        <v>215</v>
      </c>
    </row>
    <row r="1320" spans="1:6" x14ac:dyDescent="0.3">
      <c r="A1320">
        <v>1317</v>
      </c>
      <c r="B1320" t="s">
        <v>220</v>
      </c>
      <c r="C1320" s="4">
        <v>0</v>
      </c>
      <c r="D1320">
        <v>0</v>
      </c>
      <c r="E1320" t="s">
        <v>212</v>
      </c>
      <c r="F1320" t="s">
        <v>215</v>
      </c>
    </row>
    <row r="1321" spans="1:6" x14ac:dyDescent="0.3">
      <c r="A1321">
        <v>1318</v>
      </c>
      <c r="B1321" t="s">
        <v>220</v>
      </c>
      <c r="C1321" s="4">
        <v>0</v>
      </c>
      <c r="D1321">
        <v>0</v>
      </c>
      <c r="E1321" t="s">
        <v>212</v>
      </c>
      <c r="F1321" t="s">
        <v>215</v>
      </c>
    </row>
    <row r="1322" spans="1:6" x14ac:dyDescent="0.3">
      <c r="A1322">
        <v>1319</v>
      </c>
      <c r="B1322" t="s">
        <v>220</v>
      </c>
      <c r="C1322" s="4">
        <v>0</v>
      </c>
      <c r="D1322">
        <v>0</v>
      </c>
      <c r="E1322" t="s">
        <v>212</v>
      </c>
      <c r="F1322" t="s">
        <v>215</v>
      </c>
    </row>
    <row r="1323" spans="1:6" x14ac:dyDescent="0.3">
      <c r="A1323">
        <v>1320</v>
      </c>
      <c r="B1323" t="s">
        <v>220</v>
      </c>
      <c r="C1323" s="4">
        <v>0</v>
      </c>
      <c r="D1323">
        <v>0</v>
      </c>
      <c r="E1323" t="s">
        <v>212</v>
      </c>
      <c r="F1323" t="s">
        <v>215</v>
      </c>
    </row>
    <row r="1324" spans="1:6" x14ac:dyDescent="0.3">
      <c r="A1324">
        <v>1321</v>
      </c>
      <c r="B1324" t="s">
        <v>220</v>
      </c>
      <c r="C1324" s="4">
        <v>0</v>
      </c>
      <c r="D1324">
        <v>0</v>
      </c>
      <c r="E1324" t="s">
        <v>212</v>
      </c>
      <c r="F1324" t="s">
        <v>215</v>
      </c>
    </row>
    <row r="1325" spans="1:6" x14ac:dyDescent="0.3">
      <c r="A1325">
        <v>1322</v>
      </c>
      <c r="B1325" t="s">
        <v>220</v>
      </c>
      <c r="C1325" s="4">
        <v>0</v>
      </c>
      <c r="D1325">
        <v>0</v>
      </c>
      <c r="E1325" t="s">
        <v>212</v>
      </c>
      <c r="F1325" t="s">
        <v>215</v>
      </c>
    </row>
    <row r="1326" spans="1:6" x14ac:dyDescent="0.3">
      <c r="A1326">
        <v>1323</v>
      </c>
      <c r="B1326" t="s">
        <v>220</v>
      </c>
      <c r="C1326" s="4">
        <v>0</v>
      </c>
      <c r="D1326">
        <v>0</v>
      </c>
      <c r="E1326" t="s">
        <v>212</v>
      </c>
      <c r="F1326" t="s">
        <v>215</v>
      </c>
    </row>
    <row r="1327" spans="1:6" x14ac:dyDescent="0.3">
      <c r="A1327">
        <v>1324</v>
      </c>
      <c r="B1327" t="s">
        <v>220</v>
      </c>
      <c r="C1327" s="4">
        <v>0</v>
      </c>
      <c r="D1327">
        <v>0</v>
      </c>
      <c r="E1327" t="s">
        <v>212</v>
      </c>
      <c r="F1327" t="s">
        <v>215</v>
      </c>
    </row>
    <row r="1328" spans="1:6" x14ac:dyDescent="0.3">
      <c r="A1328">
        <v>1325</v>
      </c>
      <c r="B1328" t="s">
        <v>220</v>
      </c>
      <c r="C1328" s="4">
        <v>0</v>
      </c>
      <c r="D1328">
        <v>0</v>
      </c>
      <c r="E1328" t="s">
        <v>212</v>
      </c>
      <c r="F1328" t="s">
        <v>215</v>
      </c>
    </row>
    <row r="1329" spans="1:6" x14ac:dyDescent="0.3">
      <c r="A1329">
        <v>1326</v>
      </c>
      <c r="B1329" t="s">
        <v>220</v>
      </c>
      <c r="C1329" s="4">
        <v>0</v>
      </c>
      <c r="D1329">
        <v>0</v>
      </c>
      <c r="E1329" t="s">
        <v>212</v>
      </c>
      <c r="F1329" t="s">
        <v>215</v>
      </c>
    </row>
    <row r="1330" spans="1:6" x14ac:dyDescent="0.3">
      <c r="A1330">
        <v>1327</v>
      </c>
      <c r="B1330" t="s">
        <v>220</v>
      </c>
      <c r="C1330" s="4">
        <v>0</v>
      </c>
      <c r="D1330">
        <v>0</v>
      </c>
      <c r="E1330" t="s">
        <v>212</v>
      </c>
      <c r="F1330" t="s">
        <v>215</v>
      </c>
    </row>
    <row r="1331" spans="1:6" x14ac:dyDescent="0.3">
      <c r="A1331">
        <v>1328</v>
      </c>
      <c r="B1331" t="s">
        <v>220</v>
      </c>
      <c r="C1331" s="4">
        <v>0</v>
      </c>
      <c r="D1331">
        <v>0</v>
      </c>
      <c r="E1331" t="s">
        <v>212</v>
      </c>
      <c r="F1331" t="s">
        <v>215</v>
      </c>
    </row>
    <row r="1332" spans="1:6" x14ac:dyDescent="0.3">
      <c r="A1332">
        <v>1329</v>
      </c>
      <c r="B1332" t="s">
        <v>220</v>
      </c>
      <c r="C1332" s="4">
        <v>0</v>
      </c>
      <c r="D1332">
        <v>0</v>
      </c>
      <c r="E1332" t="s">
        <v>212</v>
      </c>
      <c r="F1332" t="s">
        <v>215</v>
      </c>
    </row>
    <row r="1333" spans="1:6" x14ac:dyDescent="0.3">
      <c r="A1333">
        <v>1330</v>
      </c>
      <c r="B1333" t="s">
        <v>220</v>
      </c>
      <c r="C1333" s="4">
        <v>0</v>
      </c>
      <c r="D1333">
        <v>0</v>
      </c>
      <c r="E1333" t="s">
        <v>212</v>
      </c>
      <c r="F1333" t="s">
        <v>215</v>
      </c>
    </row>
    <row r="1334" spans="1:6" x14ac:dyDescent="0.3">
      <c r="A1334">
        <v>1331</v>
      </c>
      <c r="B1334" t="s">
        <v>220</v>
      </c>
      <c r="C1334" s="4">
        <v>0</v>
      </c>
      <c r="D1334">
        <v>0</v>
      </c>
      <c r="E1334" t="s">
        <v>212</v>
      </c>
      <c r="F1334" t="s">
        <v>215</v>
      </c>
    </row>
    <row r="1335" spans="1:6" x14ac:dyDescent="0.3">
      <c r="A1335">
        <v>1332</v>
      </c>
      <c r="B1335" t="s">
        <v>220</v>
      </c>
      <c r="C1335" s="4">
        <v>0</v>
      </c>
      <c r="D1335">
        <v>0</v>
      </c>
      <c r="E1335" t="s">
        <v>212</v>
      </c>
      <c r="F1335" t="s">
        <v>215</v>
      </c>
    </row>
    <row r="1336" spans="1:6" x14ac:dyDescent="0.3">
      <c r="A1336">
        <v>1333</v>
      </c>
      <c r="B1336" t="s">
        <v>220</v>
      </c>
      <c r="C1336" s="4">
        <v>0</v>
      </c>
      <c r="D1336">
        <v>0</v>
      </c>
      <c r="E1336" t="s">
        <v>212</v>
      </c>
      <c r="F1336" t="s">
        <v>215</v>
      </c>
    </row>
    <row r="1337" spans="1:6" x14ac:dyDescent="0.3">
      <c r="A1337">
        <v>1334</v>
      </c>
      <c r="B1337" t="s">
        <v>220</v>
      </c>
      <c r="C1337" s="4">
        <v>0</v>
      </c>
      <c r="D1337">
        <v>0</v>
      </c>
      <c r="E1337" t="s">
        <v>212</v>
      </c>
      <c r="F1337" t="s">
        <v>215</v>
      </c>
    </row>
    <row r="1338" spans="1:6" x14ac:dyDescent="0.3">
      <c r="A1338">
        <v>1335</v>
      </c>
      <c r="B1338" t="s">
        <v>220</v>
      </c>
      <c r="C1338" s="4">
        <v>0</v>
      </c>
      <c r="D1338">
        <v>0</v>
      </c>
      <c r="E1338" t="s">
        <v>212</v>
      </c>
      <c r="F1338" t="s">
        <v>215</v>
      </c>
    </row>
    <row r="1339" spans="1:6" x14ac:dyDescent="0.3">
      <c r="A1339">
        <v>1336</v>
      </c>
      <c r="B1339" t="s">
        <v>220</v>
      </c>
      <c r="C1339" s="4">
        <v>0</v>
      </c>
      <c r="D1339">
        <v>0</v>
      </c>
      <c r="E1339" t="s">
        <v>212</v>
      </c>
      <c r="F1339" t="s">
        <v>215</v>
      </c>
    </row>
    <row r="1340" spans="1:6" x14ac:dyDescent="0.3">
      <c r="A1340">
        <v>1337</v>
      </c>
      <c r="B1340" t="s">
        <v>220</v>
      </c>
      <c r="C1340" s="4">
        <v>0</v>
      </c>
      <c r="D1340">
        <v>0</v>
      </c>
      <c r="E1340" t="s">
        <v>212</v>
      </c>
      <c r="F1340" t="s">
        <v>215</v>
      </c>
    </row>
    <row r="1341" spans="1:6" x14ac:dyDescent="0.3">
      <c r="A1341">
        <v>1338</v>
      </c>
      <c r="B1341" t="s">
        <v>220</v>
      </c>
      <c r="C1341" s="4">
        <v>0</v>
      </c>
      <c r="D1341">
        <v>0</v>
      </c>
      <c r="E1341" t="s">
        <v>212</v>
      </c>
      <c r="F1341" t="s">
        <v>215</v>
      </c>
    </row>
    <row r="1342" spans="1:6" x14ac:dyDescent="0.3">
      <c r="A1342">
        <v>1339</v>
      </c>
      <c r="B1342" t="s">
        <v>220</v>
      </c>
      <c r="C1342" s="4">
        <v>0</v>
      </c>
      <c r="D1342">
        <v>0</v>
      </c>
      <c r="E1342" t="s">
        <v>212</v>
      </c>
      <c r="F1342" t="s">
        <v>215</v>
      </c>
    </row>
    <row r="1343" spans="1:6" x14ac:dyDescent="0.3">
      <c r="A1343">
        <v>1340</v>
      </c>
      <c r="B1343" t="s">
        <v>220</v>
      </c>
      <c r="C1343" s="4">
        <v>0</v>
      </c>
      <c r="D1343">
        <v>0</v>
      </c>
      <c r="E1343" t="s">
        <v>212</v>
      </c>
      <c r="F1343" t="s">
        <v>215</v>
      </c>
    </row>
    <row r="1344" spans="1:6" x14ac:dyDescent="0.3">
      <c r="A1344">
        <v>1341</v>
      </c>
      <c r="B1344" t="s">
        <v>220</v>
      </c>
      <c r="C1344" s="4">
        <v>0</v>
      </c>
      <c r="D1344">
        <v>0</v>
      </c>
      <c r="E1344" t="s">
        <v>212</v>
      </c>
      <c r="F1344" t="s">
        <v>215</v>
      </c>
    </row>
    <row r="1345" spans="1:6" x14ac:dyDescent="0.3">
      <c r="A1345">
        <v>1342</v>
      </c>
      <c r="B1345" t="s">
        <v>220</v>
      </c>
      <c r="C1345" s="4">
        <v>0</v>
      </c>
      <c r="D1345">
        <v>0</v>
      </c>
      <c r="E1345" t="s">
        <v>212</v>
      </c>
      <c r="F1345" t="s">
        <v>215</v>
      </c>
    </row>
    <row r="1346" spans="1:6" x14ac:dyDescent="0.3">
      <c r="A1346">
        <v>1343</v>
      </c>
      <c r="B1346" t="s">
        <v>220</v>
      </c>
      <c r="C1346" s="4">
        <v>0</v>
      </c>
      <c r="D1346">
        <v>0</v>
      </c>
      <c r="E1346" t="s">
        <v>212</v>
      </c>
      <c r="F1346" t="s">
        <v>215</v>
      </c>
    </row>
    <row r="1347" spans="1:6" x14ac:dyDescent="0.3">
      <c r="A1347">
        <v>1344</v>
      </c>
      <c r="B1347" t="s">
        <v>220</v>
      </c>
      <c r="C1347" s="4">
        <v>0</v>
      </c>
      <c r="D1347">
        <v>0</v>
      </c>
      <c r="E1347" t="s">
        <v>212</v>
      </c>
      <c r="F1347" t="s">
        <v>215</v>
      </c>
    </row>
    <row r="1348" spans="1:6" x14ac:dyDescent="0.3">
      <c r="A1348">
        <v>1345</v>
      </c>
      <c r="B1348" t="s">
        <v>220</v>
      </c>
      <c r="C1348" s="4">
        <v>0</v>
      </c>
      <c r="D1348">
        <v>0</v>
      </c>
      <c r="E1348" t="s">
        <v>212</v>
      </c>
      <c r="F1348" t="s">
        <v>215</v>
      </c>
    </row>
    <row r="1349" spans="1:6" x14ac:dyDescent="0.3">
      <c r="A1349">
        <v>1346</v>
      </c>
      <c r="B1349" t="s">
        <v>220</v>
      </c>
      <c r="C1349" s="4">
        <v>0</v>
      </c>
      <c r="D1349">
        <v>0</v>
      </c>
      <c r="E1349" t="s">
        <v>212</v>
      </c>
      <c r="F1349" t="s">
        <v>215</v>
      </c>
    </row>
    <row r="1350" spans="1:6" x14ac:dyDescent="0.3">
      <c r="A1350">
        <v>1347</v>
      </c>
      <c r="B1350" t="s">
        <v>220</v>
      </c>
      <c r="C1350" s="4">
        <v>0</v>
      </c>
      <c r="D1350">
        <v>0</v>
      </c>
      <c r="E1350" t="s">
        <v>212</v>
      </c>
      <c r="F1350" t="s">
        <v>215</v>
      </c>
    </row>
    <row r="1351" spans="1:6" x14ac:dyDescent="0.3">
      <c r="A1351">
        <v>1348</v>
      </c>
      <c r="B1351" t="s">
        <v>220</v>
      </c>
      <c r="C1351" s="4">
        <v>0</v>
      </c>
      <c r="D1351">
        <v>0</v>
      </c>
      <c r="E1351" t="s">
        <v>212</v>
      </c>
      <c r="F1351" t="s">
        <v>215</v>
      </c>
    </row>
    <row r="1352" spans="1:6" x14ac:dyDescent="0.3">
      <c r="A1352">
        <v>1349</v>
      </c>
      <c r="B1352" t="s">
        <v>220</v>
      </c>
      <c r="C1352" s="4">
        <v>0</v>
      </c>
      <c r="D1352">
        <v>0</v>
      </c>
      <c r="E1352" t="s">
        <v>212</v>
      </c>
      <c r="F1352" t="s">
        <v>215</v>
      </c>
    </row>
    <row r="1353" spans="1:6" x14ac:dyDescent="0.3">
      <c r="A1353">
        <v>1350</v>
      </c>
      <c r="B1353" t="s">
        <v>220</v>
      </c>
      <c r="C1353" s="4">
        <v>0</v>
      </c>
      <c r="D1353">
        <v>0</v>
      </c>
      <c r="E1353" t="s">
        <v>212</v>
      </c>
      <c r="F1353" t="s">
        <v>215</v>
      </c>
    </row>
    <row r="1354" spans="1:6" x14ac:dyDescent="0.3">
      <c r="A1354">
        <v>1351</v>
      </c>
      <c r="B1354" t="s">
        <v>220</v>
      </c>
      <c r="C1354" s="4">
        <v>0</v>
      </c>
      <c r="D1354">
        <v>0</v>
      </c>
      <c r="E1354" t="s">
        <v>212</v>
      </c>
      <c r="F1354" t="s">
        <v>215</v>
      </c>
    </row>
    <row r="1355" spans="1:6" x14ac:dyDescent="0.3">
      <c r="A1355">
        <v>1352</v>
      </c>
      <c r="B1355" t="s">
        <v>220</v>
      </c>
      <c r="C1355" s="4">
        <v>0</v>
      </c>
      <c r="D1355">
        <v>0</v>
      </c>
      <c r="E1355" t="s">
        <v>212</v>
      </c>
      <c r="F1355" t="s">
        <v>215</v>
      </c>
    </row>
    <row r="1356" spans="1:6" x14ac:dyDescent="0.3">
      <c r="A1356">
        <v>1353</v>
      </c>
      <c r="B1356" t="s">
        <v>220</v>
      </c>
      <c r="C1356" s="4">
        <v>0</v>
      </c>
      <c r="D1356">
        <v>0</v>
      </c>
      <c r="E1356" t="s">
        <v>212</v>
      </c>
      <c r="F1356"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356"/>
  <sheetViews>
    <sheetView topLeftCell="A3" workbookViewId="0">
      <selection activeCell="A4" sqref="A4"/>
    </sheetView>
  </sheetViews>
  <sheetFormatPr baseColWidth="10" defaultColWidth="9.109375" defaultRowHeight="14.4" x14ac:dyDescent="0.3"/>
  <cols>
    <col min="1" max="1" width="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221</v>
      </c>
      <c r="C4">
        <v>0</v>
      </c>
      <c r="D4">
        <v>0</v>
      </c>
      <c r="E4" t="s">
        <v>212</v>
      </c>
      <c r="F4" t="s">
        <v>215</v>
      </c>
    </row>
    <row r="5" spans="1:6" x14ac:dyDescent="0.3">
      <c r="A5">
        <v>2</v>
      </c>
      <c r="B5" t="s">
        <v>221</v>
      </c>
      <c r="C5">
        <v>0</v>
      </c>
      <c r="D5">
        <v>0</v>
      </c>
      <c r="E5" t="s">
        <v>212</v>
      </c>
      <c r="F5" t="s">
        <v>215</v>
      </c>
    </row>
    <row r="6" spans="1:6" x14ac:dyDescent="0.3">
      <c r="A6">
        <v>3</v>
      </c>
      <c r="B6" t="s">
        <v>221</v>
      </c>
      <c r="C6">
        <v>0</v>
      </c>
      <c r="D6">
        <v>0</v>
      </c>
      <c r="E6" t="s">
        <v>212</v>
      </c>
      <c r="F6" t="s">
        <v>215</v>
      </c>
    </row>
    <row r="7" spans="1:6" x14ac:dyDescent="0.3">
      <c r="A7">
        <v>4</v>
      </c>
      <c r="B7" t="s">
        <v>221</v>
      </c>
      <c r="C7">
        <v>0</v>
      </c>
      <c r="D7">
        <v>0</v>
      </c>
      <c r="E7" t="s">
        <v>212</v>
      </c>
      <c r="F7" t="s">
        <v>215</v>
      </c>
    </row>
    <row r="8" spans="1:6" x14ac:dyDescent="0.3">
      <c r="A8">
        <v>5</v>
      </c>
      <c r="B8" t="s">
        <v>221</v>
      </c>
      <c r="C8">
        <v>0</v>
      </c>
      <c r="D8">
        <v>0</v>
      </c>
      <c r="E8" t="s">
        <v>212</v>
      </c>
      <c r="F8" t="s">
        <v>215</v>
      </c>
    </row>
    <row r="9" spans="1:6" x14ac:dyDescent="0.3">
      <c r="A9">
        <v>6</v>
      </c>
      <c r="B9" t="s">
        <v>221</v>
      </c>
      <c r="C9">
        <v>0</v>
      </c>
      <c r="D9">
        <v>0</v>
      </c>
      <c r="E9" t="s">
        <v>212</v>
      </c>
      <c r="F9" t="s">
        <v>215</v>
      </c>
    </row>
    <row r="10" spans="1:6" x14ac:dyDescent="0.3">
      <c r="A10">
        <v>7</v>
      </c>
      <c r="B10" t="s">
        <v>221</v>
      </c>
      <c r="C10">
        <v>0</v>
      </c>
      <c r="D10">
        <v>0</v>
      </c>
      <c r="E10" t="s">
        <v>212</v>
      </c>
      <c r="F10" t="s">
        <v>215</v>
      </c>
    </row>
    <row r="11" spans="1:6" x14ac:dyDescent="0.3">
      <c r="A11">
        <v>8</v>
      </c>
      <c r="B11" t="s">
        <v>221</v>
      </c>
      <c r="C11">
        <v>0</v>
      </c>
      <c r="D11">
        <v>0</v>
      </c>
      <c r="E11" t="s">
        <v>212</v>
      </c>
      <c r="F11" t="s">
        <v>215</v>
      </c>
    </row>
    <row r="12" spans="1:6" x14ac:dyDescent="0.3">
      <c r="A12">
        <v>9</v>
      </c>
      <c r="B12" t="s">
        <v>221</v>
      </c>
      <c r="C12">
        <v>0</v>
      </c>
      <c r="D12">
        <v>0</v>
      </c>
      <c r="E12" t="s">
        <v>212</v>
      </c>
      <c r="F12" t="s">
        <v>215</v>
      </c>
    </row>
    <row r="13" spans="1:6" x14ac:dyDescent="0.3">
      <c r="A13">
        <v>10</v>
      </c>
      <c r="B13" t="s">
        <v>221</v>
      </c>
      <c r="C13">
        <v>0</v>
      </c>
      <c r="D13">
        <v>0</v>
      </c>
      <c r="E13" t="s">
        <v>212</v>
      </c>
      <c r="F13" t="s">
        <v>215</v>
      </c>
    </row>
    <row r="14" spans="1:6" x14ac:dyDescent="0.3">
      <c r="A14">
        <v>11</v>
      </c>
      <c r="B14" t="s">
        <v>221</v>
      </c>
      <c r="C14">
        <v>0</v>
      </c>
      <c r="D14">
        <v>0</v>
      </c>
      <c r="E14" t="s">
        <v>212</v>
      </c>
      <c r="F14" t="s">
        <v>215</v>
      </c>
    </row>
    <row r="15" spans="1:6" x14ac:dyDescent="0.3">
      <c r="A15">
        <v>12</v>
      </c>
      <c r="B15" t="s">
        <v>221</v>
      </c>
      <c r="C15">
        <v>0</v>
      </c>
      <c r="D15">
        <v>0</v>
      </c>
      <c r="E15" t="s">
        <v>212</v>
      </c>
      <c r="F15" t="s">
        <v>215</v>
      </c>
    </row>
    <row r="16" spans="1:6" x14ac:dyDescent="0.3">
      <c r="A16">
        <v>13</v>
      </c>
      <c r="B16" t="s">
        <v>221</v>
      </c>
      <c r="C16">
        <v>0</v>
      </c>
      <c r="D16">
        <v>0</v>
      </c>
      <c r="E16" t="s">
        <v>212</v>
      </c>
      <c r="F16" t="s">
        <v>215</v>
      </c>
    </row>
    <row r="17" spans="1:6" x14ac:dyDescent="0.3">
      <c r="A17">
        <v>14</v>
      </c>
      <c r="B17" t="s">
        <v>221</v>
      </c>
      <c r="C17">
        <v>0</v>
      </c>
      <c r="D17">
        <v>0</v>
      </c>
      <c r="E17" t="s">
        <v>212</v>
      </c>
      <c r="F17" t="s">
        <v>215</v>
      </c>
    </row>
    <row r="18" spans="1:6" x14ac:dyDescent="0.3">
      <c r="A18">
        <v>15</v>
      </c>
      <c r="B18" t="s">
        <v>221</v>
      </c>
      <c r="C18">
        <v>0</v>
      </c>
      <c r="D18">
        <v>0</v>
      </c>
      <c r="E18" t="s">
        <v>212</v>
      </c>
      <c r="F18" t="s">
        <v>215</v>
      </c>
    </row>
    <row r="19" spans="1:6" x14ac:dyDescent="0.3">
      <c r="A19">
        <v>16</v>
      </c>
      <c r="B19" t="s">
        <v>221</v>
      </c>
      <c r="C19">
        <v>0</v>
      </c>
      <c r="D19">
        <v>0</v>
      </c>
      <c r="E19" t="s">
        <v>212</v>
      </c>
      <c r="F19" t="s">
        <v>215</v>
      </c>
    </row>
    <row r="20" spans="1:6" x14ac:dyDescent="0.3">
      <c r="A20">
        <v>17</v>
      </c>
      <c r="B20" t="s">
        <v>221</v>
      </c>
      <c r="C20">
        <v>0</v>
      </c>
      <c r="D20">
        <v>0</v>
      </c>
      <c r="E20" t="s">
        <v>212</v>
      </c>
      <c r="F20" t="s">
        <v>215</v>
      </c>
    </row>
    <row r="21" spans="1:6" x14ac:dyDescent="0.3">
      <c r="A21">
        <v>18</v>
      </c>
      <c r="B21" t="s">
        <v>221</v>
      </c>
      <c r="C21">
        <v>0</v>
      </c>
      <c r="D21">
        <v>0</v>
      </c>
      <c r="E21" t="s">
        <v>212</v>
      </c>
      <c r="F21" t="s">
        <v>215</v>
      </c>
    </row>
    <row r="22" spans="1:6" x14ac:dyDescent="0.3">
      <c r="A22">
        <v>19</v>
      </c>
      <c r="B22" t="s">
        <v>221</v>
      </c>
      <c r="C22">
        <v>0</v>
      </c>
      <c r="D22">
        <v>0</v>
      </c>
      <c r="E22" t="s">
        <v>212</v>
      </c>
      <c r="F22" t="s">
        <v>215</v>
      </c>
    </row>
    <row r="23" spans="1:6" x14ac:dyDescent="0.3">
      <c r="A23">
        <v>20</v>
      </c>
      <c r="B23" t="s">
        <v>221</v>
      </c>
      <c r="C23">
        <v>0</v>
      </c>
      <c r="D23">
        <v>0</v>
      </c>
      <c r="E23" t="s">
        <v>212</v>
      </c>
      <c r="F23" t="s">
        <v>215</v>
      </c>
    </row>
    <row r="24" spans="1:6" x14ac:dyDescent="0.3">
      <c r="A24">
        <v>21</v>
      </c>
      <c r="B24" t="s">
        <v>221</v>
      </c>
      <c r="C24">
        <v>0</v>
      </c>
      <c r="D24">
        <v>0</v>
      </c>
      <c r="E24" t="s">
        <v>212</v>
      </c>
      <c r="F24" t="s">
        <v>215</v>
      </c>
    </row>
    <row r="25" spans="1:6" x14ac:dyDescent="0.3">
      <c r="A25">
        <v>22</v>
      </c>
      <c r="B25" t="s">
        <v>221</v>
      </c>
      <c r="C25">
        <v>0</v>
      </c>
      <c r="D25">
        <v>0</v>
      </c>
      <c r="E25" t="s">
        <v>212</v>
      </c>
      <c r="F25" t="s">
        <v>215</v>
      </c>
    </row>
    <row r="26" spans="1:6" x14ac:dyDescent="0.3">
      <c r="A26">
        <v>23</v>
      </c>
      <c r="B26" t="s">
        <v>221</v>
      </c>
      <c r="C26">
        <v>0</v>
      </c>
      <c r="D26">
        <v>0</v>
      </c>
      <c r="E26" t="s">
        <v>212</v>
      </c>
      <c r="F26" t="s">
        <v>215</v>
      </c>
    </row>
    <row r="27" spans="1:6" x14ac:dyDescent="0.3">
      <c r="A27">
        <v>24</v>
      </c>
      <c r="B27" t="s">
        <v>221</v>
      </c>
      <c r="C27">
        <v>0</v>
      </c>
      <c r="D27">
        <v>0</v>
      </c>
      <c r="E27" t="s">
        <v>212</v>
      </c>
      <c r="F27" t="s">
        <v>215</v>
      </c>
    </row>
    <row r="28" spans="1:6" x14ac:dyDescent="0.3">
      <c r="A28">
        <v>25</v>
      </c>
      <c r="B28" t="s">
        <v>221</v>
      </c>
      <c r="C28">
        <v>0</v>
      </c>
      <c r="D28">
        <v>0</v>
      </c>
      <c r="E28" t="s">
        <v>212</v>
      </c>
      <c r="F28" t="s">
        <v>215</v>
      </c>
    </row>
    <row r="29" spans="1:6" x14ac:dyDescent="0.3">
      <c r="A29">
        <v>26</v>
      </c>
      <c r="B29" t="s">
        <v>221</v>
      </c>
      <c r="C29">
        <v>0</v>
      </c>
      <c r="D29">
        <v>0</v>
      </c>
      <c r="E29" t="s">
        <v>212</v>
      </c>
      <c r="F29" t="s">
        <v>215</v>
      </c>
    </row>
    <row r="30" spans="1:6" x14ac:dyDescent="0.3">
      <c r="A30">
        <v>27</v>
      </c>
      <c r="B30" t="s">
        <v>221</v>
      </c>
      <c r="C30">
        <v>0</v>
      </c>
      <c r="D30">
        <v>0</v>
      </c>
      <c r="E30" t="s">
        <v>212</v>
      </c>
      <c r="F30" t="s">
        <v>215</v>
      </c>
    </row>
    <row r="31" spans="1:6" x14ac:dyDescent="0.3">
      <c r="A31">
        <v>28</v>
      </c>
      <c r="B31" t="s">
        <v>221</v>
      </c>
      <c r="C31">
        <v>0</v>
      </c>
      <c r="D31">
        <v>0</v>
      </c>
      <c r="E31" t="s">
        <v>212</v>
      </c>
      <c r="F31" t="s">
        <v>215</v>
      </c>
    </row>
    <row r="32" spans="1:6" x14ac:dyDescent="0.3">
      <c r="A32">
        <v>29</v>
      </c>
      <c r="B32" t="s">
        <v>221</v>
      </c>
      <c r="C32">
        <v>0</v>
      </c>
      <c r="D32">
        <v>0</v>
      </c>
      <c r="E32" t="s">
        <v>212</v>
      </c>
      <c r="F32" t="s">
        <v>215</v>
      </c>
    </row>
    <row r="33" spans="1:6" x14ac:dyDescent="0.3">
      <c r="A33">
        <v>30</v>
      </c>
      <c r="B33" t="s">
        <v>221</v>
      </c>
      <c r="C33">
        <v>0</v>
      </c>
      <c r="D33">
        <v>0</v>
      </c>
      <c r="E33" t="s">
        <v>212</v>
      </c>
      <c r="F33" t="s">
        <v>215</v>
      </c>
    </row>
    <row r="34" spans="1:6" x14ac:dyDescent="0.3">
      <c r="A34">
        <v>31</v>
      </c>
      <c r="B34" t="s">
        <v>221</v>
      </c>
      <c r="C34">
        <v>0</v>
      </c>
      <c r="D34">
        <v>0</v>
      </c>
      <c r="E34" t="s">
        <v>212</v>
      </c>
      <c r="F34" t="s">
        <v>215</v>
      </c>
    </row>
    <row r="35" spans="1:6" x14ac:dyDescent="0.3">
      <c r="A35">
        <v>32</v>
      </c>
      <c r="B35" t="s">
        <v>221</v>
      </c>
      <c r="C35">
        <v>0</v>
      </c>
      <c r="D35">
        <v>0</v>
      </c>
      <c r="E35" t="s">
        <v>212</v>
      </c>
      <c r="F35" t="s">
        <v>215</v>
      </c>
    </row>
    <row r="36" spans="1:6" x14ac:dyDescent="0.3">
      <c r="A36">
        <v>33</v>
      </c>
      <c r="B36" t="s">
        <v>221</v>
      </c>
      <c r="C36">
        <v>0</v>
      </c>
      <c r="D36">
        <v>0</v>
      </c>
      <c r="E36" t="s">
        <v>212</v>
      </c>
      <c r="F36" t="s">
        <v>215</v>
      </c>
    </row>
    <row r="37" spans="1:6" x14ac:dyDescent="0.3">
      <c r="A37">
        <v>34</v>
      </c>
      <c r="B37" t="s">
        <v>221</v>
      </c>
      <c r="C37">
        <v>0</v>
      </c>
      <c r="D37">
        <v>0</v>
      </c>
      <c r="E37" t="s">
        <v>212</v>
      </c>
      <c r="F37" t="s">
        <v>215</v>
      </c>
    </row>
    <row r="38" spans="1:6" x14ac:dyDescent="0.3">
      <c r="A38">
        <v>35</v>
      </c>
      <c r="B38" t="s">
        <v>221</v>
      </c>
      <c r="C38">
        <v>0</v>
      </c>
      <c r="D38">
        <v>0</v>
      </c>
      <c r="E38" t="s">
        <v>212</v>
      </c>
      <c r="F38" t="s">
        <v>215</v>
      </c>
    </row>
    <row r="39" spans="1:6" x14ac:dyDescent="0.3">
      <c r="A39">
        <v>36</v>
      </c>
      <c r="B39" t="s">
        <v>221</v>
      </c>
      <c r="C39">
        <v>0</v>
      </c>
      <c r="D39">
        <v>0</v>
      </c>
      <c r="E39" t="s">
        <v>212</v>
      </c>
      <c r="F39" t="s">
        <v>215</v>
      </c>
    </row>
    <row r="40" spans="1:6" x14ac:dyDescent="0.3">
      <c r="A40">
        <v>37</v>
      </c>
      <c r="B40" t="s">
        <v>221</v>
      </c>
      <c r="C40">
        <v>0</v>
      </c>
      <c r="D40">
        <v>0</v>
      </c>
      <c r="E40" t="s">
        <v>212</v>
      </c>
      <c r="F40" t="s">
        <v>215</v>
      </c>
    </row>
    <row r="41" spans="1:6" x14ac:dyDescent="0.3">
      <c r="A41">
        <v>38</v>
      </c>
      <c r="B41" t="s">
        <v>221</v>
      </c>
      <c r="C41">
        <v>0</v>
      </c>
      <c r="D41">
        <v>0</v>
      </c>
      <c r="E41" t="s">
        <v>212</v>
      </c>
      <c r="F41" t="s">
        <v>215</v>
      </c>
    </row>
    <row r="42" spans="1:6" x14ac:dyDescent="0.3">
      <c r="A42">
        <v>39</v>
      </c>
      <c r="B42" t="s">
        <v>221</v>
      </c>
      <c r="C42">
        <v>0</v>
      </c>
      <c r="D42">
        <v>0</v>
      </c>
      <c r="E42" t="s">
        <v>212</v>
      </c>
      <c r="F42" t="s">
        <v>215</v>
      </c>
    </row>
    <row r="43" spans="1:6" x14ac:dyDescent="0.3">
      <c r="A43">
        <v>40</v>
      </c>
      <c r="B43" t="s">
        <v>221</v>
      </c>
      <c r="C43">
        <v>0</v>
      </c>
      <c r="D43">
        <v>0</v>
      </c>
      <c r="E43" t="s">
        <v>212</v>
      </c>
      <c r="F43" t="s">
        <v>215</v>
      </c>
    </row>
    <row r="44" spans="1:6" x14ac:dyDescent="0.3">
      <c r="A44">
        <v>41</v>
      </c>
      <c r="B44" t="s">
        <v>221</v>
      </c>
      <c r="C44">
        <v>0</v>
      </c>
      <c r="D44">
        <v>0</v>
      </c>
      <c r="E44" t="s">
        <v>212</v>
      </c>
      <c r="F44" t="s">
        <v>215</v>
      </c>
    </row>
    <row r="45" spans="1:6" x14ac:dyDescent="0.3">
      <c r="A45">
        <v>42</v>
      </c>
      <c r="B45" t="s">
        <v>221</v>
      </c>
      <c r="C45">
        <v>0</v>
      </c>
      <c r="D45">
        <v>0</v>
      </c>
      <c r="E45" t="s">
        <v>212</v>
      </c>
      <c r="F45" t="s">
        <v>215</v>
      </c>
    </row>
    <row r="46" spans="1:6" x14ac:dyDescent="0.3">
      <c r="A46">
        <v>43</v>
      </c>
      <c r="B46" t="s">
        <v>221</v>
      </c>
      <c r="C46">
        <v>0</v>
      </c>
      <c r="D46">
        <v>0</v>
      </c>
      <c r="E46" t="s">
        <v>212</v>
      </c>
      <c r="F46" t="s">
        <v>215</v>
      </c>
    </row>
    <row r="47" spans="1:6" x14ac:dyDescent="0.3">
      <c r="A47">
        <v>44</v>
      </c>
      <c r="B47" t="s">
        <v>221</v>
      </c>
      <c r="C47">
        <v>0</v>
      </c>
      <c r="D47">
        <v>0</v>
      </c>
      <c r="E47" t="s">
        <v>212</v>
      </c>
      <c r="F47" t="s">
        <v>215</v>
      </c>
    </row>
    <row r="48" spans="1:6" x14ac:dyDescent="0.3">
      <c r="A48">
        <v>45</v>
      </c>
      <c r="B48" t="s">
        <v>221</v>
      </c>
      <c r="C48">
        <v>0</v>
      </c>
      <c r="D48">
        <v>0</v>
      </c>
      <c r="E48" t="s">
        <v>212</v>
      </c>
      <c r="F48" t="s">
        <v>215</v>
      </c>
    </row>
    <row r="49" spans="1:6" x14ac:dyDescent="0.3">
      <c r="A49">
        <v>46</v>
      </c>
      <c r="B49" t="s">
        <v>221</v>
      </c>
      <c r="C49">
        <v>0</v>
      </c>
      <c r="D49">
        <v>0</v>
      </c>
      <c r="E49" t="s">
        <v>212</v>
      </c>
      <c r="F49" t="s">
        <v>215</v>
      </c>
    </row>
    <row r="50" spans="1:6" x14ac:dyDescent="0.3">
      <c r="A50">
        <v>47</v>
      </c>
      <c r="B50" t="s">
        <v>221</v>
      </c>
      <c r="C50">
        <v>4779.6000000000004</v>
      </c>
      <c r="D50">
        <v>0</v>
      </c>
      <c r="E50" t="s">
        <v>212</v>
      </c>
      <c r="F50" t="s">
        <v>215</v>
      </c>
    </row>
    <row r="51" spans="1:6" x14ac:dyDescent="0.3">
      <c r="A51">
        <v>48</v>
      </c>
      <c r="B51" t="s">
        <v>221</v>
      </c>
      <c r="C51">
        <v>0</v>
      </c>
      <c r="D51">
        <v>0</v>
      </c>
      <c r="E51" t="s">
        <v>212</v>
      </c>
      <c r="F51" t="s">
        <v>215</v>
      </c>
    </row>
    <row r="52" spans="1:6" x14ac:dyDescent="0.3">
      <c r="A52">
        <v>49</v>
      </c>
      <c r="B52" t="s">
        <v>221</v>
      </c>
      <c r="C52">
        <v>0</v>
      </c>
      <c r="D52">
        <v>0</v>
      </c>
      <c r="E52" t="s">
        <v>212</v>
      </c>
      <c r="F52" t="s">
        <v>215</v>
      </c>
    </row>
    <row r="53" spans="1:6" x14ac:dyDescent="0.3">
      <c r="A53">
        <v>50</v>
      </c>
      <c r="B53" t="s">
        <v>221</v>
      </c>
      <c r="C53">
        <v>0</v>
      </c>
      <c r="D53">
        <v>0</v>
      </c>
      <c r="E53" t="s">
        <v>212</v>
      </c>
      <c r="F53" t="s">
        <v>215</v>
      </c>
    </row>
    <row r="54" spans="1:6" x14ac:dyDescent="0.3">
      <c r="A54">
        <v>51</v>
      </c>
      <c r="B54" t="s">
        <v>221</v>
      </c>
      <c r="C54">
        <v>4779.6000000000004</v>
      </c>
      <c r="D54">
        <v>0</v>
      </c>
      <c r="E54" t="s">
        <v>212</v>
      </c>
      <c r="F54" t="s">
        <v>215</v>
      </c>
    </row>
    <row r="55" spans="1:6" x14ac:dyDescent="0.3">
      <c r="A55">
        <v>52</v>
      </c>
      <c r="B55" t="s">
        <v>221</v>
      </c>
      <c r="C55">
        <v>0</v>
      </c>
      <c r="D55">
        <v>0</v>
      </c>
      <c r="E55" t="s">
        <v>212</v>
      </c>
      <c r="F55" t="s">
        <v>215</v>
      </c>
    </row>
    <row r="56" spans="1:6" x14ac:dyDescent="0.3">
      <c r="A56">
        <v>53</v>
      </c>
      <c r="B56" t="s">
        <v>221</v>
      </c>
      <c r="C56">
        <v>0</v>
      </c>
      <c r="D56">
        <v>0</v>
      </c>
      <c r="E56" t="s">
        <v>212</v>
      </c>
      <c r="F56" t="s">
        <v>215</v>
      </c>
    </row>
    <row r="57" spans="1:6" x14ac:dyDescent="0.3">
      <c r="A57">
        <v>54</v>
      </c>
      <c r="B57" t="s">
        <v>221</v>
      </c>
      <c r="C57">
        <v>0</v>
      </c>
      <c r="D57">
        <v>0</v>
      </c>
      <c r="E57" t="s">
        <v>212</v>
      </c>
      <c r="F57" t="s">
        <v>215</v>
      </c>
    </row>
    <row r="58" spans="1:6" x14ac:dyDescent="0.3">
      <c r="A58">
        <v>55</v>
      </c>
      <c r="B58" t="s">
        <v>221</v>
      </c>
      <c r="C58">
        <v>4779.6000000000004</v>
      </c>
      <c r="D58">
        <v>0</v>
      </c>
      <c r="E58" t="s">
        <v>212</v>
      </c>
      <c r="F58" t="s">
        <v>215</v>
      </c>
    </row>
    <row r="59" spans="1:6" x14ac:dyDescent="0.3">
      <c r="A59">
        <v>56</v>
      </c>
      <c r="B59" t="s">
        <v>221</v>
      </c>
      <c r="C59">
        <v>0</v>
      </c>
      <c r="D59">
        <v>0</v>
      </c>
      <c r="E59" t="s">
        <v>212</v>
      </c>
      <c r="F59" t="s">
        <v>215</v>
      </c>
    </row>
    <row r="60" spans="1:6" x14ac:dyDescent="0.3">
      <c r="A60">
        <v>57</v>
      </c>
      <c r="B60" t="s">
        <v>221</v>
      </c>
      <c r="C60">
        <v>0</v>
      </c>
      <c r="D60">
        <v>0</v>
      </c>
      <c r="E60" t="s">
        <v>212</v>
      </c>
      <c r="F60" t="s">
        <v>215</v>
      </c>
    </row>
    <row r="61" spans="1:6" x14ac:dyDescent="0.3">
      <c r="A61">
        <v>58</v>
      </c>
      <c r="B61" t="s">
        <v>221</v>
      </c>
      <c r="C61">
        <v>0</v>
      </c>
      <c r="D61">
        <v>0</v>
      </c>
      <c r="E61" t="s">
        <v>212</v>
      </c>
      <c r="F61" t="s">
        <v>215</v>
      </c>
    </row>
    <row r="62" spans="1:6" x14ac:dyDescent="0.3">
      <c r="A62">
        <v>59</v>
      </c>
      <c r="B62" t="s">
        <v>221</v>
      </c>
      <c r="C62">
        <v>0</v>
      </c>
      <c r="D62">
        <v>0</v>
      </c>
      <c r="E62" t="s">
        <v>212</v>
      </c>
      <c r="F62" t="s">
        <v>215</v>
      </c>
    </row>
    <row r="63" spans="1:6" x14ac:dyDescent="0.3">
      <c r="A63">
        <v>60</v>
      </c>
      <c r="B63" t="s">
        <v>221</v>
      </c>
      <c r="C63">
        <v>0</v>
      </c>
      <c r="D63">
        <v>0</v>
      </c>
      <c r="E63" t="s">
        <v>212</v>
      </c>
      <c r="F63" t="s">
        <v>215</v>
      </c>
    </row>
    <row r="64" spans="1:6" x14ac:dyDescent="0.3">
      <c r="A64">
        <v>61</v>
      </c>
      <c r="B64" t="s">
        <v>221</v>
      </c>
      <c r="C64">
        <v>0</v>
      </c>
      <c r="D64">
        <v>0</v>
      </c>
      <c r="E64" t="s">
        <v>212</v>
      </c>
      <c r="F64" t="s">
        <v>215</v>
      </c>
    </row>
    <row r="65" spans="1:6" x14ac:dyDescent="0.3">
      <c r="A65">
        <v>62</v>
      </c>
      <c r="B65" t="s">
        <v>221</v>
      </c>
      <c r="C65">
        <v>0</v>
      </c>
      <c r="D65">
        <v>0</v>
      </c>
      <c r="E65" t="s">
        <v>212</v>
      </c>
      <c r="F65" t="s">
        <v>215</v>
      </c>
    </row>
    <row r="66" spans="1:6" x14ac:dyDescent="0.3">
      <c r="A66">
        <v>63</v>
      </c>
      <c r="B66" t="s">
        <v>221</v>
      </c>
      <c r="C66">
        <v>0</v>
      </c>
      <c r="D66">
        <v>0</v>
      </c>
      <c r="E66" t="s">
        <v>212</v>
      </c>
      <c r="F66" t="s">
        <v>215</v>
      </c>
    </row>
    <row r="67" spans="1:6" x14ac:dyDescent="0.3">
      <c r="A67">
        <v>64</v>
      </c>
      <c r="B67" t="s">
        <v>221</v>
      </c>
      <c r="C67">
        <v>0</v>
      </c>
      <c r="D67">
        <v>0</v>
      </c>
      <c r="E67" t="s">
        <v>212</v>
      </c>
      <c r="F67" t="s">
        <v>215</v>
      </c>
    </row>
    <row r="68" spans="1:6" x14ac:dyDescent="0.3">
      <c r="A68">
        <v>65</v>
      </c>
      <c r="B68" t="s">
        <v>221</v>
      </c>
      <c r="C68">
        <v>0</v>
      </c>
      <c r="D68">
        <v>0</v>
      </c>
      <c r="E68" t="s">
        <v>212</v>
      </c>
      <c r="F68" t="s">
        <v>215</v>
      </c>
    </row>
    <row r="69" spans="1:6" x14ac:dyDescent="0.3">
      <c r="A69">
        <v>66</v>
      </c>
      <c r="B69" t="s">
        <v>221</v>
      </c>
      <c r="C69">
        <v>0</v>
      </c>
      <c r="D69">
        <v>0</v>
      </c>
      <c r="E69" t="s">
        <v>212</v>
      </c>
      <c r="F69" t="s">
        <v>215</v>
      </c>
    </row>
    <row r="70" spans="1:6" x14ac:dyDescent="0.3">
      <c r="A70">
        <v>67</v>
      </c>
      <c r="B70" t="s">
        <v>221</v>
      </c>
      <c r="C70">
        <v>0</v>
      </c>
      <c r="D70">
        <v>0</v>
      </c>
      <c r="E70" t="s">
        <v>212</v>
      </c>
      <c r="F70" t="s">
        <v>215</v>
      </c>
    </row>
    <row r="71" spans="1:6" x14ac:dyDescent="0.3">
      <c r="A71">
        <v>68</v>
      </c>
      <c r="B71" t="s">
        <v>221</v>
      </c>
      <c r="C71">
        <v>0</v>
      </c>
      <c r="D71">
        <v>0</v>
      </c>
      <c r="E71" t="s">
        <v>212</v>
      </c>
      <c r="F71" t="s">
        <v>215</v>
      </c>
    </row>
    <row r="72" spans="1:6" x14ac:dyDescent="0.3">
      <c r="A72">
        <v>69</v>
      </c>
      <c r="B72" t="s">
        <v>221</v>
      </c>
      <c r="C72">
        <v>0</v>
      </c>
      <c r="D72">
        <v>0</v>
      </c>
      <c r="E72" t="s">
        <v>212</v>
      </c>
      <c r="F72" t="s">
        <v>215</v>
      </c>
    </row>
    <row r="73" spans="1:6" x14ac:dyDescent="0.3">
      <c r="A73">
        <v>70</v>
      </c>
      <c r="B73" t="s">
        <v>221</v>
      </c>
      <c r="C73">
        <v>0</v>
      </c>
      <c r="D73">
        <v>0</v>
      </c>
      <c r="E73" t="s">
        <v>212</v>
      </c>
      <c r="F73" t="s">
        <v>215</v>
      </c>
    </row>
    <row r="74" spans="1:6" x14ac:dyDescent="0.3">
      <c r="A74">
        <v>71</v>
      </c>
      <c r="B74" t="s">
        <v>221</v>
      </c>
      <c r="C74">
        <v>0</v>
      </c>
      <c r="D74">
        <v>0</v>
      </c>
      <c r="E74" t="s">
        <v>212</v>
      </c>
      <c r="F74" t="s">
        <v>215</v>
      </c>
    </row>
    <row r="75" spans="1:6" x14ac:dyDescent="0.3">
      <c r="A75">
        <v>72</v>
      </c>
      <c r="B75" t="s">
        <v>221</v>
      </c>
      <c r="C75">
        <v>0</v>
      </c>
      <c r="D75">
        <v>0</v>
      </c>
      <c r="E75" t="s">
        <v>212</v>
      </c>
      <c r="F75" t="s">
        <v>215</v>
      </c>
    </row>
    <row r="76" spans="1:6" x14ac:dyDescent="0.3">
      <c r="A76">
        <v>73</v>
      </c>
      <c r="B76" t="s">
        <v>221</v>
      </c>
      <c r="C76">
        <v>0</v>
      </c>
      <c r="D76">
        <v>0</v>
      </c>
      <c r="E76" t="s">
        <v>212</v>
      </c>
      <c r="F76" t="s">
        <v>215</v>
      </c>
    </row>
    <row r="77" spans="1:6" x14ac:dyDescent="0.3">
      <c r="A77">
        <v>74</v>
      </c>
      <c r="B77" t="s">
        <v>221</v>
      </c>
      <c r="C77">
        <v>0</v>
      </c>
      <c r="D77">
        <v>0</v>
      </c>
      <c r="E77" t="s">
        <v>212</v>
      </c>
      <c r="F77" t="s">
        <v>215</v>
      </c>
    </row>
    <row r="78" spans="1:6" x14ac:dyDescent="0.3">
      <c r="A78">
        <v>75</v>
      </c>
      <c r="B78" t="s">
        <v>221</v>
      </c>
      <c r="C78">
        <v>0</v>
      </c>
      <c r="D78">
        <v>0</v>
      </c>
      <c r="E78" t="s">
        <v>212</v>
      </c>
      <c r="F78" t="s">
        <v>215</v>
      </c>
    </row>
    <row r="79" spans="1:6" x14ac:dyDescent="0.3">
      <c r="A79">
        <v>76</v>
      </c>
      <c r="B79" t="s">
        <v>221</v>
      </c>
      <c r="C79">
        <v>4779.6000000000004</v>
      </c>
      <c r="D79">
        <v>0</v>
      </c>
      <c r="E79" t="s">
        <v>212</v>
      </c>
      <c r="F79" t="s">
        <v>215</v>
      </c>
    </row>
    <row r="80" spans="1:6" x14ac:dyDescent="0.3">
      <c r="A80">
        <v>77</v>
      </c>
      <c r="B80" t="s">
        <v>221</v>
      </c>
      <c r="C80">
        <v>4779.6000000000004</v>
      </c>
      <c r="D80">
        <v>0</v>
      </c>
      <c r="E80" t="s">
        <v>212</v>
      </c>
      <c r="F80" t="s">
        <v>215</v>
      </c>
    </row>
    <row r="81" spans="1:6" x14ac:dyDescent="0.3">
      <c r="A81">
        <v>78</v>
      </c>
      <c r="B81" t="s">
        <v>221</v>
      </c>
      <c r="C81">
        <v>0</v>
      </c>
      <c r="D81">
        <v>0</v>
      </c>
      <c r="E81" t="s">
        <v>212</v>
      </c>
      <c r="F81" t="s">
        <v>215</v>
      </c>
    </row>
    <row r="82" spans="1:6" x14ac:dyDescent="0.3">
      <c r="A82">
        <v>79</v>
      </c>
      <c r="B82" t="s">
        <v>221</v>
      </c>
      <c r="C82">
        <v>0</v>
      </c>
      <c r="D82">
        <v>0</v>
      </c>
      <c r="E82" t="s">
        <v>212</v>
      </c>
      <c r="F82" t="s">
        <v>215</v>
      </c>
    </row>
    <row r="83" spans="1:6" x14ac:dyDescent="0.3">
      <c r="A83">
        <v>80</v>
      </c>
      <c r="B83" t="s">
        <v>221</v>
      </c>
      <c r="C83">
        <v>4779.6000000000004</v>
      </c>
      <c r="D83">
        <v>0</v>
      </c>
      <c r="E83" t="s">
        <v>212</v>
      </c>
      <c r="F83" t="s">
        <v>215</v>
      </c>
    </row>
    <row r="84" spans="1:6" x14ac:dyDescent="0.3">
      <c r="A84">
        <v>81</v>
      </c>
      <c r="B84" t="s">
        <v>221</v>
      </c>
      <c r="C84">
        <v>0</v>
      </c>
      <c r="D84">
        <v>0</v>
      </c>
      <c r="E84" t="s">
        <v>212</v>
      </c>
      <c r="F84" t="s">
        <v>215</v>
      </c>
    </row>
    <row r="85" spans="1:6" x14ac:dyDescent="0.3">
      <c r="A85">
        <v>82</v>
      </c>
      <c r="B85" t="s">
        <v>221</v>
      </c>
      <c r="C85">
        <v>0</v>
      </c>
      <c r="D85">
        <v>0</v>
      </c>
      <c r="E85" t="s">
        <v>212</v>
      </c>
      <c r="F85" t="s">
        <v>215</v>
      </c>
    </row>
    <row r="86" spans="1:6" x14ac:dyDescent="0.3">
      <c r="A86">
        <v>83</v>
      </c>
      <c r="B86" t="s">
        <v>221</v>
      </c>
      <c r="C86">
        <v>0</v>
      </c>
      <c r="D86">
        <v>0</v>
      </c>
      <c r="E86" t="s">
        <v>212</v>
      </c>
      <c r="F86" t="s">
        <v>215</v>
      </c>
    </row>
    <row r="87" spans="1:6" x14ac:dyDescent="0.3">
      <c r="A87">
        <v>84</v>
      </c>
      <c r="B87" t="s">
        <v>221</v>
      </c>
      <c r="C87">
        <v>0</v>
      </c>
      <c r="D87">
        <v>0</v>
      </c>
      <c r="E87" t="s">
        <v>212</v>
      </c>
      <c r="F87" t="s">
        <v>215</v>
      </c>
    </row>
    <row r="88" spans="1:6" x14ac:dyDescent="0.3">
      <c r="A88">
        <v>85</v>
      </c>
      <c r="B88" t="s">
        <v>221</v>
      </c>
      <c r="C88">
        <v>4779.6000000000004</v>
      </c>
      <c r="D88">
        <v>0</v>
      </c>
      <c r="E88" t="s">
        <v>212</v>
      </c>
      <c r="F88" t="s">
        <v>215</v>
      </c>
    </row>
    <row r="89" spans="1:6" x14ac:dyDescent="0.3">
      <c r="A89">
        <v>86</v>
      </c>
      <c r="B89" t="s">
        <v>221</v>
      </c>
      <c r="C89">
        <v>0</v>
      </c>
      <c r="D89">
        <v>0</v>
      </c>
      <c r="E89" t="s">
        <v>212</v>
      </c>
      <c r="F89" t="s">
        <v>215</v>
      </c>
    </row>
    <row r="90" spans="1:6" x14ac:dyDescent="0.3">
      <c r="A90">
        <v>87</v>
      </c>
      <c r="B90" t="s">
        <v>221</v>
      </c>
      <c r="C90">
        <v>0</v>
      </c>
      <c r="D90">
        <v>0</v>
      </c>
      <c r="E90" t="s">
        <v>212</v>
      </c>
      <c r="F90" t="s">
        <v>215</v>
      </c>
    </row>
    <row r="91" spans="1:6" x14ac:dyDescent="0.3">
      <c r="A91">
        <v>88</v>
      </c>
      <c r="B91" t="s">
        <v>221</v>
      </c>
      <c r="C91">
        <v>4779.6000000000004</v>
      </c>
      <c r="D91">
        <v>0</v>
      </c>
      <c r="E91" t="s">
        <v>212</v>
      </c>
      <c r="F91" t="s">
        <v>215</v>
      </c>
    </row>
    <row r="92" spans="1:6" x14ac:dyDescent="0.3">
      <c r="A92">
        <v>89</v>
      </c>
      <c r="B92" t="s">
        <v>221</v>
      </c>
      <c r="C92">
        <v>0</v>
      </c>
      <c r="D92">
        <v>0</v>
      </c>
      <c r="E92" t="s">
        <v>212</v>
      </c>
      <c r="F92" t="s">
        <v>215</v>
      </c>
    </row>
    <row r="93" spans="1:6" x14ac:dyDescent="0.3">
      <c r="A93">
        <v>90</v>
      </c>
      <c r="B93" t="s">
        <v>221</v>
      </c>
      <c r="C93">
        <v>0</v>
      </c>
      <c r="D93">
        <v>0</v>
      </c>
      <c r="E93" t="s">
        <v>212</v>
      </c>
      <c r="F93" t="s">
        <v>215</v>
      </c>
    </row>
    <row r="94" spans="1:6" x14ac:dyDescent="0.3">
      <c r="A94">
        <v>91</v>
      </c>
      <c r="B94" t="s">
        <v>221</v>
      </c>
      <c r="C94">
        <v>4779.6000000000004</v>
      </c>
      <c r="D94">
        <v>0</v>
      </c>
      <c r="E94" t="s">
        <v>212</v>
      </c>
      <c r="F94" t="s">
        <v>215</v>
      </c>
    </row>
    <row r="95" spans="1:6" x14ac:dyDescent="0.3">
      <c r="A95">
        <v>92</v>
      </c>
      <c r="B95" t="s">
        <v>221</v>
      </c>
      <c r="C95">
        <v>4779.6000000000004</v>
      </c>
      <c r="D95">
        <v>0</v>
      </c>
      <c r="E95" t="s">
        <v>212</v>
      </c>
      <c r="F95" t="s">
        <v>215</v>
      </c>
    </row>
    <row r="96" spans="1:6" x14ac:dyDescent="0.3">
      <c r="A96">
        <v>93</v>
      </c>
      <c r="B96" t="s">
        <v>221</v>
      </c>
      <c r="C96">
        <v>0</v>
      </c>
      <c r="D96">
        <v>0</v>
      </c>
      <c r="E96" t="s">
        <v>212</v>
      </c>
      <c r="F96" t="s">
        <v>215</v>
      </c>
    </row>
    <row r="97" spans="1:6" x14ac:dyDescent="0.3">
      <c r="A97">
        <v>94</v>
      </c>
      <c r="B97" t="s">
        <v>221</v>
      </c>
      <c r="C97">
        <v>0</v>
      </c>
      <c r="D97">
        <v>0</v>
      </c>
      <c r="E97" t="s">
        <v>212</v>
      </c>
      <c r="F97" t="s">
        <v>215</v>
      </c>
    </row>
    <row r="98" spans="1:6" x14ac:dyDescent="0.3">
      <c r="A98">
        <v>95</v>
      </c>
      <c r="B98" t="s">
        <v>221</v>
      </c>
      <c r="C98">
        <v>0</v>
      </c>
      <c r="D98">
        <v>0</v>
      </c>
      <c r="E98" t="s">
        <v>212</v>
      </c>
      <c r="F98" t="s">
        <v>215</v>
      </c>
    </row>
    <row r="99" spans="1:6" x14ac:dyDescent="0.3">
      <c r="A99">
        <v>96</v>
      </c>
      <c r="B99" t="s">
        <v>221</v>
      </c>
      <c r="C99">
        <v>0</v>
      </c>
      <c r="D99">
        <v>0</v>
      </c>
      <c r="E99" t="s">
        <v>212</v>
      </c>
      <c r="F99" t="s">
        <v>215</v>
      </c>
    </row>
    <row r="100" spans="1:6" x14ac:dyDescent="0.3">
      <c r="A100">
        <v>97</v>
      </c>
      <c r="B100" t="s">
        <v>221</v>
      </c>
      <c r="C100">
        <v>0</v>
      </c>
      <c r="D100">
        <v>0</v>
      </c>
      <c r="E100" t="s">
        <v>212</v>
      </c>
      <c r="F100" t="s">
        <v>215</v>
      </c>
    </row>
    <row r="101" spans="1:6" x14ac:dyDescent="0.3">
      <c r="A101">
        <v>98</v>
      </c>
      <c r="B101" t="s">
        <v>221</v>
      </c>
      <c r="C101">
        <v>0</v>
      </c>
      <c r="D101">
        <v>0</v>
      </c>
      <c r="E101" t="s">
        <v>212</v>
      </c>
      <c r="F101" t="s">
        <v>215</v>
      </c>
    </row>
    <row r="102" spans="1:6" x14ac:dyDescent="0.3">
      <c r="A102">
        <v>99</v>
      </c>
      <c r="B102" t="s">
        <v>221</v>
      </c>
      <c r="C102">
        <v>0</v>
      </c>
      <c r="D102">
        <v>0</v>
      </c>
      <c r="E102" t="s">
        <v>212</v>
      </c>
      <c r="F102" t="s">
        <v>215</v>
      </c>
    </row>
    <row r="103" spans="1:6" x14ac:dyDescent="0.3">
      <c r="A103">
        <v>100</v>
      </c>
      <c r="B103" t="s">
        <v>221</v>
      </c>
      <c r="C103">
        <v>0</v>
      </c>
      <c r="D103">
        <v>0</v>
      </c>
      <c r="E103" t="s">
        <v>212</v>
      </c>
      <c r="F103" t="s">
        <v>215</v>
      </c>
    </row>
    <row r="104" spans="1:6" x14ac:dyDescent="0.3">
      <c r="A104">
        <v>101</v>
      </c>
      <c r="B104" t="s">
        <v>221</v>
      </c>
      <c r="C104">
        <v>4779.6000000000004</v>
      </c>
      <c r="D104">
        <v>0</v>
      </c>
      <c r="E104" t="s">
        <v>212</v>
      </c>
      <c r="F104" t="s">
        <v>215</v>
      </c>
    </row>
    <row r="105" spans="1:6" x14ac:dyDescent="0.3">
      <c r="A105">
        <v>102</v>
      </c>
      <c r="B105" t="s">
        <v>221</v>
      </c>
      <c r="C105">
        <v>0</v>
      </c>
      <c r="D105">
        <v>0</v>
      </c>
      <c r="E105" t="s">
        <v>212</v>
      </c>
      <c r="F105" t="s">
        <v>215</v>
      </c>
    </row>
    <row r="106" spans="1:6" x14ac:dyDescent="0.3">
      <c r="A106">
        <v>103</v>
      </c>
      <c r="B106" t="s">
        <v>221</v>
      </c>
      <c r="C106">
        <v>0</v>
      </c>
      <c r="D106">
        <v>0</v>
      </c>
      <c r="E106" t="s">
        <v>212</v>
      </c>
      <c r="F106" t="s">
        <v>215</v>
      </c>
    </row>
    <row r="107" spans="1:6" x14ac:dyDescent="0.3">
      <c r="A107">
        <v>104</v>
      </c>
      <c r="B107" t="s">
        <v>221</v>
      </c>
      <c r="C107">
        <v>4779.6000000000004</v>
      </c>
      <c r="D107">
        <v>0</v>
      </c>
      <c r="E107" t="s">
        <v>212</v>
      </c>
      <c r="F107" t="s">
        <v>215</v>
      </c>
    </row>
    <row r="108" spans="1:6" x14ac:dyDescent="0.3">
      <c r="A108">
        <v>105</v>
      </c>
      <c r="B108" t="s">
        <v>221</v>
      </c>
      <c r="C108">
        <v>0</v>
      </c>
      <c r="D108">
        <v>0</v>
      </c>
      <c r="E108" t="s">
        <v>212</v>
      </c>
      <c r="F108" t="s">
        <v>215</v>
      </c>
    </row>
    <row r="109" spans="1:6" x14ac:dyDescent="0.3">
      <c r="A109">
        <v>106</v>
      </c>
      <c r="B109" t="s">
        <v>221</v>
      </c>
      <c r="C109">
        <v>0</v>
      </c>
      <c r="D109">
        <v>0</v>
      </c>
      <c r="E109" t="s">
        <v>212</v>
      </c>
      <c r="F109" t="s">
        <v>215</v>
      </c>
    </row>
    <row r="110" spans="1:6" x14ac:dyDescent="0.3">
      <c r="A110">
        <v>107</v>
      </c>
      <c r="B110" t="s">
        <v>221</v>
      </c>
      <c r="C110">
        <v>0</v>
      </c>
      <c r="D110">
        <v>0</v>
      </c>
      <c r="E110" t="s">
        <v>212</v>
      </c>
      <c r="F110" t="s">
        <v>215</v>
      </c>
    </row>
    <row r="111" spans="1:6" x14ac:dyDescent="0.3">
      <c r="A111">
        <v>108</v>
      </c>
      <c r="B111" t="s">
        <v>221</v>
      </c>
      <c r="C111">
        <v>0</v>
      </c>
      <c r="D111">
        <v>0</v>
      </c>
      <c r="E111" t="s">
        <v>212</v>
      </c>
      <c r="F111" t="s">
        <v>215</v>
      </c>
    </row>
    <row r="112" spans="1:6" x14ac:dyDescent="0.3">
      <c r="A112">
        <v>109</v>
      </c>
      <c r="B112" t="s">
        <v>221</v>
      </c>
      <c r="C112">
        <v>0</v>
      </c>
      <c r="D112">
        <v>0</v>
      </c>
      <c r="E112" t="s">
        <v>212</v>
      </c>
      <c r="F112" t="s">
        <v>215</v>
      </c>
    </row>
    <row r="113" spans="1:6" x14ac:dyDescent="0.3">
      <c r="A113">
        <v>110</v>
      </c>
      <c r="B113" t="s">
        <v>221</v>
      </c>
      <c r="C113">
        <v>4779.6000000000004</v>
      </c>
      <c r="D113">
        <v>0</v>
      </c>
      <c r="E113" t="s">
        <v>212</v>
      </c>
      <c r="F113" t="s">
        <v>215</v>
      </c>
    </row>
    <row r="114" spans="1:6" x14ac:dyDescent="0.3">
      <c r="A114">
        <v>111</v>
      </c>
      <c r="B114" t="s">
        <v>221</v>
      </c>
      <c r="C114">
        <v>0</v>
      </c>
      <c r="D114">
        <v>0</v>
      </c>
      <c r="E114" t="s">
        <v>212</v>
      </c>
      <c r="F114" t="s">
        <v>215</v>
      </c>
    </row>
    <row r="115" spans="1:6" x14ac:dyDescent="0.3">
      <c r="A115">
        <v>112</v>
      </c>
      <c r="B115" t="s">
        <v>221</v>
      </c>
      <c r="C115">
        <v>0</v>
      </c>
      <c r="D115">
        <v>0</v>
      </c>
      <c r="E115" t="s">
        <v>212</v>
      </c>
      <c r="F115" t="s">
        <v>215</v>
      </c>
    </row>
    <row r="116" spans="1:6" x14ac:dyDescent="0.3">
      <c r="A116">
        <v>113</v>
      </c>
      <c r="B116" t="s">
        <v>221</v>
      </c>
      <c r="C116">
        <v>0</v>
      </c>
      <c r="D116">
        <v>0</v>
      </c>
      <c r="E116" t="s">
        <v>212</v>
      </c>
      <c r="F116" t="s">
        <v>215</v>
      </c>
    </row>
    <row r="117" spans="1:6" x14ac:dyDescent="0.3">
      <c r="A117">
        <v>114</v>
      </c>
      <c r="B117" t="s">
        <v>221</v>
      </c>
      <c r="C117">
        <v>4779.6000000000004</v>
      </c>
      <c r="D117">
        <v>0</v>
      </c>
      <c r="E117" t="s">
        <v>212</v>
      </c>
      <c r="F117" t="s">
        <v>215</v>
      </c>
    </row>
    <row r="118" spans="1:6" x14ac:dyDescent="0.3">
      <c r="A118">
        <v>115</v>
      </c>
      <c r="B118" t="s">
        <v>221</v>
      </c>
      <c r="C118">
        <v>4779.6000000000004</v>
      </c>
      <c r="D118">
        <v>0</v>
      </c>
      <c r="E118" t="s">
        <v>212</v>
      </c>
      <c r="F118" t="s">
        <v>215</v>
      </c>
    </row>
    <row r="119" spans="1:6" x14ac:dyDescent="0.3">
      <c r="A119">
        <v>116</v>
      </c>
      <c r="B119" t="s">
        <v>221</v>
      </c>
      <c r="C119">
        <v>0</v>
      </c>
      <c r="D119">
        <v>0</v>
      </c>
      <c r="E119" t="s">
        <v>212</v>
      </c>
      <c r="F119" t="s">
        <v>215</v>
      </c>
    </row>
    <row r="120" spans="1:6" x14ac:dyDescent="0.3">
      <c r="A120">
        <v>117</v>
      </c>
      <c r="B120" t="s">
        <v>221</v>
      </c>
      <c r="C120">
        <v>0</v>
      </c>
      <c r="D120">
        <v>0</v>
      </c>
      <c r="E120" t="s">
        <v>212</v>
      </c>
      <c r="F120" t="s">
        <v>215</v>
      </c>
    </row>
    <row r="121" spans="1:6" x14ac:dyDescent="0.3">
      <c r="A121">
        <v>118</v>
      </c>
      <c r="B121" t="s">
        <v>221</v>
      </c>
      <c r="C121">
        <v>0</v>
      </c>
      <c r="D121">
        <v>0</v>
      </c>
      <c r="E121" t="s">
        <v>212</v>
      </c>
      <c r="F121" t="s">
        <v>215</v>
      </c>
    </row>
    <row r="122" spans="1:6" x14ac:dyDescent="0.3">
      <c r="A122">
        <v>119</v>
      </c>
      <c r="B122" t="s">
        <v>221</v>
      </c>
      <c r="C122">
        <v>0</v>
      </c>
      <c r="D122">
        <v>0</v>
      </c>
      <c r="E122" t="s">
        <v>212</v>
      </c>
      <c r="F122" t="s">
        <v>215</v>
      </c>
    </row>
    <row r="123" spans="1:6" x14ac:dyDescent="0.3">
      <c r="A123">
        <v>120</v>
      </c>
      <c r="B123" t="s">
        <v>221</v>
      </c>
      <c r="C123">
        <v>0</v>
      </c>
      <c r="D123">
        <v>0</v>
      </c>
      <c r="E123" t="s">
        <v>212</v>
      </c>
      <c r="F123" t="s">
        <v>215</v>
      </c>
    </row>
    <row r="124" spans="1:6" x14ac:dyDescent="0.3">
      <c r="A124">
        <v>121</v>
      </c>
      <c r="B124" t="s">
        <v>221</v>
      </c>
      <c r="C124">
        <v>0</v>
      </c>
      <c r="D124">
        <v>0</v>
      </c>
      <c r="E124" t="s">
        <v>212</v>
      </c>
      <c r="F124" t="s">
        <v>215</v>
      </c>
    </row>
    <row r="125" spans="1:6" x14ac:dyDescent="0.3">
      <c r="A125">
        <v>122</v>
      </c>
      <c r="B125" t="s">
        <v>221</v>
      </c>
      <c r="C125">
        <v>0</v>
      </c>
      <c r="D125">
        <v>0</v>
      </c>
      <c r="E125" t="s">
        <v>212</v>
      </c>
      <c r="F125" t="s">
        <v>215</v>
      </c>
    </row>
    <row r="126" spans="1:6" x14ac:dyDescent="0.3">
      <c r="A126">
        <v>123</v>
      </c>
      <c r="B126" t="s">
        <v>221</v>
      </c>
      <c r="C126">
        <v>0</v>
      </c>
      <c r="D126">
        <v>0</v>
      </c>
      <c r="E126" t="s">
        <v>212</v>
      </c>
      <c r="F126" t="s">
        <v>215</v>
      </c>
    </row>
    <row r="127" spans="1:6" x14ac:dyDescent="0.3">
      <c r="A127">
        <v>124</v>
      </c>
      <c r="B127" t="s">
        <v>221</v>
      </c>
      <c r="C127">
        <v>0</v>
      </c>
      <c r="D127">
        <v>0</v>
      </c>
      <c r="E127" t="s">
        <v>212</v>
      </c>
      <c r="F127" t="s">
        <v>215</v>
      </c>
    </row>
    <row r="128" spans="1:6" x14ac:dyDescent="0.3">
      <c r="A128">
        <v>125</v>
      </c>
      <c r="B128" t="s">
        <v>221</v>
      </c>
      <c r="C128">
        <v>0</v>
      </c>
      <c r="D128">
        <v>0</v>
      </c>
      <c r="E128" t="s">
        <v>212</v>
      </c>
      <c r="F128" t="s">
        <v>215</v>
      </c>
    </row>
    <row r="129" spans="1:6" x14ac:dyDescent="0.3">
      <c r="A129">
        <v>126</v>
      </c>
      <c r="B129" t="s">
        <v>221</v>
      </c>
      <c r="C129">
        <v>4779.6000000000004</v>
      </c>
      <c r="D129">
        <v>0</v>
      </c>
      <c r="E129" t="s">
        <v>212</v>
      </c>
      <c r="F129" t="s">
        <v>215</v>
      </c>
    </row>
    <row r="130" spans="1:6" x14ac:dyDescent="0.3">
      <c r="A130">
        <v>127</v>
      </c>
      <c r="B130" t="s">
        <v>221</v>
      </c>
      <c r="C130">
        <v>0</v>
      </c>
      <c r="D130">
        <v>0</v>
      </c>
      <c r="E130" t="s">
        <v>212</v>
      </c>
      <c r="F130" t="s">
        <v>215</v>
      </c>
    </row>
    <row r="131" spans="1:6" x14ac:dyDescent="0.3">
      <c r="A131">
        <v>128</v>
      </c>
      <c r="B131" t="s">
        <v>221</v>
      </c>
      <c r="C131">
        <v>0</v>
      </c>
      <c r="D131">
        <v>0</v>
      </c>
      <c r="E131" t="s">
        <v>212</v>
      </c>
      <c r="F131" t="s">
        <v>215</v>
      </c>
    </row>
    <row r="132" spans="1:6" x14ac:dyDescent="0.3">
      <c r="A132">
        <v>129</v>
      </c>
      <c r="B132" t="s">
        <v>221</v>
      </c>
      <c r="C132">
        <v>4779.6000000000004</v>
      </c>
      <c r="D132">
        <v>0</v>
      </c>
      <c r="E132" t="s">
        <v>212</v>
      </c>
      <c r="F132" t="s">
        <v>215</v>
      </c>
    </row>
    <row r="133" spans="1:6" x14ac:dyDescent="0.3">
      <c r="A133">
        <v>130</v>
      </c>
      <c r="B133" t="s">
        <v>221</v>
      </c>
      <c r="C133">
        <v>0</v>
      </c>
      <c r="D133">
        <v>0</v>
      </c>
      <c r="E133" t="s">
        <v>212</v>
      </c>
      <c r="F133" t="s">
        <v>215</v>
      </c>
    </row>
    <row r="134" spans="1:6" x14ac:dyDescent="0.3">
      <c r="A134">
        <v>131</v>
      </c>
      <c r="B134" t="s">
        <v>221</v>
      </c>
      <c r="C134">
        <v>0</v>
      </c>
      <c r="D134">
        <v>0</v>
      </c>
      <c r="E134" t="s">
        <v>212</v>
      </c>
      <c r="F134" t="s">
        <v>215</v>
      </c>
    </row>
    <row r="135" spans="1:6" x14ac:dyDescent="0.3">
      <c r="A135">
        <v>132</v>
      </c>
      <c r="B135" t="s">
        <v>221</v>
      </c>
      <c r="C135">
        <v>0</v>
      </c>
      <c r="D135">
        <v>0</v>
      </c>
      <c r="E135" t="s">
        <v>212</v>
      </c>
      <c r="F135" t="s">
        <v>215</v>
      </c>
    </row>
    <row r="136" spans="1:6" x14ac:dyDescent="0.3">
      <c r="A136">
        <v>133</v>
      </c>
      <c r="B136" t="s">
        <v>221</v>
      </c>
      <c r="C136">
        <v>0</v>
      </c>
      <c r="D136">
        <v>0</v>
      </c>
      <c r="E136" t="s">
        <v>212</v>
      </c>
      <c r="F136" t="s">
        <v>215</v>
      </c>
    </row>
    <row r="137" spans="1:6" x14ac:dyDescent="0.3">
      <c r="A137">
        <v>134</v>
      </c>
      <c r="B137" t="s">
        <v>221</v>
      </c>
      <c r="C137">
        <v>4779.6000000000004</v>
      </c>
      <c r="D137">
        <v>0</v>
      </c>
      <c r="E137" t="s">
        <v>212</v>
      </c>
      <c r="F137" t="s">
        <v>215</v>
      </c>
    </row>
    <row r="138" spans="1:6" x14ac:dyDescent="0.3">
      <c r="A138">
        <v>135</v>
      </c>
      <c r="B138" t="s">
        <v>221</v>
      </c>
      <c r="C138">
        <v>0</v>
      </c>
      <c r="D138">
        <v>0</v>
      </c>
      <c r="E138" t="s">
        <v>212</v>
      </c>
      <c r="F138" t="s">
        <v>215</v>
      </c>
    </row>
    <row r="139" spans="1:6" x14ac:dyDescent="0.3">
      <c r="A139">
        <v>136</v>
      </c>
      <c r="B139" t="s">
        <v>221</v>
      </c>
      <c r="C139">
        <v>4779.6000000000004</v>
      </c>
      <c r="D139">
        <v>0</v>
      </c>
      <c r="E139" t="s">
        <v>212</v>
      </c>
      <c r="F139" t="s">
        <v>215</v>
      </c>
    </row>
    <row r="140" spans="1:6" x14ac:dyDescent="0.3">
      <c r="A140">
        <v>137</v>
      </c>
      <c r="B140" t="s">
        <v>221</v>
      </c>
      <c r="C140">
        <v>0</v>
      </c>
      <c r="D140">
        <v>0</v>
      </c>
      <c r="E140" t="s">
        <v>212</v>
      </c>
      <c r="F140" t="s">
        <v>215</v>
      </c>
    </row>
    <row r="141" spans="1:6" x14ac:dyDescent="0.3">
      <c r="A141">
        <v>138</v>
      </c>
      <c r="B141" t="s">
        <v>221</v>
      </c>
      <c r="C141">
        <v>4779.6000000000004</v>
      </c>
      <c r="D141">
        <v>0</v>
      </c>
      <c r="E141" t="s">
        <v>212</v>
      </c>
      <c r="F141" t="s">
        <v>215</v>
      </c>
    </row>
    <row r="142" spans="1:6" x14ac:dyDescent="0.3">
      <c r="A142">
        <v>139</v>
      </c>
      <c r="B142" t="s">
        <v>221</v>
      </c>
      <c r="C142">
        <v>0</v>
      </c>
      <c r="D142">
        <v>0</v>
      </c>
      <c r="E142" t="s">
        <v>212</v>
      </c>
      <c r="F142" t="s">
        <v>215</v>
      </c>
    </row>
    <row r="143" spans="1:6" x14ac:dyDescent="0.3">
      <c r="A143">
        <v>140</v>
      </c>
      <c r="B143" t="s">
        <v>221</v>
      </c>
      <c r="C143">
        <v>0</v>
      </c>
      <c r="D143">
        <v>0</v>
      </c>
      <c r="E143" t="s">
        <v>212</v>
      </c>
      <c r="F143" t="s">
        <v>215</v>
      </c>
    </row>
    <row r="144" spans="1:6" x14ac:dyDescent="0.3">
      <c r="A144">
        <v>141</v>
      </c>
      <c r="B144" t="s">
        <v>221</v>
      </c>
      <c r="C144">
        <v>0</v>
      </c>
      <c r="D144">
        <v>0</v>
      </c>
      <c r="E144" t="s">
        <v>212</v>
      </c>
      <c r="F144" t="s">
        <v>215</v>
      </c>
    </row>
    <row r="145" spans="1:6" x14ac:dyDescent="0.3">
      <c r="A145">
        <v>142</v>
      </c>
      <c r="B145" t="s">
        <v>221</v>
      </c>
      <c r="C145">
        <v>0</v>
      </c>
      <c r="D145">
        <v>0</v>
      </c>
      <c r="E145" t="s">
        <v>212</v>
      </c>
      <c r="F145" t="s">
        <v>215</v>
      </c>
    </row>
    <row r="146" spans="1:6" x14ac:dyDescent="0.3">
      <c r="A146">
        <v>143</v>
      </c>
      <c r="B146" t="s">
        <v>221</v>
      </c>
      <c r="C146">
        <v>0</v>
      </c>
      <c r="D146">
        <v>0</v>
      </c>
      <c r="E146" t="s">
        <v>212</v>
      </c>
      <c r="F146" t="s">
        <v>215</v>
      </c>
    </row>
    <row r="147" spans="1:6" x14ac:dyDescent="0.3">
      <c r="A147">
        <v>144</v>
      </c>
      <c r="B147" t="s">
        <v>221</v>
      </c>
      <c r="C147">
        <v>0</v>
      </c>
      <c r="D147">
        <v>0</v>
      </c>
      <c r="E147" t="s">
        <v>212</v>
      </c>
      <c r="F147" t="s">
        <v>215</v>
      </c>
    </row>
    <row r="148" spans="1:6" x14ac:dyDescent="0.3">
      <c r="A148">
        <v>145</v>
      </c>
      <c r="B148" t="s">
        <v>221</v>
      </c>
      <c r="C148">
        <v>0</v>
      </c>
      <c r="D148">
        <v>0</v>
      </c>
      <c r="E148" t="s">
        <v>212</v>
      </c>
      <c r="F148" t="s">
        <v>215</v>
      </c>
    </row>
    <row r="149" spans="1:6" x14ac:dyDescent="0.3">
      <c r="A149">
        <v>146</v>
      </c>
      <c r="B149" t="s">
        <v>221</v>
      </c>
      <c r="C149">
        <v>4779.6000000000004</v>
      </c>
      <c r="D149">
        <v>0</v>
      </c>
      <c r="E149" t="s">
        <v>212</v>
      </c>
      <c r="F149" t="s">
        <v>215</v>
      </c>
    </row>
    <row r="150" spans="1:6" x14ac:dyDescent="0.3">
      <c r="A150">
        <v>147</v>
      </c>
      <c r="B150" t="s">
        <v>221</v>
      </c>
      <c r="C150">
        <v>0</v>
      </c>
      <c r="D150">
        <v>0</v>
      </c>
      <c r="E150" t="s">
        <v>212</v>
      </c>
      <c r="F150" t="s">
        <v>215</v>
      </c>
    </row>
    <row r="151" spans="1:6" x14ac:dyDescent="0.3">
      <c r="A151">
        <v>148</v>
      </c>
      <c r="B151" t="s">
        <v>221</v>
      </c>
      <c r="C151">
        <v>0</v>
      </c>
      <c r="D151">
        <v>0</v>
      </c>
      <c r="E151" t="s">
        <v>212</v>
      </c>
      <c r="F151" t="s">
        <v>215</v>
      </c>
    </row>
    <row r="152" spans="1:6" x14ac:dyDescent="0.3">
      <c r="A152">
        <v>149</v>
      </c>
      <c r="B152" t="s">
        <v>221</v>
      </c>
      <c r="C152">
        <v>0</v>
      </c>
      <c r="D152">
        <v>0</v>
      </c>
      <c r="E152" t="s">
        <v>212</v>
      </c>
      <c r="F152" t="s">
        <v>215</v>
      </c>
    </row>
    <row r="153" spans="1:6" x14ac:dyDescent="0.3">
      <c r="A153">
        <v>150</v>
      </c>
      <c r="B153" t="s">
        <v>221</v>
      </c>
      <c r="C153">
        <v>0</v>
      </c>
      <c r="D153">
        <v>0</v>
      </c>
      <c r="E153" t="s">
        <v>212</v>
      </c>
      <c r="F153" t="s">
        <v>215</v>
      </c>
    </row>
    <row r="154" spans="1:6" x14ac:dyDescent="0.3">
      <c r="A154">
        <v>151</v>
      </c>
      <c r="B154" t="s">
        <v>221</v>
      </c>
      <c r="C154">
        <v>0</v>
      </c>
      <c r="D154">
        <v>0</v>
      </c>
      <c r="E154" t="s">
        <v>212</v>
      </c>
      <c r="F154" t="s">
        <v>215</v>
      </c>
    </row>
    <row r="155" spans="1:6" x14ac:dyDescent="0.3">
      <c r="A155">
        <v>152</v>
      </c>
      <c r="B155" t="s">
        <v>221</v>
      </c>
      <c r="C155">
        <v>0</v>
      </c>
      <c r="D155">
        <v>0</v>
      </c>
      <c r="E155" t="s">
        <v>212</v>
      </c>
      <c r="F155" t="s">
        <v>215</v>
      </c>
    </row>
    <row r="156" spans="1:6" x14ac:dyDescent="0.3">
      <c r="A156">
        <v>153</v>
      </c>
      <c r="B156" t="s">
        <v>221</v>
      </c>
      <c r="C156">
        <v>0</v>
      </c>
      <c r="D156">
        <v>0</v>
      </c>
      <c r="E156" t="s">
        <v>212</v>
      </c>
      <c r="F156" t="s">
        <v>215</v>
      </c>
    </row>
    <row r="157" spans="1:6" x14ac:dyDescent="0.3">
      <c r="A157">
        <v>154</v>
      </c>
      <c r="B157" t="s">
        <v>221</v>
      </c>
      <c r="C157">
        <v>0</v>
      </c>
      <c r="D157">
        <v>0</v>
      </c>
      <c r="E157" t="s">
        <v>212</v>
      </c>
      <c r="F157" t="s">
        <v>215</v>
      </c>
    </row>
    <row r="158" spans="1:6" x14ac:dyDescent="0.3">
      <c r="A158">
        <v>155</v>
      </c>
      <c r="B158" t="s">
        <v>221</v>
      </c>
      <c r="C158">
        <v>0</v>
      </c>
      <c r="D158">
        <v>0</v>
      </c>
      <c r="E158" t="s">
        <v>212</v>
      </c>
      <c r="F158" t="s">
        <v>215</v>
      </c>
    </row>
    <row r="159" spans="1:6" x14ac:dyDescent="0.3">
      <c r="A159">
        <v>156</v>
      </c>
      <c r="B159" t="s">
        <v>221</v>
      </c>
      <c r="C159">
        <v>0</v>
      </c>
      <c r="D159">
        <v>0</v>
      </c>
      <c r="E159" t="s">
        <v>212</v>
      </c>
      <c r="F159" t="s">
        <v>215</v>
      </c>
    </row>
    <row r="160" spans="1:6" x14ac:dyDescent="0.3">
      <c r="A160">
        <v>157</v>
      </c>
      <c r="B160" t="s">
        <v>221</v>
      </c>
      <c r="C160">
        <v>0</v>
      </c>
      <c r="D160">
        <v>0</v>
      </c>
      <c r="E160" t="s">
        <v>212</v>
      </c>
      <c r="F160" t="s">
        <v>215</v>
      </c>
    </row>
    <row r="161" spans="1:6" x14ac:dyDescent="0.3">
      <c r="A161">
        <v>158</v>
      </c>
      <c r="B161" t="s">
        <v>221</v>
      </c>
      <c r="C161">
        <v>0</v>
      </c>
      <c r="D161">
        <v>0</v>
      </c>
      <c r="E161" t="s">
        <v>212</v>
      </c>
      <c r="F161" t="s">
        <v>215</v>
      </c>
    </row>
    <row r="162" spans="1:6" x14ac:dyDescent="0.3">
      <c r="A162">
        <v>159</v>
      </c>
      <c r="B162" t="s">
        <v>221</v>
      </c>
      <c r="C162">
        <v>0</v>
      </c>
      <c r="D162">
        <v>0</v>
      </c>
      <c r="E162" t="s">
        <v>212</v>
      </c>
      <c r="F162" t="s">
        <v>215</v>
      </c>
    </row>
    <row r="163" spans="1:6" x14ac:dyDescent="0.3">
      <c r="A163">
        <v>160</v>
      </c>
      <c r="B163" t="s">
        <v>221</v>
      </c>
      <c r="C163">
        <v>0</v>
      </c>
      <c r="D163">
        <v>0</v>
      </c>
      <c r="E163" t="s">
        <v>212</v>
      </c>
      <c r="F163" t="s">
        <v>215</v>
      </c>
    </row>
    <row r="164" spans="1:6" x14ac:dyDescent="0.3">
      <c r="A164">
        <v>161</v>
      </c>
      <c r="B164" t="s">
        <v>221</v>
      </c>
      <c r="C164">
        <v>0</v>
      </c>
      <c r="D164">
        <v>0</v>
      </c>
      <c r="E164" t="s">
        <v>212</v>
      </c>
      <c r="F164" t="s">
        <v>215</v>
      </c>
    </row>
    <row r="165" spans="1:6" x14ac:dyDescent="0.3">
      <c r="A165">
        <v>162</v>
      </c>
      <c r="B165" t="s">
        <v>221</v>
      </c>
      <c r="C165">
        <v>0</v>
      </c>
      <c r="D165">
        <v>0</v>
      </c>
      <c r="E165" t="s">
        <v>212</v>
      </c>
      <c r="F165" t="s">
        <v>215</v>
      </c>
    </row>
    <row r="166" spans="1:6" x14ac:dyDescent="0.3">
      <c r="A166">
        <v>163</v>
      </c>
      <c r="B166" t="s">
        <v>221</v>
      </c>
      <c r="C166">
        <v>0</v>
      </c>
      <c r="D166">
        <v>0</v>
      </c>
      <c r="E166" t="s">
        <v>212</v>
      </c>
      <c r="F166" t="s">
        <v>215</v>
      </c>
    </row>
    <row r="167" spans="1:6" x14ac:dyDescent="0.3">
      <c r="A167">
        <v>164</v>
      </c>
      <c r="B167" t="s">
        <v>221</v>
      </c>
      <c r="C167">
        <v>0</v>
      </c>
      <c r="D167">
        <v>0</v>
      </c>
      <c r="E167" t="s">
        <v>212</v>
      </c>
      <c r="F167" t="s">
        <v>215</v>
      </c>
    </row>
    <row r="168" spans="1:6" x14ac:dyDescent="0.3">
      <c r="A168">
        <v>165</v>
      </c>
      <c r="B168" t="s">
        <v>221</v>
      </c>
      <c r="C168">
        <v>0</v>
      </c>
      <c r="D168">
        <v>0</v>
      </c>
      <c r="E168" t="s">
        <v>212</v>
      </c>
      <c r="F168" t="s">
        <v>215</v>
      </c>
    </row>
    <row r="169" spans="1:6" x14ac:dyDescent="0.3">
      <c r="A169">
        <v>166</v>
      </c>
      <c r="B169" t="s">
        <v>221</v>
      </c>
      <c r="C169">
        <v>4779.6000000000004</v>
      </c>
      <c r="D169">
        <v>0</v>
      </c>
      <c r="E169" t="s">
        <v>212</v>
      </c>
      <c r="F169" t="s">
        <v>215</v>
      </c>
    </row>
    <row r="170" spans="1:6" x14ac:dyDescent="0.3">
      <c r="A170">
        <v>167</v>
      </c>
      <c r="B170" t="s">
        <v>221</v>
      </c>
      <c r="C170">
        <v>0</v>
      </c>
      <c r="D170">
        <v>0</v>
      </c>
      <c r="E170" t="s">
        <v>212</v>
      </c>
      <c r="F170" t="s">
        <v>215</v>
      </c>
    </row>
    <row r="171" spans="1:6" x14ac:dyDescent="0.3">
      <c r="A171">
        <v>168</v>
      </c>
      <c r="B171" t="s">
        <v>221</v>
      </c>
      <c r="C171">
        <v>0</v>
      </c>
      <c r="D171">
        <v>0</v>
      </c>
      <c r="E171" t="s">
        <v>212</v>
      </c>
      <c r="F171" t="s">
        <v>215</v>
      </c>
    </row>
    <row r="172" spans="1:6" x14ac:dyDescent="0.3">
      <c r="A172">
        <v>169</v>
      </c>
      <c r="B172" t="s">
        <v>221</v>
      </c>
      <c r="C172">
        <v>0</v>
      </c>
      <c r="D172">
        <v>0</v>
      </c>
      <c r="E172" t="s">
        <v>212</v>
      </c>
      <c r="F172" t="s">
        <v>215</v>
      </c>
    </row>
    <row r="173" spans="1:6" x14ac:dyDescent="0.3">
      <c r="A173">
        <v>170</v>
      </c>
      <c r="B173" t="s">
        <v>221</v>
      </c>
      <c r="C173">
        <v>0</v>
      </c>
      <c r="D173">
        <v>0</v>
      </c>
      <c r="E173" t="s">
        <v>212</v>
      </c>
      <c r="F173" t="s">
        <v>215</v>
      </c>
    </row>
    <row r="174" spans="1:6" x14ac:dyDescent="0.3">
      <c r="A174">
        <v>171</v>
      </c>
      <c r="B174" t="s">
        <v>221</v>
      </c>
      <c r="C174">
        <v>0</v>
      </c>
      <c r="D174">
        <v>0</v>
      </c>
      <c r="E174" t="s">
        <v>212</v>
      </c>
      <c r="F174" t="s">
        <v>215</v>
      </c>
    </row>
    <row r="175" spans="1:6" x14ac:dyDescent="0.3">
      <c r="A175">
        <v>172</v>
      </c>
      <c r="B175" t="s">
        <v>221</v>
      </c>
      <c r="C175">
        <v>0</v>
      </c>
      <c r="D175">
        <v>0</v>
      </c>
      <c r="E175" t="s">
        <v>212</v>
      </c>
      <c r="F175" t="s">
        <v>215</v>
      </c>
    </row>
    <row r="176" spans="1:6" x14ac:dyDescent="0.3">
      <c r="A176">
        <v>173</v>
      </c>
      <c r="B176" t="s">
        <v>221</v>
      </c>
      <c r="C176">
        <v>0</v>
      </c>
      <c r="D176">
        <v>0</v>
      </c>
      <c r="E176" t="s">
        <v>212</v>
      </c>
      <c r="F176" t="s">
        <v>215</v>
      </c>
    </row>
    <row r="177" spans="1:6" x14ac:dyDescent="0.3">
      <c r="A177">
        <v>174</v>
      </c>
      <c r="B177" t="s">
        <v>221</v>
      </c>
      <c r="C177">
        <v>0</v>
      </c>
      <c r="D177">
        <v>0</v>
      </c>
      <c r="E177" t="s">
        <v>212</v>
      </c>
      <c r="F177" t="s">
        <v>215</v>
      </c>
    </row>
    <row r="178" spans="1:6" x14ac:dyDescent="0.3">
      <c r="A178">
        <v>175</v>
      </c>
      <c r="B178" t="s">
        <v>221</v>
      </c>
      <c r="C178">
        <v>4424</v>
      </c>
      <c r="D178">
        <v>0</v>
      </c>
      <c r="E178" t="s">
        <v>212</v>
      </c>
      <c r="F178" t="s">
        <v>215</v>
      </c>
    </row>
    <row r="179" spans="1:6" x14ac:dyDescent="0.3">
      <c r="A179">
        <v>176</v>
      </c>
      <c r="B179" t="s">
        <v>221</v>
      </c>
      <c r="C179">
        <v>0</v>
      </c>
      <c r="D179">
        <v>0</v>
      </c>
      <c r="E179" t="s">
        <v>212</v>
      </c>
      <c r="F179" t="s">
        <v>215</v>
      </c>
    </row>
    <row r="180" spans="1:6" x14ac:dyDescent="0.3">
      <c r="A180">
        <v>177</v>
      </c>
      <c r="B180" t="s">
        <v>221</v>
      </c>
      <c r="C180">
        <v>4779.6000000000004</v>
      </c>
      <c r="D180">
        <v>0</v>
      </c>
      <c r="E180" t="s">
        <v>212</v>
      </c>
      <c r="F180" t="s">
        <v>215</v>
      </c>
    </row>
    <row r="181" spans="1:6" x14ac:dyDescent="0.3">
      <c r="A181">
        <v>178</v>
      </c>
      <c r="B181" t="s">
        <v>221</v>
      </c>
      <c r="C181">
        <v>0</v>
      </c>
      <c r="D181">
        <v>0</v>
      </c>
      <c r="E181" t="s">
        <v>212</v>
      </c>
      <c r="F181" t="s">
        <v>215</v>
      </c>
    </row>
    <row r="182" spans="1:6" x14ac:dyDescent="0.3">
      <c r="A182">
        <v>179</v>
      </c>
      <c r="B182" t="s">
        <v>221</v>
      </c>
      <c r="C182">
        <v>0</v>
      </c>
      <c r="D182">
        <v>0</v>
      </c>
      <c r="E182" t="s">
        <v>212</v>
      </c>
      <c r="F182" t="s">
        <v>215</v>
      </c>
    </row>
    <row r="183" spans="1:6" x14ac:dyDescent="0.3">
      <c r="A183">
        <v>180</v>
      </c>
      <c r="B183" t="s">
        <v>221</v>
      </c>
      <c r="C183">
        <v>4779.6000000000004</v>
      </c>
      <c r="D183">
        <v>0</v>
      </c>
      <c r="E183" t="s">
        <v>212</v>
      </c>
      <c r="F183" t="s">
        <v>215</v>
      </c>
    </row>
    <row r="184" spans="1:6" x14ac:dyDescent="0.3">
      <c r="A184">
        <v>181</v>
      </c>
      <c r="B184" t="s">
        <v>221</v>
      </c>
      <c r="C184">
        <v>4779.6000000000004</v>
      </c>
      <c r="D184">
        <v>0</v>
      </c>
      <c r="E184" t="s">
        <v>212</v>
      </c>
      <c r="F184" t="s">
        <v>215</v>
      </c>
    </row>
    <row r="185" spans="1:6" x14ac:dyDescent="0.3">
      <c r="A185">
        <v>182</v>
      </c>
      <c r="B185" t="s">
        <v>221</v>
      </c>
      <c r="C185">
        <v>0</v>
      </c>
      <c r="D185">
        <v>0</v>
      </c>
      <c r="E185" t="s">
        <v>212</v>
      </c>
      <c r="F185" t="s">
        <v>215</v>
      </c>
    </row>
    <row r="186" spans="1:6" x14ac:dyDescent="0.3">
      <c r="A186">
        <v>183</v>
      </c>
      <c r="B186" t="s">
        <v>221</v>
      </c>
      <c r="C186">
        <v>0</v>
      </c>
      <c r="D186">
        <v>0</v>
      </c>
      <c r="E186" t="s">
        <v>212</v>
      </c>
      <c r="F186" t="s">
        <v>215</v>
      </c>
    </row>
    <row r="187" spans="1:6" x14ac:dyDescent="0.3">
      <c r="A187">
        <v>184</v>
      </c>
      <c r="B187" t="s">
        <v>221</v>
      </c>
      <c r="C187">
        <v>0</v>
      </c>
      <c r="D187">
        <v>0</v>
      </c>
      <c r="E187" t="s">
        <v>212</v>
      </c>
      <c r="F187" t="s">
        <v>215</v>
      </c>
    </row>
    <row r="188" spans="1:6" x14ac:dyDescent="0.3">
      <c r="A188">
        <v>185</v>
      </c>
      <c r="B188" t="s">
        <v>221</v>
      </c>
      <c r="C188">
        <v>0</v>
      </c>
      <c r="D188">
        <v>0</v>
      </c>
      <c r="E188" t="s">
        <v>212</v>
      </c>
      <c r="F188" t="s">
        <v>215</v>
      </c>
    </row>
    <row r="189" spans="1:6" x14ac:dyDescent="0.3">
      <c r="A189">
        <v>186</v>
      </c>
      <c r="B189" t="s">
        <v>221</v>
      </c>
      <c r="C189">
        <v>0</v>
      </c>
      <c r="D189">
        <v>0</v>
      </c>
      <c r="E189" t="s">
        <v>212</v>
      </c>
      <c r="F189" t="s">
        <v>215</v>
      </c>
    </row>
    <row r="190" spans="1:6" x14ac:dyDescent="0.3">
      <c r="A190">
        <v>187</v>
      </c>
      <c r="B190" t="s">
        <v>221</v>
      </c>
      <c r="C190">
        <v>0</v>
      </c>
      <c r="D190">
        <v>0</v>
      </c>
      <c r="E190" t="s">
        <v>212</v>
      </c>
      <c r="F190" t="s">
        <v>215</v>
      </c>
    </row>
    <row r="191" spans="1:6" x14ac:dyDescent="0.3">
      <c r="A191">
        <v>188</v>
      </c>
      <c r="B191" t="s">
        <v>221</v>
      </c>
      <c r="C191">
        <v>0</v>
      </c>
      <c r="D191">
        <v>0</v>
      </c>
      <c r="E191" t="s">
        <v>212</v>
      </c>
      <c r="F191" t="s">
        <v>215</v>
      </c>
    </row>
    <row r="192" spans="1:6" x14ac:dyDescent="0.3">
      <c r="A192">
        <v>189</v>
      </c>
      <c r="B192" t="s">
        <v>221</v>
      </c>
      <c r="C192">
        <v>0</v>
      </c>
      <c r="D192">
        <v>0</v>
      </c>
      <c r="E192" t="s">
        <v>212</v>
      </c>
      <c r="F192" t="s">
        <v>215</v>
      </c>
    </row>
    <row r="193" spans="1:6" x14ac:dyDescent="0.3">
      <c r="A193">
        <v>190</v>
      </c>
      <c r="B193" t="s">
        <v>221</v>
      </c>
      <c r="C193">
        <v>0</v>
      </c>
      <c r="D193">
        <v>0</v>
      </c>
      <c r="E193" t="s">
        <v>212</v>
      </c>
      <c r="F193" t="s">
        <v>215</v>
      </c>
    </row>
    <row r="194" spans="1:6" x14ac:dyDescent="0.3">
      <c r="A194">
        <v>191</v>
      </c>
      <c r="B194" t="s">
        <v>221</v>
      </c>
      <c r="C194">
        <v>0</v>
      </c>
      <c r="D194">
        <v>0</v>
      </c>
      <c r="E194" t="s">
        <v>212</v>
      </c>
      <c r="F194" t="s">
        <v>215</v>
      </c>
    </row>
    <row r="195" spans="1:6" x14ac:dyDescent="0.3">
      <c r="A195">
        <v>192</v>
      </c>
      <c r="B195" t="s">
        <v>221</v>
      </c>
      <c r="C195">
        <v>0</v>
      </c>
      <c r="D195">
        <v>0</v>
      </c>
      <c r="E195" t="s">
        <v>212</v>
      </c>
      <c r="F195" t="s">
        <v>215</v>
      </c>
    </row>
    <row r="196" spans="1:6" x14ac:dyDescent="0.3">
      <c r="A196">
        <v>193</v>
      </c>
      <c r="B196" t="s">
        <v>221</v>
      </c>
      <c r="C196">
        <v>0</v>
      </c>
      <c r="D196">
        <v>0</v>
      </c>
      <c r="E196" t="s">
        <v>212</v>
      </c>
      <c r="F196" t="s">
        <v>215</v>
      </c>
    </row>
    <row r="197" spans="1:6" x14ac:dyDescent="0.3">
      <c r="A197">
        <v>194</v>
      </c>
      <c r="B197" t="s">
        <v>221</v>
      </c>
      <c r="C197">
        <v>0</v>
      </c>
      <c r="D197">
        <v>0</v>
      </c>
      <c r="E197" t="s">
        <v>212</v>
      </c>
      <c r="F197" t="s">
        <v>215</v>
      </c>
    </row>
    <row r="198" spans="1:6" x14ac:dyDescent="0.3">
      <c r="A198">
        <v>195</v>
      </c>
      <c r="B198" t="s">
        <v>221</v>
      </c>
      <c r="C198">
        <v>0</v>
      </c>
      <c r="D198">
        <v>0</v>
      </c>
      <c r="E198" t="s">
        <v>212</v>
      </c>
      <c r="F198" t="s">
        <v>215</v>
      </c>
    </row>
    <row r="199" spans="1:6" x14ac:dyDescent="0.3">
      <c r="A199">
        <v>196</v>
      </c>
      <c r="B199" t="s">
        <v>221</v>
      </c>
      <c r="C199">
        <v>0</v>
      </c>
      <c r="D199">
        <v>0</v>
      </c>
      <c r="E199" t="s">
        <v>212</v>
      </c>
      <c r="F199" t="s">
        <v>215</v>
      </c>
    </row>
    <row r="200" spans="1:6" x14ac:dyDescent="0.3">
      <c r="A200">
        <v>197</v>
      </c>
      <c r="B200" t="s">
        <v>221</v>
      </c>
      <c r="C200">
        <v>0</v>
      </c>
      <c r="D200">
        <v>0</v>
      </c>
      <c r="E200" t="s">
        <v>212</v>
      </c>
      <c r="F200" t="s">
        <v>215</v>
      </c>
    </row>
    <row r="201" spans="1:6" x14ac:dyDescent="0.3">
      <c r="A201">
        <v>198</v>
      </c>
      <c r="B201" t="s">
        <v>221</v>
      </c>
      <c r="C201">
        <v>0</v>
      </c>
      <c r="D201">
        <v>0</v>
      </c>
      <c r="E201" t="s">
        <v>212</v>
      </c>
      <c r="F201" t="s">
        <v>215</v>
      </c>
    </row>
    <row r="202" spans="1:6" x14ac:dyDescent="0.3">
      <c r="A202">
        <v>199</v>
      </c>
      <c r="B202" t="s">
        <v>221</v>
      </c>
      <c r="C202">
        <v>0</v>
      </c>
      <c r="D202">
        <v>0</v>
      </c>
      <c r="E202" t="s">
        <v>212</v>
      </c>
      <c r="F202" t="s">
        <v>215</v>
      </c>
    </row>
    <row r="203" spans="1:6" x14ac:dyDescent="0.3">
      <c r="A203">
        <v>200</v>
      </c>
      <c r="B203" t="s">
        <v>221</v>
      </c>
      <c r="C203">
        <v>0</v>
      </c>
      <c r="D203">
        <v>0</v>
      </c>
      <c r="E203" t="s">
        <v>212</v>
      </c>
      <c r="F203" t="s">
        <v>215</v>
      </c>
    </row>
    <row r="204" spans="1:6" x14ac:dyDescent="0.3">
      <c r="A204">
        <v>201</v>
      </c>
      <c r="B204" t="s">
        <v>221</v>
      </c>
      <c r="C204">
        <v>4779.6000000000004</v>
      </c>
      <c r="D204">
        <v>0</v>
      </c>
      <c r="E204" t="s">
        <v>212</v>
      </c>
      <c r="F204" t="s">
        <v>215</v>
      </c>
    </row>
    <row r="205" spans="1:6" x14ac:dyDescent="0.3">
      <c r="A205">
        <v>202</v>
      </c>
      <c r="B205" t="s">
        <v>221</v>
      </c>
      <c r="C205">
        <v>0</v>
      </c>
      <c r="D205">
        <v>0</v>
      </c>
      <c r="E205" t="s">
        <v>212</v>
      </c>
      <c r="F205" t="s">
        <v>215</v>
      </c>
    </row>
    <row r="206" spans="1:6" x14ac:dyDescent="0.3">
      <c r="A206">
        <v>203</v>
      </c>
      <c r="B206" t="s">
        <v>221</v>
      </c>
      <c r="C206">
        <v>0</v>
      </c>
      <c r="D206">
        <v>0</v>
      </c>
      <c r="E206" t="s">
        <v>212</v>
      </c>
      <c r="F206" t="s">
        <v>215</v>
      </c>
    </row>
    <row r="207" spans="1:6" x14ac:dyDescent="0.3">
      <c r="A207">
        <v>204</v>
      </c>
      <c r="B207" t="s">
        <v>221</v>
      </c>
      <c r="C207">
        <v>0</v>
      </c>
      <c r="D207">
        <v>0</v>
      </c>
      <c r="E207" t="s">
        <v>212</v>
      </c>
      <c r="F207" t="s">
        <v>215</v>
      </c>
    </row>
    <row r="208" spans="1:6" x14ac:dyDescent="0.3">
      <c r="A208">
        <v>205</v>
      </c>
      <c r="B208" t="s">
        <v>221</v>
      </c>
      <c r="C208">
        <v>0</v>
      </c>
      <c r="D208">
        <v>0</v>
      </c>
      <c r="E208" t="s">
        <v>212</v>
      </c>
      <c r="F208" t="s">
        <v>215</v>
      </c>
    </row>
    <row r="209" spans="1:6" x14ac:dyDescent="0.3">
      <c r="A209">
        <v>206</v>
      </c>
      <c r="B209" t="s">
        <v>221</v>
      </c>
      <c r="C209">
        <v>0</v>
      </c>
      <c r="D209">
        <v>0</v>
      </c>
      <c r="E209" t="s">
        <v>212</v>
      </c>
      <c r="F209" t="s">
        <v>215</v>
      </c>
    </row>
    <row r="210" spans="1:6" x14ac:dyDescent="0.3">
      <c r="A210">
        <v>207</v>
      </c>
      <c r="B210" t="s">
        <v>221</v>
      </c>
      <c r="C210">
        <v>0</v>
      </c>
      <c r="D210">
        <v>0</v>
      </c>
      <c r="E210" t="s">
        <v>212</v>
      </c>
      <c r="F210" t="s">
        <v>215</v>
      </c>
    </row>
    <row r="211" spans="1:6" x14ac:dyDescent="0.3">
      <c r="A211">
        <v>208</v>
      </c>
      <c r="B211" t="s">
        <v>221</v>
      </c>
      <c r="C211">
        <v>0</v>
      </c>
      <c r="D211">
        <v>0</v>
      </c>
      <c r="E211" t="s">
        <v>212</v>
      </c>
      <c r="F211" t="s">
        <v>215</v>
      </c>
    </row>
    <row r="212" spans="1:6" x14ac:dyDescent="0.3">
      <c r="A212">
        <v>209</v>
      </c>
      <c r="B212" t="s">
        <v>221</v>
      </c>
      <c r="C212">
        <v>0</v>
      </c>
      <c r="D212">
        <v>0</v>
      </c>
      <c r="E212" t="s">
        <v>212</v>
      </c>
      <c r="F212" t="s">
        <v>215</v>
      </c>
    </row>
    <row r="213" spans="1:6" x14ac:dyDescent="0.3">
      <c r="A213">
        <v>210</v>
      </c>
      <c r="B213" t="s">
        <v>221</v>
      </c>
      <c r="C213">
        <v>0</v>
      </c>
      <c r="D213">
        <v>0</v>
      </c>
      <c r="E213" t="s">
        <v>212</v>
      </c>
      <c r="F213" t="s">
        <v>215</v>
      </c>
    </row>
    <row r="214" spans="1:6" x14ac:dyDescent="0.3">
      <c r="A214">
        <v>211</v>
      </c>
      <c r="B214" t="s">
        <v>221</v>
      </c>
      <c r="C214">
        <v>0</v>
      </c>
      <c r="D214">
        <v>0</v>
      </c>
      <c r="E214" t="s">
        <v>212</v>
      </c>
      <c r="F214" t="s">
        <v>215</v>
      </c>
    </row>
    <row r="215" spans="1:6" x14ac:dyDescent="0.3">
      <c r="A215">
        <v>212</v>
      </c>
      <c r="B215" t="s">
        <v>221</v>
      </c>
      <c r="C215">
        <v>0</v>
      </c>
      <c r="D215">
        <v>0</v>
      </c>
      <c r="E215" t="s">
        <v>212</v>
      </c>
      <c r="F215" t="s">
        <v>215</v>
      </c>
    </row>
    <row r="216" spans="1:6" x14ac:dyDescent="0.3">
      <c r="A216">
        <v>213</v>
      </c>
      <c r="B216" t="s">
        <v>221</v>
      </c>
      <c r="C216">
        <v>0</v>
      </c>
      <c r="D216">
        <v>0</v>
      </c>
      <c r="E216" t="s">
        <v>212</v>
      </c>
      <c r="F216" t="s">
        <v>215</v>
      </c>
    </row>
    <row r="217" spans="1:6" x14ac:dyDescent="0.3">
      <c r="A217">
        <v>214</v>
      </c>
      <c r="B217" t="s">
        <v>221</v>
      </c>
      <c r="C217">
        <v>0</v>
      </c>
      <c r="D217">
        <v>0</v>
      </c>
      <c r="E217" t="s">
        <v>212</v>
      </c>
      <c r="F217" t="s">
        <v>215</v>
      </c>
    </row>
    <row r="218" spans="1:6" x14ac:dyDescent="0.3">
      <c r="A218">
        <v>215</v>
      </c>
      <c r="B218" t="s">
        <v>221</v>
      </c>
      <c r="C218">
        <v>0</v>
      </c>
      <c r="D218">
        <v>0</v>
      </c>
      <c r="E218" t="s">
        <v>212</v>
      </c>
      <c r="F218" t="s">
        <v>215</v>
      </c>
    </row>
    <row r="219" spans="1:6" x14ac:dyDescent="0.3">
      <c r="A219">
        <v>216</v>
      </c>
      <c r="B219" t="s">
        <v>221</v>
      </c>
      <c r="C219">
        <v>0</v>
      </c>
      <c r="D219">
        <v>0</v>
      </c>
      <c r="E219" t="s">
        <v>212</v>
      </c>
      <c r="F219" t="s">
        <v>215</v>
      </c>
    </row>
    <row r="220" spans="1:6" x14ac:dyDescent="0.3">
      <c r="A220">
        <v>217</v>
      </c>
      <c r="B220" t="s">
        <v>221</v>
      </c>
      <c r="C220">
        <v>0</v>
      </c>
      <c r="D220">
        <v>0</v>
      </c>
      <c r="E220" t="s">
        <v>212</v>
      </c>
      <c r="F220" t="s">
        <v>215</v>
      </c>
    </row>
    <row r="221" spans="1:6" x14ac:dyDescent="0.3">
      <c r="A221">
        <v>218</v>
      </c>
      <c r="B221" t="s">
        <v>221</v>
      </c>
      <c r="C221">
        <v>0</v>
      </c>
      <c r="D221">
        <v>0</v>
      </c>
      <c r="E221" t="s">
        <v>212</v>
      </c>
      <c r="F221" t="s">
        <v>215</v>
      </c>
    </row>
    <row r="222" spans="1:6" x14ac:dyDescent="0.3">
      <c r="A222">
        <v>219</v>
      </c>
      <c r="B222" t="s">
        <v>221</v>
      </c>
      <c r="C222">
        <v>4779.6000000000004</v>
      </c>
      <c r="D222">
        <v>0</v>
      </c>
      <c r="E222" t="s">
        <v>212</v>
      </c>
      <c r="F222" t="s">
        <v>215</v>
      </c>
    </row>
    <row r="223" spans="1:6" x14ac:dyDescent="0.3">
      <c r="A223">
        <v>220</v>
      </c>
      <c r="B223" t="s">
        <v>221</v>
      </c>
      <c r="C223">
        <v>0</v>
      </c>
      <c r="D223">
        <v>0</v>
      </c>
      <c r="E223" t="s">
        <v>212</v>
      </c>
      <c r="F223" t="s">
        <v>215</v>
      </c>
    </row>
    <row r="224" spans="1:6" x14ac:dyDescent="0.3">
      <c r="A224">
        <v>221</v>
      </c>
      <c r="B224" t="s">
        <v>221</v>
      </c>
      <c r="C224">
        <v>0</v>
      </c>
      <c r="D224">
        <v>0</v>
      </c>
      <c r="E224" t="s">
        <v>212</v>
      </c>
      <c r="F224" t="s">
        <v>215</v>
      </c>
    </row>
    <row r="225" spans="1:6" x14ac:dyDescent="0.3">
      <c r="A225">
        <v>222</v>
      </c>
      <c r="B225" t="s">
        <v>221</v>
      </c>
      <c r="C225">
        <v>0</v>
      </c>
      <c r="D225">
        <v>0</v>
      </c>
      <c r="E225" t="s">
        <v>212</v>
      </c>
      <c r="F225" t="s">
        <v>215</v>
      </c>
    </row>
    <row r="226" spans="1:6" x14ac:dyDescent="0.3">
      <c r="A226">
        <v>223</v>
      </c>
      <c r="B226" t="s">
        <v>221</v>
      </c>
      <c r="C226">
        <v>4779.6000000000004</v>
      </c>
      <c r="D226">
        <v>0</v>
      </c>
      <c r="E226" t="s">
        <v>212</v>
      </c>
      <c r="F226" t="s">
        <v>215</v>
      </c>
    </row>
    <row r="227" spans="1:6" x14ac:dyDescent="0.3">
      <c r="A227">
        <v>224</v>
      </c>
      <c r="B227" t="s">
        <v>221</v>
      </c>
      <c r="C227">
        <v>0</v>
      </c>
      <c r="D227">
        <v>0</v>
      </c>
      <c r="E227" t="s">
        <v>212</v>
      </c>
      <c r="F227" t="s">
        <v>215</v>
      </c>
    </row>
    <row r="228" spans="1:6" x14ac:dyDescent="0.3">
      <c r="A228">
        <v>225</v>
      </c>
      <c r="B228" t="s">
        <v>221</v>
      </c>
      <c r="C228">
        <v>0</v>
      </c>
      <c r="D228">
        <v>0</v>
      </c>
      <c r="E228" t="s">
        <v>212</v>
      </c>
      <c r="F228" t="s">
        <v>215</v>
      </c>
    </row>
    <row r="229" spans="1:6" x14ac:dyDescent="0.3">
      <c r="A229">
        <v>226</v>
      </c>
      <c r="B229" t="s">
        <v>221</v>
      </c>
      <c r="C229">
        <v>0</v>
      </c>
      <c r="D229">
        <v>0</v>
      </c>
      <c r="E229" t="s">
        <v>212</v>
      </c>
      <c r="F229" t="s">
        <v>215</v>
      </c>
    </row>
    <row r="230" spans="1:6" x14ac:dyDescent="0.3">
      <c r="A230">
        <v>227</v>
      </c>
      <c r="B230" t="s">
        <v>221</v>
      </c>
      <c r="C230">
        <v>4779.6000000000004</v>
      </c>
      <c r="D230">
        <v>0</v>
      </c>
      <c r="E230" t="s">
        <v>212</v>
      </c>
      <c r="F230" t="s">
        <v>215</v>
      </c>
    </row>
    <row r="231" spans="1:6" x14ac:dyDescent="0.3">
      <c r="A231">
        <v>228</v>
      </c>
      <c r="B231" t="s">
        <v>221</v>
      </c>
      <c r="C231">
        <v>4779.6000000000004</v>
      </c>
      <c r="D231">
        <v>0</v>
      </c>
      <c r="E231" t="s">
        <v>212</v>
      </c>
      <c r="F231" t="s">
        <v>215</v>
      </c>
    </row>
    <row r="232" spans="1:6" x14ac:dyDescent="0.3">
      <c r="A232">
        <v>229</v>
      </c>
      <c r="B232" t="s">
        <v>221</v>
      </c>
      <c r="C232">
        <v>0</v>
      </c>
      <c r="D232">
        <v>0</v>
      </c>
      <c r="E232" t="s">
        <v>212</v>
      </c>
      <c r="F232" t="s">
        <v>215</v>
      </c>
    </row>
    <row r="233" spans="1:6" x14ac:dyDescent="0.3">
      <c r="A233">
        <v>230</v>
      </c>
      <c r="B233" t="s">
        <v>221</v>
      </c>
      <c r="C233">
        <v>4779.6000000000004</v>
      </c>
      <c r="D233">
        <v>0</v>
      </c>
      <c r="E233" t="s">
        <v>212</v>
      </c>
      <c r="F233" t="s">
        <v>215</v>
      </c>
    </row>
    <row r="234" spans="1:6" x14ac:dyDescent="0.3">
      <c r="A234">
        <v>231</v>
      </c>
      <c r="B234" t="s">
        <v>221</v>
      </c>
      <c r="C234">
        <v>0</v>
      </c>
      <c r="D234">
        <v>0</v>
      </c>
      <c r="E234" t="s">
        <v>212</v>
      </c>
      <c r="F234" t="s">
        <v>215</v>
      </c>
    </row>
    <row r="235" spans="1:6" x14ac:dyDescent="0.3">
      <c r="A235">
        <v>232</v>
      </c>
      <c r="B235" t="s">
        <v>221</v>
      </c>
      <c r="C235">
        <v>0</v>
      </c>
      <c r="D235">
        <v>0</v>
      </c>
      <c r="E235" t="s">
        <v>212</v>
      </c>
      <c r="F235" t="s">
        <v>215</v>
      </c>
    </row>
    <row r="236" spans="1:6" x14ac:dyDescent="0.3">
      <c r="A236">
        <v>233</v>
      </c>
      <c r="B236" t="s">
        <v>221</v>
      </c>
      <c r="C236">
        <v>0</v>
      </c>
      <c r="D236">
        <v>0</v>
      </c>
      <c r="E236" t="s">
        <v>212</v>
      </c>
      <c r="F236" t="s">
        <v>215</v>
      </c>
    </row>
    <row r="237" spans="1:6" x14ac:dyDescent="0.3">
      <c r="A237">
        <v>234</v>
      </c>
      <c r="B237" t="s">
        <v>221</v>
      </c>
      <c r="C237">
        <v>0</v>
      </c>
      <c r="D237">
        <v>0</v>
      </c>
      <c r="E237" t="s">
        <v>212</v>
      </c>
      <c r="F237" t="s">
        <v>215</v>
      </c>
    </row>
    <row r="238" spans="1:6" x14ac:dyDescent="0.3">
      <c r="A238">
        <v>235</v>
      </c>
      <c r="B238" t="s">
        <v>221</v>
      </c>
      <c r="C238">
        <v>0</v>
      </c>
      <c r="D238">
        <v>0</v>
      </c>
      <c r="E238" t="s">
        <v>212</v>
      </c>
      <c r="F238" t="s">
        <v>215</v>
      </c>
    </row>
    <row r="239" spans="1:6" x14ac:dyDescent="0.3">
      <c r="A239">
        <v>236</v>
      </c>
      <c r="B239" t="s">
        <v>221</v>
      </c>
      <c r="C239">
        <v>0</v>
      </c>
      <c r="D239">
        <v>0</v>
      </c>
      <c r="E239" t="s">
        <v>212</v>
      </c>
      <c r="F239" t="s">
        <v>215</v>
      </c>
    </row>
    <row r="240" spans="1:6" x14ac:dyDescent="0.3">
      <c r="A240">
        <v>237</v>
      </c>
      <c r="B240" t="s">
        <v>221</v>
      </c>
      <c r="C240">
        <v>0</v>
      </c>
      <c r="D240">
        <v>0</v>
      </c>
      <c r="E240" t="s">
        <v>212</v>
      </c>
      <c r="F240" t="s">
        <v>215</v>
      </c>
    </row>
    <row r="241" spans="1:6" x14ac:dyDescent="0.3">
      <c r="A241">
        <v>238</v>
      </c>
      <c r="B241" t="s">
        <v>221</v>
      </c>
      <c r="C241">
        <v>0</v>
      </c>
      <c r="D241">
        <v>0</v>
      </c>
      <c r="E241" t="s">
        <v>212</v>
      </c>
      <c r="F241" t="s">
        <v>215</v>
      </c>
    </row>
    <row r="242" spans="1:6" x14ac:dyDescent="0.3">
      <c r="A242">
        <v>239</v>
      </c>
      <c r="B242" t="s">
        <v>221</v>
      </c>
      <c r="C242">
        <v>0</v>
      </c>
      <c r="D242">
        <v>0</v>
      </c>
      <c r="E242" t="s">
        <v>212</v>
      </c>
      <c r="F242" t="s">
        <v>215</v>
      </c>
    </row>
    <row r="243" spans="1:6" x14ac:dyDescent="0.3">
      <c r="A243">
        <v>240</v>
      </c>
      <c r="B243" t="s">
        <v>221</v>
      </c>
      <c r="C243">
        <v>0</v>
      </c>
      <c r="D243">
        <v>0</v>
      </c>
      <c r="E243" t="s">
        <v>212</v>
      </c>
      <c r="F243" t="s">
        <v>215</v>
      </c>
    </row>
    <row r="244" spans="1:6" x14ac:dyDescent="0.3">
      <c r="A244">
        <v>241</v>
      </c>
      <c r="B244" t="s">
        <v>221</v>
      </c>
      <c r="C244">
        <v>0</v>
      </c>
      <c r="D244">
        <v>0</v>
      </c>
      <c r="E244" t="s">
        <v>212</v>
      </c>
      <c r="F244" t="s">
        <v>215</v>
      </c>
    </row>
    <row r="245" spans="1:6" x14ac:dyDescent="0.3">
      <c r="A245">
        <v>242</v>
      </c>
      <c r="B245" t="s">
        <v>221</v>
      </c>
      <c r="C245">
        <v>0</v>
      </c>
      <c r="D245">
        <v>0</v>
      </c>
      <c r="E245" t="s">
        <v>212</v>
      </c>
      <c r="F245" t="s">
        <v>215</v>
      </c>
    </row>
    <row r="246" spans="1:6" x14ac:dyDescent="0.3">
      <c r="A246">
        <v>243</v>
      </c>
      <c r="B246" t="s">
        <v>221</v>
      </c>
      <c r="C246">
        <v>0</v>
      </c>
      <c r="D246">
        <v>0</v>
      </c>
      <c r="E246" t="s">
        <v>212</v>
      </c>
      <c r="F246" t="s">
        <v>215</v>
      </c>
    </row>
    <row r="247" spans="1:6" x14ac:dyDescent="0.3">
      <c r="A247">
        <v>244</v>
      </c>
      <c r="B247" t="s">
        <v>221</v>
      </c>
      <c r="C247">
        <v>0</v>
      </c>
      <c r="D247">
        <v>0</v>
      </c>
      <c r="E247" t="s">
        <v>212</v>
      </c>
      <c r="F247" t="s">
        <v>215</v>
      </c>
    </row>
    <row r="248" spans="1:6" x14ac:dyDescent="0.3">
      <c r="A248">
        <v>245</v>
      </c>
      <c r="B248" t="s">
        <v>221</v>
      </c>
      <c r="C248">
        <v>0</v>
      </c>
      <c r="D248">
        <v>0</v>
      </c>
      <c r="E248" t="s">
        <v>212</v>
      </c>
      <c r="F248" t="s">
        <v>215</v>
      </c>
    </row>
    <row r="249" spans="1:6" x14ac:dyDescent="0.3">
      <c r="A249">
        <v>246</v>
      </c>
      <c r="B249" t="s">
        <v>221</v>
      </c>
      <c r="C249">
        <v>0</v>
      </c>
      <c r="D249">
        <v>0</v>
      </c>
      <c r="E249" t="s">
        <v>212</v>
      </c>
      <c r="F249" t="s">
        <v>215</v>
      </c>
    </row>
    <row r="250" spans="1:6" x14ac:dyDescent="0.3">
      <c r="A250">
        <v>247</v>
      </c>
      <c r="B250" t="s">
        <v>221</v>
      </c>
      <c r="C250">
        <v>0</v>
      </c>
      <c r="D250">
        <v>0</v>
      </c>
      <c r="E250" t="s">
        <v>212</v>
      </c>
      <c r="F250" t="s">
        <v>215</v>
      </c>
    </row>
    <row r="251" spans="1:6" x14ac:dyDescent="0.3">
      <c r="A251">
        <v>248</v>
      </c>
      <c r="B251" t="s">
        <v>221</v>
      </c>
      <c r="C251">
        <v>0</v>
      </c>
      <c r="D251">
        <v>0</v>
      </c>
      <c r="E251" t="s">
        <v>212</v>
      </c>
      <c r="F251" t="s">
        <v>215</v>
      </c>
    </row>
    <row r="252" spans="1:6" x14ac:dyDescent="0.3">
      <c r="A252">
        <v>249</v>
      </c>
      <c r="B252" t="s">
        <v>221</v>
      </c>
      <c r="C252">
        <v>0</v>
      </c>
      <c r="D252">
        <v>0</v>
      </c>
      <c r="E252" t="s">
        <v>212</v>
      </c>
      <c r="F252" t="s">
        <v>215</v>
      </c>
    </row>
    <row r="253" spans="1:6" x14ac:dyDescent="0.3">
      <c r="A253">
        <v>250</v>
      </c>
      <c r="B253" t="s">
        <v>221</v>
      </c>
      <c r="C253">
        <v>0</v>
      </c>
      <c r="D253">
        <v>0</v>
      </c>
      <c r="E253" t="s">
        <v>212</v>
      </c>
      <c r="F253" t="s">
        <v>215</v>
      </c>
    </row>
    <row r="254" spans="1:6" x14ac:dyDescent="0.3">
      <c r="A254">
        <v>251</v>
      </c>
      <c r="B254" t="s">
        <v>221</v>
      </c>
      <c r="C254">
        <v>0</v>
      </c>
      <c r="D254">
        <v>0</v>
      </c>
      <c r="E254" t="s">
        <v>212</v>
      </c>
      <c r="F254" t="s">
        <v>215</v>
      </c>
    </row>
    <row r="255" spans="1:6" x14ac:dyDescent="0.3">
      <c r="A255">
        <v>252</v>
      </c>
      <c r="B255" t="s">
        <v>221</v>
      </c>
      <c r="C255">
        <v>0</v>
      </c>
      <c r="D255">
        <v>0</v>
      </c>
      <c r="E255" t="s">
        <v>212</v>
      </c>
      <c r="F255" t="s">
        <v>215</v>
      </c>
    </row>
    <row r="256" spans="1:6" x14ac:dyDescent="0.3">
      <c r="A256">
        <v>253</v>
      </c>
      <c r="B256" t="s">
        <v>221</v>
      </c>
      <c r="C256">
        <v>0</v>
      </c>
      <c r="D256">
        <v>0</v>
      </c>
      <c r="E256" t="s">
        <v>212</v>
      </c>
      <c r="F256" t="s">
        <v>215</v>
      </c>
    </row>
    <row r="257" spans="1:6" x14ac:dyDescent="0.3">
      <c r="A257">
        <v>254</v>
      </c>
      <c r="B257" t="s">
        <v>221</v>
      </c>
      <c r="C257">
        <v>0</v>
      </c>
      <c r="D257">
        <v>0</v>
      </c>
      <c r="E257" t="s">
        <v>212</v>
      </c>
      <c r="F257" t="s">
        <v>215</v>
      </c>
    </row>
    <row r="258" spans="1:6" x14ac:dyDescent="0.3">
      <c r="A258">
        <v>255</v>
      </c>
      <c r="B258" t="s">
        <v>221</v>
      </c>
      <c r="C258">
        <v>0</v>
      </c>
      <c r="D258">
        <v>0</v>
      </c>
      <c r="E258" t="s">
        <v>212</v>
      </c>
      <c r="F258" t="s">
        <v>215</v>
      </c>
    </row>
    <row r="259" spans="1:6" x14ac:dyDescent="0.3">
      <c r="A259">
        <v>256</v>
      </c>
      <c r="B259" t="s">
        <v>221</v>
      </c>
      <c r="C259">
        <v>0</v>
      </c>
      <c r="D259">
        <v>0</v>
      </c>
      <c r="E259" t="s">
        <v>212</v>
      </c>
      <c r="F259" t="s">
        <v>215</v>
      </c>
    </row>
    <row r="260" spans="1:6" x14ac:dyDescent="0.3">
      <c r="A260">
        <v>257</v>
      </c>
      <c r="B260" t="s">
        <v>221</v>
      </c>
      <c r="C260">
        <v>0</v>
      </c>
      <c r="D260">
        <v>0</v>
      </c>
      <c r="E260" t="s">
        <v>212</v>
      </c>
      <c r="F260" t="s">
        <v>215</v>
      </c>
    </row>
    <row r="261" spans="1:6" x14ac:dyDescent="0.3">
      <c r="A261">
        <v>258</v>
      </c>
      <c r="B261" t="s">
        <v>221</v>
      </c>
      <c r="C261">
        <v>0</v>
      </c>
      <c r="D261">
        <v>0</v>
      </c>
      <c r="E261" t="s">
        <v>212</v>
      </c>
      <c r="F261" t="s">
        <v>215</v>
      </c>
    </row>
    <row r="262" spans="1:6" x14ac:dyDescent="0.3">
      <c r="A262">
        <v>259</v>
      </c>
      <c r="B262" t="s">
        <v>221</v>
      </c>
      <c r="C262">
        <v>0</v>
      </c>
      <c r="D262">
        <v>0</v>
      </c>
      <c r="E262" t="s">
        <v>212</v>
      </c>
      <c r="F262" t="s">
        <v>215</v>
      </c>
    </row>
    <row r="263" spans="1:6" x14ac:dyDescent="0.3">
      <c r="A263">
        <v>260</v>
      </c>
      <c r="B263" t="s">
        <v>221</v>
      </c>
      <c r="C263">
        <v>0</v>
      </c>
      <c r="D263">
        <v>0</v>
      </c>
      <c r="E263" t="s">
        <v>212</v>
      </c>
      <c r="F263" t="s">
        <v>215</v>
      </c>
    </row>
    <row r="264" spans="1:6" x14ac:dyDescent="0.3">
      <c r="A264">
        <v>261</v>
      </c>
      <c r="B264" t="s">
        <v>221</v>
      </c>
      <c r="C264">
        <v>0</v>
      </c>
      <c r="D264">
        <v>0</v>
      </c>
      <c r="E264" t="s">
        <v>212</v>
      </c>
      <c r="F264" t="s">
        <v>215</v>
      </c>
    </row>
    <row r="265" spans="1:6" x14ac:dyDescent="0.3">
      <c r="A265">
        <v>262</v>
      </c>
      <c r="B265" t="s">
        <v>221</v>
      </c>
      <c r="C265">
        <v>0</v>
      </c>
      <c r="D265">
        <v>0</v>
      </c>
      <c r="E265" t="s">
        <v>212</v>
      </c>
      <c r="F265" t="s">
        <v>215</v>
      </c>
    </row>
    <row r="266" spans="1:6" x14ac:dyDescent="0.3">
      <c r="A266">
        <v>263</v>
      </c>
      <c r="B266" t="s">
        <v>221</v>
      </c>
      <c r="C266">
        <v>0</v>
      </c>
      <c r="D266">
        <v>0</v>
      </c>
      <c r="E266" t="s">
        <v>212</v>
      </c>
      <c r="F266" t="s">
        <v>215</v>
      </c>
    </row>
    <row r="267" spans="1:6" x14ac:dyDescent="0.3">
      <c r="A267">
        <v>264</v>
      </c>
      <c r="B267" t="s">
        <v>221</v>
      </c>
      <c r="C267">
        <v>0</v>
      </c>
      <c r="D267">
        <v>0</v>
      </c>
      <c r="E267" t="s">
        <v>212</v>
      </c>
      <c r="F267" t="s">
        <v>215</v>
      </c>
    </row>
    <row r="268" spans="1:6" x14ac:dyDescent="0.3">
      <c r="A268">
        <v>265</v>
      </c>
      <c r="B268" t="s">
        <v>221</v>
      </c>
      <c r="C268">
        <v>0</v>
      </c>
      <c r="D268">
        <v>0</v>
      </c>
      <c r="E268" t="s">
        <v>212</v>
      </c>
      <c r="F268" t="s">
        <v>215</v>
      </c>
    </row>
    <row r="269" spans="1:6" x14ac:dyDescent="0.3">
      <c r="A269">
        <v>266</v>
      </c>
      <c r="B269" t="s">
        <v>221</v>
      </c>
      <c r="C269">
        <v>0</v>
      </c>
      <c r="D269">
        <v>0</v>
      </c>
      <c r="E269" t="s">
        <v>212</v>
      </c>
      <c r="F269" t="s">
        <v>215</v>
      </c>
    </row>
    <row r="270" spans="1:6" x14ac:dyDescent="0.3">
      <c r="A270">
        <v>267</v>
      </c>
      <c r="B270" t="s">
        <v>221</v>
      </c>
      <c r="C270">
        <v>0</v>
      </c>
      <c r="D270">
        <v>0</v>
      </c>
      <c r="E270" t="s">
        <v>212</v>
      </c>
      <c r="F270" t="s">
        <v>215</v>
      </c>
    </row>
    <row r="271" spans="1:6" x14ac:dyDescent="0.3">
      <c r="A271">
        <v>268</v>
      </c>
      <c r="B271" t="s">
        <v>221</v>
      </c>
      <c r="C271">
        <v>0</v>
      </c>
      <c r="D271">
        <v>0</v>
      </c>
      <c r="E271" t="s">
        <v>212</v>
      </c>
      <c r="F271" t="s">
        <v>215</v>
      </c>
    </row>
    <row r="272" spans="1:6" x14ac:dyDescent="0.3">
      <c r="A272">
        <v>269</v>
      </c>
      <c r="B272" t="s">
        <v>221</v>
      </c>
      <c r="C272">
        <v>0</v>
      </c>
      <c r="D272">
        <v>0</v>
      </c>
      <c r="E272" t="s">
        <v>212</v>
      </c>
      <c r="F272" t="s">
        <v>215</v>
      </c>
    </row>
    <row r="273" spans="1:6" x14ac:dyDescent="0.3">
      <c r="A273">
        <v>270</v>
      </c>
      <c r="B273" t="s">
        <v>221</v>
      </c>
      <c r="C273">
        <v>0</v>
      </c>
      <c r="D273">
        <v>0</v>
      </c>
      <c r="E273" t="s">
        <v>212</v>
      </c>
      <c r="F273" t="s">
        <v>215</v>
      </c>
    </row>
    <row r="274" spans="1:6" x14ac:dyDescent="0.3">
      <c r="A274">
        <v>271</v>
      </c>
      <c r="B274" t="s">
        <v>221</v>
      </c>
      <c r="C274">
        <v>0</v>
      </c>
      <c r="D274">
        <v>0</v>
      </c>
      <c r="E274" t="s">
        <v>212</v>
      </c>
      <c r="F274" t="s">
        <v>215</v>
      </c>
    </row>
    <row r="275" spans="1:6" x14ac:dyDescent="0.3">
      <c r="A275">
        <v>272</v>
      </c>
      <c r="B275" t="s">
        <v>221</v>
      </c>
      <c r="C275">
        <v>0</v>
      </c>
      <c r="D275">
        <v>0</v>
      </c>
      <c r="E275" t="s">
        <v>212</v>
      </c>
      <c r="F275" t="s">
        <v>215</v>
      </c>
    </row>
    <row r="276" spans="1:6" x14ac:dyDescent="0.3">
      <c r="A276">
        <v>273</v>
      </c>
      <c r="B276" t="s">
        <v>221</v>
      </c>
      <c r="C276">
        <v>0</v>
      </c>
      <c r="D276">
        <v>0</v>
      </c>
      <c r="E276" t="s">
        <v>212</v>
      </c>
      <c r="F276" t="s">
        <v>215</v>
      </c>
    </row>
    <row r="277" spans="1:6" x14ac:dyDescent="0.3">
      <c r="A277">
        <v>274</v>
      </c>
      <c r="B277" t="s">
        <v>221</v>
      </c>
      <c r="C277">
        <v>0</v>
      </c>
      <c r="D277">
        <v>0</v>
      </c>
      <c r="E277" t="s">
        <v>212</v>
      </c>
      <c r="F277" t="s">
        <v>215</v>
      </c>
    </row>
    <row r="278" spans="1:6" x14ac:dyDescent="0.3">
      <c r="A278">
        <v>275</v>
      </c>
      <c r="B278" t="s">
        <v>221</v>
      </c>
      <c r="C278">
        <v>0</v>
      </c>
      <c r="D278">
        <v>0</v>
      </c>
      <c r="E278" t="s">
        <v>212</v>
      </c>
      <c r="F278" t="s">
        <v>215</v>
      </c>
    </row>
    <row r="279" spans="1:6" x14ac:dyDescent="0.3">
      <c r="A279">
        <v>276</v>
      </c>
      <c r="B279" t="s">
        <v>221</v>
      </c>
      <c r="C279">
        <v>0</v>
      </c>
      <c r="D279">
        <v>0</v>
      </c>
      <c r="E279" t="s">
        <v>212</v>
      </c>
      <c r="F279" t="s">
        <v>215</v>
      </c>
    </row>
    <row r="280" spans="1:6" x14ac:dyDescent="0.3">
      <c r="A280">
        <v>277</v>
      </c>
      <c r="B280" t="s">
        <v>221</v>
      </c>
      <c r="C280">
        <v>0</v>
      </c>
      <c r="D280">
        <v>0</v>
      </c>
      <c r="E280" t="s">
        <v>212</v>
      </c>
      <c r="F280" t="s">
        <v>215</v>
      </c>
    </row>
    <row r="281" spans="1:6" x14ac:dyDescent="0.3">
      <c r="A281">
        <v>278</v>
      </c>
      <c r="B281" t="s">
        <v>221</v>
      </c>
      <c r="C281">
        <v>0</v>
      </c>
      <c r="D281">
        <v>0</v>
      </c>
      <c r="E281" t="s">
        <v>212</v>
      </c>
      <c r="F281" t="s">
        <v>215</v>
      </c>
    </row>
    <row r="282" spans="1:6" x14ac:dyDescent="0.3">
      <c r="A282">
        <v>279</v>
      </c>
      <c r="B282" t="s">
        <v>221</v>
      </c>
      <c r="C282">
        <v>0</v>
      </c>
      <c r="D282">
        <v>0</v>
      </c>
      <c r="E282" t="s">
        <v>212</v>
      </c>
      <c r="F282" t="s">
        <v>215</v>
      </c>
    </row>
    <row r="283" spans="1:6" x14ac:dyDescent="0.3">
      <c r="A283">
        <v>280</v>
      </c>
      <c r="B283" t="s">
        <v>221</v>
      </c>
      <c r="C283">
        <v>0</v>
      </c>
      <c r="D283">
        <v>0</v>
      </c>
      <c r="E283" t="s">
        <v>212</v>
      </c>
      <c r="F283" t="s">
        <v>215</v>
      </c>
    </row>
    <row r="284" spans="1:6" x14ac:dyDescent="0.3">
      <c r="A284">
        <v>281</v>
      </c>
      <c r="B284" t="s">
        <v>221</v>
      </c>
      <c r="C284">
        <v>0</v>
      </c>
      <c r="D284">
        <v>0</v>
      </c>
      <c r="E284" t="s">
        <v>212</v>
      </c>
      <c r="F284" t="s">
        <v>215</v>
      </c>
    </row>
    <row r="285" spans="1:6" x14ac:dyDescent="0.3">
      <c r="A285">
        <v>282</v>
      </c>
      <c r="B285" t="s">
        <v>221</v>
      </c>
      <c r="C285">
        <v>0</v>
      </c>
      <c r="D285">
        <v>0</v>
      </c>
      <c r="E285" t="s">
        <v>212</v>
      </c>
      <c r="F285" t="s">
        <v>215</v>
      </c>
    </row>
    <row r="286" spans="1:6" x14ac:dyDescent="0.3">
      <c r="A286">
        <v>283</v>
      </c>
      <c r="B286" t="s">
        <v>221</v>
      </c>
      <c r="C286">
        <v>0</v>
      </c>
      <c r="D286">
        <v>0</v>
      </c>
      <c r="E286" t="s">
        <v>212</v>
      </c>
      <c r="F286" t="s">
        <v>215</v>
      </c>
    </row>
    <row r="287" spans="1:6" x14ac:dyDescent="0.3">
      <c r="A287">
        <v>284</v>
      </c>
      <c r="B287" t="s">
        <v>221</v>
      </c>
      <c r="C287">
        <v>0</v>
      </c>
      <c r="D287">
        <v>0</v>
      </c>
      <c r="E287" t="s">
        <v>212</v>
      </c>
      <c r="F287" t="s">
        <v>215</v>
      </c>
    </row>
    <row r="288" spans="1:6" x14ac:dyDescent="0.3">
      <c r="A288">
        <v>285</v>
      </c>
      <c r="B288" t="s">
        <v>221</v>
      </c>
      <c r="C288">
        <v>0</v>
      </c>
      <c r="D288">
        <v>0</v>
      </c>
      <c r="E288" t="s">
        <v>212</v>
      </c>
      <c r="F288" t="s">
        <v>215</v>
      </c>
    </row>
    <row r="289" spans="1:6" x14ac:dyDescent="0.3">
      <c r="A289">
        <v>286</v>
      </c>
      <c r="B289" t="s">
        <v>221</v>
      </c>
      <c r="C289">
        <v>0</v>
      </c>
      <c r="D289">
        <v>0</v>
      </c>
      <c r="E289" t="s">
        <v>212</v>
      </c>
      <c r="F289" t="s">
        <v>215</v>
      </c>
    </row>
    <row r="290" spans="1:6" x14ac:dyDescent="0.3">
      <c r="A290">
        <v>287</v>
      </c>
      <c r="B290" t="s">
        <v>221</v>
      </c>
      <c r="C290">
        <v>0</v>
      </c>
      <c r="D290">
        <v>0</v>
      </c>
      <c r="E290" t="s">
        <v>212</v>
      </c>
      <c r="F290" t="s">
        <v>215</v>
      </c>
    </row>
    <row r="291" spans="1:6" x14ac:dyDescent="0.3">
      <c r="A291">
        <v>288</v>
      </c>
      <c r="B291" t="s">
        <v>221</v>
      </c>
      <c r="C291">
        <v>0</v>
      </c>
      <c r="D291">
        <v>0</v>
      </c>
      <c r="E291" t="s">
        <v>212</v>
      </c>
      <c r="F291" t="s">
        <v>215</v>
      </c>
    </row>
    <row r="292" spans="1:6" x14ac:dyDescent="0.3">
      <c r="A292">
        <v>289</v>
      </c>
      <c r="B292" t="s">
        <v>221</v>
      </c>
      <c r="C292">
        <v>0</v>
      </c>
      <c r="D292">
        <v>0</v>
      </c>
      <c r="E292" t="s">
        <v>212</v>
      </c>
      <c r="F292" t="s">
        <v>215</v>
      </c>
    </row>
    <row r="293" spans="1:6" x14ac:dyDescent="0.3">
      <c r="A293">
        <v>290</v>
      </c>
      <c r="B293" t="s">
        <v>221</v>
      </c>
      <c r="C293">
        <v>0</v>
      </c>
      <c r="D293">
        <v>0</v>
      </c>
      <c r="E293" t="s">
        <v>212</v>
      </c>
      <c r="F293" t="s">
        <v>215</v>
      </c>
    </row>
    <row r="294" spans="1:6" x14ac:dyDescent="0.3">
      <c r="A294">
        <v>291</v>
      </c>
      <c r="B294" t="s">
        <v>221</v>
      </c>
      <c r="C294">
        <v>0</v>
      </c>
      <c r="D294">
        <v>0</v>
      </c>
      <c r="E294" t="s">
        <v>212</v>
      </c>
      <c r="F294" t="s">
        <v>215</v>
      </c>
    </row>
    <row r="295" spans="1:6" x14ac:dyDescent="0.3">
      <c r="A295">
        <v>292</v>
      </c>
      <c r="B295" t="s">
        <v>221</v>
      </c>
      <c r="C295">
        <v>0</v>
      </c>
      <c r="D295">
        <v>0</v>
      </c>
      <c r="E295" t="s">
        <v>212</v>
      </c>
      <c r="F295" t="s">
        <v>215</v>
      </c>
    </row>
    <row r="296" spans="1:6" x14ac:dyDescent="0.3">
      <c r="A296">
        <v>293</v>
      </c>
      <c r="B296" t="s">
        <v>221</v>
      </c>
      <c r="C296">
        <v>4573.6000000000004</v>
      </c>
      <c r="D296">
        <v>0</v>
      </c>
      <c r="E296" t="s">
        <v>212</v>
      </c>
      <c r="F296" t="s">
        <v>215</v>
      </c>
    </row>
    <row r="297" spans="1:6" x14ac:dyDescent="0.3">
      <c r="A297">
        <v>294</v>
      </c>
      <c r="B297" t="s">
        <v>221</v>
      </c>
      <c r="C297">
        <v>0</v>
      </c>
      <c r="D297">
        <v>0</v>
      </c>
      <c r="E297" t="s">
        <v>212</v>
      </c>
      <c r="F297" t="s">
        <v>215</v>
      </c>
    </row>
    <row r="298" spans="1:6" x14ac:dyDescent="0.3">
      <c r="A298">
        <v>295</v>
      </c>
      <c r="B298" t="s">
        <v>221</v>
      </c>
      <c r="C298">
        <v>4573.6000000000004</v>
      </c>
      <c r="D298">
        <v>0</v>
      </c>
      <c r="E298" t="s">
        <v>212</v>
      </c>
      <c r="F298" t="s">
        <v>215</v>
      </c>
    </row>
    <row r="299" spans="1:6" x14ac:dyDescent="0.3">
      <c r="A299">
        <v>296</v>
      </c>
      <c r="B299" t="s">
        <v>221</v>
      </c>
      <c r="C299">
        <v>0</v>
      </c>
      <c r="D299">
        <v>0</v>
      </c>
      <c r="E299" t="s">
        <v>212</v>
      </c>
      <c r="F299" t="s">
        <v>215</v>
      </c>
    </row>
    <row r="300" spans="1:6" x14ac:dyDescent="0.3">
      <c r="A300">
        <v>297</v>
      </c>
      <c r="B300" t="s">
        <v>221</v>
      </c>
      <c r="C300">
        <v>0</v>
      </c>
      <c r="D300">
        <v>0</v>
      </c>
      <c r="E300" t="s">
        <v>212</v>
      </c>
      <c r="F300" t="s">
        <v>215</v>
      </c>
    </row>
    <row r="301" spans="1:6" x14ac:dyDescent="0.3">
      <c r="A301">
        <v>298</v>
      </c>
      <c r="B301" t="s">
        <v>221</v>
      </c>
      <c r="C301">
        <v>0</v>
      </c>
      <c r="D301">
        <v>0</v>
      </c>
      <c r="E301" t="s">
        <v>212</v>
      </c>
      <c r="F301" t="s">
        <v>215</v>
      </c>
    </row>
    <row r="302" spans="1:6" x14ac:dyDescent="0.3">
      <c r="A302">
        <v>299</v>
      </c>
      <c r="B302" t="s">
        <v>221</v>
      </c>
      <c r="C302">
        <v>0</v>
      </c>
      <c r="D302">
        <v>0</v>
      </c>
      <c r="E302" t="s">
        <v>212</v>
      </c>
      <c r="F302" t="s">
        <v>215</v>
      </c>
    </row>
    <row r="303" spans="1:6" x14ac:dyDescent="0.3">
      <c r="A303">
        <v>300</v>
      </c>
      <c r="B303" t="s">
        <v>221</v>
      </c>
      <c r="C303">
        <v>0</v>
      </c>
      <c r="D303">
        <v>0</v>
      </c>
      <c r="E303" t="s">
        <v>212</v>
      </c>
      <c r="F303" t="s">
        <v>215</v>
      </c>
    </row>
    <row r="304" spans="1:6" x14ac:dyDescent="0.3">
      <c r="A304">
        <v>301</v>
      </c>
      <c r="B304" t="s">
        <v>221</v>
      </c>
      <c r="C304">
        <v>0</v>
      </c>
      <c r="D304">
        <v>0</v>
      </c>
      <c r="E304" t="s">
        <v>212</v>
      </c>
      <c r="F304" t="s">
        <v>215</v>
      </c>
    </row>
    <row r="305" spans="1:6" x14ac:dyDescent="0.3">
      <c r="A305">
        <v>302</v>
      </c>
      <c r="B305" t="s">
        <v>221</v>
      </c>
      <c r="C305">
        <v>4573.6000000000004</v>
      </c>
      <c r="D305">
        <v>0</v>
      </c>
      <c r="E305" t="s">
        <v>212</v>
      </c>
      <c r="F305" t="s">
        <v>215</v>
      </c>
    </row>
    <row r="306" spans="1:6" x14ac:dyDescent="0.3">
      <c r="A306">
        <v>303</v>
      </c>
      <c r="B306" t="s">
        <v>221</v>
      </c>
      <c r="C306">
        <v>0</v>
      </c>
      <c r="D306">
        <v>0</v>
      </c>
      <c r="E306" t="s">
        <v>212</v>
      </c>
      <c r="F306" t="s">
        <v>215</v>
      </c>
    </row>
    <row r="307" spans="1:6" x14ac:dyDescent="0.3">
      <c r="A307">
        <v>304</v>
      </c>
      <c r="B307" t="s">
        <v>221</v>
      </c>
      <c r="C307">
        <v>0</v>
      </c>
      <c r="D307">
        <v>0</v>
      </c>
      <c r="E307" t="s">
        <v>212</v>
      </c>
      <c r="F307" t="s">
        <v>215</v>
      </c>
    </row>
    <row r="308" spans="1:6" x14ac:dyDescent="0.3">
      <c r="A308">
        <v>305</v>
      </c>
      <c r="B308" t="s">
        <v>221</v>
      </c>
      <c r="C308">
        <v>4573.6000000000004</v>
      </c>
      <c r="D308">
        <v>0</v>
      </c>
      <c r="E308" t="s">
        <v>212</v>
      </c>
      <c r="F308" t="s">
        <v>215</v>
      </c>
    </row>
    <row r="309" spans="1:6" x14ac:dyDescent="0.3">
      <c r="A309">
        <v>306</v>
      </c>
      <c r="B309" t="s">
        <v>221</v>
      </c>
      <c r="C309">
        <v>0</v>
      </c>
      <c r="D309">
        <v>0</v>
      </c>
      <c r="E309" t="s">
        <v>212</v>
      </c>
      <c r="F309" t="s">
        <v>215</v>
      </c>
    </row>
    <row r="310" spans="1:6" x14ac:dyDescent="0.3">
      <c r="A310">
        <v>307</v>
      </c>
      <c r="B310" t="s">
        <v>221</v>
      </c>
      <c r="C310">
        <v>0</v>
      </c>
      <c r="D310">
        <v>0</v>
      </c>
      <c r="E310" t="s">
        <v>212</v>
      </c>
      <c r="F310" t="s">
        <v>215</v>
      </c>
    </row>
    <row r="311" spans="1:6" x14ac:dyDescent="0.3">
      <c r="A311">
        <v>308</v>
      </c>
      <c r="B311" t="s">
        <v>221</v>
      </c>
      <c r="C311">
        <v>0</v>
      </c>
      <c r="D311">
        <v>0</v>
      </c>
      <c r="E311" t="s">
        <v>212</v>
      </c>
      <c r="F311" t="s">
        <v>215</v>
      </c>
    </row>
    <row r="312" spans="1:6" x14ac:dyDescent="0.3">
      <c r="A312">
        <v>309</v>
      </c>
      <c r="B312" t="s">
        <v>221</v>
      </c>
      <c r="C312">
        <v>0</v>
      </c>
      <c r="D312">
        <v>0</v>
      </c>
      <c r="E312" t="s">
        <v>212</v>
      </c>
      <c r="F312" t="s">
        <v>215</v>
      </c>
    </row>
    <row r="313" spans="1:6" x14ac:dyDescent="0.3">
      <c r="A313">
        <v>310</v>
      </c>
      <c r="B313" t="s">
        <v>221</v>
      </c>
      <c r="C313">
        <v>0</v>
      </c>
      <c r="D313">
        <v>0</v>
      </c>
      <c r="E313" t="s">
        <v>212</v>
      </c>
      <c r="F313" t="s">
        <v>215</v>
      </c>
    </row>
    <row r="314" spans="1:6" x14ac:dyDescent="0.3">
      <c r="A314">
        <v>311</v>
      </c>
      <c r="B314" t="s">
        <v>221</v>
      </c>
      <c r="C314">
        <v>0</v>
      </c>
      <c r="D314">
        <v>0</v>
      </c>
      <c r="E314" t="s">
        <v>212</v>
      </c>
      <c r="F314" t="s">
        <v>215</v>
      </c>
    </row>
    <row r="315" spans="1:6" x14ac:dyDescent="0.3">
      <c r="A315">
        <v>312</v>
      </c>
      <c r="B315" t="s">
        <v>221</v>
      </c>
      <c r="C315">
        <v>0</v>
      </c>
      <c r="D315">
        <v>0</v>
      </c>
      <c r="E315" t="s">
        <v>212</v>
      </c>
      <c r="F315" t="s">
        <v>215</v>
      </c>
    </row>
    <row r="316" spans="1:6" x14ac:dyDescent="0.3">
      <c r="A316">
        <v>313</v>
      </c>
      <c r="B316" t="s">
        <v>221</v>
      </c>
      <c r="C316">
        <v>4573.6000000000004</v>
      </c>
      <c r="D316">
        <v>0</v>
      </c>
      <c r="E316" t="s">
        <v>212</v>
      </c>
      <c r="F316" t="s">
        <v>215</v>
      </c>
    </row>
    <row r="317" spans="1:6" x14ac:dyDescent="0.3">
      <c r="A317">
        <v>314</v>
      </c>
      <c r="B317" t="s">
        <v>221</v>
      </c>
      <c r="C317">
        <v>0</v>
      </c>
      <c r="D317">
        <v>0</v>
      </c>
      <c r="E317" t="s">
        <v>212</v>
      </c>
      <c r="F317" t="s">
        <v>215</v>
      </c>
    </row>
    <row r="318" spans="1:6" x14ac:dyDescent="0.3">
      <c r="A318">
        <v>315</v>
      </c>
      <c r="B318" t="s">
        <v>221</v>
      </c>
      <c r="C318">
        <v>4573.6000000000004</v>
      </c>
      <c r="D318">
        <v>0</v>
      </c>
      <c r="E318" t="s">
        <v>212</v>
      </c>
      <c r="F318" t="s">
        <v>215</v>
      </c>
    </row>
    <row r="319" spans="1:6" x14ac:dyDescent="0.3">
      <c r="A319">
        <v>316</v>
      </c>
      <c r="B319" t="s">
        <v>221</v>
      </c>
      <c r="C319">
        <v>0</v>
      </c>
      <c r="D319">
        <v>0</v>
      </c>
      <c r="E319" t="s">
        <v>212</v>
      </c>
      <c r="F319" t="s">
        <v>215</v>
      </c>
    </row>
    <row r="320" spans="1:6" x14ac:dyDescent="0.3">
      <c r="A320">
        <v>317</v>
      </c>
      <c r="B320" t="s">
        <v>221</v>
      </c>
      <c r="C320">
        <v>0</v>
      </c>
      <c r="D320">
        <v>0</v>
      </c>
      <c r="E320" t="s">
        <v>212</v>
      </c>
      <c r="F320" t="s">
        <v>215</v>
      </c>
    </row>
    <row r="321" spans="1:6" x14ac:dyDescent="0.3">
      <c r="A321">
        <v>318</v>
      </c>
      <c r="B321" t="s">
        <v>221</v>
      </c>
      <c r="C321">
        <v>0</v>
      </c>
      <c r="D321">
        <v>0</v>
      </c>
      <c r="E321" t="s">
        <v>212</v>
      </c>
      <c r="F321" t="s">
        <v>215</v>
      </c>
    </row>
    <row r="322" spans="1:6" x14ac:dyDescent="0.3">
      <c r="A322">
        <v>319</v>
      </c>
      <c r="B322" t="s">
        <v>221</v>
      </c>
      <c r="C322">
        <v>0</v>
      </c>
      <c r="D322">
        <v>0</v>
      </c>
      <c r="E322" t="s">
        <v>212</v>
      </c>
      <c r="F322" t="s">
        <v>215</v>
      </c>
    </row>
    <row r="323" spans="1:6" x14ac:dyDescent="0.3">
      <c r="A323">
        <v>320</v>
      </c>
      <c r="B323" t="s">
        <v>221</v>
      </c>
      <c r="C323">
        <v>0</v>
      </c>
      <c r="D323">
        <v>0</v>
      </c>
      <c r="E323" t="s">
        <v>212</v>
      </c>
      <c r="F323" t="s">
        <v>215</v>
      </c>
    </row>
    <row r="324" spans="1:6" x14ac:dyDescent="0.3">
      <c r="A324">
        <v>321</v>
      </c>
      <c r="B324" t="s">
        <v>221</v>
      </c>
      <c r="C324">
        <v>4573.6000000000004</v>
      </c>
      <c r="D324">
        <v>0</v>
      </c>
      <c r="E324" t="s">
        <v>212</v>
      </c>
      <c r="F324" t="s">
        <v>215</v>
      </c>
    </row>
    <row r="325" spans="1:6" x14ac:dyDescent="0.3">
      <c r="A325">
        <v>322</v>
      </c>
      <c r="B325" t="s">
        <v>221</v>
      </c>
      <c r="C325">
        <v>0</v>
      </c>
      <c r="D325">
        <v>0</v>
      </c>
      <c r="E325" t="s">
        <v>212</v>
      </c>
      <c r="F325" t="s">
        <v>215</v>
      </c>
    </row>
    <row r="326" spans="1:6" x14ac:dyDescent="0.3">
      <c r="A326">
        <v>323</v>
      </c>
      <c r="B326" t="s">
        <v>221</v>
      </c>
      <c r="C326">
        <v>0</v>
      </c>
      <c r="D326">
        <v>0</v>
      </c>
      <c r="E326" t="s">
        <v>212</v>
      </c>
      <c r="F326" t="s">
        <v>215</v>
      </c>
    </row>
    <row r="327" spans="1:6" x14ac:dyDescent="0.3">
      <c r="A327">
        <v>324</v>
      </c>
      <c r="B327" t="s">
        <v>221</v>
      </c>
      <c r="C327">
        <v>4573.6000000000004</v>
      </c>
      <c r="D327">
        <v>0</v>
      </c>
      <c r="E327" t="s">
        <v>212</v>
      </c>
      <c r="F327" t="s">
        <v>215</v>
      </c>
    </row>
    <row r="328" spans="1:6" x14ac:dyDescent="0.3">
      <c r="A328">
        <v>325</v>
      </c>
      <c r="B328" t="s">
        <v>221</v>
      </c>
      <c r="C328">
        <v>0</v>
      </c>
      <c r="D328">
        <v>0</v>
      </c>
      <c r="E328" t="s">
        <v>212</v>
      </c>
      <c r="F328" t="s">
        <v>215</v>
      </c>
    </row>
    <row r="329" spans="1:6" x14ac:dyDescent="0.3">
      <c r="A329">
        <v>326</v>
      </c>
      <c r="B329" t="s">
        <v>221</v>
      </c>
      <c r="C329">
        <v>0</v>
      </c>
      <c r="D329">
        <v>0</v>
      </c>
      <c r="E329" t="s">
        <v>212</v>
      </c>
      <c r="F329" t="s">
        <v>215</v>
      </c>
    </row>
    <row r="330" spans="1:6" x14ac:dyDescent="0.3">
      <c r="A330">
        <v>327</v>
      </c>
      <c r="B330" t="s">
        <v>221</v>
      </c>
      <c r="C330">
        <v>0</v>
      </c>
      <c r="D330">
        <v>0</v>
      </c>
      <c r="E330" t="s">
        <v>212</v>
      </c>
      <c r="F330" t="s">
        <v>215</v>
      </c>
    </row>
    <row r="331" spans="1:6" x14ac:dyDescent="0.3">
      <c r="A331">
        <v>328</v>
      </c>
      <c r="B331" t="s">
        <v>221</v>
      </c>
      <c r="C331">
        <v>0</v>
      </c>
      <c r="D331">
        <v>0</v>
      </c>
      <c r="E331" t="s">
        <v>212</v>
      </c>
      <c r="F331" t="s">
        <v>215</v>
      </c>
    </row>
    <row r="332" spans="1:6" x14ac:dyDescent="0.3">
      <c r="A332">
        <v>329</v>
      </c>
      <c r="B332" t="s">
        <v>221</v>
      </c>
      <c r="C332">
        <v>0</v>
      </c>
      <c r="D332">
        <v>0</v>
      </c>
      <c r="E332" t="s">
        <v>212</v>
      </c>
      <c r="F332" t="s">
        <v>215</v>
      </c>
    </row>
    <row r="333" spans="1:6" x14ac:dyDescent="0.3">
      <c r="A333">
        <v>330</v>
      </c>
      <c r="B333" t="s">
        <v>221</v>
      </c>
      <c r="C333">
        <v>0</v>
      </c>
      <c r="D333">
        <v>0</v>
      </c>
      <c r="E333" t="s">
        <v>212</v>
      </c>
      <c r="F333" t="s">
        <v>215</v>
      </c>
    </row>
    <row r="334" spans="1:6" x14ac:dyDescent="0.3">
      <c r="A334">
        <v>331</v>
      </c>
      <c r="B334" t="s">
        <v>221</v>
      </c>
      <c r="C334">
        <v>0</v>
      </c>
      <c r="D334">
        <v>0</v>
      </c>
      <c r="E334" t="s">
        <v>212</v>
      </c>
      <c r="F334" t="s">
        <v>215</v>
      </c>
    </row>
    <row r="335" spans="1:6" x14ac:dyDescent="0.3">
      <c r="A335">
        <v>332</v>
      </c>
      <c r="B335" t="s">
        <v>221</v>
      </c>
      <c r="C335">
        <v>4573.6000000000004</v>
      </c>
      <c r="D335">
        <v>0</v>
      </c>
      <c r="E335" t="s">
        <v>212</v>
      </c>
      <c r="F335" t="s">
        <v>215</v>
      </c>
    </row>
    <row r="336" spans="1:6" x14ac:dyDescent="0.3">
      <c r="A336">
        <v>333</v>
      </c>
      <c r="B336" t="s">
        <v>221</v>
      </c>
      <c r="C336">
        <v>0</v>
      </c>
      <c r="D336">
        <v>0</v>
      </c>
      <c r="E336" t="s">
        <v>212</v>
      </c>
      <c r="F336" t="s">
        <v>215</v>
      </c>
    </row>
    <row r="337" spans="1:6" x14ac:dyDescent="0.3">
      <c r="A337">
        <v>334</v>
      </c>
      <c r="B337" t="s">
        <v>221</v>
      </c>
      <c r="C337">
        <v>0</v>
      </c>
      <c r="D337">
        <v>0</v>
      </c>
      <c r="E337" t="s">
        <v>212</v>
      </c>
      <c r="F337" t="s">
        <v>215</v>
      </c>
    </row>
    <row r="338" spans="1:6" x14ac:dyDescent="0.3">
      <c r="A338">
        <v>335</v>
      </c>
      <c r="B338" t="s">
        <v>221</v>
      </c>
      <c r="C338">
        <v>0</v>
      </c>
      <c r="D338">
        <v>0</v>
      </c>
      <c r="E338" t="s">
        <v>212</v>
      </c>
      <c r="F338" t="s">
        <v>215</v>
      </c>
    </row>
    <row r="339" spans="1:6" x14ac:dyDescent="0.3">
      <c r="A339">
        <v>336</v>
      </c>
      <c r="B339" t="s">
        <v>221</v>
      </c>
      <c r="C339">
        <v>0</v>
      </c>
      <c r="D339">
        <v>0</v>
      </c>
      <c r="E339" t="s">
        <v>212</v>
      </c>
      <c r="F339" t="s">
        <v>215</v>
      </c>
    </row>
    <row r="340" spans="1:6" x14ac:dyDescent="0.3">
      <c r="A340">
        <v>337</v>
      </c>
      <c r="B340" t="s">
        <v>221</v>
      </c>
      <c r="C340">
        <v>4573.6000000000004</v>
      </c>
      <c r="D340">
        <v>0</v>
      </c>
      <c r="E340" t="s">
        <v>212</v>
      </c>
      <c r="F340" t="s">
        <v>215</v>
      </c>
    </row>
    <row r="341" spans="1:6" x14ac:dyDescent="0.3">
      <c r="A341">
        <v>338</v>
      </c>
      <c r="B341" t="s">
        <v>221</v>
      </c>
      <c r="C341">
        <v>0</v>
      </c>
      <c r="D341">
        <v>0</v>
      </c>
      <c r="E341" t="s">
        <v>212</v>
      </c>
      <c r="F341" t="s">
        <v>215</v>
      </c>
    </row>
    <row r="342" spans="1:6" x14ac:dyDescent="0.3">
      <c r="A342">
        <v>339</v>
      </c>
      <c r="B342" t="s">
        <v>221</v>
      </c>
      <c r="C342">
        <v>0</v>
      </c>
      <c r="D342">
        <v>0</v>
      </c>
      <c r="E342" t="s">
        <v>212</v>
      </c>
      <c r="F342" t="s">
        <v>215</v>
      </c>
    </row>
    <row r="343" spans="1:6" x14ac:dyDescent="0.3">
      <c r="A343">
        <v>340</v>
      </c>
      <c r="B343" t="s">
        <v>221</v>
      </c>
      <c r="C343">
        <v>0</v>
      </c>
      <c r="D343">
        <v>0</v>
      </c>
      <c r="E343" t="s">
        <v>212</v>
      </c>
      <c r="F343" t="s">
        <v>215</v>
      </c>
    </row>
    <row r="344" spans="1:6" x14ac:dyDescent="0.3">
      <c r="A344">
        <v>341</v>
      </c>
      <c r="B344" t="s">
        <v>221</v>
      </c>
      <c r="C344">
        <v>0</v>
      </c>
      <c r="D344">
        <v>0</v>
      </c>
      <c r="E344" t="s">
        <v>212</v>
      </c>
      <c r="F344" t="s">
        <v>215</v>
      </c>
    </row>
    <row r="345" spans="1:6" x14ac:dyDescent="0.3">
      <c r="A345">
        <v>342</v>
      </c>
      <c r="B345" t="s">
        <v>221</v>
      </c>
      <c r="C345">
        <v>0</v>
      </c>
      <c r="D345">
        <v>0</v>
      </c>
      <c r="E345" t="s">
        <v>212</v>
      </c>
      <c r="F345" t="s">
        <v>215</v>
      </c>
    </row>
    <row r="346" spans="1:6" x14ac:dyDescent="0.3">
      <c r="A346">
        <v>343</v>
      </c>
      <c r="B346" t="s">
        <v>221</v>
      </c>
      <c r="C346">
        <v>0</v>
      </c>
      <c r="D346">
        <v>0</v>
      </c>
      <c r="E346" t="s">
        <v>212</v>
      </c>
      <c r="F346" t="s">
        <v>215</v>
      </c>
    </row>
    <row r="347" spans="1:6" x14ac:dyDescent="0.3">
      <c r="A347">
        <v>344</v>
      </c>
      <c r="B347" t="s">
        <v>221</v>
      </c>
      <c r="C347">
        <v>0</v>
      </c>
      <c r="D347">
        <v>0</v>
      </c>
      <c r="E347" t="s">
        <v>212</v>
      </c>
      <c r="F347" t="s">
        <v>215</v>
      </c>
    </row>
    <row r="348" spans="1:6" x14ac:dyDescent="0.3">
      <c r="A348">
        <v>345</v>
      </c>
      <c r="B348" t="s">
        <v>221</v>
      </c>
      <c r="C348">
        <v>0</v>
      </c>
      <c r="D348">
        <v>0</v>
      </c>
      <c r="E348" t="s">
        <v>212</v>
      </c>
      <c r="F348" t="s">
        <v>215</v>
      </c>
    </row>
    <row r="349" spans="1:6" x14ac:dyDescent="0.3">
      <c r="A349">
        <v>346</v>
      </c>
      <c r="B349" t="s">
        <v>221</v>
      </c>
      <c r="C349">
        <v>0</v>
      </c>
      <c r="D349">
        <v>0</v>
      </c>
      <c r="E349" t="s">
        <v>212</v>
      </c>
      <c r="F349" t="s">
        <v>215</v>
      </c>
    </row>
    <row r="350" spans="1:6" x14ac:dyDescent="0.3">
      <c r="A350">
        <v>347</v>
      </c>
      <c r="B350" t="s">
        <v>221</v>
      </c>
      <c r="C350">
        <v>0</v>
      </c>
      <c r="D350">
        <v>0</v>
      </c>
      <c r="E350" t="s">
        <v>212</v>
      </c>
      <c r="F350" t="s">
        <v>215</v>
      </c>
    </row>
    <row r="351" spans="1:6" x14ac:dyDescent="0.3">
      <c r="A351">
        <v>348</v>
      </c>
      <c r="B351" t="s">
        <v>221</v>
      </c>
      <c r="C351">
        <v>0</v>
      </c>
      <c r="D351">
        <v>0</v>
      </c>
      <c r="E351" t="s">
        <v>212</v>
      </c>
      <c r="F351" t="s">
        <v>215</v>
      </c>
    </row>
    <row r="352" spans="1:6" x14ac:dyDescent="0.3">
      <c r="A352">
        <v>349</v>
      </c>
      <c r="B352" t="s">
        <v>221</v>
      </c>
      <c r="C352">
        <v>4573.6000000000004</v>
      </c>
      <c r="D352">
        <v>0</v>
      </c>
      <c r="E352" t="s">
        <v>212</v>
      </c>
      <c r="F352" t="s">
        <v>215</v>
      </c>
    </row>
    <row r="353" spans="1:6" x14ac:dyDescent="0.3">
      <c r="A353">
        <v>350</v>
      </c>
      <c r="B353" t="s">
        <v>221</v>
      </c>
      <c r="C353">
        <v>4573.6000000000004</v>
      </c>
      <c r="D353">
        <v>0</v>
      </c>
      <c r="E353" t="s">
        <v>212</v>
      </c>
      <c r="F353" t="s">
        <v>215</v>
      </c>
    </row>
    <row r="354" spans="1:6" x14ac:dyDescent="0.3">
      <c r="A354">
        <v>351</v>
      </c>
      <c r="B354" t="s">
        <v>221</v>
      </c>
      <c r="C354">
        <v>0</v>
      </c>
      <c r="D354">
        <v>0</v>
      </c>
      <c r="E354" t="s">
        <v>212</v>
      </c>
      <c r="F354" t="s">
        <v>215</v>
      </c>
    </row>
    <row r="355" spans="1:6" x14ac:dyDescent="0.3">
      <c r="A355">
        <v>352</v>
      </c>
      <c r="B355" t="s">
        <v>221</v>
      </c>
      <c r="C355">
        <v>0</v>
      </c>
      <c r="D355">
        <v>0</v>
      </c>
      <c r="E355" t="s">
        <v>212</v>
      </c>
      <c r="F355" t="s">
        <v>215</v>
      </c>
    </row>
    <row r="356" spans="1:6" x14ac:dyDescent="0.3">
      <c r="A356">
        <v>353</v>
      </c>
      <c r="B356" t="s">
        <v>221</v>
      </c>
      <c r="C356">
        <v>0</v>
      </c>
      <c r="D356">
        <v>0</v>
      </c>
      <c r="E356" t="s">
        <v>212</v>
      </c>
      <c r="F356" t="s">
        <v>215</v>
      </c>
    </row>
    <row r="357" spans="1:6" x14ac:dyDescent="0.3">
      <c r="A357">
        <v>354</v>
      </c>
      <c r="B357" t="s">
        <v>221</v>
      </c>
      <c r="C357">
        <v>0</v>
      </c>
      <c r="D357">
        <v>0</v>
      </c>
      <c r="E357" t="s">
        <v>212</v>
      </c>
      <c r="F357" t="s">
        <v>215</v>
      </c>
    </row>
    <row r="358" spans="1:6" x14ac:dyDescent="0.3">
      <c r="A358">
        <v>355</v>
      </c>
      <c r="B358" t="s">
        <v>221</v>
      </c>
      <c r="C358">
        <v>0</v>
      </c>
      <c r="D358">
        <v>0</v>
      </c>
      <c r="E358" t="s">
        <v>212</v>
      </c>
      <c r="F358" t="s">
        <v>215</v>
      </c>
    </row>
    <row r="359" spans="1:6" x14ac:dyDescent="0.3">
      <c r="A359">
        <v>356</v>
      </c>
      <c r="B359" t="s">
        <v>221</v>
      </c>
      <c r="C359">
        <v>0</v>
      </c>
      <c r="D359">
        <v>0</v>
      </c>
      <c r="E359" t="s">
        <v>212</v>
      </c>
      <c r="F359" t="s">
        <v>215</v>
      </c>
    </row>
    <row r="360" spans="1:6" x14ac:dyDescent="0.3">
      <c r="A360">
        <v>357</v>
      </c>
      <c r="B360" t="s">
        <v>221</v>
      </c>
      <c r="C360">
        <v>0</v>
      </c>
      <c r="D360">
        <v>0</v>
      </c>
      <c r="E360" t="s">
        <v>212</v>
      </c>
      <c r="F360" t="s">
        <v>215</v>
      </c>
    </row>
    <row r="361" spans="1:6" x14ac:dyDescent="0.3">
      <c r="A361">
        <v>358</v>
      </c>
      <c r="B361" t="s">
        <v>221</v>
      </c>
      <c r="C361">
        <v>4573.6000000000004</v>
      </c>
      <c r="D361">
        <v>0</v>
      </c>
      <c r="E361" t="s">
        <v>212</v>
      </c>
      <c r="F361" t="s">
        <v>215</v>
      </c>
    </row>
    <row r="362" spans="1:6" x14ac:dyDescent="0.3">
      <c r="A362">
        <v>359</v>
      </c>
      <c r="B362" t="s">
        <v>221</v>
      </c>
      <c r="C362">
        <v>0</v>
      </c>
      <c r="D362">
        <v>0</v>
      </c>
      <c r="E362" t="s">
        <v>212</v>
      </c>
      <c r="F362" t="s">
        <v>215</v>
      </c>
    </row>
    <row r="363" spans="1:6" x14ac:dyDescent="0.3">
      <c r="A363">
        <v>360</v>
      </c>
      <c r="B363" t="s">
        <v>221</v>
      </c>
      <c r="C363">
        <v>0</v>
      </c>
      <c r="D363">
        <v>0</v>
      </c>
      <c r="E363" t="s">
        <v>212</v>
      </c>
      <c r="F363" t="s">
        <v>215</v>
      </c>
    </row>
    <row r="364" spans="1:6" x14ac:dyDescent="0.3">
      <c r="A364">
        <v>361</v>
      </c>
      <c r="B364" t="s">
        <v>221</v>
      </c>
      <c r="C364">
        <v>4573.6000000000004</v>
      </c>
      <c r="D364">
        <v>0</v>
      </c>
      <c r="E364" t="s">
        <v>212</v>
      </c>
      <c r="F364" t="s">
        <v>215</v>
      </c>
    </row>
    <row r="365" spans="1:6" x14ac:dyDescent="0.3">
      <c r="A365">
        <v>362</v>
      </c>
      <c r="B365" t="s">
        <v>221</v>
      </c>
      <c r="C365">
        <v>4573.6000000000004</v>
      </c>
      <c r="D365">
        <v>0</v>
      </c>
      <c r="E365" t="s">
        <v>212</v>
      </c>
      <c r="F365" t="s">
        <v>215</v>
      </c>
    </row>
    <row r="366" spans="1:6" x14ac:dyDescent="0.3">
      <c r="A366">
        <v>363</v>
      </c>
      <c r="B366" t="s">
        <v>221</v>
      </c>
      <c r="C366">
        <v>0</v>
      </c>
      <c r="D366">
        <v>0</v>
      </c>
      <c r="E366" t="s">
        <v>212</v>
      </c>
      <c r="F366" t="s">
        <v>215</v>
      </c>
    </row>
    <row r="367" spans="1:6" x14ac:dyDescent="0.3">
      <c r="A367">
        <v>364</v>
      </c>
      <c r="B367" t="s">
        <v>221</v>
      </c>
      <c r="C367">
        <v>0</v>
      </c>
      <c r="D367">
        <v>0</v>
      </c>
      <c r="E367" t="s">
        <v>212</v>
      </c>
      <c r="F367" t="s">
        <v>215</v>
      </c>
    </row>
    <row r="368" spans="1:6" x14ac:dyDescent="0.3">
      <c r="A368">
        <v>365</v>
      </c>
      <c r="B368" t="s">
        <v>221</v>
      </c>
      <c r="C368">
        <v>4573.6000000000004</v>
      </c>
      <c r="D368">
        <v>0</v>
      </c>
      <c r="E368" t="s">
        <v>212</v>
      </c>
      <c r="F368" t="s">
        <v>215</v>
      </c>
    </row>
    <row r="369" spans="1:6" x14ac:dyDescent="0.3">
      <c r="A369">
        <v>366</v>
      </c>
      <c r="B369" t="s">
        <v>221</v>
      </c>
      <c r="C369">
        <v>0</v>
      </c>
      <c r="D369">
        <v>0</v>
      </c>
      <c r="E369" t="s">
        <v>212</v>
      </c>
      <c r="F369" t="s">
        <v>215</v>
      </c>
    </row>
    <row r="370" spans="1:6" x14ac:dyDescent="0.3">
      <c r="A370">
        <v>367</v>
      </c>
      <c r="B370" t="s">
        <v>221</v>
      </c>
      <c r="C370">
        <v>0</v>
      </c>
      <c r="D370">
        <v>0</v>
      </c>
      <c r="E370" t="s">
        <v>212</v>
      </c>
      <c r="F370" t="s">
        <v>215</v>
      </c>
    </row>
    <row r="371" spans="1:6" x14ac:dyDescent="0.3">
      <c r="A371">
        <v>368</v>
      </c>
      <c r="B371" t="s">
        <v>221</v>
      </c>
      <c r="C371">
        <v>0</v>
      </c>
      <c r="D371">
        <v>0</v>
      </c>
      <c r="E371" t="s">
        <v>212</v>
      </c>
      <c r="F371" t="s">
        <v>215</v>
      </c>
    </row>
    <row r="372" spans="1:6" x14ac:dyDescent="0.3">
      <c r="A372">
        <v>369</v>
      </c>
      <c r="B372" t="s">
        <v>221</v>
      </c>
      <c r="C372">
        <v>4573.6000000000004</v>
      </c>
      <c r="D372">
        <v>0</v>
      </c>
      <c r="E372" t="s">
        <v>212</v>
      </c>
      <c r="F372" t="s">
        <v>215</v>
      </c>
    </row>
    <row r="373" spans="1:6" x14ac:dyDescent="0.3">
      <c r="A373">
        <v>370</v>
      </c>
      <c r="B373" t="s">
        <v>221</v>
      </c>
      <c r="C373">
        <v>0</v>
      </c>
      <c r="D373">
        <v>0</v>
      </c>
      <c r="E373" t="s">
        <v>212</v>
      </c>
      <c r="F373" t="s">
        <v>215</v>
      </c>
    </row>
    <row r="374" spans="1:6" x14ac:dyDescent="0.3">
      <c r="A374">
        <v>371</v>
      </c>
      <c r="B374" t="s">
        <v>221</v>
      </c>
      <c r="C374">
        <v>0</v>
      </c>
      <c r="D374">
        <v>0</v>
      </c>
      <c r="E374" t="s">
        <v>212</v>
      </c>
      <c r="F374" t="s">
        <v>215</v>
      </c>
    </row>
    <row r="375" spans="1:6" x14ac:dyDescent="0.3">
      <c r="A375">
        <v>372</v>
      </c>
      <c r="B375" t="s">
        <v>221</v>
      </c>
      <c r="C375">
        <v>0</v>
      </c>
      <c r="D375">
        <v>0</v>
      </c>
      <c r="E375" t="s">
        <v>212</v>
      </c>
      <c r="F375" t="s">
        <v>215</v>
      </c>
    </row>
    <row r="376" spans="1:6" x14ac:dyDescent="0.3">
      <c r="A376">
        <v>373</v>
      </c>
      <c r="B376" t="s">
        <v>221</v>
      </c>
      <c r="C376">
        <v>0</v>
      </c>
      <c r="D376">
        <v>0</v>
      </c>
      <c r="E376" t="s">
        <v>212</v>
      </c>
      <c r="F376" t="s">
        <v>215</v>
      </c>
    </row>
    <row r="377" spans="1:6" x14ac:dyDescent="0.3">
      <c r="A377">
        <v>374</v>
      </c>
      <c r="B377" t="s">
        <v>221</v>
      </c>
      <c r="C377">
        <v>0</v>
      </c>
      <c r="D377">
        <v>0</v>
      </c>
      <c r="E377" t="s">
        <v>212</v>
      </c>
      <c r="F377" t="s">
        <v>215</v>
      </c>
    </row>
    <row r="378" spans="1:6" x14ac:dyDescent="0.3">
      <c r="A378">
        <v>375</v>
      </c>
      <c r="B378" t="s">
        <v>221</v>
      </c>
      <c r="C378">
        <v>0</v>
      </c>
      <c r="D378">
        <v>0</v>
      </c>
      <c r="E378" t="s">
        <v>212</v>
      </c>
      <c r="F378" t="s">
        <v>215</v>
      </c>
    </row>
    <row r="379" spans="1:6" x14ac:dyDescent="0.3">
      <c r="A379">
        <v>376</v>
      </c>
      <c r="B379" t="s">
        <v>221</v>
      </c>
      <c r="C379">
        <v>0</v>
      </c>
      <c r="D379">
        <v>0</v>
      </c>
      <c r="E379" t="s">
        <v>212</v>
      </c>
      <c r="F379" t="s">
        <v>215</v>
      </c>
    </row>
    <row r="380" spans="1:6" x14ac:dyDescent="0.3">
      <c r="A380">
        <v>377</v>
      </c>
      <c r="B380" t="s">
        <v>221</v>
      </c>
      <c r="C380">
        <v>0</v>
      </c>
      <c r="D380">
        <v>0</v>
      </c>
      <c r="E380" t="s">
        <v>212</v>
      </c>
      <c r="F380" t="s">
        <v>215</v>
      </c>
    </row>
    <row r="381" spans="1:6" x14ac:dyDescent="0.3">
      <c r="A381">
        <v>378</v>
      </c>
      <c r="B381" t="s">
        <v>221</v>
      </c>
      <c r="C381">
        <v>0</v>
      </c>
      <c r="D381">
        <v>0</v>
      </c>
      <c r="E381" t="s">
        <v>212</v>
      </c>
      <c r="F381" t="s">
        <v>215</v>
      </c>
    </row>
    <row r="382" spans="1:6" x14ac:dyDescent="0.3">
      <c r="A382">
        <v>379</v>
      </c>
      <c r="B382" t="s">
        <v>221</v>
      </c>
      <c r="C382">
        <v>4573.6000000000004</v>
      </c>
      <c r="D382">
        <v>0</v>
      </c>
      <c r="E382" t="s">
        <v>212</v>
      </c>
      <c r="F382" t="s">
        <v>215</v>
      </c>
    </row>
    <row r="383" spans="1:6" x14ac:dyDescent="0.3">
      <c r="A383">
        <v>380</v>
      </c>
      <c r="B383" t="s">
        <v>221</v>
      </c>
      <c r="C383">
        <v>0</v>
      </c>
      <c r="D383">
        <v>0</v>
      </c>
      <c r="E383" t="s">
        <v>212</v>
      </c>
      <c r="F383" t="s">
        <v>215</v>
      </c>
    </row>
    <row r="384" spans="1:6" x14ac:dyDescent="0.3">
      <c r="A384">
        <v>381</v>
      </c>
      <c r="B384" t="s">
        <v>221</v>
      </c>
      <c r="C384">
        <v>0</v>
      </c>
      <c r="D384">
        <v>0</v>
      </c>
      <c r="E384" t="s">
        <v>212</v>
      </c>
      <c r="F384" t="s">
        <v>215</v>
      </c>
    </row>
    <row r="385" spans="1:6" x14ac:dyDescent="0.3">
      <c r="A385">
        <v>382</v>
      </c>
      <c r="B385" t="s">
        <v>221</v>
      </c>
      <c r="C385">
        <v>0</v>
      </c>
      <c r="D385">
        <v>0</v>
      </c>
      <c r="E385" t="s">
        <v>212</v>
      </c>
      <c r="F385" t="s">
        <v>215</v>
      </c>
    </row>
    <row r="386" spans="1:6" x14ac:dyDescent="0.3">
      <c r="A386">
        <v>383</v>
      </c>
      <c r="B386" t="s">
        <v>221</v>
      </c>
      <c r="C386">
        <v>0</v>
      </c>
      <c r="D386">
        <v>0</v>
      </c>
      <c r="E386" t="s">
        <v>212</v>
      </c>
      <c r="F386" t="s">
        <v>215</v>
      </c>
    </row>
    <row r="387" spans="1:6" x14ac:dyDescent="0.3">
      <c r="A387">
        <v>384</v>
      </c>
      <c r="B387" t="s">
        <v>221</v>
      </c>
      <c r="C387">
        <v>0</v>
      </c>
      <c r="D387">
        <v>0</v>
      </c>
      <c r="E387" t="s">
        <v>212</v>
      </c>
      <c r="F387" t="s">
        <v>215</v>
      </c>
    </row>
    <row r="388" spans="1:6" x14ac:dyDescent="0.3">
      <c r="A388">
        <v>385</v>
      </c>
      <c r="B388" t="s">
        <v>221</v>
      </c>
      <c r="C388">
        <v>0</v>
      </c>
      <c r="D388">
        <v>0</v>
      </c>
      <c r="E388" t="s">
        <v>212</v>
      </c>
      <c r="F388" t="s">
        <v>215</v>
      </c>
    </row>
    <row r="389" spans="1:6" x14ac:dyDescent="0.3">
      <c r="A389">
        <v>386</v>
      </c>
      <c r="B389" t="s">
        <v>221</v>
      </c>
      <c r="C389">
        <v>0</v>
      </c>
      <c r="D389">
        <v>0</v>
      </c>
      <c r="E389" t="s">
        <v>212</v>
      </c>
      <c r="F389" t="s">
        <v>215</v>
      </c>
    </row>
    <row r="390" spans="1:6" x14ac:dyDescent="0.3">
      <c r="A390">
        <v>387</v>
      </c>
      <c r="B390" t="s">
        <v>221</v>
      </c>
      <c r="C390">
        <v>0</v>
      </c>
      <c r="D390">
        <v>0</v>
      </c>
      <c r="E390" t="s">
        <v>212</v>
      </c>
      <c r="F390" t="s">
        <v>215</v>
      </c>
    </row>
    <row r="391" spans="1:6" x14ac:dyDescent="0.3">
      <c r="A391">
        <v>388</v>
      </c>
      <c r="B391" t="s">
        <v>221</v>
      </c>
      <c r="C391">
        <v>0</v>
      </c>
      <c r="D391">
        <v>0</v>
      </c>
      <c r="E391" t="s">
        <v>212</v>
      </c>
      <c r="F391" t="s">
        <v>215</v>
      </c>
    </row>
    <row r="392" spans="1:6" x14ac:dyDescent="0.3">
      <c r="A392">
        <v>389</v>
      </c>
      <c r="B392" t="s">
        <v>221</v>
      </c>
      <c r="C392">
        <v>0</v>
      </c>
      <c r="D392">
        <v>0</v>
      </c>
      <c r="E392" t="s">
        <v>212</v>
      </c>
      <c r="F392" t="s">
        <v>215</v>
      </c>
    </row>
    <row r="393" spans="1:6" x14ac:dyDescent="0.3">
      <c r="A393">
        <v>390</v>
      </c>
      <c r="B393" t="s">
        <v>221</v>
      </c>
      <c r="C393">
        <v>4537.2</v>
      </c>
      <c r="D393">
        <v>0</v>
      </c>
      <c r="E393" t="s">
        <v>212</v>
      </c>
      <c r="F393" t="s">
        <v>215</v>
      </c>
    </row>
    <row r="394" spans="1:6" x14ac:dyDescent="0.3">
      <c r="A394">
        <v>391</v>
      </c>
      <c r="B394" t="s">
        <v>221</v>
      </c>
      <c r="C394">
        <v>0</v>
      </c>
      <c r="D394">
        <v>0</v>
      </c>
      <c r="E394" t="s">
        <v>212</v>
      </c>
      <c r="F394" t="s">
        <v>215</v>
      </c>
    </row>
    <row r="395" spans="1:6" x14ac:dyDescent="0.3">
      <c r="A395">
        <v>392</v>
      </c>
      <c r="B395" t="s">
        <v>221</v>
      </c>
      <c r="C395">
        <v>0</v>
      </c>
      <c r="D395">
        <v>0</v>
      </c>
      <c r="E395" t="s">
        <v>212</v>
      </c>
      <c r="F395" t="s">
        <v>215</v>
      </c>
    </row>
    <row r="396" spans="1:6" x14ac:dyDescent="0.3">
      <c r="A396">
        <v>393</v>
      </c>
      <c r="B396" t="s">
        <v>221</v>
      </c>
      <c r="C396">
        <v>4537.2</v>
      </c>
      <c r="D396">
        <v>0</v>
      </c>
      <c r="E396" t="s">
        <v>212</v>
      </c>
      <c r="F396" t="s">
        <v>215</v>
      </c>
    </row>
    <row r="397" spans="1:6" x14ac:dyDescent="0.3">
      <c r="A397">
        <v>394</v>
      </c>
      <c r="B397" t="s">
        <v>221</v>
      </c>
      <c r="C397">
        <v>0</v>
      </c>
      <c r="D397">
        <v>0</v>
      </c>
      <c r="E397" t="s">
        <v>212</v>
      </c>
      <c r="F397" t="s">
        <v>215</v>
      </c>
    </row>
    <row r="398" spans="1:6" x14ac:dyDescent="0.3">
      <c r="A398">
        <v>395</v>
      </c>
      <c r="B398" t="s">
        <v>221</v>
      </c>
      <c r="C398">
        <v>4537.2</v>
      </c>
      <c r="D398">
        <v>0</v>
      </c>
      <c r="E398" t="s">
        <v>212</v>
      </c>
      <c r="F398" t="s">
        <v>215</v>
      </c>
    </row>
    <row r="399" spans="1:6" x14ac:dyDescent="0.3">
      <c r="A399">
        <v>396</v>
      </c>
      <c r="B399" t="s">
        <v>221</v>
      </c>
      <c r="C399">
        <v>0</v>
      </c>
      <c r="D399">
        <v>0</v>
      </c>
      <c r="E399" t="s">
        <v>212</v>
      </c>
      <c r="F399" t="s">
        <v>215</v>
      </c>
    </row>
    <row r="400" spans="1:6" x14ac:dyDescent="0.3">
      <c r="A400">
        <v>397</v>
      </c>
      <c r="B400" t="s">
        <v>221</v>
      </c>
      <c r="C400">
        <v>0</v>
      </c>
      <c r="D400">
        <v>0</v>
      </c>
      <c r="E400" t="s">
        <v>212</v>
      </c>
      <c r="F400" t="s">
        <v>215</v>
      </c>
    </row>
    <row r="401" spans="1:6" x14ac:dyDescent="0.3">
      <c r="A401">
        <v>398</v>
      </c>
      <c r="B401" t="s">
        <v>221</v>
      </c>
      <c r="C401">
        <v>0</v>
      </c>
      <c r="D401">
        <v>0</v>
      </c>
      <c r="E401" t="s">
        <v>212</v>
      </c>
      <c r="F401" t="s">
        <v>215</v>
      </c>
    </row>
    <row r="402" spans="1:6" x14ac:dyDescent="0.3">
      <c r="A402">
        <v>399</v>
      </c>
      <c r="B402" t="s">
        <v>221</v>
      </c>
      <c r="C402">
        <v>0</v>
      </c>
      <c r="D402">
        <v>0</v>
      </c>
      <c r="E402" t="s">
        <v>212</v>
      </c>
      <c r="F402" t="s">
        <v>215</v>
      </c>
    </row>
    <row r="403" spans="1:6" x14ac:dyDescent="0.3">
      <c r="A403">
        <v>400</v>
      </c>
      <c r="B403" t="s">
        <v>221</v>
      </c>
      <c r="C403">
        <v>0</v>
      </c>
      <c r="D403">
        <v>0</v>
      </c>
      <c r="E403" t="s">
        <v>212</v>
      </c>
      <c r="F403" t="s">
        <v>215</v>
      </c>
    </row>
    <row r="404" spans="1:6" x14ac:dyDescent="0.3">
      <c r="A404">
        <v>401</v>
      </c>
      <c r="B404" t="s">
        <v>221</v>
      </c>
      <c r="C404">
        <v>0</v>
      </c>
      <c r="D404">
        <v>0</v>
      </c>
      <c r="E404" t="s">
        <v>212</v>
      </c>
      <c r="F404" t="s">
        <v>215</v>
      </c>
    </row>
    <row r="405" spans="1:6" x14ac:dyDescent="0.3">
      <c r="A405">
        <v>402</v>
      </c>
      <c r="B405" t="s">
        <v>221</v>
      </c>
      <c r="C405">
        <v>0</v>
      </c>
      <c r="D405">
        <v>0</v>
      </c>
      <c r="E405" t="s">
        <v>212</v>
      </c>
      <c r="F405" t="s">
        <v>215</v>
      </c>
    </row>
    <row r="406" spans="1:6" x14ac:dyDescent="0.3">
      <c r="A406">
        <v>403</v>
      </c>
      <c r="B406" t="s">
        <v>221</v>
      </c>
      <c r="C406">
        <v>4537.2</v>
      </c>
      <c r="D406">
        <v>0</v>
      </c>
      <c r="E406" t="s">
        <v>212</v>
      </c>
      <c r="F406" t="s">
        <v>215</v>
      </c>
    </row>
    <row r="407" spans="1:6" x14ac:dyDescent="0.3">
      <c r="A407">
        <v>404</v>
      </c>
      <c r="B407" t="s">
        <v>221</v>
      </c>
      <c r="C407">
        <v>0</v>
      </c>
      <c r="D407">
        <v>0</v>
      </c>
      <c r="E407" t="s">
        <v>212</v>
      </c>
      <c r="F407" t="s">
        <v>215</v>
      </c>
    </row>
    <row r="408" spans="1:6" x14ac:dyDescent="0.3">
      <c r="A408">
        <v>405</v>
      </c>
      <c r="B408" t="s">
        <v>221</v>
      </c>
      <c r="C408">
        <v>0</v>
      </c>
      <c r="D408">
        <v>0</v>
      </c>
      <c r="E408" t="s">
        <v>212</v>
      </c>
      <c r="F408" t="s">
        <v>215</v>
      </c>
    </row>
    <row r="409" spans="1:6" x14ac:dyDescent="0.3">
      <c r="A409">
        <v>406</v>
      </c>
      <c r="B409" t="s">
        <v>221</v>
      </c>
      <c r="C409">
        <v>0</v>
      </c>
      <c r="D409">
        <v>0</v>
      </c>
      <c r="E409" t="s">
        <v>212</v>
      </c>
      <c r="F409" t="s">
        <v>215</v>
      </c>
    </row>
    <row r="410" spans="1:6" x14ac:dyDescent="0.3">
      <c r="A410">
        <v>407</v>
      </c>
      <c r="B410" t="s">
        <v>221</v>
      </c>
      <c r="C410">
        <v>0</v>
      </c>
      <c r="D410">
        <v>0</v>
      </c>
      <c r="E410" t="s">
        <v>212</v>
      </c>
      <c r="F410" t="s">
        <v>215</v>
      </c>
    </row>
    <row r="411" spans="1:6" x14ac:dyDescent="0.3">
      <c r="A411">
        <v>408</v>
      </c>
      <c r="B411" t="s">
        <v>221</v>
      </c>
      <c r="C411">
        <v>0</v>
      </c>
      <c r="D411">
        <v>0</v>
      </c>
      <c r="E411" t="s">
        <v>212</v>
      </c>
      <c r="F411" t="s">
        <v>215</v>
      </c>
    </row>
    <row r="412" spans="1:6" x14ac:dyDescent="0.3">
      <c r="A412">
        <v>409</v>
      </c>
      <c r="B412" t="s">
        <v>221</v>
      </c>
      <c r="C412">
        <v>0</v>
      </c>
      <c r="D412">
        <v>0</v>
      </c>
      <c r="E412" t="s">
        <v>212</v>
      </c>
      <c r="F412" t="s">
        <v>215</v>
      </c>
    </row>
    <row r="413" spans="1:6" x14ac:dyDescent="0.3">
      <c r="A413">
        <v>410</v>
      </c>
      <c r="B413" t="s">
        <v>221</v>
      </c>
      <c r="C413">
        <v>0</v>
      </c>
      <c r="D413">
        <v>0</v>
      </c>
      <c r="E413" t="s">
        <v>212</v>
      </c>
      <c r="F413" t="s">
        <v>215</v>
      </c>
    </row>
    <row r="414" spans="1:6" x14ac:dyDescent="0.3">
      <c r="A414">
        <v>411</v>
      </c>
      <c r="B414" t="s">
        <v>221</v>
      </c>
      <c r="C414">
        <v>0</v>
      </c>
      <c r="D414">
        <v>0</v>
      </c>
      <c r="E414" t="s">
        <v>212</v>
      </c>
      <c r="F414" t="s">
        <v>215</v>
      </c>
    </row>
    <row r="415" spans="1:6" x14ac:dyDescent="0.3">
      <c r="A415">
        <v>412</v>
      </c>
      <c r="B415" t="s">
        <v>221</v>
      </c>
      <c r="C415">
        <v>4537.2</v>
      </c>
      <c r="D415">
        <v>0</v>
      </c>
      <c r="E415" t="s">
        <v>212</v>
      </c>
      <c r="F415" t="s">
        <v>215</v>
      </c>
    </row>
    <row r="416" spans="1:6" x14ac:dyDescent="0.3">
      <c r="A416">
        <v>413</v>
      </c>
      <c r="B416" t="s">
        <v>221</v>
      </c>
      <c r="C416">
        <v>0</v>
      </c>
      <c r="D416">
        <v>0</v>
      </c>
      <c r="E416" t="s">
        <v>212</v>
      </c>
      <c r="F416" t="s">
        <v>215</v>
      </c>
    </row>
    <row r="417" spans="1:6" x14ac:dyDescent="0.3">
      <c r="A417">
        <v>414</v>
      </c>
      <c r="B417" t="s">
        <v>221</v>
      </c>
      <c r="C417">
        <v>0</v>
      </c>
      <c r="D417">
        <v>0</v>
      </c>
      <c r="E417" t="s">
        <v>212</v>
      </c>
      <c r="F417" t="s">
        <v>215</v>
      </c>
    </row>
    <row r="418" spans="1:6" x14ac:dyDescent="0.3">
      <c r="A418">
        <v>415</v>
      </c>
      <c r="B418" t="s">
        <v>221</v>
      </c>
      <c r="C418">
        <v>0</v>
      </c>
      <c r="D418">
        <v>0</v>
      </c>
      <c r="E418" t="s">
        <v>212</v>
      </c>
      <c r="F418" t="s">
        <v>215</v>
      </c>
    </row>
    <row r="419" spans="1:6" x14ac:dyDescent="0.3">
      <c r="A419">
        <v>416</v>
      </c>
      <c r="B419" t="s">
        <v>221</v>
      </c>
      <c r="C419">
        <v>0</v>
      </c>
      <c r="D419">
        <v>0</v>
      </c>
      <c r="E419" t="s">
        <v>212</v>
      </c>
      <c r="F419" t="s">
        <v>215</v>
      </c>
    </row>
    <row r="420" spans="1:6" x14ac:dyDescent="0.3">
      <c r="A420">
        <v>417</v>
      </c>
      <c r="B420" t="s">
        <v>221</v>
      </c>
      <c r="C420">
        <v>4537.2</v>
      </c>
      <c r="D420">
        <v>0</v>
      </c>
      <c r="E420" t="s">
        <v>212</v>
      </c>
      <c r="F420" t="s">
        <v>215</v>
      </c>
    </row>
    <row r="421" spans="1:6" x14ac:dyDescent="0.3">
      <c r="A421">
        <v>418</v>
      </c>
      <c r="B421" t="s">
        <v>221</v>
      </c>
      <c r="C421">
        <v>0</v>
      </c>
      <c r="D421">
        <v>0</v>
      </c>
      <c r="E421" t="s">
        <v>212</v>
      </c>
      <c r="F421" t="s">
        <v>215</v>
      </c>
    </row>
    <row r="422" spans="1:6" x14ac:dyDescent="0.3">
      <c r="A422">
        <v>419</v>
      </c>
      <c r="B422" t="s">
        <v>221</v>
      </c>
      <c r="C422">
        <v>0</v>
      </c>
      <c r="D422">
        <v>0</v>
      </c>
      <c r="E422" t="s">
        <v>212</v>
      </c>
      <c r="F422" t="s">
        <v>215</v>
      </c>
    </row>
    <row r="423" spans="1:6" x14ac:dyDescent="0.3">
      <c r="A423">
        <v>420</v>
      </c>
      <c r="B423" t="s">
        <v>221</v>
      </c>
      <c r="C423">
        <v>0</v>
      </c>
      <c r="D423">
        <v>0</v>
      </c>
      <c r="E423" t="s">
        <v>212</v>
      </c>
      <c r="F423" t="s">
        <v>215</v>
      </c>
    </row>
    <row r="424" spans="1:6" x14ac:dyDescent="0.3">
      <c r="A424">
        <v>421</v>
      </c>
      <c r="B424" t="s">
        <v>221</v>
      </c>
      <c r="C424">
        <v>0</v>
      </c>
      <c r="D424">
        <v>0</v>
      </c>
      <c r="E424" t="s">
        <v>212</v>
      </c>
      <c r="F424" t="s">
        <v>215</v>
      </c>
    </row>
    <row r="425" spans="1:6" x14ac:dyDescent="0.3">
      <c r="A425">
        <v>422</v>
      </c>
      <c r="B425" t="s">
        <v>221</v>
      </c>
      <c r="C425">
        <v>0</v>
      </c>
      <c r="D425">
        <v>0</v>
      </c>
      <c r="E425" t="s">
        <v>212</v>
      </c>
      <c r="F425" t="s">
        <v>215</v>
      </c>
    </row>
    <row r="426" spans="1:6" x14ac:dyDescent="0.3">
      <c r="A426">
        <v>423</v>
      </c>
      <c r="B426" t="s">
        <v>221</v>
      </c>
      <c r="C426">
        <v>0</v>
      </c>
      <c r="D426">
        <v>0</v>
      </c>
      <c r="E426" t="s">
        <v>212</v>
      </c>
      <c r="F426" t="s">
        <v>215</v>
      </c>
    </row>
    <row r="427" spans="1:6" x14ac:dyDescent="0.3">
      <c r="A427">
        <v>424</v>
      </c>
      <c r="B427" t="s">
        <v>221</v>
      </c>
      <c r="C427">
        <v>0</v>
      </c>
      <c r="D427">
        <v>0</v>
      </c>
      <c r="E427" t="s">
        <v>212</v>
      </c>
      <c r="F427" t="s">
        <v>215</v>
      </c>
    </row>
    <row r="428" spans="1:6" x14ac:dyDescent="0.3">
      <c r="A428">
        <v>425</v>
      </c>
      <c r="B428" t="s">
        <v>221</v>
      </c>
      <c r="C428">
        <v>0</v>
      </c>
      <c r="D428">
        <v>0</v>
      </c>
      <c r="E428" t="s">
        <v>212</v>
      </c>
      <c r="F428" t="s">
        <v>215</v>
      </c>
    </row>
    <row r="429" spans="1:6" x14ac:dyDescent="0.3">
      <c r="A429">
        <v>426</v>
      </c>
      <c r="B429" t="s">
        <v>221</v>
      </c>
      <c r="C429">
        <v>0</v>
      </c>
      <c r="D429">
        <v>0</v>
      </c>
      <c r="E429" t="s">
        <v>212</v>
      </c>
      <c r="F429" t="s">
        <v>215</v>
      </c>
    </row>
    <row r="430" spans="1:6" x14ac:dyDescent="0.3">
      <c r="A430">
        <v>427</v>
      </c>
      <c r="B430" t="s">
        <v>221</v>
      </c>
      <c r="C430">
        <v>0</v>
      </c>
      <c r="D430">
        <v>0</v>
      </c>
      <c r="E430" t="s">
        <v>212</v>
      </c>
      <c r="F430" t="s">
        <v>215</v>
      </c>
    </row>
    <row r="431" spans="1:6" x14ac:dyDescent="0.3">
      <c r="A431">
        <v>428</v>
      </c>
      <c r="B431" t="s">
        <v>221</v>
      </c>
      <c r="C431">
        <v>0</v>
      </c>
      <c r="D431">
        <v>0</v>
      </c>
      <c r="E431" t="s">
        <v>212</v>
      </c>
      <c r="F431" t="s">
        <v>215</v>
      </c>
    </row>
    <row r="432" spans="1:6" x14ac:dyDescent="0.3">
      <c r="A432">
        <v>429</v>
      </c>
      <c r="B432" t="s">
        <v>221</v>
      </c>
      <c r="C432">
        <v>0</v>
      </c>
      <c r="D432">
        <v>0</v>
      </c>
      <c r="E432" t="s">
        <v>212</v>
      </c>
      <c r="F432" t="s">
        <v>215</v>
      </c>
    </row>
    <row r="433" spans="1:6" x14ac:dyDescent="0.3">
      <c r="A433">
        <v>430</v>
      </c>
      <c r="B433" t="s">
        <v>221</v>
      </c>
      <c r="C433">
        <v>4537.2</v>
      </c>
      <c r="D433">
        <v>0</v>
      </c>
      <c r="E433" t="s">
        <v>212</v>
      </c>
      <c r="F433" t="s">
        <v>215</v>
      </c>
    </row>
    <row r="434" spans="1:6" x14ac:dyDescent="0.3">
      <c r="A434">
        <v>431</v>
      </c>
      <c r="B434" t="s">
        <v>221</v>
      </c>
      <c r="C434">
        <v>4537.2</v>
      </c>
      <c r="D434">
        <v>0</v>
      </c>
      <c r="E434" t="s">
        <v>212</v>
      </c>
      <c r="F434" t="s">
        <v>215</v>
      </c>
    </row>
    <row r="435" spans="1:6" x14ac:dyDescent="0.3">
      <c r="A435">
        <v>432</v>
      </c>
      <c r="B435" t="s">
        <v>221</v>
      </c>
      <c r="C435">
        <v>0</v>
      </c>
      <c r="D435">
        <v>0</v>
      </c>
      <c r="E435" t="s">
        <v>212</v>
      </c>
      <c r="F435" t="s">
        <v>215</v>
      </c>
    </row>
    <row r="436" spans="1:6" x14ac:dyDescent="0.3">
      <c r="A436">
        <v>433</v>
      </c>
      <c r="B436" t="s">
        <v>221</v>
      </c>
      <c r="C436">
        <v>0</v>
      </c>
      <c r="D436">
        <v>0</v>
      </c>
      <c r="E436" t="s">
        <v>212</v>
      </c>
      <c r="F436" t="s">
        <v>215</v>
      </c>
    </row>
    <row r="437" spans="1:6" x14ac:dyDescent="0.3">
      <c r="A437">
        <v>434</v>
      </c>
      <c r="B437" t="s">
        <v>221</v>
      </c>
      <c r="C437">
        <v>0</v>
      </c>
      <c r="D437">
        <v>0</v>
      </c>
      <c r="E437" t="s">
        <v>212</v>
      </c>
      <c r="F437" t="s">
        <v>215</v>
      </c>
    </row>
    <row r="438" spans="1:6" x14ac:dyDescent="0.3">
      <c r="A438">
        <v>435</v>
      </c>
      <c r="B438" t="s">
        <v>221</v>
      </c>
      <c r="C438">
        <v>0</v>
      </c>
      <c r="D438">
        <v>0</v>
      </c>
      <c r="E438" t="s">
        <v>212</v>
      </c>
      <c r="F438" t="s">
        <v>215</v>
      </c>
    </row>
    <row r="439" spans="1:6" x14ac:dyDescent="0.3">
      <c r="A439">
        <v>436</v>
      </c>
      <c r="B439" t="s">
        <v>221</v>
      </c>
      <c r="C439">
        <v>4537.2</v>
      </c>
      <c r="D439">
        <v>0</v>
      </c>
      <c r="E439" t="s">
        <v>212</v>
      </c>
      <c r="F439" t="s">
        <v>215</v>
      </c>
    </row>
    <row r="440" spans="1:6" x14ac:dyDescent="0.3">
      <c r="A440">
        <v>437</v>
      </c>
      <c r="B440" t="s">
        <v>221</v>
      </c>
      <c r="C440">
        <v>0</v>
      </c>
      <c r="D440">
        <v>0</v>
      </c>
      <c r="E440" t="s">
        <v>212</v>
      </c>
      <c r="F440" t="s">
        <v>215</v>
      </c>
    </row>
    <row r="441" spans="1:6" x14ac:dyDescent="0.3">
      <c r="A441">
        <v>438</v>
      </c>
      <c r="B441" t="s">
        <v>221</v>
      </c>
      <c r="C441">
        <v>4537.2</v>
      </c>
      <c r="D441">
        <v>0</v>
      </c>
      <c r="E441" t="s">
        <v>212</v>
      </c>
      <c r="F441" t="s">
        <v>215</v>
      </c>
    </row>
    <row r="442" spans="1:6" x14ac:dyDescent="0.3">
      <c r="A442">
        <v>439</v>
      </c>
      <c r="B442" t="s">
        <v>221</v>
      </c>
      <c r="C442">
        <v>0</v>
      </c>
      <c r="D442">
        <v>0</v>
      </c>
      <c r="E442" t="s">
        <v>212</v>
      </c>
      <c r="F442" t="s">
        <v>215</v>
      </c>
    </row>
    <row r="443" spans="1:6" x14ac:dyDescent="0.3">
      <c r="A443">
        <v>440</v>
      </c>
      <c r="B443" t="s">
        <v>221</v>
      </c>
      <c r="C443">
        <v>0</v>
      </c>
      <c r="D443">
        <v>0</v>
      </c>
      <c r="E443" t="s">
        <v>212</v>
      </c>
      <c r="F443" t="s">
        <v>215</v>
      </c>
    </row>
    <row r="444" spans="1:6" x14ac:dyDescent="0.3">
      <c r="A444">
        <v>441</v>
      </c>
      <c r="B444" t="s">
        <v>221</v>
      </c>
      <c r="C444">
        <v>0</v>
      </c>
      <c r="D444">
        <v>0</v>
      </c>
      <c r="E444" t="s">
        <v>212</v>
      </c>
      <c r="F444" t="s">
        <v>215</v>
      </c>
    </row>
    <row r="445" spans="1:6" x14ac:dyDescent="0.3">
      <c r="A445">
        <v>442</v>
      </c>
      <c r="B445" t="s">
        <v>221</v>
      </c>
      <c r="C445">
        <v>0</v>
      </c>
      <c r="D445">
        <v>0</v>
      </c>
      <c r="E445" t="s">
        <v>212</v>
      </c>
      <c r="F445" t="s">
        <v>215</v>
      </c>
    </row>
    <row r="446" spans="1:6" x14ac:dyDescent="0.3">
      <c r="A446">
        <v>443</v>
      </c>
      <c r="B446" t="s">
        <v>221</v>
      </c>
      <c r="C446">
        <v>0</v>
      </c>
      <c r="D446">
        <v>0</v>
      </c>
      <c r="E446" t="s">
        <v>212</v>
      </c>
      <c r="F446" t="s">
        <v>215</v>
      </c>
    </row>
    <row r="447" spans="1:6" x14ac:dyDescent="0.3">
      <c r="A447">
        <v>444</v>
      </c>
      <c r="B447" t="s">
        <v>221</v>
      </c>
      <c r="C447">
        <v>0</v>
      </c>
      <c r="D447">
        <v>0</v>
      </c>
      <c r="E447" t="s">
        <v>212</v>
      </c>
      <c r="F447" t="s">
        <v>215</v>
      </c>
    </row>
    <row r="448" spans="1:6" x14ac:dyDescent="0.3">
      <c r="A448">
        <v>445</v>
      </c>
      <c r="B448" t="s">
        <v>221</v>
      </c>
      <c r="C448">
        <v>0</v>
      </c>
      <c r="D448">
        <v>0</v>
      </c>
      <c r="E448" t="s">
        <v>212</v>
      </c>
      <c r="F448" t="s">
        <v>215</v>
      </c>
    </row>
    <row r="449" spans="1:6" x14ac:dyDescent="0.3">
      <c r="A449">
        <v>446</v>
      </c>
      <c r="B449" t="s">
        <v>221</v>
      </c>
      <c r="C449">
        <v>0</v>
      </c>
      <c r="D449">
        <v>0</v>
      </c>
      <c r="E449" t="s">
        <v>212</v>
      </c>
      <c r="F449" t="s">
        <v>215</v>
      </c>
    </row>
    <row r="450" spans="1:6" x14ac:dyDescent="0.3">
      <c r="A450">
        <v>447</v>
      </c>
      <c r="B450" t="s">
        <v>221</v>
      </c>
      <c r="C450">
        <v>0</v>
      </c>
      <c r="D450">
        <v>0</v>
      </c>
      <c r="E450" t="s">
        <v>212</v>
      </c>
      <c r="F450" t="s">
        <v>215</v>
      </c>
    </row>
    <row r="451" spans="1:6" x14ac:dyDescent="0.3">
      <c r="A451">
        <v>448</v>
      </c>
      <c r="B451" t="s">
        <v>221</v>
      </c>
      <c r="C451">
        <v>4537.2</v>
      </c>
      <c r="D451">
        <v>0</v>
      </c>
      <c r="E451" t="s">
        <v>212</v>
      </c>
      <c r="F451" t="s">
        <v>215</v>
      </c>
    </row>
    <row r="452" spans="1:6" x14ac:dyDescent="0.3">
      <c r="A452">
        <v>449</v>
      </c>
      <c r="B452" t="s">
        <v>221</v>
      </c>
      <c r="C452">
        <v>0</v>
      </c>
      <c r="D452">
        <v>0</v>
      </c>
      <c r="E452" t="s">
        <v>212</v>
      </c>
      <c r="F452" t="s">
        <v>215</v>
      </c>
    </row>
    <row r="453" spans="1:6" x14ac:dyDescent="0.3">
      <c r="A453">
        <v>450</v>
      </c>
      <c r="B453" t="s">
        <v>221</v>
      </c>
      <c r="C453">
        <v>0</v>
      </c>
      <c r="D453">
        <v>0</v>
      </c>
      <c r="E453" t="s">
        <v>212</v>
      </c>
      <c r="F453" t="s">
        <v>215</v>
      </c>
    </row>
    <row r="454" spans="1:6" x14ac:dyDescent="0.3">
      <c r="A454">
        <v>451</v>
      </c>
      <c r="B454" t="s">
        <v>221</v>
      </c>
      <c r="C454">
        <v>0</v>
      </c>
      <c r="D454">
        <v>0</v>
      </c>
      <c r="E454" t="s">
        <v>212</v>
      </c>
      <c r="F454" t="s">
        <v>215</v>
      </c>
    </row>
    <row r="455" spans="1:6" x14ac:dyDescent="0.3">
      <c r="A455">
        <v>452</v>
      </c>
      <c r="B455" t="s">
        <v>221</v>
      </c>
      <c r="C455">
        <v>0</v>
      </c>
      <c r="D455">
        <v>0</v>
      </c>
      <c r="E455" t="s">
        <v>212</v>
      </c>
      <c r="F455" t="s">
        <v>215</v>
      </c>
    </row>
    <row r="456" spans="1:6" x14ac:dyDescent="0.3">
      <c r="A456">
        <v>453</v>
      </c>
      <c r="B456" t="s">
        <v>221</v>
      </c>
      <c r="C456">
        <v>0</v>
      </c>
      <c r="D456">
        <v>0</v>
      </c>
      <c r="E456" t="s">
        <v>212</v>
      </c>
      <c r="F456" t="s">
        <v>215</v>
      </c>
    </row>
    <row r="457" spans="1:6" x14ac:dyDescent="0.3">
      <c r="A457">
        <v>454</v>
      </c>
      <c r="B457" t="s">
        <v>221</v>
      </c>
      <c r="C457">
        <v>0</v>
      </c>
      <c r="D457">
        <v>0</v>
      </c>
      <c r="E457" t="s">
        <v>212</v>
      </c>
      <c r="F457" t="s">
        <v>215</v>
      </c>
    </row>
    <row r="458" spans="1:6" x14ac:dyDescent="0.3">
      <c r="A458">
        <v>455</v>
      </c>
      <c r="B458" t="s">
        <v>221</v>
      </c>
      <c r="C458">
        <v>0</v>
      </c>
      <c r="D458">
        <v>0</v>
      </c>
      <c r="E458" t="s">
        <v>212</v>
      </c>
      <c r="F458" t="s">
        <v>215</v>
      </c>
    </row>
    <row r="459" spans="1:6" x14ac:dyDescent="0.3">
      <c r="A459">
        <v>456</v>
      </c>
      <c r="B459" t="s">
        <v>221</v>
      </c>
      <c r="C459">
        <v>4537.2</v>
      </c>
      <c r="D459">
        <v>0</v>
      </c>
      <c r="E459" t="s">
        <v>212</v>
      </c>
      <c r="F459" t="s">
        <v>215</v>
      </c>
    </row>
    <row r="460" spans="1:6" x14ac:dyDescent="0.3">
      <c r="A460">
        <v>457</v>
      </c>
      <c r="B460" t="s">
        <v>221</v>
      </c>
      <c r="C460">
        <v>4537.2</v>
      </c>
      <c r="D460">
        <v>0</v>
      </c>
      <c r="E460" t="s">
        <v>212</v>
      </c>
      <c r="F460" t="s">
        <v>215</v>
      </c>
    </row>
    <row r="461" spans="1:6" x14ac:dyDescent="0.3">
      <c r="A461">
        <v>458</v>
      </c>
      <c r="B461" t="s">
        <v>221</v>
      </c>
      <c r="C461">
        <v>4537.2</v>
      </c>
      <c r="D461">
        <v>0</v>
      </c>
      <c r="E461" t="s">
        <v>212</v>
      </c>
      <c r="F461" t="s">
        <v>215</v>
      </c>
    </row>
    <row r="462" spans="1:6" x14ac:dyDescent="0.3">
      <c r="A462">
        <v>459</v>
      </c>
      <c r="B462" t="s">
        <v>221</v>
      </c>
      <c r="C462">
        <v>0</v>
      </c>
      <c r="D462">
        <v>0</v>
      </c>
      <c r="E462" t="s">
        <v>212</v>
      </c>
      <c r="F462" t="s">
        <v>215</v>
      </c>
    </row>
    <row r="463" spans="1:6" x14ac:dyDescent="0.3">
      <c r="A463">
        <v>460</v>
      </c>
      <c r="B463" t="s">
        <v>221</v>
      </c>
      <c r="C463">
        <v>0</v>
      </c>
      <c r="D463">
        <v>0</v>
      </c>
      <c r="E463" t="s">
        <v>212</v>
      </c>
      <c r="F463" t="s">
        <v>215</v>
      </c>
    </row>
    <row r="464" spans="1:6" x14ac:dyDescent="0.3">
      <c r="A464">
        <v>461</v>
      </c>
      <c r="B464" t="s">
        <v>221</v>
      </c>
      <c r="C464">
        <v>4537.2</v>
      </c>
      <c r="D464">
        <v>0</v>
      </c>
      <c r="E464" t="s">
        <v>212</v>
      </c>
      <c r="F464" t="s">
        <v>215</v>
      </c>
    </row>
    <row r="465" spans="1:6" x14ac:dyDescent="0.3">
      <c r="A465">
        <v>462</v>
      </c>
      <c r="B465" t="s">
        <v>221</v>
      </c>
      <c r="C465">
        <v>4537.2</v>
      </c>
      <c r="D465">
        <v>0</v>
      </c>
      <c r="E465" t="s">
        <v>212</v>
      </c>
      <c r="F465" t="s">
        <v>215</v>
      </c>
    </row>
    <row r="466" spans="1:6" x14ac:dyDescent="0.3">
      <c r="A466">
        <v>463</v>
      </c>
      <c r="B466" t="s">
        <v>221</v>
      </c>
      <c r="C466">
        <v>4537.2</v>
      </c>
      <c r="D466">
        <v>0</v>
      </c>
      <c r="E466" t="s">
        <v>212</v>
      </c>
      <c r="F466" t="s">
        <v>215</v>
      </c>
    </row>
    <row r="467" spans="1:6" x14ac:dyDescent="0.3">
      <c r="A467">
        <v>464</v>
      </c>
      <c r="B467" t="s">
        <v>221</v>
      </c>
      <c r="C467">
        <v>0</v>
      </c>
      <c r="D467">
        <v>0</v>
      </c>
      <c r="E467" t="s">
        <v>212</v>
      </c>
      <c r="F467" t="s">
        <v>215</v>
      </c>
    </row>
    <row r="468" spans="1:6" x14ac:dyDescent="0.3">
      <c r="A468">
        <v>465</v>
      </c>
      <c r="B468" t="s">
        <v>221</v>
      </c>
      <c r="C468">
        <v>4537.2</v>
      </c>
      <c r="D468">
        <v>0</v>
      </c>
      <c r="E468" t="s">
        <v>212</v>
      </c>
      <c r="F468" t="s">
        <v>215</v>
      </c>
    </row>
    <row r="469" spans="1:6" x14ac:dyDescent="0.3">
      <c r="A469">
        <v>466</v>
      </c>
      <c r="B469" t="s">
        <v>221</v>
      </c>
      <c r="C469">
        <v>0</v>
      </c>
      <c r="D469">
        <v>0</v>
      </c>
      <c r="E469" t="s">
        <v>212</v>
      </c>
      <c r="F469" t="s">
        <v>215</v>
      </c>
    </row>
    <row r="470" spans="1:6" x14ac:dyDescent="0.3">
      <c r="A470">
        <v>467</v>
      </c>
      <c r="B470" t="s">
        <v>221</v>
      </c>
      <c r="C470">
        <v>0</v>
      </c>
      <c r="D470">
        <v>0</v>
      </c>
      <c r="E470" t="s">
        <v>212</v>
      </c>
      <c r="F470" t="s">
        <v>215</v>
      </c>
    </row>
    <row r="471" spans="1:6" x14ac:dyDescent="0.3">
      <c r="A471">
        <v>468</v>
      </c>
      <c r="B471" t="s">
        <v>221</v>
      </c>
      <c r="C471">
        <v>0</v>
      </c>
      <c r="D471">
        <v>0</v>
      </c>
      <c r="E471" t="s">
        <v>212</v>
      </c>
      <c r="F471" t="s">
        <v>215</v>
      </c>
    </row>
    <row r="472" spans="1:6" x14ac:dyDescent="0.3">
      <c r="A472">
        <v>469</v>
      </c>
      <c r="B472" t="s">
        <v>221</v>
      </c>
      <c r="C472">
        <v>4537.2</v>
      </c>
      <c r="D472">
        <v>0</v>
      </c>
      <c r="E472" t="s">
        <v>212</v>
      </c>
      <c r="F472" t="s">
        <v>215</v>
      </c>
    </row>
    <row r="473" spans="1:6" x14ac:dyDescent="0.3">
      <c r="A473">
        <v>470</v>
      </c>
      <c r="B473" t="s">
        <v>221</v>
      </c>
      <c r="C473">
        <v>0</v>
      </c>
      <c r="D473">
        <v>0</v>
      </c>
      <c r="E473" t="s">
        <v>212</v>
      </c>
      <c r="F473" t="s">
        <v>215</v>
      </c>
    </row>
    <row r="474" spans="1:6" x14ac:dyDescent="0.3">
      <c r="A474">
        <v>471</v>
      </c>
      <c r="B474" t="s">
        <v>221</v>
      </c>
      <c r="C474">
        <v>0</v>
      </c>
      <c r="D474">
        <v>0</v>
      </c>
      <c r="E474" t="s">
        <v>212</v>
      </c>
      <c r="F474" t="s">
        <v>215</v>
      </c>
    </row>
    <row r="475" spans="1:6" x14ac:dyDescent="0.3">
      <c r="A475">
        <v>472</v>
      </c>
      <c r="B475" t="s">
        <v>221</v>
      </c>
      <c r="C475">
        <v>0</v>
      </c>
      <c r="D475">
        <v>0</v>
      </c>
      <c r="E475" t="s">
        <v>212</v>
      </c>
      <c r="F475" t="s">
        <v>215</v>
      </c>
    </row>
    <row r="476" spans="1:6" x14ac:dyDescent="0.3">
      <c r="A476">
        <v>473</v>
      </c>
      <c r="B476" t="s">
        <v>221</v>
      </c>
      <c r="C476">
        <v>4537.2</v>
      </c>
      <c r="D476">
        <v>0</v>
      </c>
      <c r="E476" t="s">
        <v>212</v>
      </c>
      <c r="F476" t="s">
        <v>215</v>
      </c>
    </row>
    <row r="477" spans="1:6" x14ac:dyDescent="0.3">
      <c r="A477">
        <v>474</v>
      </c>
      <c r="B477" t="s">
        <v>221</v>
      </c>
      <c r="C477">
        <v>4537.2</v>
      </c>
      <c r="D477">
        <v>0</v>
      </c>
      <c r="E477" t="s">
        <v>212</v>
      </c>
      <c r="F477" t="s">
        <v>215</v>
      </c>
    </row>
    <row r="478" spans="1:6" x14ac:dyDescent="0.3">
      <c r="A478">
        <v>475</v>
      </c>
      <c r="B478" t="s">
        <v>221</v>
      </c>
      <c r="C478">
        <v>0</v>
      </c>
      <c r="D478">
        <v>0</v>
      </c>
      <c r="E478" t="s">
        <v>212</v>
      </c>
      <c r="F478" t="s">
        <v>215</v>
      </c>
    </row>
    <row r="479" spans="1:6" x14ac:dyDescent="0.3">
      <c r="A479">
        <v>476</v>
      </c>
      <c r="B479" t="s">
        <v>221</v>
      </c>
      <c r="C479">
        <v>0</v>
      </c>
      <c r="D479">
        <v>0</v>
      </c>
      <c r="E479" t="s">
        <v>212</v>
      </c>
      <c r="F479" t="s">
        <v>215</v>
      </c>
    </row>
    <row r="480" spans="1:6" x14ac:dyDescent="0.3">
      <c r="A480">
        <v>477</v>
      </c>
      <c r="B480" t="s">
        <v>221</v>
      </c>
      <c r="C480">
        <v>0</v>
      </c>
      <c r="D480">
        <v>0</v>
      </c>
      <c r="E480" t="s">
        <v>212</v>
      </c>
      <c r="F480" t="s">
        <v>215</v>
      </c>
    </row>
    <row r="481" spans="1:6" x14ac:dyDescent="0.3">
      <c r="A481">
        <v>478</v>
      </c>
      <c r="B481" t="s">
        <v>221</v>
      </c>
      <c r="C481">
        <v>0</v>
      </c>
      <c r="D481">
        <v>0</v>
      </c>
      <c r="E481" t="s">
        <v>212</v>
      </c>
      <c r="F481" t="s">
        <v>215</v>
      </c>
    </row>
    <row r="482" spans="1:6" x14ac:dyDescent="0.3">
      <c r="A482">
        <v>479</v>
      </c>
      <c r="B482" t="s">
        <v>221</v>
      </c>
      <c r="C482">
        <v>0</v>
      </c>
      <c r="D482">
        <v>0</v>
      </c>
      <c r="E482" t="s">
        <v>212</v>
      </c>
      <c r="F482" t="s">
        <v>215</v>
      </c>
    </row>
    <row r="483" spans="1:6" x14ac:dyDescent="0.3">
      <c r="A483">
        <v>480</v>
      </c>
      <c r="B483" t="s">
        <v>221</v>
      </c>
      <c r="C483">
        <v>0</v>
      </c>
      <c r="D483">
        <v>0</v>
      </c>
      <c r="E483" t="s">
        <v>212</v>
      </c>
      <c r="F483" t="s">
        <v>215</v>
      </c>
    </row>
    <row r="484" spans="1:6" x14ac:dyDescent="0.3">
      <c r="A484">
        <v>481</v>
      </c>
      <c r="B484" t="s">
        <v>221</v>
      </c>
      <c r="C484">
        <v>4537.2</v>
      </c>
      <c r="D484">
        <v>0</v>
      </c>
      <c r="E484" t="s">
        <v>212</v>
      </c>
      <c r="F484" t="s">
        <v>215</v>
      </c>
    </row>
    <row r="485" spans="1:6" x14ac:dyDescent="0.3">
      <c r="A485">
        <v>482</v>
      </c>
      <c r="B485" t="s">
        <v>221</v>
      </c>
      <c r="C485">
        <v>0</v>
      </c>
      <c r="D485">
        <v>0</v>
      </c>
      <c r="E485" t="s">
        <v>212</v>
      </c>
      <c r="F485" t="s">
        <v>215</v>
      </c>
    </row>
    <row r="486" spans="1:6" x14ac:dyDescent="0.3">
      <c r="A486">
        <v>483</v>
      </c>
      <c r="B486" t="s">
        <v>221</v>
      </c>
      <c r="C486">
        <v>0</v>
      </c>
      <c r="D486">
        <v>0</v>
      </c>
      <c r="E486" t="s">
        <v>212</v>
      </c>
      <c r="F486" t="s">
        <v>215</v>
      </c>
    </row>
    <row r="487" spans="1:6" x14ac:dyDescent="0.3">
      <c r="A487">
        <v>484</v>
      </c>
      <c r="B487" t="s">
        <v>221</v>
      </c>
      <c r="C487">
        <v>4537.2</v>
      </c>
      <c r="D487">
        <v>0</v>
      </c>
      <c r="E487" t="s">
        <v>212</v>
      </c>
      <c r="F487" t="s">
        <v>215</v>
      </c>
    </row>
    <row r="488" spans="1:6" x14ac:dyDescent="0.3">
      <c r="A488">
        <v>485</v>
      </c>
      <c r="B488" t="s">
        <v>221</v>
      </c>
      <c r="C488">
        <v>0</v>
      </c>
      <c r="D488">
        <v>0</v>
      </c>
      <c r="E488" t="s">
        <v>212</v>
      </c>
      <c r="F488" t="s">
        <v>215</v>
      </c>
    </row>
    <row r="489" spans="1:6" x14ac:dyDescent="0.3">
      <c r="A489">
        <v>486</v>
      </c>
      <c r="B489" t="s">
        <v>221</v>
      </c>
      <c r="C489">
        <v>0</v>
      </c>
      <c r="D489">
        <v>0</v>
      </c>
      <c r="E489" t="s">
        <v>212</v>
      </c>
      <c r="F489" t="s">
        <v>215</v>
      </c>
    </row>
    <row r="490" spans="1:6" x14ac:dyDescent="0.3">
      <c r="A490">
        <v>487</v>
      </c>
      <c r="B490" t="s">
        <v>221</v>
      </c>
      <c r="C490">
        <v>0</v>
      </c>
      <c r="D490">
        <v>0</v>
      </c>
      <c r="E490" t="s">
        <v>212</v>
      </c>
      <c r="F490" t="s">
        <v>215</v>
      </c>
    </row>
    <row r="491" spans="1:6" x14ac:dyDescent="0.3">
      <c r="A491">
        <v>488</v>
      </c>
      <c r="B491" t="s">
        <v>221</v>
      </c>
      <c r="C491">
        <v>0</v>
      </c>
      <c r="D491">
        <v>0</v>
      </c>
      <c r="E491" t="s">
        <v>212</v>
      </c>
      <c r="F491" t="s">
        <v>215</v>
      </c>
    </row>
    <row r="492" spans="1:6" x14ac:dyDescent="0.3">
      <c r="A492">
        <v>489</v>
      </c>
      <c r="B492" t="s">
        <v>221</v>
      </c>
      <c r="C492">
        <v>0</v>
      </c>
      <c r="D492">
        <v>0</v>
      </c>
      <c r="E492" t="s">
        <v>212</v>
      </c>
      <c r="F492" t="s">
        <v>215</v>
      </c>
    </row>
    <row r="493" spans="1:6" x14ac:dyDescent="0.3">
      <c r="A493">
        <v>490</v>
      </c>
      <c r="B493" t="s">
        <v>221</v>
      </c>
      <c r="C493">
        <v>0</v>
      </c>
      <c r="D493">
        <v>0</v>
      </c>
      <c r="E493" t="s">
        <v>212</v>
      </c>
      <c r="F493" t="s">
        <v>215</v>
      </c>
    </row>
    <row r="494" spans="1:6" x14ac:dyDescent="0.3">
      <c r="A494">
        <v>491</v>
      </c>
      <c r="B494" t="s">
        <v>221</v>
      </c>
      <c r="C494">
        <v>4537.2</v>
      </c>
      <c r="D494">
        <v>0</v>
      </c>
      <c r="E494" t="s">
        <v>212</v>
      </c>
      <c r="F494" t="s">
        <v>215</v>
      </c>
    </row>
    <row r="495" spans="1:6" x14ac:dyDescent="0.3">
      <c r="A495">
        <v>492</v>
      </c>
      <c r="B495" t="s">
        <v>221</v>
      </c>
      <c r="C495">
        <v>0</v>
      </c>
      <c r="D495">
        <v>0</v>
      </c>
      <c r="E495" t="s">
        <v>212</v>
      </c>
      <c r="F495" t="s">
        <v>215</v>
      </c>
    </row>
    <row r="496" spans="1:6" x14ac:dyDescent="0.3">
      <c r="A496">
        <v>493</v>
      </c>
      <c r="B496" t="s">
        <v>221</v>
      </c>
      <c r="C496">
        <v>0</v>
      </c>
      <c r="D496">
        <v>0</v>
      </c>
      <c r="E496" t="s">
        <v>212</v>
      </c>
      <c r="F496" t="s">
        <v>215</v>
      </c>
    </row>
    <row r="497" spans="1:6" x14ac:dyDescent="0.3">
      <c r="A497">
        <v>494</v>
      </c>
      <c r="B497" t="s">
        <v>221</v>
      </c>
      <c r="C497">
        <v>4537.2</v>
      </c>
      <c r="D497">
        <v>0</v>
      </c>
      <c r="E497" t="s">
        <v>212</v>
      </c>
      <c r="F497" t="s">
        <v>215</v>
      </c>
    </row>
    <row r="498" spans="1:6" x14ac:dyDescent="0.3">
      <c r="A498">
        <v>495</v>
      </c>
      <c r="B498" t="s">
        <v>221</v>
      </c>
      <c r="C498">
        <v>0</v>
      </c>
      <c r="D498">
        <v>0</v>
      </c>
      <c r="E498" t="s">
        <v>212</v>
      </c>
      <c r="F498" t="s">
        <v>215</v>
      </c>
    </row>
    <row r="499" spans="1:6" x14ac:dyDescent="0.3">
      <c r="A499">
        <v>496</v>
      </c>
      <c r="B499" t="s">
        <v>221</v>
      </c>
      <c r="C499">
        <v>0</v>
      </c>
      <c r="D499">
        <v>0</v>
      </c>
      <c r="E499" t="s">
        <v>212</v>
      </c>
      <c r="F499" t="s">
        <v>215</v>
      </c>
    </row>
    <row r="500" spans="1:6" x14ac:dyDescent="0.3">
      <c r="A500">
        <v>497</v>
      </c>
      <c r="B500" t="s">
        <v>221</v>
      </c>
      <c r="C500">
        <v>0</v>
      </c>
      <c r="D500">
        <v>0</v>
      </c>
      <c r="E500" t="s">
        <v>212</v>
      </c>
      <c r="F500" t="s">
        <v>215</v>
      </c>
    </row>
    <row r="501" spans="1:6" x14ac:dyDescent="0.3">
      <c r="A501">
        <v>498</v>
      </c>
      <c r="B501" t="s">
        <v>221</v>
      </c>
      <c r="C501">
        <v>0</v>
      </c>
      <c r="D501">
        <v>0</v>
      </c>
      <c r="E501" t="s">
        <v>212</v>
      </c>
      <c r="F501" t="s">
        <v>215</v>
      </c>
    </row>
    <row r="502" spans="1:6" x14ac:dyDescent="0.3">
      <c r="A502">
        <v>499</v>
      </c>
      <c r="B502" t="s">
        <v>221</v>
      </c>
      <c r="C502">
        <v>0</v>
      </c>
      <c r="D502">
        <v>0</v>
      </c>
      <c r="E502" t="s">
        <v>212</v>
      </c>
      <c r="F502" t="s">
        <v>215</v>
      </c>
    </row>
    <row r="503" spans="1:6" x14ac:dyDescent="0.3">
      <c r="A503">
        <v>500</v>
      </c>
      <c r="B503" t="s">
        <v>221</v>
      </c>
      <c r="C503">
        <v>0</v>
      </c>
      <c r="D503">
        <v>0</v>
      </c>
      <c r="E503" t="s">
        <v>212</v>
      </c>
      <c r="F503" t="s">
        <v>215</v>
      </c>
    </row>
    <row r="504" spans="1:6" x14ac:dyDescent="0.3">
      <c r="A504">
        <v>501</v>
      </c>
      <c r="B504" t="s">
        <v>221</v>
      </c>
      <c r="C504">
        <v>4537.2</v>
      </c>
      <c r="D504">
        <v>0</v>
      </c>
      <c r="E504" t="s">
        <v>212</v>
      </c>
      <c r="F504" t="s">
        <v>215</v>
      </c>
    </row>
    <row r="505" spans="1:6" x14ac:dyDescent="0.3">
      <c r="A505">
        <v>502</v>
      </c>
      <c r="B505" t="s">
        <v>221</v>
      </c>
      <c r="C505">
        <v>0</v>
      </c>
      <c r="D505">
        <v>0</v>
      </c>
      <c r="E505" t="s">
        <v>212</v>
      </c>
      <c r="F505" t="s">
        <v>215</v>
      </c>
    </row>
    <row r="506" spans="1:6" x14ac:dyDescent="0.3">
      <c r="A506">
        <v>503</v>
      </c>
      <c r="B506" t="s">
        <v>221</v>
      </c>
      <c r="C506">
        <v>0</v>
      </c>
      <c r="D506">
        <v>0</v>
      </c>
      <c r="E506" t="s">
        <v>212</v>
      </c>
      <c r="F506" t="s">
        <v>215</v>
      </c>
    </row>
    <row r="507" spans="1:6" x14ac:dyDescent="0.3">
      <c r="A507">
        <v>504</v>
      </c>
      <c r="B507" t="s">
        <v>221</v>
      </c>
      <c r="C507">
        <v>0</v>
      </c>
      <c r="D507">
        <v>0</v>
      </c>
      <c r="E507" t="s">
        <v>212</v>
      </c>
      <c r="F507" t="s">
        <v>215</v>
      </c>
    </row>
    <row r="508" spans="1:6" x14ac:dyDescent="0.3">
      <c r="A508">
        <v>505</v>
      </c>
      <c r="B508" t="s">
        <v>221</v>
      </c>
      <c r="C508">
        <v>0</v>
      </c>
      <c r="D508">
        <v>0</v>
      </c>
      <c r="E508" t="s">
        <v>212</v>
      </c>
      <c r="F508" t="s">
        <v>215</v>
      </c>
    </row>
    <row r="509" spans="1:6" x14ac:dyDescent="0.3">
      <c r="A509">
        <v>506</v>
      </c>
      <c r="B509" t="s">
        <v>221</v>
      </c>
      <c r="C509">
        <v>0</v>
      </c>
      <c r="D509">
        <v>0</v>
      </c>
      <c r="E509" t="s">
        <v>212</v>
      </c>
      <c r="F509" t="s">
        <v>215</v>
      </c>
    </row>
    <row r="510" spans="1:6" x14ac:dyDescent="0.3">
      <c r="A510">
        <v>507</v>
      </c>
      <c r="B510" t="s">
        <v>221</v>
      </c>
      <c r="C510">
        <v>0</v>
      </c>
      <c r="D510">
        <v>0</v>
      </c>
      <c r="E510" t="s">
        <v>212</v>
      </c>
      <c r="F510" t="s">
        <v>215</v>
      </c>
    </row>
    <row r="511" spans="1:6" x14ac:dyDescent="0.3">
      <c r="A511">
        <v>508</v>
      </c>
      <c r="B511" t="s">
        <v>221</v>
      </c>
      <c r="C511">
        <v>0</v>
      </c>
      <c r="D511">
        <v>0</v>
      </c>
      <c r="E511" t="s">
        <v>212</v>
      </c>
      <c r="F511" t="s">
        <v>215</v>
      </c>
    </row>
    <row r="512" spans="1:6" x14ac:dyDescent="0.3">
      <c r="A512">
        <v>509</v>
      </c>
      <c r="B512" t="s">
        <v>221</v>
      </c>
      <c r="C512">
        <v>0</v>
      </c>
      <c r="D512">
        <v>0</v>
      </c>
      <c r="E512" t="s">
        <v>212</v>
      </c>
      <c r="F512" t="s">
        <v>215</v>
      </c>
    </row>
    <row r="513" spans="1:6" x14ac:dyDescent="0.3">
      <c r="A513">
        <v>510</v>
      </c>
      <c r="B513" t="s">
        <v>221</v>
      </c>
      <c r="C513">
        <v>0</v>
      </c>
      <c r="D513">
        <v>0</v>
      </c>
      <c r="E513" t="s">
        <v>212</v>
      </c>
      <c r="F513" t="s">
        <v>215</v>
      </c>
    </row>
    <row r="514" spans="1:6" x14ac:dyDescent="0.3">
      <c r="A514">
        <v>511</v>
      </c>
      <c r="B514" t="s">
        <v>221</v>
      </c>
      <c r="C514">
        <v>0</v>
      </c>
      <c r="D514">
        <v>0</v>
      </c>
      <c r="E514" t="s">
        <v>212</v>
      </c>
      <c r="F514" t="s">
        <v>215</v>
      </c>
    </row>
    <row r="515" spans="1:6" x14ac:dyDescent="0.3">
      <c r="A515">
        <v>512</v>
      </c>
      <c r="B515" t="s">
        <v>221</v>
      </c>
      <c r="C515">
        <v>0</v>
      </c>
      <c r="D515">
        <v>0</v>
      </c>
      <c r="E515" t="s">
        <v>212</v>
      </c>
      <c r="F515" t="s">
        <v>215</v>
      </c>
    </row>
    <row r="516" spans="1:6" x14ac:dyDescent="0.3">
      <c r="A516">
        <v>513</v>
      </c>
      <c r="B516" t="s">
        <v>221</v>
      </c>
      <c r="C516">
        <v>0</v>
      </c>
      <c r="D516">
        <v>0</v>
      </c>
      <c r="E516" t="s">
        <v>212</v>
      </c>
      <c r="F516" t="s">
        <v>215</v>
      </c>
    </row>
    <row r="517" spans="1:6" x14ac:dyDescent="0.3">
      <c r="A517">
        <v>514</v>
      </c>
      <c r="B517" t="s">
        <v>221</v>
      </c>
      <c r="C517">
        <v>0</v>
      </c>
      <c r="D517">
        <v>0</v>
      </c>
      <c r="E517" t="s">
        <v>212</v>
      </c>
      <c r="F517" t="s">
        <v>215</v>
      </c>
    </row>
    <row r="518" spans="1:6" x14ac:dyDescent="0.3">
      <c r="A518">
        <v>515</v>
      </c>
      <c r="B518" t="s">
        <v>221</v>
      </c>
      <c r="C518">
        <v>0</v>
      </c>
      <c r="D518">
        <v>0</v>
      </c>
      <c r="E518" t="s">
        <v>212</v>
      </c>
      <c r="F518" t="s">
        <v>215</v>
      </c>
    </row>
    <row r="519" spans="1:6" x14ac:dyDescent="0.3">
      <c r="A519">
        <v>516</v>
      </c>
      <c r="B519" t="s">
        <v>221</v>
      </c>
      <c r="C519">
        <v>0</v>
      </c>
      <c r="D519">
        <v>0</v>
      </c>
      <c r="E519" t="s">
        <v>212</v>
      </c>
      <c r="F519" t="s">
        <v>215</v>
      </c>
    </row>
    <row r="520" spans="1:6" x14ac:dyDescent="0.3">
      <c r="A520">
        <v>517</v>
      </c>
      <c r="B520" t="s">
        <v>221</v>
      </c>
      <c r="C520">
        <v>0</v>
      </c>
      <c r="D520">
        <v>0</v>
      </c>
      <c r="E520" t="s">
        <v>212</v>
      </c>
      <c r="F520" t="s">
        <v>215</v>
      </c>
    </row>
    <row r="521" spans="1:6" x14ac:dyDescent="0.3">
      <c r="A521">
        <v>518</v>
      </c>
      <c r="B521" t="s">
        <v>221</v>
      </c>
      <c r="C521">
        <v>0</v>
      </c>
      <c r="D521">
        <v>0</v>
      </c>
      <c r="E521" t="s">
        <v>212</v>
      </c>
      <c r="F521" t="s">
        <v>215</v>
      </c>
    </row>
    <row r="522" spans="1:6" x14ac:dyDescent="0.3">
      <c r="A522">
        <v>519</v>
      </c>
      <c r="B522" t="s">
        <v>221</v>
      </c>
      <c r="C522">
        <v>0</v>
      </c>
      <c r="D522">
        <v>0</v>
      </c>
      <c r="E522" t="s">
        <v>212</v>
      </c>
      <c r="F522" t="s">
        <v>215</v>
      </c>
    </row>
    <row r="523" spans="1:6" x14ac:dyDescent="0.3">
      <c r="A523">
        <v>520</v>
      </c>
      <c r="B523" t="s">
        <v>221</v>
      </c>
      <c r="C523">
        <v>0</v>
      </c>
      <c r="D523">
        <v>0</v>
      </c>
      <c r="E523" t="s">
        <v>212</v>
      </c>
      <c r="F523" t="s">
        <v>215</v>
      </c>
    </row>
    <row r="524" spans="1:6" x14ac:dyDescent="0.3">
      <c r="A524">
        <v>521</v>
      </c>
      <c r="B524" t="s">
        <v>221</v>
      </c>
      <c r="C524">
        <v>0</v>
      </c>
      <c r="D524">
        <v>0</v>
      </c>
      <c r="E524" t="s">
        <v>212</v>
      </c>
      <c r="F524" t="s">
        <v>215</v>
      </c>
    </row>
    <row r="525" spans="1:6" x14ac:dyDescent="0.3">
      <c r="A525">
        <v>522</v>
      </c>
      <c r="B525" t="s">
        <v>221</v>
      </c>
      <c r="C525">
        <v>0</v>
      </c>
      <c r="D525">
        <v>0</v>
      </c>
      <c r="E525" t="s">
        <v>212</v>
      </c>
      <c r="F525" t="s">
        <v>215</v>
      </c>
    </row>
    <row r="526" spans="1:6" x14ac:dyDescent="0.3">
      <c r="A526">
        <v>523</v>
      </c>
      <c r="B526" t="s">
        <v>221</v>
      </c>
      <c r="C526">
        <v>0</v>
      </c>
      <c r="D526">
        <v>0</v>
      </c>
      <c r="E526" t="s">
        <v>212</v>
      </c>
      <c r="F526" t="s">
        <v>215</v>
      </c>
    </row>
    <row r="527" spans="1:6" x14ac:dyDescent="0.3">
      <c r="A527">
        <v>524</v>
      </c>
      <c r="B527" t="s">
        <v>221</v>
      </c>
      <c r="C527">
        <v>0</v>
      </c>
      <c r="D527">
        <v>0</v>
      </c>
      <c r="E527" t="s">
        <v>212</v>
      </c>
      <c r="F527" t="s">
        <v>215</v>
      </c>
    </row>
    <row r="528" spans="1:6" x14ac:dyDescent="0.3">
      <c r="A528">
        <v>525</v>
      </c>
      <c r="B528" t="s">
        <v>221</v>
      </c>
      <c r="C528">
        <v>0</v>
      </c>
      <c r="D528">
        <v>0</v>
      </c>
      <c r="E528" t="s">
        <v>212</v>
      </c>
      <c r="F528" t="s">
        <v>215</v>
      </c>
    </row>
    <row r="529" spans="1:6" x14ac:dyDescent="0.3">
      <c r="A529">
        <v>526</v>
      </c>
      <c r="B529" t="s">
        <v>221</v>
      </c>
      <c r="C529">
        <v>0</v>
      </c>
      <c r="D529">
        <v>0</v>
      </c>
      <c r="E529" t="s">
        <v>212</v>
      </c>
      <c r="F529" t="s">
        <v>215</v>
      </c>
    </row>
    <row r="530" spans="1:6" x14ac:dyDescent="0.3">
      <c r="A530">
        <v>527</v>
      </c>
      <c r="B530" t="s">
        <v>221</v>
      </c>
      <c r="C530">
        <v>0</v>
      </c>
      <c r="D530">
        <v>0</v>
      </c>
      <c r="E530" t="s">
        <v>212</v>
      </c>
      <c r="F530" t="s">
        <v>215</v>
      </c>
    </row>
    <row r="531" spans="1:6" x14ac:dyDescent="0.3">
      <c r="A531">
        <v>528</v>
      </c>
      <c r="B531" t="s">
        <v>221</v>
      </c>
      <c r="C531">
        <v>0</v>
      </c>
      <c r="D531">
        <v>0</v>
      </c>
      <c r="E531" t="s">
        <v>212</v>
      </c>
      <c r="F531" t="s">
        <v>215</v>
      </c>
    </row>
    <row r="532" spans="1:6" x14ac:dyDescent="0.3">
      <c r="A532">
        <v>529</v>
      </c>
      <c r="B532" t="s">
        <v>221</v>
      </c>
      <c r="C532">
        <v>4537.2</v>
      </c>
      <c r="D532">
        <v>0</v>
      </c>
      <c r="E532" t="s">
        <v>212</v>
      </c>
      <c r="F532" t="s">
        <v>215</v>
      </c>
    </row>
    <row r="533" spans="1:6" x14ac:dyDescent="0.3">
      <c r="A533">
        <v>530</v>
      </c>
      <c r="B533" t="s">
        <v>221</v>
      </c>
      <c r="C533">
        <v>0</v>
      </c>
      <c r="D533">
        <v>0</v>
      </c>
      <c r="E533" t="s">
        <v>212</v>
      </c>
      <c r="F533" t="s">
        <v>215</v>
      </c>
    </row>
    <row r="534" spans="1:6" x14ac:dyDescent="0.3">
      <c r="A534">
        <v>531</v>
      </c>
      <c r="B534" t="s">
        <v>221</v>
      </c>
      <c r="C534">
        <v>0</v>
      </c>
      <c r="D534">
        <v>0</v>
      </c>
      <c r="E534" t="s">
        <v>212</v>
      </c>
      <c r="F534" t="s">
        <v>215</v>
      </c>
    </row>
    <row r="535" spans="1:6" x14ac:dyDescent="0.3">
      <c r="A535">
        <v>532</v>
      </c>
      <c r="B535" t="s">
        <v>221</v>
      </c>
      <c r="C535">
        <v>0</v>
      </c>
      <c r="D535">
        <v>0</v>
      </c>
      <c r="E535" t="s">
        <v>212</v>
      </c>
      <c r="F535" t="s">
        <v>215</v>
      </c>
    </row>
    <row r="536" spans="1:6" x14ac:dyDescent="0.3">
      <c r="A536">
        <v>533</v>
      </c>
      <c r="B536" t="s">
        <v>221</v>
      </c>
      <c r="C536">
        <v>0</v>
      </c>
      <c r="D536">
        <v>0</v>
      </c>
      <c r="E536" t="s">
        <v>212</v>
      </c>
      <c r="F536" t="s">
        <v>215</v>
      </c>
    </row>
    <row r="537" spans="1:6" x14ac:dyDescent="0.3">
      <c r="A537">
        <v>534</v>
      </c>
      <c r="B537" t="s">
        <v>221</v>
      </c>
      <c r="C537">
        <v>0</v>
      </c>
      <c r="D537">
        <v>0</v>
      </c>
      <c r="E537" t="s">
        <v>212</v>
      </c>
      <c r="F537" t="s">
        <v>215</v>
      </c>
    </row>
    <row r="538" spans="1:6" x14ac:dyDescent="0.3">
      <c r="A538">
        <v>535</v>
      </c>
      <c r="B538" t="s">
        <v>221</v>
      </c>
      <c r="C538">
        <v>0</v>
      </c>
      <c r="D538">
        <v>0</v>
      </c>
      <c r="E538" t="s">
        <v>212</v>
      </c>
      <c r="F538" t="s">
        <v>215</v>
      </c>
    </row>
    <row r="539" spans="1:6" x14ac:dyDescent="0.3">
      <c r="A539">
        <v>536</v>
      </c>
      <c r="B539" t="s">
        <v>221</v>
      </c>
      <c r="C539">
        <v>0</v>
      </c>
      <c r="D539">
        <v>0</v>
      </c>
      <c r="E539" t="s">
        <v>212</v>
      </c>
      <c r="F539" t="s">
        <v>215</v>
      </c>
    </row>
    <row r="540" spans="1:6" x14ac:dyDescent="0.3">
      <c r="A540">
        <v>537</v>
      </c>
      <c r="B540" t="s">
        <v>221</v>
      </c>
      <c r="C540">
        <v>0</v>
      </c>
      <c r="D540">
        <v>0</v>
      </c>
      <c r="E540" t="s">
        <v>212</v>
      </c>
      <c r="F540" t="s">
        <v>215</v>
      </c>
    </row>
    <row r="541" spans="1:6" x14ac:dyDescent="0.3">
      <c r="A541">
        <v>538</v>
      </c>
      <c r="B541" t="s">
        <v>221</v>
      </c>
      <c r="C541">
        <v>0</v>
      </c>
      <c r="D541">
        <v>0</v>
      </c>
      <c r="E541" t="s">
        <v>212</v>
      </c>
      <c r="F541" t="s">
        <v>215</v>
      </c>
    </row>
    <row r="542" spans="1:6" x14ac:dyDescent="0.3">
      <c r="A542">
        <v>539</v>
      </c>
      <c r="B542" t="s">
        <v>221</v>
      </c>
      <c r="C542">
        <v>0</v>
      </c>
      <c r="D542">
        <v>0</v>
      </c>
      <c r="E542" t="s">
        <v>212</v>
      </c>
      <c r="F542" t="s">
        <v>215</v>
      </c>
    </row>
    <row r="543" spans="1:6" x14ac:dyDescent="0.3">
      <c r="A543">
        <v>540</v>
      </c>
      <c r="B543" t="s">
        <v>221</v>
      </c>
      <c r="C543">
        <v>0</v>
      </c>
      <c r="D543">
        <v>0</v>
      </c>
      <c r="E543" t="s">
        <v>212</v>
      </c>
      <c r="F543" t="s">
        <v>215</v>
      </c>
    </row>
    <row r="544" spans="1:6" x14ac:dyDescent="0.3">
      <c r="A544">
        <v>541</v>
      </c>
      <c r="B544" t="s">
        <v>221</v>
      </c>
      <c r="C544">
        <v>0</v>
      </c>
      <c r="D544">
        <v>0</v>
      </c>
      <c r="E544" t="s">
        <v>212</v>
      </c>
      <c r="F544" t="s">
        <v>215</v>
      </c>
    </row>
    <row r="545" spans="1:6" x14ac:dyDescent="0.3">
      <c r="A545">
        <v>542</v>
      </c>
      <c r="B545" t="s">
        <v>221</v>
      </c>
      <c r="C545">
        <v>0</v>
      </c>
      <c r="D545">
        <v>0</v>
      </c>
      <c r="E545" t="s">
        <v>212</v>
      </c>
      <c r="F545" t="s">
        <v>215</v>
      </c>
    </row>
    <row r="546" spans="1:6" x14ac:dyDescent="0.3">
      <c r="A546">
        <v>543</v>
      </c>
      <c r="B546" t="s">
        <v>221</v>
      </c>
      <c r="C546">
        <v>0</v>
      </c>
      <c r="D546">
        <v>0</v>
      </c>
      <c r="E546" t="s">
        <v>212</v>
      </c>
      <c r="F546" t="s">
        <v>215</v>
      </c>
    </row>
    <row r="547" spans="1:6" x14ac:dyDescent="0.3">
      <c r="A547">
        <v>544</v>
      </c>
      <c r="B547" t="s">
        <v>221</v>
      </c>
      <c r="C547">
        <v>4537.2</v>
      </c>
      <c r="D547">
        <v>0</v>
      </c>
      <c r="E547" t="s">
        <v>212</v>
      </c>
      <c r="F547" t="s">
        <v>215</v>
      </c>
    </row>
    <row r="548" spans="1:6" x14ac:dyDescent="0.3">
      <c r="A548">
        <v>545</v>
      </c>
      <c r="B548" t="s">
        <v>221</v>
      </c>
      <c r="C548">
        <v>0</v>
      </c>
      <c r="D548">
        <v>0</v>
      </c>
      <c r="E548" t="s">
        <v>212</v>
      </c>
      <c r="F548" t="s">
        <v>215</v>
      </c>
    </row>
    <row r="549" spans="1:6" x14ac:dyDescent="0.3">
      <c r="A549">
        <v>546</v>
      </c>
      <c r="B549" t="s">
        <v>221</v>
      </c>
      <c r="C549">
        <v>0</v>
      </c>
      <c r="D549">
        <v>0</v>
      </c>
      <c r="E549" t="s">
        <v>212</v>
      </c>
      <c r="F549" t="s">
        <v>215</v>
      </c>
    </row>
    <row r="550" spans="1:6" x14ac:dyDescent="0.3">
      <c r="A550">
        <v>547</v>
      </c>
      <c r="B550" t="s">
        <v>221</v>
      </c>
      <c r="C550">
        <v>0</v>
      </c>
      <c r="D550">
        <v>0</v>
      </c>
      <c r="E550" t="s">
        <v>212</v>
      </c>
      <c r="F550" t="s">
        <v>215</v>
      </c>
    </row>
    <row r="551" spans="1:6" x14ac:dyDescent="0.3">
      <c r="A551">
        <v>548</v>
      </c>
      <c r="B551" t="s">
        <v>221</v>
      </c>
      <c r="C551">
        <v>0</v>
      </c>
      <c r="D551">
        <v>0</v>
      </c>
      <c r="E551" t="s">
        <v>212</v>
      </c>
      <c r="F551" t="s">
        <v>215</v>
      </c>
    </row>
    <row r="552" spans="1:6" x14ac:dyDescent="0.3">
      <c r="A552">
        <v>549</v>
      </c>
      <c r="B552" t="s">
        <v>221</v>
      </c>
      <c r="C552">
        <v>4537.2</v>
      </c>
      <c r="D552">
        <v>0</v>
      </c>
      <c r="E552" t="s">
        <v>212</v>
      </c>
      <c r="F552" t="s">
        <v>215</v>
      </c>
    </row>
    <row r="553" spans="1:6" x14ac:dyDescent="0.3">
      <c r="A553">
        <v>550</v>
      </c>
      <c r="B553" t="s">
        <v>221</v>
      </c>
      <c r="C553">
        <v>0</v>
      </c>
      <c r="D553">
        <v>0</v>
      </c>
      <c r="E553" t="s">
        <v>212</v>
      </c>
      <c r="F553" t="s">
        <v>215</v>
      </c>
    </row>
    <row r="554" spans="1:6" x14ac:dyDescent="0.3">
      <c r="A554">
        <v>551</v>
      </c>
      <c r="B554" t="s">
        <v>221</v>
      </c>
      <c r="C554">
        <v>0</v>
      </c>
      <c r="D554">
        <v>0</v>
      </c>
      <c r="E554" t="s">
        <v>212</v>
      </c>
      <c r="F554" t="s">
        <v>215</v>
      </c>
    </row>
    <row r="555" spans="1:6" x14ac:dyDescent="0.3">
      <c r="A555">
        <v>552</v>
      </c>
      <c r="B555" t="s">
        <v>221</v>
      </c>
      <c r="C555">
        <v>0</v>
      </c>
      <c r="D555">
        <v>0</v>
      </c>
      <c r="E555" t="s">
        <v>212</v>
      </c>
      <c r="F555" t="s">
        <v>215</v>
      </c>
    </row>
    <row r="556" spans="1:6" x14ac:dyDescent="0.3">
      <c r="A556">
        <v>553</v>
      </c>
      <c r="B556" t="s">
        <v>221</v>
      </c>
      <c r="C556">
        <v>0</v>
      </c>
      <c r="D556">
        <v>0</v>
      </c>
      <c r="E556" t="s">
        <v>212</v>
      </c>
      <c r="F556" t="s">
        <v>215</v>
      </c>
    </row>
    <row r="557" spans="1:6" x14ac:dyDescent="0.3">
      <c r="A557">
        <v>554</v>
      </c>
      <c r="B557" t="s">
        <v>221</v>
      </c>
      <c r="C557">
        <v>0</v>
      </c>
      <c r="D557">
        <v>0</v>
      </c>
      <c r="E557" t="s">
        <v>212</v>
      </c>
      <c r="F557" t="s">
        <v>215</v>
      </c>
    </row>
    <row r="558" spans="1:6" x14ac:dyDescent="0.3">
      <c r="A558">
        <v>555</v>
      </c>
      <c r="B558" t="s">
        <v>221</v>
      </c>
      <c r="C558">
        <v>0</v>
      </c>
      <c r="D558">
        <v>0</v>
      </c>
      <c r="E558" t="s">
        <v>212</v>
      </c>
      <c r="F558" t="s">
        <v>215</v>
      </c>
    </row>
    <row r="559" spans="1:6" x14ac:dyDescent="0.3">
      <c r="A559">
        <v>556</v>
      </c>
      <c r="B559" t="s">
        <v>221</v>
      </c>
      <c r="C559">
        <v>4537.2</v>
      </c>
      <c r="D559">
        <v>0</v>
      </c>
      <c r="E559" t="s">
        <v>212</v>
      </c>
      <c r="F559" t="s">
        <v>215</v>
      </c>
    </row>
    <row r="560" spans="1:6" x14ac:dyDescent="0.3">
      <c r="A560">
        <v>557</v>
      </c>
      <c r="B560" t="s">
        <v>221</v>
      </c>
      <c r="C560">
        <v>0</v>
      </c>
      <c r="D560">
        <v>0</v>
      </c>
      <c r="E560" t="s">
        <v>212</v>
      </c>
      <c r="F560" t="s">
        <v>215</v>
      </c>
    </row>
    <row r="561" spans="1:6" x14ac:dyDescent="0.3">
      <c r="A561">
        <v>558</v>
      </c>
      <c r="B561" t="s">
        <v>221</v>
      </c>
      <c r="C561">
        <v>0</v>
      </c>
      <c r="D561">
        <v>0</v>
      </c>
      <c r="E561" t="s">
        <v>212</v>
      </c>
      <c r="F561" t="s">
        <v>215</v>
      </c>
    </row>
    <row r="562" spans="1:6" x14ac:dyDescent="0.3">
      <c r="A562">
        <v>559</v>
      </c>
      <c r="B562" t="s">
        <v>221</v>
      </c>
      <c r="C562">
        <v>0</v>
      </c>
      <c r="D562">
        <v>0</v>
      </c>
      <c r="E562" t="s">
        <v>212</v>
      </c>
      <c r="F562" t="s">
        <v>215</v>
      </c>
    </row>
    <row r="563" spans="1:6" x14ac:dyDescent="0.3">
      <c r="A563">
        <v>560</v>
      </c>
      <c r="B563" t="s">
        <v>221</v>
      </c>
      <c r="C563">
        <v>0</v>
      </c>
      <c r="D563">
        <v>0</v>
      </c>
      <c r="E563" t="s">
        <v>212</v>
      </c>
      <c r="F563" t="s">
        <v>215</v>
      </c>
    </row>
    <row r="564" spans="1:6" x14ac:dyDescent="0.3">
      <c r="A564">
        <v>561</v>
      </c>
      <c r="B564" t="s">
        <v>221</v>
      </c>
      <c r="C564">
        <v>0</v>
      </c>
      <c r="D564">
        <v>0</v>
      </c>
      <c r="E564" t="s">
        <v>212</v>
      </c>
      <c r="F564" t="s">
        <v>215</v>
      </c>
    </row>
    <row r="565" spans="1:6" x14ac:dyDescent="0.3">
      <c r="A565">
        <v>562</v>
      </c>
      <c r="B565" t="s">
        <v>221</v>
      </c>
      <c r="C565">
        <v>0</v>
      </c>
      <c r="D565">
        <v>0</v>
      </c>
      <c r="E565" t="s">
        <v>212</v>
      </c>
      <c r="F565" t="s">
        <v>215</v>
      </c>
    </row>
    <row r="566" spans="1:6" x14ac:dyDescent="0.3">
      <c r="A566">
        <v>563</v>
      </c>
      <c r="B566" t="s">
        <v>221</v>
      </c>
      <c r="C566">
        <v>0</v>
      </c>
      <c r="D566">
        <v>0</v>
      </c>
      <c r="E566" t="s">
        <v>212</v>
      </c>
      <c r="F566" t="s">
        <v>215</v>
      </c>
    </row>
    <row r="567" spans="1:6" x14ac:dyDescent="0.3">
      <c r="A567">
        <v>564</v>
      </c>
      <c r="B567" t="s">
        <v>221</v>
      </c>
      <c r="C567">
        <v>4537.2</v>
      </c>
      <c r="D567">
        <v>0</v>
      </c>
      <c r="E567" t="s">
        <v>212</v>
      </c>
      <c r="F567" t="s">
        <v>215</v>
      </c>
    </row>
    <row r="568" spans="1:6" x14ac:dyDescent="0.3">
      <c r="A568">
        <v>565</v>
      </c>
      <c r="B568" t="s">
        <v>221</v>
      </c>
      <c r="C568">
        <v>0</v>
      </c>
      <c r="D568">
        <v>0</v>
      </c>
      <c r="E568" t="s">
        <v>212</v>
      </c>
      <c r="F568" t="s">
        <v>215</v>
      </c>
    </row>
    <row r="569" spans="1:6" x14ac:dyDescent="0.3">
      <c r="A569">
        <v>566</v>
      </c>
      <c r="B569" t="s">
        <v>221</v>
      </c>
      <c r="C569">
        <v>0</v>
      </c>
      <c r="D569">
        <v>0</v>
      </c>
      <c r="E569" t="s">
        <v>212</v>
      </c>
      <c r="F569" t="s">
        <v>215</v>
      </c>
    </row>
    <row r="570" spans="1:6" x14ac:dyDescent="0.3">
      <c r="A570">
        <v>567</v>
      </c>
      <c r="B570" t="s">
        <v>221</v>
      </c>
      <c r="C570">
        <v>0</v>
      </c>
      <c r="D570">
        <v>0</v>
      </c>
      <c r="E570" t="s">
        <v>212</v>
      </c>
      <c r="F570" t="s">
        <v>215</v>
      </c>
    </row>
    <row r="571" spans="1:6" x14ac:dyDescent="0.3">
      <c r="A571">
        <v>568</v>
      </c>
      <c r="B571" t="s">
        <v>221</v>
      </c>
      <c r="C571">
        <v>0</v>
      </c>
      <c r="D571">
        <v>0</v>
      </c>
      <c r="E571" t="s">
        <v>212</v>
      </c>
      <c r="F571" t="s">
        <v>215</v>
      </c>
    </row>
    <row r="572" spans="1:6" x14ac:dyDescent="0.3">
      <c r="A572">
        <v>569</v>
      </c>
      <c r="B572" t="s">
        <v>221</v>
      </c>
      <c r="C572">
        <v>0</v>
      </c>
      <c r="D572">
        <v>0</v>
      </c>
      <c r="E572" t="s">
        <v>212</v>
      </c>
      <c r="F572" t="s">
        <v>215</v>
      </c>
    </row>
    <row r="573" spans="1:6" x14ac:dyDescent="0.3">
      <c r="A573">
        <v>570</v>
      </c>
      <c r="B573" t="s">
        <v>221</v>
      </c>
      <c r="C573">
        <v>0</v>
      </c>
      <c r="D573">
        <v>0</v>
      </c>
      <c r="E573" t="s">
        <v>212</v>
      </c>
      <c r="F573" t="s">
        <v>215</v>
      </c>
    </row>
    <row r="574" spans="1:6" x14ac:dyDescent="0.3">
      <c r="A574">
        <v>571</v>
      </c>
      <c r="B574" t="s">
        <v>221</v>
      </c>
      <c r="C574">
        <v>4537.2</v>
      </c>
      <c r="D574">
        <v>0</v>
      </c>
      <c r="E574" t="s">
        <v>212</v>
      </c>
      <c r="F574" t="s">
        <v>215</v>
      </c>
    </row>
    <row r="575" spans="1:6" x14ac:dyDescent="0.3">
      <c r="A575">
        <v>572</v>
      </c>
      <c r="B575" t="s">
        <v>221</v>
      </c>
      <c r="C575">
        <v>0</v>
      </c>
      <c r="D575">
        <v>0</v>
      </c>
      <c r="E575" t="s">
        <v>212</v>
      </c>
      <c r="F575" t="s">
        <v>215</v>
      </c>
    </row>
    <row r="576" spans="1:6" x14ac:dyDescent="0.3">
      <c r="A576">
        <v>573</v>
      </c>
      <c r="B576" t="s">
        <v>221</v>
      </c>
      <c r="C576">
        <v>0</v>
      </c>
      <c r="D576">
        <v>0</v>
      </c>
      <c r="E576" t="s">
        <v>212</v>
      </c>
      <c r="F576" t="s">
        <v>215</v>
      </c>
    </row>
    <row r="577" spans="1:6" x14ac:dyDescent="0.3">
      <c r="A577">
        <v>574</v>
      </c>
      <c r="B577" t="s">
        <v>221</v>
      </c>
      <c r="C577">
        <v>4537.2</v>
      </c>
      <c r="D577">
        <v>0</v>
      </c>
      <c r="E577" t="s">
        <v>212</v>
      </c>
      <c r="F577" t="s">
        <v>215</v>
      </c>
    </row>
    <row r="578" spans="1:6" x14ac:dyDescent="0.3">
      <c r="A578">
        <v>575</v>
      </c>
      <c r="B578" t="s">
        <v>221</v>
      </c>
      <c r="C578">
        <v>0</v>
      </c>
      <c r="D578">
        <v>0</v>
      </c>
      <c r="E578" t="s">
        <v>212</v>
      </c>
      <c r="F578" t="s">
        <v>215</v>
      </c>
    </row>
    <row r="579" spans="1:6" x14ac:dyDescent="0.3">
      <c r="A579">
        <v>576</v>
      </c>
      <c r="B579" t="s">
        <v>221</v>
      </c>
      <c r="C579">
        <v>0</v>
      </c>
      <c r="D579">
        <v>0</v>
      </c>
      <c r="E579" t="s">
        <v>212</v>
      </c>
      <c r="F579" t="s">
        <v>215</v>
      </c>
    </row>
    <row r="580" spans="1:6" x14ac:dyDescent="0.3">
      <c r="A580">
        <v>577</v>
      </c>
      <c r="B580" t="s">
        <v>221</v>
      </c>
      <c r="C580">
        <v>4537.2</v>
      </c>
      <c r="D580">
        <v>0</v>
      </c>
      <c r="E580" t="s">
        <v>212</v>
      </c>
      <c r="F580" t="s">
        <v>215</v>
      </c>
    </row>
    <row r="581" spans="1:6" x14ac:dyDescent="0.3">
      <c r="A581">
        <v>578</v>
      </c>
      <c r="B581" t="s">
        <v>221</v>
      </c>
      <c r="C581">
        <v>4537.2</v>
      </c>
      <c r="D581">
        <v>0</v>
      </c>
      <c r="E581" t="s">
        <v>212</v>
      </c>
      <c r="F581" t="s">
        <v>215</v>
      </c>
    </row>
    <row r="582" spans="1:6" x14ac:dyDescent="0.3">
      <c r="A582">
        <v>579</v>
      </c>
      <c r="B582" t="s">
        <v>221</v>
      </c>
      <c r="C582">
        <v>0</v>
      </c>
      <c r="D582">
        <v>0</v>
      </c>
      <c r="E582" t="s">
        <v>212</v>
      </c>
      <c r="F582" t="s">
        <v>215</v>
      </c>
    </row>
    <row r="583" spans="1:6" x14ac:dyDescent="0.3">
      <c r="A583">
        <v>580</v>
      </c>
      <c r="B583" t="s">
        <v>221</v>
      </c>
      <c r="C583">
        <v>0</v>
      </c>
      <c r="D583">
        <v>0</v>
      </c>
      <c r="E583" t="s">
        <v>212</v>
      </c>
      <c r="F583" t="s">
        <v>215</v>
      </c>
    </row>
    <row r="584" spans="1:6" x14ac:dyDescent="0.3">
      <c r="A584">
        <v>581</v>
      </c>
      <c r="B584" t="s">
        <v>221</v>
      </c>
      <c r="C584">
        <v>0</v>
      </c>
      <c r="D584">
        <v>0</v>
      </c>
      <c r="E584" t="s">
        <v>212</v>
      </c>
      <c r="F584" t="s">
        <v>215</v>
      </c>
    </row>
    <row r="585" spans="1:6" x14ac:dyDescent="0.3">
      <c r="A585">
        <v>582</v>
      </c>
      <c r="B585" t="s">
        <v>221</v>
      </c>
      <c r="C585">
        <v>4537.2</v>
      </c>
      <c r="D585">
        <v>0</v>
      </c>
      <c r="E585" t="s">
        <v>212</v>
      </c>
      <c r="F585" t="s">
        <v>215</v>
      </c>
    </row>
    <row r="586" spans="1:6" x14ac:dyDescent="0.3">
      <c r="A586">
        <v>583</v>
      </c>
      <c r="B586" t="s">
        <v>221</v>
      </c>
      <c r="C586">
        <v>0</v>
      </c>
      <c r="D586">
        <v>0</v>
      </c>
      <c r="E586" t="s">
        <v>212</v>
      </c>
      <c r="F586" t="s">
        <v>215</v>
      </c>
    </row>
    <row r="587" spans="1:6" x14ac:dyDescent="0.3">
      <c r="A587">
        <v>584</v>
      </c>
      <c r="B587" t="s">
        <v>221</v>
      </c>
      <c r="C587">
        <v>0</v>
      </c>
      <c r="D587">
        <v>0</v>
      </c>
      <c r="E587" t="s">
        <v>212</v>
      </c>
      <c r="F587" t="s">
        <v>215</v>
      </c>
    </row>
    <row r="588" spans="1:6" x14ac:dyDescent="0.3">
      <c r="A588">
        <v>585</v>
      </c>
      <c r="B588" t="s">
        <v>221</v>
      </c>
      <c r="C588">
        <v>4537.2</v>
      </c>
      <c r="D588">
        <v>0</v>
      </c>
      <c r="E588" t="s">
        <v>212</v>
      </c>
      <c r="F588" t="s">
        <v>215</v>
      </c>
    </row>
    <row r="589" spans="1:6" x14ac:dyDescent="0.3">
      <c r="A589">
        <v>586</v>
      </c>
      <c r="B589" t="s">
        <v>221</v>
      </c>
      <c r="C589">
        <v>4537.2</v>
      </c>
      <c r="D589">
        <v>0</v>
      </c>
      <c r="E589" t="s">
        <v>212</v>
      </c>
      <c r="F589" t="s">
        <v>215</v>
      </c>
    </row>
    <row r="590" spans="1:6" x14ac:dyDescent="0.3">
      <c r="A590">
        <v>587</v>
      </c>
      <c r="B590" t="s">
        <v>221</v>
      </c>
      <c r="C590">
        <v>0</v>
      </c>
      <c r="D590">
        <v>0</v>
      </c>
      <c r="E590" t="s">
        <v>212</v>
      </c>
      <c r="F590" t="s">
        <v>215</v>
      </c>
    </row>
    <row r="591" spans="1:6" x14ac:dyDescent="0.3">
      <c r="A591">
        <v>588</v>
      </c>
      <c r="B591" t="s">
        <v>221</v>
      </c>
      <c r="C591">
        <v>0</v>
      </c>
      <c r="D591">
        <v>0</v>
      </c>
      <c r="E591" t="s">
        <v>212</v>
      </c>
      <c r="F591" t="s">
        <v>215</v>
      </c>
    </row>
    <row r="592" spans="1:6" x14ac:dyDescent="0.3">
      <c r="A592">
        <v>589</v>
      </c>
      <c r="B592" t="s">
        <v>221</v>
      </c>
      <c r="C592">
        <v>0</v>
      </c>
      <c r="D592">
        <v>0</v>
      </c>
      <c r="E592" t="s">
        <v>212</v>
      </c>
      <c r="F592" t="s">
        <v>215</v>
      </c>
    </row>
    <row r="593" spans="1:6" x14ac:dyDescent="0.3">
      <c r="A593">
        <v>590</v>
      </c>
      <c r="B593" t="s">
        <v>221</v>
      </c>
      <c r="C593">
        <v>4537.2</v>
      </c>
      <c r="D593">
        <v>0</v>
      </c>
      <c r="E593" t="s">
        <v>212</v>
      </c>
      <c r="F593" t="s">
        <v>215</v>
      </c>
    </row>
    <row r="594" spans="1:6" x14ac:dyDescent="0.3">
      <c r="A594">
        <v>591</v>
      </c>
      <c r="B594" t="s">
        <v>221</v>
      </c>
      <c r="C594">
        <v>0</v>
      </c>
      <c r="D594">
        <v>0</v>
      </c>
      <c r="E594" t="s">
        <v>212</v>
      </c>
      <c r="F594" t="s">
        <v>215</v>
      </c>
    </row>
    <row r="595" spans="1:6" x14ac:dyDescent="0.3">
      <c r="A595">
        <v>592</v>
      </c>
      <c r="B595" t="s">
        <v>221</v>
      </c>
      <c r="C595">
        <v>0</v>
      </c>
      <c r="D595">
        <v>0</v>
      </c>
      <c r="E595" t="s">
        <v>212</v>
      </c>
      <c r="F595" t="s">
        <v>215</v>
      </c>
    </row>
    <row r="596" spans="1:6" x14ac:dyDescent="0.3">
      <c r="A596">
        <v>593</v>
      </c>
      <c r="B596" t="s">
        <v>221</v>
      </c>
      <c r="C596">
        <v>0</v>
      </c>
      <c r="D596">
        <v>0</v>
      </c>
      <c r="E596" t="s">
        <v>212</v>
      </c>
      <c r="F596" t="s">
        <v>215</v>
      </c>
    </row>
    <row r="597" spans="1:6" x14ac:dyDescent="0.3">
      <c r="A597">
        <v>594</v>
      </c>
      <c r="B597" t="s">
        <v>221</v>
      </c>
      <c r="C597">
        <v>0</v>
      </c>
      <c r="D597">
        <v>0</v>
      </c>
      <c r="E597" t="s">
        <v>212</v>
      </c>
      <c r="F597" t="s">
        <v>215</v>
      </c>
    </row>
    <row r="598" spans="1:6" x14ac:dyDescent="0.3">
      <c r="A598">
        <v>595</v>
      </c>
      <c r="B598" t="s">
        <v>221</v>
      </c>
      <c r="C598">
        <v>0</v>
      </c>
      <c r="D598">
        <v>0</v>
      </c>
      <c r="E598" t="s">
        <v>212</v>
      </c>
      <c r="F598" t="s">
        <v>215</v>
      </c>
    </row>
    <row r="599" spans="1:6" x14ac:dyDescent="0.3">
      <c r="A599">
        <v>596</v>
      </c>
      <c r="B599" t="s">
        <v>221</v>
      </c>
      <c r="C599">
        <v>0</v>
      </c>
      <c r="D599">
        <v>0</v>
      </c>
      <c r="E599" t="s">
        <v>212</v>
      </c>
      <c r="F599" t="s">
        <v>215</v>
      </c>
    </row>
    <row r="600" spans="1:6" x14ac:dyDescent="0.3">
      <c r="A600">
        <v>597</v>
      </c>
      <c r="B600" t="s">
        <v>221</v>
      </c>
      <c r="C600">
        <v>0</v>
      </c>
      <c r="D600">
        <v>0</v>
      </c>
      <c r="E600" t="s">
        <v>212</v>
      </c>
      <c r="F600" t="s">
        <v>215</v>
      </c>
    </row>
    <row r="601" spans="1:6" x14ac:dyDescent="0.3">
      <c r="A601">
        <v>598</v>
      </c>
      <c r="B601" t="s">
        <v>221</v>
      </c>
      <c r="C601">
        <v>0</v>
      </c>
      <c r="D601">
        <v>0</v>
      </c>
      <c r="E601" t="s">
        <v>212</v>
      </c>
      <c r="F601" t="s">
        <v>215</v>
      </c>
    </row>
    <row r="602" spans="1:6" x14ac:dyDescent="0.3">
      <c r="A602">
        <v>599</v>
      </c>
      <c r="B602" t="s">
        <v>221</v>
      </c>
      <c r="C602">
        <v>0</v>
      </c>
      <c r="D602">
        <v>0</v>
      </c>
      <c r="E602" t="s">
        <v>212</v>
      </c>
      <c r="F602" t="s">
        <v>215</v>
      </c>
    </row>
    <row r="603" spans="1:6" x14ac:dyDescent="0.3">
      <c r="A603">
        <v>600</v>
      </c>
      <c r="B603" t="s">
        <v>221</v>
      </c>
      <c r="C603">
        <v>0</v>
      </c>
      <c r="D603">
        <v>0</v>
      </c>
      <c r="E603" t="s">
        <v>212</v>
      </c>
      <c r="F603" t="s">
        <v>215</v>
      </c>
    </row>
    <row r="604" spans="1:6" x14ac:dyDescent="0.3">
      <c r="A604">
        <v>601</v>
      </c>
      <c r="B604" t="s">
        <v>221</v>
      </c>
      <c r="C604">
        <v>0</v>
      </c>
      <c r="D604">
        <v>0</v>
      </c>
      <c r="E604" t="s">
        <v>212</v>
      </c>
      <c r="F604" t="s">
        <v>215</v>
      </c>
    </row>
    <row r="605" spans="1:6" x14ac:dyDescent="0.3">
      <c r="A605">
        <v>602</v>
      </c>
      <c r="B605" t="s">
        <v>221</v>
      </c>
      <c r="C605">
        <v>0</v>
      </c>
      <c r="D605">
        <v>0</v>
      </c>
      <c r="E605" t="s">
        <v>212</v>
      </c>
      <c r="F605" t="s">
        <v>215</v>
      </c>
    </row>
    <row r="606" spans="1:6" x14ac:dyDescent="0.3">
      <c r="A606">
        <v>603</v>
      </c>
      <c r="B606" t="s">
        <v>221</v>
      </c>
      <c r="C606">
        <v>0</v>
      </c>
      <c r="D606">
        <v>0</v>
      </c>
      <c r="E606" t="s">
        <v>212</v>
      </c>
      <c r="F606" t="s">
        <v>215</v>
      </c>
    </row>
    <row r="607" spans="1:6" x14ac:dyDescent="0.3">
      <c r="A607">
        <v>604</v>
      </c>
      <c r="B607" t="s">
        <v>221</v>
      </c>
      <c r="C607">
        <v>0</v>
      </c>
      <c r="D607">
        <v>0</v>
      </c>
      <c r="E607" t="s">
        <v>212</v>
      </c>
      <c r="F607" t="s">
        <v>215</v>
      </c>
    </row>
    <row r="608" spans="1:6" x14ac:dyDescent="0.3">
      <c r="A608">
        <v>605</v>
      </c>
      <c r="B608" t="s">
        <v>221</v>
      </c>
      <c r="C608">
        <v>0</v>
      </c>
      <c r="D608">
        <v>0</v>
      </c>
      <c r="E608" t="s">
        <v>212</v>
      </c>
      <c r="F608" t="s">
        <v>215</v>
      </c>
    </row>
    <row r="609" spans="1:6" x14ac:dyDescent="0.3">
      <c r="A609">
        <v>606</v>
      </c>
      <c r="B609" t="s">
        <v>221</v>
      </c>
      <c r="C609">
        <v>0</v>
      </c>
      <c r="D609">
        <v>0</v>
      </c>
      <c r="E609" t="s">
        <v>212</v>
      </c>
      <c r="F609" t="s">
        <v>215</v>
      </c>
    </row>
    <row r="610" spans="1:6" x14ac:dyDescent="0.3">
      <c r="A610">
        <v>607</v>
      </c>
      <c r="B610" t="s">
        <v>221</v>
      </c>
      <c r="C610">
        <v>0</v>
      </c>
      <c r="D610">
        <v>0</v>
      </c>
      <c r="E610" t="s">
        <v>212</v>
      </c>
      <c r="F610" t="s">
        <v>215</v>
      </c>
    </row>
    <row r="611" spans="1:6" x14ac:dyDescent="0.3">
      <c r="A611">
        <v>608</v>
      </c>
      <c r="B611" t="s">
        <v>221</v>
      </c>
      <c r="C611">
        <v>0</v>
      </c>
      <c r="D611">
        <v>0</v>
      </c>
      <c r="E611" t="s">
        <v>212</v>
      </c>
      <c r="F611" t="s">
        <v>215</v>
      </c>
    </row>
    <row r="612" spans="1:6" x14ac:dyDescent="0.3">
      <c r="A612">
        <v>609</v>
      </c>
      <c r="B612" t="s">
        <v>221</v>
      </c>
      <c r="C612">
        <v>0</v>
      </c>
      <c r="D612">
        <v>0</v>
      </c>
      <c r="E612" t="s">
        <v>212</v>
      </c>
      <c r="F612" t="s">
        <v>215</v>
      </c>
    </row>
    <row r="613" spans="1:6" x14ac:dyDescent="0.3">
      <c r="A613">
        <v>610</v>
      </c>
      <c r="B613" t="s">
        <v>221</v>
      </c>
      <c r="C613">
        <v>4537.2</v>
      </c>
      <c r="D613">
        <v>0</v>
      </c>
      <c r="E613" t="s">
        <v>212</v>
      </c>
      <c r="F613" t="s">
        <v>215</v>
      </c>
    </row>
    <row r="614" spans="1:6" x14ac:dyDescent="0.3">
      <c r="A614">
        <v>611</v>
      </c>
      <c r="B614" t="s">
        <v>221</v>
      </c>
      <c r="C614">
        <v>0</v>
      </c>
      <c r="D614">
        <v>0</v>
      </c>
      <c r="E614" t="s">
        <v>212</v>
      </c>
      <c r="F614" t="s">
        <v>215</v>
      </c>
    </row>
    <row r="615" spans="1:6" x14ac:dyDescent="0.3">
      <c r="A615">
        <v>612</v>
      </c>
      <c r="B615" t="s">
        <v>221</v>
      </c>
      <c r="C615">
        <v>0</v>
      </c>
      <c r="D615">
        <v>0</v>
      </c>
      <c r="E615" t="s">
        <v>212</v>
      </c>
      <c r="F615" t="s">
        <v>215</v>
      </c>
    </row>
    <row r="616" spans="1:6" x14ac:dyDescent="0.3">
      <c r="A616">
        <v>613</v>
      </c>
      <c r="B616" t="s">
        <v>221</v>
      </c>
      <c r="C616">
        <v>0</v>
      </c>
      <c r="D616">
        <v>0</v>
      </c>
      <c r="E616" t="s">
        <v>212</v>
      </c>
      <c r="F616" t="s">
        <v>215</v>
      </c>
    </row>
    <row r="617" spans="1:6" x14ac:dyDescent="0.3">
      <c r="A617">
        <v>614</v>
      </c>
      <c r="B617" t="s">
        <v>221</v>
      </c>
      <c r="C617">
        <v>0</v>
      </c>
      <c r="D617">
        <v>0</v>
      </c>
      <c r="E617" t="s">
        <v>212</v>
      </c>
      <c r="F617" t="s">
        <v>215</v>
      </c>
    </row>
    <row r="618" spans="1:6" x14ac:dyDescent="0.3">
      <c r="A618">
        <v>615</v>
      </c>
      <c r="B618" t="s">
        <v>221</v>
      </c>
      <c r="C618">
        <v>4537.2</v>
      </c>
      <c r="D618">
        <v>0</v>
      </c>
      <c r="E618" t="s">
        <v>212</v>
      </c>
      <c r="F618" t="s">
        <v>215</v>
      </c>
    </row>
    <row r="619" spans="1:6" x14ac:dyDescent="0.3">
      <c r="A619">
        <v>616</v>
      </c>
      <c r="B619" t="s">
        <v>221</v>
      </c>
      <c r="C619">
        <v>0</v>
      </c>
      <c r="D619">
        <v>0</v>
      </c>
      <c r="E619" t="s">
        <v>212</v>
      </c>
      <c r="F619" t="s">
        <v>215</v>
      </c>
    </row>
    <row r="620" spans="1:6" x14ac:dyDescent="0.3">
      <c r="A620">
        <v>617</v>
      </c>
      <c r="B620" t="s">
        <v>221</v>
      </c>
      <c r="C620">
        <v>0</v>
      </c>
      <c r="D620">
        <v>0</v>
      </c>
      <c r="E620" t="s">
        <v>212</v>
      </c>
      <c r="F620" t="s">
        <v>215</v>
      </c>
    </row>
    <row r="621" spans="1:6" x14ac:dyDescent="0.3">
      <c r="A621">
        <v>618</v>
      </c>
      <c r="B621" t="s">
        <v>221</v>
      </c>
      <c r="C621">
        <v>0</v>
      </c>
      <c r="D621">
        <v>0</v>
      </c>
      <c r="E621" t="s">
        <v>212</v>
      </c>
      <c r="F621" t="s">
        <v>215</v>
      </c>
    </row>
    <row r="622" spans="1:6" x14ac:dyDescent="0.3">
      <c r="A622">
        <v>619</v>
      </c>
      <c r="B622" t="s">
        <v>221</v>
      </c>
      <c r="C622">
        <v>0</v>
      </c>
      <c r="D622">
        <v>0</v>
      </c>
      <c r="E622" t="s">
        <v>212</v>
      </c>
      <c r="F622" t="s">
        <v>215</v>
      </c>
    </row>
    <row r="623" spans="1:6" x14ac:dyDescent="0.3">
      <c r="A623">
        <v>620</v>
      </c>
      <c r="B623" t="s">
        <v>221</v>
      </c>
      <c r="C623">
        <v>0</v>
      </c>
      <c r="D623">
        <v>0</v>
      </c>
      <c r="E623" t="s">
        <v>212</v>
      </c>
      <c r="F623" t="s">
        <v>215</v>
      </c>
    </row>
    <row r="624" spans="1:6" x14ac:dyDescent="0.3">
      <c r="A624">
        <v>621</v>
      </c>
      <c r="B624" t="s">
        <v>221</v>
      </c>
      <c r="C624">
        <v>0</v>
      </c>
      <c r="D624">
        <v>0</v>
      </c>
      <c r="E624" t="s">
        <v>212</v>
      </c>
      <c r="F624" t="s">
        <v>215</v>
      </c>
    </row>
    <row r="625" spans="1:6" x14ac:dyDescent="0.3">
      <c r="A625">
        <v>622</v>
      </c>
      <c r="B625" t="s">
        <v>221</v>
      </c>
      <c r="C625">
        <v>0</v>
      </c>
      <c r="D625">
        <v>0</v>
      </c>
      <c r="E625" t="s">
        <v>212</v>
      </c>
      <c r="F625" t="s">
        <v>215</v>
      </c>
    </row>
    <row r="626" spans="1:6" x14ac:dyDescent="0.3">
      <c r="A626">
        <v>623</v>
      </c>
      <c r="B626" t="s">
        <v>221</v>
      </c>
      <c r="C626">
        <v>0</v>
      </c>
      <c r="D626">
        <v>0</v>
      </c>
      <c r="E626" t="s">
        <v>212</v>
      </c>
      <c r="F626" t="s">
        <v>215</v>
      </c>
    </row>
    <row r="627" spans="1:6" x14ac:dyDescent="0.3">
      <c r="A627">
        <v>624</v>
      </c>
      <c r="B627" t="s">
        <v>221</v>
      </c>
      <c r="C627">
        <v>0</v>
      </c>
      <c r="D627">
        <v>0</v>
      </c>
      <c r="E627" t="s">
        <v>212</v>
      </c>
      <c r="F627" t="s">
        <v>215</v>
      </c>
    </row>
    <row r="628" spans="1:6" x14ac:dyDescent="0.3">
      <c r="A628">
        <v>625</v>
      </c>
      <c r="B628" t="s">
        <v>221</v>
      </c>
      <c r="C628">
        <v>0</v>
      </c>
      <c r="D628">
        <v>0</v>
      </c>
      <c r="E628" t="s">
        <v>212</v>
      </c>
      <c r="F628" t="s">
        <v>215</v>
      </c>
    </row>
    <row r="629" spans="1:6" x14ac:dyDescent="0.3">
      <c r="A629">
        <v>626</v>
      </c>
      <c r="B629" t="s">
        <v>221</v>
      </c>
      <c r="C629">
        <v>0</v>
      </c>
      <c r="D629">
        <v>0</v>
      </c>
      <c r="E629" t="s">
        <v>212</v>
      </c>
      <c r="F629" t="s">
        <v>215</v>
      </c>
    </row>
    <row r="630" spans="1:6" x14ac:dyDescent="0.3">
      <c r="A630">
        <v>627</v>
      </c>
      <c r="B630" t="s">
        <v>221</v>
      </c>
      <c r="C630">
        <v>0</v>
      </c>
      <c r="D630">
        <v>0</v>
      </c>
      <c r="E630" t="s">
        <v>212</v>
      </c>
      <c r="F630" t="s">
        <v>215</v>
      </c>
    </row>
    <row r="631" spans="1:6" x14ac:dyDescent="0.3">
      <c r="A631">
        <v>628</v>
      </c>
      <c r="B631" t="s">
        <v>221</v>
      </c>
      <c r="C631">
        <v>4537.2</v>
      </c>
      <c r="D631">
        <v>0</v>
      </c>
      <c r="E631" t="s">
        <v>212</v>
      </c>
      <c r="F631" t="s">
        <v>215</v>
      </c>
    </row>
    <row r="632" spans="1:6" x14ac:dyDescent="0.3">
      <c r="A632">
        <v>629</v>
      </c>
      <c r="B632" t="s">
        <v>221</v>
      </c>
      <c r="C632">
        <v>0</v>
      </c>
      <c r="D632">
        <v>0</v>
      </c>
      <c r="E632" t="s">
        <v>212</v>
      </c>
      <c r="F632" t="s">
        <v>215</v>
      </c>
    </row>
    <row r="633" spans="1:6" x14ac:dyDescent="0.3">
      <c r="A633">
        <v>630</v>
      </c>
      <c r="B633" t="s">
        <v>221</v>
      </c>
      <c r="C633">
        <v>0</v>
      </c>
      <c r="D633">
        <v>0</v>
      </c>
      <c r="E633" t="s">
        <v>212</v>
      </c>
      <c r="F633" t="s">
        <v>215</v>
      </c>
    </row>
    <row r="634" spans="1:6" x14ac:dyDescent="0.3">
      <c r="A634">
        <v>631</v>
      </c>
      <c r="B634" t="s">
        <v>221</v>
      </c>
      <c r="C634">
        <v>0</v>
      </c>
      <c r="D634">
        <v>0</v>
      </c>
      <c r="E634" t="s">
        <v>212</v>
      </c>
      <c r="F634" t="s">
        <v>215</v>
      </c>
    </row>
    <row r="635" spans="1:6" x14ac:dyDescent="0.3">
      <c r="A635">
        <v>632</v>
      </c>
      <c r="B635" t="s">
        <v>221</v>
      </c>
      <c r="C635">
        <v>0</v>
      </c>
      <c r="D635">
        <v>0</v>
      </c>
      <c r="E635" t="s">
        <v>212</v>
      </c>
      <c r="F635" t="s">
        <v>215</v>
      </c>
    </row>
    <row r="636" spans="1:6" x14ac:dyDescent="0.3">
      <c r="A636">
        <v>633</v>
      </c>
      <c r="B636" t="s">
        <v>221</v>
      </c>
      <c r="C636">
        <v>0</v>
      </c>
      <c r="D636">
        <v>0</v>
      </c>
      <c r="E636" t="s">
        <v>212</v>
      </c>
      <c r="F636" t="s">
        <v>215</v>
      </c>
    </row>
    <row r="637" spans="1:6" x14ac:dyDescent="0.3">
      <c r="A637">
        <v>634</v>
      </c>
      <c r="B637" t="s">
        <v>221</v>
      </c>
      <c r="C637">
        <v>0</v>
      </c>
      <c r="D637">
        <v>0</v>
      </c>
      <c r="E637" t="s">
        <v>212</v>
      </c>
      <c r="F637" t="s">
        <v>215</v>
      </c>
    </row>
    <row r="638" spans="1:6" x14ac:dyDescent="0.3">
      <c r="A638">
        <v>635</v>
      </c>
      <c r="B638" t="s">
        <v>221</v>
      </c>
      <c r="C638">
        <v>0</v>
      </c>
      <c r="D638">
        <v>0</v>
      </c>
      <c r="E638" t="s">
        <v>212</v>
      </c>
      <c r="F638" t="s">
        <v>215</v>
      </c>
    </row>
    <row r="639" spans="1:6" x14ac:dyDescent="0.3">
      <c r="A639">
        <v>636</v>
      </c>
      <c r="B639" t="s">
        <v>221</v>
      </c>
      <c r="C639">
        <v>0</v>
      </c>
      <c r="D639">
        <v>0</v>
      </c>
      <c r="E639" t="s">
        <v>212</v>
      </c>
      <c r="F639" t="s">
        <v>215</v>
      </c>
    </row>
    <row r="640" spans="1:6" x14ac:dyDescent="0.3">
      <c r="A640">
        <v>637</v>
      </c>
      <c r="B640" t="s">
        <v>221</v>
      </c>
      <c r="C640">
        <v>0</v>
      </c>
      <c r="D640">
        <v>0</v>
      </c>
      <c r="E640" t="s">
        <v>212</v>
      </c>
      <c r="F640" t="s">
        <v>215</v>
      </c>
    </row>
    <row r="641" spans="1:6" x14ac:dyDescent="0.3">
      <c r="A641">
        <v>638</v>
      </c>
      <c r="B641" t="s">
        <v>221</v>
      </c>
      <c r="C641">
        <v>0</v>
      </c>
      <c r="D641">
        <v>0</v>
      </c>
      <c r="E641" t="s">
        <v>212</v>
      </c>
      <c r="F641" t="s">
        <v>215</v>
      </c>
    </row>
    <row r="642" spans="1:6" x14ac:dyDescent="0.3">
      <c r="A642">
        <v>639</v>
      </c>
      <c r="B642" t="s">
        <v>221</v>
      </c>
      <c r="C642">
        <v>0</v>
      </c>
      <c r="D642">
        <v>0</v>
      </c>
      <c r="E642" t="s">
        <v>212</v>
      </c>
      <c r="F642" t="s">
        <v>215</v>
      </c>
    </row>
    <row r="643" spans="1:6" x14ac:dyDescent="0.3">
      <c r="A643">
        <v>640</v>
      </c>
      <c r="B643" t="s">
        <v>221</v>
      </c>
      <c r="C643">
        <v>0</v>
      </c>
      <c r="D643">
        <v>0</v>
      </c>
      <c r="E643" t="s">
        <v>212</v>
      </c>
      <c r="F643" t="s">
        <v>215</v>
      </c>
    </row>
    <row r="644" spans="1:6" x14ac:dyDescent="0.3">
      <c r="A644">
        <v>641</v>
      </c>
      <c r="B644" t="s">
        <v>221</v>
      </c>
      <c r="C644">
        <v>0</v>
      </c>
      <c r="D644">
        <v>0</v>
      </c>
      <c r="E644" t="s">
        <v>212</v>
      </c>
      <c r="F644" t="s">
        <v>215</v>
      </c>
    </row>
    <row r="645" spans="1:6" x14ac:dyDescent="0.3">
      <c r="A645">
        <v>642</v>
      </c>
      <c r="B645" t="s">
        <v>221</v>
      </c>
      <c r="C645">
        <v>0</v>
      </c>
      <c r="D645">
        <v>0</v>
      </c>
      <c r="E645" t="s">
        <v>212</v>
      </c>
      <c r="F645" t="s">
        <v>215</v>
      </c>
    </row>
    <row r="646" spans="1:6" x14ac:dyDescent="0.3">
      <c r="A646">
        <v>643</v>
      </c>
      <c r="B646" t="s">
        <v>221</v>
      </c>
      <c r="C646">
        <v>0</v>
      </c>
      <c r="D646">
        <v>0</v>
      </c>
      <c r="E646" t="s">
        <v>212</v>
      </c>
      <c r="F646" t="s">
        <v>215</v>
      </c>
    </row>
    <row r="647" spans="1:6" x14ac:dyDescent="0.3">
      <c r="A647">
        <v>644</v>
      </c>
      <c r="B647" t="s">
        <v>221</v>
      </c>
      <c r="C647">
        <v>0</v>
      </c>
      <c r="D647">
        <v>0</v>
      </c>
      <c r="E647" t="s">
        <v>212</v>
      </c>
      <c r="F647" t="s">
        <v>215</v>
      </c>
    </row>
    <row r="648" spans="1:6" x14ac:dyDescent="0.3">
      <c r="A648">
        <v>645</v>
      </c>
      <c r="B648" t="s">
        <v>221</v>
      </c>
      <c r="C648">
        <v>0</v>
      </c>
      <c r="D648">
        <v>0</v>
      </c>
      <c r="E648" t="s">
        <v>212</v>
      </c>
      <c r="F648" t="s">
        <v>215</v>
      </c>
    </row>
    <row r="649" spans="1:6" x14ac:dyDescent="0.3">
      <c r="A649">
        <v>646</v>
      </c>
      <c r="B649" t="s">
        <v>221</v>
      </c>
      <c r="C649">
        <v>0</v>
      </c>
      <c r="D649">
        <v>0</v>
      </c>
      <c r="E649" t="s">
        <v>212</v>
      </c>
      <c r="F649" t="s">
        <v>215</v>
      </c>
    </row>
    <row r="650" spans="1:6" x14ac:dyDescent="0.3">
      <c r="A650">
        <v>647</v>
      </c>
      <c r="B650" t="s">
        <v>221</v>
      </c>
      <c r="C650">
        <v>0</v>
      </c>
      <c r="D650">
        <v>0</v>
      </c>
      <c r="E650" t="s">
        <v>212</v>
      </c>
      <c r="F650" t="s">
        <v>215</v>
      </c>
    </row>
    <row r="651" spans="1:6" x14ac:dyDescent="0.3">
      <c r="A651">
        <v>648</v>
      </c>
      <c r="B651" t="s">
        <v>221</v>
      </c>
      <c r="C651">
        <v>0</v>
      </c>
      <c r="D651">
        <v>0</v>
      </c>
      <c r="E651" t="s">
        <v>212</v>
      </c>
      <c r="F651" t="s">
        <v>215</v>
      </c>
    </row>
    <row r="652" spans="1:6" x14ac:dyDescent="0.3">
      <c r="A652">
        <v>649</v>
      </c>
      <c r="B652" t="s">
        <v>221</v>
      </c>
      <c r="C652">
        <v>0</v>
      </c>
      <c r="D652">
        <v>0</v>
      </c>
      <c r="E652" t="s">
        <v>212</v>
      </c>
      <c r="F652" t="s">
        <v>215</v>
      </c>
    </row>
    <row r="653" spans="1:6" x14ac:dyDescent="0.3">
      <c r="A653">
        <v>650</v>
      </c>
      <c r="B653" t="s">
        <v>221</v>
      </c>
      <c r="C653">
        <v>0</v>
      </c>
      <c r="D653">
        <v>0</v>
      </c>
      <c r="E653" t="s">
        <v>212</v>
      </c>
      <c r="F653" t="s">
        <v>215</v>
      </c>
    </row>
    <row r="654" spans="1:6" x14ac:dyDescent="0.3">
      <c r="A654">
        <v>651</v>
      </c>
      <c r="B654" t="s">
        <v>221</v>
      </c>
      <c r="C654">
        <v>0</v>
      </c>
      <c r="D654">
        <v>0</v>
      </c>
      <c r="E654" t="s">
        <v>212</v>
      </c>
      <c r="F654" t="s">
        <v>215</v>
      </c>
    </row>
    <row r="655" spans="1:6" x14ac:dyDescent="0.3">
      <c r="A655">
        <v>652</v>
      </c>
      <c r="B655" t="s">
        <v>221</v>
      </c>
      <c r="C655">
        <v>0</v>
      </c>
      <c r="D655">
        <v>0</v>
      </c>
      <c r="E655" t="s">
        <v>212</v>
      </c>
      <c r="F655" t="s">
        <v>215</v>
      </c>
    </row>
    <row r="656" spans="1:6" x14ac:dyDescent="0.3">
      <c r="A656">
        <v>653</v>
      </c>
      <c r="B656" t="s">
        <v>221</v>
      </c>
      <c r="C656">
        <v>0</v>
      </c>
      <c r="D656">
        <v>0</v>
      </c>
      <c r="E656" t="s">
        <v>212</v>
      </c>
      <c r="F656" t="s">
        <v>215</v>
      </c>
    </row>
    <row r="657" spans="1:6" x14ac:dyDescent="0.3">
      <c r="A657">
        <v>654</v>
      </c>
      <c r="B657" t="s">
        <v>221</v>
      </c>
      <c r="C657">
        <v>0</v>
      </c>
      <c r="D657">
        <v>0</v>
      </c>
      <c r="E657" t="s">
        <v>212</v>
      </c>
      <c r="F657" t="s">
        <v>215</v>
      </c>
    </row>
    <row r="658" spans="1:6" x14ac:dyDescent="0.3">
      <c r="A658">
        <v>655</v>
      </c>
      <c r="B658" t="s">
        <v>221</v>
      </c>
      <c r="C658">
        <v>0</v>
      </c>
      <c r="D658">
        <v>0</v>
      </c>
      <c r="E658" t="s">
        <v>212</v>
      </c>
      <c r="F658" t="s">
        <v>215</v>
      </c>
    </row>
    <row r="659" spans="1:6" x14ac:dyDescent="0.3">
      <c r="A659">
        <v>656</v>
      </c>
      <c r="B659" t="s">
        <v>221</v>
      </c>
      <c r="C659">
        <v>0</v>
      </c>
      <c r="D659">
        <v>0</v>
      </c>
      <c r="E659" t="s">
        <v>212</v>
      </c>
      <c r="F659" t="s">
        <v>215</v>
      </c>
    </row>
    <row r="660" spans="1:6" x14ac:dyDescent="0.3">
      <c r="A660">
        <v>657</v>
      </c>
      <c r="B660" t="s">
        <v>221</v>
      </c>
      <c r="C660">
        <v>0</v>
      </c>
      <c r="D660">
        <v>0</v>
      </c>
      <c r="E660" t="s">
        <v>212</v>
      </c>
      <c r="F660" t="s">
        <v>215</v>
      </c>
    </row>
    <row r="661" spans="1:6" x14ac:dyDescent="0.3">
      <c r="A661">
        <v>658</v>
      </c>
      <c r="B661" t="s">
        <v>221</v>
      </c>
      <c r="C661">
        <v>0</v>
      </c>
      <c r="D661">
        <v>0</v>
      </c>
      <c r="E661" t="s">
        <v>212</v>
      </c>
      <c r="F661" t="s">
        <v>215</v>
      </c>
    </row>
    <row r="662" spans="1:6" x14ac:dyDescent="0.3">
      <c r="A662">
        <v>659</v>
      </c>
      <c r="B662" t="s">
        <v>221</v>
      </c>
      <c r="C662">
        <v>0</v>
      </c>
      <c r="D662">
        <v>0</v>
      </c>
      <c r="E662" t="s">
        <v>212</v>
      </c>
      <c r="F662" t="s">
        <v>215</v>
      </c>
    </row>
    <row r="663" spans="1:6" x14ac:dyDescent="0.3">
      <c r="A663">
        <v>660</v>
      </c>
      <c r="B663" t="s">
        <v>221</v>
      </c>
      <c r="C663">
        <v>4424</v>
      </c>
      <c r="D663">
        <v>0</v>
      </c>
      <c r="E663" t="s">
        <v>212</v>
      </c>
      <c r="F663" t="s">
        <v>215</v>
      </c>
    </row>
    <row r="664" spans="1:6" x14ac:dyDescent="0.3">
      <c r="A664">
        <v>661</v>
      </c>
      <c r="B664" t="s">
        <v>221</v>
      </c>
      <c r="C664">
        <v>0</v>
      </c>
      <c r="D664">
        <v>0</v>
      </c>
      <c r="E664" t="s">
        <v>212</v>
      </c>
      <c r="F664" t="s">
        <v>215</v>
      </c>
    </row>
    <row r="665" spans="1:6" x14ac:dyDescent="0.3">
      <c r="A665">
        <v>662</v>
      </c>
      <c r="B665" t="s">
        <v>221</v>
      </c>
      <c r="C665">
        <v>0</v>
      </c>
      <c r="D665">
        <v>0</v>
      </c>
      <c r="E665" t="s">
        <v>212</v>
      </c>
      <c r="F665" t="s">
        <v>215</v>
      </c>
    </row>
    <row r="666" spans="1:6" x14ac:dyDescent="0.3">
      <c r="A666">
        <v>663</v>
      </c>
      <c r="B666" t="s">
        <v>221</v>
      </c>
      <c r="C666">
        <v>0</v>
      </c>
      <c r="D666">
        <v>0</v>
      </c>
      <c r="E666" t="s">
        <v>212</v>
      </c>
      <c r="F666" t="s">
        <v>215</v>
      </c>
    </row>
    <row r="667" spans="1:6" x14ac:dyDescent="0.3">
      <c r="A667">
        <v>664</v>
      </c>
      <c r="B667" t="s">
        <v>221</v>
      </c>
      <c r="C667">
        <v>0</v>
      </c>
      <c r="D667">
        <v>0</v>
      </c>
      <c r="E667" t="s">
        <v>212</v>
      </c>
      <c r="F667" t="s">
        <v>215</v>
      </c>
    </row>
    <row r="668" spans="1:6" x14ac:dyDescent="0.3">
      <c r="A668">
        <v>665</v>
      </c>
      <c r="B668" t="s">
        <v>221</v>
      </c>
      <c r="C668">
        <v>0</v>
      </c>
      <c r="D668">
        <v>0</v>
      </c>
      <c r="E668" t="s">
        <v>212</v>
      </c>
      <c r="F668" t="s">
        <v>215</v>
      </c>
    </row>
    <row r="669" spans="1:6" x14ac:dyDescent="0.3">
      <c r="A669">
        <v>666</v>
      </c>
      <c r="B669" t="s">
        <v>221</v>
      </c>
      <c r="C669">
        <v>0</v>
      </c>
      <c r="D669">
        <v>0</v>
      </c>
      <c r="E669" t="s">
        <v>212</v>
      </c>
      <c r="F669" t="s">
        <v>215</v>
      </c>
    </row>
    <row r="670" spans="1:6" x14ac:dyDescent="0.3">
      <c r="A670">
        <v>667</v>
      </c>
      <c r="B670" t="s">
        <v>221</v>
      </c>
      <c r="C670">
        <v>0</v>
      </c>
      <c r="D670">
        <v>0</v>
      </c>
      <c r="E670" t="s">
        <v>212</v>
      </c>
      <c r="F670" t="s">
        <v>215</v>
      </c>
    </row>
    <row r="671" spans="1:6" x14ac:dyDescent="0.3">
      <c r="A671">
        <v>668</v>
      </c>
      <c r="B671" t="s">
        <v>221</v>
      </c>
      <c r="C671">
        <v>0</v>
      </c>
      <c r="D671">
        <v>0</v>
      </c>
      <c r="E671" t="s">
        <v>212</v>
      </c>
      <c r="F671" t="s">
        <v>215</v>
      </c>
    </row>
    <row r="672" spans="1:6" x14ac:dyDescent="0.3">
      <c r="A672">
        <v>669</v>
      </c>
      <c r="B672" t="s">
        <v>221</v>
      </c>
      <c r="C672">
        <v>0</v>
      </c>
      <c r="D672">
        <v>0</v>
      </c>
      <c r="E672" t="s">
        <v>212</v>
      </c>
      <c r="F672" t="s">
        <v>215</v>
      </c>
    </row>
    <row r="673" spans="1:6" x14ac:dyDescent="0.3">
      <c r="A673">
        <v>670</v>
      </c>
      <c r="B673" t="s">
        <v>221</v>
      </c>
      <c r="C673">
        <v>0</v>
      </c>
      <c r="D673">
        <v>0</v>
      </c>
      <c r="E673" t="s">
        <v>212</v>
      </c>
      <c r="F673" t="s">
        <v>215</v>
      </c>
    </row>
    <row r="674" spans="1:6" x14ac:dyDescent="0.3">
      <c r="A674">
        <v>671</v>
      </c>
      <c r="B674" t="s">
        <v>221</v>
      </c>
      <c r="C674">
        <v>0</v>
      </c>
      <c r="D674">
        <v>0</v>
      </c>
      <c r="E674" t="s">
        <v>212</v>
      </c>
      <c r="F674" t="s">
        <v>215</v>
      </c>
    </row>
    <row r="675" spans="1:6" x14ac:dyDescent="0.3">
      <c r="A675">
        <v>672</v>
      </c>
      <c r="B675" t="s">
        <v>221</v>
      </c>
      <c r="C675">
        <v>0</v>
      </c>
      <c r="D675">
        <v>0</v>
      </c>
      <c r="E675" t="s">
        <v>212</v>
      </c>
      <c r="F675" t="s">
        <v>215</v>
      </c>
    </row>
    <row r="676" spans="1:6" x14ac:dyDescent="0.3">
      <c r="A676">
        <v>673</v>
      </c>
      <c r="B676" t="s">
        <v>221</v>
      </c>
      <c r="C676">
        <v>0</v>
      </c>
      <c r="D676">
        <v>0</v>
      </c>
      <c r="E676" t="s">
        <v>212</v>
      </c>
      <c r="F676" t="s">
        <v>215</v>
      </c>
    </row>
    <row r="677" spans="1:6" x14ac:dyDescent="0.3">
      <c r="A677">
        <v>674</v>
      </c>
      <c r="B677" t="s">
        <v>221</v>
      </c>
      <c r="C677">
        <v>0</v>
      </c>
      <c r="D677">
        <v>0</v>
      </c>
      <c r="E677" t="s">
        <v>212</v>
      </c>
      <c r="F677" t="s">
        <v>215</v>
      </c>
    </row>
    <row r="678" spans="1:6" x14ac:dyDescent="0.3">
      <c r="A678">
        <v>675</v>
      </c>
      <c r="B678" t="s">
        <v>221</v>
      </c>
      <c r="C678">
        <v>0</v>
      </c>
      <c r="D678">
        <v>0</v>
      </c>
      <c r="E678" t="s">
        <v>212</v>
      </c>
      <c r="F678" t="s">
        <v>215</v>
      </c>
    </row>
    <row r="679" spans="1:6" x14ac:dyDescent="0.3">
      <c r="A679">
        <v>676</v>
      </c>
      <c r="B679" t="s">
        <v>221</v>
      </c>
      <c r="C679">
        <v>0</v>
      </c>
      <c r="D679">
        <v>0</v>
      </c>
      <c r="E679" t="s">
        <v>212</v>
      </c>
      <c r="F679" t="s">
        <v>215</v>
      </c>
    </row>
    <row r="680" spans="1:6" x14ac:dyDescent="0.3">
      <c r="A680">
        <v>677</v>
      </c>
      <c r="B680" t="s">
        <v>221</v>
      </c>
      <c r="C680">
        <v>0</v>
      </c>
      <c r="D680">
        <v>0</v>
      </c>
      <c r="E680" t="s">
        <v>212</v>
      </c>
      <c r="F680" t="s">
        <v>215</v>
      </c>
    </row>
    <row r="681" spans="1:6" x14ac:dyDescent="0.3">
      <c r="A681">
        <v>678</v>
      </c>
      <c r="B681" t="s">
        <v>221</v>
      </c>
      <c r="C681">
        <v>0</v>
      </c>
      <c r="D681">
        <v>0</v>
      </c>
      <c r="E681" t="s">
        <v>212</v>
      </c>
      <c r="F681" t="s">
        <v>215</v>
      </c>
    </row>
    <row r="682" spans="1:6" x14ac:dyDescent="0.3">
      <c r="A682">
        <v>679</v>
      </c>
      <c r="B682" t="s">
        <v>221</v>
      </c>
      <c r="C682">
        <v>0</v>
      </c>
      <c r="D682">
        <v>0</v>
      </c>
      <c r="E682" t="s">
        <v>212</v>
      </c>
      <c r="F682" t="s">
        <v>215</v>
      </c>
    </row>
    <row r="683" spans="1:6" x14ac:dyDescent="0.3">
      <c r="A683">
        <v>680</v>
      </c>
      <c r="B683" t="s">
        <v>221</v>
      </c>
      <c r="C683">
        <v>0</v>
      </c>
      <c r="D683">
        <v>0</v>
      </c>
      <c r="E683" t="s">
        <v>212</v>
      </c>
      <c r="F683" t="s">
        <v>215</v>
      </c>
    </row>
    <row r="684" spans="1:6" x14ac:dyDescent="0.3">
      <c r="A684">
        <v>681</v>
      </c>
      <c r="B684" t="s">
        <v>221</v>
      </c>
      <c r="C684">
        <v>0</v>
      </c>
      <c r="D684">
        <v>0</v>
      </c>
      <c r="E684" t="s">
        <v>212</v>
      </c>
      <c r="F684" t="s">
        <v>215</v>
      </c>
    </row>
    <row r="685" spans="1:6" x14ac:dyDescent="0.3">
      <c r="A685">
        <v>682</v>
      </c>
      <c r="B685" t="s">
        <v>221</v>
      </c>
      <c r="C685">
        <v>0</v>
      </c>
      <c r="D685">
        <v>0</v>
      </c>
      <c r="E685" t="s">
        <v>212</v>
      </c>
      <c r="F685" t="s">
        <v>215</v>
      </c>
    </row>
    <row r="686" spans="1:6" x14ac:dyDescent="0.3">
      <c r="A686">
        <v>683</v>
      </c>
      <c r="B686" t="s">
        <v>221</v>
      </c>
      <c r="C686">
        <v>0</v>
      </c>
      <c r="D686">
        <v>0</v>
      </c>
      <c r="E686" t="s">
        <v>212</v>
      </c>
      <c r="F686" t="s">
        <v>215</v>
      </c>
    </row>
    <row r="687" spans="1:6" x14ac:dyDescent="0.3">
      <c r="A687">
        <v>684</v>
      </c>
      <c r="B687" t="s">
        <v>221</v>
      </c>
      <c r="C687">
        <v>0</v>
      </c>
      <c r="D687">
        <v>0</v>
      </c>
      <c r="E687" t="s">
        <v>212</v>
      </c>
      <c r="F687" t="s">
        <v>215</v>
      </c>
    </row>
    <row r="688" spans="1:6" x14ac:dyDescent="0.3">
      <c r="A688">
        <v>685</v>
      </c>
      <c r="B688" t="s">
        <v>221</v>
      </c>
      <c r="C688">
        <v>0</v>
      </c>
      <c r="D688">
        <v>0</v>
      </c>
      <c r="E688" t="s">
        <v>212</v>
      </c>
      <c r="F688" t="s">
        <v>215</v>
      </c>
    </row>
    <row r="689" spans="1:6" x14ac:dyDescent="0.3">
      <c r="A689">
        <v>686</v>
      </c>
      <c r="B689" t="s">
        <v>221</v>
      </c>
      <c r="C689">
        <v>0</v>
      </c>
      <c r="D689">
        <v>0</v>
      </c>
      <c r="E689" t="s">
        <v>212</v>
      </c>
      <c r="F689" t="s">
        <v>215</v>
      </c>
    </row>
    <row r="690" spans="1:6" x14ac:dyDescent="0.3">
      <c r="A690">
        <v>687</v>
      </c>
      <c r="B690" t="s">
        <v>221</v>
      </c>
      <c r="C690">
        <v>0</v>
      </c>
      <c r="D690">
        <v>0</v>
      </c>
      <c r="E690" t="s">
        <v>212</v>
      </c>
      <c r="F690" t="s">
        <v>215</v>
      </c>
    </row>
    <row r="691" spans="1:6" x14ac:dyDescent="0.3">
      <c r="A691">
        <v>688</v>
      </c>
      <c r="B691" t="s">
        <v>221</v>
      </c>
      <c r="C691">
        <v>0</v>
      </c>
      <c r="D691">
        <v>0</v>
      </c>
      <c r="E691" t="s">
        <v>212</v>
      </c>
      <c r="F691" t="s">
        <v>215</v>
      </c>
    </row>
    <row r="692" spans="1:6" x14ac:dyDescent="0.3">
      <c r="A692">
        <v>689</v>
      </c>
      <c r="B692" t="s">
        <v>221</v>
      </c>
      <c r="C692">
        <v>0</v>
      </c>
      <c r="D692">
        <v>0</v>
      </c>
      <c r="E692" t="s">
        <v>212</v>
      </c>
      <c r="F692" t="s">
        <v>215</v>
      </c>
    </row>
    <row r="693" spans="1:6" x14ac:dyDescent="0.3">
      <c r="A693">
        <v>690</v>
      </c>
      <c r="B693" t="s">
        <v>221</v>
      </c>
      <c r="C693">
        <v>0</v>
      </c>
      <c r="D693">
        <v>0</v>
      </c>
      <c r="E693" t="s">
        <v>212</v>
      </c>
      <c r="F693" t="s">
        <v>215</v>
      </c>
    </row>
    <row r="694" spans="1:6" x14ac:dyDescent="0.3">
      <c r="A694">
        <v>691</v>
      </c>
      <c r="B694" t="s">
        <v>221</v>
      </c>
      <c r="C694">
        <v>0</v>
      </c>
      <c r="D694">
        <v>0</v>
      </c>
      <c r="E694" t="s">
        <v>212</v>
      </c>
      <c r="F694" t="s">
        <v>215</v>
      </c>
    </row>
    <row r="695" spans="1:6" x14ac:dyDescent="0.3">
      <c r="A695">
        <v>692</v>
      </c>
      <c r="B695" t="s">
        <v>221</v>
      </c>
      <c r="C695">
        <v>4424</v>
      </c>
      <c r="D695">
        <v>0</v>
      </c>
      <c r="E695" t="s">
        <v>212</v>
      </c>
      <c r="F695" t="s">
        <v>215</v>
      </c>
    </row>
    <row r="696" spans="1:6" x14ac:dyDescent="0.3">
      <c r="A696">
        <v>693</v>
      </c>
      <c r="B696" t="s">
        <v>221</v>
      </c>
      <c r="C696">
        <v>0</v>
      </c>
      <c r="D696">
        <v>0</v>
      </c>
      <c r="E696" t="s">
        <v>212</v>
      </c>
      <c r="F696" t="s">
        <v>215</v>
      </c>
    </row>
    <row r="697" spans="1:6" x14ac:dyDescent="0.3">
      <c r="A697">
        <v>694</v>
      </c>
      <c r="B697" t="s">
        <v>221</v>
      </c>
      <c r="C697">
        <v>0</v>
      </c>
      <c r="D697">
        <v>0</v>
      </c>
      <c r="E697" t="s">
        <v>212</v>
      </c>
      <c r="F697" t="s">
        <v>215</v>
      </c>
    </row>
    <row r="698" spans="1:6" x14ac:dyDescent="0.3">
      <c r="A698">
        <v>695</v>
      </c>
      <c r="B698" t="s">
        <v>221</v>
      </c>
      <c r="C698">
        <v>0</v>
      </c>
      <c r="D698">
        <v>0</v>
      </c>
      <c r="E698" t="s">
        <v>212</v>
      </c>
      <c r="F698" t="s">
        <v>215</v>
      </c>
    </row>
    <row r="699" spans="1:6" x14ac:dyDescent="0.3">
      <c r="A699">
        <v>696</v>
      </c>
      <c r="B699" t="s">
        <v>221</v>
      </c>
      <c r="C699">
        <v>4424</v>
      </c>
      <c r="D699">
        <v>0</v>
      </c>
      <c r="E699" t="s">
        <v>212</v>
      </c>
      <c r="F699" t="s">
        <v>215</v>
      </c>
    </row>
    <row r="700" spans="1:6" x14ac:dyDescent="0.3">
      <c r="A700">
        <v>697</v>
      </c>
      <c r="B700" t="s">
        <v>221</v>
      </c>
      <c r="C700">
        <v>4424</v>
      </c>
      <c r="D700">
        <v>0</v>
      </c>
      <c r="E700" t="s">
        <v>212</v>
      </c>
      <c r="F700" t="s">
        <v>215</v>
      </c>
    </row>
    <row r="701" spans="1:6" x14ac:dyDescent="0.3">
      <c r="A701">
        <v>698</v>
      </c>
      <c r="B701" t="s">
        <v>221</v>
      </c>
      <c r="C701">
        <v>0</v>
      </c>
      <c r="D701">
        <v>0</v>
      </c>
      <c r="E701" t="s">
        <v>212</v>
      </c>
      <c r="F701" t="s">
        <v>215</v>
      </c>
    </row>
    <row r="702" spans="1:6" x14ac:dyDescent="0.3">
      <c r="A702">
        <v>699</v>
      </c>
      <c r="B702" t="s">
        <v>221</v>
      </c>
      <c r="C702">
        <v>0</v>
      </c>
      <c r="D702">
        <v>0</v>
      </c>
      <c r="E702" t="s">
        <v>212</v>
      </c>
      <c r="F702" t="s">
        <v>215</v>
      </c>
    </row>
    <row r="703" spans="1:6" x14ac:dyDescent="0.3">
      <c r="A703">
        <v>700</v>
      </c>
      <c r="B703" t="s">
        <v>221</v>
      </c>
      <c r="C703">
        <v>0</v>
      </c>
      <c r="D703">
        <v>0</v>
      </c>
      <c r="E703" t="s">
        <v>212</v>
      </c>
      <c r="F703" t="s">
        <v>215</v>
      </c>
    </row>
    <row r="704" spans="1:6" x14ac:dyDescent="0.3">
      <c r="A704">
        <v>701</v>
      </c>
      <c r="B704" t="s">
        <v>221</v>
      </c>
      <c r="C704">
        <v>0</v>
      </c>
      <c r="D704">
        <v>0</v>
      </c>
      <c r="E704" t="s">
        <v>212</v>
      </c>
      <c r="F704" t="s">
        <v>215</v>
      </c>
    </row>
    <row r="705" spans="1:6" x14ac:dyDescent="0.3">
      <c r="A705">
        <v>702</v>
      </c>
      <c r="B705" t="s">
        <v>221</v>
      </c>
      <c r="C705">
        <v>4424</v>
      </c>
      <c r="D705">
        <v>0</v>
      </c>
      <c r="E705" t="s">
        <v>212</v>
      </c>
      <c r="F705" t="s">
        <v>215</v>
      </c>
    </row>
    <row r="706" spans="1:6" x14ac:dyDescent="0.3">
      <c r="A706">
        <v>703</v>
      </c>
      <c r="B706" t="s">
        <v>221</v>
      </c>
      <c r="C706">
        <v>4424</v>
      </c>
      <c r="D706">
        <v>0</v>
      </c>
      <c r="E706" t="s">
        <v>212</v>
      </c>
      <c r="F706" t="s">
        <v>215</v>
      </c>
    </row>
    <row r="707" spans="1:6" x14ac:dyDescent="0.3">
      <c r="A707">
        <v>704</v>
      </c>
      <c r="B707" t="s">
        <v>221</v>
      </c>
      <c r="C707">
        <v>0</v>
      </c>
      <c r="D707">
        <v>0</v>
      </c>
      <c r="E707" t="s">
        <v>212</v>
      </c>
      <c r="F707" t="s">
        <v>215</v>
      </c>
    </row>
    <row r="708" spans="1:6" x14ac:dyDescent="0.3">
      <c r="A708">
        <v>705</v>
      </c>
      <c r="B708" t="s">
        <v>221</v>
      </c>
      <c r="C708">
        <v>0</v>
      </c>
      <c r="D708">
        <v>0</v>
      </c>
      <c r="E708" t="s">
        <v>212</v>
      </c>
      <c r="F708" t="s">
        <v>215</v>
      </c>
    </row>
    <row r="709" spans="1:6" x14ac:dyDescent="0.3">
      <c r="A709">
        <v>706</v>
      </c>
      <c r="B709" t="s">
        <v>221</v>
      </c>
      <c r="C709">
        <v>0</v>
      </c>
      <c r="D709">
        <v>0</v>
      </c>
      <c r="E709" t="s">
        <v>212</v>
      </c>
      <c r="F709" t="s">
        <v>215</v>
      </c>
    </row>
    <row r="710" spans="1:6" x14ac:dyDescent="0.3">
      <c r="A710">
        <v>707</v>
      </c>
      <c r="B710" t="s">
        <v>221</v>
      </c>
      <c r="C710">
        <v>4424</v>
      </c>
      <c r="D710">
        <v>0</v>
      </c>
      <c r="E710" t="s">
        <v>212</v>
      </c>
      <c r="F710" t="s">
        <v>215</v>
      </c>
    </row>
    <row r="711" spans="1:6" x14ac:dyDescent="0.3">
      <c r="A711">
        <v>708</v>
      </c>
      <c r="B711" t="s">
        <v>221</v>
      </c>
      <c r="C711">
        <v>0</v>
      </c>
      <c r="D711">
        <v>0</v>
      </c>
      <c r="E711" t="s">
        <v>212</v>
      </c>
      <c r="F711" t="s">
        <v>215</v>
      </c>
    </row>
    <row r="712" spans="1:6" x14ac:dyDescent="0.3">
      <c r="A712">
        <v>709</v>
      </c>
      <c r="B712" t="s">
        <v>221</v>
      </c>
      <c r="C712">
        <v>0</v>
      </c>
      <c r="D712">
        <v>0</v>
      </c>
      <c r="E712" t="s">
        <v>212</v>
      </c>
      <c r="F712" t="s">
        <v>215</v>
      </c>
    </row>
    <row r="713" spans="1:6" x14ac:dyDescent="0.3">
      <c r="A713">
        <v>710</v>
      </c>
      <c r="B713" t="s">
        <v>221</v>
      </c>
      <c r="C713">
        <v>0</v>
      </c>
      <c r="D713">
        <v>0</v>
      </c>
      <c r="E713" t="s">
        <v>212</v>
      </c>
      <c r="F713" t="s">
        <v>215</v>
      </c>
    </row>
    <row r="714" spans="1:6" x14ac:dyDescent="0.3">
      <c r="A714">
        <v>711</v>
      </c>
      <c r="B714" t="s">
        <v>221</v>
      </c>
      <c r="C714">
        <v>4424</v>
      </c>
      <c r="D714">
        <v>0</v>
      </c>
      <c r="E714" t="s">
        <v>212</v>
      </c>
      <c r="F714" t="s">
        <v>215</v>
      </c>
    </row>
    <row r="715" spans="1:6" x14ac:dyDescent="0.3">
      <c r="A715">
        <v>712</v>
      </c>
      <c r="B715" t="s">
        <v>221</v>
      </c>
      <c r="C715">
        <v>0</v>
      </c>
      <c r="D715">
        <v>0</v>
      </c>
      <c r="E715" t="s">
        <v>212</v>
      </c>
      <c r="F715" t="s">
        <v>215</v>
      </c>
    </row>
    <row r="716" spans="1:6" x14ac:dyDescent="0.3">
      <c r="A716">
        <v>713</v>
      </c>
      <c r="B716" t="s">
        <v>221</v>
      </c>
      <c r="C716">
        <v>0</v>
      </c>
      <c r="D716">
        <v>0</v>
      </c>
      <c r="E716" t="s">
        <v>212</v>
      </c>
      <c r="F716" t="s">
        <v>215</v>
      </c>
    </row>
    <row r="717" spans="1:6" x14ac:dyDescent="0.3">
      <c r="A717">
        <v>714</v>
      </c>
      <c r="B717" t="s">
        <v>221</v>
      </c>
      <c r="C717">
        <v>4424</v>
      </c>
      <c r="D717">
        <v>0</v>
      </c>
      <c r="E717" t="s">
        <v>212</v>
      </c>
      <c r="F717" t="s">
        <v>215</v>
      </c>
    </row>
    <row r="718" spans="1:6" x14ac:dyDescent="0.3">
      <c r="A718">
        <v>715</v>
      </c>
      <c r="B718" t="s">
        <v>221</v>
      </c>
      <c r="C718">
        <v>0</v>
      </c>
      <c r="D718">
        <v>0</v>
      </c>
      <c r="E718" t="s">
        <v>212</v>
      </c>
      <c r="F718" t="s">
        <v>215</v>
      </c>
    </row>
    <row r="719" spans="1:6" x14ac:dyDescent="0.3">
      <c r="A719">
        <v>716</v>
      </c>
      <c r="B719" t="s">
        <v>221</v>
      </c>
      <c r="C719">
        <v>0</v>
      </c>
      <c r="D719">
        <v>0</v>
      </c>
      <c r="E719" t="s">
        <v>212</v>
      </c>
      <c r="F719" t="s">
        <v>215</v>
      </c>
    </row>
    <row r="720" spans="1:6" x14ac:dyDescent="0.3">
      <c r="A720">
        <v>717</v>
      </c>
      <c r="B720" t="s">
        <v>221</v>
      </c>
      <c r="C720">
        <v>0</v>
      </c>
      <c r="D720">
        <v>0</v>
      </c>
      <c r="E720" t="s">
        <v>212</v>
      </c>
      <c r="F720" t="s">
        <v>215</v>
      </c>
    </row>
    <row r="721" spans="1:6" x14ac:dyDescent="0.3">
      <c r="A721">
        <v>718</v>
      </c>
      <c r="B721" t="s">
        <v>221</v>
      </c>
      <c r="C721">
        <v>0</v>
      </c>
      <c r="D721">
        <v>0</v>
      </c>
      <c r="E721" t="s">
        <v>212</v>
      </c>
      <c r="F721" t="s">
        <v>215</v>
      </c>
    </row>
    <row r="722" spans="1:6" x14ac:dyDescent="0.3">
      <c r="A722">
        <v>719</v>
      </c>
      <c r="B722" t="s">
        <v>221</v>
      </c>
      <c r="C722">
        <v>0</v>
      </c>
      <c r="D722">
        <v>0</v>
      </c>
      <c r="E722" t="s">
        <v>212</v>
      </c>
      <c r="F722" t="s">
        <v>215</v>
      </c>
    </row>
    <row r="723" spans="1:6" x14ac:dyDescent="0.3">
      <c r="A723">
        <v>720</v>
      </c>
      <c r="B723" t="s">
        <v>221</v>
      </c>
      <c r="C723">
        <v>0</v>
      </c>
      <c r="D723">
        <v>0</v>
      </c>
      <c r="E723" t="s">
        <v>212</v>
      </c>
      <c r="F723" t="s">
        <v>215</v>
      </c>
    </row>
    <row r="724" spans="1:6" x14ac:dyDescent="0.3">
      <c r="A724">
        <v>721</v>
      </c>
      <c r="B724" t="s">
        <v>221</v>
      </c>
      <c r="C724">
        <v>4424</v>
      </c>
      <c r="D724">
        <v>0</v>
      </c>
      <c r="E724" t="s">
        <v>212</v>
      </c>
      <c r="F724" t="s">
        <v>215</v>
      </c>
    </row>
    <row r="725" spans="1:6" x14ac:dyDescent="0.3">
      <c r="A725">
        <v>722</v>
      </c>
      <c r="B725" t="s">
        <v>221</v>
      </c>
      <c r="C725">
        <v>0</v>
      </c>
      <c r="D725">
        <v>0</v>
      </c>
      <c r="E725" t="s">
        <v>212</v>
      </c>
      <c r="F725" t="s">
        <v>215</v>
      </c>
    </row>
    <row r="726" spans="1:6" x14ac:dyDescent="0.3">
      <c r="A726">
        <v>723</v>
      </c>
      <c r="B726" t="s">
        <v>221</v>
      </c>
      <c r="C726">
        <v>4424</v>
      </c>
      <c r="D726">
        <v>0</v>
      </c>
      <c r="E726" t="s">
        <v>212</v>
      </c>
      <c r="F726" t="s">
        <v>215</v>
      </c>
    </row>
    <row r="727" spans="1:6" x14ac:dyDescent="0.3">
      <c r="A727">
        <v>724</v>
      </c>
      <c r="B727" t="s">
        <v>221</v>
      </c>
      <c r="C727">
        <v>4424</v>
      </c>
      <c r="D727">
        <v>0</v>
      </c>
      <c r="E727" t="s">
        <v>212</v>
      </c>
      <c r="F727" t="s">
        <v>215</v>
      </c>
    </row>
    <row r="728" spans="1:6" x14ac:dyDescent="0.3">
      <c r="A728">
        <v>725</v>
      </c>
      <c r="B728" t="s">
        <v>221</v>
      </c>
      <c r="C728">
        <v>0</v>
      </c>
      <c r="D728">
        <v>0</v>
      </c>
      <c r="E728" t="s">
        <v>212</v>
      </c>
      <c r="F728" t="s">
        <v>215</v>
      </c>
    </row>
    <row r="729" spans="1:6" x14ac:dyDescent="0.3">
      <c r="A729">
        <v>726</v>
      </c>
      <c r="B729" t="s">
        <v>221</v>
      </c>
      <c r="C729">
        <v>0</v>
      </c>
      <c r="D729">
        <v>0</v>
      </c>
      <c r="E729" t="s">
        <v>212</v>
      </c>
      <c r="F729" t="s">
        <v>215</v>
      </c>
    </row>
    <row r="730" spans="1:6" x14ac:dyDescent="0.3">
      <c r="A730">
        <v>727</v>
      </c>
      <c r="B730" t="s">
        <v>221</v>
      </c>
      <c r="C730">
        <v>0</v>
      </c>
      <c r="D730">
        <v>0</v>
      </c>
      <c r="E730" t="s">
        <v>212</v>
      </c>
      <c r="F730" t="s">
        <v>215</v>
      </c>
    </row>
    <row r="731" spans="1:6" x14ac:dyDescent="0.3">
      <c r="A731">
        <v>728</v>
      </c>
      <c r="B731" t="s">
        <v>221</v>
      </c>
      <c r="C731">
        <v>0</v>
      </c>
      <c r="D731">
        <v>0</v>
      </c>
      <c r="E731" t="s">
        <v>212</v>
      </c>
      <c r="F731" t="s">
        <v>215</v>
      </c>
    </row>
    <row r="732" spans="1:6" x14ac:dyDescent="0.3">
      <c r="A732">
        <v>729</v>
      </c>
      <c r="B732" t="s">
        <v>221</v>
      </c>
      <c r="C732">
        <v>0</v>
      </c>
      <c r="D732">
        <v>0</v>
      </c>
      <c r="E732" t="s">
        <v>212</v>
      </c>
      <c r="F732" t="s">
        <v>215</v>
      </c>
    </row>
    <row r="733" spans="1:6" x14ac:dyDescent="0.3">
      <c r="A733">
        <v>730</v>
      </c>
      <c r="B733" t="s">
        <v>221</v>
      </c>
      <c r="C733">
        <v>0</v>
      </c>
      <c r="D733">
        <v>0</v>
      </c>
      <c r="E733" t="s">
        <v>212</v>
      </c>
      <c r="F733" t="s">
        <v>215</v>
      </c>
    </row>
    <row r="734" spans="1:6" x14ac:dyDescent="0.3">
      <c r="A734">
        <v>731</v>
      </c>
      <c r="B734" t="s">
        <v>221</v>
      </c>
      <c r="C734">
        <v>0</v>
      </c>
      <c r="D734">
        <v>0</v>
      </c>
      <c r="E734" t="s">
        <v>212</v>
      </c>
      <c r="F734" t="s">
        <v>215</v>
      </c>
    </row>
    <row r="735" spans="1:6" x14ac:dyDescent="0.3">
      <c r="A735">
        <v>732</v>
      </c>
      <c r="B735" t="s">
        <v>221</v>
      </c>
      <c r="C735">
        <v>4424</v>
      </c>
      <c r="D735">
        <v>0</v>
      </c>
      <c r="E735" t="s">
        <v>212</v>
      </c>
      <c r="F735" t="s">
        <v>215</v>
      </c>
    </row>
    <row r="736" spans="1:6" x14ac:dyDescent="0.3">
      <c r="A736">
        <v>733</v>
      </c>
      <c r="B736" t="s">
        <v>221</v>
      </c>
      <c r="C736">
        <v>0</v>
      </c>
      <c r="D736">
        <v>0</v>
      </c>
      <c r="E736" t="s">
        <v>212</v>
      </c>
      <c r="F736" t="s">
        <v>215</v>
      </c>
    </row>
    <row r="737" spans="1:6" x14ac:dyDescent="0.3">
      <c r="A737">
        <v>734</v>
      </c>
      <c r="B737" t="s">
        <v>221</v>
      </c>
      <c r="C737">
        <v>0</v>
      </c>
      <c r="D737">
        <v>0</v>
      </c>
      <c r="E737" t="s">
        <v>212</v>
      </c>
      <c r="F737" t="s">
        <v>215</v>
      </c>
    </row>
    <row r="738" spans="1:6" x14ac:dyDescent="0.3">
      <c r="A738">
        <v>735</v>
      </c>
      <c r="B738" t="s">
        <v>221</v>
      </c>
      <c r="C738">
        <v>0</v>
      </c>
      <c r="D738">
        <v>0</v>
      </c>
      <c r="E738" t="s">
        <v>212</v>
      </c>
      <c r="F738" t="s">
        <v>215</v>
      </c>
    </row>
    <row r="739" spans="1:6" x14ac:dyDescent="0.3">
      <c r="A739">
        <v>736</v>
      </c>
      <c r="B739" t="s">
        <v>221</v>
      </c>
      <c r="C739">
        <v>0</v>
      </c>
      <c r="D739">
        <v>0</v>
      </c>
      <c r="E739" t="s">
        <v>212</v>
      </c>
      <c r="F739" t="s">
        <v>215</v>
      </c>
    </row>
    <row r="740" spans="1:6" x14ac:dyDescent="0.3">
      <c r="A740">
        <v>737</v>
      </c>
      <c r="B740" t="s">
        <v>221</v>
      </c>
      <c r="C740">
        <v>0</v>
      </c>
      <c r="D740">
        <v>0</v>
      </c>
      <c r="E740" t="s">
        <v>212</v>
      </c>
      <c r="F740" t="s">
        <v>215</v>
      </c>
    </row>
    <row r="741" spans="1:6" x14ac:dyDescent="0.3">
      <c r="A741">
        <v>738</v>
      </c>
      <c r="B741" t="s">
        <v>221</v>
      </c>
      <c r="C741">
        <v>4424</v>
      </c>
      <c r="D741">
        <v>0</v>
      </c>
      <c r="E741" t="s">
        <v>212</v>
      </c>
      <c r="F741" t="s">
        <v>215</v>
      </c>
    </row>
    <row r="742" spans="1:6" x14ac:dyDescent="0.3">
      <c r="A742">
        <v>739</v>
      </c>
      <c r="B742" t="s">
        <v>221</v>
      </c>
      <c r="C742">
        <v>0</v>
      </c>
      <c r="D742">
        <v>0</v>
      </c>
      <c r="E742" t="s">
        <v>212</v>
      </c>
      <c r="F742" t="s">
        <v>215</v>
      </c>
    </row>
    <row r="743" spans="1:6" x14ac:dyDescent="0.3">
      <c r="A743">
        <v>740</v>
      </c>
      <c r="B743" t="s">
        <v>221</v>
      </c>
      <c r="C743">
        <v>0</v>
      </c>
      <c r="D743">
        <v>0</v>
      </c>
      <c r="E743" t="s">
        <v>212</v>
      </c>
      <c r="F743" t="s">
        <v>215</v>
      </c>
    </row>
    <row r="744" spans="1:6" x14ac:dyDescent="0.3">
      <c r="A744">
        <v>741</v>
      </c>
      <c r="B744" t="s">
        <v>221</v>
      </c>
      <c r="C744">
        <v>0</v>
      </c>
      <c r="D744">
        <v>0</v>
      </c>
      <c r="E744" t="s">
        <v>212</v>
      </c>
      <c r="F744" t="s">
        <v>215</v>
      </c>
    </row>
    <row r="745" spans="1:6" x14ac:dyDescent="0.3">
      <c r="A745">
        <v>742</v>
      </c>
      <c r="B745" t="s">
        <v>221</v>
      </c>
      <c r="C745">
        <v>0</v>
      </c>
      <c r="D745">
        <v>0</v>
      </c>
      <c r="E745" t="s">
        <v>212</v>
      </c>
      <c r="F745" t="s">
        <v>215</v>
      </c>
    </row>
    <row r="746" spans="1:6" x14ac:dyDescent="0.3">
      <c r="A746">
        <v>743</v>
      </c>
      <c r="B746" t="s">
        <v>221</v>
      </c>
      <c r="C746">
        <v>0</v>
      </c>
      <c r="D746">
        <v>0</v>
      </c>
      <c r="E746" t="s">
        <v>212</v>
      </c>
      <c r="F746" t="s">
        <v>215</v>
      </c>
    </row>
    <row r="747" spans="1:6" x14ac:dyDescent="0.3">
      <c r="A747">
        <v>744</v>
      </c>
      <c r="B747" t="s">
        <v>221</v>
      </c>
      <c r="C747">
        <v>0</v>
      </c>
      <c r="D747">
        <v>0</v>
      </c>
      <c r="E747" t="s">
        <v>212</v>
      </c>
      <c r="F747" t="s">
        <v>215</v>
      </c>
    </row>
    <row r="748" spans="1:6" x14ac:dyDescent="0.3">
      <c r="A748">
        <v>745</v>
      </c>
      <c r="B748" t="s">
        <v>221</v>
      </c>
      <c r="C748">
        <v>0</v>
      </c>
      <c r="D748">
        <v>0</v>
      </c>
      <c r="E748" t="s">
        <v>212</v>
      </c>
      <c r="F748" t="s">
        <v>215</v>
      </c>
    </row>
    <row r="749" spans="1:6" x14ac:dyDescent="0.3">
      <c r="A749">
        <v>746</v>
      </c>
      <c r="B749" t="s">
        <v>221</v>
      </c>
      <c r="C749">
        <v>0</v>
      </c>
      <c r="D749">
        <v>0</v>
      </c>
      <c r="E749" t="s">
        <v>212</v>
      </c>
      <c r="F749" t="s">
        <v>215</v>
      </c>
    </row>
    <row r="750" spans="1:6" x14ac:dyDescent="0.3">
      <c r="A750">
        <v>747</v>
      </c>
      <c r="B750" t="s">
        <v>221</v>
      </c>
      <c r="C750">
        <v>4424</v>
      </c>
      <c r="D750">
        <v>0</v>
      </c>
      <c r="E750" t="s">
        <v>212</v>
      </c>
      <c r="F750" t="s">
        <v>215</v>
      </c>
    </row>
    <row r="751" spans="1:6" x14ac:dyDescent="0.3">
      <c r="A751">
        <v>748</v>
      </c>
      <c r="B751" t="s">
        <v>221</v>
      </c>
      <c r="C751">
        <v>0</v>
      </c>
      <c r="D751">
        <v>0</v>
      </c>
      <c r="E751" t="s">
        <v>212</v>
      </c>
      <c r="F751" t="s">
        <v>215</v>
      </c>
    </row>
    <row r="752" spans="1:6" x14ac:dyDescent="0.3">
      <c r="A752">
        <v>749</v>
      </c>
      <c r="B752" t="s">
        <v>221</v>
      </c>
      <c r="C752">
        <v>0</v>
      </c>
      <c r="D752">
        <v>0</v>
      </c>
      <c r="E752" t="s">
        <v>212</v>
      </c>
      <c r="F752" t="s">
        <v>215</v>
      </c>
    </row>
    <row r="753" spans="1:6" x14ac:dyDescent="0.3">
      <c r="A753">
        <v>750</v>
      </c>
      <c r="B753" t="s">
        <v>221</v>
      </c>
      <c r="C753">
        <v>0</v>
      </c>
      <c r="D753">
        <v>0</v>
      </c>
      <c r="E753" t="s">
        <v>212</v>
      </c>
      <c r="F753" t="s">
        <v>215</v>
      </c>
    </row>
    <row r="754" spans="1:6" x14ac:dyDescent="0.3">
      <c r="A754">
        <v>751</v>
      </c>
      <c r="B754" t="s">
        <v>221</v>
      </c>
      <c r="C754">
        <v>0</v>
      </c>
      <c r="D754">
        <v>0</v>
      </c>
      <c r="E754" t="s">
        <v>212</v>
      </c>
      <c r="F754" t="s">
        <v>215</v>
      </c>
    </row>
    <row r="755" spans="1:6" x14ac:dyDescent="0.3">
      <c r="A755">
        <v>752</v>
      </c>
      <c r="B755" t="s">
        <v>221</v>
      </c>
      <c r="C755">
        <v>0</v>
      </c>
      <c r="D755">
        <v>0</v>
      </c>
      <c r="E755" t="s">
        <v>212</v>
      </c>
      <c r="F755" t="s">
        <v>215</v>
      </c>
    </row>
    <row r="756" spans="1:6" x14ac:dyDescent="0.3">
      <c r="A756">
        <v>753</v>
      </c>
      <c r="B756" t="s">
        <v>221</v>
      </c>
      <c r="C756">
        <v>0</v>
      </c>
      <c r="D756">
        <v>0</v>
      </c>
      <c r="E756" t="s">
        <v>212</v>
      </c>
      <c r="F756" t="s">
        <v>215</v>
      </c>
    </row>
    <row r="757" spans="1:6" x14ac:dyDescent="0.3">
      <c r="A757">
        <v>754</v>
      </c>
      <c r="B757" t="s">
        <v>221</v>
      </c>
      <c r="C757">
        <v>4424</v>
      </c>
      <c r="D757">
        <v>0</v>
      </c>
      <c r="E757" t="s">
        <v>212</v>
      </c>
      <c r="F757" t="s">
        <v>215</v>
      </c>
    </row>
    <row r="758" spans="1:6" x14ac:dyDescent="0.3">
      <c r="A758">
        <v>755</v>
      </c>
      <c r="B758" t="s">
        <v>221</v>
      </c>
      <c r="C758">
        <v>0</v>
      </c>
      <c r="D758">
        <v>0</v>
      </c>
      <c r="E758" t="s">
        <v>212</v>
      </c>
      <c r="F758" t="s">
        <v>215</v>
      </c>
    </row>
    <row r="759" spans="1:6" x14ac:dyDescent="0.3">
      <c r="A759">
        <v>756</v>
      </c>
      <c r="B759" t="s">
        <v>221</v>
      </c>
      <c r="C759">
        <v>0</v>
      </c>
      <c r="D759">
        <v>0</v>
      </c>
      <c r="E759" t="s">
        <v>212</v>
      </c>
      <c r="F759" t="s">
        <v>215</v>
      </c>
    </row>
    <row r="760" spans="1:6" x14ac:dyDescent="0.3">
      <c r="A760">
        <v>757</v>
      </c>
      <c r="B760" t="s">
        <v>221</v>
      </c>
      <c r="C760">
        <v>0</v>
      </c>
      <c r="D760">
        <v>0</v>
      </c>
      <c r="E760" t="s">
        <v>212</v>
      </c>
      <c r="F760" t="s">
        <v>215</v>
      </c>
    </row>
    <row r="761" spans="1:6" x14ac:dyDescent="0.3">
      <c r="A761">
        <v>758</v>
      </c>
      <c r="B761" t="s">
        <v>221</v>
      </c>
      <c r="C761">
        <v>0</v>
      </c>
      <c r="D761">
        <v>0</v>
      </c>
      <c r="E761" t="s">
        <v>212</v>
      </c>
      <c r="F761" t="s">
        <v>215</v>
      </c>
    </row>
    <row r="762" spans="1:6" x14ac:dyDescent="0.3">
      <c r="A762">
        <v>759</v>
      </c>
      <c r="B762" t="s">
        <v>221</v>
      </c>
      <c r="C762">
        <v>0</v>
      </c>
      <c r="D762">
        <v>0</v>
      </c>
      <c r="E762" t="s">
        <v>212</v>
      </c>
      <c r="F762" t="s">
        <v>215</v>
      </c>
    </row>
    <row r="763" spans="1:6" x14ac:dyDescent="0.3">
      <c r="A763">
        <v>760</v>
      </c>
      <c r="B763" t="s">
        <v>221</v>
      </c>
      <c r="C763">
        <v>0</v>
      </c>
      <c r="D763">
        <v>0</v>
      </c>
      <c r="E763" t="s">
        <v>212</v>
      </c>
      <c r="F763" t="s">
        <v>215</v>
      </c>
    </row>
    <row r="764" spans="1:6" x14ac:dyDescent="0.3">
      <c r="A764">
        <v>761</v>
      </c>
      <c r="B764" t="s">
        <v>221</v>
      </c>
      <c r="C764">
        <v>0</v>
      </c>
      <c r="D764">
        <v>0</v>
      </c>
      <c r="E764" t="s">
        <v>212</v>
      </c>
      <c r="F764" t="s">
        <v>215</v>
      </c>
    </row>
    <row r="765" spans="1:6" x14ac:dyDescent="0.3">
      <c r="A765">
        <v>762</v>
      </c>
      <c r="B765" t="s">
        <v>221</v>
      </c>
      <c r="C765">
        <v>0</v>
      </c>
      <c r="D765">
        <v>0</v>
      </c>
      <c r="E765" t="s">
        <v>212</v>
      </c>
      <c r="F765" t="s">
        <v>215</v>
      </c>
    </row>
    <row r="766" spans="1:6" x14ac:dyDescent="0.3">
      <c r="A766">
        <v>763</v>
      </c>
      <c r="B766" t="s">
        <v>221</v>
      </c>
      <c r="C766">
        <v>0</v>
      </c>
      <c r="D766">
        <v>0</v>
      </c>
      <c r="E766" t="s">
        <v>212</v>
      </c>
      <c r="F766" t="s">
        <v>215</v>
      </c>
    </row>
    <row r="767" spans="1:6" x14ac:dyDescent="0.3">
      <c r="A767">
        <v>764</v>
      </c>
      <c r="B767" t="s">
        <v>221</v>
      </c>
      <c r="C767">
        <v>0</v>
      </c>
      <c r="D767">
        <v>0</v>
      </c>
      <c r="E767" t="s">
        <v>212</v>
      </c>
      <c r="F767" t="s">
        <v>215</v>
      </c>
    </row>
    <row r="768" spans="1:6" x14ac:dyDescent="0.3">
      <c r="A768">
        <v>765</v>
      </c>
      <c r="B768" t="s">
        <v>221</v>
      </c>
      <c r="C768">
        <v>4424</v>
      </c>
      <c r="D768">
        <v>0</v>
      </c>
      <c r="E768" t="s">
        <v>212</v>
      </c>
      <c r="F768" t="s">
        <v>215</v>
      </c>
    </row>
    <row r="769" spans="1:6" x14ac:dyDescent="0.3">
      <c r="A769">
        <v>766</v>
      </c>
      <c r="B769" t="s">
        <v>221</v>
      </c>
      <c r="C769">
        <v>4424</v>
      </c>
      <c r="D769">
        <v>0</v>
      </c>
      <c r="E769" t="s">
        <v>212</v>
      </c>
      <c r="F769" t="s">
        <v>215</v>
      </c>
    </row>
    <row r="770" spans="1:6" x14ac:dyDescent="0.3">
      <c r="A770">
        <v>767</v>
      </c>
      <c r="B770" t="s">
        <v>221</v>
      </c>
      <c r="C770">
        <v>0</v>
      </c>
      <c r="D770">
        <v>0</v>
      </c>
      <c r="E770" t="s">
        <v>212</v>
      </c>
      <c r="F770" t="s">
        <v>215</v>
      </c>
    </row>
    <row r="771" spans="1:6" x14ac:dyDescent="0.3">
      <c r="A771">
        <v>768</v>
      </c>
      <c r="B771" t="s">
        <v>221</v>
      </c>
      <c r="C771">
        <v>0</v>
      </c>
      <c r="D771">
        <v>0</v>
      </c>
      <c r="E771" t="s">
        <v>212</v>
      </c>
      <c r="F771" t="s">
        <v>215</v>
      </c>
    </row>
    <row r="772" spans="1:6" x14ac:dyDescent="0.3">
      <c r="A772">
        <v>769</v>
      </c>
      <c r="B772" t="s">
        <v>221</v>
      </c>
      <c r="C772">
        <v>0</v>
      </c>
      <c r="D772">
        <v>0</v>
      </c>
      <c r="E772" t="s">
        <v>212</v>
      </c>
      <c r="F772" t="s">
        <v>215</v>
      </c>
    </row>
    <row r="773" spans="1:6" x14ac:dyDescent="0.3">
      <c r="A773">
        <v>770</v>
      </c>
      <c r="B773" t="s">
        <v>221</v>
      </c>
      <c r="C773">
        <v>0</v>
      </c>
      <c r="D773">
        <v>0</v>
      </c>
      <c r="E773" t="s">
        <v>212</v>
      </c>
      <c r="F773" t="s">
        <v>215</v>
      </c>
    </row>
    <row r="774" spans="1:6" x14ac:dyDescent="0.3">
      <c r="A774">
        <v>771</v>
      </c>
      <c r="B774" t="s">
        <v>221</v>
      </c>
      <c r="C774">
        <v>0</v>
      </c>
      <c r="D774">
        <v>0</v>
      </c>
      <c r="E774" t="s">
        <v>212</v>
      </c>
      <c r="F774" t="s">
        <v>215</v>
      </c>
    </row>
    <row r="775" spans="1:6" x14ac:dyDescent="0.3">
      <c r="A775">
        <v>772</v>
      </c>
      <c r="B775" t="s">
        <v>221</v>
      </c>
      <c r="C775">
        <v>0</v>
      </c>
      <c r="D775">
        <v>0</v>
      </c>
      <c r="E775" t="s">
        <v>212</v>
      </c>
      <c r="F775" t="s">
        <v>215</v>
      </c>
    </row>
    <row r="776" spans="1:6" x14ac:dyDescent="0.3">
      <c r="A776">
        <v>773</v>
      </c>
      <c r="B776" t="s">
        <v>221</v>
      </c>
      <c r="C776">
        <v>0</v>
      </c>
      <c r="D776">
        <v>0</v>
      </c>
      <c r="E776" t="s">
        <v>212</v>
      </c>
      <c r="F776" t="s">
        <v>215</v>
      </c>
    </row>
    <row r="777" spans="1:6" x14ac:dyDescent="0.3">
      <c r="A777">
        <v>774</v>
      </c>
      <c r="B777" t="s">
        <v>221</v>
      </c>
      <c r="C777">
        <v>4424</v>
      </c>
      <c r="D777">
        <v>0</v>
      </c>
      <c r="E777" t="s">
        <v>212</v>
      </c>
      <c r="F777" t="s">
        <v>215</v>
      </c>
    </row>
    <row r="778" spans="1:6" x14ac:dyDescent="0.3">
      <c r="A778">
        <v>775</v>
      </c>
      <c r="B778" t="s">
        <v>221</v>
      </c>
      <c r="C778">
        <v>0</v>
      </c>
      <c r="D778">
        <v>0</v>
      </c>
      <c r="E778" t="s">
        <v>212</v>
      </c>
      <c r="F778" t="s">
        <v>215</v>
      </c>
    </row>
    <row r="779" spans="1:6" x14ac:dyDescent="0.3">
      <c r="A779">
        <v>776</v>
      </c>
      <c r="B779" t="s">
        <v>221</v>
      </c>
      <c r="C779">
        <v>0</v>
      </c>
      <c r="D779">
        <v>0</v>
      </c>
      <c r="E779" t="s">
        <v>212</v>
      </c>
      <c r="F779" t="s">
        <v>215</v>
      </c>
    </row>
    <row r="780" spans="1:6" x14ac:dyDescent="0.3">
      <c r="A780">
        <v>777</v>
      </c>
      <c r="B780" t="s">
        <v>221</v>
      </c>
      <c r="C780">
        <v>0</v>
      </c>
      <c r="D780">
        <v>0</v>
      </c>
      <c r="E780" t="s">
        <v>212</v>
      </c>
      <c r="F780" t="s">
        <v>215</v>
      </c>
    </row>
    <row r="781" spans="1:6" x14ac:dyDescent="0.3">
      <c r="A781">
        <v>778</v>
      </c>
      <c r="B781" t="s">
        <v>221</v>
      </c>
      <c r="C781">
        <v>0</v>
      </c>
      <c r="D781">
        <v>0</v>
      </c>
      <c r="E781" t="s">
        <v>212</v>
      </c>
      <c r="F781" t="s">
        <v>215</v>
      </c>
    </row>
    <row r="782" spans="1:6" x14ac:dyDescent="0.3">
      <c r="A782">
        <v>779</v>
      </c>
      <c r="B782" t="s">
        <v>221</v>
      </c>
      <c r="C782">
        <v>0</v>
      </c>
      <c r="D782">
        <v>0</v>
      </c>
      <c r="E782" t="s">
        <v>212</v>
      </c>
      <c r="F782" t="s">
        <v>215</v>
      </c>
    </row>
    <row r="783" spans="1:6" x14ac:dyDescent="0.3">
      <c r="A783">
        <v>780</v>
      </c>
      <c r="B783" t="s">
        <v>221</v>
      </c>
      <c r="C783">
        <v>0</v>
      </c>
      <c r="D783">
        <v>0</v>
      </c>
      <c r="E783" t="s">
        <v>212</v>
      </c>
      <c r="F783" t="s">
        <v>215</v>
      </c>
    </row>
    <row r="784" spans="1:6" x14ac:dyDescent="0.3">
      <c r="A784">
        <v>781</v>
      </c>
      <c r="B784" t="s">
        <v>221</v>
      </c>
      <c r="C784">
        <v>0</v>
      </c>
      <c r="D784">
        <v>0</v>
      </c>
      <c r="E784" t="s">
        <v>212</v>
      </c>
      <c r="F784" t="s">
        <v>215</v>
      </c>
    </row>
    <row r="785" spans="1:6" x14ac:dyDescent="0.3">
      <c r="A785">
        <v>782</v>
      </c>
      <c r="B785" t="s">
        <v>221</v>
      </c>
      <c r="C785">
        <v>0</v>
      </c>
      <c r="D785">
        <v>0</v>
      </c>
      <c r="E785" t="s">
        <v>212</v>
      </c>
      <c r="F785" t="s">
        <v>215</v>
      </c>
    </row>
    <row r="786" spans="1:6" x14ac:dyDescent="0.3">
      <c r="A786">
        <v>783</v>
      </c>
      <c r="B786" t="s">
        <v>221</v>
      </c>
      <c r="C786">
        <v>0</v>
      </c>
      <c r="D786">
        <v>0</v>
      </c>
      <c r="E786" t="s">
        <v>212</v>
      </c>
      <c r="F786" t="s">
        <v>215</v>
      </c>
    </row>
    <row r="787" spans="1:6" x14ac:dyDescent="0.3">
      <c r="A787">
        <v>784</v>
      </c>
      <c r="B787" t="s">
        <v>221</v>
      </c>
      <c r="C787">
        <v>0</v>
      </c>
      <c r="D787">
        <v>0</v>
      </c>
      <c r="E787" t="s">
        <v>212</v>
      </c>
      <c r="F787" t="s">
        <v>215</v>
      </c>
    </row>
    <row r="788" spans="1:6" x14ac:dyDescent="0.3">
      <c r="A788">
        <v>785</v>
      </c>
      <c r="B788" t="s">
        <v>221</v>
      </c>
      <c r="C788">
        <v>0</v>
      </c>
      <c r="D788">
        <v>0</v>
      </c>
      <c r="E788" t="s">
        <v>212</v>
      </c>
      <c r="F788" t="s">
        <v>215</v>
      </c>
    </row>
    <row r="789" spans="1:6" x14ac:dyDescent="0.3">
      <c r="A789">
        <v>786</v>
      </c>
      <c r="B789" t="s">
        <v>221</v>
      </c>
      <c r="C789">
        <v>0</v>
      </c>
      <c r="D789">
        <v>0</v>
      </c>
      <c r="E789" t="s">
        <v>212</v>
      </c>
      <c r="F789" t="s">
        <v>215</v>
      </c>
    </row>
    <row r="790" spans="1:6" x14ac:dyDescent="0.3">
      <c r="A790">
        <v>787</v>
      </c>
      <c r="B790" t="s">
        <v>221</v>
      </c>
      <c r="C790">
        <v>0</v>
      </c>
      <c r="D790">
        <v>0</v>
      </c>
      <c r="E790" t="s">
        <v>212</v>
      </c>
      <c r="F790" t="s">
        <v>215</v>
      </c>
    </row>
    <row r="791" spans="1:6" x14ac:dyDescent="0.3">
      <c r="A791">
        <v>788</v>
      </c>
      <c r="B791" t="s">
        <v>221</v>
      </c>
      <c r="C791">
        <v>0</v>
      </c>
      <c r="D791">
        <v>0</v>
      </c>
      <c r="E791" t="s">
        <v>212</v>
      </c>
      <c r="F791" t="s">
        <v>215</v>
      </c>
    </row>
    <row r="792" spans="1:6" x14ac:dyDescent="0.3">
      <c r="A792">
        <v>789</v>
      </c>
      <c r="B792" t="s">
        <v>221</v>
      </c>
      <c r="C792">
        <v>0</v>
      </c>
      <c r="D792">
        <v>0</v>
      </c>
      <c r="E792" t="s">
        <v>212</v>
      </c>
      <c r="F792" t="s">
        <v>215</v>
      </c>
    </row>
    <row r="793" spans="1:6" x14ac:dyDescent="0.3">
      <c r="A793">
        <v>790</v>
      </c>
      <c r="B793" t="s">
        <v>221</v>
      </c>
      <c r="C793">
        <v>0</v>
      </c>
      <c r="D793">
        <v>0</v>
      </c>
      <c r="E793" t="s">
        <v>212</v>
      </c>
      <c r="F793" t="s">
        <v>215</v>
      </c>
    </row>
    <row r="794" spans="1:6" x14ac:dyDescent="0.3">
      <c r="A794">
        <v>791</v>
      </c>
      <c r="B794" t="s">
        <v>221</v>
      </c>
      <c r="C794">
        <v>4424</v>
      </c>
      <c r="D794">
        <v>0</v>
      </c>
      <c r="E794" t="s">
        <v>212</v>
      </c>
      <c r="F794" t="s">
        <v>215</v>
      </c>
    </row>
    <row r="795" spans="1:6" x14ac:dyDescent="0.3">
      <c r="A795">
        <v>792</v>
      </c>
      <c r="B795" t="s">
        <v>221</v>
      </c>
      <c r="C795">
        <v>0</v>
      </c>
      <c r="D795">
        <v>0</v>
      </c>
      <c r="E795" t="s">
        <v>212</v>
      </c>
      <c r="F795" t="s">
        <v>215</v>
      </c>
    </row>
    <row r="796" spans="1:6" x14ac:dyDescent="0.3">
      <c r="A796">
        <v>793</v>
      </c>
      <c r="B796" t="s">
        <v>221</v>
      </c>
      <c r="C796">
        <v>0</v>
      </c>
      <c r="D796">
        <v>0</v>
      </c>
      <c r="E796" t="s">
        <v>212</v>
      </c>
      <c r="F796" t="s">
        <v>215</v>
      </c>
    </row>
    <row r="797" spans="1:6" x14ac:dyDescent="0.3">
      <c r="A797">
        <v>794</v>
      </c>
      <c r="B797" t="s">
        <v>221</v>
      </c>
      <c r="C797">
        <v>0</v>
      </c>
      <c r="D797">
        <v>0</v>
      </c>
      <c r="E797" t="s">
        <v>212</v>
      </c>
      <c r="F797" t="s">
        <v>215</v>
      </c>
    </row>
    <row r="798" spans="1:6" x14ac:dyDescent="0.3">
      <c r="A798">
        <v>795</v>
      </c>
      <c r="B798" t="s">
        <v>221</v>
      </c>
      <c r="C798">
        <v>0</v>
      </c>
      <c r="D798">
        <v>0</v>
      </c>
      <c r="E798" t="s">
        <v>212</v>
      </c>
      <c r="F798" t="s">
        <v>215</v>
      </c>
    </row>
    <row r="799" spans="1:6" x14ac:dyDescent="0.3">
      <c r="A799">
        <v>796</v>
      </c>
      <c r="B799" t="s">
        <v>221</v>
      </c>
      <c r="C799">
        <v>0</v>
      </c>
      <c r="D799">
        <v>0</v>
      </c>
      <c r="E799" t="s">
        <v>212</v>
      </c>
      <c r="F799" t="s">
        <v>215</v>
      </c>
    </row>
    <row r="800" spans="1:6" x14ac:dyDescent="0.3">
      <c r="A800">
        <v>797</v>
      </c>
      <c r="B800" t="s">
        <v>221</v>
      </c>
      <c r="C800">
        <v>4424</v>
      </c>
      <c r="D800">
        <v>0</v>
      </c>
      <c r="E800" t="s">
        <v>212</v>
      </c>
      <c r="F800" t="s">
        <v>215</v>
      </c>
    </row>
    <row r="801" spans="1:6" x14ac:dyDescent="0.3">
      <c r="A801">
        <v>798</v>
      </c>
      <c r="B801" t="s">
        <v>221</v>
      </c>
      <c r="C801">
        <v>4424</v>
      </c>
      <c r="D801">
        <v>0</v>
      </c>
      <c r="E801" t="s">
        <v>212</v>
      </c>
      <c r="F801" t="s">
        <v>215</v>
      </c>
    </row>
    <row r="802" spans="1:6" x14ac:dyDescent="0.3">
      <c r="A802">
        <v>799</v>
      </c>
      <c r="B802" t="s">
        <v>221</v>
      </c>
      <c r="C802">
        <v>0</v>
      </c>
      <c r="D802">
        <v>0</v>
      </c>
      <c r="E802" t="s">
        <v>212</v>
      </c>
      <c r="F802" t="s">
        <v>215</v>
      </c>
    </row>
    <row r="803" spans="1:6" x14ac:dyDescent="0.3">
      <c r="A803">
        <v>800</v>
      </c>
      <c r="B803" t="s">
        <v>221</v>
      </c>
      <c r="C803">
        <v>0</v>
      </c>
      <c r="D803">
        <v>0</v>
      </c>
      <c r="E803" t="s">
        <v>212</v>
      </c>
      <c r="F803" t="s">
        <v>215</v>
      </c>
    </row>
    <row r="804" spans="1:6" x14ac:dyDescent="0.3">
      <c r="A804">
        <v>801</v>
      </c>
      <c r="B804" t="s">
        <v>221</v>
      </c>
      <c r="C804">
        <v>0</v>
      </c>
      <c r="D804">
        <v>0</v>
      </c>
      <c r="E804" t="s">
        <v>212</v>
      </c>
      <c r="F804" t="s">
        <v>215</v>
      </c>
    </row>
    <row r="805" spans="1:6" x14ac:dyDescent="0.3">
      <c r="A805">
        <v>802</v>
      </c>
      <c r="B805" t="s">
        <v>221</v>
      </c>
      <c r="C805">
        <v>4424</v>
      </c>
      <c r="D805">
        <v>0</v>
      </c>
      <c r="E805" t="s">
        <v>212</v>
      </c>
      <c r="F805" t="s">
        <v>215</v>
      </c>
    </row>
    <row r="806" spans="1:6" x14ac:dyDescent="0.3">
      <c r="A806">
        <v>803</v>
      </c>
      <c r="B806" t="s">
        <v>221</v>
      </c>
      <c r="C806">
        <v>0</v>
      </c>
      <c r="D806">
        <v>0</v>
      </c>
      <c r="E806" t="s">
        <v>212</v>
      </c>
      <c r="F806" t="s">
        <v>215</v>
      </c>
    </row>
    <row r="807" spans="1:6" x14ac:dyDescent="0.3">
      <c r="A807">
        <v>804</v>
      </c>
      <c r="B807" t="s">
        <v>221</v>
      </c>
      <c r="C807">
        <v>0</v>
      </c>
      <c r="D807">
        <v>0</v>
      </c>
      <c r="E807" t="s">
        <v>212</v>
      </c>
      <c r="F807" t="s">
        <v>215</v>
      </c>
    </row>
    <row r="808" spans="1:6" x14ac:dyDescent="0.3">
      <c r="A808">
        <v>805</v>
      </c>
      <c r="B808" t="s">
        <v>221</v>
      </c>
      <c r="C808">
        <v>0</v>
      </c>
      <c r="D808">
        <v>0</v>
      </c>
      <c r="E808" t="s">
        <v>212</v>
      </c>
      <c r="F808" t="s">
        <v>215</v>
      </c>
    </row>
    <row r="809" spans="1:6" x14ac:dyDescent="0.3">
      <c r="A809">
        <v>806</v>
      </c>
      <c r="B809" t="s">
        <v>221</v>
      </c>
      <c r="C809">
        <v>0</v>
      </c>
      <c r="D809">
        <v>0</v>
      </c>
      <c r="E809" t="s">
        <v>212</v>
      </c>
      <c r="F809" t="s">
        <v>215</v>
      </c>
    </row>
    <row r="810" spans="1:6" x14ac:dyDescent="0.3">
      <c r="A810">
        <v>807</v>
      </c>
      <c r="B810" t="s">
        <v>221</v>
      </c>
      <c r="C810">
        <v>0</v>
      </c>
      <c r="D810">
        <v>0</v>
      </c>
      <c r="E810" t="s">
        <v>212</v>
      </c>
      <c r="F810" t="s">
        <v>215</v>
      </c>
    </row>
    <row r="811" spans="1:6" x14ac:dyDescent="0.3">
      <c r="A811">
        <v>808</v>
      </c>
      <c r="B811" t="s">
        <v>221</v>
      </c>
      <c r="C811">
        <v>0</v>
      </c>
      <c r="D811">
        <v>0</v>
      </c>
      <c r="E811" t="s">
        <v>212</v>
      </c>
      <c r="F811" t="s">
        <v>215</v>
      </c>
    </row>
    <row r="812" spans="1:6" x14ac:dyDescent="0.3">
      <c r="A812">
        <v>809</v>
      </c>
      <c r="B812" t="s">
        <v>221</v>
      </c>
      <c r="C812">
        <v>0</v>
      </c>
      <c r="D812">
        <v>0</v>
      </c>
      <c r="E812" t="s">
        <v>212</v>
      </c>
      <c r="F812" t="s">
        <v>215</v>
      </c>
    </row>
    <row r="813" spans="1:6" x14ac:dyDescent="0.3">
      <c r="A813">
        <v>810</v>
      </c>
      <c r="B813" t="s">
        <v>221</v>
      </c>
      <c r="C813">
        <v>0</v>
      </c>
      <c r="D813">
        <v>0</v>
      </c>
      <c r="E813" t="s">
        <v>212</v>
      </c>
      <c r="F813" t="s">
        <v>215</v>
      </c>
    </row>
    <row r="814" spans="1:6" x14ac:dyDescent="0.3">
      <c r="A814">
        <v>811</v>
      </c>
      <c r="B814" t="s">
        <v>221</v>
      </c>
      <c r="C814">
        <v>0</v>
      </c>
      <c r="D814">
        <v>0</v>
      </c>
      <c r="E814" t="s">
        <v>212</v>
      </c>
      <c r="F814" t="s">
        <v>215</v>
      </c>
    </row>
    <row r="815" spans="1:6" x14ac:dyDescent="0.3">
      <c r="A815">
        <v>812</v>
      </c>
      <c r="B815" t="s">
        <v>221</v>
      </c>
      <c r="C815">
        <v>0</v>
      </c>
      <c r="D815">
        <v>0</v>
      </c>
      <c r="E815" t="s">
        <v>212</v>
      </c>
      <c r="F815" t="s">
        <v>215</v>
      </c>
    </row>
    <row r="816" spans="1:6" x14ac:dyDescent="0.3">
      <c r="A816">
        <v>813</v>
      </c>
      <c r="B816" t="s">
        <v>221</v>
      </c>
      <c r="C816">
        <v>0</v>
      </c>
      <c r="D816">
        <v>0</v>
      </c>
      <c r="E816" t="s">
        <v>212</v>
      </c>
      <c r="F816" t="s">
        <v>215</v>
      </c>
    </row>
    <row r="817" spans="1:6" x14ac:dyDescent="0.3">
      <c r="A817">
        <v>814</v>
      </c>
      <c r="B817" t="s">
        <v>221</v>
      </c>
      <c r="C817">
        <v>4424</v>
      </c>
      <c r="D817">
        <v>0</v>
      </c>
      <c r="E817" t="s">
        <v>212</v>
      </c>
      <c r="F817" t="s">
        <v>215</v>
      </c>
    </row>
    <row r="818" spans="1:6" x14ac:dyDescent="0.3">
      <c r="A818">
        <v>815</v>
      </c>
      <c r="B818" t="s">
        <v>221</v>
      </c>
      <c r="C818">
        <v>0</v>
      </c>
      <c r="D818">
        <v>0</v>
      </c>
      <c r="E818" t="s">
        <v>212</v>
      </c>
      <c r="F818" t="s">
        <v>215</v>
      </c>
    </row>
    <row r="819" spans="1:6" x14ac:dyDescent="0.3">
      <c r="A819">
        <v>816</v>
      </c>
      <c r="B819" t="s">
        <v>221</v>
      </c>
      <c r="C819">
        <v>0</v>
      </c>
      <c r="D819">
        <v>0</v>
      </c>
      <c r="E819" t="s">
        <v>212</v>
      </c>
      <c r="F819" t="s">
        <v>215</v>
      </c>
    </row>
    <row r="820" spans="1:6" x14ac:dyDescent="0.3">
      <c r="A820">
        <v>817</v>
      </c>
      <c r="B820" t="s">
        <v>221</v>
      </c>
      <c r="C820">
        <v>0</v>
      </c>
      <c r="D820">
        <v>0</v>
      </c>
      <c r="E820" t="s">
        <v>212</v>
      </c>
      <c r="F820" t="s">
        <v>215</v>
      </c>
    </row>
    <row r="821" spans="1:6" x14ac:dyDescent="0.3">
      <c r="A821">
        <v>818</v>
      </c>
      <c r="B821" t="s">
        <v>221</v>
      </c>
      <c r="C821">
        <v>0</v>
      </c>
      <c r="D821">
        <v>0</v>
      </c>
      <c r="E821" t="s">
        <v>212</v>
      </c>
      <c r="F821" t="s">
        <v>215</v>
      </c>
    </row>
    <row r="822" spans="1:6" x14ac:dyDescent="0.3">
      <c r="A822">
        <v>819</v>
      </c>
      <c r="B822" t="s">
        <v>221</v>
      </c>
      <c r="C822">
        <v>0</v>
      </c>
      <c r="D822">
        <v>0</v>
      </c>
      <c r="E822" t="s">
        <v>212</v>
      </c>
      <c r="F822" t="s">
        <v>215</v>
      </c>
    </row>
    <row r="823" spans="1:6" x14ac:dyDescent="0.3">
      <c r="A823">
        <v>820</v>
      </c>
      <c r="B823" t="s">
        <v>221</v>
      </c>
      <c r="C823">
        <v>0</v>
      </c>
      <c r="D823">
        <v>0</v>
      </c>
      <c r="E823" t="s">
        <v>212</v>
      </c>
      <c r="F823" t="s">
        <v>215</v>
      </c>
    </row>
    <row r="824" spans="1:6" x14ac:dyDescent="0.3">
      <c r="A824">
        <v>821</v>
      </c>
      <c r="B824" t="s">
        <v>221</v>
      </c>
      <c r="C824">
        <v>0</v>
      </c>
      <c r="D824">
        <v>0</v>
      </c>
      <c r="E824" t="s">
        <v>212</v>
      </c>
      <c r="F824" t="s">
        <v>215</v>
      </c>
    </row>
    <row r="825" spans="1:6" x14ac:dyDescent="0.3">
      <c r="A825">
        <v>822</v>
      </c>
      <c r="B825" t="s">
        <v>221</v>
      </c>
      <c r="C825">
        <v>0</v>
      </c>
      <c r="D825">
        <v>0</v>
      </c>
      <c r="E825" t="s">
        <v>212</v>
      </c>
      <c r="F825" t="s">
        <v>215</v>
      </c>
    </row>
    <row r="826" spans="1:6" x14ac:dyDescent="0.3">
      <c r="A826">
        <v>823</v>
      </c>
      <c r="B826" t="s">
        <v>221</v>
      </c>
      <c r="C826">
        <v>0</v>
      </c>
      <c r="D826">
        <v>0</v>
      </c>
      <c r="E826" t="s">
        <v>212</v>
      </c>
      <c r="F826" t="s">
        <v>215</v>
      </c>
    </row>
    <row r="827" spans="1:6" x14ac:dyDescent="0.3">
      <c r="A827">
        <v>824</v>
      </c>
      <c r="B827" t="s">
        <v>221</v>
      </c>
      <c r="C827">
        <v>4424</v>
      </c>
      <c r="D827">
        <v>0</v>
      </c>
      <c r="E827" t="s">
        <v>212</v>
      </c>
      <c r="F827" t="s">
        <v>215</v>
      </c>
    </row>
    <row r="828" spans="1:6" x14ac:dyDescent="0.3">
      <c r="A828">
        <v>825</v>
      </c>
      <c r="B828" t="s">
        <v>221</v>
      </c>
      <c r="C828">
        <v>0</v>
      </c>
      <c r="D828">
        <v>0</v>
      </c>
      <c r="E828" t="s">
        <v>212</v>
      </c>
      <c r="F828" t="s">
        <v>215</v>
      </c>
    </row>
    <row r="829" spans="1:6" x14ac:dyDescent="0.3">
      <c r="A829">
        <v>826</v>
      </c>
      <c r="B829" t="s">
        <v>221</v>
      </c>
      <c r="C829">
        <v>0</v>
      </c>
      <c r="D829">
        <v>0</v>
      </c>
      <c r="E829" t="s">
        <v>212</v>
      </c>
      <c r="F829" t="s">
        <v>215</v>
      </c>
    </row>
    <row r="830" spans="1:6" x14ac:dyDescent="0.3">
      <c r="A830">
        <v>827</v>
      </c>
      <c r="B830" t="s">
        <v>221</v>
      </c>
      <c r="C830">
        <v>0</v>
      </c>
      <c r="D830">
        <v>0</v>
      </c>
      <c r="E830" t="s">
        <v>212</v>
      </c>
      <c r="F830" t="s">
        <v>215</v>
      </c>
    </row>
    <row r="831" spans="1:6" x14ac:dyDescent="0.3">
      <c r="A831">
        <v>828</v>
      </c>
      <c r="B831" t="s">
        <v>221</v>
      </c>
      <c r="C831">
        <v>4424</v>
      </c>
      <c r="D831">
        <v>0</v>
      </c>
      <c r="E831" t="s">
        <v>212</v>
      </c>
      <c r="F831" t="s">
        <v>215</v>
      </c>
    </row>
    <row r="832" spans="1:6" x14ac:dyDescent="0.3">
      <c r="A832">
        <v>829</v>
      </c>
      <c r="B832" t="s">
        <v>221</v>
      </c>
      <c r="C832">
        <v>4424</v>
      </c>
      <c r="D832">
        <v>0</v>
      </c>
      <c r="E832" t="s">
        <v>212</v>
      </c>
      <c r="F832" t="s">
        <v>215</v>
      </c>
    </row>
    <row r="833" spans="1:6" x14ac:dyDescent="0.3">
      <c r="A833">
        <v>830</v>
      </c>
      <c r="B833" t="s">
        <v>221</v>
      </c>
      <c r="C833">
        <v>0</v>
      </c>
      <c r="D833">
        <v>0</v>
      </c>
      <c r="E833" t="s">
        <v>212</v>
      </c>
      <c r="F833" t="s">
        <v>215</v>
      </c>
    </row>
    <row r="834" spans="1:6" x14ac:dyDescent="0.3">
      <c r="A834">
        <v>831</v>
      </c>
      <c r="B834" t="s">
        <v>221</v>
      </c>
      <c r="C834">
        <v>0</v>
      </c>
      <c r="D834">
        <v>0</v>
      </c>
      <c r="E834" t="s">
        <v>212</v>
      </c>
      <c r="F834" t="s">
        <v>215</v>
      </c>
    </row>
    <row r="835" spans="1:6" x14ac:dyDescent="0.3">
      <c r="A835">
        <v>832</v>
      </c>
      <c r="B835" t="s">
        <v>221</v>
      </c>
      <c r="C835">
        <v>0</v>
      </c>
      <c r="D835">
        <v>0</v>
      </c>
      <c r="E835" t="s">
        <v>212</v>
      </c>
      <c r="F835" t="s">
        <v>215</v>
      </c>
    </row>
    <row r="836" spans="1:6" x14ac:dyDescent="0.3">
      <c r="A836">
        <v>833</v>
      </c>
      <c r="B836" t="s">
        <v>221</v>
      </c>
      <c r="C836">
        <v>4424</v>
      </c>
      <c r="D836">
        <v>0</v>
      </c>
      <c r="E836" t="s">
        <v>212</v>
      </c>
      <c r="F836" t="s">
        <v>215</v>
      </c>
    </row>
    <row r="837" spans="1:6" x14ac:dyDescent="0.3">
      <c r="A837">
        <v>834</v>
      </c>
      <c r="B837" t="s">
        <v>221</v>
      </c>
      <c r="C837">
        <v>0</v>
      </c>
      <c r="D837">
        <v>0</v>
      </c>
      <c r="E837" t="s">
        <v>212</v>
      </c>
      <c r="F837" t="s">
        <v>215</v>
      </c>
    </row>
    <row r="838" spans="1:6" x14ac:dyDescent="0.3">
      <c r="A838">
        <v>835</v>
      </c>
      <c r="B838" t="s">
        <v>221</v>
      </c>
      <c r="C838">
        <v>0</v>
      </c>
      <c r="D838">
        <v>0</v>
      </c>
      <c r="E838" t="s">
        <v>212</v>
      </c>
      <c r="F838" t="s">
        <v>215</v>
      </c>
    </row>
    <row r="839" spans="1:6" x14ac:dyDescent="0.3">
      <c r="A839">
        <v>836</v>
      </c>
      <c r="B839" t="s">
        <v>221</v>
      </c>
      <c r="C839">
        <v>0</v>
      </c>
      <c r="D839">
        <v>0</v>
      </c>
      <c r="E839" t="s">
        <v>212</v>
      </c>
      <c r="F839" t="s">
        <v>215</v>
      </c>
    </row>
    <row r="840" spans="1:6" x14ac:dyDescent="0.3">
      <c r="A840">
        <v>837</v>
      </c>
      <c r="B840" t="s">
        <v>221</v>
      </c>
      <c r="C840">
        <v>0</v>
      </c>
      <c r="D840">
        <v>0</v>
      </c>
      <c r="E840" t="s">
        <v>212</v>
      </c>
      <c r="F840" t="s">
        <v>215</v>
      </c>
    </row>
    <row r="841" spans="1:6" x14ac:dyDescent="0.3">
      <c r="A841">
        <v>838</v>
      </c>
      <c r="B841" t="s">
        <v>221</v>
      </c>
      <c r="C841">
        <v>0</v>
      </c>
      <c r="D841">
        <v>0</v>
      </c>
      <c r="E841" t="s">
        <v>212</v>
      </c>
      <c r="F841" t="s">
        <v>215</v>
      </c>
    </row>
    <row r="842" spans="1:6" x14ac:dyDescent="0.3">
      <c r="A842">
        <v>839</v>
      </c>
      <c r="B842" t="s">
        <v>221</v>
      </c>
      <c r="C842">
        <v>0</v>
      </c>
      <c r="D842">
        <v>0</v>
      </c>
      <c r="E842" t="s">
        <v>212</v>
      </c>
      <c r="F842" t="s">
        <v>215</v>
      </c>
    </row>
    <row r="843" spans="1:6" x14ac:dyDescent="0.3">
      <c r="A843">
        <v>840</v>
      </c>
      <c r="B843" t="s">
        <v>221</v>
      </c>
      <c r="C843">
        <v>0</v>
      </c>
      <c r="D843">
        <v>0</v>
      </c>
      <c r="E843" t="s">
        <v>212</v>
      </c>
      <c r="F843" t="s">
        <v>215</v>
      </c>
    </row>
    <row r="844" spans="1:6" x14ac:dyDescent="0.3">
      <c r="A844">
        <v>841</v>
      </c>
      <c r="B844" t="s">
        <v>221</v>
      </c>
      <c r="C844">
        <v>0</v>
      </c>
      <c r="D844">
        <v>0</v>
      </c>
      <c r="E844" t="s">
        <v>212</v>
      </c>
      <c r="F844" t="s">
        <v>215</v>
      </c>
    </row>
    <row r="845" spans="1:6" x14ac:dyDescent="0.3">
      <c r="A845">
        <v>842</v>
      </c>
      <c r="B845" t="s">
        <v>221</v>
      </c>
      <c r="C845">
        <v>0</v>
      </c>
      <c r="D845">
        <v>0</v>
      </c>
      <c r="E845" t="s">
        <v>212</v>
      </c>
      <c r="F845" t="s">
        <v>215</v>
      </c>
    </row>
    <row r="846" spans="1:6" x14ac:dyDescent="0.3">
      <c r="A846">
        <v>843</v>
      </c>
      <c r="B846" t="s">
        <v>221</v>
      </c>
      <c r="C846">
        <v>0</v>
      </c>
      <c r="D846">
        <v>0</v>
      </c>
      <c r="E846" t="s">
        <v>212</v>
      </c>
      <c r="F846" t="s">
        <v>215</v>
      </c>
    </row>
    <row r="847" spans="1:6" x14ac:dyDescent="0.3">
      <c r="A847">
        <v>844</v>
      </c>
      <c r="B847" t="s">
        <v>221</v>
      </c>
      <c r="C847">
        <v>0</v>
      </c>
      <c r="D847">
        <v>0</v>
      </c>
      <c r="E847" t="s">
        <v>212</v>
      </c>
      <c r="F847" t="s">
        <v>215</v>
      </c>
    </row>
    <row r="848" spans="1:6" x14ac:dyDescent="0.3">
      <c r="A848">
        <v>845</v>
      </c>
      <c r="B848" t="s">
        <v>221</v>
      </c>
      <c r="C848">
        <v>0</v>
      </c>
      <c r="D848">
        <v>0</v>
      </c>
      <c r="E848" t="s">
        <v>212</v>
      </c>
      <c r="F848" t="s">
        <v>215</v>
      </c>
    </row>
    <row r="849" spans="1:6" x14ac:dyDescent="0.3">
      <c r="A849">
        <v>846</v>
      </c>
      <c r="B849" t="s">
        <v>221</v>
      </c>
      <c r="C849">
        <v>0</v>
      </c>
      <c r="D849">
        <v>0</v>
      </c>
      <c r="E849" t="s">
        <v>212</v>
      </c>
      <c r="F849" t="s">
        <v>215</v>
      </c>
    </row>
    <row r="850" spans="1:6" x14ac:dyDescent="0.3">
      <c r="A850">
        <v>847</v>
      </c>
      <c r="B850" t="s">
        <v>221</v>
      </c>
      <c r="C850">
        <v>0</v>
      </c>
      <c r="D850">
        <v>0</v>
      </c>
      <c r="E850" t="s">
        <v>212</v>
      </c>
      <c r="F850" t="s">
        <v>215</v>
      </c>
    </row>
    <row r="851" spans="1:6" x14ac:dyDescent="0.3">
      <c r="A851">
        <v>848</v>
      </c>
      <c r="B851" t="s">
        <v>221</v>
      </c>
      <c r="C851">
        <v>0</v>
      </c>
      <c r="D851">
        <v>0</v>
      </c>
      <c r="E851" t="s">
        <v>212</v>
      </c>
      <c r="F851" t="s">
        <v>215</v>
      </c>
    </row>
    <row r="852" spans="1:6" x14ac:dyDescent="0.3">
      <c r="A852">
        <v>849</v>
      </c>
      <c r="B852" t="s">
        <v>221</v>
      </c>
      <c r="C852">
        <v>0</v>
      </c>
      <c r="D852">
        <v>0</v>
      </c>
      <c r="E852" t="s">
        <v>212</v>
      </c>
      <c r="F852" t="s">
        <v>215</v>
      </c>
    </row>
    <row r="853" spans="1:6" x14ac:dyDescent="0.3">
      <c r="A853">
        <v>850</v>
      </c>
      <c r="B853" t="s">
        <v>221</v>
      </c>
      <c r="C853">
        <v>0</v>
      </c>
      <c r="D853">
        <v>0</v>
      </c>
      <c r="E853" t="s">
        <v>212</v>
      </c>
      <c r="F853" t="s">
        <v>215</v>
      </c>
    </row>
    <row r="854" spans="1:6" x14ac:dyDescent="0.3">
      <c r="A854">
        <v>851</v>
      </c>
      <c r="B854" t="s">
        <v>221</v>
      </c>
      <c r="C854">
        <v>0</v>
      </c>
      <c r="D854">
        <v>0</v>
      </c>
      <c r="E854" t="s">
        <v>212</v>
      </c>
      <c r="F854" t="s">
        <v>215</v>
      </c>
    </row>
    <row r="855" spans="1:6" x14ac:dyDescent="0.3">
      <c r="A855">
        <v>852</v>
      </c>
      <c r="B855" t="s">
        <v>221</v>
      </c>
      <c r="C855">
        <v>0</v>
      </c>
      <c r="D855">
        <v>0</v>
      </c>
      <c r="E855" t="s">
        <v>212</v>
      </c>
      <c r="F855" t="s">
        <v>215</v>
      </c>
    </row>
    <row r="856" spans="1:6" x14ac:dyDescent="0.3">
      <c r="A856">
        <v>853</v>
      </c>
      <c r="B856" t="s">
        <v>221</v>
      </c>
      <c r="C856">
        <v>0</v>
      </c>
      <c r="D856">
        <v>0</v>
      </c>
      <c r="E856" t="s">
        <v>212</v>
      </c>
      <c r="F856" t="s">
        <v>215</v>
      </c>
    </row>
    <row r="857" spans="1:6" x14ac:dyDescent="0.3">
      <c r="A857">
        <v>854</v>
      </c>
      <c r="B857" t="s">
        <v>221</v>
      </c>
      <c r="C857">
        <v>0</v>
      </c>
      <c r="D857">
        <v>0</v>
      </c>
      <c r="E857" t="s">
        <v>212</v>
      </c>
      <c r="F857" t="s">
        <v>215</v>
      </c>
    </row>
    <row r="858" spans="1:6" x14ac:dyDescent="0.3">
      <c r="A858">
        <v>855</v>
      </c>
      <c r="B858" t="s">
        <v>221</v>
      </c>
      <c r="C858">
        <v>0</v>
      </c>
      <c r="D858">
        <v>0</v>
      </c>
      <c r="E858" t="s">
        <v>212</v>
      </c>
      <c r="F858" t="s">
        <v>215</v>
      </c>
    </row>
    <row r="859" spans="1:6" x14ac:dyDescent="0.3">
      <c r="A859">
        <v>856</v>
      </c>
      <c r="B859" t="s">
        <v>221</v>
      </c>
      <c r="C859">
        <v>4424</v>
      </c>
      <c r="D859">
        <v>0</v>
      </c>
      <c r="E859" t="s">
        <v>212</v>
      </c>
      <c r="F859" t="s">
        <v>215</v>
      </c>
    </row>
    <row r="860" spans="1:6" x14ac:dyDescent="0.3">
      <c r="A860">
        <v>857</v>
      </c>
      <c r="B860" t="s">
        <v>221</v>
      </c>
      <c r="C860">
        <v>0</v>
      </c>
      <c r="D860">
        <v>0</v>
      </c>
      <c r="E860" t="s">
        <v>212</v>
      </c>
      <c r="F860" t="s">
        <v>215</v>
      </c>
    </row>
    <row r="861" spans="1:6" x14ac:dyDescent="0.3">
      <c r="A861">
        <v>858</v>
      </c>
      <c r="B861" t="s">
        <v>221</v>
      </c>
      <c r="C861">
        <v>0</v>
      </c>
      <c r="D861">
        <v>0</v>
      </c>
      <c r="E861" t="s">
        <v>212</v>
      </c>
      <c r="F861" t="s">
        <v>215</v>
      </c>
    </row>
    <row r="862" spans="1:6" x14ac:dyDescent="0.3">
      <c r="A862">
        <v>859</v>
      </c>
      <c r="B862" t="s">
        <v>221</v>
      </c>
      <c r="C862">
        <v>0</v>
      </c>
      <c r="D862">
        <v>0</v>
      </c>
      <c r="E862" t="s">
        <v>212</v>
      </c>
      <c r="F862" t="s">
        <v>215</v>
      </c>
    </row>
    <row r="863" spans="1:6" x14ac:dyDescent="0.3">
      <c r="A863">
        <v>860</v>
      </c>
      <c r="B863" t="s">
        <v>221</v>
      </c>
      <c r="C863">
        <v>0</v>
      </c>
      <c r="D863">
        <v>0</v>
      </c>
      <c r="E863" t="s">
        <v>212</v>
      </c>
      <c r="F863" t="s">
        <v>215</v>
      </c>
    </row>
    <row r="864" spans="1:6" x14ac:dyDescent="0.3">
      <c r="A864">
        <v>861</v>
      </c>
      <c r="B864" t="s">
        <v>221</v>
      </c>
      <c r="C864">
        <v>0</v>
      </c>
      <c r="D864">
        <v>0</v>
      </c>
      <c r="E864" t="s">
        <v>212</v>
      </c>
      <c r="F864" t="s">
        <v>215</v>
      </c>
    </row>
    <row r="865" spans="1:6" x14ac:dyDescent="0.3">
      <c r="A865">
        <v>862</v>
      </c>
      <c r="B865" t="s">
        <v>221</v>
      </c>
      <c r="C865">
        <v>4424</v>
      </c>
      <c r="D865">
        <v>0</v>
      </c>
      <c r="E865" t="s">
        <v>212</v>
      </c>
      <c r="F865" t="s">
        <v>215</v>
      </c>
    </row>
    <row r="866" spans="1:6" x14ac:dyDescent="0.3">
      <c r="A866">
        <v>863</v>
      </c>
      <c r="B866" t="s">
        <v>221</v>
      </c>
      <c r="C866">
        <v>0</v>
      </c>
      <c r="D866">
        <v>0</v>
      </c>
      <c r="E866" t="s">
        <v>212</v>
      </c>
      <c r="F866" t="s">
        <v>215</v>
      </c>
    </row>
    <row r="867" spans="1:6" x14ac:dyDescent="0.3">
      <c r="A867">
        <v>864</v>
      </c>
      <c r="B867" t="s">
        <v>221</v>
      </c>
      <c r="C867">
        <v>4424</v>
      </c>
      <c r="D867">
        <v>0</v>
      </c>
      <c r="E867" t="s">
        <v>212</v>
      </c>
      <c r="F867" t="s">
        <v>215</v>
      </c>
    </row>
    <row r="868" spans="1:6" x14ac:dyDescent="0.3">
      <c r="A868">
        <v>865</v>
      </c>
      <c r="B868" t="s">
        <v>221</v>
      </c>
      <c r="C868">
        <v>0</v>
      </c>
      <c r="D868">
        <v>0</v>
      </c>
      <c r="E868" t="s">
        <v>212</v>
      </c>
      <c r="F868" t="s">
        <v>215</v>
      </c>
    </row>
    <row r="869" spans="1:6" x14ac:dyDescent="0.3">
      <c r="A869">
        <v>866</v>
      </c>
      <c r="B869" t="s">
        <v>221</v>
      </c>
      <c r="C869">
        <v>0</v>
      </c>
      <c r="D869">
        <v>0</v>
      </c>
      <c r="E869" t="s">
        <v>212</v>
      </c>
      <c r="F869" t="s">
        <v>215</v>
      </c>
    </row>
    <row r="870" spans="1:6" x14ac:dyDescent="0.3">
      <c r="A870">
        <v>867</v>
      </c>
      <c r="B870" t="s">
        <v>221</v>
      </c>
      <c r="C870">
        <v>4424</v>
      </c>
      <c r="D870">
        <v>0</v>
      </c>
      <c r="E870" t="s">
        <v>212</v>
      </c>
      <c r="F870" t="s">
        <v>215</v>
      </c>
    </row>
    <row r="871" spans="1:6" x14ac:dyDescent="0.3">
      <c r="A871">
        <v>868</v>
      </c>
      <c r="B871" t="s">
        <v>221</v>
      </c>
      <c r="C871">
        <v>0</v>
      </c>
      <c r="D871">
        <v>0</v>
      </c>
      <c r="E871" t="s">
        <v>212</v>
      </c>
      <c r="F871" t="s">
        <v>215</v>
      </c>
    </row>
    <row r="872" spans="1:6" x14ac:dyDescent="0.3">
      <c r="A872">
        <v>869</v>
      </c>
      <c r="B872" t="s">
        <v>221</v>
      </c>
      <c r="C872">
        <v>4424</v>
      </c>
      <c r="D872">
        <v>0</v>
      </c>
      <c r="E872" t="s">
        <v>212</v>
      </c>
      <c r="F872" t="s">
        <v>215</v>
      </c>
    </row>
    <row r="873" spans="1:6" x14ac:dyDescent="0.3">
      <c r="A873">
        <v>870</v>
      </c>
      <c r="B873" t="s">
        <v>221</v>
      </c>
      <c r="C873">
        <v>0</v>
      </c>
      <c r="D873">
        <v>0</v>
      </c>
      <c r="E873" t="s">
        <v>212</v>
      </c>
      <c r="F873" t="s">
        <v>215</v>
      </c>
    </row>
    <row r="874" spans="1:6" x14ac:dyDescent="0.3">
      <c r="A874">
        <v>871</v>
      </c>
      <c r="B874" t="s">
        <v>221</v>
      </c>
      <c r="C874">
        <v>0</v>
      </c>
      <c r="D874">
        <v>0</v>
      </c>
      <c r="E874" t="s">
        <v>212</v>
      </c>
      <c r="F874" t="s">
        <v>215</v>
      </c>
    </row>
    <row r="875" spans="1:6" x14ac:dyDescent="0.3">
      <c r="A875">
        <v>872</v>
      </c>
      <c r="B875" t="s">
        <v>221</v>
      </c>
      <c r="C875">
        <v>0</v>
      </c>
      <c r="D875">
        <v>0</v>
      </c>
      <c r="E875" t="s">
        <v>212</v>
      </c>
      <c r="F875" t="s">
        <v>215</v>
      </c>
    </row>
    <row r="876" spans="1:6" x14ac:dyDescent="0.3">
      <c r="A876">
        <v>873</v>
      </c>
      <c r="B876" t="s">
        <v>221</v>
      </c>
      <c r="C876">
        <v>0</v>
      </c>
      <c r="D876">
        <v>0</v>
      </c>
      <c r="E876" t="s">
        <v>212</v>
      </c>
      <c r="F876" t="s">
        <v>215</v>
      </c>
    </row>
    <row r="877" spans="1:6" x14ac:dyDescent="0.3">
      <c r="A877">
        <v>874</v>
      </c>
      <c r="B877" t="s">
        <v>221</v>
      </c>
      <c r="C877">
        <v>0</v>
      </c>
      <c r="D877">
        <v>0</v>
      </c>
      <c r="E877" t="s">
        <v>212</v>
      </c>
      <c r="F877" t="s">
        <v>215</v>
      </c>
    </row>
    <row r="878" spans="1:6" x14ac:dyDescent="0.3">
      <c r="A878">
        <v>875</v>
      </c>
      <c r="B878" t="s">
        <v>221</v>
      </c>
      <c r="C878">
        <v>0</v>
      </c>
      <c r="D878">
        <v>0</v>
      </c>
      <c r="E878" t="s">
        <v>212</v>
      </c>
      <c r="F878" t="s">
        <v>215</v>
      </c>
    </row>
    <row r="879" spans="1:6" x14ac:dyDescent="0.3">
      <c r="A879">
        <v>876</v>
      </c>
      <c r="B879" t="s">
        <v>221</v>
      </c>
      <c r="C879">
        <v>0</v>
      </c>
      <c r="D879">
        <v>0</v>
      </c>
      <c r="E879" t="s">
        <v>212</v>
      </c>
      <c r="F879" t="s">
        <v>215</v>
      </c>
    </row>
    <row r="880" spans="1:6" x14ac:dyDescent="0.3">
      <c r="A880">
        <v>877</v>
      </c>
      <c r="B880" t="s">
        <v>221</v>
      </c>
      <c r="C880">
        <v>0</v>
      </c>
      <c r="D880">
        <v>0</v>
      </c>
      <c r="E880" t="s">
        <v>212</v>
      </c>
      <c r="F880" t="s">
        <v>215</v>
      </c>
    </row>
    <row r="881" spans="1:6" x14ac:dyDescent="0.3">
      <c r="A881">
        <v>878</v>
      </c>
      <c r="B881" t="s">
        <v>221</v>
      </c>
      <c r="C881">
        <v>0</v>
      </c>
      <c r="D881">
        <v>0</v>
      </c>
      <c r="E881" t="s">
        <v>212</v>
      </c>
      <c r="F881" t="s">
        <v>215</v>
      </c>
    </row>
    <row r="882" spans="1:6" x14ac:dyDescent="0.3">
      <c r="A882">
        <v>879</v>
      </c>
      <c r="B882" t="s">
        <v>221</v>
      </c>
      <c r="C882">
        <v>0</v>
      </c>
      <c r="D882">
        <v>0</v>
      </c>
      <c r="E882" t="s">
        <v>212</v>
      </c>
      <c r="F882" t="s">
        <v>215</v>
      </c>
    </row>
    <row r="883" spans="1:6" x14ac:dyDescent="0.3">
      <c r="A883">
        <v>880</v>
      </c>
      <c r="B883" t="s">
        <v>221</v>
      </c>
      <c r="C883">
        <v>0</v>
      </c>
      <c r="D883">
        <v>0</v>
      </c>
      <c r="E883" t="s">
        <v>212</v>
      </c>
      <c r="F883" t="s">
        <v>215</v>
      </c>
    </row>
    <row r="884" spans="1:6" x14ac:dyDescent="0.3">
      <c r="A884">
        <v>881</v>
      </c>
      <c r="B884" t="s">
        <v>221</v>
      </c>
      <c r="C884">
        <v>0</v>
      </c>
      <c r="D884">
        <v>0</v>
      </c>
      <c r="E884" t="s">
        <v>212</v>
      </c>
      <c r="F884" t="s">
        <v>215</v>
      </c>
    </row>
    <row r="885" spans="1:6" x14ac:dyDescent="0.3">
      <c r="A885">
        <v>882</v>
      </c>
      <c r="B885" t="s">
        <v>221</v>
      </c>
      <c r="C885">
        <v>0</v>
      </c>
      <c r="D885">
        <v>0</v>
      </c>
      <c r="E885" t="s">
        <v>212</v>
      </c>
      <c r="F885" t="s">
        <v>215</v>
      </c>
    </row>
    <row r="886" spans="1:6" x14ac:dyDescent="0.3">
      <c r="A886">
        <v>883</v>
      </c>
      <c r="B886" t="s">
        <v>221</v>
      </c>
      <c r="C886">
        <v>0</v>
      </c>
      <c r="D886">
        <v>0</v>
      </c>
      <c r="E886" t="s">
        <v>212</v>
      </c>
      <c r="F886" t="s">
        <v>215</v>
      </c>
    </row>
    <row r="887" spans="1:6" x14ac:dyDescent="0.3">
      <c r="A887">
        <v>884</v>
      </c>
      <c r="B887" t="s">
        <v>221</v>
      </c>
      <c r="C887">
        <v>0</v>
      </c>
      <c r="D887">
        <v>0</v>
      </c>
      <c r="E887" t="s">
        <v>212</v>
      </c>
      <c r="F887" t="s">
        <v>215</v>
      </c>
    </row>
    <row r="888" spans="1:6" x14ac:dyDescent="0.3">
      <c r="A888">
        <v>885</v>
      </c>
      <c r="B888" t="s">
        <v>221</v>
      </c>
      <c r="C888">
        <v>0</v>
      </c>
      <c r="D888">
        <v>0</v>
      </c>
      <c r="E888" t="s">
        <v>212</v>
      </c>
      <c r="F888" t="s">
        <v>215</v>
      </c>
    </row>
    <row r="889" spans="1:6" x14ac:dyDescent="0.3">
      <c r="A889">
        <v>886</v>
      </c>
      <c r="B889" t="s">
        <v>221</v>
      </c>
      <c r="C889">
        <v>0</v>
      </c>
      <c r="D889">
        <v>0</v>
      </c>
      <c r="E889" t="s">
        <v>212</v>
      </c>
      <c r="F889" t="s">
        <v>215</v>
      </c>
    </row>
    <row r="890" spans="1:6" x14ac:dyDescent="0.3">
      <c r="A890">
        <v>887</v>
      </c>
      <c r="B890" t="s">
        <v>221</v>
      </c>
      <c r="C890">
        <v>0</v>
      </c>
      <c r="D890">
        <v>0</v>
      </c>
      <c r="E890" t="s">
        <v>212</v>
      </c>
      <c r="F890" t="s">
        <v>215</v>
      </c>
    </row>
    <row r="891" spans="1:6" x14ac:dyDescent="0.3">
      <c r="A891">
        <v>888</v>
      </c>
      <c r="B891" t="s">
        <v>221</v>
      </c>
      <c r="C891">
        <v>0</v>
      </c>
      <c r="D891">
        <v>0</v>
      </c>
      <c r="E891" t="s">
        <v>212</v>
      </c>
      <c r="F891" t="s">
        <v>215</v>
      </c>
    </row>
    <row r="892" spans="1:6" x14ac:dyDescent="0.3">
      <c r="A892">
        <v>889</v>
      </c>
      <c r="B892" t="s">
        <v>221</v>
      </c>
      <c r="C892">
        <v>0</v>
      </c>
      <c r="D892">
        <v>0</v>
      </c>
      <c r="E892" t="s">
        <v>212</v>
      </c>
      <c r="F892" t="s">
        <v>215</v>
      </c>
    </row>
    <row r="893" spans="1:6" x14ac:dyDescent="0.3">
      <c r="A893">
        <v>890</v>
      </c>
      <c r="B893" t="s">
        <v>221</v>
      </c>
      <c r="C893">
        <v>0</v>
      </c>
      <c r="D893">
        <v>0</v>
      </c>
      <c r="E893" t="s">
        <v>212</v>
      </c>
      <c r="F893" t="s">
        <v>215</v>
      </c>
    </row>
    <row r="894" spans="1:6" x14ac:dyDescent="0.3">
      <c r="A894">
        <v>891</v>
      </c>
      <c r="B894" t="s">
        <v>221</v>
      </c>
      <c r="C894">
        <v>0</v>
      </c>
      <c r="D894">
        <v>0</v>
      </c>
      <c r="E894" t="s">
        <v>212</v>
      </c>
      <c r="F894" t="s">
        <v>215</v>
      </c>
    </row>
    <row r="895" spans="1:6" x14ac:dyDescent="0.3">
      <c r="A895">
        <v>892</v>
      </c>
      <c r="B895" t="s">
        <v>221</v>
      </c>
      <c r="C895">
        <v>4424</v>
      </c>
      <c r="D895">
        <v>0</v>
      </c>
      <c r="E895" t="s">
        <v>212</v>
      </c>
      <c r="F895" t="s">
        <v>215</v>
      </c>
    </row>
    <row r="896" spans="1:6" x14ac:dyDescent="0.3">
      <c r="A896">
        <v>893</v>
      </c>
      <c r="B896" t="s">
        <v>221</v>
      </c>
      <c r="C896">
        <v>0</v>
      </c>
      <c r="D896">
        <v>0</v>
      </c>
      <c r="E896" t="s">
        <v>212</v>
      </c>
      <c r="F896" t="s">
        <v>215</v>
      </c>
    </row>
    <row r="897" spans="1:6" x14ac:dyDescent="0.3">
      <c r="A897">
        <v>894</v>
      </c>
      <c r="B897" t="s">
        <v>221</v>
      </c>
      <c r="C897">
        <v>0</v>
      </c>
      <c r="D897">
        <v>0</v>
      </c>
      <c r="E897" t="s">
        <v>212</v>
      </c>
      <c r="F897" t="s">
        <v>215</v>
      </c>
    </row>
    <row r="898" spans="1:6" x14ac:dyDescent="0.3">
      <c r="A898">
        <v>895</v>
      </c>
      <c r="B898" t="s">
        <v>221</v>
      </c>
      <c r="C898">
        <v>0</v>
      </c>
      <c r="D898">
        <v>0</v>
      </c>
      <c r="E898" t="s">
        <v>212</v>
      </c>
      <c r="F898" t="s">
        <v>215</v>
      </c>
    </row>
    <row r="899" spans="1:6" x14ac:dyDescent="0.3">
      <c r="A899">
        <v>896</v>
      </c>
      <c r="B899" t="s">
        <v>221</v>
      </c>
      <c r="C899">
        <v>0</v>
      </c>
      <c r="D899">
        <v>0</v>
      </c>
      <c r="E899" t="s">
        <v>212</v>
      </c>
      <c r="F899" t="s">
        <v>215</v>
      </c>
    </row>
    <row r="900" spans="1:6" x14ac:dyDescent="0.3">
      <c r="A900">
        <v>897</v>
      </c>
      <c r="B900" t="s">
        <v>221</v>
      </c>
      <c r="C900">
        <v>0</v>
      </c>
      <c r="D900">
        <v>0</v>
      </c>
      <c r="E900" t="s">
        <v>212</v>
      </c>
      <c r="F900" t="s">
        <v>215</v>
      </c>
    </row>
    <row r="901" spans="1:6" x14ac:dyDescent="0.3">
      <c r="A901">
        <v>898</v>
      </c>
      <c r="B901" t="s">
        <v>221</v>
      </c>
      <c r="C901">
        <v>4424</v>
      </c>
      <c r="D901">
        <v>0</v>
      </c>
      <c r="E901" t="s">
        <v>212</v>
      </c>
      <c r="F901" t="s">
        <v>215</v>
      </c>
    </row>
    <row r="902" spans="1:6" x14ac:dyDescent="0.3">
      <c r="A902">
        <v>899</v>
      </c>
      <c r="B902" t="s">
        <v>221</v>
      </c>
      <c r="C902">
        <v>0</v>
      </c>
      <c r="D902">
        <v>0</v>
      </c>
      <c r="E902" t="s">
        <v>212</v>
      </c>
      <c r="F902" t="s">
        <v>215</v>
      </c>
    </row>
    <row r="903" spans="1:6" x14ac:dyDescent="0.3">
      <c r="A903">
        <v>900</v>
      </c>
      <c r="B903" t="s">
        <v>221</v>
      </c>
      <c r="C903">
        <v>0</v>
      </c>
      <c r="D903">
        <v>0</v>
      </c>
      <c r="E903" t="s">
        <v>212</v>
      </c>
      <c r="F903" t="s">
        <v>215</v>
      </c>
    </row>
    <row r="904" spans="1:6" x14ac:dyDescent="0.3">
      <c r="A904">
        <v>901</v>
      </c>
      <c r="B904" t="s">
        <v>221</v>
      </c>
      <c r="C904">
        <v>0</v>
      </c>
      <c r="D904">
        <v>0</v>
      </c>
      <c r="E904" t="s">
        <v>212</v>
      </c>
      <c r="F904" t="s">
        <v>215</v>
      </c>
    </row>
    <row r="905" spans="1:6" x14ac:dyDescent="0.3">
      <c r="A905">
        <v>902</v>
      </c>
      <c r="B905" t="s">
        <v>221</v>
      </c>
      <c r="C905">
        <v>0</v>
      </c>
      <c r="D905">
        <v>0</v>
      </c>
      <c r="E905" t="s">
        <v>212</v>
      </c>
      <c r="F905" t="s">
        <v>215</v>
      </c>
    </row>
    <row r="906" spans="1:6" x14ac:dyDescent="0.3">
      <c r="A906">
        <v>903</v>
      </c>
      <c r="B906" t="s">
        <v>221</v>
      </c>
      <c r="C906">
        <v>4424</v>
      </c>
      <c r="D906">
        <v>0</v>
      </c>
      <c r="E906" t="s">
        <v>212</v>
      </c>
      <c r="F906" t="s">
        <v>215</v>
      </c>
    </row>
    <row r="907" spans="1:6" x14ac:dyDescent="0.3">
      <c r="A907">
        <v>904</v>
      </c>
      <c r="B907" t="s">
        <v>221</v>
      </c>
      <c r="C907">
        <v>0</v>
      </c>
      <c r="D907">
        <v>0</v>
      </c>
      <c r="E907" t="s">
        <v>212</v>
      </c>
      <c r="F907" t="s">
        <v>215</v>
      </c>
    </row>
    <row r="908" spans="1:6" x14ac:dyDescent="0.3">
      <c r="A908">
        <v>905</v>
      </c>
      <c r="B908" t="s">
        <v>221</v>
      </c>
      <c r="C908">
        <v>0</v>
      </c>
      <c r="D908">
        <v>0</v>
      </c>
      <c r="E908" t="s">
        <v>212</v>
      </c>
      <c r="F908" t="s">
        <v>215</v>
      </c>
    </row>
    <row r="909" spans="1:6" x14ac:dyDescent="0.3">
      <c r="A909">
        <v>906</v>
      </c>
      <c r="B909" t="s">
        <v>221</v>
      </c>
      <c r="C909">
        <v>0</v>
      </c>
      <c r="D909">
        <v>0</v>
      </c>
      <c r="E909" t="s">
        <v>212</v>
      </c>
      <c r="F909" t="s">
        <v>215</v>
      </c>
    </row>
    <row r="910" spans="1:6" x14ac:dyDescent="0.3">
      <c r="A910">
        <v>907</v>
      </c>
      <c r="B910" t="s">
        <v>221</v>
      </c>
      <c r="C910">
        <v>0</v>
      </c>
      <c r="D910">
        <v>0</v>
      </c>
      <c r="E910" t="s">
        <v>212</v>
      </c>
      <c r="F910" t="s">
        <v>215</v>
      </c>
    </row>
    <row r="911" spans="1:6" x14ac:dyDescent="0.3">
      <c r="A911">
        <v>908</v>
      </c>
      <c r="B911" t="s">
        <v>221</v>
      </c>
      <c r="C911">
        <v>0</v>
      </c>
      <c r="D911">
        <v>0</v>
      </c>
      <c r="E911" t="s">
        <v>212</v>
      </c>
      <c r="F911" t="s">
        <v>215</v>
      </c>
    </row>
    <row r="912" spans="1:6" x14ac:dyDescent="0.3">
      <c r="A912">
        <v>909</v>
      </c>
      <c r="B912" t="s">
        <v>221</v>
      </c>
      <c r="C912">
        <v>0</v>
      </c>
      <c r="D912">
        <v>0</v>
      </c>
      <c r="E912" t="s">
        <v>212</v>
      </c>
      <c r="F912" t="s">
        <v>215</v>
      </c>
    </row>
    <row r="913" spans="1:6" x14ac:dyDescent="0.3">
      <c r="A913">
        <v>910</v>
      </c>
      <c r="B913" t="s">
        <v>221</v>
      </c>
      <c r="C913">
        <v>0</v>
      </c>
      <c r="D913">
        <v>0</v>
      </c>
      <c r="E913" t="s">
        <v>212</v>
      </c>
      <c r="F913" t="s">
        <v>215</v>
      </c>
    </row>
    <row r="914" spans="1:6" x14ac:dyDescent="0.3">
      <c r="A914">
        <v>911</v>
      </c>
      <c r="B914" t="s">
        <v>221</v>
      </c>
      <c r="C914">
        <v>0</v>
      </c>
      <c r="D914">
        <v>0</v>
      </c>
      <c r="E914" t="s">
        <v>212</v>
      </c>
      <c r="F914" t="s">
        <v>215</v>
      </c>
    </row>
    <row r="915" spans="1:6" x14ac:dyDescent="0.3">
      <c r="A915">
        <v>912</v>
      </c>
      <c r="B915" t="s">
        <v>221</v>
      </c>
      <c r="C915">
        <v>0</v>
      </c>
      <c r="D915">
        <v>0</v>
      </c>
      <c r="E915" t="s">
        <v>212</v>
      </c>
      <c r="F915" t="s">
        <v>215</v>
      </c>
    </row>
    <row r="916" spans="1:6" x14ac:dyDescent="0.3">
      <c r="A916">
        <v>913</v>
      </c>
      <c r="B916" t="s">
        <v>221</v>
      </c>
      <c r="C916">
        <v>0</v>
      </c>
      <c r="D916">
        <v>0</v>
      </c>
      <c r="E916" t="s">
        <v>212</v>
      </c>
      <c r="F916" t="s">
        <v>215</v>
      </c>
    </row>
    <row r="917" spans="1:6" x14ac:dyDescent="0.3">
      <c r="A917">
        <v>914</v>
      </c>
      <c r="B917" t="s">
        <v>221</v>
      </c>
      <c r="C917">
        <v>0</v>
      </c>
      <c r="D917">
        <v>0</v>
      </c>
      <c r="E917" t="s">
        <v>212</v>
      </c>
      <c r="F917" t="s">
        <v>215</v>
      </c>
    </row>
    <row r="918" spans="1:6" x14ac:dyDescent="0.3">
      <c r="A918">
        <v>915</v>
      </c>
      <c r="B918" t="s">
        <v>221</v>
      </c>
      <c r="C918">
        <v>0</v>
      </c>
      <c r="D918">
        <v>0</v>
      </c>
      <c r="E918" t="s">
        <v>212</v>
      </c>
      <c r="F918" t="s">
        <v>215</v>
      </c>
    </row>
    <row r="919" spans="1:6" x14ac:dyDescent="0.3">
      <c r="A919">
        <v>916</v>
      </c>
      <c r="B919" t="s">
        <v>221</v>
      </c>
      <c r="C919">
        <v>0</v>
      </c>
      <c r="D919">
        <v>0</v>
      </c>
      <c r="E919" t="s">
        <v>212</v>
      </c>
      <c r="F919" t="s">
        <v>215</v>
      </c>
    </row>
    <row r="920" spans="1:6" x14ac:dyDescent="0.3">
      <c r="A920">
        <v>917</v>
      </c>
      <c r="B920" t="s">
        <v>221</v>
      </c>
      <c r="C920">
        <v>0</v>
      </c>
      <c r="D920">
        <v>0</v>
      </c>
      <c r="E920" t="s">
        <v>212</v>
      </c>
      <c r="F920" t="s">
        <v>215</v>
      </c>
    </row>
    <row r="921" spans="1:6" x14ac:dyDescent="0.3">
      <c r="A921">
        <v>918</v>
      </c>
      <c r="B921" t="s">
        <v>221</v>
      </c>
      <c r="C921">
        <v>0</v>
      </c>
      <c r="D921">
        <v>0</v>
      </c>
      <c r="E921" t="s">
        <v>212</v>
      </c>
      <c r="F921" t="s">
        <v>215</v>
      </c>
    </row>
    <row r="922" spans="1:6" x14ac:dyDescent="0.3">
      <c r="A922">
        <v>919</v>
      </c>
      <c r="B922" t="s">
        <v>221</v>
      </c>
      <c r="C922">
        <v>0</v>
      </c>
      <c r="D922">
        <v>0</v>
      </c>
      <c r="E922" t="s">
        <v>212</v>
      </c>
      <c r="F922" t="s">
        <v>215</v>
      </c>
    </row>
    <row r="923" spans="1:6" x14ac:dyDescent="0.3">
      <c r="A923">
        <v>920</v>
      </c>
      <c r="B923" t="s">
        <v>221</v>
      </c>
      <c r="C923">
        <v>0</v>
      </c>
      <c r="D923">
        <v>0</v>
      </c>
      <c r="E923" t="s">
        <v>212</v>
      </c>
      <c r="F923" t="s">
        <v>215</v>
      </c>
    </row>
    <row r="924" spans="1:6" x14ac:dyDescent="0.3">
      <c r="A924">
        <v>921</v>
      </c>
      <c r="B924" t="s">
        <v>221</v>
      </c>
      <c r="C924">
        <v>4424</v>
      </c>
      <c r="D924">
        <v>0</v>
      </c>
      <c r="E924" t="s">
        <v>212</v>
      </c>
      <c r="F924" t="s">
        <v>215</v>
      </c>
    </row>
    <row r="925" spans="1:6" x14ac:dyDescent="0.3">
      <c r="A925">
        <v>922</v>
      </c>
      <c r="B925" t="s">
        <v>221</v>
      </c>
      <c r="C925">
        <v>0</v>
      </c>
      <c r="D925">
        <v>0</v>
      </c>
      <c r="E925" t="s">
        <v>212</v>
      </c>
      <c r="F925" t="s">
        <v>215</v>
      </c>
    </row>
    <row r="926" spans="1:6" x14ac:dyDescent="0.3">
      <c r="A926">
        <v>923</v>
      </c>
      <c r="B926" t="s">
        <v>221</v>
      </c>
      <c r="C926">
        <v>0</v>
      </c>
      <c r="D926">
        <v>0</v>
      </c>
      <c r="E926" t="s">
        <v>212</v>
      </c>
      <c r="F926" t="s">
        <v>215</v>
      </c>
    </row>
    <row r="927" spans="1:6" x14ac:dyDescent="0.3">
      <c r="A927">
        <v>924</v>
      </c>
      <c r="B927" t="s">
        <v>221</v>
      </c>
      <c r="C927">
        <v>0</v>
      </c>
      <c r="D927">
        <v>0</v>
      </c>
      <c r="E927" t="s">
        <v>212</v>
      </c>
      <c r="F927" t="s">
        <v>215</v>
      </c>
    </row>
    <row r="928" spans="1:6" x14ac:dyDescent="0.3">
      <c r="A928">
        <v>925</v>
      </c>
      <c r="B928" t="s">
        <v>221</v>
      </c>
      <c r="C928">
        <v>0</v>
      </c>
      <c r="D928">
        <v>0</v>
      </c>
      <c r="E928" t="s">
        <v>212</v>
      </c>
      <c r="F928" t="s">
        <v>215</v>
      </c>
    </row>
    <row r="929" spans="1:6" x14ac:dyDescent="0.3">
      <c r="A929">
        <v>926</v>
      </c>
      <c r="B929" t="s">
        <v>221</v>
      </c>
      <c r="C929">
        <v>0</v>
      </c>
      <c r="D929">
        <v>0</v>
      </c>
      <c r="E929" t="s">
        <v>212</v>
      </c>
      <c r="F929" t="s">
        <v>215</v>
      </c>
    </row>
    <row r="930" spans="1:6" x14ac:dyDescent="0.3">
      <c r="A930">
        <v>927</v>
      </c>
      <c r="B930" t="s">
        <v>221</v>
      </c>
      <c r="C930">
        <v>0</v>
      </c>
      <c r="D930">
        <v>0</v>
      </c>
      <c r="E930" t="s">
        <v>212</v>
      </c>
      <c r="F930" t="s">
        <v>215</v>
      </c>
    </row>
    <row r="931" spans="1:6" x14ac:dyDescent="0.3">
      <c r="A931">
        <v>928</v>
      </c>
      <c r="B931" t="s">
        <v>221</v>
      </c>
      <c r="C931">
        <v>0</v>
      </c>
      <c r="D931">
        <v>0</v>
      </c>
      <c r="E931" t="s">
        <v>212</v>
      </c>
      <c r="F931" t="s">
        <v>215</v>
      </c>
    </row>
    <row r="932" spans="1:6" x14ac:dyDescent="0.3">
      <c r="A932">
        <v>929</v>
      </c>
      <c r="B932" t="s">
        <v>221</v>
      </c>
      <c r="C932">
        <v>0</v>
      </c>
      <c r="D932">
        <v>0</v>
      </c>
      <c r="E932" t="s">
        <v>212</v>
      </c>
      <c r="F932" t="s">
        <v>215</v>
      </c>
    </row>
    <row r="933" spans="1:6" x14ac:dyDescent="0.3">
      <c r="A933">
        <v>930</v>
      </c>
      <c r="B933" t="s">
        <v>221</v>
      </c>
      <c r="C933">
        <v>0</v>
      </c>
      <c r="D933">
        <v>0</v>
      </c>
      <c r="E933" t="s">
        <v>212</v>
      </c>
      <c r="F933" t="s">
        <v>215</v>
      </c>
    </row>
    <row r="934" spans="1:6" x14ac:dyDescent="0.3">
      <c r="A934">
        <v>931</v>
      </c>
      <c r="B934" t="s">
        <v>221</v>
      </c>
      <c r="C934">
        <v>0</v>
      </c>
      <c r="D934">
        <v>0</v>
      </c>
      <c r="E934" t="s">
        <v>212</v>
      </c>
      <c r="F934" t="s">
        <v>215</v>
      </c>
    </row>
    <row r="935" spans="1:6" x14ac:dyDescent="0.3">
      <c r="A935">
        <v>932</v>
      </c>
      <c r="B935" t="s">
        <v>221</v>
      </c>
      <c r="C935">
        <v>0</v>
      </c>
      <c r="D935">
        <v>0</v>
      </c>
      <c r="E935" t="s">
        <v>212</v>
      </c>
      <c r="F935" t="s">
        <v>215</v>
      </c>
    </row>
    <row r="936" spans="1:6" x14ac:dyDescent="0.3">
      <c r="A936">
        <v>933</v>
      </c>
      <c r="B936" t="s">
        <v>221</v>
      </c>
      <c r="C936">
        <v>0</v>
      </c>
      <c r="D936">
        <v>0</v>
      </c>
      <c r="E936" t="s">
        <v>212</v>
      </c>
      <c r="F936" t="s">
        <v>215</v>
      </c>
    </row>
    <row r="937" spans="1:6" x14ac:dyDescent="0.3">
      <c r="A937">
        <v>934</v>
      </c>
      <c r="B937" t="s">
        <v>221</v>
      </c>
      <c r="C937">
        <v>0</v>
      </c>
      <c r="D937">
        <v>0</v>
      </c>
      <c r="E937" t="s">
        <v>212</v>
      </c>
      <c r="F937" t="s">
        <v>215</v>
      </c>
    </row>
    <row r="938" spans="1:6" x14ac:dyDescent="0.3">
      <c r="A938">
        <v>935</v>
      </c>
      <c r="B938" t="s">
        <v>221</v>
      </c>
      <c r="C938">
        <v>0</v>
      </c>
      <c r="D938">
        <v>0</v>
      </c>
      <c r="E938" t="s">
        <v>212</v>
      </c>
      <c r="F938" t="s">
        <v>215</v>
      </c>
    </row>
    <row r="939" spans="1:6" x14ac:dyDescent="0.3">
      <c r="A939">
        <v>936</v>
      </c>
      <c r="B939" t="s">
        <v>221</v>
      </c>
      <c r="C939">
        <v>0</v>
      </c>
      <c r="D939">
        <v>0</v>
      </c>
      <c r="E939" t="s">
        <v>212</v>
      </c>
      <c r="F939" t="s">
        <v>215</v>
      </c>
    </row>
    <row r="940" spans="1:6" x14ac:dyDescent="0.3">
      <c r="A940">
        <v>937</v>
      </c>
      <c r="B940" t="s">
        <v>221</v>
      </c>
      <c r="C940">
        <v>4424</v>
      </c>
      <c r="D940">
        <v>0</v>
      </c>
      <c r="E940" t="s">
        <v>212</v>
      </c>
      <c r="F940" t="s">
        <v>215</v>
      </c>
    </row>
    <row r="941" spans="1:6" x14ac:dyDescent="0.3">
      <c r="A941">
        <v>938</v>
      </c>
      <c r="B941" t="s">
        <v>221</v>
      </c>
      <c r="C941">
        <v>0</v>
      </c>
      <c r="D941">
        <v>0</v>
      </c>
      <c r="E941" t="s">
        <v>212</v>
      </c>
      <c r="F941" t="s">
        <v>215</v>
      </c>
    </row>
    <row r="942" spans="1:6" x14ac:dyDescent="0.3">
      <c r="A942">
        <v>939</v>
      </c>
      <c r="B942" t="s">
        <v>221</v>
      </c>
      <c r="C942">
        <v>0</v>
      </c>
      <c r="D942">
        <v>0</v>
      </c>
      <c r="E942" t="s">
        <v>212</v>
      </c>
      <c r="F942" t="s">
        <v>215</v>
      </c>
    </row>
    <row r="943" spans="1:6" x14ac:dyDescent="0.3">
      <c r="A943">
        <v>940</v>
      </c>
      <c r="B943" t="s">
        <v>221</v>
      </c>
      <c r="C943">
        <v>0</v>
      </c>
      <c r="D943">
        <v>0</v>
      </c>
      <c r="E943" t="s">
        <v>212</v>
      </c>
      <c r="F943" t="s">
        <v>215</v>
      </c>
    </row>
    <row r="944" spans="1:6" x14ac:dyDescent="0.3">
      <c r="A944">
        <v>941</v>
      </c>
      <c r="B944" t="s">
        <v>221</v>
      </c>
      <c r="C944">
        <v>4424</v>
      </c>
      <c r="D944">
        <v>0</v>
      </c>
      <c r="E944" t="s">
        <v>212</v>
      </c>
      <c r="F944" t="s">
        <v>215</v>
      </c>
    </row>
    <row r="945" spans="1:6" x14ac:dyDescent="0.3">
      <c r="A945">
        <v>942</v>
      </c>
      <c r="B945" t="s">
        <v>221</v>
      </c>
      <c r="C945">
        <v>0</v>
      </c>
      <c r="D945">
        <v>0</v>
      </c>
      <c r="E945" t="s">
        <v>212</v>
      </c>
      <c r="F945" t="s">
        <v>215</v>
      </c>
    </row>
    <row r="946" spans="1:6" x14ac:dyDescent="0.3">
      <c r="A946">
        <v>943</v>
      </c>
      <c r="B946" t="s">
        <v>221</v>
      </c>
      <c r="C946">
        <v>0</v>
      </c>
      <c r="D946">
        <v>0</v>
      </c>
      <c r="E946" t="s">
        <v>212</v>
      </c>
      <c r="F946" t="s">
        <v>215</v>
      </c>
    </row>
    <row r="947" spans="1:6" x14ac:dyDescent="0.3">
      <c r="A947">
        <v>944</v>
      </c>
      <c r="B947" t="s">
        <v>221</v>
      </c>
      <c r="C947">
        <v>0</v>
      </c>
      <c r="D947">
        <v>0</v>
      </c>
      <c r="E947" t="s">
        <v>212</v>
      </c>
      <c r="F947" t="s">
        <v>215</v>
      </c>
    </row>
    <row r="948" spans="1:6" x14ac:dyDescent="0.3">
      <c r="A948">
        <v>945</v>
      </c>
      <c r="B948" t="s">
        <v>221</v>
      </c>
      <c r="C948">
        <v>0</v>
      </c>
      <c r="D948">
        <v>0</v>
      </c>
      <c r="E948" t="s">
        <v>212</v>
      </c>
      <c r="F948" t="s">
        <v>215</v>
      </c>
    </row>
    <row r="949" spans="1:6" x14ac:dyDescent="0.3">
      <c r="A949">
        <v>946</v>
      </c>
      <c r="B949" t="s">
        <v>221</v>
      </c>
      <c r="C949">
        <v>0</v>
      </c>
      <c r="D949">
        <v>0</v>
      </c>
      <c r="E949" t="s">
        <v>212</v>
      </c>
      <c r="F949" t="s">
        <v>215</v>
      </c>
    </row>
    <row r="950" spans="1:6" x14ac:dyDescent="0.3">
      <c r="A950">
        <v>947</v>
      </c>
      <c r="B950" t="s">
        <v>221</v>
      </c>
      <c r="C950">
        <v>0</v>
      </c>
      <c r="D950">
        <v>0</v>
      </c>
      <c r="E950" t="s">
        <v>212</v>
      </c>
      <c r="F950" t="s">
        <v>215</v>
      </c>
    </row>
    <row r="951" spans="1:6" x14ac:dyDescent="0.3">
      <c r="A951">
        <v>948</v>
      </c>
      <c r="B951" t="s">
        <v>221</v>
      </c>
      <c r="C951">
        <v>0</v>
      </c>
      <c r="D951">
        <v>0</v>
      </c>
      <c r="E951" t="s">
        <v>212</v>
      </c>
      <c r="F951" t="s">
        <v>215</v>
      </c>
    </row>
    <row r="952" spans="1:6" x14ac:dyDescent="0.3">
      <c r="A952">
        <v>949</v>
      </c>
      <c r="B952" t="s">
        <v>221</v>
      </c>
      <c r="C952">
        <v>0</v>
      </c>
      <c r="D952">
        <v>0</v>
      </c>
      <c r="E952" t="s">
        <v>212</v>
      </c>
      <c r="F952" t="s">
        <v>215</v>
      </c>
    </row>
    <row r="953" spans="1:6" x14ac:dyDescent="0.3">
      <c r="A953">
        <v>950</v>
      </c>
      <c r="B953" t="s">
        <v>221</v>
      </c>
      <c r="C953">
        <v>0</v>
      </c>
      <c r="D953">
        <v>0</v>
      </c>
      <c r="E953" t="s">
        <v>212</v>
      </c>
      <c r="F953" t="s">
        <v>215</v>
      </c>
    </row>
    <row r="954" spans="1:6" x14ac:dyDescent="0.3">
      <c r="A954">
        <v>951</v>
      </c>
      <c r="B954" t="s">
        <v>221</v>
      </c>
      <c r="C954">
        <v>0</v>
      </c>
      <c r="D954">
        <v>0</v>
      </c>
      <c r="E954" t="s">
        <v>212</v>
      </c>
      <c r="F954" t="s">
        <v>215</v>
      </c>
    </row>
    <row r="955" spans="1:6" x14ac:dyDescent="0.3">
      <c r="A955">
        <v>952</v>
      </c>
      <c r="B955" t="s">
        <v>221</v>
      </c>
      <c r="C955">
        <v>4424</v>
      </c>
      <c r="D955">
        <v>0</v>
      </c>
      <c r="E955" t="s">
        <v>212</v>
      </c>
      <c r="F955" t="s">
        <v>215</v>
      </c>
    </row>
    <row r="956" spans="1:6" x14ac:dyDescent="0.3">
      <c r="A956">
        <v>953</v>
      </c>
      <c r="B956" t="s">
        <v>221</v>
      </c>
      <c r="C956">
        <v>0</v>
      </c>
      <c r="D956">
        <v>0</v>
      </c>
      <c r="E956" t="s">
        <v>212</v>
      </c>
      <c r="F956" t="s">
        <v>215</v>
      </c>
    </row>
    <row r="957" spans="1:6" x14ac:dyDescent="0.3">
      <c r="A957">
        <v>954</v>
      </c>
      <c r="B957" t="s">
        <v>221</v>
      </c>
      <c r="C957">
        <v>0</v>
      </c>
      <c r="D957">
        <v>0</v>
      </c>
      <c r="E957" t="s">
        <v>212</v>
      </c>
      <c r="F957" t="s">
        <v>215</v>
      </c>
    </row>
    <row r="958" spans="1:6" x14ac:dyDescent="0.3">
      <c r="A958">
        <v>955</v>
      </c>
      <c r="B958" t="s">
        <v>221</v>
      </c>
      <c r="C958">
        <v>0</v>
      </c>
      <c r="D958">
        <v>0</v>
      </c>
      <c r="E958" t="s">
        <v>212</v>
      </c>
      <c r="F958" t="s">
        <v>215</v>
      </c>
    </row>
    <row r="959" spans="1:6" x14ac:dyDescent="0.3">
      <c r="A959">
        <v>956</v>
      </c>
      <c r="B959" t="s">
        <v>221</v>
      </c>
      <c r="C959">
        <v>0</v>
      </c>
      <c r="D959">
        <v>0</v>
      </c>
      <c r="E959" t="s">
        <v>212</v>
      </c>
      <c r="F959" t="s">
        <v>215</v>
      </c>
    </row>
    <row r="960" spans="1:6" x14ac:dyDescent="0.3">
      <c r="A960">
        <v>957</v>
      </c>
      <c r="B960" t="s">
        <v>221</v>
      </c>
      <c r="C960">
        <v>4424</v>
      </c>
      <c r="D960">
        <v>0</v>
      </c>
      <c r="E960" t="s">
        <v>212</v>
      </c>
      <c r="F960" t="s">
        <v>215</v>
      </c>
    </row>
    <row r="961" spans="1:6" x14ac:dyDescent="0.3">
      <c r="A961">
        <v>958</v>
      </c>
      <c r="B961" t="s">
        <v>221</v>
      </c>
      <c r="C961">
        <v>0</v>
      </c>
      <c r="D961">
        <v>0</v>
      </c>
      <c r="E961" t="s">
        <v>212</v>
      </c>
      <c r="F961" t="s">
        <v>215</v>
      </c>
    </row>
    <row r="962" spans="1:6" x14ac:dyDescent="0.3">
      <c r="A962">
        <v>959</v>
      </c>
      <c r="B962" t="s">
        <v>221</v>
      </c>
      <c r="C962">
        <v>0</v>
      </c>
      <c r="D962">
        <v>0</v>
      </c>
      <c r="E962" t="s">
        <v>212</v>
      </c>
      <c r="F962" t="s">
        <v>215</v>
      </c>
    </row>
    <row r="963" spans="1:6" x14ac:dyDescent="0.3">
      <c r="A963">
        <v>960</v>
      </c>
      <c r="B963" t="s">
        <v>221</v>
      </c>
      <c r="C963">
        <v>0</v>
      </c>
      <c r="D963">
        <v>0</v>
      </c>
      <c r="E963" t="s">
        <v>212</v>
      </c>
      <c r="F963" t="s">
        <v>215</v>
      </c>
    </row>
    <row r="964" spans="1:6" x14ac:dyDescent="0.3">
      <c r="A964">
        <v>961</v>
      </c>
      <c r="B964" t="s">
        <v>221</v>
      </c>
      <c r="C964">
        <v>0</v>
      </c>
      <c r="D964">
        <v>0</v>
      </c>
      <c r="E964" t="s">
        <v>212</v>
      </c>
      <c r="F964" t="s">
        <v>215</v>
      </c>
    </row>
    <row r="965" spans="1:6" x14ac:dyDescent="0.3">
      <c r="A965">
        <v>962</v>
      </c>
      <c r="B965" t="s">
        <v>221</v>
      </c>
      <c r="C965">
        <v>4424</v>
      </c>
      <c r="D965">
        <v>0</v>
      </c>
      <c r="E965" t="s">
        <v>212</v>
      </c>
      <c r="F965" t="s">
        <v>215</v>
      </c>
    </row>
    <row r="966" spans="1:6" x14ac:dyDescent="0.3">
      <c r="A966">
        <v>963</v>
      </c>
      <c r="B966" t="s">
        <v>221</v>
      </c>
      <c r="C966">
        <v>0</v>
      </c>
      <c r="D966">
        <v>0</v>
      </c>
      <c r="E966" t="s">
        <v>212</v>
      </c>
      <c r="F966" t="s">
        <v>215</v>
      </c>
    </row>
    <row r="967" spans="1:6" x14ac:dyDescent="0.3">
      <c r="A967">
        <v>964</v>
      </c>
      <c r="B967" t="s">
        <v>221</v>
      </c>
      <c r="C967">
        <v>0</v>
      </c>
      <c r="D967">
        <v>0</v>
      </c>
      <c r="E967" t="s">
        <v>212</v>
      </c>
      <c r="F967" t="s">
        <v>215</v>
      </c>
    </row>
    <row r="968" spans="1:6" x14ac:dyDescent="0.3">
      <c r="A968">
        <v>965</v>
      </c>
      <c r="B968" t="s">
        <v>221</v>
      </c>
      <c r="C968">
        <v>0</v>
      </c>
      <c r="D968">
        <v>0</v>
      </c>
      <c r="E968" t="s">
        <v>212</v>
      </c>
      <c r="F968" t="s">
        <v>215</v>
      </c>
    </row>
    <row r="969" spans="1:6" x14ac:dyDescent="0.3">
      <c r="A969">
        <v>966</v>
      </c>
      <c r="B969" t="s">
        <v>221</v>
      </c>
      <c r="C969">
        <v>0</v>
      </c>
      <c r="D969">
        <v>0</v>
      </c>
      <c r="E969" t="s">
        <v>212</v>
      </c>
      <c r="F969" t="s">
        <v>215</v>
      </c>
    </row>
    <row r="970" spans="1:6" x14ac:dyDescent="0.3">
      <c r="A970">
        <v>967</v>
      </c>
      <c r="B970" t="s">
        <v>221</v>
      </c>
      <c r="C970">
        <v>0</v>
      </c>
      <c r="D970">
        <v>0</v>
      </c>
      <c r="E970" t="s">
        <v>212</v>
      </c>
      <c r="F970" t="s">
        <v>215</v>
      </c>
    </row>
    <row r="971" spans="1:6" x14ac:dyDescent="0.3">
      <c r="A971">
        <v>968</v>
      </c>
      <c r="B971" t="s">
        <v>221</v>
      </c>
      <c r="C971">
        <v>4424</v>
      </c>
      <c r="D971">
        <v>0</v>
      </c>
      <c r="E971" t="s">
        <v>212</v>
      </c>
      <c r="F971" t="s">
        <v>215</v>
      </c>
    </row>
    <row r="972" spans="1:6" x14ac:dyDescent="0.3">
      <c r="A972">
        <v>969</v>
      </c>
      <c r="B972" t="s">
        <v>221</v>
      </c>
      <c r="C972">
        <v>0</v>
      </c>
      <c r="D972">
        <v>0</v>
      </c>
      <c r="E972" t="s">
        <v>212</v>
      </c>
      <c r="F972" t="s">
        <v>215</v>
      </c>
    </row>
    <row r="973" spans="1:6" x14ac:dyDescent="0.3">
      <c r="A973">
        <v>970</v>
      </c>
      <c r="B973" t="s">
        <v>221</v>
      </c>
      <c r="C973">
        <v>0</v>
      </c>
      <c r="D973">
        <v>0</v>
      </c>
      <c r="E973" t="s">
        <v>212</v>
      </c>
      <c r="F973" t="s">
        <v>215</v>
      </c>
    </row>
    <row r="974" spans="1:6" x14ac:dyDescent="0.3">
      <c r="A974">
        <v>971</v>
      </c>
      <c r="B974" t="s">
        <v>221</v>
      </c>
      <c r="C974">
        <v>0</v>
      </c>
      <c r="D974">
        <v>0</v>
      </c>
      <c r="E974" t="s">
        <v>212</v>
      </c>
      <c r="F974" t="s">
        <v>215</v>
      </c>
    </row>
    <row r="975" spans="1:6" x14ac:dyDescent="0.3">
      <c r="A975">
        <v>972</v>
      </c>
      <c r="B975" t="s">
        <v>221</v>
      </c>
      <c r="C975">
        <v>0</v>
      </c>
      <c r="D975">
        <v>0</v>
      </c>
      <c r="E975" t="s">
        <v>212</v>
      </c>
      <c r="F975" t="s">
        <v>215</v>
      </c>
    </row>
    <row r="976" spans="1:6" x14ac:dyDescent="0.3">
      <c r="A976">
        <v>973</v>
      </c>
      <c r="B976" t="s">
        <v>221</v>
      </c>
      <c r="C976">
        <v>0</v>
      </c>
      <c r="D976">
        <v>0</v>
      </c>
      <c r="E976" t="s">
        <v>212</v>
      </c>
      <c r="F976" t="s">
        <v>215</v>
      </c>
    </row>
    <row r="977" spans="1:6" x14ac:dyDescent="0.3">
      <c r="A977">
        <v>974</v>
      </c>
      <c r="B977" t="s">
        <v>221</v>
      </c>
      <c r="C977">
        <v>4424</v>
      </c>
      <c r="D977">
        <v>0</v>
      </c>
      <c r="E977" t="s">
        <v>212</v>
      </c>
      <c r="F977" t="s">
        <v>215</v>
      </c>
    </row>
    <row r="978" spans="1:6" x14ac:dyDescent="0.3">
      <c r="A978">
        <v>975</v>
      </c>
      <c r="B978" t="s">
        <v>221</v>
      </c>
      <c r="C978">
        <v>0</v>
      </c>
      <c r="D978">
        <v>0</v>
      </c>
      <c r="E978" t="s">
        <v>212</v>
      </c>
      <c r="F978" t="s">
        <v>215</v>
      </c>
    </row>
    <row r="979" spans="1:6" x14ac:dyDescent="0.3">
      <c r="A979">
        <v>976</v>
      </c>
      <c r="B979" t="s">
        <v>221</v>
      </c>
      <c r="C979">
        <v>0</v>
      </c>
      <c r="D979">
        <v>0</v>
      </c>
      <c r="E979" t="s">
        <v>212</v>
      </c>
      <c r="F979" t="s">
        <v>215</v>
      </c>
    </row>
    <row r="980" spans="1:6" x14ac:dyDescent="0.3">
      <c r="A980">
        <v>977</v>
      </c>
      <c r="B980" t="s">
        <v>221</v>
      </c>
      <c r="C980">
        <v>4424</v>
      </c>
      <c r="D980">
        <v>0</v>
      </c>
      <c r="E980" t="s">
        <v>212</v>
      </c>
      <c r="F980" t="s">
        <v>215</v>
      </c>
    </row>
    <row r="981" spans="1:6" x14ac:dyDescent="0.3">
      <c r="A981">
        <v>978</v>
      </c>
      <c r="B981" t="s">
        <v>221</v>
      </c>
      <c r="C981">
        <v>0</v>
      </c>
      <c r="D981">
        <v>0</v>
      </c>
      <c r="E981" t="s">
        <v>212</v>
      </c>
      <c r="F981" t="s">
        <v>215</v>
      </c>
    </row>
    <row r="982" spans="1:6" x14ac:dyDescent="0.3">
      <c r="A982">
        <v>979</v>
      </c>
      <c r="B982" t="s">
        <v>221</v>
      </c>
      <c r="C982">
        <v>0</v>
      </c>
      <c r="D982">
        <v>0</v>
      </c>
      <c r="E982" t="s">
        <v>212</v>
      </c>
      <c r="F982" t="s">
        <v>215</v>
      </c>
    </row>
    <row r="983" spans="1:6" x14ac:dyDescent="0.3">
      <c r="A983">
        <v>980</v>
      </c>
      <c r="B983" t="s">
        <v>221</v>
      </c>
      <c r="C983">
        <v>4424</v>
      </c>
      <c r="D983">
        <v>0</v>
      </c>
      <c r="E983" t="s">
        <v>212</v>
      </c>
      <c r="F983" t="s">
        <v>215</v>
      </c>
    </row>
    <row r="984" spans="1:6" x14ac:dyDescent="0.3">
      <c r="A984">
        <v>981</v>
      </c>
      <c r="B984" t="s">
        <v>221</v>
      </c>
      <c r="C984">
        <v>0</v>
      </c>
      <c r="D984">
        <v>0</v>
      </c>
      <c r="E984" t="s">
        <v>212</v>
      </c>
      <c r="F984" t="s">
        <v>215</v>
      </c>
    </row>
    <row r="985" spans="1:6" x14ac:dyDescent="0.3">
      <c r="A985">
        <v>982</v>
      </c>
      <c r="B985" t="s">
        <v>221</v>
      </c>
      <c r="C985">
        <v>4424</v>
      </c>
      <c r="D985">
        <v>0</v>
      </c>
      <c r="E985" t="s">
        <v>212</v>
      </c>
      <c r="F985" t="s">
        <v>215</v>
      </c>
    </row>
    <row r="986" spans="1:6" x14ac:dyDescent="0.3">
      <c r="A986">
        <v>983</v>
      </c>
      <c r="B986" t="s">
        <v>221</v>
      </c>
      <c r="C986">
        <v>0</v>
      </c>
      <c r="D986">
        <v>0</v>
      </c>
      <c r="E986" t="s">
        <v>212</v>
      </c>
      <c r="F986" t="s">
        <v>215</v>
      </c>
    </row>
    <row r="987" spans="1:6" x14ac:dyDescent="0.3">
      <c r="A987">
        <v>984</v>
      </c>
      <c r="B987" t="s">
        <v>221</v>
      </c>
      <c r="C987">
        <v>0</v>
      </c>
      <c r="D987">
        <v>0</v>
      </c>
      <c r="E987" t="s">
        <v>212</v>
      </c>
      <c r="F987" t="s">
        <v>215</v>
      </c>
    </row>
    <row r="988" spans="1:6" x14ac:dyDescent="0.3">
      <c r="A988">
        <v>985</v>
      </c>
      <c r="B988" t="s">
        <v>221</v>
      </c>
      <c r="C988">
        <v>0</v>
      </c>
      <c r="D988">
        <v>0</v>
      </c>
      <c r="E988" t="s">
        <v>212</v>
      </c>
      <c r="F988" t="s">
        <v>215</v>
      </c>
    </row>
    <row r="989" spans="1:6" x14ac:dyDescent="0.3">
      <c r="A989">
        <v>986</v>
      </c>
      <c r="B989" t="s">
        <v>221</v>
      </c>
      <c r="C989">
        <v>0</v>
      </c>
      <c r="D989">
        <v>0</v>
      </c>
      <c r="E989" t="s">
        <v>212</v>
      </c>
      <c r="F989" t="s">
        <v>215</v>
      </c>
    </row>
    <row r="990" spans="1:6" x14ac:dyDescent="0.3">
      <c r="A990">
        <v>987</v>
      </c>
      <c r="B990" t="s">
        <v>221</v>
      </c>
      <c r="C990">
        <v>0</v>
      </c>
      <c r="D990">
        <v>0</v>
      </c>
      <c r="E990" t="s">
        <v>212</v>
      </c>
      <c r="F990" t="s">
        <v>215</v>
      </c>
    </row>
    <row r="991" spans="1:6" x14ac:dyDescent="0.3">
      <c r="A991">
        <v>988</v>
      </c>
      <c r="B991" t="s">
        <v>221</v>
      </c>
      <c r="C991">
        <v>0</v>
      </c>
      <c r="D991">
        <v>0</v>
      </c>
      <c r="E991" t="s">
        <v>212</v>
      </c>
      <c r="F991" t="s">
        <v>215</v>
      </c>
    </row>
    <row r="992" spans="1:6" x14ac:dyDescent="0.3">
      <c r="A992">
        <v>989</v>
      </c>
      <c r="B992" t="s">
        <v>221</v>
      </c>
      <c r="C992">
        <v>0</v>
      </c>
      <c r="D992">
        <v>0</v>
      </c>
      <c r="E992" t="s">
        <v>212</v>
      </c>
      <c r="F992" t="s">
        <v>215</v>
      </c>
    </row>
    <row r="993" spans="1:6" x14ac:dyDescent="0.3">
      <c r="A993">
        <v>990</v>
      </c>
      <c r="B993" t="s">
        <v>221</v>
      </c>
      <c r="C993">
        <v>0</v>
      </c>
      <c r="D993">
        <v>0</v>
      </c>
      <c r="E993" t="s">
        <v>212</v>
      </c>
      <c r="F993" t="s">
        <v>215</v>
      </c>
    </row>
    <row r="994" spans="1:6" x14ac:dyDescent="0.3">
      <c r="A994">
        <v>991</v>
      </c>
      <c r="B994" t="s">
        <v>221</v>
      </c>
      <c r="C994">
        <v>0</v>
      </c>
      <c r="D994">
        <v>0</v>
      </c>
      <c r="E994" t="s">
        <v>212</v>
      </c>
      <c r="F994" t="s">
        <v>215</v>
      </c>
    </row>
    <row r="995" spans="1:6" x14ac:dyDescent="0.3">
      <c r="A995">
        <v>992</v>
      </c>
      <c r="B995" t="s">
        <v>221</v>
      </c>
      <c r="C995">
        <v>0</v>
      </c>
      <c r="D995">
        <v>0</v>
      </c>
      <c r="E995" t="s">
        <v>212</v>
      </c>
      <c r="F995" t="s">
        <v>215</v>
      </c>
    </row>
    <row r="996" spans="1:6" x14ac:dyDescent="0.3">
      <c r="A996">
        <v>993</v>
      </c>
      <c r="B996" t="s">
        <v>221</v>
      </c>
      <c r="C996">
        <v>0</v>
      </c>
      <c r="D996">
        <v>0</v>
      </c>
      <c r="E996" t="s">
        <v>212</v>
      </c>
      <c r="F996" t="s">
        <v>215</v>
      </c>
    </row>
    <row r="997" spans="1:6" x14ac:dyDescent="0.3">
      <c r="A997">
        <v>994</v>
      </c>
      <c r="B997" t="s">
        <v>221</v>
      </c>
      <c r="C997">
        <v>0</v>
      </c>
      <c r="D997">
        <v>0</v>
      </c>
      <c r="E997" t="s">
        <v>212</v>
      </c>
      <c r="F997" t="s">
        <v>215</v>
      </c>
    </row>
    <row r="998" spans="1:6" x14ac:dyDescent="0.3">
      <c r="A998">
        <v>995</v>
      </c>
      <c r="B998" t="s">
        <v>221</v>
      </c>
      <c r="C998">
        <v>0</v>
      </c>
      <c r="D998">
        <v>0</v>
      </c>
      <c r="E998" t="s">
        <v>212</v>
      </c>
      <c r="F998" t="s">
        <v>215</v>
      </c>
    </row>
    <row r="999" spans="1:6" x14ac:dyDescent="0.3">
      <c r="A999">
        <v>996</v>
      </c>
      <c r="B999" t="s">
        <v>221</v>
      </c>
      <c r="C999">
        <v>0</v>
      </c>
      <c r="D999">
        <v>0</v>
      </c>
      <c r="E999" t="s">
        <v>212</v>
      </c>
      <c r="F999" t="s">
        <v>215</v>
      </c>
    </row>
    <row r="1000" spans="1:6" x14ac:dyDescent="0.3">
      <c r="A1000">
        <v>997</v>
      </c>
      <c r="B1000" t="s">
        <v>221</v>
      </c>
      <c r="C1000">
        <v>0</v>
      </c>
      <c r="D1000">
        <v>0</v>
      </c>
      <c r="E1000" t="s">
        <v>212</v>
      </c>
      <c r="F1000" t="s">
        <v>215</v>
      </c>
    </row>
    <row r="1001" spans="1:6" x14ac:dyDescent="0.3">
      <c r="A1001">
        <v>998</v>
      </c>
      <c r="B1001" t="s">
        <v>221</v>
      </c>
      <c r="C1001">
        <v>0</v>
      </c>
      <c r="D1001">
        <v>0</v>
      </c>
      <c r="E1001" t="s">
        <v>212</v>
      </c>
      <c r="F1001" t="s">
        <v>215</v>
      </c>
    </row>
    <row r="1002" spans="1:6" x14ac:dyDescent="0.3">
      <c r="A1002">
        <v>999</v>
      </c>
      <c r="B1002" t="s">
        <v>221</v>
      </c>
      <c r="C1002">
        <v>4424</v>
      </c>
      <c r="D1002">
        <v>0</v>
      </c>
      <c r="E1002" t="s">
        <v>212</v>
      </c>
      <c r="F1002" t="s">
        <v>215</v>
      </c>
    </row>
    <row r="1003" spans="1:6" x14ac:dyDescent="0.3">
      <c r="A1003">
        <v>1000</v>
      </c>
      <c r="B1003" t="s">
        <v>221</v>
      </c>
      <c r="C1003">
        <v>0</v>
      </c>
      <c r="D1003">
        <v>0</v>
      </c>
      <c r="E1003" t="s">
        <v>212</v>
      </c>
      <c r="F1003" t="s">
        <v>215</v>
      </c>
    </row>
    <row r="1004" spans="1:6" x14ac:dyDescent="0.3">
      <c r="A1004">
        <v>1001</v>
      </c>
      <c r="B1004" t="s">
        <v>221</v>
      </c>
      <c r="C1004">
        <v>4424</v>
      </c>
      <c r="D1004">
        <v>0</v>
      </c>
      <c r="E1004" t="s">
        <v>212</v>
      </c>
      <c r="F1004" t="s">
        <v>215</v>
      </c>
    </row>
    <row r="1005" spans="1:6" x14ac:dyDescent="0.3">
      <c r="A1005">
        <v>1002</v>
      </c>
      <c r="B1005" t="s">
        <v>221</v>
      </c>
      <c r="C1005">
        <v>4424</v>
      </c>
      <c r="D1005">
        <v>0</v>
      </c>
      <c r="E1005" t="s">
        <v>212</v>
      </c>
      <c r="F1005" t="s">
        <v>215</v>
      </c>
    </row>
    <row r="1006" spans="1:6" x14ac:dyDescent="0.3">
      <c r="A1006">
        <v>1003</v>
      </c>
      <c r="B1006" t="s">
        <v>221</v>
      </c>
      <c r="C1006">
        <v>0</v>
      </c>
      <c r="D1006">
        <v>0</v>
      </c>
      <c r="E1006" t="s">
        <v>212</v>
      </c>
      <c r="F1006" t="s">
        <v>215</v>
      </c>
    </row>
    <row r="1007" spans="1:6" x14ac:dyDescent="0.3">
      <c r="A1007">
        <v>1004</v>
      </c>
      <c r="B1007" t="s">
        <v>221</v>
      </c>
      <c r="C1007">
        <v>0</v>
      </c>
      <c r="D1007">
        <v>0</v>
      </c>
      <c r="E1007" t="s">
        <v>212</v>
      </c>
      <c r="F1007" t="s">
        <v>215</v>
      </c>
    </row>
    <row r="1008" spans="1:6" x14ac:dyDescent="0.3">
      <c r="A1008">
        <v>1005</v>
      </c>
      <c r="B1008" t="s">
        <v>221</v>
      </c>
      <c r="C1008">
        <v>0</v>
      </c>
      <c r="D1008">
        <v>0</v>
      </c>
      <c r="E1008" t="s">
        <v>212</v>
      </c>
      <c r="F1008" t="s">
        <v>215</v>
      </c>
    </row>
    <row r="1009" spans="1:6" x14ac:dyDescent="0.3">
      <c r="A1009">
        <v>1006</v>
      </c>
      <c r="B1009" t="s">
        <v>221</v>
      </c>
      <c r="C1009">
        <v>0</v>
      </c>
      <c r="D1009">
        <v>0</v>
      </c>
      <c r="E1009" t="s">
        <v>212</v>
      </c>
      <c r="F1009" t="s">
        <v>215</v>
      </c>
    </row>
    <row r="1010" spans="1:6" x14ac:dyDescent="0.3">
      <c r="A1010">
        <v>1007</v>
      </c>
      <c r="B1010" t="s">
        <v>221</v>
      </c>
      <c r="C1010">
        <v>0</v>
      </c>
      <c r="D1010">
        <v>0</v>
      </c>
      <c r="E1010" t="s">
        <v>212</v>
      </c>
      <c r="F1010" t="s">
        <v>215</v>
      </c>
    </row>
    <row r="1011" spans="1:6" x14ac:dyDescent="0.3">
      <c r="A1011">
        <v>1008</v>
      </c>
      <c r="B1011" t="s">
        <v>221</v>
      </c>
      <c r="C1011">
        <v>4424</v>
      </c>
      <c r="D1011">
        <v>0</v>
      </c>
      <c r="E1011" t="s">
        <v>212</v>
      </c>
      <c r="F1011" t="s">
        <v>215</v>
      </c>
    </row>
    <row r="1012" spans="1:6" x14ac:dyDescent="0.3">
      <c r="A1012">
        <v>1009</v>
      </c>
      <c r="B1012" t="s">
        <v>221</v>
      </c>
      <c r="C1012">
        <v>4424</v>
      </c>
      <c r="D1012">
        <v>0</v>
      </c>
      <c r="E1012" t="s">
        <v>212</v>
      </c>
      <c r="F1012" t="s">
        <v>215</v>
      </c>
    </row>
    <row r="1013" spans="1:6" x14ac:dyDescent="0.3">
      <c r="A1013">
        <v>1010</v>
      </c>
      <c r="B1013" t="s">
        <v>221</v>
      </c>
      <c r="C1013">
        <v>0</v>
      </c>
      <c r="D1013">
        <v>0</v>
      </c>
      <c r="E1013" t="s">
        <v>212</v>
      </c>
      <c r="F1013" t="s">
        <v>215</v>
      </c>
    </row>
    <row r="1014" spans="1:6" x14ac:dyDescent="0.3">
      <c r="A1014">
        <v>1011</v>
      </c>
      <c r="B1014" t="s">
        <v>221</v>
      </c>
      <c r="C1014">
        <v>0</v>
      </c>
      <c r="D1014">
        <v>0</v>
      </c>
      <c r="E1014" t="s">
        <v>212</v>
      </c>
      <c r="F1014" t="s">
        <v>215</v>
      </c>
    </row>
    <row r="1015" spans="1:6" x14ac:dyDescent="0.3">
      <c r="A1015">
        <v>1012</v>
      </c>
      <c r="B1015" t="s">
        <v>221</v>
      </c>
      <c r="C1015">
        <v>0</v>
      </c>
      <c r="D1015">
        <v>0</v>
      </c>
      <c r="E1015" t="s">
        <v>212</v>
      </c>
      <c r="F1015" t="s">
        <v>215</v>
      </c>
    </row>
    <row r="1016" spans="1:6" x14ac:dyDescent="0.3">
      <c r="A1016">
        <v>1013</v>
      </c>
      <c r="B1016" t="s">
        <v>221</v>
      </c>
      <c r="C1016">
        <v>4424</v>
      </c>
      <c r="D1016">
        <v>0</v>
      </c>
      <c r="E1016" t="s">
        <v>212</v>
      </c>
      <c r="F1016" t="s">
        <v>215</v>
      </c>
    </row>
    <row r="1017" spans="1:6" x14ac:dyDescent="0.3">
      <c r="A1017">
        <v>1014</v>
      </c>
      <c r="B1017" t="s">
        <v>221</v>
      </c>
      <c r="C1017">
        <v>0</v>
      </c>
      <c r="D1017">
        <v>0</v>
      </c>
      <c r="E1017" t="s">
        <v>212</v>
      </c>
      <c r="F1017" t="s">
        <v>215</v>
      </c>
    </row>
    <row r="1018" spans="1:6" x14ac:dyDescent="0.3">
      <c r="A1018">
        <v>1015</v>
      </c>
      <c r="B1018" t="s">
        <v>221</v>
      </c>
      <c r="C1018">
        <v>4424</v>
      </c>
      <c r="D1018">
        <v>0</v>
      </c>
      <c r="E1018" t="s">
        <v>212</v>
      </c>
      <c r="F1018" t="s">
        <v>215</v>
      </c>
    </row>
    <row r="1019" spans="1:6" x14ac:dyDescent="0.3">
      <c r="A1019">
        <v>1016</v>
      </c>
      <c r="B1019" t="s">
        <v>221</v>
      </c>
      <c r="C1019">
        <v>0</v>
      </c>
      <c r="D1019">
        <v>0</v>
      </c>
      <c r="E1019" t="s">
        <v>212</v>
      </c>
      <c r="F1019" t="s">
        <v>215</v>
      </c>
    </row>
    <row r="1020" spans="1:6" x14ac:dyDescent="0.3">
      <c r="A1020">
        <v>1017</v>
      </c>
      <c r="B1020" t="s">
        <v>221</v>
      </c>
      <c r="C1020">
        <v>0</v>
      </c>
      <c r="D1020">
        <v>0</v>
      </c>
      <c r="E1020" t="s">
        <v>212</v>
      </c>
      <c r="F1020" t="s">
        <v>215</v>
      </c>
    </row>
    <row r="1021" spans="1:6" x14ac:dyDescent="0.3">
      <c r="A1021">
        <v>1018</v>
      </c>
      <c r="B1021" t="s">
        <v>221</v>
      </c>
      <c r="C1021">
        <v>0</v>
      </c>
      <c r="D1021">
        <v>0</v>
      </c>
      <c r="E1021" t="s">
        <v>212</v>
      </c>
      <c r="F1021" t="s">
        <v>215</v>
      </c>
    </row>
    <row r="1022" spans="1:6" x14ac:dyDescent="0.3">
      <c r="A1022">
        <v>1019</v>
      </c>
      <c r="B1022" t="s">
        <v>221</v>
      </c>
      <c r="C1022">
        <v>0</v>
      </c>
      <c r="D1022">
        <v>0</v>
      </c>
      <c r="E1022" t="s">
        <v>212</v>
      </c>
      <c r="F1022" t="s">
        <v>215</v>
      </c>
    </row>
    <row r="1023" spans="1:6" x14ac:dyDescent="0.3">
      <c r="A1023">
        <v>1020</v>
      </c>
      <c r="B1023" t="s">
        <v>221</v>
      </c>
      <c r="C1023">
        <v>0</v>
      </c>
      <c r="D1023">
        <v>0</v>
      </c>
      <c r="E1023" t="s">
        <v>212</v>
      </c>
      <c r="F1023" t="s">
        <v>215</v>
      </c>
    </row>
    <row r="1024" spans="1:6" x14ac:dyDescent="0.3">
      <c r="A1024">
        <v>1021</v>
      </c>
      <c r="B1024" t="s">
        <v>221</v>
      </c>
      <c r="C1024">
        <v>0</v>
      </c>
      <c r="D1024">
        <v>0</v>
      </c>
      <c r="E1024" t="s">
        <v>212</v>
      </c>
      <c r="F1024" t="s">
        <v>215</v>
      </c>
    </row>
    <row r="1025" spans="1:6" x14ac:dyDescent="0.3">
      <c r="A1025">
        <v>1022</v>
      </c>
      <c r="B1025" t="s">
        <v>221</v>
      </c>
      <c r="C1025">
        <v>0</v>
      </c>
      <c r="D1025">
        <v>0</v>
      </c>
      <c r="E1025" t="s">
        <v>212</v>
      </c>
      <c r="F1025" t="s">
        <v>215</v>
      </c>
    </row>
    <row r="1026" spans="1:6" x14ac:dyDescent="0.3">
      <c r="A1026">
        <v>1023</v>
      </c>
      <c r="B1026" t="s">
        <v>221</v>
      </c>
      <c r="C1026">
        <v>0</v>
      </c>
      <c r="D1026">
        <v>0</v>
      </c>
      <c r="E1026" t="s">
        <v>212</v>
      </c>
      <c r="F1026" t="s">
        <v>215</v>
      </c>
    </row>
    <row r="1027" spans="1:6" x14ac:dyDescent="0.3">
      <c r="A1027">
        <v>1024</v>
      </c>
      <c r="B1027" t="s">
        <v>221</v>
      </c>
      <c r="C1027">
        <v>4424</v>
      </c>
      <c r="D1027">
        <v>0</v>
      </c>
      <c r="E1027" t="s">
        <v>212</v>
      </c>
      <c r="F1027" t="s">
        <v>215</v>
      </c>
    </row>
    <row r="1028" spans="1:6" x14ac:dyDescent="0.3">
      <c r="A1028">
        <v>1025</v>
      </c>
      <c r="B1028" t="s">
        <v>221</v>
      </c>
      <c r="C1028">
        <v>0</v>
      </c>
      <c r="D1028">
        <v>0</v>
      </c>
      <c r="E1028" t="s">
        <v>212</v>
      </c>
      <c r="F1028" t="s">
        <v>215</v>
      </c>
    </row>
    <row r="1029" spans="1:6" x14ac:dyDescent="0.3">
      <c r="A1029">
        <v>1026</v>
      </c>
      <c r="B1029" t="s">
        <v>221</v>
      </c>
      <c r="C1029">
        <v>4424</v>
      </c>
      <c r="D1029">
        <v>0</v>
      </c>
      <c r="E1029" t="s">
        <v>212</v>
      </c>
      <c r="F1029" t="s">
        <v>215</v>
      </c>
    </row>
    <row r="1030" spans="1:6" x14ac:dyDescent="0.3">
      <c r="A1030">
        <v>1027</v>
      </c>
      <c r="B1030" t="s">
        <v>221</v>
      </c>
      <c r="C1030">
        <v>0</v>
      </c>
      <c r="D1030">
        <v>0</v>
      </c>
      <c r="E1030" t="s">
        <v>212</v>
      </c>
      <c r="F1030" t="s">
        <v>215</v>
      </c>
    </row>
    <row r="1031" spans="1:6" x14ac:dyDescent="0.3">
      <c r="A1031">
        <v>1028</v>
      </c>
      <c r="B1031" t="s">
        <v>221</v>
      </c>
      <c r="C1031">
        <v>0</v>
      </c>
      <c r="D1031">
        <v>0</v>
      </c>
      <c r="E1031" t="s">
        <v>212</v>
      </c>
      <c r="F1031" t="s">
        <v>215</v>
      </c>
    </row>
    <row r="1032" spans="1:6" x14ac:dyDescent="0.3">
      <c r="A1032">
        <v>1029</v>
      </c>
      <c r="B1032" t="s">
        <v>221</v>
      </c>
      <c r="C1032">
        <v>0</v>
      </c>
      <c r="D1032">
        <v>0</v>
      </c>
      <c r="E1032" t="s">
        <v>212</v>
      </c>
      <c r="F1032" t="s">
        <v>215</v>
      </c>
    </row>
    <row r="1033" spans="1:6" x14ac:dyDescent="0.3">
      <c r="A1033">
        <v>1030</v>
      </c>
      <c r="B1033" t="s">
        <v>221</v>
      </c>
      <c r="C1033">
        <v>0</v>
      </c>
      <c r="D1033">
        <v>0</v>
      </c>
      <c r="E1033" t="s">
        <v>212</v>
      </c>
      <c r="F1033" t="s">
        <v>215</v>
      </c>
    </row>
    <row r="1034" spans="1:6" x14ac:dyDescent="0.3">
      <c r="A1034">
        <v>1031</v>
      </c>
      <c r="B1034" t="s">
        <v>221</v>
      </c>
      <c r="C1034">
        <v>0</v>
      </c>
      <c r="D1034">
        <v>0</v>
      </c>
      <c r="E1034" t="s">
        <v>212</v>
      </c>
      <c r="F1034" t="s">
        <v>215</v>
      </c>
    </row>
    <row r="1035" spans="1:6" x14ac:dyDescent="0.3">
      <c r="A1035">
        <v>1032</v>
      </c>
      <c r="B1035" t="s">
        <v>221</v>
      </c>
      <c r="C1035">
        <v>0</v>
      </c>
      <c r="D1035">
        <v>0</v>
      </c>
      <c r="E1035" t="s">
        <v>212</v>
      </c>
      <c r="F1035" t="s">
        <v>215</v>
      </c>
    </row>
    <row r="1036" spans="1:6" x14ac:dyDescent="0.3">
      <c r="A1036">
        <v>1033</v>
      </c>
      <c r="B1036" t="s">
        <v>221</v>
      </c>
      <c r="C1036">
        <v>0</v>
      </c>
      <c r="D1036">
        <v>0</v>
      </c>
      <c r="E1036" t="s">
        <v>212</v>
      </c>
      <c r="F1036" t="s">
        <v>215</v>
      </c>
    </row>
    <row r="1037" spans="1:6" x14ac:dyDescent="0.3">
      <c r="A1037">
        <v>1034</v>
      </c>
      <c r="B1037" t="s">
        <v>221</v>
      </c>
      <c r="C1037">
        <v>0</v>
      </c>
      <c r="D1037">
        <v>0</v>
      </c>
      <c r="E1037" t="s">
        <v>212</v>
      </c>
      <c r="F1037" t="s">
        <v>215</v>
      </c>
    </row>
    <row r="1038" spans="1:6" x14ac:dyDescent="0.3">
      <c r="A1038">
        <v>1035</v>
      </c>
      <c r="B1038" t="s">
        <v>221</v>
      </c>
      <c r="C1038">
        <v>0</v>
      </c>
      <c r="D1038">
        <v>0</v>
      </c>
      <c r="E1038" t="s">
        <v>212</v>
      </c>
      <c r="F1038" t="s">
        <v>215</v>
      </c>
    </row>
    <row r="1039" spans="1:6" x14ac:dyDescent="0.3">
      <c r="A1039">
        <v>1036</v>
      </c>
      <c r="B1039" t="s">
        <v>221</v>
      </c>
      <c r="C1039">
        <v>4424</v>
      </c>
      <c r="D1039">
        <v>0</v>
      </c>
      <c r="E1039" t="s">
        <v>212</v>
      </c>
      <c r="F1039" t="s">
        <v>215</v>
      </c>
    </row>
    <row r="1040" spans="1:6" x14ac:dyDescent="0.3">
      <c r="A1040">
        <v>1037</v>
      </c>
      <c r="B1040" t="s">
        <v>221</v>
      </c>
      <c r="C1040">
        <v>4424</v>
      </c>
      <c r="D1040">
        <v>0</v>
      </c>
      <c r="E1040" t="s">
        <v>212</v>
      </c>
      <c r="F1040" t="s">
        <v>215</v>
      </c>
    </row>
    <row r="1041" spans="1:6" x14ac:dyDescent="0.3">
      <c r="A1041">
        <v>1038</v>
      </c>
      <c r="B1041" t="s">
        <v>221</v>
      </c>
      <c r="C1041">
        <v>0</v>
      </c>
      <c r="D1041">
        <v>0</v>
      </c>
      <c r="E1041" t="s">
        <v>212</v>
      </c>
      <c r="F1041" t="s">
        <v>215</v>
      </c>
    </row>
    <row r="1042" spans="1:6" x14ac:dyDescent="0.3">
      <c r="A1042">
        <v>1039</v>
      </c>
      <c r="B1042" t="s">
        <v>221</v>
      </c>
      <c r="C1042">
        <v>0</v>
      </c>
      <c r="D1042">
        <v>0</v>
      </c>
      <c r="E1042" t="s">
        <v>212</v>
      </c>
      <c r="F1042" t="s">
        <v>215</v>
      </c>
    </row>
    <row r="1043" spans="1:6" x14ac:dyDescent="0.3">
      <c r="A1043">
        <v>1040</v>
      </c>
      <c r="B1043" t="s">
        <v>221</v>
      </c>
      <c r="C1043">
        <v>0</v>
      </c>
      <c r="D1043">
        <v>0</v>
      </c>
      <c r="E1043" t="s">
        <v>212</v>
      </c>
      <c r="F1043" t="s">
        <v>215</v>
      </c>
    </row>
    <row r="1044" spans="1:6" x14ac:dyDescent="0.3">
      <c r="A1044">
        <v>1041</v>
      </c>
      <c r="B1044" t="s">
        <v>221</v>
      </c>
      <c r="C1044">
        <v>0</v>
      </c>
      <c r="D1044">
        <v>0</v>
      </c>
      <c r="E1044" t="s">
        <v>212</v>
      </c>
      <c r="F1044" t="s">
        <v>215</v>
      </c>
    </row>
    <row r="1045" spans="1:6" x14ac:dyDescent="0.3">
      <c r="A1045">
        <v>1042</v>
      </c>
      <c r="B1045" t="s">
        <v>221</v>
      </c>
      <c r="C1045">
        <v>4424</v>
      </c>
      <c r="D1045">
        <v>0</v>
      </c>
      <c r="E1045" t="s">
        <v>212</v>
      </c>
      <c r="F1045" t="s">
        <v>215</v>
      </c>
    </row>
    <row r="1046" spans="1:6" x14ac:dyDescent="0.3">
      <c r="A1046">
        <v>1043</v>
      </c>
      <c r="B1046" t="s">
        <v>221</v>
      </c>
      <c r="C1046">
        <v>0</v>
      </c>
      <c r="D1046">
        <v>0</v>
      </c>
      <c r="E1046" t="s">
        <v>212</v>
      </c>
      <c r="F1046" t="s">
        <v>215</v>
      </c>
    </row>
    <row r="1047" spans="1:6" x14ac:dyDescent="0.3">
      <c r="A1047">
        <v>1044</v>
      </c>
      <c r="B1047" t="s">
        <v>221</v>
      </c>
      <c r="C1047">
        <v>0</v>
      </c>
      <c r="D1047">
        <v>0</v>
      </c>
      <c r="E1047" t="s">
        <v>212</v>
      </c>
      <c r="F1047" t="s">
        <v>215</v>
      </c>
    </row>
    <row r="1048" spans="1:6" x14ac:dyDescent="0.3">
      <c r="A1048">
        <v>1045</v>
      </c>
      <c r="B1048" t="s">
        <v>221</v>
      </c>
      <c r="C1048">
        <v>0</v>
      </c>
      <c r="D1048">
        <v>0</v>
      </c>
      <c r="E1048" t="s">
        <v>212</v>
      </c>
      <c r="F1048" t="s">
        <v>215</v>
      </c>
    </row>
    <row r="1049" spans="1:6" x14ac:dyDescent="0.3">
      <c r="A1049">
        <v>1046</v>
      </c>
      <c r="B1049" t="s">
        <v>221</v>
      </c>
      <c r="C1049">
        <v>0</v>
      </c>
      <c r="D1049">
        <v>0</v>
      </c>
      <c r="E1049" t="s">
        <v>212</v>
      </c>
      <c r="F1049" t="s">
        <v>215</v>
      </c>
    </row>
    <row r="1050" spans="1:6" x14ac:dyDescent="0.3">
      <c r="A1050">
        <v>1047</v>
      </c>
      <c r="B1050" t="s">
        <v>221</v>
      </c>
      <c r="C1050">
        <v>0</v>
      </c>
      <c r="D1050">
        <v>0</v>
      </c>
      <c r="E1050" t="s">
        <v>212</v>
      </c>
      <c r="F1050" t="s">
        <v>215</v>
      </c>
    </row>
    <row r="1051" spans="1:6" x14ac:dyDescent="0.3">
      <c r="A1051">
        <v>1048</v>
      </c>
      <c r="B1051" t="s">
        <v>221</v>
      </c>
      <c r="C1051">
        <v>0</v>
      </c>
      <c r="D1051">
        <v>0</v>
      </c>
      <c r="E1051" t="s">
        <v>212</v>
      </c>
      <c r="F1051" t="s">
        <v>215</v>
      </c>
    </row>
    <row r="1052" spans="1:6" x14ac:dyDescent="0.3">
      <c r="A1052">
        <v>1049</v>
      </c>
      <c r="B1052" t="s">
        <v>221</v>
      </c>
      <c r="C1052">
        <v>0</v>
      </c>
      <c r="D1052">
        <v>0</v>
      </c>
      <c r="E1052" t="s">
        <v>212</v>
      </c>
      <c r="F1052" t="s">
        <v>215</v>
      </c>
    </row>
    <row r="1053" spans="1:6" x14ac:dyDescent="0.3">
      <c r="A1053">
        <v>1050</v>
      </c>
      <c r="B1053" t="s">
        <v>221</v>
      </c>
      <c r="C1053">
        <v>4424</v>
      </c>
      <c r="D1053">
        <v>0</v>
      </c>
      <c r="E1053" t="s">
        <v>212</v>
      </c>
      <c r="F1053" t="s">
        <v>215</v>
      </c>
    </row>
    <row r="1054" spans="1:6" x14ac:dyDescent="0.3">
      <c r="A1054">
        <v>1051</v>
      </c>
      <c r="B1054" t="s">
        <v>221</v>
      </c>
      <c r="C1054">
        <v>0</v>
      </c>
      <c r="D1054">
        <v>0</v>
      </c>
      <c r="E1054" t="s">
        <v>212</v>
      </c>
      <c r="F1054" t="s">
        <v>215</v>
      </c>
    </row>
    <row r="1055" spans="1:6" x14ac:dyDescent="0.3">
      <c r="A1055">
        <v>1052</v>
      </c>
      <c r="B1055" t="s">
        <v>221</v>
      </c>
      <c r="C1055">
        <v>0</v>
      </c>
      <c r="D1055">
        <v>0</v>
      </c>
      <c r="E1055" t="s">
        <v>212</v>
      </c>
      <c r="F1055" t="s">
        <v>215</v>
      </c>
    </row>
    <row r="1056" spans="1:6" x14ac:dyDescent="0.3">
      <c r="A1056">
        <v>1053</v>
      </c>
      <c r="B1056" t="s">
        <v>221</v>
      </c>
      <c r="C1056">
        <v>0</v>
      </c>
      <c r="D1056">
        <v>0</v>
      </c>
      <c r="E1056" t="s">
        <v>212</v>
      </c>
      <c r="F1056" t="s">
        <v>215</v>
      </c>
    </row>
    <row r="1057" spans="1:6" x14ac:dyDescent="0.3">
      <c r="A1057">
        <v>1054</v>
      </c>
      <c r="B1057" t="s">
        <v>221</v>
      </c>
      <c r="C1057">
        <v>4424</v>
      </c>
      <c r="D1057">
        <v>0</v>
      </c>
      <c r="E1057" t="s">
        <v>212</v>
      </c>
      <c r="F1057" t="s">
        <v>215</v>
      </c>
    </row>
    <row r="1058" spans="1:6" x14ac:dyDescent="0.3">
      <c r="A1058">
        <v>1055</v>
      </c>
      <c r="B1058" t="s">
        <v>221</v>
      </c>
      <c r="C1058">
        <v>0</v>
      </c>
      <c r="D1058">
        <v>0</v>
      </c>
      <c r="E1058" t="s">
        <v>212</v>
      </c>
      <c r="F1058" t="s">
        <v>215</v>
      </c>
    </row>
    <row r="1059" spans="1:6" x14ac:dyDescent="0.3">
      <c r="A1059">
        <v>1056</v>
      </c>
      <c r="B1059" t="s">
        <v>221</v>
      </c>
      <c r="C1059">
        <v>0</v>
      </c>
      <c r="D1059">
        <v>0</v>
      </c>
      <c r="E1059" t="s">
        <v>212</v>
      </c>
      <c r="F1059" t="s">
        <v>215</v>
      </c>
    </row>
    <row r="1060" spans="1:6" x14ac:dyDescent="0.3">
      <c r="A1060">
        <v>1057</v>
      </c>
      <c r="B1060" t="s">
        <v>221</v>
      </c>
      <c r="C1060">
        <v>0</v>
      </c>
      <c r="D1060">
        <v>0</v>
      </c>
      <c r="E1060" t="s">
        <v>212</v>
      </c>
      <c r="F1060" t="s">
        <v>215</v>
      </c>
    </row>
    <row r="1061" spans="1:6" x14ac:dyDescent="0.3">
      <c r="A1061">
        <v>1058</v>
      </c>
      <c r="B1061" t="s">
        <v>221</v>
      </c>
      <c r="C1061">
        <v>0</v>
      </c>
      <c r="D1061">
        <v>0</v>
      </c>
      <c r="E1061" t="s">
        <v>212</v>
      </c>
      <c r="F1061" t="s">
        <v>215</v>
      </c>
    </row>
    <row r="1062" spans="1:6" x14ac:dyDescent="0.3">
      <c r="A1062">
        <v>1059</v>
      </c>
      <c r="B1062" t="s">
        <v>221</v>
      </c>
      <c r="C1062">
        <v>0</v>
      </c>
      <c r="D1062">
        <v>0</v>
      </c>
      <c r="E1062" t="s">
        <v>212</v>
      </c>
      <c r="F1062" t="s">
        <v>215</v>
      </c>
    </row>
    <row r="1063" spans="1:6" x14ac:dyDescent="0.3">
      <c r="A1063">
        <v>1060</v>
      </c>
      <c r="B1063" t="s">
        <v>221</v>
      </c>
      <c r="C1063">
        <v>0</v>
      </c>
      <c r="D1063">
        <v>0</v>
      </c>
      <c r="E1063" t="s">
        <v>212</v>
      </c>
      <c r="F1063" t="s">
        <v>215</v>
      </c>
    </row>
    <row r="1064" spans="1:6" x14ac:dyDescent="0.3">
      <c r="A1064">
        <v>1061</v>
      </c>
      <c r="B1064" t="s">
        <v>221</v>
      </c>
      <c r="C1064">
        <v>0</v>
      </c>
      <c r="D1064">
        <v>0</v>
      </c>
      <c r="E1064" t="s">
        <v>212</v>
      </c>
      <c r="F1064" t="s">
        <v>215</v>
      </c>
    </row>
    <row r="1065" spans="1:6" x14ac:dyDescent="0.3">
      <c r="A1065">
        <v>1062</v>
      </c>
      <c r="B1065" t="s">
        <v>221</v>
      </c>
      <c r="C1065">
        <v>0</v>
      </c>
      <c r="D1065">
        <v>0</v>
      </c>
      <c r="E1065" t="s">
        <v>212</v>
      </c>
      <c r="F1065" t="s">
        <v>215</v>
      </c>
    </row>
    <row r="1066" spans="1:6" x14ac:dyDescent="0.3">
      <c r="A1066">
        <v>1063</v>
      </c>
      <c r="B1066" t="s">
        <v>221</v>
      </c>
      <c r="C1066">
        <v>0</v>
      </c>
      <c r="D1066">
        <v>0</v>
      </c>
      <c r="E1066" t="s">
        <v>212</v>
      </c>
      <c r="F1066" t="s">
        <v>215</v>
      </c>
    </row>
    <row r="1067" spans="1:6" x14ac:dyDescent="0.3">
      <c r="A1067">
        <v>1064</v>
      </c>
      <c r="B1067" t="s">
        <v>221</v>
      </c>
      <c r="C1067">
        <v>0</v>
      </c>
      <c r="D1067">
        <v>0</v>
      </c>
      <c r="E1067" t="s">
        <v>212</v>
      </c>
      <c r="F1067" t="s">
        <v>215</v>
      </c>
    </row>
    <row r="1068" spans="1:6" x14ac:dyDescent="0.3">
      <c r="A1068">
        <v>1065</v>
      </c>
      <c r="B1068" t="s">
        <v>221</v>
      </c>
      <c r="C1068">
        <v>0</v>
      </c>
      <c r="D1068">
        <v>0</v>
      </c>
      <c r="E1068" t="s">
        <v>212</v>
      </c>
      <c r="F1068" t="s">
        <v>215</v>
      </c>
    </row>
    <row r="1069" spans="1:6" x14ac:dyDescent="0.3">
      <c r="A1069">
        <v>1066</v>
      </c>
      <c r="B1069" t="s">
        <v>221</v>
      </c>
      <c r="C1069">
        <v>0</v>
      </c>
      <c r="D1069">
        <v>0</v>
      </c>
      <c r="E1069" t="s">
        <v>212</v>
      </c>
      <c r="F1069" t="s">
        <v>215</v>
      </c>
    </row>
    <row r="1070" spans="1:6" x14ac:dyDescent="0.3">
      <c r="A1070">
        <v>1067</v>
      </c>
      <c r="B1070" t="s">
        <v>221</v>
      </c>
      <c r="C1070">
        <v>0</v>
      </c>
      <c r="D1070">
        <v>0</v>
      </c>
      <c r="E1070" t="s">
        <v>212</v>
      </c>
      <c r="F1070" t="s">
        <v>215</v>
      </c>
    </row>
    <row r="1071" spans="1:6" x14ac:dyDescent="0.3">
      <c r="A1071">
        <v>1068</v>
      </c>
      <c r="B1071" t="s">
        <v>221</v>
      </c>
      <c r="C1071">
        <v>0</v>
      </c>
      <c r="D1071">
        <v>0</v>
      </c>
      <c r="E1071" t="s">
        <v>212</v>
      </c>
      <c r="F1071" t="s">
        <v>215</v>
      </c>
    </row>
    <row r="1072" spans="1:6" x14ac:dyDescent="0.3">
      <c r="A1072">
        <v>1069</v>
      </c>
      <c r="B1072" t="s">
        <v>221</v>
      </c>
      <c r="C1072">
        <v>0</v>
      </c>
      <c r="D1072">
        <v>0</v>
      </c>
      <c r="E1072" t="s">
        <v>212</v>
      </c>
      <c r="F1072" t="s">
        <v>215</v>
      </c>
    </row>
    <row r="1073" spans="1:6" x14ac:dyDescent="0.3">
      <c r="A1073">
        <v>1070</v>
      </c>
      <c r="B1073" t="s">
        <v>221</v>
      </c>
      <c r="C1073">
        <v>0</v>
      </c>
      <c r="D1073">
        <v>0</v>
      </c>
      <c r="E1073" t="s">
        <v>212</v>
      </c>
      <c r="F1073" t="s">
        <v>215</v>
      </c>
    </row>
    <row r="1074" spans="1:6" x14ac:dyDescent="0.3">
      <c r="A1074">
        <v>1071</v>
      </c>
      <c r="B1074" t="s">
        <v>221</v>
      </c>
      <c r="C1074">
        <v>0</v>
      </c>
      <c r="D1074">
        <v>0</v>
      </c>
      <c r="E1074" t="s">
        <v>212</v>
      </c>
      <c r="F1074" t="s">
        <v>215</v>
      </c>
    </row>
    <row r="1075" spans="1:6" x14ac:dyDescent="0.3">
      <c r="A1075">
        <v>1072</v>
      </c>
      <c r="B1075" t="s">
        <v>221</v>
      </c>
      <c r="C1075">
        <v>0</v>
      </c>
      <c r="D1075">
        <v>0</v>
      </c>
      <c r="E1075" t="s">
        <v>212</v>
      </c>
      <c r="F1075" t="s">
        <v>215</v>
      </c>
    </row>
    <row r="1076" spans="1:6" x14ac:dyDescent="0.3">
      <c r="A1076">
        <v>1073</v>
      </c>
      <c r="B1076" t="s">
        <v>221</v>
      </c>
      <c r="C1076">
        <v>0</v>
      </c>
      <c r="D1076">
        <v>0</v>
      </c>
      <c r="E1076" t="s">
        <v>212</v>
      </c>
      <c r="F1076" t="s">
        <v>215</v>
      </c>
    </row>
    <row r="1077" spans="1:6" x14ac:dyDescent="0.3">
      <c r="A1077">
        <v>1074</v>
      </c>
      <c r="B1077" t="s">
        <v>221</v>
      </c>
      <c r="C1077">
        <v>0</v>
      </c>
      <c r="D1077">
        <v>0</v>
      </c>
      <c r="E1077" t="s">
        <v>212</v>
      </c>
      <c r="F1077" t="s">
        <v>215</v>
      </c>
    </row>
    <row r="1078" spans="1:6" x14ac:dyDescent="0.3">
      <c r="A1078">
        <v>1075</v>
      </c>
      <c r="B1078" t="s">
        <v>221</v>
      </c>
      <c r="C1078">
        <v>0</v>
      </c>
      <c r="D1078">
        <v>0</v>
      </c>
      <c r="E1078" t="s">
        <v>212</v>
      </c>
      <c r="F1078" t="s">
        <v>215</v>
      </c>
    </row>
    <row r="1079" spans="1:6" x14ac:dyDescent="0.3">
      <c r="A1079">
        <v>1076</v>
      </c>
      <c r="B1079" t="s">
        <v>221</v>
      </c>
      <c r="C1079">
        <v>0</v>
      </c>
      <c r="D1079">
        <v>0</v>
      </c>
      <c r="E1079" t="s">
        <v>212</v>
      </c>
      <c r="F1079" t="s">
        <v>215</v>
      </c>
    </row>
    <row r="1080" spans="1:6" x14ac:dyDescent="0.3">
      <c r="A1080">
        <v>1077</v>
      </c>
      <c r="B1080" t="s">
        <v>221</v>
      </c>
      <c r="C1080">
        <v>0</v>
      </c>
      <c r="D1080">
        <v>0</v>
      </c>
      <c r="E1080" t="s">
        <v>212</v>
      </c>
      <c r="F1080" t="s">
        <v>215</v>
      </c>
    </row>
    <row r="1081" spans="1:6" x14ac:dyDescent="0.3">
      <c r="A1081">
        <v>1078</v>
      </c>
      <c r="B1081" t="s">
        <v>221</v>
      </c>
      <c r="C1081">
        <v>0</v>
      </c>
      <c r="D1081">
        <v>0</v>
      </c>
      <c r="E1081" t="s">
        <v>212</v>
      </c>
      <c r="F1081" t="s">
        <v>215</v>
      </c>
    </row>
    <row r="1082" spans="1:6" x14ac:dyDescent="0.3">
      <c r="A1082">
        <v>1079</v>
      </c>
      <c r="B1082" t="s">
        <v>221</v>
      </c>
      <c r="C1082">
        <v>0</v>
      </c>
      <c r="D1082">
        <v>0</v>
      </c>
      <c r="E1082" t="s">
        <v>212</v>
      </c>
      <c r="F1082" t="s">
        <v>215</v>
      </c>
    </row>
    <row r="1083" spans="1:6" x14ac:dyDescent="0.3">
      <c r="A1083">
        <v>1080</v>
      </c>
      <c r="B1083" t="s">
        <v>221</v>
      </c>
      <c r="C1083">
        <v>0</v>
      </c>
      <c r="D1083">
        <v>0</v>
      </c>
      <c r="E1083" t="s">
        <v>212</v>
      </c>
      <c r="F1083" t="s">
        <v>215</v>
      </c>
    </row>
    <row r="1084" spans="1:6" x14ac:dyDescent="0.3">
      <c r="A1084">
        <v>1081</v>
      </c>
      <c r="B1084" t="s">
        <v>221</v>
      </c>
      <c r="C1084">
        <v>0</v>
      </c>
      <c r="D1084">
        <v>0</v>
      </c>
      <c r="E1084" t="s">
        <v>212</v>
      </c>
      <c r="F1084" t="s">
        <v>215</v>
      </c>
    </row>
    <row r="1085" spans="1:6" x14ac:dyDescent="0.3">
      <c r="A1085">
        <v>1082</v>
      </c>
      <c r="B1085" t="s">
        <v>221</v>
      </c>
      <c r="C1085">
        <v>0</v>
      </c>
      <c r="D1085">
        <v>0</v>
      </c>
      <c r="E1085" t="s">
        <v>212</v>
      </c>
      <c r="F1085" t="s">
        <v>215</v>
      </c>
    </row>
    <row r="1086" spans="1:6" x14ac:dyDescent="0.3">
      <c r="A1086">
        <v>1083</v>
      </c>
      <c r="B1086" t="s">
        <v>221</v>
      </c>
      <c r="C1086">
        <v>0</v>
      </c>
      <c r="D1086">
        <v>0</v>
      </c>
      <c r="E1086" t="s">
        <v>212</v>
      </c>
      <c r="F1086" t="s">
        <v>215</v>
      </c>
    </row>
    <row r="1087" spans="1:6" x14ac:dyDescent="0.3">
      <c r="A1087">
        <v>1084</v>
      </c>
      <c r="B1087" t="s">
        <v>221</v>
      </c>
      <c r="C1087">
        <v>0</v>
      </c>
      <c r="D1087">
        <v>0</v>
      </c>
      <c r="E1087" t="s">
        <v>212</v>
      </c>
      <c r="F1087" t="s">
        <v>215</v>
      </c>
    </row>
    <row r="1088" spans="1:6" x14ac:dyDescent="0.3">
      <c r="A1088">
        <v>1085</v>
      </c>
      <c r="B1088" t="s">
        <v>221</v>
      </c>
      <c r="C1088">
        <v>0</v>
      </c>
      <c r="D1088">
        <v>0</v>
      </c>
      <c r="E1088" t="s">
        <v>212</v>
      </c>
      <c r="F1088" t="s">
        <v>215</v>
      </c>
    </row>
    <row r="1089" spans="1:6" x14ac:dyDescent="0.3">
      <c r="A1089">
        <v>1086</v>
      </c>
      <c r="B1089" t="s">
        <v>221</v>
      </c>
      <c r="C1089">
        <v>0</v>
      </c>
      <c r="D1089">
        <v>0</v>
      </c>
      <c r="E1089" t="s">
        <v>212</v>
      </c>
      <c r="F1089" t="s">
        <v>215</v>
      </c>
    </row>
    <row r="1090" spans="1:6" x14ac:dyDescent="0.3">
      <c r="A1090">
        <v>1087</v>
      </c>
      <c r="B1090" t="s">
        <v>221</v>
      </c>
      <c r="C1090">
        <v>0</v>
      </c>
      <c r="D1090">
        <v>0</v>
      </c>
      <c r="E1090" t="s">
        <v>212</v>
      </c>
      <c r="F1090" t="s">
        <v>215</v>
      </c>
    </row>
    <row r="1091" spans="1:6" x14ac:dyDescent="0.3">
      <c r="A1091">
        <v>1088</v>
      </c>
      <c r="B1091" t="s">
        <v>221</v>
      </c>
      <c r="C1091">
        <v>0</v>
      </c>
      <c r="D1091">
        <v>0</v>
      </c>
      <c r="E1091" t="s">
        <v>212</v>
      </c>
      <c r="F1091" t="s">
        <v>215</v>
      </c>
    </row>
    <row r="1092" spans="1:6" x14ac:dyDescent="0.3">
      <c r="A1092">
        <v>1089</v>
      </c>
      <c r="B1092" t="s">
        <v>221</v>
      </c>
      <c r="C1092">
        <v>0</v>
      </c>
      <c r="D1092">
        <v>0</v>
      </c>
      <c r="E1092" t="s">
        <v>212</v>
      </c>
      <c r="F1092" t="s">
        <v>215</v>
      </c>
    </row>
    <row r="1093" spans="1:6" x14ac:dyDescent="0.3">
      <c r="A1093">
        <v>1090</v>
      </c>
      <c r="B1093" t="s">
        <v>221</v>
      </c>
      <c r="C1093">
        <v>0</v>
      </c>
      <c r="D1093">
        <v>0</v>
      </c>
      <c r="E1093" t="s">
        <v>212</v>
      </c>
      <c r="F1093" t="s">
        <v>215</v>
      </c>
    </row>
    <row r="1094" spans="1:6" x14ac:dyDescent="0.3">
      <c r="A1094">
        <v>1091</v>
      </c>
      <c r="B1094" t="s">
        <v>221</v>
      </c>
      <c r="C1094">
        <v>0</v>
      </c>
      <c r="D1094">
        <v>0</v>
      </c>
      <c r="E1094" t="s">
        <v>212</v>
      </c>
      <c r="F1094" t="s">
        <v>215</v>
      </c>
    </row>
    <row r="1095" spans="1:6" x14ac:dyDescent="0.3">
      <c r="A1095">
        <v>1092</v>
      </c>
      <c r="B1095" t="s">
        <v>221</v>
      </c>
      <c r="C1095">
        <v>0</v>
      </c>
      <c r="D1095">
        <v>0</v>
      </c>
      <c r="E1095" t="s">
        <v>212</v>
      </c>
      <c r="F1095" t="s">
        <v>215</v>
      </c>
    </row>
    <row r="1096" spans="1:6" x14ac:dyDescent="0.3">
      <c r="A1096">
        <v>1093</v>
      </c>
      <c r="B1096" t="s">
        <v>221</v>
      </c>
      <c r="C1096">
        <v>0</v>
      </c>
      <c r="D1096">
        <v>0</v>
      </c>
      <c r="E1096" t="s">
        <v>212</v>
      </c>
      <c r="F1096" t="s">
        <v>215</v>
      </c>
    </row>
    <row r="1097" spans="1:6" x14ac:dyDescent="0.3">
      <c r="A1097">
        <v>1094</v>
      </c>
      <c r="B1097" t="s">
        <v>221</v>
      </c>
      <c r="C1097">
        <v>0</v>
      </c>
      <c r="D1097">
        <v>0</v>
      </c>
      <c r="E1097" t="s">
        <v>212</v>
      </c>
      <c r="F1097" t="s">
        <v>215</v>
      </c>
    </row>
    <row r="1098" spans="1:6" x14ac:dyDescent="0.3">
      <c r="A1098">
        <v>1095</v>
      </c>
      <c r="B1098" t="s">
        <v>221</v>
      </c>
      <c r="C1098">
        <v>0</v>
      </c>
      <c r="D1098">
        <v>0</v>
      </c>
      <c r="E1098" t="s">
        <v>212</v>
      </c>
      <c r="F1098" t="s">
        <v>215</v>
      </c>
    </row>
    <row r="1099" spans="1:6" x14ac:dyDescent="0.3">
      <c r="A1099">
        <v>1096</v>
      </c>
      <c r="B1099" t="s">
        <v>221</v>
      </c>
      <c r="C1099">
        <v>0</v>
      </c>
      <c r="D1099">
        <v>0</v>
      </c>
      <c r="E1099" t="s">
        <v>212</v>
      </c>
      <c r="F1099" t="s">
        <v>215</v>
      </c>
    </row>
    <row r="1100" spans="1:6" x14ac:dyDescent="0.3">
      <c r="A1100">
        <v>1097</v>
      </c>
      <c r="B1100" t="s">
        <v>221</v>
      </c>
      <c r="C1100">
        <v>0</v>
      </c>
      <c r="D1100">
        <v>0</v>
      </c>
      <c r="E1100" t="s">
        <v>212</v>
      </c>
      <c r="F1100" t="s">
        <v>215</v>
      </c>
    </row>
    <row r="1101" spans="1:6" x14ac:dyDescent="0.3">
      <c r="A1101">
        <v>1098</v>
      </c>
      <c r="B1101" t="s">
        <v>221</v>
      </c>
      <c r="C1101">
        <v>0</v>
      </c>
      <c r="D1101">
        <v>0</v>
      </c>
      <c r="E1101" t="s">
        <v>212</v>
      </c>
      <c r="F1101" t="s">
        <v>215</v>
      </c>
    </row>
    <row r="1102" spans="1:6" x14ac:dyDescent="0.3">
      <c r="A1102">
        <v>1099</v>
      </c>
      <c r="B1102" t="s">
        <v>221</v>
      </c>
      <c r="C1102">
        <v>0</v>
      </c>
      <c r="D1102">
        <v>0</v>
      </c>
      <c r="E1102" t="s">
        <v>212</v>
      </c>
      <c r="F1102" t="s">
        <v>215</v>
      </c>
    </row>
    <row r="1103" spans="1:6" x14ac:dyDescent="0.3">
      <c r="A1103">
        <v>1100</v>
      </c>
      <c r="B1103" t="s">
        <v>221</v>
      </c>
      <c r="C1103">
        <v>0</v>
      </c>
      <c r="D1103">
        <v>0</v>
      </c>
      <c r="E1103" t="s">
        <v>212</v>
      </c>
      <c r="F1103" t="s">
        <v>215</v>
      </c>
    </row>
    <row r="1104" spans="1:6" x14ac:dyDescent="0.3">
      <c r="A1104">
        <v>1101</v>
      </c>
      <c r="B1104" t="s">
        <v>221</v>
      </c>
      <c r="C1104">
        <v>0</v>
      </c>
      <c r="D1104">
        <v>0</v>
      </c>
      <c r="E1104" t="s">
        <v>212</v>
      </c>
      <c r="F1104" t="s">
        <v>215</v>
      </c>
    </row>
    <row r="1105" spans="1:6" x14ac:dyDescent="0.3">
      <c r="A1105">
        <v>1102</v>
      </c>
      <c r="B1105" t="s">
        <v>221</v>
      </c>
      <c r="C1105">
        <v>0</v>
      </c>
      <c r="D1105">
        <v>0</v>
      </c>
      <c r="E1105" t="s">
        <v>212</v>
      </c>
      <c r="F1105" t="s">
        <v>215</v>
      </c>
    </row>
    <row r="1106" spans="1:6" x14ac:dyDescent="0.3">
      <c r="A1106">
        <v>1103</v>
      </c>
      <c r="B1106" t="s">
        <v>221</v>
      </c>
      <c r="C1106">
        <v>0</v>
      </c>
      <c r="D1106">
        <v>0</v>
      </c>
      <c r="E1106" t="s">
        <v>212</v>
      </c>
      <c r="F1106" t="s">
        <v>215</v>
      </c>
    </row>
    <row r="1107" spans="1:6" x14ac:dyDescent="0.3">
      <c r="A1107">
        <v>1104</v>
      </c>
      <c r="B1107" t="s">
        <v>221</v>
      </c>
      <c r="C1107">
        <v>0</v>
      </c>
      <c r="D1107">
        <v>0</v>
      </c>
      <c r="E1107" t="s">
        <v>212</v>
      </c>
      <c r="F1107" t="s">
        <v>215</v>
      </c>
    </row>
    <row r="1108" spans="1:6" x14ac:dyDescent="0.3">
      <c r="A1108">
        <v>1105</v>
      </c>
      <c r="B1108" t="s">
        <v>221</v>
      </c>
      <c r="C1108">
        <v>0</v>
      </c>
      <c r="D1108">
        <v>0</v>
      </c>
      <c r="E1108" t="s">
        <v>212</v>
      </c>
      <c r="F1108" t="s">
        <v>215</v>
      </c>
    </row>
    <row r="1109" spans="1:6" x14ac:dyDescent="0.3">
      <c r="A1109">
        <v>1106</v>
      </c>
      <c r="B1109" t="s">
        <v>221</v>
      </c>
      <c r="C1109">
        <v>0</v>
      </c>
      <c r="D1109">
        <v>0</v>
      </c>
      <c r="E1109" t="s">
        <v>212</v>
      </c>
      <c r="F1109" t="s">
        <v>215</v>
      </c>
    </row>
    <row r="1110" spans="1:6" x14ac:dyDescent="0.3">
      <c r="A1110">
        <v>1107</v>
      </c>
      <c r="B1110" t="s">
        <v>221</v>
      </c>
      <c r="C1110">
        <v>0</v>
      </c>
      <c r="D1110">
        <v>0</v>
      </c>
      <c r="E1110" t="s">
        <v>212</v>
      </c>
      <c r="F1110" t="s">
        <v>215</v>
      </c>
    </row>
    <row r="1111" spans="1:6" x14ac:dyDescent="0.3">
      <c r="A1111">
        <v>1108</v>
      </c>
      <c r="B1111" t="s">
        <v>221</v>
      </c>
      <c r="C1111">
        <v>0</v>
      </c>
      <c r="D1111">
        <v>0</v>
      </c>
      <c r="E1111" t="s">
        <v>212</v>
      </c>
      <c r="F1111" t="s">
        <v>215</v>
      </c>
    </row>
    <row r="1112" spans="1:6" x14ac:dyDescent="0.3">
      <c r="A1112">
        <v>1109</v>
      </c>
      <c r="B1112" t="s">
        <v>221</v>
      </c>
      <c r="C1112">
        <v>0</v>
      </c>
      <c r="D1112">
        <v>0</v>
      </c>
      <c r="E1112" t="s">
        <v>212</v>
      </c>
      <c r="F1112" t="s">
        <v>215</v>
      </c>
    </row>
    <row r="1113" spans="1:6" x14ac:dyDescent="0.3">
      <c r="A1113">
        <v>1110</v>
      </c>
      <c r="B1113" t="s">
        <v>221</v>
      </c>
      <c r="C1113">
        <v>0</v>
      </c>
      <c r="D1113">
        <v>0</v>
      </c>
      <c r="E1113" t="s">
        <v>212</v>
      </c>
      <c r="F1113" t="s">
        <v>215</v>
      </c>
    </row>
    <row r="1114" spans="1:6" x14ac:dyDescent="0.3">
      <c r="A1114">
        <v>1111</v>
      </c>
      <c r="B1114" t="s">
        <v>221</v>
      </c>
      <c r="C1114">
        <v>0</v>
      </c>
      <c r="D1114">
        <v>0</v>
      </c>
      <c r="E1114" t="s">
        <v>212</v>
      </c>
      <c r="F1114" t="s">
        <v>215</v>
      </c>
    </row>
    <row r="1115" spans="1:6" x14ac:dyDescent="0.3">
      <c r="A1115">
        <v>1112</v>
      </c>
      <c r="B1115" t="s">
        <v>221</v>
      </c>
      <c r="C1115">
        <v>0</v>
      </c>
      <c r="D1115">
        <v>0</v>
      </c>
      <c r="E1115" t="s">
        <v>212</v>
      </c>
      <c r="F1115" t="s">
        <v>215</v>
      </c>
    </row>
    <row r="1116" spans="1:6" x14ac:dyDescent="0.3">
      <c r="A1116">
        <v>1113</v>
      </c>
      <c r="B1116" t="s">
        <v>221</v>
      </c>
      <c r="C1116">
        <v>0</v>
      </c>
      <c r="D1116">
        <v>0</v>
      </c>
      <c r="E1116" t="s">
        <v>212</v>
      </c>
      <c r="F1116" t="s">
        <v>215</v>
      </c>
    </row>
    <row r="1117" spans="1:6" x14ac:dyDescent="0.3">
      <c r="A1117">
        <v>1114</v>
      </c>
      <c r="B1117" t="s">
        <v>221</v>
      </c>
      <c r="C1117">
        <v>0</v>
      </c>
      <c r="D1117">
        <v>0</v>
      </c>
      <c r="E1117" t="s">
        <v>212</v>
      </c>
      <c r="F1117" t="s">
        <v>215</v>
      </c>
    </row>
    <row r="1118" spans="1:6" x14ac:dyDescent="0.3">
      <c r="A1118">
        <v>1115</v>
      </c>
      <c r="B1118" t="s">
        <v>221</v>
      </c>
      <c r="C1118">
        <v>0</v>
      </c>
      <c r="D1118">
        <v>0</v>
      </c>
      <c r="E1118" t="s">
        <v>212</v>
      </c>
      <c r="F1118" t="s">
        <v>215</v>
      </c>
    </row>
    <row r="1119" spans="1:6" x14ac:dyDescent="0.3">
      <c r="A1119">
        <v>1116</v>
      </c>
      <c r="B1119" t="s">
        <v>221</v>
      </c>
      <c r="C1119">
        <v>0</v>
      </c>
      <c r="D1119">
        <v>0</v>
      </c>
      <c r="E1119" t="s">
        <v>212</v>
      </c>
      <c r="F1119" t="s">
        <v>215</v>
      </c>
    </row>
    <row r="1120" spans="1:6" x14ac:dyDescent="0.3">
      <c r="A1120">
        <v>1117</v>
      </c>
      <c r="B1120" t="s">
        <v>221</v>
      </c>
      <c r="C1120">
        <v>0</v>
      </c>
      <c r="D1120">
        <v>0</v>
      </c>
      <c r="E1120" t="s">
        <v>212</v>
      </c>
      <c r="F1120" t="s">
        <v>215</v>
      </c>
    </row>
    <row r="1121" spans="1:6" x14ac:dyDescent="0.3">
      <c r="A1121">
        <v>1118</v>
      </c>
      <c r="B1121" t="s">
        <v>221</v>
      </c>
      <c r="C1121">
        <v>0</v>
      </c>
      <c r="D1121">
        <v>0</v>
      </c>
      <c r="E1121" t="s">
        <v>212</v>
      </c>
      <c r="F1121" t="s">
        <v>215</v>
      </c>
    </row>
    <row r="1122" spans="1:6" x14ac:dyDescent="0.3">
      <c r="A1122">
        <v>1119</v>
      </c>
      <c r="B1122" t="s">
        <v>221</v>
      </c>
      <c r="C1122">
        <v>0</v>
      </c>
      <c r="D1122">
        <v>0</v>
      </c>
      <c r="E1122" t="s">
        <v>212</v>
      </c>
      <c r="F1122" t="s">
        <v>215</v>
      </c>
    </row>
    <row r="1123" spans="1:6" x14ac:dyDescent="0.3">
      <c r="A1123">
        <v>1120</v>
      </c>
      <c r="B1123" t="s">
        <v>221</v>
      </c>
      <c r="C1123">
        <v>0</v>
      </c>
      <c r="D1123">
        <v>0</v>
      </c>
      <c r="E1123" t="s">
        <v>212</v>
      </c>
      <c r="F1123" t="s">
        <v>215</v>
      </c>
    </row>
    <row r="1124" spans="1:6" x14ac:dyDescent="0.3">
      <c r="A1124">
        <v>1121</v>
      </c>
      <c r="B1124" t="s">
        <v>221</v>
      </c>
      <c r="C1124">
        <v>0</v>
      </c>
      <c r="D1124">
        <v>0</v>
      </c>
      <c r="E1124" t="s">
        <v>212</v>
      </c>
      <c r="F1124" t="s">
        <v>215</v>
      </c>
    </row>
    <row r="1125" spans="1:6" x14ac:dyDescent="0.3">
      <c r="A1125">
        <v>1122</v>
      </c>
      <c r="B1125" t="s">
        <v>221</v>
      </c>
      <c r="C1125">
        <v>0</v>
      </c>
      <c r="D1125">
        <v>0</v>
      </c>
      <c r="E1125" t="s">
        <v>212</v>
      </c>
      <c r="F1125" t="s">
        <v>215</v>
      </c>
    </row>
    <row r="1126" spans="1:6" x14ac:dyDescent="0.3">
      <c r="A1126">
        <v>1123</v>
      </c>
      <c r="B1126" t="s">
        <v>221</v>
      </c>
      <c r="C1126">
        <v>0</v>
      </c>
      <c r="D1126">
        <v>0</v>
      </c>
      <c r="E1126" t="s">
        <v>212</v>
      </c>
      <c r="F1126" t="s">
        <v>215</v>
      </c>
    </row>
    <row r="1127" spans="1:6" x14ac:dyDescent="0.3">
      <c r="A1127">
        <v>1124</v>
      </c>
      <c r="B1127" t="s">
        <v>221</v>
      </c>
      <c r="C1127">
        <v>0</v>
      </c>
      <c r="D1127">
        <v>0</v>
      </c>
      <c r="E1127" t="s">
        <v>212</v>
      </c>
      <c r="F1127" t="s">
        <v>215</v>
      </c>
    </row>
    <row r="1128" spans="1:6" x14ac:dyDescent="0.3">
      <c r="A1128">
        <v>1125</v>
      </c>
      <c r="B1128" t="s">
        <v>221</v>
      </c>
      <c r="C1128">
        <v>0</v>
      </c>
      <c r="D1128">
        <v>0</v>
      </c>
      <c r="E1128" t="s">
        <v>212</v>
      </c>
      <c r="F1128" t="s">
        <v>215</v>
      </c>
    </row>
    <row r="1129" spans="1:6" x14ac:dyDescent="0.3">
      <c r="A1129">
        <v>1126</v>
      </c>
      <c r="B1129" t="s">
        <v>221</v>
      </c>
      <c r="C1129">
        <v>0</v>
      </c>
      <c r="D1129">
        <v>0</v>
      </c>
      <c r="E1129" t="s">
        <v>212</v>
      </c>
      <c r="F1129" t="s">
        <v>215</v>
      </c>
    </row>
    <row r="1130" spans="1:6" x14ac:dyDescent="0.3">
      <c r="A1130">
        <v>1127</v>
      </c>
      <c r="B1130" t="s">
        <v>221</v>
      </c>
      <c r="C1130">
        <v>0</v>
      </c>
      <c r="D1130">
        <v>0</v>
      </c>
      <c r="E1130" t="s">
        <v>212</v>
      </c>
      <c r="F1130" t="s">
        <v>215</v>
      </c>
    </row>
    <row r="1131" spans="1:6" x14ac:dyDescent="0.3">
      <c r="A1131">
        <v>1128</v>
      </c>
      <c r="B1131" t="s">
        <v>221</v>
      </c>
      <c r="C1131">
        <v>0</v>
      </c>
      <c r="D1131">
        <v>0</v>
      </c>
      <c r="E1131" t="s">
        <v>212</v>
      </c>
      <c r="F1131" t="s">
        <v>215</v>
      </c>
    </row>
    <row r="1132" spans="1:6" x14ac:dyDescent="0.3">
      <c r="A1132">
        <v>1129</v>
      </c>
      <c r="B1132" t="s">
        <v>221</v>
      </c>
      <c r="C1132">
        <v>0</v>
      </c>
      <c r="D1132">
        <v>0</v>
      </c>
      <c r="E1132" t="s">
        <v>212</v>
      </c>
      <c r="F1132" t="s">
        <v>215</v>
      </c>
    </row>
    <row r="1133" spans="1:6" x14ac:dyDescent="0.3">
      <c r="A1133">
        <v>1130</v>
      </c>
      <c r="B1133" t="s">
        <v>221</v>
      </c>
      <c r="C1133">
        <v>0</v>
      </c>
      <c r="D1133">
        <v>0</v>
      </c>
      <c r="E1133" t="s">
        <v>212</v>
      </c>
      <c r="F1133" t="s">
        <v>215</v>
      </c>
    </row>
    <row r="1134" spans="1:6" x14ac:dyDescent="0.3">
      <c r="A1134">
        <v>1131</v>
      </c>
      <c r="B1134" t="s">
        <v>221</v>
      </c>
      <c r="C1134">
        <v>0</v>
      </c>
      <c r="D1134">
        <v>0</v>
      </c>
      <c r="E1134" t="s">
        <v>212</v>
      </c>
      <c r="F1134" t="s">
        <v>215</v>
      </c>
    </row>
    <row r="1135" spans="1:6" x14ac:dyDescent="0.3">
      <c r="A1135">
        <v>1132</v>
      </c>
      <c r="B1135" t="s">
        <v>221</v>
      </c>
      <c r="C1135">
        <v>0</v>
      </c>
      <c r="D1135">
        <v>0</v>
      </c>
      <c r="E1135" t="s">
        <v>212</v>
      </c>
      <c r="F1135" t="s">
        <v>215</v>
      </c>
    </row>
    <row r="1136" spans="1:6" x14ac:dyDescent="0.3">
      <c r="A1136">
        <v>1133</v>
      </c>
      <c r="B1136" t="s">
        <v>221</v>
      </c>
      <c r="C1136">
        <v>0</v>
      </c>
      <c r="D1136">
        <v>0</v>
      </c>
      <c r="E1136" t="s">
        <v>212</v>
      </c>
      <c r="F1136" t="s">
        <v>215</v>
      </c>
    </row>
    <row r="1137" spans="1:6" x14ac:dyDescent="0.3">
      <c r="A1137">
        <v>1134</v>
      </c>
      <c r="B1137" t="s">
        <v>221</v>
      </c>
      <c r="C1137">
        <v>0</v>
      </c>
      <c r="D1137">
        <v>0</v>
      </c>
      <c r="E1137" t="s">
        <v>212</v>
      </c>
      <c r="F1137" t="s">
        <v>215</v>
      </c>
    </row>
    <row r="1138" spans="1:6" x14ac:dyDescent="0.3">
      <c r="A1138">
        <v>1135</v>
      </c>
      <c r="B1138" t="s">
        <v>221</v>
      </c>
      <c r="C1138">
        <v>0</v>
      </c>
      <c r="D1138">
        <v>0</v>
      </c>
      <c r="E1138" t="s">
        <v>212</v>
      </c>
      <c r="F1138" t="s">
        <v>215</v>
      </c>
    </row>
    <row r="1139" spans="1:6" x14ac:dyDescent="0.3">
      <c r="A1139">
        <v>1136</v>
      </c>
      <c r="B1139" t="s">
        <v>221</v>
      </c>
      <c r="C1139">
        <v>0</v>
      </c>
      <c r="D1139">
        <v>0</v>
      </c>
      <c r="E1139" t="s">
        <v>212</v>
      </c>
      <c r="F1139" t="s">
        <v>215</v>
      </c>
    </row>
    <row r="1140" spans="1:6" x14ac:dyDescent="0.3">
      <c r="A1140">
        <v>1137</v>
      </c>
      <c r="B1140" t="s">
        <v>221</v>
      </c>
      <c r="C1140">
        <v>0</v>
      </c>
      <c r="D1140">
        <v>0</v>
      </c>
      <c r="E1140" t="s">
        <v>212</v>
      </c>
      <c r="F1140" t="s">
        <v>215</v>
      </c>
    </row>
    <row r="1141" spans="1:6" x14ac:dyDescent="0.3">
      <c r="A1141">
        <v>1138</v>
      </c>
      <c r="B1141" t="s">
        <v>221</v>
      </c>
      <c r="C1141">
        <v>0</v>
      </c>
      <c r="D1141">
        <v>0</v>
      </c>
      <c r="E1141" t="s">
        <v>212</v>
      </c>
      <c r="F1141" t="s">
        <v>215</v>
      </c>
    </row>
    <row r="1142" spans="1:6" x14ac:dyDescent="0.3">
      <c r="A1142">
        <v>1139</v>
      </c>
      <c r="B1142" t="s">
        <v>221</v>
      </c>
      <c r="C1142">
        <v>0</v>
      </c>
      <c r="D1142">
        <v>0</v>
      </c>
      <c r="E1142" t="s">
        <v>212</v>
      </c>
      <c r="F1142" t="s">
        <v>215</v>
      </c>
    </row>
    <row r="1143" spans="1:6" x14ac:dyDescent="0.3">
      <c r="A1143">
        <v>1140</v>
      </c>
      <c r="B1143" t="s">
        <v>221</v>
      </c>
      <c r="C1143">
        <v>0</v>
      </c>
      <c r="D1143">
        <v>0</v>
      </c>
      <c r="E1143" t="s">
        <v>212</v>
      </c>
      <c r="F1143" t="s">
        <v>215</v>
      </c>
    </row>
    <row r="1144" spans="1:6" x14ac:dyDescent="0.3">
      <c r="A1144">
        <v>1141</v>
      </c>
      <c r="B1144" t="s">
        <v>221</v>
      </c>
      <c r="C1144">
        <v>0</v>
      </c>
      <c r="D1144">
        <v>0</v>
      </c>
      <c r="E1144" t="s">
        <v>212</v>
      </c>
      <c r="F1144" t="s">
        <v>215</v>
      </c>
    </row>
    <row r="1145" spans="1:6" x14ac:dyDescent="0.3">
      <c r="A1145">
        <v>1142</v>
      </c>
      <c r="B1145" t="s">
        <v>221</v>
      </c>
      <c r="C1145">
        <v>0</v>
      </c>
      <c r="D1145">
        <v>0</v>
      </c>
      <c r="E1145" t="s">
        <v>212</v>
      </c>
      <c r="F1145" t="s">
        <v>215</v>
      </c>
    </row>
    <row r="1146" spans="1:6" x14ac:dyDescent="0.3">
      <c r="A1146">
        <v>1143</v>
      </c>
      <c r="B1146" t="s">
        <v>221</v>
      </c>
      <c r="C1146">
        <v>0</v>
      </c>
      <c r="D1146">
        <v>0</v>
      </c>
      <c r="E1146" t="s">
        <v>212</v>
      </c>
      <c r="F1146" t="s">
        <v>215</v>
      </c>
    </row>
    <row r="1147" spans="1:6" x14ac:dyDescent="0.3">
      <c r="A1147">
        <v>1144</v>
      </c>
      <c r="B1147" t="s">
        <v>221</v>
      </c>
      <c r="C1147">
        <v>0</v>
      </c>
      <c r="D1147">
        <v>0</v>
      </c>
      <c r="E1147" t="s">
        <v>212</v>
      </c>
      <c r="F1147" t="s">
        <v>215</v>
      </c>
    </row>
    <row r="1148" spans="1:6" x14ac:dyDescent="0.3">
      <c r="A1148">
        <v>1145</v>
      </c>
      <c r="B1148" t="s">
        <v>221</v>
      </c>
      <c r="C1148">
        <v>0</v>
      </c>
      <c r="D1148">
        <v>0</v>
      </c>
      <c r="E1148" t="s">
        <v>212</v>
      </c>
      <c r="F1148" t="s">
        <v>215</v>
      </c>
    </row>
    <row r="1149" spans="1:6" x14ac:dyDescent="0.3">
      <c r="A1149">
        <v>1146</v>
      </c>
      <c r="B1149" t="s">
        <v>221</v>
      </c>
      <c r="C1149">
        <v>0</v>
      </c>
      <c r="D1149">
        <v>0</v>
      </c>
      <c r="E1149" t="s">
        <v>212</v>
      </c>
      <c r="F1149" t="s">
        <v>215</v>
      </c>
    </row>
    <row r="1150" spans="1:6" x14ac:dyDescent="0.3">
      <c r="A1150">
        <v>1147</v>
      </c>
      <c r="B1150" t="s">
        <v>221</v>
      </c>
      <c r="C1150">
        <v>0</v>
      </c>
      <c r="D1150">
        <v>0</v>
      </c>
      <c r="E1150" t="s">
        <v>212</v>
      </c>
      <c r="F1150" t="s">
        <v>215</v>
      </c>
    </row>
    <row r="1151" spans="1:6" x14ac:dyDescent="0.3">
      <c r="A1151">
        <v>1148</v>
      </c>
      <c r="B1151" t="s">
        <v>221</v>
      </c>
      <c r="C1151">
        <v>0</v>
      </c>
      <c r="D1151">
        <v>0</v>
      </c>
      <c r="E1151" t="s">
        <v>212</v>
      </c>
      <c r="F1151" t="s">
        <v>215</v>
      </c>
    </row>
    <row r="1152" spans="1:6" x14ac:dyDescent="0.3">
      <c r="A1152">
        <v>1149</v>
      </c>
      <c r="B1152" t="s">
        <v>221</v>
      </c>
      <c r="C1152">
        <v>0</v>
      </c>
      <c r="D1152">
        <v>0</v>
      </c>
      <c r="E1152" t="s">
        <v>212</v>
      </c>
      <c r="F1152" t="s">
        <v>215</v>
      </c>
    </row>
    <row r="1153" spans="1:6" x14ac:dyDescent="0.3">
      <c r="A1153">
        <v>1150</v>
      </c>
      <c r="B1153" t="s">
        <v>221</v>
      </c>
      <c r="C1153">
        <v>0</v>
      </c>
      <c r="D1153">
        <v>0</v>
      </c>
      <c r="E1153" t="s">
        <v>212</v>
      </c>
      <c r="F1153" t="s">
        <v>215</v>
      </c>
    </row>
    <row r="1154" spans="1:6" x14ac:dyDescent="0.3">
      <c r="A1154">
        <v>1151</v>
      </c>
      <c r="B1154" t="s">
        <v>221</v>
      </c>
      <c r="C1154">
        <v>0</v>
      </c>
      <c r="D1154">
        <v>0</v>
      </c>
      <c r="E1154" t="s">
        <v>212</v>
      </c>
      <c r="F1154" t="s">
        <v>215</v>
      </c>
    </row>
    <row r="1155" spans="1:6" x14ac:dyDescent="0.3">
      <c r="A1155">
        <v>1152</v>
      </c>
      <c r="B1155" t="s">
        <v>221</v>
      </c>
      <c r="C1155">
        <v>0</v>
      </c>
      <c r="D1155">
        <v>0</v>
      </c>
      <c r="E1155" t="s">
        <v>212</v>
      </c>
      <c r="F1155" t="s">
        <v>215</v>
      </c>
    </row>
    <row r="1156" spans="1:6" x14ac:dyDescent="0.3">
      <c r="A1156">
        <v>1153</v>
      </c>
      <c r="B1156" t="s">
        <v>221</v>
      </c>
      <c r="C1156">
        <v>0</v>
      </c>
      <c r="D1156">
        <v>0</v>
      </c>
      <c r="E1156" t="s">
        <v>212</v>
      </c>
      <c r="F1156" t="s">
        <v>215</v>
      </c>
    </row>
    <row r="1157" spans="1:6" x14ac:dyDescent="0.3">
      <c r="A1157">
        <v>1154</v>
      </c>
      <c r="B1157" t="s">
        <v>221</v>
      </c>
      <c r="C1157">
        <v>0</v>
      </c>
      <c r="D1157">
        <v>0</v>
      </c>
      <c r="E1157" t="s">
        <v>212</v>
      </c>
      <c r="F1157" t="s">
        <v>215</v>
      </c>
    </row>
    <row r="1158" spans="1:6" x14ac:dyDescent="0.3">
      <c r="A1158">
        <v>1155</v>
      </c>
      <c r="B1158" t="s">
        <v>221</v>
      </c>
      <c r="C1158">
        <v>0</v>
      </c>
      <c r="D1158">
        <v>0</v>
      </c>
      <c r="E1158" t="s">
        <v>212</v>
      </c>
      <c r="F1158" t="s">
        <v>215</v>
      </c>
    </row>
    <row r="1159" spans="1:6" x14ac:dyDescent="0.3">
      <c r="A1159">
        <v>1156</v>
      </c>
      <c r="B1159" t="s">
        <v>221</v>
      </c>
      <c r="C1159">
        <v>0</v>
      </c>
      <c r="D1159">
        <v>0</v>
      </c>
      <c r="E1159" t="s">
        <v>212</v>
      </c>
      <c r="F1159" t="s">
        <v>215</v>
      </c>
    </row>
    <row r="1160" spans="1:6" x14ac:dyDescent="0.3">
      <c r="A1160">
        <v>1157</v>
      </c>
      <c r="B1160" t="s">
        <v>221</v>
      </c>
      <c r="C1160">
        <v>0</v>
      </c>
      <c r="D1160">
        <v>0</v>
      </c>
      <c r="E1160" t="s">
        <v>212</v>
      </c>
      <c r="F1160" t="s">
        <v>215</v>
      </c>
    </row>
    <row r="1161" spans="1:6" x14ac:dyDescent="0.3">
      <c r="A1161">
        <v>1158</v>
      </c>
      <c r="B1161" t="s">
        <v>221</v>
      </c>
      <c r="C1161">
        <v>0</v>
      </c>
      <c r="D1161">
        <v>0</v>
      </c>
      <c r="E1161" t="s">
        <v>212</v>
      </c>
      <c r="F1161" t="s">
        <v>215</v>
      </c>
    </row>
    <row r="1162" spans="1:6" x14ac:dyDescent="0.3">
      <c r="A1162">
        <v>1159</v>
      </c>
      <c r="B1162" t="s">
        <v>221</v>
      </c>
      <c r="C1162">
        <v>0</v>
      </c>
      <c r="D1162">
        <v>0</v>
      </c>
      <c r="E1162" t="s">
        <v>212</v>
      </c>
      <c r="F1162" t="s">
        <v>215</v>
      </c>
    </row>
    <row r="1163" spans="1:6" x14ac:dyDescent="0.3">
      <c r="A1163">
        <v>1160</v>
      </c>
      <c r="B1163" t="s">
        <v>221</v>
      </c>
      <c r="C1163">
        <v>0</v>
      </c>
      <c r="D1163">
        <v>0</v>
      </c>
      <c r="E1163" t="s">
        <v>212</v>
      </c>
      <c r="F1163" t="s">
        <v>215</v>
      </c>
    </row>
    <row r="1164" spans="1:6" x14ac:dyDescent="0.3">
      <c r="A1164">
        <v>1161</v>
      </c>
      <c r="B1164" t="s">
        <v>221</v>
      </c>
      <c r="C1164">
        <v>0</v>
      </c>
      <c r="D1164">
        <v>0</v>
      </c>
      <c r="E1164" t="s">
        <v>212</v>
      </c>
      <c r="F1164" t="s">
        <v>215</v>
      </c>
    </row>
    <row r="1165" spans="1:6" x14ac:dyDescent="0.3">
      <c r="A1165">
        <v>1162</v>
      </c>
      <c r="B1165" t="s">
        <v>221</v>
      </c>
      <c r="C1165">
        <v>0</v>
      </c>
      <c r="D1165">
        <v>0</v>
      </c>
      <c r="E1165" t="s">
        <v>212</v>
      </c>
      <c r="F1165" t="s">
        <v>215</v>
      </c>
    </row>
    <row r="1166" spans="1:6" x14ac:dyDescent="0.3">
      <c r="A1166">
        <v>1163</v>
      </c>
      <c r="B1166" t="s">
        <v>221</v>
      </c>
      <c r="C1166">
        <v>0</v>
      </c>
      <c r="D1166">
        <v>0</v>
      </c>
      <c r="E1166" t="s">
        <v>212</v>
      </c>
      <c r="F1166" t="s">
        <v>215</v>
      </c>
    </row>
    <row r="1167" spans="1:6" x14ac:dyDescent="0.3">
      <c r="A1167">
        <v>1164</v>
      </c>
      <c r="B1167" t="s">
        <v>221</v>
      </c>
      <c r="C1167">
        <v>0</v>
      </c>
      <c r="D1167">
        <v>0</v>
      </c>
      <c r="E1167" t="s">
        <v>212</v>
      </c>
      <c r="F1167" t="s">
        <v>215</v>
      </c>
    </row>
    <row r="1168" spans="1:6" x14ac:dyDescent="0.3">
      <c r="A1168">
        <v>1165</v>
      </c>
      <c r="B1168" t="s">
        <v>221</v>
      </c>
      <c r="C1168">
        <v>0</v>
      </c>
      <c r="D1168">
        <v>0</v>
      </c>
      <c r="E1168" t="s">
        <v>212</v>
      </c>
      <c r="F1168" t="s">
        <v>215</v>
      </c>
    </row>
    <row r="1169" spans="1:6" x14ac:dyDescent="0.3">
      <c r="A1169">
        <v>1166</v>
      </c>
      <c r="B1169" t="s">
        <v>221</v>
      </c>
      <c r="C1169">
        <v>0</v>
      </c>
      <c r="D1169">
        <v>0</v>
      </c>
      <c r="E1169" t="s">
        <v>212</v>
      </c>
      <c r="F1169" t="s">
        <v>215</v>
      </c>
    </row>
    <row r="1170" spans="1:6" x14ac:dyDescent="0.3">
      <c r="A1170">
        <v>1167</v>
      </c>
      <c r="B1170" t="s">
        <v>221</v>
      </c>
      <c r="C1170">
        <v>0</v>
      </c>
      <c r="D1170">
        <v>0</v>
      </c>
      <c r="E1170" t="s">
        <v>212</v>
      </c>
      <c r="F1170" t="s">
        <v>215</v>
      </c>
    </row>
    <row r="1171" spans="1:6" x14ac:dyDescent="0.3">
      <c r="A1171">
        <v>1168</v>
      </c>
      <c r="B1171" t="s">
        <v>221</v>
      </c>
      <c r="C1171">
        <v>0</v>
      </c>
      <c r="D1171">
        <v>0</v>
      </c>
      <c r="E1171" t="s">
        <v>212</v>
      </c>
      <c r="F1171" t="s">
        <v>215</v>
      </c>
    </row>
    <row r="1172" spans="1:6" x14ac:dyDescent="0.3">
      <c r="A1172">
        <v>1169</v>
      </c>
      <c r="B1172" t="s">
        <v>221</v>
      </c>
      <c r="C1172">
        <v>0</v>
      </c>
      <c r="D1172">
        <v>0</v>
      </c>
      <c r="E1172" t="s">
        <v>212</v>
      </c>
      <c r="F1172" t="s">
        <v>215</v>
      </c>
    </row>
    <row r="1173" spans="1:6" x14ac:dyDescent="0.3">
      <c r="A1173">
        <v>1170</v>
      </c>
      <c r="B1173" t="s">
        <v>221</v>
      </c>
      <c r="C1173">
        <v>0</v>
      </c>
      <c r="D1173">
        <v>0</v>
      </c>
      <c r="E1173" t="s">
        <v>212</v>
      </c>
      <c r="F1173" t="s">
        <v>215</v>
      </c>
    </row>
    <row r="1174" spans="1:6" x14ac:dyDescent="0.3">
      <c r="A1174">
        <v>1171</v>
      </c>
      <c r="B1174" t="s">
        <v>221</v>
      </c>
      <c r="C1174">
        <v>0</v>
      </c>
      <c r="D1174">
        <v>0</v>
      </c>
      <c r="E1174" t="s">
        <v>212</v>
      </c>
      <c r="F1174" t="s">
        <v>215</v>
      </c>
    </row>
    <row r="1175" spans="1:6" x14ac:dyDescent="0.3">
      <c r="A1175">
        <v>1172</v>
      </c>
      <c r="B1175" t="s">
        <v>221</v>
      </c>
      <c r="C1175">
        <v>4309.6000000000004</v>
      </c>
      <c r="D1175">
        <v>0</v>
      </c>
      <c r="E1175" t="s">
        <v>212</v>
      </c>
      <c r="F1175" t="s">
        <v>215</v>
      </c>
    </row>
    <row r="1176" spans="1:6" x14ac:dyDescent="0.3">
      <c r="A1176">
        <v>1173</v>
      </c>
      <c r="B1176" t="s">
        <v>221</v>
      </c>
      <c r="C1176">
        <v>0</v>
      </c>
      <c r="D1176">
        <v>0</v>
      </c>
      <c r="E1176" t="s">
        <v>212</v>
      </c>
      <c r="F1176" t="s">
        <v>215</v>
      </c>
    </row>
    <row r="1177" spans="1:6" x14ac:dyDescent="0.3">
      <c r="A1177">
        <v>1174</v>
      </c>
      <c r="B1177" t="s">
        <v>221</v>
      </c>
      <c r="C1177">
        <v>0</v>
      </c>
      <c r="D1177">
        <v>0</v>
      </c>
      <c r="E1177" t="s">
        <v>212</v>
      </c>
      <c r="F1177" t="s">
        <v>215</v>
      </c>
    </row>
    <row r="1178" spans="1:6" x14ac:dyDescent="0.3">
      <c r="A1178">
        <v>1175</v>
      </c>
      <c r="B1178" t="s">
        <v>221</v>
      </c>
      <c r="C1178">
        <v>0</v>
      </c>
      <c r="D1178">
        <v>0</v>
      </c>
      <c r="E1178" t="s">
        <v>212</v>
      </c>
      <c r="F1178" t="s">
        <v>215</v>
      </c>
    </row>
    <row r="1179" spans="1:6" x14ac:dyDescent="0.3">
      <c r="A1179">
        <v>1176</v>
      </c>
      <c r="B1179" t="s">
        <v>221</v>
      </c>
      <c r="C1179">
        <v>0</v>
      </c>
      <c r="D1179">
        <v>0</v>
      </c>
      <c r="E1179" t="s">
        <v>212</v>
      </c>
      <c r="F1179" t="s">
        <v>215</v>
      </c>
    </row>
    <row r="1180" spans="1:6" x14ac:dyDescent="0.3">
      <c r="A1180">
        <v>1177</v>
      </c>
      <c r="B1180" t="s">
        <v>221</v>
      </c>
      <c r="C1180">
        <v>0</v>
      </c>
      <c r="D1180">
        <v>0</v>
      </c>
      <c r="E1180" t="s">
        <v>212</v>
      </c>
      <c r="F1180" t="s">
        <v>215</v>
      </c>
    </row>
    <row r="1181" spans="1:6" x14ac:dyDescent="0.3">
      <c r="A1181">
        <v>1178</v>
      </c>
      <c r="B1181" t="s">
        <v>221</v>
      </c>
      <c r="C1181">
        <v>4309.6000000000004</v>
      </c>
      <c r="D1181">
        <v>0</v>
      </c>
      <c r="E1181" t="s">
        <v>212</v>
      </c>
      <c r="F1181" t="s">
        <v>215</v>
      </c>
    </row>
    <row r="1182" spans="1:6" x14ac:dyDescent="0.3">
      <c r="A1182">
        <v>1179</v>
      </c>
      <c r="B1182" t="s">
        <v>221</v>
      </c>
      <c r="C1182">
        <v>4309.6000000000004</v>
      </c>
      <c r="D1182">
        <v>0</v>
      </c>
      <c r="E1182" t="s">
        <v>212</v>
      </c>
      <c r="F1182" t="s">
        <v>215</v>
      </c>
    </row>
    <row r="1183" spans="1:6" x14ac:dyDescent="0.3">
      <c r="A1183">
        <v>1180</v>
      </c>
      <c r="B1183" t="s">
        <v>221</v>
      </c>
      <c r="C1183">
        <v>0</v>
      </c>
      <c r="D1183">
        <v>0</v>
      </c>
      <c r="E1183" t="s">
        <v>212</v>
      </c>
      <c r="F1183" t="s">
        <v>215</v>
      </c>
    </row>
    <row r="1184" spans="1:6" x14ac:dyDescent="0.3">
      <c r="A1184">
        <v>1181</v>
      </c>
      <c r="B1184" t="s">
        <v>221</v>
      </c>
      <c r="C1184">
        <v>0</v>
      </c>
      <c r="D1184">
        <v>0</v>
      </c>
      <c r="E1184" t="s">
        <v>212</v>
      </c>
      <c r="F1184" t="s">
        <v>215</v>
      </c>
    </row>
    <row r="1185" spans="1:6" x14ac:dyDescent="0.3">
      <c r="A1185">
        <v>1182</v>
      </c>
      <c r="B1185" t="s">
        <v>221</v>
      </c>
      <c r="C1185">
        <v>0</v>
      </c>
      <c r="D1185">
        <v>0</v>
      </c>
      <c r="E1185" t="s">
        <v>212</v>
      </c>
      <c r="F1185" t="s">
        <v>215</v>
      </c>
    </row>
    <row r="1186" spans="1:6" x14ac:dyDescent="0.3">
      <c r="A1186">
        <v>1183</v>
      </c>
      <c r="B1186" t="s">
        <v>221</v>
      </c>
      <c r="C1186">
        <v>0</v>
      </c>
      <c r="D1186">
        <v>0</v>
      </c>
      <c r="E1186" t="s">
        <v>212</v>
      </c>
      <c r="F1186" t="s">
        <v>215</v>
      </c>
    </row>
    <row r="1187" spans="1:6" x14ac:dyDescent="0.3">
      <c r="A1187">
        <v>1184</v>
      </c>
      <c r="B1187" t="s">
        <v>221</v>
      </c>
      <c r="C1187">
        <v>0</v>
      </c>
      <c r="D1187">
        <v>0</v>
      </c>
      <c r="E1187" t="s">
        <v>212</v>
      </c>
      <c r="F1187" t="s">
        <v>215</v>
      </c>
    </row>
    <row r="1188" spans="1:6" x14ac:dyDescent="0.3">
      <c r="A1188">
        <v>1185</v>
      </c>
      <c r="B1188" t="s">
        <v>221</v>
      </c>
      <c r="C1188">
        <v>0</v>
      </c>
      <c r="D1188">
        <v>0</v>
      </c>
      <c r="E1188" t="s">
        <v>212</v>
      </c>
      <c r="F1188" t="s">
        <v>215</v>
      </c>
    </row>
    <row r="1189" spans="1:6" x14ac:dyDescent="0.3">
      <c r="A1189">
        <v>1186</v>
      </c>
      <c r="B1189" t="s">
        <v>221</v>
      </c>
      <c r="C1189">
        <v>0</v>
      </c>
      <c r="D1189">
        <v>0</v>
      </c>
      <c r="E1189" t="s">
        <v>212</v>
      </c>
      <c r="F1189" t="s">
        <v>215</v>
      </c>
    </row>
    <row r="1190" spans="1:6" x14ac:dyDescent="0.3">
      <c r="A1190">
        <v>1187</v>
      </c>
      <c r="B1190" t="s">
        <v>221</v>
      </c>
      <c r="C1190">
        <v>0</v>
      </c>
      <c r="D1190">
        <v>0</v>
      </c>
      <c r="E1190" t="s">
        <v>212</v>
      </c>
      <c r="F1190" t="s">
        <v>215</v>
      </c>
    </row>
    <row r="1191" spans="1:6" x14ac:dyDescent="0.3">
      <c r="A1191">
        <v>1188</v>
      </c>
      <c r="B1191" t="s">
        <v>221</v>
      </c>
      <c r="C1191">
        <v>0</v>
      </c>
      <c r="D1191">
        <v>0</v>
      </c>
      <c r="E1191" t="s">
        <v>212</v>
      </c>
      <c r="F1191" t="s">
        <v>215</v>
      </c>
    </row>
    <row r="1192" spans="1:6" x14ac:dyDescent="0.3">
      <c r="A1192">
        <v>1189</v>
      </c>
      <c r="B1192" t="s">
        <v>221</v>
      </c>
      <c r="C1192">
        <v>0</v>
      </c>
      <c r="D1192">
        <v>0</v>
      </c>
      <c r="E1192" t="s">
        <v>212</v>
      </c>
      <c r="F1192" t="s">
        <v>215</v>
      </c>
    </row>
    <row r="1193" spans="1:6" x14ac:dyDescent="0.3">
      <c r="A1193">
        <v>1190</v>
      </c>
      <c r="B1193" t="s">
        <v>221</v>
      </c>
      <c r="C1193">
        <v>0</v>
      </c>
      <c r="D1193">
        <v>0</v>
      </c>
      <c r="E1193" t="s">
        <v>212</v>
      </c>
      <c r="F1193" t="s">
        <v>215</v>
      </c>
    </row>
    <row r="1194" spans="1:6" x14ac:dyDescent="0.3">
      <c r="A1194">
        <v>1191</v>
      </c>
      <c r="B1194" t="s">
        <v>221</v>
      </c>
      <c r="C1194">
        <v>0</v>
      </c>
      <c r="D1194">
        <v>0</v>
      </c>
      <c r="E1194" t="s">
        <v>212</v>
      </c>
      <c r="F1194" t="s">
        <v>215</v>
      </c>
    </row>
    <row r="1195" spans="1:6" x14ac:dyDescent="0.3">
      <c r="A1195">
        <v>1192</v>
      </c>
      <c r="B1195" t="s">
        <v>221</v>
      </c>
      <c r="C1195">
        <v>0</v>
      </c>
      <c r="D1195">
        <v>0</v>
      </c>
      <c r="E1195" t="s">
        <v>212</v>
      </c>
      <c r="F1195" t="s">
        <v>215</v>
      </c>
    </row>
    <row r="1196" spans="1:6" x14ac:dyDescent="0.3">
      <c r="A1196">
        <v>1193</v>
      </c>
      <c r="B1196" t="s">
        <v>221</v>
      </c>
      <c r="C1196">
        <v>0</v>
      </c>
      <c r="D1196">
        <v>0</v>
      </c>
      <c r="E1196" t="s">
        <v>212</v>
      </c>
      <c r="F1196" t="s">
        <v>215</v>
      </c>
    </row>
    <row r="1197" spans="1:6" x14ac:dyDescent="0.3">
      <c r="A1197">
        <v>1194</v>
      </c>
      <c r="B1197" t="s">
        <v>221</v>
      </c>
      <c r="C1197">
        <v>0</v>
      </c>
      <c r="D1197">
        <v>0</v>
      </c>
      <c r="E1197" t="s">
        <v>212</v>
      </c>
      <c r="F1197" t="s">
        <v>215</v>
      </c>
    </row>
    <row r="1198" spans="1:6" x14ac:dyDescent="0.3">
      <c r="A1198">
        <v>1195</v>
      </c>
      <c r="B1198" t="s">
        <v>221</v>
      </c>
      <c r="C1198">
        <v>4309.6000000000004</v>
      </c>
      <c r="D1198">
        <v>0</v>
      </c>
      <c r="E1198" t="s">
        <v>212</v>
      </c>
      <c r="F1198" t="s">
        <v>215</v>
      </c>
    </row>
    <row r="1199" spans="1:6" x14ac:dyDescent="0.3">
      <c r="A1199">
        <v>1196</v>
      </c>
      <c r="B1199" t="s">
        <v>221</v>
      </c>
      <c r="C1199">
        <v>4309.6000000000004</v>
      </c>
      <c r="D1199">
        <v>0</v>
      </c>
      <c r="E1199" t="s">
        <v>212</v>
      </c>
      <c r="F1199" t="s">
        <v>215</v>
      </c>
    </row>
    <row r="1200" spans="1:6" x14ac:dyDescent="0.3">
      <c r="A1200">
        <v>1197</v>
      </c>
      <c r="B1200" t="s">
        <v>221</v>
      </c>
      <c r="C1200">
        <v>0</v>
      </c>
      <c r="D1200">
        <v>0</v>
      </c>
      <c r="E1200" t="s">
        <v>212</v>
      </c>
      <c r="F1200" t="s">
        <v>215</v>
      </c>
    </row>
    <row r="1201" spans="1:6" x14ac:dyDescent="0.3">
      <c r="A1201">
        <v>1198</v>
      </c>
      <c r="B1201" t="s">
        <v>221</v>
      </c>
      <c r="C1201">
        <v>4309.6000000000004</v>
      </c>
      <c r="D1201">
        <v>0</v>
      </c>
      <c r="E1201" t="s">
        <v>212</v>
      </c>
      <c r="F1201" t="s">
        <v>215</v>
      </c>
    </row>
    <row r="1202" spans="1:6" x14ac:dyDescent="0.3">
      <c r="A1202">
        <v>1199</v>
      </c>
      <c r="B1202" t="s">
        <v>221</v>
      </c>
      <c r="C1202">
        <v>0</v>
      </c>
      <c r="D1202">
        <v>0</v>
      </c>
      <c r="E1202" t="s">
        <v>212</v>
      </c>
      <c r="F1202" t="s">
        <v>215</v>
      </c>
    </row>
    <row r="1203" spans="1:6" x14ac:dyDescent="0.3">
      <c r="A1203">
        <v>1200</v>
      </c>
      <c r="B1203" t="s">
        <v>221</v>
      </c>
      <c r="C1203">
        <v>0</v>
      </c>
      <c r="D1203">
        <v>0</v>
      </c>
      <c r="E1203" t="s">
        <v>212</v>
      </c>
      <c r="F1203" t="s">
        <v>215</v>
      </c>
    </row>
    <row r="1204" spans="1:6" x14ac:dyDescent="0.3">
      <c r="A1204">
        <v>1201</v>
      </c>
      <c r="B1204" t="s">
        <v>221</v>
      </c>
      <c r="C1204">
        <v>0</v>
      </c>
      <c r="D1204">
        <v>0</v>
      </c>
      <c r="E1204" t="s">
        <v>212</v>
      </c>
      <c r="F1204" t="s">
        <v>215</v>
      </c>
    </row>
    <row r="1205" spans="1:6" x14ac:dyDescent="0.3">
      <c r="A1205">
        <v>1202</v>
      </c>
      <c r="B1205" t="s">
        <v>221</v>
      </c>
      <c r="C1205">
        <v>0</v>
      </c>
      <c r="D1205">
        <v>0</v>
      </c>
      <c r="E1205" t="s">
        <v>212</v>
      </c>
      <c r="F1205" t="s">
        <v>215</v>
      </c>
    </row>
    <row r="1206" spans="1:6" x14ac:dyDescent="0.3">
      <c r="A1206">
        <v>1203</v>
      </c>
      <c r="B1206" t="s">
        <v>221</v>
      </c>
      <c r="C1206">
        <v>0</v>
      </c>
      <c r="D1206">
        <v>0</v>
      </c>
      <c r="E1206" t="s">
        <v>212</v>
      </c>
      <c r="F1206" t="s">
        <v>215</v>
      </c>
    </row>
    <row r="1207" spans="1:6" x14ac:dyDescent="0.3">
      <c r="A1207">
        <v>1204</v>
      </c>
      <c r="B1207" t="s">
        <v>221</v>
      </c>
      <c r="C1207">
        <v>4309.6000000000004</v>
      </c>
      <c r="D1207">
        <v>0</v>
      </c>
      <c r="E1207" t="s">
        <v>212</v>
      </c>
      <c r="F1207" t="s">
        <v>215</v>
      </c>
    </row>
    <row r="1208" spans="1:6" x14ac:dyDescent="0.3">
      <c r="A1208">
        <v>1205</v>
      </c>
      <c r="B1208" t="s">
        <v>221</v>
      </c>
      <c r="C1208">
        <v>4309.6000000000004</v>
      </c>
      <c r="D1208">
        <v>0</v>
      </c>
      <c r="E1208" t="s">
        <v>212</v>
      </c>
      <c r="F1208" t="s">
        <v>215</v>
      </c>
    </row>
    <row r="1209" spans="1:6" x14ac:dyDescent="0.3">
      <c r="A1209">
        <v>1206</v>
      </c>
      <c r="B1209" t="s">
        <v>221</v>
      </c>
      <c r="C1209">
        <v>0</v>
      </c>
      <c r="D1209">
        <v>0</v>
      </c>
      <c r="E1209" t="s">
        <v>212</v>
      </c>
      <c r="F1209" t="s">
        <v>215</v>
      </c>
    </row>
    <row r="1210" spans="1:6" x14ac:dyDescent="0.3">
      <c r="A1210">
        <v>1207</v>
      </c>
      <c r="B1210" t="s">
        <v>221</v>
      </c>
      <c r="C1210">
        <v>0</v>
      </c>
      <c r="D1210">
        <v>0</v>
      </c>
      <c r="E1210" t="s">
        <v>212</v>
      </c>
      <c r="F1210" t="s">
        <v>215</v>
      </c>
    </row>
    <row r="1211" spans="1:6" x14ac:dyDescent="0.3">
      <c r="A1211">
        <v>1208</v>
      </c>
      <c r="B1211" t="s">
        <v>221</v>
      </c>
      <c r="C1211">
        <v>0</v>
      </c>
      <c r="D1211">
        <v>0</v>
      </c>
      <c r="E1211" t="s">
        <v>212</v>
      </c>
      <c r="F1211" t="s">
        <v>215</v>
      </c>
    </row>
    <row r="1212" spans="1:6" x14ac:dyDescent="0.3">
      <c r="A1212">
        <v>1209</v>
      </c>
      <c r="B1212" t="s">
        <v>221</v>
      </c>
      <c r="C1212">
        <v>0</v>
      </c>
      <c r="D1212">
        <v>0</v>
      </c>
      <c r="E1212" t="s">
        <v>212</v>
      </c>
      <c r="F1212" t="s">
        <v>215</v>
      </c>
    </row>
    <row r="1213" spans="1:6" x14ac:dyDescent="0.3">
      <c r="A1213">
        <v>1210</v>
      </c>
      <c r="B1213" t="s">
        <v>221</v>
      </c>
      <c r="C1213">
        <v>0</v>
      </c>
      <c r="D1213">
        <v>0</v>
      </c>
      <c r="E1213" t="s">
        <v>212</v>
      </c>
      <c r="F1213" t="s">
        <v>215</v>
      </c>
    </row>
    <row r="1214" spans="1:6" x14ac:dyDescent="0.3">
      <c r="A1214">
        <v>1211</v>
      </c>
      <c r="B1214" t="s">
        <v>221</v>
      </c>
      <c r="C1214">
        <v>0</v>
      </c>
      <c r="D1214">
        <v>0</v>
      </c>
      <c r="E1214" t="s">
        <v>212</v>
      </c>
      <c r="F1214" t="s">
        <v>215</v>
      </c>
    </row>
    <row r="1215" spans="1:6" x14ac:dyDescent="0.3">
      <c r="A1215">
        <v>1212</v>
      </c>
      <c r="B1215" t="s">
        <v>221</v>
      </c>
      <c r="C1215">
        <v>0</v>
      </c>
      <c r="D1215">
        <v>0</v>
      </c>
      <c r="E1215" t="s">
        <v>212</v>
      </c>
      <c r="F1215" t="s">
        <v>215</v>
      </c>
    </row>
    <row r="1216" spans="1:6" x14ac:dyDescent="0.3">
      <c r="A1216">
        <v>1213</v>
      </c>
      <c r="B1216" t="s">
        <v>221</v>
      </c>
      <c r="C1216">
        <v>0</v>
      </c>
      <c r="D1216">
        <v>0</v>
      </c>
      <c r="E1216" t="s">
        <v>212</v>
      </c>
      <c r="F1216" t="s">
        <v>215</v>
      </c>
    </row>
    <row r="1217" spans="1:6" x14ac:dyDescent="0.3">
      <c r="A1217">
        <v>1214</v>
      </c>
      <c r="B1217" t="s">
        <v>221</v>
      </c>
      <c r="C1217">
        <v>0</v>
      </c>
      <c r="D1217">
        <v>0</v>
      </c>
      <c r="E1217" t="s">
        <v>212</v>
      </c>
      <c r="F1217" t="s">
        <v>215</v>
      </c>
    </row>
    <row r="1218" spans="1:6" x14ac:dyDescent="0.3">
      <c r="A1218">
        <v>1215</v>
      </c>
      <c r="B1218" t="s">
        <v>221</v>
      </c>
      <c r="C1218">
        <v>0</v>
      </c>
      <c r="D1218">
        <v>0</v>
      </c>
      <c r="E1218" t="s">
        <v>212</v>
      </c>
      <c r="F1218" t="s">
        <v>215</v>
      </c>
    </row>
    <row r="1219" spans="1:6" x14ac:dyDescent="0.3">
      <c r="A1219">
        <v>1216</v>
      </c>
      <c r="B1219" t="s">
        <v>221</v>
      </c>
      <c r="C1219">
        <v>0</v>
      </c>
      <c r="D1219">
        <v>0</v>
      </c>
      <c r="E1219" t="s">
        <v>212</v>
      </c>
      <c r="F1219" t="s">
        <v>215</v>
      </c>
    </row>
    <row r="1220" spans="1:6" x14ac:dyDescent="0.3">
      <c r="A1220">
        <v>1217</v>
      </c>
      <c r="B1220" t="s">
        <v>221</v>
      </c>
      <c r="C1220">
        <v>0</v>
      </c>
      <c r="D1220">
        <v>0</v>
      </c>
      <c r="E1220" t="s">
        <v>212</v>
      </c>
      <c r="F1220" t="s">
        <v>215</v>
      </c>
    </row>
    <row r="1221" spans="1:6" x14ac:dyDescent="0.3">
      <c r="A1221">
        <v>1218</v>
      </c>
      <c r="B1221" t="s">
        <v>221</v>
      </c>
      <c r="C1221">
        <v>0</v>
      </c>
      <c r="D1221">
        <v>0</v>
      </c>
      <c r="E1221" t="s">
        <v>212</v>
      </c>
      <c r="F1221" t="s">
        <v>215</v>
      </c>
    </row>
    <row r="1222" spans="1:6" x14ac:dyDescent="0.3">
      <c r="A1222">
        <v>1219</v>
      </c>
      <c r="B1222" t="s">
        <v>221</v>
      </c>
      <c r="C1222">
        <v>0</v>
      </c>
      <c r="D1222">
        <v>0</v>
      </c>
      <c r="E1222" t="s">
        <v>212</v>
      </c>
      <c r="F1222" t="s">
        <v>215</v>
      </c>
    </row>
    <row r="1223" spans="1:6" x14ac:dyDescent="0.3">
      <c r="A1223">
        <v>1220</v>
      </c>
      <c r="B1223" t="s">
        <v>221</v>
      </c>
      <c r="C1223">
        <v>0</v>
      </c>
      <c r="D1223">
        <v>0</v>
      </c>
      <c r="E1223" t="s">
        <v>212</v>
      </c>
      <c r="F1223" t="s">
        <v>215</v>
      </c>
    </row>
    <row r="1224" spans="1:6" x14ac:dyDescent="0.3">
      <c r="A1224">
        <v>1221</v>
      </c>
      <c r="B1224" t="s">
        <v>221</v>
      </c>
      <c r="C1224">
        <v>0</v>
      </c>
      <c r="D1224">
        <v>0</v>
      </c>
      <c r="E1224" t="s">
        <v>212</v>
      </c>
      <c r="F1224" t="s">
        <v>215</v>
      </c>
    </row>
    <row r="1225" spans="1:6" x14ac:dyDescent="0.3">
      <c r="A1225">
        <v>1222</v>
      </c>
      <c r="B1225" t="s">
        <v>221</v>
      </c>
      <c r="C1225">
        <v>0</v>
      </c>
      <c r="D1225">
        <v>0</v>
      </c>
      <c r="E1225" t="s">
        <v>212</v>
      </c>
      <c r="F1225" t="s">
        <v>215</v>
      </c>
    </row>
    <row r="1226" spans="1:6" x14ac:dyDescent="0.3">
      <c r="A1226">
        <v>1223</v>
      </c>
      <c r="B1226" t="s">
        <v>221</v>
      </c>
      <c r="C1226">
        <v>0</v>
      </c>
      <c r="D1226">
        <v>0</v>
      </c>
      <c r="E1226" t="s">
        <v>212</v>
      </c>
      <c r="F1226" t="s">
        <v>215</v>
      </c>
    </row>
    <row r="1227" spans="1:6" x14ac:dyDescent="0.3">
      <c r="A1227">
        <v>1224</v>
      </c>
      <c r="B1227" t="s">
        <v>221</v>
      </c>
      <c r="C1227">
        <v>0</v>
      </c>
      <c r="D1227">
        <v>0</v>
      </c>
      <c r="E1227" t="s">
        <v>212</v>
      </c>
      <c r="F1227" t="s">
        <v>215</v>
      </c>
    </row>
    <row r="1228" spans="1:6" x14ac:dyDescent="0.3">
      <c r="A1228">
        <v>1225</v>
      </c>
      <c r="B1228" t="s">
        <v>221</v>
      </c>
      <c r="C1228">
        <v>0</v>
      </c>
      <c r="D1228">
        <v>0</v>
      </c>
      <c r="E1228" t="s">
        <v>212</v>
      </c>
      <c r="F1228" t="s">
        <v>215</v>
      </c>
    </row>
    <row r="1229" spans="1:6" x14ac:dyDescent="0.3">
      <c r="A1229">
        <v>1226</v>
      </c>
      <c r="B1229" t="s">
        <v>221</v>
      </c>
      <c r="C1229">
        <v>0</v>
      </c>
      <c r="D1229">
        <v>0</v>
      </c>
      <c r="E1229" t="s">
        <v>212</v>
      </c>
      <c r="F1229" t="s">
        <v>215</v>
      </c>
    </row>
    <row r="1230" spans="1:6" x14ac:dyDescent="0.3">
      <c r="A1230">
        <v>1227</v>
      </c>
      <c r="B1230" t="s">
        <v>221</v>
      </c>
      <c r="C1230">
        <v>0</v>
      </c>
      <c r="D1230">
        <v>0</v>
      </c>
      <c r="E1230" t="s">
        <v>212</v>
      </c>
      <c r="F1230" t="s">
        <v>215</v>
      </c>
    </row>
    <row r="1231" spans="1:6" x14ac:dyDescent="0.3">
      <c r="A1231">
        <v>1228</v>
      </c>
      <c r="B1231" t="s">
        <v>221</v>
      </c>
      <c r="C1231">
        <v>0</v>
      </c>
      <c r="D1231">
        <v>0</v>
      </c>
      <c r="E1231" t="s">
        <v>212</v>
      </c>
      <c r="F1231" t="s">
        <v>215</v>
      </c>
    </row>
    <row r="1232" spans="1:6" x14ac:dyDescent="0.3">
      <c r="A1232">
        <v>1229</v>
      </c>
      <c r="B1232" t="s">
        <v>221</v>
      </c>
      <c r="C1232">
        <v>0</v>
      </c>
      <c r="D1232">
        <v>0</v>
      </c>
      <c r="E1232" t="s">
        <v>212</v>
      </c>
      <c r="F1232" t="s">
        <v>215</v>
      </c>
    </row>
    <row r="1233" spans="1:6" x14ac:dyDescent="0.3">
      <c r="A1233">
        <v>1230</v>
      </c>
      <c r="B1233" t="s">
        <v>221</v>
      </c>
      <c r="C1233">
        <v>0</v>
      </c>
      <c r="D1233">
        <v>0</v>
      </c>
      <c r="E1233" t="s">
        <v>212</v>
      </c>
      <c r="F1233" t="s">
        <v>215</v>
      </c>
    </row>
    <row r="1234" spans="1:6" x14ac:dyDescent="0.3">
      <c r="A1234">
        <v>1231</v>
      </c>
      <c r="B1234" t="s">
        <v>221</v>
      </c>
      <c r="C1234">
        <v>0</v>
      </c>
      <c r="D1234">
        <v>0</v>
      </c>
      <c r="E1234" t="s">
        <v>212</v>
      </c>
      <c r="F1234" t="s">
        <v>215</v>
      </c>
    </row>
    <row r="1235" spans="1:6" x14ac:dyDescent="0.3">
      <c r="A1235">
        <v>1232</v>
      </c>
      <c r="B1235" t="s">
        <v>221</v>
      </c>
      <c r="C1235">
        <v>0</v>
      </c>
      <c r="D1235">
        <v>0</v>
      </c>
      <c r="E1235" t="s">
        <v>212</v>
      </c>
      <c r="F1235" t="s">
        <v>215</v>
      </c>
    </row>
    <row r="1236" spans="1:6" x14ac:dyDescent="0.3">
      <c r="A1236">
        <v>1233</v>
      </c>
      <c r="B1236" t="s">
        <v>221</v>
      </c>
      <c r="C1236">
        <v>0</v>
      </c>
      <c r="D1236">
        <v>0</v>
      </c>
      <c r="E1236" t="s">
        <v>212</v>
      </c>
      <c r="F1236" t="s">
        <v>215</v>
      </c>
    </row>
    <row r="1237" spans="1:6" x14ac:dyDescent="0.3">
      <c r="A1237">
        <v>1234</v>
      </c>
      <c r="B1237" t="s">
        <v>221</v>
      </c>
      <c r="C1237">
        <v>0</v>
      </c>
      <c r="D1237">
        <v>0</v>
      </c>
      <c r="E1237" t="s">
        <v>212</v>
      </c>
      <c r="F1237" t="s">
        <v>215</v>
      </c>
    </row>
    <row r="1238" spans="1:6" x14ac:dyDescent="0.3">
      <c r="A1238">
        <v>1235</v>
      </c>
      <c r="B1238" t="s">
        <v>221</v>
      </c>
      <c r="C1238">
        <v>0</v>
      </c>
      <c r="D1238">
        <v>0</v>
      </c>
      <c r="E1238" t="s">
        <v>212</v>
      </c>
      <c r="F1238" t="s">
        <v>215</v>
      </c>
    </row>
    <row r="1239" spans="1:6" x14ac:dyDescent="0.3">
      <c r="A1239">
        <v>1236</v>
      </c>
      <c r="B1239" t="s">
        <v>221</v>
      </c>
      <c r="C1239">
        <v>4136.8</v>
      </c>
      <c r="D1239">
        <v>0</v>
      </c>
      <c r="E1239" t="s">
        <v>212</v>
      </c>
      <c r="F1239" t="s">
        <v>215</v>
      </c>
    </row>
    <row r="1240" spans="1:6" x14ac:dyDescent="0.3">
      <c r="A1240">
        <v>1237</v>
      </c>
      <c r="B1240" t="s">
        <v>221</v>
      </c>
      <c r="C1240">
        <v>0</v>
      </c>
      <c r="D1240">
        <v>0</v>
      </c>
      <c r="E1240" t="s">
        <v>212</v>
      </c>
      <c r="F1240" t="s">
        <v>215</v>
      </c>
    </row>
    <row r="1241" spans="1:6" x14ac:dyDescent="0.3">
      <c r="A1241">
        <v>1238</v>
      </c>
      <c r="B1241" t="s">
        <v>221</v>
      </c>
      <c r="C1241">
        <v>0</v>
      </c>
      <c r="D1241">
        <v>0</v>
      </c>
      <c r="E1241" t="s">
        <v>212</v>
      </c>
      <c r="F1241" t="s">
        <v>215</v>
      </c>
    </row>
    <row r="1242" spans="1:6" x14ac:dyDescent="0.3">
      <c r="A1242">
        <v>1239</v>
      </c>
      <c r="B1242" t="s">
        <v>221</v>
      </c>
      <c r="C1242">
        <v>0</v>
      </c>
      <c r="D1242">
        <v>0</v>
      </c>
      <c r="E1242" t="s">
        <v>212</v>
      </c>
      <c r="F1242" t="s">
        <v>215</v>
      </c>
    </row>
    <row r="1243" spans="1:6" x14ac:dyDescent="0.3">
      <c r="A1243">
        <v>1240</v>
      </c>
      <c r="B1243" t="s">
        <v>221</v>
      </c>
      <c r="C1243">
        <v>0</v>
      </c>
      <c r="D1243">
        <v>0</v>
      </c>
      <c r="E1243" t="s">
        <v>212</v>
      </c>
      <c r="F1243" t="s">
        <v>215</v>
      </c>
    </row>
    <row r="1244" spans="1:6" x14ac:dyDescent="0.3">
      <c r="A1244">
        <v>1241</v>
      </c>
      <c r="B1244" t="s">
        <v>221</v>
      </c>
      <c r="C1244">
        <v>0</v>
      </c>
      <c r="D1244">
        <v>0</v>
      </c>
      <c r="E1244" t="s">
        <v>212</v>
      </c>
      <c r="F1244" t="s">
        <v>215</v>
      </c>
    </row>
    <row r="1245" spans="1:6" x14ac:dyDescent="0.3">
      <c r="A1245">
        <v>1242</v>
      </c>
      <c r="B1245" t="s">
        <v>221</v>
      </c>
      <c r="C1245">
        <v>0</v>
      </c>
      <c r="D1245">
        <v>0</v>
      </c>
      <c r="E1245" t="s">
        <v>212</v>
      </c>
      <c r="F1245" t="s">
        <v>215</v>
      </c>
    </row>
    <row r="1246" spans="1:6" x14ac:dyDescent="0.3">
      <c r="A1246">
        <v>1243</v>
      </c>
      <c r="B1246" t="s">
        <v>221</v>
      </c>
      <c r="C1246">
        <v>0</v>
      </c>
      <c r="D1246">
        <v>0</v>
      </c>
      <c r="E1246" t="s">
        <v>212</v>
      </c>
      <c r="F1246" t="s">
        <v>215</v>
      </c>
    </row>
    <row r="1247" spans="1:6" x14ac:dyDescent="0.3">
      <c r="A1247">
        <v>1244</v>
      </c>
      <c r="B1247" t="s">
        <v>221</v>
      </c>
      <c r="C1247">
        <v>0</v>
      </c>
      <c r="D1247">
        <v>0</v>
      </c>
      <c r="E1247" t="s">
        <v>212</v>
      </c>
      <c r="F1247" t="s">
        <v>215</v>
      </c>
    </row>
    <row r="1248" spans="1:6" x14ac:dyDescent="0.3">
      <c r="A1248">
        <v>1245</v>
      </c>
      <c r="B1248" t="s">
        <v>221</v>
      </c>
      <c r="C1248">
        <v>0</v>
      </c>
      <c r="D1248">
        <v>0</v>
      </c>
      <c r="E1248" t="s">
        <v>212</v>
      </c>
      <c r="F1248" t="s">
        <v>215</v>
      </c>
    </row>
    <row r="1249" spans="1:6" x14ac:dyDescent="0.3">
      <c r="A1249">
        <v>1246</v>
      </c>
      <c r="B1249" t="s">
        <v>221</v>
      </c>
      <c r="C1249">
        <v>0</v>
      </c>
      <c r="D1249">
        <v>0</v>
      </c>
      <c r="E1249" t="s">
        <v>212</v>
      </c>
      <c r="F1249" t="s">
        <v>215</v>
      </c>
    </row>
    <row r="1250" spans="1:6" x14ac:dyDescent="0.3">
      <c r="A1250">
        <v>1247</v>
      </c>
      <c r="B1250" t="s">
        <v>221</v>
      </c>
      <c r="C1250">
        <v>0</v>
      </c>
      <c r="D1250">
        <v>0</v>
      </c>
      <c r="E1250" t="s">
        <v>212</v>
      </c>
      <c r="F1250" t="s">
        <v>215</v>
      </c>
    </row>
    <row r="1251" spans="1:6" x14ac:dyDescent="0.3">
      <c r="A1251">
        <v>1248</v>
      </c>
      <c r="B1251" t="s">
        <v>221</v>
      </c>
      <c r="C1251">
        <v>0</v>
      </c>
      <c r="D1251">
        <v>0</v>
      </c>
      <c r="E1251" t="s">
        <v>212</v>
      </c>
      <c r="F1251" t="s">
        <v>215</v>
      </c>
    </row>
    <row r="1252" spans="1:6" x14ac:dyDescent="0.3">
      <c r="A1252">
        <v>1249</v>
      </c>
      <c r="B1252" t="s">
        <v>221</v>
      </c>
      <c r="C1252">
        <v>0</v>
      </c>
      <c r="D1252">
        <v>0</v>
      </c>
      <c r="E1252" t="s">
        <v>212</v>
      </c>
      <c r="F1252" t="s">
        <v>215</v>
      </c>
    </row>
    <row r="1253" spans="1:6" x14ac:dyDescent="0.3">
      <c r="A1253">
        <v>1250</v>
      </c>
      <c r="B1253" t="s">
        <v>221</v>
      </c>
      <c r="C1253">
        <v>0</v>
      </c>
      <c r="D1253">
        <v>0</v>
      </c>
      <c r="E1253" t="s">
        <v>212</v>
      </c>
      <c r="F1253" t="s">
        <v>215</v>
      </c>
    </row>
    <row r="1254" spans="1:6" x14ac:dyDescent="0.3">
      <c r="A1254">
        <v>1251</v>
      </c>
      <c r="B1254" t="s">
        <v>221</v>
      </c>
      <c r="C1254">
        <v>0</v>
      </c>
      <c r="D1254">
        <v>0</v>
      </c>
      <c r="E1254" t="s">
        <v>212</v>
      </c>
      <c r="F1254" t="s">
        <v>215</v>
      </c>
    </row>
    <row r="1255" spans="1:6" x14ac:dyDescent="0.3">
      <c r="A1255">
        <v>1252</v>
      </c>
      <c r="B1255" t="s">
        <v>221</v>
      </c>
      <c r="C1255">
        <v>0</v>
      </c>
      <c r="D1255">
        <v>0</v>
      </c>
      <c r="E1255" t="s">
        <v>212</v>
      </c>
      <c r="F1255" t="s">
        <v>215</v>
      </c>
    </row>
    <row r="1256" spans="1:6" x14ac:dyDescent="0.3">
      <c r="A1256">
        <v>1253</v>
      </c>
      <c r="B1256" t="s">
        <v>221</v>
      </c>
      <c r="C1256">
        <v>0</v>
      </c>
      <c r="D1256">
        <v>0</v>
      </c>
      <c r="E1256" t="s">
        <v>212</v>
      </c>
      <c r="F1256" t="s">
        <v>215</v>
      </c>
    </row>
    <row r="1257" spans="1:6" x14ac:dyDescent="0.3">
      <c r="A1257">
        <v>1254</v>
      </c>
      <c r="B1257" t="s">
        <v>221</v>
      </c>
      <c r="C1257">
        <v>0</v>
      </c>
      <c r="D1257">
        <v>0</v>
      </c>
      <c r="E1257" t="s">
        <v>212</v>
      </c>
      <c r="F1257" t="s">
        <v>215</v>
      </c>
    </row>
    <row r="1258" spans="1:6" x14ac:dyDescent="0.3">
      <c r="A1258">
        <v>1255</v>
      </c>
      <c r="B1258" t="s">
        <v>221</v>
      </c>
      <c r="C1258">
        <v>0</v>
      </c>
      <c r="D1258">
        <v>0</v>
      </c>
      <c r="E1258" t="s">
        <v>212</v>
      </c>
      <c r="F1258" t="s">
        <v>215</v>
      </c>
    </row>
    <row r="1259" spans="1:6" x14ac:dyDescent="0.3">
      <c r="A1259">
        <v>1256</v>
      </c>
      <c r="B1259" t="s">
        <v>221</v>
      </c>
      <c r="C1259">
        <v>0</v>
      </c>
      <c r="D1259">
        <v>0</v>
      </c>
      <c r="E1259" t="s">
        <v>212</v>
      </c>
      <c r="F1259" t="s">
        <v>215</v>
      </c>
    </row>
    <row r="1260" spans="1:6" x14ac:dyDescent="0.3">
      <c r="A1260">
        <v>1257</v>
      </c>
      <c r="B1260" t="s">
        <v>221</v>
      </c>
      <c r="C1260">
        <v>0</v>
      </c>
      <c r="D1260">
        <v>0</v>
      </c>
      <c r="E1260" t="s">
        <v>212</v>
      </c>
      <c r="F1260" t="s">
        <v>215</v>
      </c>
    </row>
    <row r="1261" spans="1:6" x14ac:dyDescent="0.3">
      <c r="A1261">
        <v>1258</v>
      </c>
      <c r="B1261" t="s">
        <v>221</v>
      </c>
      <c r="C1261">
        <v>0</v>
      </c>
      <c r="D1261">
        <v>0</v>
      </c>
      <c r="E1261" t="s">
        <v>212</v>
      </c>
      <c r="F1261" t="s">
        <v>215</v>
      </c>
    </row>
    <row r="1262" spans="1:6" x14ac:dyDescent="0.3">
      <c r="A1262">
        <v>1259</v>
      </c>
      <c r="B1262" t="s">
        <v>221</v>
      </c>
      <c r="C1262">
        <v>0</v>
      </c>
      <c r="D1262">
        <v>0</v>
      </c>
      <c r="E1262" t="s">
        <v>212</v>
      </c>
      <c r="F1262" t="s">
        <v>215</v>
      </c>
    </row>
    <row r="1263" spans="1:6" x14ac:dyDescent="0.3">
      <c r="A1263">
        <v>1260</v>
      </c>
      <c r="B1263" t="s">
        <v>221</v>
      </c>
      <c r="C1263">
        <v>0</v>
      </c>
      <c r="D1263">
        <v>0</v>
      </c>
      <c r="E1263" t="s">
        <v>212</v>
      </c>
      <c r="F1263" t="s">
        <v>215</v>
      </c>
    </row>
    <row r="1264" spans="1:6" x14ac:dyDescent="0.3">
      <c r="A1264">
        <v>1261</v>
      </c>
      <c r="B1264" t="s">
        <v>221</v>
      </c>
      <c r="C1264">
        <v>0</v>
      </c>
      <c r="D1264">
        <v>0</v>
      </c>
      <c r="E1264" t="s">
        <v>212</v>
      </c>
      <c r="F1264" t="s">
        <v>215</v>
      </c>
    </row>
    <row r="1265" spans="1:6" x14ac:dyDescent="0.3">
      <c r="A1265">
        <v>1262</v>
      </c>
      <c r="B1265" t="s">
        <v>221</v>
      </c>
      <c r="C1265">
        <v>0</v>
      </c>
      <c r="D1265">
        <v>0</v>
      </c>
      <c r="E1265" t="s">
        <v>212</v>
      </c>
      <c r="F1265" t="s">
        <v>215</v>
      </c>
    </row>
    <row r="1266" spans="1:6" x14ac:dyDescent="0.3">
      <c r="A1266">
        <v>1263</v>
      </c>
      <c r="B1266" t="s">
        <v>221</v>
      </c>
      <c r="C1266">
        <v>0</v>
      </c>
      <c r="D1266">
        <v>0</v>
      </c>
      <c r="E1266" t="s">
        <v>212</v>
      </c>
      <c r="F1266" t="s">
        <v>215</v>
      </c>
    </row>
    <row r="1267" spans="1:6" x14ac:dyDescent="0.3">
      <c r="A1267">
        <v>1264</v>
      </c>
      <c r="B1267" t="s">
        <v>221</v>
      </c>
      <c r="C1267">
        <v>0</v>
      </c>
      <c r="D1267">
        <v>0</v>
      </c>
      <c r="E1267" t="s">
        <v>212</v>
      </c>
      <c r="F1267" t="s">
        <v>215</v>
      </c>
    </row>
    <row r="1268" spans="1:6" x14ac:dyDescent="0.3">
      <c r="A1268">
        <v>1265</v>
      </c>
      <c r="B1268" t="s">
        <v>221</v>
      </c>
      <c r="C1268">
        <v>3970.8</v>
      </c>
      <c r="D1268">
        <v>0</v>
      </c>
      <c r="E1268" t="s">
        <v>212</v>
      </c>
      <c r="F1268" t="s">
        <v>215</v>
      </c>
    </row>
    <row r="1269" spans="1:6" x14ac:dyDescent="0.3">
      <c r="A1269">
        <v>1266</v>
      </c>
      <c r="B1269" t="s">
        <v>221</v>
      </c>
      <c r="C1269">
        <v>0</v>
      </c>
      <c r="D1269">
        <v>0</v>
      </c>
      <c r="E1269" t="s">
        <v>212</v>
      </c>
      <c r="F1269" t="s">
        <v>215</v>
      </c>
    </row>
    <row r="1270" spans="1:6" x14ac:dyDescent="0.3">
      <c r="A1270">
        <v>1267</v>
      </c>
      <c r="B1270" t="s">
        <v>221</v>
      </c>
      <c r="C1270">
        <v>3970.8</v>
      </c>
      <c r="D1270">
        <v>0</v>
      </c>
      <c r="E1270" t="s">
        <v>212</v>
      </c>
      <c r="F1270" t="s">
        <v>215</v>
      </c>
    </row>
    <row r="1271" spans="1:6" x14ac:dyDescent="0.3">
      <c r="A1271">
        <v>1268</v>
      </c>
      <c r="B1271" t="s">
        <v>221</v>
      </c>
      <c r="C1271">
        <v>0</v>
      </c>
      <c r="D1271">
        <v>0</v>
      </c>
      <c r="E1271" t="s">
        <v>212</v>
      </c>
      <c r="F1271" t="s">
        <v>215</v>
      </c>
    </row>
    <row r="1272" spans="1:6" x14ac:dyDescent="0.3">
      <c r="A1272">
        <v>1269</v>
      </c>
      <c r="B1272" t="s">
        <v>221</v>
      </c>
      <c r="C1272">
        <v>0</v>
      </c>
      <c r="D1272">
        <v>0</v>
      </c>
      <c r="E1272" t="s">
        <v>212</v>
      </c>
      <c r="F1272" t="s">
        <v>215</v>
      </c>
    </row>
    <row r="1273" spans="1:6" x14ac:dyDescent="0.3">
      <c r="A1273">
        <v>1270</v>
      </c>
      <c r="B1273" t="s">
        <v>221</v>
      </c>
      <c r="C1273">
        <v>0</v>
      </c>
      <c r="D1273">
        <v>0</v>
      </c>
      <c r="E1273" t="s">
        <v>212</v>
      </c>
      <c r="F1273" t="s">
        <v>215</v>
      </c>
    </row>
    <row r="1274" spans="1:6" x14ac:dyDescent="0.3">
      <c r="A1274">
        <v>1271</v>
      </c>
      <c r="B1274" t="s">
        <v>221</v>
      </c>
      <c r="C1274">
        <v>0</v>
      </c>
      <c r="D1274">
        <v>0</v>
      </c>
      <c r="E1274" t="s">
        <v>212</v>
      </c>
      <c r="F1274" t="s">
        <v>215</v>
      </c>
    </row>
    <row r="1275" spans="1:6" x14ac:dyDescent="0.3">
      <c r="A1275">
        <v>1272</v>
      </c>
      <c r="B1275" t="s">
        <v>221</v>
      </c>
      <c r="C1275">
        <v>0</v>
      </c>
      <c r="D1275">
        <v>0</v>
      </c>
      <c r="E1275" t="s">
        <v>212</v>
      </c>
      <c r="F1275" t="s">
        <v>215</v>
      </c>
    </row>
    <row r="1276" spans="1:6" x14ac:dyDescent="0.3">
      <c r="A1276">
        <v>1273</v>
      </c>
      <c r="B1276" t="s">
        <v>221</v>
      </c>
      <c r="C1276">
        <v>0</v>
      </c>
      <c r="D1276">
        <v>0</v>
      </c>
      <c r="E1276" t="s">
        <v>212</v>
      </c>
      <c r="F1276" t="s">
        <v>215</v>
      </c>
    </row>
    <row r="1277" spans="1:6" x14ac:dyDescent="0.3">
      <c r="A1277">
        <v>1274</v>
      </c>
      <c r="B1277" t="s">
        <v>221</v>
      </c>
      <c r="C1277">
        <v>0</v>
      </c>
      <c r="D1277">
        <v>0</v>
      </c>
      <c r="E1277" t="s">
        <v>212</v>
      </c>
      <c r="F1277" t="s">
        <v>215</v>
      </c>
    </row>
    <row r="1278" spans="1:6" x14ac:dyDescent="0.3">
      <c r="A1278">
        <v>1275</v>
      </c>
      <c r="B1278" t="s">
        <v>221</v>
      </c>
      <c r="C1278">
        <v>0</v>
      </c>
      <c r="D1278">
        <v>0</v>
      </c>
      <c r="E1278" t="s">
        <v>212</v>
      </c>
      <c r="F1278" t="s">
        <v>215</v>
      </c>
    </row>
    <row r="1279" spans="1:6" x14ac:dyDescent="0.3">
      <c r="A1279">
        <v>1276</v>
      </c>
      <c r="B1279" t="s">
        <v>221</v>
      </c>
      <c r="C1279">
        <v>0</v>
      </c>
      <c r="D1279">
        <v>0</v>
      </c>
      <c r="E1279" t="s">
        <v>212</v>
      </c>
      <c r="F1279" t="s">
        <v>215</v>
      </c>
    </row>
    <row r="1280" spans="1:6" x14ac:dyDescent="0.3">
      <c r="A1280">
        <v>1277</v>
      </c>
      <c r="B1280" t="s">
        <v>221</v>
      </c>
      <c r="C1280">
        <v>0</v>
      </c>
      <c r="D1280">
        <v>0</v>
      </c>
      <c r="E1280" t="s">
        <v>212</v>
      </c>
      <c r="F1280" t="s">
        <v>215</v>
      </c>
    </row>
    <row r="1281" spans="1:6" x14ac:dyDescent="0.3">
      <c r="A1281">
        <v>1278</v>
      </c>
      <c r="B1281" t="s">
        <v>221</v>
      </c>
      <c r="C1281">
        <v>0</v>
      </c>
      <c r="D1281">
        <v>0</v>
      </c>
      <c r="E1281" t="s">
        <v>212</v>
      </c>
      <c r="F1281" t="s">
        <v>215</v>
      </c>
    </row>
    <row r="1282" spans="1:6" x14ac:dyDescent="0.3">
      <c r="A1282">
        <v>1279</v>
      </c>
      <c r="B1282" t="s">
        <v>221</v>
      </c>
      <c r="C1282">
        <v>0</v>
      </c>
      <c r="D1282">
        <v>0</v>
      </c>
      <c r="E1282" t="s">
        <v>212</v>
      </c>
      <c r="F1282" t="s">
        <v>215</v>
      </c>
    </row>
    <row r="1283" spans="1:6" x14ac:dyDescent="0.3">
      <c r="A1283">
        <v>1280</v>
      </c>
      <c r="B1283" t="s">
        <v>221</v>
      </c>
      <c r="C1283">
        <v>0</v>
      </c>
      <c r="D1283">
        <v>0</v>
      </c>
      <c r="E1283" t="s">
        <v>212</v>
      </c>
      <c r="F1283" t="s">
        <v>215</v>
      </c>
    </row>
    <row r="1284" spans="1:6" x14ac:dyDescent="0.3">
      <c r="A1284">
        <v>1281</v>
      </c>
      <c r="B1284" t="s">
        <v>221</v>
      </c>
      <c r="C1284">
        <v>0</v>
      </c>
      <c r="D1284">
        <v>0</v>
      </c>
      <c r="E1284" t="s">
        <v>212</v>
      </c>
      <c r="F1284" t="s">
        <v>215</v>
      </c>
    </row>
    <row r="1285" spans="1:6" x14ac:dyDescent="0.3">
      <c r="A1285">
        <v>1282</v>
      </c>
      <c r="B1285" t="s">
        <v>221</v>
      </c>
      <c r="C1285">
        <v>0</v>
      </c>
      <c r="D1285">
        <v>0</v>
      </c>
      <c r="E1285" t="s">
        <v>212</v>
      </c>
      <c r="F1285" t="s">
        <v>215</v>
      </c>
    </row>
    <row r="1286" spans="1:6" x14ac:dyDescent="0.3">
      <c r="A1286">
        <v>1283</v>
      </c>
      <c r="B1286" t="s">
        <v>221</v>
      </c>
      <c r="C1286">
        <v>0</v>
      </c>
      <c r="D1286">
        <v>0</v>
      </c>
      <c r="E1286" t="s">
        <v>212</v>
      </c>
      <c r="F1286" t="s">
        <v>215</v>
      </c>
    </row>
    <row r="1287" spans="1:6" x14ac:dyDescent="0.3">
      <c r="A1287">
        <v>1284</v>
      </c>
      <c r="B1287" t="s">
        <v>221</v>
      </c>
      <c r="C1287">
        <v>0</v>
      </c>
      <c r="D1287">
        <v>0</v>
      </c>
      <c r="E1287" t="s">
        <v>212</v>
      </c>
      <c r="F1287" t="s">
        <v>215</v>
      </c>
    </row>
    <row r="1288" spans="1:6" x14ac:dyDescent="0.3">
      <c r="A1288">
        <v>1285</v>
      </c>
      <c r="B1288" t="s">
        <v>221</v>
      </c>
      <c r="C1288">
        <v>0</v>
      </c>
      <c r="D1288">
        <v>0</v>
      </c>
      <c r="E1288" t="s">
        <v>212</v>
      </c>
      <c r="F1288" t="s">
        <v>215</v>
      </c>
    </row>
    <row r="1289" spans="1:6" x14ac:dyDescent="0.3">
      <c r="A1289">
        <v>1286</v>
      </c>
      <c r="B1289" t="s">
        <v>221</v>
      </c>
      <c r="C1289">
        <v>0</v>
      </c>
      <c r="D1289">
        <v>0</v>
      </c>
      <c r="E1289" t="s">
        <v>212</v>
      </c>
      <c r="F1289" t="s">
        <v>215</v>
      </c>
    </row>
    <row r="1290" spans="1:6" x14ac:dyDescent="0.3">
      <c r="A1290">
        <v>1287</v>
      </c>
      <c r="B1290" t="s">
        <v>221</v>
      </c>
      <c r="C1290">
        <v>0</v>
      </c>
      <c r="D1290">
        <v>0</v>
      </c>
      <c r="E1290" t="s">
        <v>212</v>
      </c>
      <c r="F1290" t="s">
        <v>215</v>
      </c>
    </row>
    <row r="1291" spans="1:6" x14ac:dyDescent="0.3">
      <c r="A1291">
        <v>1288</v>
      </c>
      <c r="B1291" t="s">
        <v>221</v>
      </c>
      <c r="C1291">
        <v>0</v>
      </c>
      <c r="D1291">
        <v>0</v>
      </c>
      <c r="E1291" t="s">
        <v>212</v>
      </c>
      <c r="F1291" t="s">
        <v>215</v>
      </c>
    </row>
    <row r="1292" spans="1:6" x14ac:dyDescent="0.3">
      <c r="A1292">
        <v>1289</v>
      </c>
      <c r="B1292" t="s">
        <v>221</v>
      </c>
      <c r="C1292">
        <v>0</v>
      </c>
      <c r="D1292">
        <v>0</v>
      </c>
      <c r="E1292" t="s">
        <v>212</v>
      </c>
      <c r="F1292" t="s">
        <v>215</v>
      </c>
    </row>
    <row r="1293" spans="1:6" x14ac:dyDescent="0.3">
      <c r="A1293">
        <v>1290</v>
      </c>
      <c r="B1293" t="s">
        <v>221</v>
      </c>
      <c r="C1293">
        <v>0</v>
      </c>
      <c r="D1293">
        <v>0</v>
      </c>
      <c r="E1293" t="s">
        <v>212</v>
      </c>
      <c r="F1293" t="s">
        <v>215</v>
      </c>
    </row>
    <row r="1294" spans="1:6" x14ac:dyDescent="0.3">
      <c r="A1294">
        <v>1291</v>
      </c>
      <c r="B1294" t="s">
        <v>221</v>
      </c>
      <c r="C1294">
        <v>0</v>
      </c>
      <c r="D1294">
        <v>0</v>
      </c>
      <c r="E1294" t="s">
        <v>212</v>
      </c>
      <c r="F1294" t="s">
        <v>215</v>
      </c>
    </row>
    <row r="1295" spans="1:6" x14ac:dyDescent="0.3">
      <c r="A1295">
        <v>1292</v>
      </c>
      <c r="B1295" t="s">
        <v>221</v>
      </c>
      <c r="C1295">
        <v>0</v>
      </c>
      <c r="D1295">
        <v>0</v>
      </c>
      <c r="E1295" t="s">
        <v>212</v>
      </c>
      <c r="F1295" t="s">
        <v>215</v>
      </c>
    </row>
    <row r="1296" spans="1:6" x14ac:dyDescent="0.3">
      <c r="A1296">
        <v>1293</v>
      </c>
      <c r="B1296" t="s">
        <v>221</v>
      </c>
      <c r="C1296">
        <v>0</v>
      </c>
      <c r="D1296">
        <v>0</v>
      </c>
      <c r="E1296" t="s">
        <v>212</v>
      </c>
      <c r="F1296" t="s">
        <v>215</v>
      </c>
    </row>
    <row r="1297" spans="1:6" x14ac:dyDescent="0.3">
      <c r="A1297">
        <v>1294</v>
      </c>
      <c r="B1297" t="s">
        <v>221</v>
      </c>
      <c r="C1297">
        <v>0</v>
      </c>
      <c r="D1297">
        <v>0</v>
      </c>
      <c r="E1297" t="s">
        <v>212</v>
      </c>
      <c r="F1297" t="s">
        <v>215</v>
      </c>
    </row>
    <row r="1298" spans="1:6" x14ac:dyDescent="0.3">
      <c r="A1298">
        <v>1295</v>
      </c>
      <c r="B1298" t="s">
        <v>221</v>
      </c>
      <c r="C1298">
        <v>0</v>
      </c>
      <c r="D1298">
        <v>0</v>
      </c>
      <c r="E1298" t="s">
        <v>212</v>
      </c>
      <c r="F1298" t="s">
        <v>215</v>
      </c>
    </row>
    <row r="1299" spans="1:6" x14ac:dyDescent="0.3">
      <c r="A1299">
        <v>1296</v>
      </c>
      <c r="B1299" t="s">
        <v>221</v>
      </c>
      <c r="C1299">
        <v>0</v>
      </c>
      <c r="D1299">
        <v>0</v>
      </c>
      <c r="E1299" t="s">
        <v>212</v>
      </c>
      <c r="F1299" t="s">
        <v>215</v>
      </c>
    </row>
    <row r="1300" spans="1:6" x14ac:dyDescent="0.3">
      <c r="A1300">
        <v>1297</v>
      </c>
      <c r="B1300" t="s">
        <v>221</v>
      </c>
      <c r="C1300">
        <v>0</v>
      </c>
      <c r="D1300">
        <v>0</v>
      </c>
      <c r="E1300" t="s">
        <v>212</v>
      </c>
      <c r="F1300" t="s">
        <v>215</v>
      </c>
    </row>
    <row r="1301" spans="1:6" x14ac:dyDescent="0.3">
      <c r="A1301">
        <v>1298</v>
      </c>
      <c r="B1301" t="s">
        <v>221</v>
      </c>
      <c r="C1301">
        <v>0</v>
      </c>
      <c r="D1301">
        <v>0</v>
      </c>
      <c r="E1301" t="s">
        <v>212</v>
      </c>
      <c r="F1301" t="s">
        <v>215</v>
      </c>
    </row>
    <row r="1302" spans="1:6" x14ac:dyDescent="0.3">
      <c r="A1302">
        <v>1299</v>
      </c>
      <c r="B1302" t="s">
        <v>221</v>
      </c>
      <c r="C1302">
        <v>0</v>
      </c>
      <c r="D1302">
        <v>0</v>
      </c>
      <c r="E1302" t="s">
        <v>212</v>
      </c>
      <c r="F1302" t="s">
        <v>215</v>
      </c>
    </row>
    <row r="1303" spans="1:6" x14ac:dyDescent="0.3">
      <c r="A1303">
        <v>1300</v>
      </c>
      <c r="B1303" t="s">
        <v>221</v>
      </c>
      <c r="C1303">
        <v>0</v>
      </c>
      <c r="D1303">
        <v>0</v>
      </c>
      <c r="E1303" t="s">
        <v>212</v>
      </c>
      <c r="F1303" t="s">
        <v>215</v>
      </c>
    </row>
    <row r="1304" spans="1:6" x14ac:dyDescent="0.3">
      <c r="A1304">
        <v>1301</v>
      </c>
      <c r="B1304" t="s">
        <v>221</v>
      </c>
      <c r="C1304">
        <v>0</v>
      </c>
      <c r="D1304">
        <v>0</v>
      </c>
      <c r="E1304" t="s">
        <v>212</v>
      </c>
      <c r="F1304" t="s">
        <v>215</v>
      </c>
    </row>
    <row r="1305" spans="1:6" x14ac:dyDescent="0.3">
      <c r="A1305">
        <v>1302</v>
      </c>
      <c r="B1305" t="s">
        <v>221</v>
      </c>
      <c r="C1305">
        <v>0</v>
      </c>
      <c r="D1305">
        <v>0</v>
      </c>
      <c r="E1305" t="s">
        <v>212</v>
      </c>
      <c r="F1305" t="s">
        <v>215</v>
      </c>
    </row>
    <row r="1306" spans="1:6" x14ac:dyDescent="0.3">
      <c r="A1306">
        <v>1303</v>
      </c>
      <c r="B1306" t="s">
        <v>221</v>
      </c>
      <c r="C1306">
        <v>0</v>
      </c>
      <c r="D1306">
        <v>0</v>
      </c>
      <c r="E1306" t="s">
        <v>212</v>
      </c>
      <c r="F1306" t="s">
        <v>215</v>
      </c>
    </row>
    <row r="1307" spans="1:6" x14ac:dyDescent="0.3">
      <c r="A1307">
        <v>1304</v>
      </c>
      <c r="B1307" t="s">
        <v>221</v>
      </c>
      <c r="C1307">
        <v>0</v>
      </c>
      <c r="D1307">
        <v>0</v>
      </c>
      <c r="E1307" t="s">
        <v>212</v>
      </c>
      <c r="F1307" t="s">
        <v>215</v>
      </c>
    </row>
    <row r="1308" spans="1:6" x14ac:dyDescent="0.3">
      <c r="A1308">
        <v>1305</v>
      </c>
      <c r="B1308" t="s">
        <v>221</v>
      </c>
      <c r="C1308">
        <v>0</v>
      </c>
      <c r="D1308">
        <v>0</v>
      </c>
      <c r="E1308" t="s">
        <v>212</v>
      </c>
      <c r="F1308" t="s">
        <v>215</v>
      </c>
    </row>
    <row r="1309" spans="1:6" x14ac:dyDescent="0.3">
      <c r="A1309">
        <v>1306</v>
      </c>
      <c r="B1309" t="s">
        <v>221</v>
      </c>
      <c r="C1309">
        <v>3359.6</v>
      </c>
      <c r="D1309">
        <v>0</v>
      </c>
      <c r="E1309" t="s">
        <v>212</v>
      </c>
      <c r="F1309" t="s">
        <v>215</v>
      </c>
    </row>
    <row r="1310" spans="1:6" x14ac:dyDescent="0.3">
      <c r="A1310">
        <v>1307</v>
      </c>
      <c r="B1310" t="s">
        <v>221</v>
      </c>
      <c r="C1310">
        <v>0</v>
      </c>
      <c r="D1310">
        <v>0</v>
      </c>
      <c r="E1310" t="s">
        <v>212</v>
      </c>
      <c r="F1310" t="s">
        <v>215</v>
      </c>
    </row>
    <row r="1311" spans="1:6" x14ac:dyDescent="0.3">
      <c r="A1311">
        <v>1308</v>
      </c>
      <c r="B1311" t="s">
        <v>221</v>
      </c>
      <c r="C1311">
        <v>0</v>
      </c>
      <c r="D1311">
        <v>0</v>
      </c>
      <c r="E1311" t="s">
        <v>212</v>
      </c>
      <c r="F1311" t="s">
        <v>215</v>
      </c>
    </row>
    <row r="1312" spans="1:6" x14ac:dyDescent="0.3">
      <c r="A1312">
        <v>1309</v>
      </c>
      <c r="B1312" t="s">
        <v>221</v>
      </c>
      <c r="C1312">
        <v>0</v>
      </c>
      <c r="D1312">
        <v>0</v>
      </c>
      <c r="E1312" t="s">
        <v>212</v>
      </c>
      <c r="F1312" t="s">
        <v>215</v>
      </c>
    </row>
    <row r="1313" spans="1:6" x14ac:dyDescent="0.3">
      <c r="A1313">
        <v>1310</v>
      </c>
      <c r="B1313" t="s">
        <v>221</v>
      </c>
      <c r="C1313">
        <v>0</v>
      </c>
      <c r="D1313">
        <v>0</v>
      </c>
      <c r="E1313" t="s">
        <v>212</v>
      </c>
      <c r="F1313" t="s">
        <v>215</v>
      </c>
    </row>
    <row r="1314" spans="1:6" x14ac:dyDescent="0.3">
      <c r="A1314">
        <v>1311</v>
      </c>
      <c r="B1314" t="s">
        <v>221</v>
      </c>
      <c r="C1314">
        <v>3359.6</v>
      </c>
      <c r="D1314">
        <v>0</v>
      </c>
      <c r="E1314" t="s">
        <v>212</v>
      </c>
      <c r="F1314" t="s">
        <v>215</v>
      </c>
    </row>
    <row r="1315" spans="1:6" x14ac:dyDescent="0.3">
      <c r="A1315">
        <v>1312</v>
      </c>
      <c r="B1315" t="s">
        <v>221</v>
      </c>
      <c r="C1315">
        <v>0</v>
      </c>
      <c r="D1315">
        <v>0</v>
      </c>
      <c r="E1315" t="s">
        <v>212</v>
      </c>
      <c r="F1315" t="s">
        <v>215</v>
      </c>
    </row>
    <row r="1316" spans="1:6" x14ac:dyDescent="0.3">
      <c r="A1316">
        <v>1313</v>
      </c>
      <c r="B1316" t="s">
        <v>221</v>
      </c>
      <c r="C1316">
        <v>3359.6</v>
      </c>
      <c r="D1316">
        <v>0</v>
      </c>
      <c r="E1316" t="s">
        <v>212</v>
      </c>
      <c r="F1316" t="s">
        <v>215</v>
      </c>
    </row>
    <row r="1317" spans="1:6" x14ac:dyDescent="0.3">
      <c r="A1317">
        <v>1314</v>
      </c>
      <c r="B1317" t="s">
        <v>221</v>
      </c>
      <c r="C1317">
        <v>0</v>
      </c>
      <c r="D1317">
        <v>0</v>
      </c>
      <c r="E1317" t="s">
        <v>212</v>
      </c>
      <c r="F1317" t="s">
        <v>215</v>
      </c>
    </row>
    <row r="1318" spans="1:6" x14ac:dyDescent="0.3">
      <c r="A1318">
        <v>1315</v>
      </c>
      <c r="B1318" t="s">
        <v>221</v>
      </c>
      <c r="C1318">
        <v>0</v>
      </c>
      <c r="D1318">
        <v>0</v>
      </c>
      <c r="E1318" t="s">
        <v>212</v>
      </c>
      <c r="F1318" t="s">
        <v>215</v>
      </c>
    </row>
    <row r="1319" spans="1:6" x14ac:dyDescent="0.3">
      <c r="A1319">
        <v>1316</v>
      </c>
      <c r="B1319" t="s">
        <v>221</v>
      </c>
      <c r="C1319">
        <v>0</v>
      </c>
      <c r="D1319">
        <v>0</v>
      </c>
      <c r="E1319" t="s">
        <v>212</v>
      </c>
      <c r="F1319" t="s">
        <v>215</v>
      </c>
    </row>
    <row r="1320" spans="1:6" x14ac:dyDescent="0.3">
      <c r="A1320">
        <v>1317</v>
      </c>
      <c r="B1320" t="s">
        <v>221</v>
      </c>
      <c r="C1320">
        <v>3359.6</v>
      </c>
      <c r="D1320">
        <v>0</v>
      </c>
      <c r="E1320" t="s">
        <v>212</v>
      </c>
      <c r="F1320" t="s">
        <v>215</v>
      </c>
    </row>
    <row r="1321" spans="1:6" x14ac:dyDescent="0.3">
      <c r="A1321">
        <v>1318</v>
      </c>
      <c r="B1321" t="s">
        <v>221</v>
      </c>
      <c r="C1321">
        <v>0</v>
      </c>
      <c r="D1321">
        <v>0</v>
      </c>
      <c r="E1321" t="s">
        <v>212</v>
      </c>
      <c r="F1321" t="s">
        <v>215</v>
      </c>
    </row>
    <row r="1322" spans="1:6" x14ac:dyDescent="0.3">
      <c r="A1322">
        <v>1319</v>
      </c>
      <c r="B1322" t="s">
        <v>221</v>
      </c>
      <c r="C1322">
        <v>0</v>
      </c>
      <c r="D1322">
        <v>0</v>
      </c>
      <c r="E1322" t="s">
        <v>212</v>
      </c>
      <c r="F1322" t="s">
        <v>215</v>
      </c>
    </row>
    <row r="1323" spans="1:6" x14ac:dyDescent="0.3">
      <c r="A1323">
        <v>1320</v>
      </c>
      <c r="B1323" t="s">
        <v>221</v>
      </c>
      <c r="C1323">
        <v>0</v>
      </c>
      <c r="D1323">
        <v>0</v>
      </c>
      <c r="E1323" t="s">
        <v>212</v>
      </c>
      <c r="F1323" t="s">
        <v>215</v>
      </c>
    </row>
    <row r="1324" spans="1:6" x14ac:dyDescent="0.3">
      <c r="A1324">
        <v>1321</v>
      </c>
      <c r="B1324" t="s">
        <v>221</v>
      </c>
      <c r="C1324">
        <v>0</v>
      </c>
      <c r="D1324">
        <v>0</v>
      </c>
      <c r="E1324" t="s">
        <v>212</v>
      </c>
      <c r="F1324" t="s">
        <v>215</v>
      </c>
    </row>
    <row r="1325" spans="1:6" x14ac:dyDescent="0.3">
      <c r="A1325">
        <v>1322</v>
      </c>
      <c r="B1325" t="s">
        <v>221</v>
      </c>
      <c r="C1325">
        <v>0</v>
      </c>
      <c r="D1325">
        <v>0</v>
      </c>
      <c r="E1325" t="s">
        <v>212</v>
      </c>
      <c r="F1325" t="s">
        <v>215</v>
      </c>
    </row>
    <row r="1326" spans="1:6" x14ac:dyDescent="0.3">
      <c r="A1326">
        <v>1323</v>
      </c>
      <c r="B1326" t="s">
        <v>221</v>
      </c>
      <c r="C1326">
        <v>0</v>
      </c>
      <c r="D1326">
        <v>0</v>
      </c>
      <c r="E1326" t="s">
        <v>212</v>
      </c>
      <c r="F1326" t="s">
        <v>215</v>
      </c>
    </row>
    <row r="1327" spans="1:6" x14ac:dyDescent="0.3">
      <c r="A1327">
        <v>1324</v>
      </c>
      <c r="B1327" t="s">
        <v>221</v>
      </c>
      <c r="C1327">
        <v>0</v>
      </c>
      <c r="D1327">
        <v>0</v>
      </c>
      <c r="E1327" t="s">
        <v>212</v>
      </c>
      <c r="F1327" t="s">
        <v>215</v>
      </c>
    </row>
    <row r="1328" spans="1:6" x14ac:dyDescent="0.3">
      <c r="A1328">
        <v>1325</v>
      </c>
      <c r="B1328" t="s">
        <v>221</v>
      </c>
      <c r="C1328">
        <v>0</v>
      </c>
      <c r="D1328">
        <v>0</v>
      </c>
      <c r="E1328" t="s">
        <v>212</v>
      </c>
      <c r="F1328" t="s">
        <v>215</v>
      </c>
    </row>
    <row r="1329" spans="1:6" x14ac:dyDescent="0.3">
      <c r="A1329">
        <v>1326</v>
      </c>
      <c r="B1329" t="s">
        <v>221</v>
      </c>
      <c r="C1329">
        <v>0</v>
      </c>
      <c r="D1329">
        <v>0</v>
      </c>
      <c r="E1329" t="s">
        <v>212</v>
      </c>
      <c r="F1329" t="s">
        <v>215</v>
      </c>
    </row>
    <row r="1330" spans="1:6" x14ac:dyDescent="0.3">
      <c r="A1330">
        <v>1327</v>
      </c>
      <c r="B1330" t="s">
        <v>221</v>
      </c>
      <c r="C1330">
        <v>3359.6</v>
      </c>
      <c r="D1330">
        <v>0</v>
      </c>
      <c r="E1330" t="s">
        <v>212</v>
      </c>
      <c r="F1330" t="s">
        <v>215</v>
      </c>
    </row>
    <row r="1331" spans="1:6" x14ac:dyDescent="0.3">
      <c r="A1331">
        <v>1328</v>
      </c>
      <c r="B1331" t="s">
        <v>221</v>
      </c>
      <c r="C1331">
        <v>0</v>
      </c>
      <c r="D1331">
        <v>0</v>
      </c>
      <c r="E1331" t="s">
        <v>212</v>
      </c>
      <c r="F1331" t="s">
        <v>215</v>
      </c>
    </row>
    <row r="1332" spans="1:6" x14ac:dyDescent="0.3">
      <c r="A1332">
        <v>1329</v>
      </c>
      <c r="B1332" t="s">
        <v>221</v>
      </c>
      <c r="C1332">
        <v>0</v>
      </c>
      <c r="D1332">
        <v>0</v>
      </c>
      <c r="E1332" t="s">
        <v>212</v>
      </c>
      <c r="F1332" t="s">
        <v>215</v>
      </c>
    </row>
    <row r="1333" spans="1:6" x14ac:dyDescent="0.3">
      <c r="A1333">
        <v>1330</v>
      </c>
      <c r="B1333" t="s">
        <v>221</v>
      </c>
      <c r="C1333">
        <v>0</v>
      </c>
      <c r="D1333">
        <v>0</v>
      </c>
      <c r="E1333" t="s">
        <v>212</v>
      </c>
      <c r="F1333" t="s">
        <v>215</v>
      </c>
    </row>
    <row r="1334" spans="1:6" x14ac:dyDescent="0.3">
      <c r="A1334">
        <v>1331</v>
      </c>
      <c r="B1334" t="s">
        <v>221</v>
      </c>
      <c r="C1334">
        <v>0</v>
      </c>
      <c r="D1334">
        <v>0</v>
      </c>
      <c r="E1334" t="s">
        <v>212</v>
      </c>
      <c r="F1334" t="s">
        <v>215</v>
      </c>
    </row>
    <row r="1335" spans="1:6" x14ac:dyDescent="0.3">
      <c r="A1335">
        <v>1332</v>
      </c>
      <c r="B1335" t="s">
        <v>221</v>
      </c>
      <c r="C1335">
        <v>0</v>
      </c>
      <c r="D1335">
        <v>0</v>
      </c>
      <c r="E1335" t="s">
        <v>212</v>
      </c>
      <c r="F1335" t="s">
        <v>215</v>
      </c>
    </row>
    <row r="1336" spans="1:6" x14ac:dyDescent="0.3">
      <c r="A1336">
        <v>1333</v>
      </c>
      <c r="B1336" t="s">
        <v>221</v>
      </c>
      <c r="C1336">
        <v>0</v>
      </c>
      <c r="D1336">
        <v>0</v>
      </c>
      <c r="E1336" t="s">
        <v>212</v>
      </c>
      <c r="F1336" t="s">
        <v>215</v>
      </c>
    </row>
    <row r="1337" spans="1:6" x14ac:dyDescent="0.3">
      <c r="A1337">
        <v>1334</v>
      </c>
      <c r="B1337" t="s">
        <v>221</v>
      </c>
      <c r="C1337">
        <v>0</v>
      </c>
      <c r="D1337">
        <v>0</v>
      </c>
      <c r="E1337" t="s">
        <v>212</v>
      </c>
      <c r="F1337" t="s">
        <v>215</v>
      </c>
    </row>
    <row r="1338" spans="1:6" x14ac:dyDescent="0.3">
      <c r="A1338">
        <v>1335</v>
      </c>
      <c r="B1338" t="s">
        <v>221</v>
      </c>
      <c r="C1338">
        <v>0</v>
      </c>
      <c r="D1338">
        <v>0</v>
      </c>
      <c r="E1338" t="s">
        <v>212</v>
      </c>
      <c r="F1338" t="s">
        <v>215</v>
      </c>
    </row>
    <row r="1339" spans="1:6" x14ac:dyDescent="0.3">
      <c r="A1339">
        <v>1336</v>
      </c>
      <c r="B1339" t="s">
        <v>221</v>
      </c>
      <c r="C1339">
        <v>0</v>
      </c>
      <c r="D1339">
        <v>0</v>
      </c>
      <c r="E1339" t="s">
        <v>212</v>
      </c>
      <c r="F1339" t="s">
        <v>215</v>
      </c>
    </row>
    <row r="1340" spans="1:6" x14ac:dyDescent="0.3">
      <c r="A1340">
        <v>1337</v>
      </c>
      <c r="B1340" t="s">
        <v>221</v>
      </c>
      <c r="C1340">
        <v>0</v>
      </c>
      <c r="D1340">
        <v>0</v>
      </c>
      <c r="E1340" t="s">
        <v>212</v>
      </c>
      <c r="F1340" t="s">
        <v>215</v>
      </c>
    </row>
    <row r="1341" spans="1:6" x14ac:dyDescent="0.3">
      <c r="A1341">
        <v>1338</v>
      </c>
      <c r="B1341" t="s">
        <v>221</v>
      </c>
      <c r="C1341">
        <v>0</v>
      </c>
      <c r="D1341">
        <v>0</v>
      </c>
      <c r="E1341" t="s">
        <v>212</v>
      </c>
      <c r="F1341" t="s">
        <v>215</v>
      </c>
    </row>
    <row r="1342" spans="1:6" x14ac:dyDescent="0.3">
      <c r="A1342">
        <v>1339</v>
      </c>
      <c r="B1342" t="s">
        <v>221</v>
      </c>
      <c r="C1342">
        <v>0</v>
      </c>
      <c r="D1342">
        <v>0</v>
      </c>
      <c r="E1342" t="s">
        <v>212</v>
      </c>
      <c r="F1342" t="s">
        <v>215</v>
      </c>
    </row>
    <row r="1343" spans="1:6" x14ac:dyDescent="0.3">
      <c r="A1343">
        <v>1340</v>
      </c>
      <c r="B1343" t="s">
        <v>221</v>
      </c>
      <c r="C1343">
        <v>0</v>
      </c>
      <c r="D1343">
        <v>0</v>
      </c>
      <c r="E1343" t="s">
        <v>212</v>
      </c>
      <c r="F1343" t="s">
        <v>215</v>
      </c>
    </row>
    <row r="1344" spans="1:6" x14ac:dyDescent="0.3">
      <c r="A1344">
        <v>1341</v>
      </c>
      <c r="B1344" t="s">
        <v>221</v>
      </c>
      <c r="C1344">
        <v>0</v>
      </c>
      <c r="D1344">
        <v>0</v>
      </c>
      <c r="E1344" t="s">
        <v>212</v>
      </c>
      <c r="F1344" t="s">
        <v>215</v>
      </c>
    </row>
    <row r="1345" spans="1:6" x14ac:dyDescent="0.3">
      <c r="A1345">
        <v>1342</v>
      </c>
      <c r="B1345" t="s">
        <v>221</v>
      </c>
      <c r="C1345">
        <v>0</v>
      </c>
      <c r="D1345">
        <v>0</v>
      </c>
      <c r="E1345" t="s">
        <v>212</v>
      </c>
      <c r="F1345" t="s">
        <v>215</v>
      </c>
    </row>
    <row r="1346" spans="1:6" x14ac:dyDescent="0.3">
      <c r="A1346">
        <v>1343</v>
      </c>
      <c r="B1346" t="s">
        <v>221</v>
      </c>
      <c r="C1346">
        <v>0</v>
      </c>
      <c r="D1346">
        <v>0</v>
      </c>
      <c r="E1346" t="s">
        <v>212</v>
      </c>
      <c r="F1346" t="s">
        <v>215</v>
      </c>
    </row>
    <row r="1347" spans="1:6" x14ac:dyDescent="0.3">
      <c r="A1347">
        <v>1344</v>
      </c>
      <c r="B1347" t="s">
        <v>221</v>
      </c>
      <c r="C1347">
        <v>0</v>
      </c>
      <c r="D1347">
        <v>0</v>
      </c>
      <c r="E1347" t="s">
        <v>212</v>
      </c>
      <c r="F1347" t="s">
        <v>215</v>
      </c>
    </row>
    <row r="1348" spans="1:6" x14ac:dyDescent="0.3">
      <c r="A1348">
        <v>1345</v>
      </c>
      <c r="B1348" t="s">
        <v>221</v>
      </c>
      <c r="C1348">
        <v>0</v>
      </c>
      <c r="D1348">
        <v>0</v>
      </c>
      <c r="E1348" t="s">
        <v>212</v>
      </c>
      <c r="F1348" t="s">
        <v>215</v>
      </c>
    </row>
    <row r="1349" spans="1:6" x14ac:dyDescent="0.3">
      <c r="A1349">
        <v>1346</v>
      </c>
      <c r="B1349" t="s">
        <v>221</v>
      </c>
      <c r="C1349">
        <v>0</v>
      </c>
      <c r="D1349">
        <v>0</v>
      </c>
      <c r="E1349" t="s">
        <v>212</v>
      </c>
      <c r="F1349" t="s">
        <v>215</v>
      </c>
    </row>
    <row r="1350" spans="1:6" x14ac:dyDescent="0.3">
      <c r="A1350">
        <v>1347</v>
      </c>
      <c r="B1350" t="s">
        <v>221</v>
      </c>
      <c r="C1350">
        <v>0</v>
      </c>
      <c r="D1350">
        <v>0</v>
      </c>
      <c r="E1350" t="s">
        <v>212</v>
      </c>
      <c r="F1350" t="s">
        <v>215</v>
      </c>
    </row>
    <row r="1351" spans="1:6" x14ac:dyDescent="0.3">
      <c r="A1351">
        <v>1348</v>
      </c>
      <c r="B1351" t="s">
        <v>221</v>
      </c>
      <c r="C1351">
        <v>3359.6</v>
      </c>
      <c r="D1351">
        <v>0</v>
      </c>
      <c r="E1351" t="s">
        <v>212</v>
      </c>
      <c r="F1351" t="s">
        <v>215</v>
      </c>
    </row>
    <row r="1352" spans="1:6" x14ac:dyDescent="0.3">
      <c r="A1352">
        <v>1349</v>
      </c>
      <c r="B1352" t="s">
        <v>221</v>
      </c>
      <c r="C1352">
        <v>0</v>
      </c>
      <c r="D1352">
        <v>0</v>
      </c>
      <c r="E1352" t="s">
        <v>212</v>
      </c>
      <c r="F1352" t="s">
        <v>215</v>
      </c>
    </row>
    <row r="1353" spans="1:6" x14ac:dyDescent="0.3">
      <c r="A1353">
        <v>1350</v>
      </c>
      <c r="B1353" t="s">
        <v>221</v>
      </c>
      <c r="C1353">
        <v>0</v>
      </c>
      <c r="D1353">
        <v>0</v>
      </c>
      <c r="E1353" t="s">
        <v>212</v>
      </c>
      <c r="F1353" t="s">
        <v>215</v>
      </c>
    </row>
    <row r="1354" spans="1:6" x14ac:dyDescent="0.3">
      <c r="A1354">
        <v>1351</v>
      </c>
      <c r="B1354" t="s">
        <v>221</v>
      </c>
      <c r="C1354">
        <v>0</v>
      </c>
      <c r="D1354">
        <v>0</v>
      </c>
      <c r="E1354" t="s">
        <v>212</v>
      </c>
      <c r="F1354" t="s">
        <v>215</v>
      </c>
    </row>
    <row r="1355" spans="1:6" x14ac:dyDescent="0.3">
      <c r="A1355">
        <v>1352</v>
      </c>
      <c r="B1355" t="s">
        <v>221</v>
      </c>
      <c r="C1355">
        <v>0</v>
      </c>
      <c r="D1355">
        <v>0</v>
      </c>
      <c r="E1355" t="s">
        <v>212</v>
      </c>
      <c r="F1355" t="s">
        <v>215</v>
      </c>
    </row>
    <row r="1356" spans="1:6" x14ac:dyDescent="0.3">
      <c r="A1356">
        <v>1353</v>
      </c>
      <c r="B1356" t="s">
        <v>221</v>
      </c>
      <c r="C1356">
        <v>0</v>
      </c>
      <c r="D1356">
        <v>0</v>
      </c>
      <c r="E1356" t="s">
        <v>212</v>
      </c>
      <c r="F1356"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356"/>
  <sheetViews>
    <sheetView topLeftCell="A3" workbookViewId="0">
      <selection activeCell="A3" sqref="A3"/>
    </sheetView>
  </sheetViews>
  <sheetFormatPr baseColWidth="10" defaultColWidth="9.109375" defaultRowHeight="14.4" x14ac:dyDescent="0.3"/>
  <cols>
    <col min="1" max="1" width="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row r="61" spans="1:6" x14ac:dyDescent="0.3">
      <c r="A61">
        <v>58</v>
      </c>
      <c r="B61" t="s">
        <v>220</v>
      </c>
      <c r="C61" s="4">
        <v>0</v>
      </c>
      <c r="D61">
        <v>0</v>
      </c>
      <c r="E61" t="s">
        <v>212</v>
      </c>
      <c r="F61" t="s">
        <v>215</v>
      </c>
    </row>
    <row r="62" spans="1:6" x14ac:dyDescent="0.3">
      <c r="A62">
        <v>59</v>
      </c>
      <c r="B62" t="s">
        <v>220</v>
      </c>
      <c r="C62" s="4">
        <v>0</v>
      </c>
      <c r="D62">
        <v>0</v>
      </c>
      <c r="E62" t="s">
        <v>212</v>
      </c>
      <c r="F62" t="s">
        <v>215</v>
      </c>
    </row>
    <row r="63" spans="1:6" x14ac:dyDescent="0.3">
      <c r="A63">
        <v>60</v>
      </c>
      <c r="B63" t="s">
        <v>220</v>
      </c>
      <c r="C63" s="4">
        <v>0</v>
      </c>
      <c r="D63">
        <v>0</v>
      </c>
      <c r="E63" t="s">
        <v>212</v>
      </c>
      <c r="F63" t="s">
        <v>215</v>
      </c>
    </row>
    <row r="64" spans="1:6" x14ac:dyDescent="0.3">
      <c r="A64">
        <v>61</v>
      </c>
      <c r="B64" t="s">
        <v>220</v>
      </c>
      <c r="C64" s="4">
        <v>0</v>
      </c>
      <c r="D64">
        <v>0</v>
      </c>
      <c r="E64" t="s">
        <v>212</v>
      </c>
      <c r="F64" t="s">
        <v>215</v>
      </c>
    </row>
    <row r="65" spans="1:6" x14ac:dyDescent="0.3">
      <c r="A65">
        <v>62</v>
      </c>
      <c r="B65" t="s">
        <v>220</v>
      </c>
      <c r="C65" s="4">
        <v>0</v>
      </c>
      <c r="D65">
        <v>0</v>
      </c>
      <c r="E65" t="s">
        <v>212</v>
      </c>
      <c r="F65" t="s">
        <v>215</v>
      </c>
    </row>
    <row r="66" spans="1:6" x14ac:dyDescent="0.3">
      <c r="A66">
        <v>63</v>
      </c>
      <c r="B66" t="s">
        <v>220</v>
      </c>
      <c r="C66" s="4">
        <v>0</v>
      </c>
      <c r="D66">
        <v>0</v>
      </c>
      <c r="E66" t="s">
        <v>212</v>
      </c>
      <c r="F66" t="s">
        <v>215</v>
      </c>
    </row>
    <row r="67" spans="1:6" x14ac:dyDescent="0.3">
      <c r="A67">
        <v>64</v>
      </c>
      <c r="B67" t="s">
        <v>220</v>
      </c>
      <c r="C67" s="4">
        <v>0</v>
      </c>
      <c r="D67">
        <v>0</v>
      </c>
      <c r="E67" t="s">
        <v>212</v>
      </c>
      <c r="F67" t="s">
        <v>215</v>
      </c>
    </row>
    <row r="68" spans="1:6" x14ac:dyDescent="0.3">
      <c r="A68">
        <v>65</v>
      </c>
      <c r="B68" t="s">
        <v>220</v>
      </c>
      <c r="C68" s="4">
        <v>0</v>
      </c>
      <c r="D68">
        <v>0</v>
      </c>
      <c r="E68" t="s">
        <v>212</v>
      </c>
      <c r="F68" t="s">
        <v>215</v>
      </c>
    </row>
    <row r="69" spans="1:6" x14ac:dyDescent="0.3">
      <c r="A69">
        <v>66</v>
      </c>
      <c r="B69" t="s">
        <v>220</v>
      </c>
      <c r="C69" s="4">
        <v>0</v>
      </c>
      <c r="D69">
        <v>0</v>
      </c>
      <c r="E69" t="s">
        <v>212</v>
      </c>
      <c r="F69" t="s">
        <v>215</v>
      </c>
    </row>
    <row r="70" spans="1:6" x14ac:dyDescent="0.3">
      <c r="A70">
        <v>67</v>
      </c>
      <c r="B70" t="s">
        <v>220</v>
      </c>
      <c r="C70" s="4">
        <v>0</v>
      </c>
      <c r="D70">
        <v>0</v>
      </c>
      <c r="E70" t="s">
        <v>212</v>
      </c>
      <c r="F70" t="s">
        <v>215</v>
      </c>
    </row>
    <row r="71" spans="1:6" x14ac:dyDescent="0.3">
      <c r="A71">
        <v>68</v>
      </c>
      <c r="B71" t="s">
        <v>220</v>
      </c>
      <c r="C71" s="4">
        <v>0</v>
      </c>
      <c r="D71">
        <v>0</v>
      </c>
      <c r="E71" t="s">
        <v>212</v>
      </c>
      <c r="F71" t="s">
        <v>215</v>
      </c>
    </row>
    <row r="72" spans="1:6" x14ac:dyDescent="0.3">
      <c r="A72">
        <v>69</v>
      </c>
      <c r="B72" t="s">
        <v>220</v>
      </c>
      <c r="C72" s="4">
        <v>0</v>
      </c>
      <c r="D72">
        <v>0</v>
      </c>
      <c r="E72" t="s">
        <v>212</v>
      </c>
      <c r="F72" t="s">
        <v>215</v>
      </c>
    </row>
    <row r="73" spans="1:6" x14ac:dyDescent="0.3">
      <c r="A73">
        <v>70</v>
      </c>
      <c r="B73" t="s">
        <v>220</v>
      </c>
      <c r="C73" s="4">
        <v>0</v>
      </c>
      <c r="D73">
        <v>0</v>
      </c>
      <c r="E73" t="s">
        <v>212</v>
      </c>
      <c r="F73" t="s">
        <v>215</v>
      </c>
    </row>
    <row r="74" spans="1:6" x14ac:dyDescent="0.3">
      <c r="A74">
        <v>71</v>
      </c>
      <c r="B74" t="s">
        <v>220</v>
      </c>
      <c r="C74" s="4">
        <v>0</v>
      </c>
      <c r="D74">
        <v>0</v>
      </c>
      <c r="E74" t="s">
        <v>212</v>
      </c>
      <c r="F74" t="s">
        <v>215</v>
      </c>
    </row>
    <row r="75" spans="1:6" x14ac:dyDescent="0.3">
      <c r="A75">
        <v>72</v>
      </c>
      <c r="B75" t="s">
        <v>220</v>
      </c>
      <c r="C75" s="4">
        <v>0</v>
      </c>
      <c r="D75">
        <v>0</v>
      </c>
      <c r="E75" t="s">
        <v>212</v>
      </c>
      <c r="F75" t="s">
        <v>215</v>
      </c>
    </row>
    <row r="76" spans="1:6" x14ac:dyDescent="0.3">
      <c r="A76">
        <v>73</v>
      </c>
      <c r="B76" t="s">
        <v>220</v>
      </c>
      <c r="C76" s="4">
        <v>0</v>
      </c>
      <c r="D76">
        <v>0</v>
      </c>
      <c r="E76" t="s">
        <v>212</v>
      </c>
      <c r="F76" t="s">
        <v>215</v>
      </c>
    </row>
    <row r="77" spans="1:6" x14ac:dyDescent="0.3">
      <c r="A77">
        <v>74</v>
      </c>
      <c r="B77" t="s">
        <v>220</v>
      </c>
      <c r="C77" s="4">
        <v>0</v>
      </c>
      <c r="D77">
        <v>0</v>
      </c>
      <c r="E77" t="s">
        <v>212</v>
      </c>
      <c r="F77" t="s">
        <v>215</v>
      </c>
    </row>
    <row r="78" spans="1:6" x14ac:dyDescent="0.3">
      <c r="A78">
        <v>75</v>
      </c>
      <c r="B78" t="s">
        <v>220</v>
      </c>
      <c r="C78" s="4">
        <v>0</v>
      </c>
      <c r="D78">
        <v>0</v>
      </c>
      <c r="E78" t="s">
        <v>212</v>
      </c>
      <c r="F78" t="s">
        <v>215</v>
      </c>
    </row>
    <row r="79" spans="1:6" x14ac:dyDescent="0.3">
      <c r="A79">
        <v>76</v>
      </c>
      <c r="B79" t="s">
        <v>220</v>
      </c>
      <c r="C79" s="4">
        <v>0</v>
      </c>
      <c r="D79">
        <v>0</v>
      </c>
      <c r="E79" t="s">
        <v>212</v>
      </c>
      <c r="F79" t="s">
        <v>215</v>
      </c>
    </row>
    <row r="80" spans="1:6" x14ac:dyDescent="0.3">
      <c r="A80">
        <v>77</v>
      </c>
      <c r="B80" t="s">
        <v>220</v>
      </c>
      <c r="C80" s="4">
        <v>0</v>
      </c>
      <c r="D80">
        <v>0</v>
      </c>
      <c r="E80" t="s">
        <v>212</v>
      </c>
      <c r="F80" t="s">
        <v>215</v>
      </c>
    </row>
    <row r="81" spans="1:6" x14ac:dyDescent="0.3">
      <c r="A81">
        <v>78</v>
      </c>
      <c r="B81" t="s">
        <v>220</v>
      </c>
      <c r="C81" s="4">
        <v>0</v>
      </c>
      <c r="D81">
        <v>0</v>
      </c>
      <c r="E81" t="s">
        <v>212</v>
      </c>
      <c r="F81" t="s">
        <v>215</v>
      </c>
    </row>
    <row r="82" spans="1:6" x14ac:dyDescent="0.3">
      <c r="A82">
        <v>79</v>
      </c>
      <c r="B82" t="s">
        <v>220</v>
      </c>
      <c r="C82" s="4">
        <v>0</v>
      </c>
      <c r="D82">
        <v>0</v>
      </c>
      <c r="E82" t="s">
        <v>212</v>
      </c>
      <c r="F82" t="s">
        <v>215</v>
      </c>
    </row>
    <row r="83" spans="1:6" x14ac:dyDescent="0.3">
      <c r="A83">
        <v>80</v>
      </c>
      <c r="B83" t="s">
        <v>220</v>
      </c>
      <c r="C83" s="4">
        <v>0</v>
      </c>
      <c r="D83">
        <v>0</v>
      </c>
      <c r="E83" t="s">
        <v>212</v>
      </c>
      <c r="F83" t="s">
        <v>215</v>
      </c>
    </row>
    <row r="84" spans="1:6" x14ac:dyDescent="0.3">
      <c r="A84">
        <v>81</v>
      </c>
      <c r="B84" t="s">
        <v>220</v>
      </c>
      <c r="C84" s="4">
        <v>0</v>
      </c>
      <c r="D84">
        <v>0</v>
      </c>
      <c r="E84" t="s">
        <v>212</v>
      </c>
      <c r="F84" t="s">
        <v>215</v>
      </c>
    </row>
    <row r="85" spans="1:6" x14ac:dyDescent="0.3">
      <c r="A85">
        <v>82</v>
      </c>
      <c r="B85" t="s">
        <v>220</v>
      </c>
      <c r="C85" s="4">
        <v>0</v>
      </c>
      <c r="D85">
        <v>0</v>
      </c>
      <c r="E85" t="s">
        <v>212</v>
      </c>
      <c r="F85" t="s">
        <v>215</v>
      </c>
    </row>
    <row r="86" spans="1:6" x14ac:dyDescent="0.3">
      <c r="A86">
        <v>83</v>
      </c>
      <c r="B86" t="s">
        <v>220</v>
      </c>
      <c r="C86" s="4">
        <v>0</v>
      </c>
      <c r="D86">
        <v>0</v>
      </c>
      <c r="E86" t="s">
        <v>212</v>
      </c>
      <c r="F86" t="s">
        <v>215</v>
      </c>
    </row>
    <row r="87" spans="1:6" x14ac:dyDescent="0.3">
      <c r="A87">
        <v>84</v>
      </c>
      <c r="B87" t="s">
        <v>220</v>
      </c>
      <c r="C87" s="4">
        <v>0</v>
      </c>
      <c r="D87">
        <v>0</v>
      </c>
      <c r="E87" t="s">
        <v>212</v>
      </c>
      <c r="F87" t="s">
        <v>215</v>
      </c>
    </row>
    <row r="88" spans="1:6" x14ac:dyDescent="0.3">
      <c r="A88">
        <v>85</v>
      </c>
      <c r="B88" t="s">
        <v>220</v>
      </c>
      <c r="C88" s="4">
        <v>0</v>
      </c>
      <c r="D88">
        <v>0</v>
      </c>
      <c r="E88" t="s">
        <v>212</v>
      </c>
      <c r="F88" t="s">
        <v>215</v>
      </c>
    </row>
    <row r="89" spans="1:6" x14ac:dyDescent="0.3">
      <c r="A89">
        <v>86</v>
      </c>
      <c r="B89" t="s">
        <v>220</v>
      </c>
      <c r="C89" s="4">
        <v>0</v>
      </c>
      <c r="D89">
        <v>0</v>
      </c>
      <c r="E89" t="s">
        <v>212</v>
      </c>
      <c r="F89" t="s">
        <v>215</v>
      </c>
    </row>
    <row r="90" spans="1:6" x14ac:dyDescent="0.3">
      <c r="A90">
        <v>87</v>
      </c>
      <c r="B90" t="s">
        <v>220</v>
      </c>
      <c r="C90" s="4">
        <v>0</v>
      </c>
      <c r="D90">
        <v>0</v>
      </c>
      <c r="E90" t="s">
        <v>212</v>
      </c>
      <c r="F90" t="s">
        <v>215</v>
      </c>
    </row>
    <row r="91" spans="1:6" x14ac:dyDescent="0.3">
      <c r="A91">
        <v>88</v>
      </c>
      <c r="B91" t="s">
        <v>220</v>
      </c>
      <c r="C91" s="4">
        <v>0</v>
      </c>
      <c r="D91">
        <v>0</v>
      </c>
      <c r="E91" t="s">
        <v>212</v>
      </c>
      <c r="F91" t="s">
        <v>215</v>
      </c>
    </row>
    <row r="92" spans="1:6" x14ac:dyDescent="0.3">
      <c r="A92">
        <v>89</v>
      </c>
      <c r="B92" t="s">
        <v>220</v>
      </c>
      <c r="C92" s="4">
        <v>0</v>
      </c>
      <c r="D92">
        <v>0</v>
      </c>
      <c r="E92" t="s">
        <v>212</v>
      </c>
      <c r="F92" t="s">
        <v>215</v>
      </c>
    </row>
    <row r="93" spans="1:6" x14ac:dyDescent="0.3">
      <c r="A93">
        <v>90</v>
      </c>
      <c r="B93" t="s">
        <v>220</v>
      </c>
      <c r="C93" s="4">
        <v>0</v>
      </c>
      <c r="D93">
        <v>0</v>
      </c>
      <c r="E93" t="s">
        <v>212</v>
      </c>
      <c r="F93" t="s">
        <v>215</v>
      </c>
    </row>
    <row r="94" spans="1:6" x14ac:dyDescent="0.3">
      <c r="A94">
        <v>91</v>
      </c>
      <c r="B94" t="s">
        <v>220</v>
      </c>
      <c r="C94" s="4">
        <v>0</v>
      </c>
      <c r="D94">
        <v>0</v>
      </c>
      <c r="E94" t="s">
        <v>212</v>
      </c>
      <c r="F94" t="s">
        <v>215</v>
      </c>
    </row>
    <row r="95" spans="1:6" x14ac:dyDescent="0.3">
      <c r="A95">
        <v>92</v>
      </c>
      <c r="B95" t="s">
        <v>220</v>
      </c>
      <c r="C95" s="4">
        <v>0</v>
      </c>
      <c r="D95">
        <v>0</v>
      </c>
      <c r="E95" t="s">
        <v>212</v>
      </c>
      <c r="F95" t="s">
        <v>215</v>
      </c>
    </row>
    <row r="96" spans="1:6" x14ac:dyDescent="0.3">
      <c r="A96">
        <v>93</v>
      </c>
      <c r="B96" t="s">
        <v>220</v>
      </c>
      <c r="C96" s="4">
        <v>0</v>
      </c>
      <c r="D96">
        <v>0</v>
      </c>
      <c r="E96" t="s">
        <v>212</v>
      </c>
      <c r="F96" t="s">
        <v>215</v>
      </c>
    </row>
    <row r="97" spans="1:6" x14ac:dyDescent="0.3">
      <c r="A97">
        <v>94</v>
      </c>
      <c r="B97" t="s">
        <v>220</v>
      </c>
      <c r="C97" s="4">
        <v>0</v>
      </c>
      <c r="D97">
        <v>0</v>
      </c>
      <c r="E97" t="s">
        <v>212</v>
      </c>
      <c r="F97" t="s">
        <v>215</v>
      </c>
    </row>
    <row r="98" spans="1:6" x14ac:dyDescent="0.3">
      <c r="A98">
        <v>95</v>
      </c>
      <c r="B98" t="s">
        <v>220</v>
      </c>
      <c r="C98" s="4">
        <v>0</v>
      </c>
      <c r="D98">
        <v>0</v>
      </c>
      <c r="E98" t="s">
        <v>212</v>
      </c>
      <c r="F98" t="s">
        <v>215</v>
      </c>
    </row>
    <row r="99" spans="1:6" x14ac:dyDescent="0.3">
      <c r="A99">
        <v>96</v>
      </c>
      <c r="B99" t="s">
        <v>220</v>
      </c>
      <c r="C99" s="4">
        <v>0</v>
      </c>
      <c r="D99">
        <v>0</v>
      </c>
      <c r="E99" t="s">
        <v>212</v>
      </c>
      <c r="F99" t="s">
        <v>215</v>
      </c>
    </row>
    <row r="100" spans="1:6" x14ac:dyDescent="0.3">
      <c r="A100">
        <v>97</v>
      </c>
      <c r="B100" t="s">
        <v>220</v>
      </c>
      <c r="C100" s="4">
        <v>0</v>
      </c>
      <c r="D100">
        <v>0</v>
      </c>
      <c r="E100" t="s">
        <v>212</v>
      </c>
      <c r="F100" t="s">
        <v>215</v>
      </c>
    </row>
    <row r="101" spans="1:6" x14ac:dyDescent="0.3">
      <c r="A101">
        <v>98</v>
      </c>
      <c r="B101" t="s">
        <v>220</v>
      </c>
      <c r="C101" s="4">
        <v>0</v>
      </c>
      <c r="D101">
        <v>0</v>
      </c>
      <c r="E101" t="s">
        <v>212</v>
      </c>
      <c r="F101" t="s">
        <v>215</v>
      </c>
    </row>
    <row r="102" spans="1:6" x14ac:dyDescent="0.3">
      <c r="A102">
        <v>99</v>
      </c>
      <c r="B102" t="s">
        <v>220</v>
      </c>
      <c r="C102" s="4">
        <v>0</v>
      </c>
      <c r="D102">
        <v>0</v>
      </c>
      <c r="E102" t="s">
        <v>212</v>
      </c>
      <c r="F102" t="s">
        <v>215</v>
      </c>
    </row>
    <row r="103" spans="1:6" x14ac:dyDescent="0.3">
      <c r="A103">
        <v>100</v>
      </c>
      <c r="B103" t="s">
        <v>220</v>
      </c>
      <c r="C103" s="4">
        <v>0</v>
      </c>
      <c r="D103">
        <v>0</v>
      </c>
      <c r="E103" t="s">
        <v>212</v>
      </c>
      <c r="F103" t="s">
        <v>215</v>
      </c>
    </row>
    <row r="104" spans="1:6" x14ac:dyDescent="0.3">
      <c r="A104">
        <v>101</v>
      </c>
      <c r="B104" t="s">
        <v>220</v>
      </c>
      <c r="C104" s="4">
        <v>0</v>
      </c>
      <c r="D104">
        <v>0</v>
      </c>
      <c r="E104" t="s">
        <v>212</v>
      </c>
      <c r="F104" t="s">
        <v>215</v>
      </c>
    </row>
    <row r="105" spans="1:6" x14ac:dyDescent="0.3">
      <c r="A105">
        <v>102</v>
      </c>
      <c r="B105" t="s">
        <v>220</v>
      </c>
      <c r="C105" s="4">
        <v>0</v>
      </c>
      <c r="D105">
        <v>0</v>
      </c>
      <c r="E105" t="s">
        <v>212</v>
      </c>
      <c r="F105" t="s">
        <v>215</v>
      </c>
    </row>
    <row r="106" spans="1:6" x14ac:dyDescent="0.3">
      <c r="A106">
        <v>103</v>
      </c>
      <c r="B106" t="s">
        <v>220</v>
      </c>
      <c r="C106" s="4">
        <v>0</v>
      </c>
      <c r="D106">
        <v>0</v>
      </c>
      <c r="E106" t="s">
        <v>212</v>
      </c>
      <c r="F106" t="s">
        <v>215</v>
      </c>
    </row>
    <row r="107" spans="1:6" x14ac:dyDescent="0.3">
      <c r="A107">
        <v>104</v>
      </c>
      <c r="B107" t="s">
        <v>220</v>
      </c>
      <c r="C107" s="4">
        <v>0</v>
      </c>
      <c r="D107">
        <v>0</v>
      </c>
      <c r="E107" t="s">
        <v>212</v>
      </c>
      <c r="F107" t="s">
        <v>215</v>
      </c>
    </row>
    <row r="108" spans="1:6" x14ac:dyDescent="0.3">
      <c r="A108">
        <v>105</v>
      </c>
      <c r="B108" t="s">
        <v>220</v>
      </c>
      <c r="C108" s="4">
        <v>0</v>
      </c>
      <c r="D108">
        <v>0</v>
      </c>
      <c r="E108" t="s">
        <v>212</v>
      </c>
      <c r="F108" t="s">
        <v>215</v>
      </c>
    </row>
    <row r="109" spans="1:6" x14ac:dyDescent="0.3">
      <c r="A109">
        <v>106</v>
      </c>
      <c r="B109" t="s">
        <v>220</v>
      </c>
      <c r="C109" s="4">
        <v>0</v>
      </c>
      <c r="D109">
        <v>0</v>
      </c>
      <c r="E109" t="s">
        <v>212</v>
      </c>
      <c r="F109" t="s">
        <v>215</v>
      </c>
    </row>
    <row r="110" spans="1:6" x14ac:dyDescent="0.3">
      <c r="A110">
        <v>107</v>
      </c>
      <c r="B110" t="s">
        <v>220</v>
      </c>
      <c r="C110" s="4">
        <v>0</v>
      </c>
      <c r="D110">
        <v>0</v>
      </c>
      <c r="E110" t="s">
        <v>212</v>
      </c>
      <c r="F110" t="s">
        <v>215</v>
      </c>
    </row>
    <row r="111" spans="1:6" x14ac:dyDescent="0.3">
      <c r="A111">
        <v>108</v>
      </c>
      <c r="B111" t="s">
        <v>220</v>
      </c>
      <c r="C111" s="4">
        <v>0</v>
      </c>
      <c r="D111">
        <v>0</v>
      </c>
      <c r="E111" t="s">
        <v>212</v>
      </c>
      <c r="F111" t="s">
        <v>215</v>
      </c>
    </row>
    <row r="112" spans="1:6" x14ac:dyDescent="0.3">
      <c r="A112">
        <v>109</v>
      </c>
      <c r="B112" t="s">
        <v>220</v>
      </c>
      <c r="C112" s="4">
        <v>0</v>
      </c>
      <c r="D112">
        <v>0</v>
      </c>
      <c r="E112" t="s">
        <v>212</v>
      </c>
      <c r="F112" t="s">
        <v>215</v>
      </c>
    </row>
    <row r="113" spans="1:6" x14ac:dyDescent="0.3">
      <c r="A113">
        <v>110</v>
      </c>
      <c r="B113" t="s">
        <v>220</v>
      </c>
      <c r="C113" s="4">
        <v>0</v>
      </c>
      <c r="D113">
        <v>0</v>
      </c>
      <c r="E113" t="s">
        <v>212</v>
      </c>
      <c r="F113" t="s">
        <v>215</v>
      </c>
    </row>
    <row r="114" spans="1:6" x14ac:dyDescent="0.3">
      <c r="A114">
        <v>111</v>
      </c>
      <c r="B114" t="s">
        <v>220</v>
      </c>
      <c r="C114" s="4">
        <v>0</v>
      </c>
      <c r="D114">
        <v>0</v>
      </c>
      <c r="E114" t="s">
        <v>212</v>
      </c>
      <c r="F114" t="s">
        <v>215</v>
      </c>
    </row>
    <row r="115" spans="1:6" x14ac:dyDescent="0.3">
      <c r="A115">
        <v>112</v>
      </c>
      <c r="B115" t="s">
        <v>220</v>
      </c>
      <c r="C115" s="4">
        <v>0</v>
      </c>
      <c r="D115">
        <v>0</v>
      </c>
      <c r="E115" t="s">
        <v>212</v>
      </c>
      <c r="F115" t="s">
        <v>215</v>
      </c>
    </row>
    <row r="116" spans="1:6" x14ac:dyDescent="0.3">
      <c r="A116">
        <v>113</v>
      </c>
      <c r="B116" t="s">
        <v>220</v>
      </c>
      <c r="C116" s="4">
        <v>0</v>
      </c>
      <c r="D116">
        <v>0</v>
      </c>
      <c r="E116" t="s">
        <v>212</v>
      </c>
      <c r="F116" t="s">
        <v>215</v>
      </c>
    </row>
    <row r="117" spans="1:6" x14ac:dyDescent="0.3">
      <c r="A117">
        <v>114</v>
      </c>
      <c r="B117" t="s">
        <v>220</v>
      </c>
      <c r="C117" s="4">
        <v>0</v>
      </c>
      <c r="D117">
        <v>0</v>
      </c>
      <c r="E117" t="s">
        <v>212</v>
      </c>
      <c r="F117" t="s">
        <v>215</v>
      </c>
    </row>
    <row r="118" spans="1:6" x14ac:dyDescent="0.3">
      <c r="A118">
        <v>115</v>
      </c>
      <c r="B118" t="s">
        <v>220</v>
      </c>
      <c r="C118" s="4">
        <v>0</v>
      </c>
      <c r="D118">
        <v>0</v>
      </c>
      <c r="E118" t="s">
        <v>212</v>
      </c>
      <c r="F118" t="s">
        <v>215</v>
      </c>
    </row>
    <row r="119" spans="1:6" x14ac:dyDescent="0.3">
      <c r="A119">
        <v>116</v>
      </c>
      <c r="B119" t="s">
        <v>220</v>
      </c>
      <c r="C119" s="4">
        <v>0</v>
      </c>
      <c r="D119">
        <v>0</v>
      </c>
      <c r="E119" t="s">
        <v>212</v>
      </c>
      <c r="F119" t="s">
        <v>215</v>
      </c>
    </row>
    <row r="120" spans="1:6" x14ac:dyDescent="0.3">
      <c r="A120">
        <v>117</v>
      </c>
      <c r="B120" t="s">
        <v>220</v>
      </c>
      <c r="C120" s="4">
        <v>0</v>
      </c>
      <c r="D120">
        <v>0</v>
      </c>
      <c r="E120" t="s">
        <v>212</v>
      </c>
      <c r="F120" t="s">
        <v>215</v>
      </c>
    </row>
    <row r="121" spans="1:6" x14ac:dyDescent="0.3">
      <c r="A121">
        <v>118</v>
      </c>
      <c r="B121" t="s">
        <v>220</v>
      </c>
      <c r="C121" s="4">
        <v>0</v>
      </c>
      <c r="D121">
        <v>0</v>
      </c>
      <c r="E121" t="s">
        <v>212</v>
      </c>
      <c r="F121" t="s">
        <v>215</v>
      </c>
    </row>
    <row r="122" spans="1:6" x14ac:dyDescent="0.3">
      <c r="A122">
        <v>119</v>
      </c>
      <c r="B122" t="s">
        <v>220</v>
      </c>
      <c r="C122" s="4">
        <v>0</v>
      </c>
      <c r="D122">
        <v>0</v>
      </c>
      <c r="E122" t="s">
        <v>212</v>
      </c>
      <c r="F122" t="s">
        <v>215</v>
      </c>
    </row>
    <row r="123" spans="1:6" x14ac:dyDescent="0.3">
      <c r="A123">
        <v>120</v>
      </c>
      <c r="B123" t="s">
        <v>220</v>
      </c>
      <c r="C123" s="4">
        <v>0</v>
      </c>
      <c r="D123">
        <v>0</v>
      </c>
      <c r="E123" t="s">
        <v>212</v>
      </c>
      <c r="F123" t="s">
        <v>215</v>
      </c>
    </row>
    <row r="124" spans="1:6" x14ac:dyDescent="0.3">
      <c r="A124">
        <v>121</v>
      </c>
      <c r="B124" t="s">
        <v>220</v>
      </c>
      <c r="C124" s="4">
        <v>0</v>
      </c>
      <c r="D124">
        <v>0</v>
      </c>
      <c r="E124" t="s">
        <v>212</v>
      </c>
      <c r="F124" t="s">
        <v>215</v>
      </c>
    </row>
    <row r="125" spans="1:6" x14ac:dyDescent="0.3">
      <c r="A125">
        <v>122</v>
      </c>
      <c r="B125" t="s">
        <v>220</v>
      </c>
      <c r="C125" s="4">
        <v>0</v>
      </c>
      <c r="D125">
        <v>0</v>
      </c>
      <c r="E125" t="s">
        <v>212</v>
      </c>
      <c r="F125" t="s">
        <v>215</v>
      </c>
    </row>
    <row r="126" spans="1:6" x14ac:dyDescent="0.3">
      <c r="A126">
        <v>123</v>
      </c>
      <c r="B126" t="s">
        <v>220</v>
      </c>
      <c r="C126" s="4">
        <v>0</v>
      </c>
      <c r="D126">
        <v>0</v>
      </c>
      <c r="E126" t="s">
        <v>212</v>
      </c>
      <c r="F126" t="s">
        <v>215</v>
      </c>
    </row>
    <row r="127" spans="1:6" x14ac:dyDescent="0.3">
      <c r="A127">
        <v>124</v>
      </c>
      <c r="B127" t="s">
        <v>220</v>
      </c>
      <c r="C127" s="4">
        <v>0</v>
      </c>
      <c r="D127">
        <v>0</v>
      </c>
      <c r="E127" t="s">
        <v>212</v>
      </c>
      <c r="F127" t="s">
        <v>215</v>
      </c>
    </row>
    <row r="128" spans="1:6" x14ac:dyDescent="0.3">
      <c r="A128">
        <v>125</v>
      </c>
      <c r="B128" t="s">
        <v>220</v>
      </c>
      <c r="C128" s="4">
        <v>0</v>
      </c>
      <c r="D128">
        <v>0</v>
      </c>
      <c r="E128" t="s">
        <v>212</v>
      </c>
      <c r="F128" t="s">
        <v>215</v>
      </c>
    </row>
    <row r="129" spans="1:6" x14ac:dyDescent="0.3">
      <c r="A129">
        <v>126</v>
      </c>
      <c r="B129" t="s">
        <v>220</v>
      </c>
      <c r="C129" s="4">
        <v>0</v>
      </c>
      <c r="D129">
        <v>0</v>
      </c>
      <c r="E129" t="s">
        <v>212</v>
      </c>
      <c r="F129" t="s">
        <v>215</v>
      </c>
    </row>
    <row r="130" spans="1:6" x14ac:dyDescent="0.3">
      <c r="A130">
        <v>127</v>
      </c>
      <c r="B130" t="s">
        <v>220</v>
      </c>
      <c r="C130" s="4">
        <v>0</v>
      </c>
      <c r="D130">
        <v>0</v>
      </c>
      <c r="E130" t="s">
        <v>212</v>
      </c>
      <c r="F130" t="s">
        <v>215</v>
      </c>
    </row>
    <row r="131" spans="1:6" x14ac:dyDescent="0.3">
      <c r="A131">
        <v>128</v>
      </c>
      <c r="B131" t="s">
        <v>220</v>
      </c>
      <c r="C131" s="4">
        <v>0</v>
      </c>
      <c r="D131">
        <v>0</v>
      </c>
      <c r="E131" t="s">
        <v>212</v>
      </c>
      <c r="F131" t="s">
        <v>215</v>
      </c>
    </row>
    <row r="132" spans="1:6" x14ac:dyDescent="0.3">
      <c r="A132">
        <v>129</v>
      </c>
      <c r="B132" t="s">
        <v>220</v>
      </c>
      <c r="C132" s="4">
        <v>0</v>
      </c>
      <c r="D132">
        <v>0</v>
      </c>
      <c r="E132" t="s">
        <v>212</v>
      </c>
      <c r="F132" t="s">
        <v>215</v>
      </c>
    </row>
    <row r="133" spans="1:6" x14ac:dyDescent="0.3">
      <c r="A133">
        <v>130</v>
      </c>
      <c r="B133" t="s">
        <v>220</v>
      </c>
      <c r="C133" s="4">
        <v>0</v>
      </c>
      <c r="D133">
        <v>0</v>
      </c>
      <c r="E133" t="s">
        <v>212</v>
      </c>
      <c r="F133" t="s">
        <v>215</v>
      </c>
    </row>
    <row r="134" spans="1:6" x14ac:dyDescent="0.3">
      <c r="A134">
        <v>131</v>
      </c>
      <c r="B134" t="s">
        <v>220</v>
      </c>
      <c r="C134" s="4">
        <v>0</v>
      </c>
      <c r="D134">
        <v>0</v>
      </c>
      <c r="E134" t="s">
        <v>212</v>
      </c>
      <c r="F134" t="s">
        <v>215</v>
      </c>
    </row>
    <row r="135" spans="1:6" x14ac:dyDescent="0.3">
      <c r="A135">
        <v>132</v>
      </c>
      <c r="B135" t="s">
        <v>220</v>
      </c>
      <c r="C135" s="4">
        <v>0</v>
      </c>
      <c r="D135">
        <v>0</v>
      </c>
      <c r="E135" t="s">
        <v>212</v>
      </c>
      <c r="F135" t="s">
        <v>215</v>
      </c>
    </row>
    <row r="136" spans="1:6" x14ac:dyDescent="0.3">
      <c r="A136">
        <v>133</v>
      </c>
      <c r="B136" t="s">
        <v>220</v>
      </c>
      <c r="C136" s="4">
        <v>0</v>
      </c>
      <c r="D136">
        <v>0</v>
      </c>
      <c r="E136" t="s">
        <v>212</v>
      </c>
      <c r="F136" t="s">
        <v>215</v>
      </c>
    </row>
    <row r="137" spans="1:6" x14ac:dyDescent="0.3">
      <c r="A137">
        <v>134</v>
      </c>
      <c r="B137" t="s">
        <v>220</v>
      </c>
      <c r="C137" s="4">
        <v>0</v>
      </c>
      <c r="D137">
        <v>0</v>
      </c>
      <c r="E137" t="s">
        <v>212</v>
      </c>
      <c r="F137" t="s">
        <v>215</v>
      </c>
    </row>
    <row r="138" spans="1:6" x14ac:dyDescent="0.3">
      <c r="A138">
        <v>135</v>
      </c>
      <c r="B138" t="s">
        <v>220</v>
      </c>
      <c r="C138" s="4">
        <v>0</v>
      </c>
      <c r="D138">
        <v>0</v>
      </c>
      <c r="E138" t="s">
        <v>212</v>
      </c>
      <c r="F138" t="s">
        <v>215</v>
      </c>
    </row>
    <row r="139" spans="1:6" x14ac:dyDescent="0.3">
      <c r="A139">
        <v>136</v>
      </c>
      <c r="B139" t="s">
        <v>220</v>
      </c>
      <c r="C139" s="4">
        <v>0</v>
      </c>
      <c r="D139">
        <v>0</v>
      </c>
      <c r="E139" t="s">
        <v>212</v>
      </c>
      <c r="F139" t="s">
        <v>215</v>
      </c>
    </row>
    <row r="140" spans="1:6" x14ac:dyDescent="0.3">
      <c r="A140">
        <v>137</v>
      </c>
      <c r="B140" t="s">
        <v>220</v>
      </c>
      <c r="C140" s="4">
        <v>0</v>
      </c>
      <c r="D140">
        <v>0</v>
      </c>
      <c r="E140" t="s">
        <v>212</v>
      </c>
      <c r="F140" t="s">
        <v>215</v>
      </c>
    </row>
    <row r="141" spans="1:6" x14ac:dyDescent="0.3">
      <c r="A141">
        <v>138</v>
      </c>
      <c r="B141" t="s">
        <v>220</v>
      </c>
      <c r="C141" s="4">
        <v>0</v>
      </c>
      <c r="D141">
        <v>0</v>
      </c>
      <c r="E141" t="s">
        <v>212</v>
      </c>
      <c r="F141" t="s">
        <v>215</v>
      </c>
    </row>
    <row r="142" spans="1:6" x14ac:dyDescent="0.3">
      <c r="A142">
        <v>139</v>
      </c>
      <c r="B142" t="s">
        <v>220</v>
      </c>
      <c r="C142" s="4">
        <v>0</v>
      </c>
      <c r="D142">
        <v>0</v>
      </c>
      <c r="E142" t="s">
        <v>212</v>
      </c>
      <c r="F142" t="s">
        <v>215</v>
      </c>
    </row>
    <row r="143" spans="1:6" x14ac:dyDescent="0.3">
      <c r="A143">
        <v>140</v>
      </c>
      <c r="B143" t="s">
        <v>220</v>
      </c>
      <c r="C143" s="4">
        <v>0</v>
      </c>
      <c r="D143">
        <v>0</v>
      </c>
      <c r="E143" t="s">
        <v>212</v>
      </c>
      <c r="F143" t="s">
        <v>215</v>
      </c>
    </row>
    <row r="144" spans="1:6" x14ac:dyDescent="0.3">
      <c r="A144">
        <v>141</v>
      </c>
      <c r="B144" t="s">
        <v>220</v>
      </c>
      <c r="C144" s="4">
        <v>0</v>
      </c>
      <c r="D144">
        <v>0</v>
      </c>
      <c r="E144" t="s">
        <v>212</v>
      </c>
      <c r="F144" t="s">
        <v>215</v>
      </c>
    </row>
    <row r="145" spans="1:6" x14ac:dyDescent="0.3">
      <c r="A145">
        <v>142</v>
      </c>
      <c r="B145" t="s">
        <v>220</v>
      </c>
      <c r="C145" s="4">
        <v>0</v>
      </c>
      <c r="D145">
        <v>0</v>
      </c>
      <c r="E145" t="s">
        <v>212</v>
      </c>
      <c r="F145" t="s">
        <v>215</v>
      </c>
    </row>
    <row r="146" spans="1:6" x14ac:dyDescent="0.3">
      <c r="A146">
        <v>143</v>
      </c>
      <c r="B146" t="s">
        <v>220</v>
      </c>
      <c r="C146" s="4">
        <v>0</v>
      </c>
      <c r="D146">
        <v>0</v>
      </c>
      <c r="E146" t="s">
        <v>212</v>
      </c>
      <c r="F146" t="s">
        <v>215</v>
      </c>
    </row>
    <row r="147" spans="1:6" x14ac:dyDescent="0.3">
      <c r="A147">
        <v>144</v>
      </c>
      <c r="B147" t="s">
        <v>220</v>
      </c>
      <c r="C147" s="4">
        <v>0</v>
      </c>
      <c r="D147">
        <v>0</v>
      </c>
      <c r="E147" t="s">
        <v>212</v>
      </c>
      <c r="F147" t="s">
        <v>215</v>
      </c>
    </row>
    <row r="148" spans="1:6" x14ac:dyDescent="0.3">
      <c r="A148">
        <v>145</v>
      </c>
      <c r="B148" t="s">
        <v>220</v>
      </c>
      <c r="C148" s="4">
        <v>0</v>
      </c>
      <c r="D148">
        <v>0</v>
      </c>
      <c r="E148" t="s">
        <v>212</v>
      </c>
      <c r="F148" t="s">
        <v>215</v>
      </c>
    </row>
    <row r="149" spans="1:6" x14ac:dyDescent="0.3">
      <c r="A149">
        <v>146</v>
      </c>
      <c r="B149" t="s">
        <v>220</v>
      </c>
      <c r="C149" s="4">
        <v>0</v>
      </c>
      <c r="D149">
        <v>0</v>
      </c>
      <c r="E149" t="s">
        <v>212</v>
      </c>
      <c r="F149" t="s">
        <v>215</v>
      </c>
    </row>
    <row r="150" spans="1:6" x14ac:dyDescent="0.3">
      <c r="A150">
        <v>147</v>
      </c>
      <c r="B150" t="s">
        <v>220</v>
      </c>
      <c r="C150" s="4">
        <v>0</v>
      </c>
      <c r="D150">
        <v>0</v>
      </c>
      <c r="E150" t="s">
        <v>212</v>
      </c>
      <c r="F150" t="s">
        <v>215</v>
      </c>
    </row>
    <row r="151" spans="1:6" x14ac:dyDescent="0.3">
      <c r="A151">
        <v>148</v>
      </c>
      <c r="B151" t="s">
        <v>220</v>
      </c>
      <c r="C151" s="4">
        <v>0</v>
      </c>
      <c r="D151">
        <v>0</v>
      </c>
      <c r="E151" t="s">
        <v>212</v>
      </c>
      <c r="F151" t="s">
        <v>215</v>
      </c>
    </row>
    <row r="152" spans="1:6" x14ac:dyDescent="0.3">
      <c r="A152">
        <v>149</v>
      </c>
      <c r="B152" t="s">
        <v>220</v>
      </c>
      <c r="C152" s="4">
        <v>0</v>
      </c>
      <c r="D152">
        <v>0</v>
      </c>
      <c r="E152" t="s">
        <v>212</v>
      </c>
      <c r="F152" t="s">
        <v>215</v>
      </c>
    </row>
    <row r="153" spans="1:6" x14ac:dyDescent="0.3">
      <c r="A153">
        <v>150</v>
      </c>
      <c r="B153" t="s">
        <v>220</v>
      </c>
      <c r="C153" s="4">
        <v>0</v>
      </c>
      <c r="D153">
        <v>0</v>
      </c>
      <c r="E153" t="s">
        <v>212</v>
      </c>
      <c r="F153" t="s">
        <v>215</v>
      </c>
    </row>
    <row r="154" spans="1:6" x14ac:dyDescent="0.3">
      <c r="A154">
        <v>151</v>
      </c>
      <c r="B154" t="s">
        <v>220</v>
      </c>
      <c r="C154" s="4">
        <v>0</v>
      </c>
      <c r="D154">
        <v>0</v>
      </c>
      <c r="E154" t="s">
        <v>212</v>
      </c>
      <c r="F154" t="s">
        <v>215</v>
      </c>
    </row>
    <row r="155" spans="1:6" x14ac:dyDescent="0.3">
      <c r="A155">
        <v>152</v>
      </c>
      <c r="B155" t="s">
        <v>220</v>
      </c>
      <c r="C155" s="4">
        <v>0</v>
      </c>
      <c r="D155">
        <v>0</v>
      </c>
      <c r="E155" t="s">
        <v>212</v>
      </c>
      <c r="F155" t="s">
        <v>215</v>
      </c>
    </row>
    <row r="156" spans="1:6" x14ac:dyDescent="0.3">
      <c r="A156">
        <v>153</v>
      </c>
      <c r="B156" t="s">
        <v>220</v>
      </c>
      <c r="C156" s="4">
        <v>0</v>
      </c>
      <c r="D156">
        <v>0</v>
      </c>
      <c r="E156" t="s">
        <v>212</v>
      </c>
      <c r="F156" t="s">
        <v>215</v>
      </c>
    </row>
    <row r="157" spans="1:6" x14ac:dyDescent="0.3">
      <c r="A157">
        <v>154</v>
      </c>
      <c r="B157" t="s">
        <v>220</v>
      </c>
      <c r="C157" s="4">
        <v>0</v>
      </c>
      <c r="D157">
        <v>0</v>
      </c>
      <c r="E157" t="s">
        <v>212</v>
      </c>
      <c r="F157" t="s">
        <v>215</v>
      </c>
    </row>
    <row r="158" spans="1:6" x14ac:dyDescent="0.3">
      <c r="A158">
        <v>155</v>
      </c>
      <c r="B158" t="s">
        <v>220</v>
      </c>
      <c r="C158" s="4">
        <v>0</v>
      </c>
      <c r="D158">
        <v>0</v>
      </c>
      <c r="E158" t="s">
        <v>212</v>
      </c>
      <c r="F158" t="s">
        <v>215</v>
      </c>
    </row>
    <row r="159" spans="1:6" x14ac:dyDescent="0.3">
      <c r="A159">
        <v>156</v>
      </c>
      <c r="B159" t="s">
        <v>220</v>
      </c>
      <c r="C159" s="4">
        <v>0</v>
      </c>
      <c r="D159">
        <v>0</v>
      </c>
      <c r="E159" t="s">
        <v>212</v>
      </c>
      <c r="F159" t="s">
        <v>215</v>
      </c>
    </row>
    <row r="160" spans="1:6" x14ac:dyDescent="0.3">
      <c r="A160">
        <v>157</v>
      </c>
      <c r="B160" t="s">
        <v>220</v>
      </c>
      <c r="C160" s="4">
        <v>0</v>
      </c>
      <c r="D160">
        <v>0</v>
      </c>
      <c r="E160" t="s">
        <v>212</v>
      </c>
      <c r="F160" t="s">
        <v>215</v>
      </c>
    </row>
    <row r="161" spans="1:6" x14ac:dyDescent="0.3">
      <c r="A161">
        <v>158</v>
      </c>
      <c r="B161" t="s">
        <v>220</v>
      </c>
      <c r="C161" s="4">
        <v>0</v>
      </c>
      <c r="D161">
        <v>0</v>
      </c>
      <c r="E161" t="s">
        <v>212</v>
      </c>
      <c r="F161" t="s">
        <v>215</v>
      </c>
    </row>
    <row r="162" spans="1:6" x14ac:dyDescent="0.3">
      <c r="A162">
        <v>159</v>
      </c>
      <c r="B162" t="s">
        <v>220</v>
      </c>
      <c r="C162" s="4">
        <v>0</v>
      </c>
      <c r="D162">
        <v>0</v>
      </c>
      <c r="E162" t="s">
        <v>212</v>
      </c>
      <c r="F162" t="s">
        <v>215</v>
      </c>
    </row>
    <row r="163" spans="1:6" x14ac:dyDescent="0.3">
      <c r="A163">
        <v>160</v>
      </c>
      <c r="B163" t="s">
        <v>220</v>
      </c>
      <c r="C163" s="4">
        <v>0</v>
      </c>
      <c r="D163">
        <v>0</v>
      </c>
      <c r="E163" t="s">
        <v>212</v>
      </c>
      <c r="F163" t="s">
        <v>215</v>
      </c>
    </row>
    <row r="164" spans="1:6" x14ac:dyDescent="0.3">
      <c r="A164">
        <v>161</v>
      </c>
      <c r="B164" t="s">
        <v>220</v>
      </c>
      <c r="C164" s="4">
        <v>0</v>
      </c>
      <c r="D164">
        <v>0</v>
      </c>
      <c r="E164" t="s">
        <v>212</v>
      </c>
      <c r="F164" t="s">
        <v>215</v>
      </c>
    </row>
    <row r="165" spans="1:6" x14ac:dyDescent="0.3">
      <c r="A165">
        <v>162</v>
      </c>
      <c r="B165" t="s">
        <v>220</v>
      </c>
      <c r="C165" s="4">
        <v>0</v>
      </c>
      <c r="D165">
        <v>0</v>
      </c>
      <c r="E165" t="s">
        <v>212</v>
      </c>
      <c r="F165" t="s">
        <v>215</v>
      </c>
    </row>
    <row r="166" spans="1:6" x14ac:dyDescent="0.3">
      <c r="A166">
        <v>163</v>
      </c>
      <c r="B166" t="s">
        <v>220</v>
      </c>
      <c r="C166" s="4">
        <v>0</v>
      </c>
      <c r="D166">
        <v>0</v>
      </c>
      <c r="E166" t="s">
        <v>212</v>
      </c>
      <c r="F166" t="s">
        <v>215</v>
      </c>
    </row>
    <row r="167" spans="1:6" x14ac:dyDescent="0.3">
      <c r="A167">
        <v>164</v>
      </c>
      <c r="B167" t="s">
        <v>220</v>
      </c>
      <c r="C167" s="4">
        <v>0</v>
      </c>
      <c r="D167">
        <v>0</v>
      </c>
      <c r="E167" t="s">
        <v>212</v>
      </c>
      <c r="F167" t="s">
        <v>215</v>
      </c>
    </row>
    <row r="168" spans="1:6" x14ac:dyDescent="0.3">
      <c r="A168">
        <v>165</v>
      </c>
      <c r="B168" t="s">
        <v>220</v>
      </c>
      <c r="C168" s="4">
        <v>0</v>
      </c>
      <c r="D168">
        <v>0</v>
      </c>
      <c r="E168" t="s">
        <v>212</v>
      </c>
      <c r="F168" t="s">
        <v>215</v>
      </c>
    </row>
    <row r="169" spans="1:6" x14ac:dyDescent="0.3">
      <c r="A169">
        <v>166</v>
      </c>
      <c r="B169" t="s">
        <v>220</v>
      </c>
      <c r="C169" s="4">
        <v>0</v>
      </c>
      <c r="D169">
        <v>0</v>
      </c>
      <c r="E169" t="s">
        <v>212</v>
      </c>
      <c r="F169" t="s">
        <v>215</v>
      </c>
    </row>
    <row r="170" spans="1:6" x14ac:dyDescent="0.3">
      <c r="A170">
        <v>167</v>
      </c>
      <c r="B170" t="s">
        <v>220</v>
      </c>
      <c r="C170" s="4">
        <v>0</v>
      </c>
      <c r="D170">
        <v>0</v>
      </c>
      <c r="E170" t="s">
        <v>212</v>
      </c>
      <c r="F170" t="s">
        <v>215</v>
      </c>
    </row>
    <row r="171" spans="1:6" x14ac:dyDescent="0.3">
      <c r="A171">
        <v>168</v>
      </c>
      <c r="B171" t="s">
        <v>220</v>
      </c>
      <c r="C171" s="4">
        <v>0</v>
      </c>
      <c r="D171">
        <v>0</v>
      </c>
      <c r="E171" t="s">
        <v>212</v>
      </c>
      <c r="F171" t="s">
        <v>215</v>
      </c>
    </row>
    <row r="172" spans="1:6" x14ac:dyDescent="0.3">
      <c r="A172">
        <v>169</v>
      </c>
      <c r="B172" t="s">
        <v>220</v>
      </c>
      <c r="C172" s="4">
        <v>0</v>
      </c>
      <c r="D172">
        <v>0</v>
      </c>
      <c r="E172" t="s">
        <v>212</v>
      </c>
      <c r="F172" t="s">
        <v>215</v>
      </c>
    </row>
    <row r="173" spans="1:6" x14ac:dyDescent="0.3">
      <c r="A173">
        <v>170</v>
      </c>
      <c r="B173" t="s">
        <v>220</v>
      </c>
      <c r="C173" s="4">
        <v>0</v>
      </c>
      <c r="D173">
        <v>0</v>
      </c>
      <c r="E173" t="s">
        <v>212</v>
      </c>
      <c r="F173" t="s">
        <v>215</v>
      </c>
    </row>
    <row r="174" spans="1:6" x14ac:dyDescent="0.3">
      <c r="A174">
        <v>171</v>
      </c>
      <c r="B174" t="s">
        <v>220</v>
      </c>
      <c r="C174" s="4">
        <v>0</v>
      </c>
      <c r="D174">
        <v>0</v>
      </c>
      <c r="E174" t="s">
        <v>212</v>
      </c>
      <c r="F174" t="s">
        <v>215</v>
      </c>
    </row>
    <row r="175" spans="1:6" x14ac:dyDescent="0.3">
      <c r="A175">
        <v>172</v>
      </c>
      <c r="B175" t="s">
        <v>220</v>
      </c>
      <c r="C175" s="4">
        <v>0</v>
      </c>
      <c r="D175">
        <v>0</v>
      </c>
      <c r="E175" t="s">
        <v>212</v>
      </c>
      <c r="F175" t="s">
        <v>215</v>
      </c>
    </row>
    <row r="176" spans="1:6" x14ac:dyDescent="0.3">
      <c r="A176">
        <v>173</v>
      </c>
      <c r="B176" t="s">
        <v>220</v>
      </c>
      <c r="C176" s="4">
        <v>0</v>
      </c>
      <c r="D176">
        <v>0</v>
      </c>
      <c r="E176" t="s">
        <v>212</v>
      </c>
      <c r="F176" t="s">
        <v>215</v>
      </c>
    </row>
    <row r="177" spans="1:6" x14ac:dyDescent="0.3">
      <c r="A177">
        <v>174</v>
      </c>
      <c r="B177" t="s">
        <v>220</v>
      </c>
      <c r="C177" s="4">
        <v>0</v>
      </c>
      <c r="D177">
        <v>0</v>
      </c>
      <c r="E177" t="s">
        <v>212</v>
      </c>
      <c r="F177" t="s">
        <v>215</v>
      </c>
    </row>
    <row r="178" spans="1:6" x14ac:dyDescent="0.3">
      <c r="A178">
        <v>175</v>
      </c>
      <c r="B178" t="s">
        <v>220</v>
      </c>
      <c r="C178" s="4">
        <v>0</v>
      </c>
      <c r="D178">
        <v>0</v>
      </c>
      <c r="E178" t="s">
        <v>212</v>
      </c>
      <c r="F178" t="s">
        <v>215</v>
      </c>
    </row>
    <row r="179" spans="1:6" x14ac:dyDescent="0.3">
      <c r="A179">
        <v>176</v>
      </c>
      <c r="B179" t="s">
        <v>220</v>
      </c>
      <c r="C179" s="4">
        <v>0</v>
      </c>
      <c r="D179">
        <v>0</v>
      </c>
      <c r="E179" t="s">
        <v>212</v>
      </c>
      <c r="F179" t="s">
        <v>215</v>
      </c>
    </row>
    <row r="180" spans="1:6" x14ac:dyDescent="0.3">
      <c r="A180">
        <v>177</v>
      </c>
      <c r="B180" t="s">
        <v>220</v>
      </c>
      <c r="C180" s="4">
        <v>0</v>
      </c>
      <c r="D180">
        <v>0</v>
      </c>
      <c r="E180" t="s">
        <v>212</v>
      </c>
      <c r="F180" t="s">
        <v>215</v>
      </c>
    </row>
    <row r="181" spans="1:6" x14ac:dyDescent="0.3">
      <c r="A181">
        <v>178</v>
      </c>
      <c r="B181" t="s">
        <v>220</v>
      </c>
      <c r="C181" s="4">
        <v>0</v>
      </c>
      <c r="D181">
        <v>0</v>
      </c>
      <c r="E181" t="s">
        <v>212</v>
      </c>
      <c r="F181" t="s">
        <v>215</v>
      </c>
    </row>
    <row r="182" spans="1:6" x14ac:dyDescent="0.3">
      <c r="A182">
        <v>179</v>
      </c>
      <c r="B182" t="s">
        <v>220</v>
      </c>
      <c r="C182" s="4">
        <v>0</v>
      </c>
      <c r="D182">
        <v>0</v>
      </c>
      <c r="E182" t="s">
        <v>212</v>
      </c>
      <c r="F182" t="s">
        <v>215</v>
      </c>
    </row>
    <row r="183" spans="1:6" x14ac:dyDescent="0.3">
      <c r="A183">
        <v>180</v>
      </c>
      <c r="B183" t="s">
        <v>220</v>
      </c>
      <c r="C183" s="4">
        <v>0</v>
      </c>
      <c r="D183">
        <v>0</v>
      </c>
      <c r="E183" t="s">
        <v>212</v>
      </c>
      <c r="F183" t="s">
        <v>215</v>
      </c>
    </row>
    <row r="184" spans="1:6" x14ac:dyDescent="0.3">
      <c r="A184">
        <v>181</v>
      </c>
      <c r="B184" t="s">
        <v>220</v>
      </c>
      <c r="C184" s="4">
        <v>0</v>
      </c>
      <c r="D184">
        <v>0</v>
      </c>
      <c r="E184" t="s">
        <v>212</v>
      </c>
      <c r="F184" t="s">
        <v>215</v>
      </c>
    </row>
    <row r="185" spans="1:6" x14ac:dyDescent="0.3">
      <c r="A185">
        <v>182</v>
      </c>
      <c r="B185" t="s">
        <v>220</v>
      </c>
      <c r="C185" s="4">
        <v>0</v>
      </c>
      <c r="D185">
        <v>0</v>
      </c>
      <c r="E185" t="s">
        <v>212</v>
      </c>
      <c r="F185" t="s">
        <v>215</v>
      </c>
    </row>
    <row r="186" spans="1:6" x14ac:dyDescent="0.3">
      <c r="A186">
        <v>183</v>
      </c>
      <c r="B186" t="s">
        <v>220</v>
      </c>
      <c r="C186" s="4">
        <v>0</v>
      </c>
      <c r="D186">
        <v>0</v>
      </c>
      <c r="E186" t="s">
        <v>212</v>
      </c>
      <c r="F186" t="s">
        <v>215</v>
      </c>
    </row>
    <row r="187" spans="1:6" x14ac:dyDescent="0.3">
      <c r="A187">
        <v>184</v>
      </c>
      <c r="B187" t="s">
        <v>220</v>
      </c>
      <c r="C187" s="4">
        <v>0</v>
      </c>
      <c r="D187">
        <v>0</v>
      </c>
      <c r="E187" t="s">
        <v>212</v>
      </c>
      <c r="F187" t="s">
        <v>215</v>
      </c>
    </row>
    <row r="188" spans="1:6" x14ac:dyDescent="0.3">
      <c r="A188">
        <v>185</v>
      </c>
      <c r="B188" t="s">
        <v>220</v>
      </c>
      <c r="C188" s="4">
        <v>0</v>
      </c>
      <c r="D188">
        <v>0</v>
      </c>
      <c r="E188" t="s">
        <v>212</v>
      </c>
      <c r="F188" t="s">
        <v>215</v>
      </c>
    </row>
    <row r="189" spans="1:6" x14ac:dyDescent="0.3">
      <c r="A189">
        <v>186</v>
      </c>
      <c r="B189" t="s">
        <v>220</v>
      </c>
      <c r="C189" s="4">
        <v>0</v>
      </c>
      <c r="D189">
        <v>0</v>
      </c>
      <c r="E189" t="s">
        <v>212</v>
      </c>
      <c r="F189" t="s">
        <v>215</v>
      </c>
    </row>
    <row r="190" spans="1:6" x14ac:dyDescent="0.3">
      <c r="A190">
        <v>187</v>
      </c>
      <c r="B190" t="s">
        <v>220</v>
      </c>
      <c r="C190" s="4">
        <v>0</v>
      </c>
      <c r="D190">
        <v>0</v>
      </c>
      <c r="E190" t="s">
        <v>212</v>
      </c>
      <c r="F190" t="s">
        <v>215</v>
      </c>
    </row>
    <row r="191" spans="1:6" x14ac:dyDescent="0.3">
      <c r="A191">
        <v>188</v>
      </c>
      <c r="B191" t="s">
        <v>220</v>
      </c>
      <c r="C191" s="4">
        <v>0</v>
      </c>
      <c r="D191">
        <v>0</v>
      </c>
      <c r="E191" t="s">
        <v>212</v>
      </c>
      <c r="F191" t="s">
        <v>215</v>
      </c>
    </row>
    <row r="192" spans="1:6" x14ac:dyDescent="0.3">
      <c r="A192">
        <v>189</v>
      </c>
      <c r="B192" t="s">
        <v>220</v>
      </c>
      <c r="C192" s="4">
        <v>0</v>
      </c>
      <c r="D192">
        <v>0</v>
      </c>
      <c r="E192" t="s">
        <v>212</v>
      </c>
      <c r="F192" t="s">
        <v>215</v>
      </c>
    </row>
    <row r="193" spans="1:6" x14ac:dyDescent="0.3">
      <c r="A193">
        <v>190</v>
      </c>
      <c r="B193" t="s">
        <v>220</v>
      </c>
      <c r="C193" s="4">
        <v>0</v>
      </c>
      <c r="D193">
        <v>0</v>
      </c>
      <c r="E193" t="s">
        <v>212</v>
      </c>
      <c r="F193" t="s">
        <v>215</v>
      </c>
    </row>
    <row r="194" spans="1:6" x14ac:dyDescent="0.3">
      <c r="A194">
        <v>191</v>
      </c>
      <c r="B194" t="s">
        <v>220</v>
      </c>
      <c r="C194" s="4">
        <v>0</v>
      </c>
      <c r="D194">
        <v>0</v>
      </c>
      <c r="E194" t="s">
        <v>212</v>
      </c>
      <c r="F194" t="s">
        <v>215</v>
      </c>
    </row>
    <row r="195" spans="1:6" x14ac:dyDescent="0.3">
      <c r="A195">
        <v>192</v>
      </c>
      <c r="B195" t="s">
        <v>220</v>
      </c>
      <c r="C195" s="4">
        <v>0</v>
      </c>
      <c r="D195">
        <v>0</v>
      </c>
      <c r="E195" t="s">
        <v>212</v>
      </c>
      <c r="F195" t="s">
        <v>215</v>
      </c>
    </row>
    <row r="196" spans="1:6" x14ac:dyDescent="0.3">
      <c r="A196">
        <v>193</v>
      </c>
      <c r="B196" t="s">
        <v>220</v>
      </c>
      <c r="C196" s="4">
        <v>0</v>
      </c>
      <c r="D196">
        <v>0</v>
      </c>
      <c r="E196" t="s">
        <v>212</v>
      </c>
      <c r="F196" t="s">
        <v>215</v>
      </c>
    </row>
    <row r="197" spans="1:6" x14ac:dyDescent="0.3">
      <c r="A197">
        <v>194</v>
      </c>
      <c r="B197" t="s">
        <v>220</v>
      </c>
      <c r="C197" s="4">
        <v>0</v>
      </c>
      <c r="D197">
        <v>0</v>
      </c>
      <c r="E197" t="s">
        <v>212</v>
      </c>
      <c r="F197" t="s">
        <v>215</v>
      </c>
    </row>
    <row r="198" spans="1:6" x14ac:dyDescent="0.3">
      <c r="A198">
        <v>195</v>
      </c>
      <c r="B198" t="s">
        <v>220</v>
      </c>
      <c r="C198" s="4">
        <v>0</v>
      </c>
      <c r="D198">
        <v>0</v>
      </c>
      <c r="E198" t="s">
        <v>212</v>
      </c>
      <c r="F198" t="s">
        <v>215</v>
      </c>
    </row>
    <row r="199" spans="1:6" x14ac:dyDescent="0.3">
      <c r="A199">
        <v>196</v>
      </c>
      <c r="B199" t="s">
        <v>220</v>
      </c>
      <c r="C199" s="4">
        <v>0</v>
      </c>
      <c r="D199">
        <v>0</v>
      </c>
      <c r="E199" t="s">
        <v>212</v>
      </c>
      <c r="F199" t="s">
        <v>215</v>
      </c>
    </row>
    <row r="200" spans="1:6" x14ac:dyDescent="0.3">
      <c r="A200">
        <v>197</v>
      </c>
      <c r="B200" t="s">
        <v>220</v>
      </c>
      <c r="C200" s="4">
        <v>0</v>
      </c>
      <c r="D200">
        <v>0</v>
      </c>
      <c r="E200" t="s">
        <v>212</v>
      </c>
      <c r="F200" t="s">
        <v>215</v>
      </c>
    </row>
    <row r="201" spans="1:6" x14ac:dyDescent="0.3">
      <c r="A201">
        <v>198</v>
      </c>
      <c r="B201" t="s">
        <v>220</v>
      </c>
      <c r="C201" s="4">
        <v>0</v>
      </c>
      <c r="D201">
        <v>0</v>
      </c>
      <c r="E201" t="s">
        <v>212</v>
      </c>
      <c r="F201" t="s">
        <v>215</v>
      </c>
    </row>
    <row r="202" spans="1:6" x14ac:dyDescent="0.3">
      <c r="A202">
        <v>199</v>
      </c>
      <c r="B202" t="s">
        <v>220</v>
      </c>
      <c r="C202" s="4">
        <v>0</v>
      </c>
      <c r="D202">
        <v>0</v>
      </c>
      <c r="E202" t="s">
        <v>212</v>
      </c>
      <c r="F202" t="s">
        <v>215</v>
      </c>
    </row>
    <row r="203" spans="1:6" x14ac:dyDescent="0.3">
      <c r="A203">
        <v>200</v>
      </c>
      <c r="B203" t="s">
        <v>220</v>
      </c>
      <c r="C203" s="4">
        <v>0</v>
      </c>
      <c r="D203">
        <v>0</v>
      </c>
      <c r="E203" t="s">
        <v>212</v>
      </c>
      <c r="F203" t="s">
        <v>215</v>
      </c>
    </row>
    <row r="204" spans="1:6" x14ac:dyDescent="0.3">
      <c r="A204">
        <v>201</v>
      </c>
      <c r="B204" t="s">
        <v>220</v>
      </c>
      <c r="C204" s="4">
        <v>0</v>
      </c>
      <c r="D204">
        <v>0</v>
      </c>
      <c r="E204" t="s">
        <v>212</v>
      </c>
      <c r="F204" t="s">
        <v>215</v>
      </c>
    </row>
    <row r="205" spans="1:6" x14ac:dyDescent="0.3">
      <c r="A205">
        <v>202</v>
      </c>
      <c r="B205" t="s">
        <v>220</v>
      </c>
      <c r="C205" s="4">
        <v>0</v>
      </c>
      <c r="D205">
        <v>0</v>
      </c>
      <c r="E205" t="s">
        <v>212</v>
      </c>
      <c r="F205" t="s">
        <v>215</v>
      </c>
    </row>
    <row r="206" spans="1:6" x14ac:dyDescent="0.3">
      <c r="A206">
        <v>203</v>
      </c>
      <c r="B206" t="s">
        <v>220</v>
      </c>
      <c r="C206" s="4">
        <v>0</v>
      </c>
      <c r="D206">
        <v>0</v>
      </c>
      <c r="E206" t="s">
        <v>212</v>
      </c>
      <c r="F206" t="s">
        <v>215</v>
      </c>
    </row>
    <row r="207" spans="1:6" x14ac:dyDescent="0.3">
      <c r="A207">
        <v>204</v>
      </c>
      <c r="B207" t="s">
        <v>220</v>
      </c>
      <c r="C207" s="4">
        <v>0</v>
      </c>
      <c r="D207">
        <v>0</v>
      </c>
      <c r="E207" t="s">
        <v>212</v>
      </c>
      <c r="F207" t="s">
        <v>215</v>
      </c>
    </row>
    <row r="208" spans="1:6" x14ac:dyDescent="0.3">
      <c r="A208">
        <v>205</v>
      </c>
      <c r="B208" t="s">
        <v>220</v>
      </c>
      <c r="C208" s="4">
        <v>0</v>
      </c>
      <c r="D208">
        <v>0</v>
      </c>
      <c r="E208" t="s">
        <v>212</v>
      </c>
      <c r="F208" t="s">
        <v>215</v>
      </c>
    </row>
    <row r="209" spans="1:6" x14ac:dyDescent="0.3">
      <c r="A209">
        <v>206</v>
      </c>
      <c r="B209" t="s">
        <v>220</v>
      </c>
      <c r="C209" s="4">
        <v>0</v>
      </c>
      <c r="D209">
        <v>0</v>
      </c>
      <c r="E209" t="s">
        <v>212</v>
      </c>
      <c r="F209" t="s">
        <v>215</v>
      </c>
    </row>
    <row r="210" spans="1:6" x14ac:dyDescent="0.3">
      <c r="A210">
        <v>207</v>
      </c>
      <c r="B210" t="s">
        <v>220</v>
      </c>
      <c r="C210" s="4">
        <v>0</v>
      </c>
      <c r="D210">
        <v>0</v>
      </c>
      <c r="E210" t="s">
        <v>212</v>
      </c>
      <c r="F210" t="s">
        <v>215</v>
      </c>
    </row>
    <row r="211" spans="1:6" x14ac:dyDescent="0.3">
      <c r="A211">
        <v>208</v>
      </c>
      <c r="B211" t="s">
        <v>220</v>
      </c>
      <c r="C211" s="4">
        <v>0</v>
      </c>
      <c r="D211">
        <v>0</v>
      </c>
      <c r="E211" t="s">
        <v>212</v>
      </c>
      <c r="F211" t="s">
        <v>215</v>
      </c>
    </row>
    <row r="212" spans="1:6" x14ac:dyDescent="0.3">
      <c r="A212">
        <v>209</v>
      </c>
      <c r="B212" t="s">
        <v>220</v>
      </c>
      <c r="C212" s="4">
        <v>0</v>
      </c>
      <c r="D212">
        <v>0</v>
      </c>
      <c r="E212" t="s">
        <v>212</v>
      </c>
      <c r="F212" t="s">
        <v>215</v>
      </c>
    </row>
    <row r="213" spans="1:6" x14ac:dyDescent="0.3">
      <c r="A213">
        <v>210</v>
      </c>
      <c r="B213" t="s">
        <v>220</v>
      </c>
      <c r="C213" s="4">
        <v>0</v>
      </c>
      <c r="D213">
        <v>0</v>
      </c>
      <c r="E213" t="s">
        <v>212</v>
      </c>
      <c r="F213" t="s">
        <v>215</v>
      </c>
    </row>
    <row r="214" spans="1:6" x14ac:dyDescent="0.3">
      <c r="A214">
        <v>211</v>
      </c>
      <c r="B214" t="s">
        <v>220</v>
      </c>
      <c r="C214" s="4">
        <v>0</v>
      </c>
      <c r="D214">
        <v>0</v>
      </c>
      <c r="E214" t="s">
        <v>212</v>
      </c>
      <c r="F214" t="s">
        <v>215</v>
      </c>
    </row>
    <row r="215" spans="1:6" x14ac:dyDescent="0.3">
      <c r="A215">
        <v>212</v>
      </c>
      <c r="B215" t="s">
        <v>220</v>
      </c>
      <c r="C215" s="4">
        <v>0</v>
      </c>
      <c r="D215">
        <v>0</v>
      </c>
      <c r="E215" t="s">
        <v>212</v>
      </c>
      <c r="F215" t="s">
        <v>215</v>
      </c>
    </row>
    <row r="216" spans="1:6" x14ac:dyDescent="0.3">
      <c r="A216">
        <v>213</v>
      </c>
      <c r="B216" t="s">
        <v>220</v>
      </c>
      <c r="C216" s="4">
        <v>0</v>
      </c>
      <c r="D216">
        <v>0</v>
      </c>
      <c r="E216" t="s">
        <v>212</v>
      </c>
      <c r="F216" t="s">
        <v>215</v>
      </c>
    </row>
    <row r="217" spans="1:6" x14ac:dyDescent="0.3">
      <c r="A217">
        <v>214</v>
      </c>
      <c r="B217" t="s">
        <v>220</v>
      </c>
      <c r="C217" s="4">
        <v>0</v>
      </c>
      <c r="D217">
        <v>0</v>
      </c>
      <c r="E217" t="s">
        <v>212</v>
      </c>
      <c r="F217" t="s">
        <v>215</v>
      </c>
    </row>
    <row r="218" spans="1:6" x14ac:dyDescent="0.3">
      <c r="A218">
        <v>215</v>
      </c>
      <c r="B218" t="s">
        <v>220</v>
      </c>
      <c r="C218" s="4">
        <v>0</v>
      </c>
      <c r="D218">
        <v>0</v>
      </c>
      <c r="E218" t="s">
        <v>212</v>
      </c>
      <c r="F218" t="s">
        <v>215</v>
      </c>
    </row>
    <row r="219" spans="1:6" x14ac:dyDescent="0.3">
      <c r="A219">
        <v>216</v>
      </c>
      <c r="B219" t="s">
        <v>220</v>
      </c>
      <c r="C219" s="4">
        <v>0</v>
      </c>
      <c r="D219">
        <v>0</v>
      </c>
      <c r="E219" t="s">
        <v>212</v>
      </c>
      <c r="F219" t="s">
        <v>215</v>
      </c>
    </row>
    <row r="220" spans="1:6" x14ac:dyDescent="0.3">
      <c r="A220">
        <v>217</v>
      </c>
      <c r="B220" t="s">
        <v>220</v>
      </c>
      <c r="C220" s="4">
        <v>0</v>
      </c>
      <c r="D220">
        <v>0</v>
      </c>
      <c r="E220" t="s">
        <v>212</v>
      </c>
      <c r="F220" t="s">
        <v>215</v>
      </c>
    </row>
    <row r="221" spans="1:6" x14ac:dyDescent="0.3">
      <c r="A221">
        <v>218</v>
      </c>
      <c r="B221" t="s">
        <v>220</v>
      </c>
      <c r="C221" s="4">
        <v>0</v>
      </c>
      <c r="D221">
        <v>0</v>
      </c>
      <c r="E221" t="s">
        <v>212</v>
      </c>
      <c r="F221" t="s">
        <v>215</v>
      </c>
    </row>
    <row r="222" spans="1:6" x14ac:dyDescent="0.3">
      <c r="A222">
        <v>219</v>
      </c>
      <c r="B222" t="s">
        <v>220</v>
      </c>
      <c r="C222" s="4">
        <v>0</v>
      </c>
      <c r="D222">
        <v>0</v>
      </c>
      <c r="E222" t="s">
        <v>212</v>
      </c>
      <c r="F222" t="s">
        <v>215</v>
      </c>
    </row>
    <row r="223" spans="1:6" x14ac:dyDescent="0.3">
      <c r="A223">
        <v>220</v>
      </c>
      <c r="B223" t="s">
        <v>220</v>
      </c>
      <c r="C223" s="4">
        <v>0</v>
      </c>
      <c r="D223">
        <v>0</v>
      </c>
      <c r="E223" t="s">
        <v>212</v>
      </c>
      <c r="F223" t="s">
        <v>215</v>
      </c>
    </row>
    <row r="224" spans="1:6" x14ac:dyDescent="0.3">
      <c r="A224">
        <v>221</v>
      </c>
      <c r="B224" t="s">
        <v>220</v>
      </c>
      <c r="C224" s="4">
        <v>0</v>
      </c>
      <c r="D224">
        <v>0</v>
      </c>
      <c r="E224" t="s">
        <v>212</v>
      </c>
      <c r="F224" t="s">
        <v>215</v>
      </c>
    </row>
    <row r="225" spans="1:6" x14ac:dyDescent="0.3">
      <c r="A225">
        <v>222</v>
      </c>
      <c r="B225" t="s">
        <v>220</v>
      </c>
      <c r="C225" s="4">
        <v>0</v>
      </c>
      <c r="D225">
        <v>0</v>
      </c>
      <c r="E225" t="s">
        <v>212</v>
      </c>
      <c r="F225" t="s">
        <v>215</v>
      </c>
    </row>
    <row r="226" spans="1:6" x14ac:dyDescent="0.3">
      <c r="A226">
        <v>223</v>
      </c>
      <c r="B226" t="s">
        <v>220</v>
      </c>
      <c r="C226" s="4">
        <v>0</v>
      </c>
      <c r="D226">
        <v>0</v>
      </c>
      <c r="E226" t="s">
        <v>212</v>
      </c>
      <c r="F226" t="s">
        <v>215</v>
      </c>
    </row>
    <row r="227" spans="1:6" x14ac:dyDescent="0.3">
      <c r="A227">
        <v>224</v>
      </c>
      <c r="B227" t="s">
        <v>220</v>
      </c>
      <c r="C227" s="4">
        <v>0</v>
      </c>
      <c r="D227">
        <v>0</v>
      </c>
      <c r="E227" t="s">
        <v>212</v>
      </c>
      <c r="F227" t="s">
        <v>215</v>
      </c>
    </row>
    <row r="228" spans="1:6" x14ac:dyDescent="0.3">
      <c r="A228">
        <v>225</v>
      </c>
      <c r="B228" t="s">
        <v>220</v>
      </c>
      <c r="C228" s="4">
        <v>0</v>
      </c>
      <c r="D228">
        <v>0</v>
      </c>
      <c r="E228" t="s">
        <v>212</v>
      </c>
      <c r="F228" t="s">
        <v>215</v>
      </c>
    </row>
    <row r="229" spans="1:6" x14ac:dyDescent="0.3">
      <c r="A229">
        <v>226</v>
      </c>
      <c r="B229" t="s">
        <v>220</v>
      </c>
      <c r="C229" s="4">
        <v>0</v>
      </c>
      <c r="D229">
        <v>0</v>
      </c>
      <c r="E229" t="s">
        <v>212</v>
      </c>
      <c r="F229" t="s">
        <v>215</v>
      </c>
    </row>
    <row r="230" spans="1:6" x14ac:dyDescent="0.3">
      <c r="A230">
        <v>227</v>
      </c>
      <c r="B230" t="s">
        <v>220</v>
      </c>
      <c r="C230" s="4">
        <v>0</v>
      </c>
      <c r="D230">
        <v>0</v>
      </c>
      <c r="E230" t="s">
        <v>212</v>
      </c>
      <c r="F230" t="s">
        <v>215</v>
      </c>
    </row>
    <row r="231" spans="1:6" x14ac:dyDescent="0.3">
      <c r="A231">
        <v>228</v>
      </c>
      <c r="B231" t="s">
        <v>220</v>
      </c>
      <c r="C231" s="4">
        <v>0</v>
      </c>
      <c r="D231">
        <v>0</v>
      </c>
      <c r="E231" t="s">
        <v>212</v>
      </c>
      <c r="F231" t="s">
        <v>215</v>
      </c>
    </row>
    <row r="232" spans="1:6" x14ac:dyDescent="0.3">
      <c r="A232">
        <v>229</v>
      </c>
      <c r="B232" t="s">
        <v>220</v>
      </c>
      <c r="C232" s="4">
        <v>0</v>
      </c>
      <c r="D232">
        <v>0</v>
      </c>
      <c r="E232" t="s">
        <v>212</v>
      </c>
      <c r="F232" t="s">
        <v>215</v>
      </c>
    </row>
    <row r="233" spans="1:6" x14ac:dyDescent="0.3">
      <c r="A233">
        <v>230</v>
      </c>
      <c r="B233" t="s">
        <v>220</v>
      </c>
      <c r="C233" s="4">
        <v>0</v>
      </c>
      <c r="D233">
        <v>0</v>
      </c>
      <c r="E233" t="s">
        <v>212</v>
      </c>
      <c r="F233" t="s">
        <v>215</v>
      </c>
    </row>
    <row r="234" spans="1:6" x14ac:dyDescent="0.3">
      <c r="A234">
        <v>231</v>
      </c>
      <c r="B234" t="s">
        <v>220</v>
      </c>
      <c r="C234" s="4">
        <v>0</v>
      </c>
      <c r="D234">
        <v>0</v>
      </c>
      <c r="E234" t="s">
        <v>212</v>
      </c>
      <c r="F234" t="s">
        <v>215</v>
      </c>
    </row>
    <row r="235" spans="1:6" x14ac:dyDescent="0.3">
      <c r="A235">
        <v>232</v>
      </c>
      <c r="B235" t="s">
        <v>220</v>
      </c>
      <c r="C235" s="4">
        <v>0</v>
      </c>
      <c r="D235">
        <v>0</v>
      </c>
      <c r="E235" t="s">
        <v>212</v>
      </c>
      <c r="F235" t="s">
        <v>215</v>
      </c>
    </row>
    <row r="236" spans="1:6" x14ac:dyDescent="0.3">
      <c r="A236">
        <v>233</v>
      </c>
      <c r="B236" t="s">
        <v>220</v>
      </c>
      <c r="C236" s="4">
        <v>0</v>
      </c>
      <c r="D236">
        <v>0</v>
      </c>
      <c r="E236" t="s">
        <v>212</v>
      </c>
      <c r="F236" t="s">
        <v>215</v>
      </c>
    </row>
    <row r="237" spans="1:6" x14ac:dyDescent="0.3">
      <c r="A237">
        <v>234</v>
      </c>
      <c r="B237" t="s">
        <v>220</v>
      </c>
      <c r="C237" s="4">
        <v>0</v>
      </c>
      <c r="D237">
        <v>0</v>
      </c>
      <c r="E237" t="s">
        <v>212</v>
      </c>
      <c r="F237" t="s">
        <v>215</v>
      </c>
    </row>
    <row r="238" spans="1:6" x14ac:dyDescent="0.3">
      <c r="A238">
        <v>235</v>
      </c>
      <c r="B238" t="s">
        <v>220</v>
      </c>
      <c r="C238" s="4">
        <v>0</v>
      </c>
      <c r="D238">
        <v>0</v>
      </c>
      <c r="E238" t="s">
        <v>212</v>
      </c>
      <c r="F238" t="s">
        <v>215</v>
      </c>
    </row>
    <row r="239" spans="1:6" x14ac:dyDescent="0.3">
      <c r="A239">
        <v>236</v>
      </c>
      <c r="B239" t="s">
        <v>220</v>
      </c>
      <c r="C239" s="4">
        <v>0</v>
      </c>
      <c r="D239">
        <v>0</v>
      </c>
      <c r="E239" t="s">
        <v>212</v>
      </c>
      <c r="F239" t="s">
        <v>215</v>
      </c>
    </row>
    <row r="240" spans="1:6" x14ac:dyDescent="0.3">
      <c r="A240">
        <v>237</v>
      </c>
      <c r="B240" t="s">
        <v>220</v>
      </c>
      <c r="C240" s="4">
        <v>0</v>
      </c>
      <c r="D240">
        <v>0</v>
      </c>
      <c r="E240" t="s">
        <v>212</v>
      </c>
      <c r="F240" t="s">
        <v>215</v>
      </c>
    </row>
    <row r="241" spans="1:6" x14ac:dyDescent="0.3">
      <c r="A241">
        <v>238</v>
      </c>
      <c r="B241" t="s">
        <v>220</v>
      </c>
      <c r="C241" s="4">
        <v>0</v>
      </c>
      <c r="D241">
        <v>0</v>
      </c>
      <c r="E241" t="s">
        <v>212</v>
      </c>
      <c r="F241" t="s">
        <v>215</v>
      </c>
    </row>
    <row r="242" spans="1:6" x14ac:dyDescent="0.3">
      <c r="A242">
        <v>239</v>
      </c>
      <c r="B242" t="s">
        <v>220</v>
      </c>
      <c r="C242" s="4">
        <v>0</v>
      </c>
      <c r="D242">
        <v>0</v>
      </c>
      <c r="E242" t="s">
        <v>212</v>
      </c>
      <c r="F242" t="s">
        <v>215</v>
      </c>
    </row>
    <row r="243" spans="1:6" x14ac:dyDescent="0.3">
      <c r="A243">
        <v>240</v>
      </c>
      <c r="B243" t="s">
        <v>220</v>
      </c>
      <c r="C243" s="4">
        <v>0</v>
      </c>
      <c r="D243">
        <v>0</v>
      </c>
      <c r="E243" t="s">
        <v>212</v>
      </c>
      <c r="F243" t="s">
        <v>215</v>
      </c>
    </row>
    <row r="244" spans="1:6" x14ac:dyDescent="0.3">
      <c r="A244">
        <v>241</v>
      </c>
      <c r="B244" t="s">
        <v>220</v>
      </c>
      <c r="C244" s="4">
        <v>0</v>
      </c>
      <c r="D244">
        <v>0</v>
      </c>
      <c r="E244" t="s">
        <v>212</v>
      </c>
      <c r="F244" t="s">
        <v>215</v>
      </c>
    </row>
    <row r="245" spans="1:6" x14ac:dyDescent="0.3">
      <c r="A245">
        <v>242</v>
      </c>
      <c r="B245" t="s">
        <v>220</v>
      </c>
      <c r="C245" s="4">
        <v>0</v>
      </c>
      <c r="D245">
        <v>0</v>
      </c>
      <c r="E245" t="s">
        <v>212</v>
      </c>
      <c r="F245" t="s">
        <v>215</v>
      </c>
    </row>
    <row r="246" spans="1:6" x14ac:dyDescent="0.3">
      <c r="A246">
        <v>243</v>
      </c>
      <c r="B246" t="s">
        <v>220</v>
      </c>
      <c r="C246" s="4">
        <v>0</v>
      </c>
      <c r="D246">
        <v>0</v>
      </c>
      <c r="E246" t="s">
        <v>212</v>
      </c>
      <c r="F246" t="s">
        <v>215</v>
      </c>
    </row>
    <row r="247" spans="1:6" x14ac:dyDescent="0.3">
      <c r="A247">
        <v>244</v>
      </c>
      <c r="B247" t="s">
        <v>220</v>
      </c>
      <c r="C247" s="4">
        <v>0</v>
      </c>
      <c r="D247">
        <v>0</v>
      </c>
      <c r="E247" t="s">
        <v>212</v>
      </c>
      <c r="F247" t="s">
        <v>215</v>
      </c>
    </row>
    <row r="248" spans="1:6" x14ac:dyDescent="0.3">
      <c r="A248">
        <v>245</v>
      </c>
      <c r="B248" t="s">
        <v>220</v>
      </c>
      <c r="C248" s="4">
        <v>0</v>
      </c>
      <c r="D248">
        <v>0</v>
      </c>
      <c r="E248" t="s">
        <v>212</v>
      </c>
      <c r="F248" t="s">
        <v>215</v>
      </c>
    </row>
    <row r="249" spans="1:6" x14ac:dyDescent="0.3">
      <c r="A249">
        <v>246</v>
      </c>
      <c r="B249" t="s">
        <v>220</v>
      </c>
      <c r="C249" s="4">
        <v>0</v>
      </c>
      <c r="D249">
        <v>0</v>
      </c>
      <c r="E249" t="s">
        <v>212</v>
      </c>
      <c r="F249" t="s">
        <v>215</v>
      </c>
    </row>
    <row r="250" spans="1:6" x14ac:dyDescent="0.3">
      <c r="A250">
        <v>247</v>
      </c>
      <c r="B250" t="s">
        <v>220</v>
      </c>
      <c r="C250" s="4">
        <v>0</v>
      </c>
      <c r="D250">
        <v>0</v>
      </c>
      <c r="E250" t="s">
        <v>212</v>
      </c>
      <c r="F250" t="s">
        <v>215</v>
      </c>
    </row>
    <row r="251" spans="1:6" x14ac:dyDescent="0.3">
      <c r="A251">
        <v>248</v>
      </c>
      <c r="B251" t="s">
        <v>220</v>
      </c>
      <c r="C251" s="4">
        <v>0</v>
      </c>
      <c r="D251">
        <v>0</v>
      </c>
      <c r="E251" t="s">
        <v>212</v>
      </c>
      <c r="F251" t="s">
        <v>215</v>
      </c>
    </row>
    <row r="252" spans="1:6" x14ac:dyDescent="0.3">
      <c r="A252">
        <v>249</v>
      </c>
      <c r="B252" t="s">
        <v>220</v>
      </c>
      <c r="C252" s="4">
        <v>0</v>
      </c>
      <c r="D252">
        <v>0</v>
      </c>
      <c r="E252" t="s">
        <v>212</v>
      </c>
      <c r="F252" t="s">
        <v>215</v>
      </c>
    </row>
    <row r="253" spans="1:6" x14ac:dyDescent="0.3">
      <c r="A253">
        <v>250</v>
      </c>
      <c r="B253" t="s">
        <v>220</v>
      </c>
      <c r="C253" s="4">
        <v>0</v>
      </c>
      <c r="D253">
        <v>0</v>
      </c>
      <c r="E253" t="s">
        <v>212</v>
      </c>
      <c r="F253" t="s">
        <v>215</v>
      </c>
    </row>
    <row r="254" spans="1:6" x14ac:dyDescent="0.3">
      <c r="A254">
        <v>251</v>
      </c>
      <c r="B254" t="s">
        <v>220</v>
      </c>
      <c r="C254" s="4">
        <v>0</v>
      </c>
      <c r="D254">
        <v>0</v>
      </c>
      <c r="E254" t="s">
        <v>212</v>
      </c>
      <c r="F254" t="s">
        <v>215</v>
      </c>
    </row>
    <row r="255" spans="1:6" x14ac:dyDescent="0.3">
      <c r="A255">
        <v>252</v>
      </c>
      <c r="B255" t="s">
        <v>220</v>
      </c>
      <c r="C255" s="4">
        <v>0</v>
      </c>
      <c r="D255">
        <v>0</v>
      </c>
      <c r="E255" t="s">
        <v>212</v>
      </c>
      <c r="F255" t="s">
        <v>215</v>
      </c>
    </row>
    <row r="256" spans="1:6" x14ac:dyDescent="0.3">
      <c r="A256">
        <v>253</v>
      </c>
      <c r="B256" t="s">
        <v>220</v>
      </c>
      <c r="C256" s="4">
        <v>0</v>
      </c>
      <c r="D256">
        <v>0</v>
      </c>
      <c r="E256" t="s">
        <v>212</v>
      </c>
      <c r="F256" t="s">
        <v>215</v>
      </c>
    </row>
    <row r="257" spans="1:6" x14ac:dyDescent="0.3">
      <c r="A257">
        <v>254</v>
      </c>
      <c r="B257" t="s">
        <v>220</v>
      </c>
      <c r="C257" s="4">
        <v>0</v>
      </c>
      <c r="D257">
        <v>0</v>
      </c>
      <c r="E257" t="s">
        <v>212</v>
      </c>
      <c r="F257" t="s">
        <v>215</v>
      </c>
    </row>
    <row r="258" spans="1:6" x14ac:dyDescent="0.3">
      <c r="A258">
        <v>255</v>
      </c>
      <c r="B258" t="s">
        <v>220</v>
      </c>
      <c r="C258" s="4">
        <v>0</v>
      </c>
      <c r="D258">
        <v>0</v>
      </c>
      <c r="E258" t="s">
        <v>212</v>
      </c>
      <c r="F258" t="s">
        <v>215</v>
      </c>
    </row>
    <row r="259" spans="1:6" x14ac:dyDescent="0.3">
      <c r="A259">
        <v>256</v>
      </c>
      <c r="B259" t="s">
        <v>220</v>
      </c>
      <c r="C259" s="4">
        <v>0</v>
      </c>
      <c r="D259">
        <v>0</v>
      </c>
      <c r="E259" t="s">
        <v>212</v>
      </c>
      <c r="F259" t="s">
        <v>215</v>
      </c>
    </row>
    <row r="260" spans="1:6" x14ac:dyDescent="0.3">
      <c r="A260">
        <v>257</v>
      </c>
      <c r="B260" t="s">
        <v>220</v>
      </c>
      <c r="C260" s="4">
        <v>0</v>
      </c>
      <c r="D260">
        <v>0</v>
      </c>
      <c r="E260" t="s">
        <v>212</v>
      </c>
      <c r="F260" t="s">
        <v>215</v>
      </c>
    </row>
    <row r="261" spans="1:6" x14ac:dyDescent="0.3">
      <c r="A261">
        <v>258</v>
      </c>
      <c r="B261" t="s">
        <v>220</v>
      </c>
      <c r="C261" s="4">
        <v>0</v>
      </c>
      <c r="D261">
        <v>0</v>
      </c>
      <c r="E261" t="s">
        <v>212</v>
      </c>
      <c r="F261" t="s">
        <v>215</v>
      </c>
    </row>
    <row r="262" spans="1:6" x14ac:dyDescent="0.3">
      <c r="A262">
        <v>259</v>
      </c>
      <c r="B262" t="s">
        <v>220</v>
      </c>
      <c r="C262" s="4">
        <v>0</v>
      </c>
      <c r="D262">
        <v>0</v>
      </c>
      <c r="E262" t="s">
        <v>212</v>
      </c>
      <c r="F262" t="s">
        <v>215</v>
      </c>
    </row>
    <row r="263" spans="1:6" x14ac:dyDescent="0.3">
      <c r="A263">
        <v>260</v>
      </c>
      <c r="B263" t="s">
        <v>220</v>
      </c>
      <c r="C263" s="4">
        <v>0</v>
      </c>
      <c r="D263">
        <v>0</v>
      </c>
      <c r="E263" t="s">
        <v>212</v>
      </c>
      <c r="F263" t="s">
        <v>215</v>
      </c>
    </row>
    <row r="264" spans="1:6" x14ac:dyDescent="0.3">
      <c r="A264">
        <v>261</v>
      </c>
      <c r="B264" t="s">
        <v>220</v>
      </c>
      <c r="C264" s="4">
        <v>0</v>
      </c>
      <c r="D264">
        <v>0</v>
      </c>
      <c r="E264" t="s">
        <v>212</v>
      </c>
      <c r="F264" t="s">
        <v>215</v>
      </c>
    </row>
    <row r="265" spans="1:6" x14ac:dyDescent="0.3">
      <c r="A265">
        <v>262</v>
      </c>
      <c r="B265" t="s">
        <v>220</v>
      </c>
      <c r="C265" s="4">
        <v>0</v>
      </c>
      <c r="D265">
        <v>0</v>
      </c>
      <c r="E265" t="s">
        <v>212</v>
      </c>
      <c r="F265" t="s">
        <v>215</v>
      </c>
    </row>
    <row r="266" spans="1:6" x14ac:dyDescent="0.3">
      <c r="A266">
        <v>263</v>
      </c>
      <c r="B266" t="s">
        <v>220</v>
      </c>
      <c r="C266" s="4">
        <v>0</v>
      </c>
      <c r="D266">
        <v>0</v>
      </c>
      <c r="E266" t="s">
        <v>212</v>
      </c>
      <c r="F266" t="s">
        <v>215</v>
      </c>
    </row>
    <row r="267" spans="1:6" x14ac:dyDescent="0.3">
      <c r="A267">
        <v>264</v>
      </c>
      <c r="B267" t="s">
        <v>220</v>
      </c>
      <c r="C267" s="4">
        <v>0</v>
      </c>
      <c r="D267">
        <v>0</v>
      </c>
      <c r="E267" t="s">
        <v>212</v>
      </c>
      <c r="F267" t="s">
        <v>215</v>
      </c>
    </row>
    <row r="268" spans="1:6" x14ac:dyDescent="0.3">
      <c r="A268">
        <v>265</v>
      </c>
      <c r="B268" t="s">
        <v>220</v>
      </c>
      <c r="C268" s="4">
        <v>0</v>
      </c>
      <c r="D268">
        <v>0</v>
      </c>
      <c r="E268" t="s">
        <v>212</v>
      </c>
      <c r="F268" t="s">
        <v>215</v>
      </c>
    </row>
    <row r="269" spans="1:6" x14ac:dyDescent="0.3">
      <c r="A269">
        <v>266</v>
      </c>
      <c r="B269" t="s">
        <v>220</v>
      </c>
      <c r="C269" s="4">
        <v>0</v>
      </c>
      <c r="D269">
        <v>0</v>
      </c>
      <c r="E269" t="s">
        <v>212</v>
      </c>
      <c r="F269" t="s">
        <v>215</v>
      </c>
    </row>
    <row r="270" spans="1:6" x14ac:dyDescent="0.3">
      <c r="A270">
        <v>267</v>
      </c>
      <c r="B270" t="s">
        <v>220</v>
      </c>
      <c r="C270" s="4">
        <v>0</v>
      </c>
      <c r="D270">
        <v>0</v>
      </c>
      <c r="E270" t="s">
        <v>212</v>
      </c>
      <c r="F270" t="s">
        <v>215</v>
      </c>
    </row>
    <row r="271" spans="1:6" x14ac:dyDescent="0.3">
      <c r="A271">
        <v>268</v>
      </c>
      <c r="B271" t="s">
        <v>220</v>
      </c>
      <c r="C271" s="4">
        <v>0</v>
      </c>
      <c r="D271">
        <v>0</v>
      </c>
      <c r="E271" t="s">
        <v>212</v>
      </c>
      <c r="F271" t="s">
        <v>215</v>
      </c>
    </row>
    <row r="272" spans="1:6" x14ac:dyDescent="0.3">
      <c r="A272">
        <v>269</v>
      </c>
      <c r="B272" t="s">
        <v>220</v>
      </c>
      <c r="C272" s="4">
        <v>0</v>
      </c>
      <c r="D272">
        <v>0</v>
      </c>
      <c r="E272" t="s">
        <v>212</v>
      </c>
      <c r="F272" t="s">
        <v>215</v>
      </c>
    </row>
    <row r="273" spans="1:6" x14ac:dyDescent="0.3">
      <c r="A273">
        <v>270</v>
      </c>
      <c r="B273" t="s">
        <v>220</v>
      </c>
      <c r="C273" s="4">
        <v>0</v>
      </c>
      <c r="D273">
        <v>0</v>
      </c>
      <c r="E273" t="s">
        <v>212</v>
      </c>
      <c r="F273" t="s">
        <v>215</v>
      </c>
    </row>
    <row r="274" spans="1:6" x14ac:dyDescent="0.3">
      <c r="A274">
        <v>271</v>
      </c>
      <c r="B274" t="s">
        <v>220</v>
      </c>
      <c r="C274" s="4">
        <v>0</v>
      </c>
      <c r="D274">
        <v>0</v>
      </c>
      <c r="E274" t="s">
        <v>212</v>
      </c>
      <c r="F274" t="s">
        <v>215</v>
      </c>
    </row>
    <row r="275" spans="1:6" x14ac:dyDescent="0.3">
      <c r="A275">
        <v>272</v>
      </c>
      <c r="B275" t="s">
        <v>220</v>
      </c>
      <c r="C275" s="4">
        <v>0</v>
      </c>
      <c r="D275">
        <v>0</v>
      </c>
      <c r="E275" t="s">
        <v>212</v>
      </c>
      <c r="F275" t="s">
        <v>215</v>
      </c>
    </row>
    <row r="276" spans="1:6" x14ac:dyDescent="0.3">
      <c r="A276">
        <v>273</v>
      </c>
      <c r="B276" t="s">
        <v>220</v>
      </c>
      <c r="C276" s="4">
        <v>0</v>
      </c>
      <c r="D276">
        <v>0</v>
      </c>
      <c r="E276" t="s">
        <v>212</v>
      </c>
      <c r="F276" t="s">
        <v>215</v>
      </c>
    </row>
    <row r="277" spans="1:6" x14ac:dyDescent="0.3">
      <c r="A277">
        <v>274</v>
      </c>
      <c r="B277" t="s">
        <v>220</v>
      </c>
      <c r="C277" s="4">
        <v>0</v>
      </c>
      <c r="D277">
        <v>0</v>
      </c>
      <c r="E277" t="s">
        <v>212</v>
      </c>
      <c r="F277" t="s">
        <v>215</v>
      </c>
    </row>
    <row r="278" spans="1:6" x14ac:dyDescent="0.3">
      <c r="A278">
        <v>275</v>
      </c>
      <c r="B278" t="s">
        <v>220</v>
      </c>
      <c r="C278" s="4">
        <v>0</v>
      </c>
      <c r="D278">
        <v>0</v>
      </c>
      <c r="E278" t="s">
        <v>212</v>
      </c>
      <c r="F278" t="s">
        <v>215</v>
      </c>
    </row>
    <row r="279" spans="1:6" x14ac:dyDescent="0.3">
      <c r="A279">
        <v>276</v>
      </c>
      <c r="B279" t="s">
        <v>220</v>
      </c>
      <c r="C279" s="4">
        <v>0</v>
      </c>
      <c r="D279">
        <v>0</v>
      </c>
      <c r="E279" t="s">
        <v>212</v>
      </c>
      <c r="F279" t="s">
        <v>215</v>
      </c>
    </row>
    <row r="280" spans="1:6" x14ac:dyDescent="0.3">
      <c r="A280">
        <v>277</v>
      </c>
      <c r="B280" t="s">
        <v>220</v>
      </c>
      <c r="C280" s="4">
        <v>0</v>
      </c>
      <c r="D280">
        <v>0</v>
      </c>
      <c r="E280" t="s">
        <v>212</v>
      </c>
      <c r="F280" t="s">
        <v>215</v>
      </c>
    </row>
    <row r="281" spans="1:6" x14ac:dyDescent="0.3">
      <c r="A281">
        <v>278</v>
      </c>
      <c r="B281" t="s">
        <v>220</v>
      </c>
      <c r="C281" s="4">
        <v>0</v>
      </c>
      <c r="D281">
        <v>0</v>
      </c>
      <c r="E281" t="s">
        <v>212</v>
      </c>
      <c r="F281" t="s">
        <v>215</v>
      </c>
    </row>
    <row r="282" spans="1:6" x14ac:dyDescent="0.3">
      <c r="A282">
        <v>279</v>
      </c>
      <c r="B282" t="s">
        <v>220</v>
      </c>
      <c r="C282" s="4">
        <v>0</v>
      </c>
      <c r="D282">
        <v>0</v>
      </c>
      <c r="E282" t="s">
        <v>212</v>
      </c>
      <c r="F282" t="s">
        <v>215</v>
      </c>
    </row>
    <row r="283" spans="1:6" x14ac:dyDescent="0.3">
      <c r="A283">
        <v>280</v>
      </c>
      <c r="B283" t="s">
        <v>220</v>
      </c>
      <c r="C283" s="4">
        <v>0</v>
      </c>
      <c r="D283">
        <v>0</v>
      </c>
      <c r="E283" t="s">
        <v>212</v>
      </c>
      <c r="F283" t="s">
        <v>215</v>
      </c>
    </row>
    <row r="284" spans="1:6" x14ac:dyDescent="0.3">
      <c r="A284">
        <v>281</v>
      </c>
      <c r="B284" t="s">
        <v>220</v>
      </c>
      <c r="C284" s="4">
        <v>0</v>
      </c>
      <c r="D284">
        <v>0</v>
      </c>
      <c r="E284" t="s">
        <v>212</v>
      </c>
      <c r="F284" t="s">
        <v>215</v>
      </c>
    </row>
    <row r="285" spans="1:6" x14ac:dyDescent="0.3">
      <c r="A285">
        <v>282</v>
      </c>
      <c r="B285" t="s">
        <v>220</v>
      </c>
      <c r="C285" s="4">
        <v>0</v>
      </c>
      <c r="D285">
        <v>0</v>
      </c>
      <c r="E285" t="s">
        <v>212</v>
      </c>
      <c r="F285" t="s">
        <v>215</v>
      </c>
    </row>
    <row r="286" spans="1:6" x14ac:dyDescent="0.3">
      <c r="A286">
        <v>283</v>
      </c>
      <c r="B286" t="s">
        <v>220</v>
      </c>
      <c r="C286" s="4">
        <v>0</v>
      </c>
      <c r="D286">
        <v>0</v>
      </c>
      <c r="E286" t="s">
        <v>212</v>
      </c>
      <c r="F286" t="s">
        <v>215</v>
      </c>
    </row>
    <row r="287" spans="1:6" x14ac:dyDescent="0.3">
      <c r="A287">
        <v>284</v>
      </c>
      <c r="B287" t="s">
        <v>220</v>
      </c>
      <c r="C287" s="4">
        <v>0</v>
      </c>
      <c r="D287">
        <v>0</v>
      </c>
      <c r="E287" t="s">
        <v>212</v>
      </c>
      <c r="F287" t="s">
        <v>215</v>
      </c>
    </row>
    <row r="288" spans="1:6" x14ac:dyDescent="0.3">
      <c r="A288">
        <v>285</v>
      </c>
      <c r="B288" t="s">
        <v>220</v>
      </c>
      <c r="C288" s="4">
        <v>0</v>
      </c>
      <c r="D288">
        <v>0</v>
      </c>
      <c r="E288" t="s">
        <v>212</v>
      </c>
      <c r="F288" t="s">
        <v>215</v>
      </c>
    </row>
    <row r="289" spans="1:6" x14ac:dyDescent="0.3">
      <c r="A289">
        <v>286</v>
      </c>
      <c r="B289" t="s">
        <v>220</v>
      </c>
      <c r="C289" s="4">
        <v>0</v>
      </c>
      <c r="D289">
        <v>0</v>
      </c>
      <c r="E289" t="s">
        <v>212</v>
      </c>
      <c r="F289" t="s">
        <v>215</v>
      </c>
    </row>
    <row r="290" spans="1:6" x14ac:dyDescent="0.3">
      <c r="A290">
        <v>287</v>
      </c>
      <c r="B290" t="s">
        <v>220</v>
      </c>
      <c r="C290" s="4">
        <v>0</v>
      </c>
      <c r="D290">
        <v>0</v>
      </c>
      <c r="E290" t="s">
        <v>212</v>
      </c>
      <c r="F290" t="s">
        <v>215</v>
      </c>
    </row>
    <row r="291" spans="1:6" x14ac:dyDescent="0.3">
      <c r="A291">
        <v>288</v>
      </c>
      <c r="B291" t="s">
        <v>220</v>
      </c>
      <c r="C291" s="4">
        <v>0</v>
      </c>
      <c r="D291">
        <v>0</v>
      </c>
      <c r="E291" t="s">
        <v>212</v>
      </c>
      <c r="F291" t="s">
        <v>215</v>
      </c>
    </row>
    <row r="292" spans="1:6" x14ac:dyDescent="0.3">
      <c r="A292">
        <v>289</v>
      </c>
      <c r="B292" t="s">
        <v>220</v>
      </c>
      <c r="C292" s="4">
        <v>0</v>
      </c>
      <c r="D292">
        <v>0</v>
      </c>
      <c r="E292" t="s">
        <v>212</v>
      </c>
      <c r="F292" t="s">
        <v>215</v>
      </c>
    </row>
    <row r="293" spans="1:6" x14ac:dyDescent="0.3">
      <c r="A293">
        <v>290</v>
      </c>
      <c r="B293" t="s">
        <v>220</v>
      </c>
      <c r="C293" s="4">
        <v>0</v>
      </c>
      <c r="D293">
        <v>0</v>
      </c>
      <c r="E293" t="s">
        <v>212</v>
      </c>
      <c r="F293" t="s">
        <v>215</v>
      </c>
    </row>
    <row r="294" spans="1:6" x14ac:dyDescent="0.3">
      <c r="A294">
        <v>291</v>
      </c>
      <c r="B294" t="s">
        <v>220</v>
      </c>
      <c r="C294" s="4">
        <v>0</v>
      </c>
      <c r="D294">
        <v>0</v>
      </c>
      <c r="E294" t="s">
        <v>212</v>
      </c>
      <c r="F294" t="s">
        <v>215</v>
      </c>
    </row>
    <row r="295" spans="1:6" x14ac:dyDescent="0.3">
      <c r="A295">
        <v>292</v>
      </c>
      <c r="B295" t="s">
        <v>220</v>
      </c>
      <c r="C295" s="4">
        <v>0</v>
      </c>
      <c r="D295">
        <v>0</v>
      </c>
      <c r="E295" t="s">
        <v>212</v>
      </c>
      <c r="F295" t="s">
        <v>215</v>
      </c>
    </row>
    <row r="296" spans="1:6" x14ac:dyDescent="0.3">
      <c r="A296">
        <v>293</v>
      </c>
      <c r="B296" t="s">
        <v>220</v>
      </c>
      <c r="C296" s="4">
        <v>0</v>
      </c>
      <c r="D296">
        <v>0</v>
      </c>
      <c r="E296" t="s">
        <v>212</v>
      </c>
      <c r="F296" t="s">
        <v>215</v>
      </c>
    </row>
    <row r="297" spans="1:6" x14ac:dyDescent="0.3">
      <c r="A297">
        <v>294</v>
      </c>
      <c r="B297" t="s">
        <v>220</v>
      </c>
      <c r="C297" s="4">
        <v>0</v>
      </c>
      <c r="D297">
        <v>0</v>
      </c>
      <c r="E297" t="s">
        <v>212</v>
      </c>
      <c r="F297" t="s">
        <v>215</v>
      </c>
    </row>
    <row r="298" spans="1:6" x14ac:dyDescent="0.3">
      <c r="A298">
        <v>295</v>
      </c>
      <c r="B298" t="s">
        <v>220</v>
      </c>
      <c r="C298" s="4">
        <v>0</v>
      </c>
      <c r="D298">
        <v>0</v>
      </c>
      <c r="E298" t="s">
        <v>212</v>
      </c>
      <c r="F298" t="s">
        <v>215</v>
      </c>
    </row>
    <row r="299" spans="1:6" x14ac:dyDescent="0.3">
      <c r="A299">
        <v>296</v>
      </c>
      <c r="B299" t="s">
        <v>220</v>
      </c>
      <c r="C299" s="4">
        <v>0</v>
      </c>
      <c r="D299">
        <v>0</v>
      </c>
      <c r="E299" t="s">
        <v>212</v>
      </c>
      <c r="F299" t="s">
        <v>215</v>
      </c>
    </row>
    <row r="300" spans="1:6" x14ac:dyDescent="0.3">
      <c r="A300">
        <v>297</v>
      </c>
      <c r="B300" t="s">
        <v>220</v>
      </c>
      <c r="C300" s="4">
        <v>0</v>
      </c>
      <c r="D300">
        <v>0</v>
      </c>
      <c r="E300" t="s">
        <v>212</v>
      </c>
      <c r="F300" t="s">
        <v>215</v>
      </c>
    </row>
    <row r="301" spans="1:6" x14ac:dyDescent="0.3">
      <c r="A301">
        <v>298</v>
      </c>
      <c r="B301" t="s">
        <v>220</v>
      </c>
      <c r="C301" s="4">
        <v>0</v>
      </c>
      <c r="D301">
        <v>0</v>
      </c>
      <c r="E301" t="s">
        <v>212</v>
      </c>
      <c r="F301" t="s">
        <v>215</v>
      </c>
    </row>
    <row r="302" spans="1:6" x14ac:dyDescent="0.3">
      <c r="A302">
        <v>299</v>
      </c>
      <c r="B302" t="s">
        <v>220</v>
      </c>
      <c r="C302" s="4">
        <v>0</v>
      </c>
      <c r="D302">
        <v>0</v>
      </c>
      <c r="E302" t="s">
        <v>212</v>
      </c>
      <c r="F302" t="s">
        <v>215</v>
      </c>
    </row>
    <row r="303" spans="1:6" x14ac:dyDescent="0.3">
      <c r="A303">
        <v>300</v>
      </c>
      <c r="B303" t="s">
        <v>220</v>
      </c>
      <c r="C303" s="4">
        <v>0</v>
      </c>
      <c r="D303">
        <v>0</v>
      </c>
      <c r="E303" t="s">
        <v>212</v>
      </c>
      <c r="F303" t="s">
        <v>215</v>
      </c>
    </row>
    <row r="304" spans="1:6" x14ac:dyDescent="0.3">
      <c r="A304">
        <v>301</v>
      </c>
      <c r="B304" t="s">
        <v>220</v>
      </c>
      <c r="C304" s="4">
        <v>0</v>
      </c>
      <c r="D304">
        <v>0</v>
      </c>
      <c r="E304" t="s">
        <v>212</v>
      </c>
      <c r="F304" t="s">
        <v>215</v>
      </c>
    </row>
    <row r="305" spans="1:6" x14ac:dyDescent="0.3">
      <c r="A305">
        <v>302</v>
      </c>
      <c r="B305" t="s">
        <v>220</v>
      </c>
      <c r="C305" s="4">
        <v>0</v>
      </c>
      <c r="D305">
        <v>0</v>
      </c>
      <c r="E305" t="s">
        <v>212</v>
      </c>
      <c r="F305" t="s">
        <v>215</v>
      </c>
    </row>
    <row r="306" spans="1:6" x14ac:dyDescent="0.3">
      <c r="A306">
        <v>303</v>
      </c>
      <c r="B306" t="s">
        <v>220</v>
      </c>
      <c r="C306" s="4">
        <v>0</v>
      </c>
      <c r="D306">
        <v>0</v>
      </c>
      <c r="E306" t="s">
        <v>212</v>
      </c>
      <c r="F306" t="s">
        <v>215</v>
      </c>
    </row>
    <row r="307" spans="1:6" x14ac:dyDescent="0.3">
      <c r="A307">
        <v>304</v>
      </c>
      <c r="B307" t="s">
        <v>220</v>
      </c>
      <c r="C307" s="4">
        <v>0</v>
      </c>
      <c r="D307">
        <v>0</v>
      </c>
      <c r="E307" t="s">
        <v>212</v>
      </c>
      <c r="F307" t="s">
        <v>215</v>
      </c>
    </row>
    <row r="308" spans="1:6" x14ac:dyDescent="0.3">
      <c r="A308">
        <v>305</v>
      </c>
      <c r="B308" t="s">
        <v>220</v>
      </c>
      <c r="C308" s="4">
        <v>0</v>
      </c>
      <c r="D308">
        <v>0</v>
      </c>
      <c r="E308" t="s">
        <v>212</v>
      </c>
      <c r="F308" t="s">
        <v>215</v>
      </c>
    </row>
    <row r="309" spans="1:6" x14ac:dyDescent="0.3">
      <c r="A309">
        <v>306</v>
      </c>
      <c r="B309" t="s">
        <v>220</v>
      </c>
      <c r="C309" s="4">
        <v>0</v>
      </c>
      <c r="D309">
        <v>0</v>
      </c>
      <c r="E309" t="s">
        <v>212</v>
      </c>
      <c r="F309" t="s">
        <v>215</v>
      </c>
    </row>
    <row r="310" spans="1:6" x14ac:dyDescent="0.3">
      <c r="A310">
        <v>307</v>
      </c>
      <c r="B310" t="s">
        <v>220</v>
      </c>
      <c r="C310" s="4">
        <v>0</v>
      </c>
      <c r="D310">
        <v>0</v>
      </c>
      <c r="E310" t="s">
        <v>212</v>
      </c>
      <c r="F310" t="s">
        <v>215</v>
      </c>
    </row>
    <row r="311" spans="1:6" x14ac:dyDescent="0.3">
      <c r="A311">
        <v>308</v>
      </c>
      <c r="B311" t="s">
        <v>220</v>
      </c>
      <c r="C311" s="4">
        <v>0</v>
      </c>
      <c r="D311">
        <v>0</v>
      </c>
      <c r="E311" t="s">
        <v>212</v>
      </c>
      <c r="F311" t="s">
        <v>215</v>
      </c>
    </row>
    <row r="312" spans="1:6" x14ac:dyDescent="0.3">
      <c r="A312">
        <v>309</v>
      </c>
      <c r="B312" t="s">
        <v>220</v>
      </c>
      <c r="C312" s="4">
        <v>0</v>
      </c>
      <c r="D312">
        <v>0</v>
      </c>
      <c r="E312" t="s">
        <v>212</v>
      </c>
      <c r="F312" t="s">
        <v>215</v>
      </c>
    </row>
    <row r="313" spans="1:6" x14ac:dyDescent="0.3">
      <c r="A313">
        <v>310</v>
      </c>
      <c r="B313" t="s">
        <v>220</v>
      </c>
      <c r="C313" s="4">
        <v>0</v>
      </c>
      <c r="D313">
        <v>0</v>
      </c>
      <c r="E313" t="s">
        <v>212</v>
      </c>
      <c r="F313" t="s">
        <v>215</v>
      </c>
    </row>
    <row r="314" spans="1:6" x14ac:dyDescent="0.3">
      <c r="A314">
        <v>311</v>
      </c>
      <c r="B314" t="s">
        <v>220</v>
      </c>
      <c r="C314" s="4">
        <v>0</v>
      </c>
      <c r="D314">
        <v>0</v>
      </c>
      <c r="E314" t="s">
        <v>212</v>
      </c>
      <c r="F314" t="s">
        <v>215</v>
      </c>
    </row>
    <row r="315" spans="1:6" x14ac:dyDescent="0.3">
      <c r="A315">
        <v>312</v>
      </c>
      <c r="B315" t="s">
        <v>220</v>
      </c>
      <c r="C315" s="4">
        <v>0</v>
      </c>
      <c r="D315">
        <v>0</v>
      </c>
      <c r="E315" t="s">
        <v>212</v>
      </c>
      <c r="F315" t="s">
        <v>215</v>
      </c>
    </row>
    <row r="316" spans="1:6" x14ac:dyDescent="0.3">
      <c r="A316">
        <v>313</v>
      </c>
      <c r="B316" t="s">
        <v>220</v>
      </c>
      <c r="C316" s="4">
        <v>0</v>
      </c>
      <c r="D316">
        <v>0</v>
      </c>
      <c r="E316" t="s">
        <v>212</v>
      </c>
      <c r="F316" t="s">
        <v>215</v>
      </c>
    </row>
    <row r="317" spans="1:6" x14ac:dyDescent="0.3">
      <c r="A317">
        <v>314</v>
      </c>
      <c r="B317" t="s">
        <v>220</v>
      </c>
      <c r="C317" s="4">
        <v>0</v>
      </c>
      <c r="D317">
        <v>0</v>
      </c>
      <c r="E317" t="s">
        <v>212</v>
      </c>
      <c r="F317" t="s">
        <v>215</v>
      </c>
    </row>
    <row r="318" spans="1:6" x14ac:dyDescent="0.3">
      <c r="A318">
        <v>315</v>
      </c>
      <c r="B318" t="s">
        <v>220</v>
      </c>
      <c r="C318" s="4">
        <v>0</v>
      </c>
      <c r="D318">
        <v>0</v>
      </c>
      <c r="E318" t="s">
        <v>212</v>
      </c>
      <c r="F318" t="s">
        <v>215</v>
      </c>
    </row>
    <row r="319" spans="1:6" x14ac:dyDescent="0.3">
      <c r="A319">
        <v>316</v>
      </c>
      <c r="B319" t="s">
        <v>220</v>
      </c>
      <c r="C319" s="4">
        <v>0</v>
      </c>
      <c r="D319">
        <v>0</v>
      </c>
      <c r="E319" t="s">
        <v>212</v>
      </c>
      <c r="F319" t="s">
        <v>215</v>
      </c>
    </row>
    <row r="320" spans="1:6" x14ac:dyDescent="0.3">
      <c r="A320">
        <v>317</v>
      </c>
      <c r="B320" t="s">
        <v>220</v>
      </c>
      <c r="C320" s="4">
        <v>0</v>
      </c>
      <c r="D320">
        <v>0</v>
      </c>
      <c r="E320" t="s">
        <v>212</v>
      </c>
      <c r="F320" t="s">
        <v>215</v>
      </c>
    </row>
    <row r="321" spans="1:6" x14ac:dyDescent="0.3">
      <c r="A321">
        <v>318</v>
      </c>
      <c r="B321" t="s">
        <v>220</v>
      </c>
      <c r="C321" s="4">
        <v>0</v>
      </c>
      <c r="D321">
        <v>0</v>
      </c>
      <c r="E321" t="s">
        <v>212</v>
      </c>
      <c r="F321" t="s">
        <v>215</v>
      </c>
    </row>
    <row r="322" spans="1:6" x14ac:dyDescent="0.3">
      <c r="A322">
        <v>319</v>
      </c>
      <c r="B322" t="s">
        <v>220</v>
      </c>
      <c r="C322" s="4">
        <v>0</v>
      </c>
      <c r="D322">
        <v>0</v>
      </c>
      <c r="E322" t="s">
        <v>212</v>
      </c>
      <c r="F322" t="s">
        <v>215</v>
      </c>
    </row>
    <row r="323" spans="1:6" x14ac:dyDescent="0.3">
      <c r="A323">
        <v>320</v>
      </c>
      <c r="B323" t="s">
        <v>220</v>
      </c>
      <c r="C323" s="4">
        <v>0</v>
      </c>
      <c r="D323">
        <v>0</v>
      </c>
      <c r="E323" t="s">
        <v>212</v>
      </c>
      <c r="F323" t="s">
        <v>215</v>
      </c>
    </row>
    <row r="324" spans="1:6" x14ac:dyDescent="0.3">
      <c r="A324">
        <v>321</v>
      </c>
      <c r="B324" t="s">
        <v>220</v>
      </c>
      <c r="C324" s="4">
        <v>0</v>
      </c>
      <c r="D324">
        <v>0</v>
      </c>
      <c r="E324" t="s">
        <v>212</v>
      </c>
      <c r="F324" t="s">
        <v>215</v>
      </c>
    </row>
    <row r="325" spans="1:6" x14ac:dyDescent="0.3">
      <c r="A325">
        <v>322</v>
      </c>
      <c r="B325" t="s">
        <v>220</v>
      </c>
      <c r="C325" s="4">
        <v>0</v>
      </c>
      <c r="D325">
        <v>0</v>
      </c>
      <c r="E325" t="s">
        <v>212</v>
      </c>
      <c r="F325" t="s">
        <v>215</v>
      </c>
    </row>
    <row r="326" spans="1:6" x14ac:dyDescent="0.3">
      <c r="A326">
        <v>323</v>
      </c>
      <c r="B326" t="s">
        <v>220</v>
      </c>
      <c r="C326" s="4">
        <v>0</v>
      </c>
      <c r="D326">
        <v>0</v>
      </c>
      <c r="E326" t="s">
        <v>212</v>
      </c>
      <c r="F326" t="s">
        <v>215</v>
      </c>
    </row>
    <row r="327" spans="1:6" x14ac:dyDescent="0.3">
      <c r="A327">
        <v>324</v>
      </c>
      <c r="B327" t="s">
        <v>220</v>
      </c>
      <c r="C327" s="4">
        <v>0</v>
      </c>
      <c r="D327">
        <v>0</v>
      </c>
      <c r="E327" t="s">
        <v>212</v>
      </c>
      <c r="F327" t="s">
        <v>215</v>
      </c>
    </row>
    <row r="328" spans="1:6" x14ac:dyDescent="0.3">
      <c r="A328">
        <v>325</v>
      </c>
      <c r="B328" t="s">
        <v>220</v>
      </c>
      <c r="C328" s="4">
        <v>0</v>
      </c>
      <c r="D328">
        <v>0</v>
      </c>
      <c r="E328" t="s">
        <v>212</v>
      </c>
      <c r="F328" t="s">
        <v>215</v>
      </c>
    </row>
    <row r="329" spans="1:6" x14ac:dyDescent="0.3">
      <c r="A329">
        <v>326</v>
      </c>
      <c r="B329" t="s">
        <v>220</v>
      </c>
      <c r="C329" s="4">
        <v>0</v>
      </c>
      <c r="D329">
        <v>0</v>
      </c>
      <c r="E329" t="s">
        <v>212</v>
      </c>
      <c r="F329" t="s">
        <v>215</v>
      </c>
    </row>
    <row r="330" spans="1:6" x14ac:dyDescent="0.3">
      <c r="A330">
        <v>327</v>
      </c>
      <c r="B330" t="s">
        <v>220</v>
      </c>
      <c r="C330" s="4">
        <v>0</v>
      </c>
      <c r="D330">
        <v>0</v>
      </c>
      <c r="E330" t="s">
        <v>212</v>
      </c>
      <c r="F330" t="s">
        <v>215</v>
      </c>
    </row>
    <row r="331" spans="1:6" x14ac:dyDescent="0.3">
      <c r="A331">
        <v>328</v>
      </c>
      <c r="B331" t="s">
        <v>220</v>
      </c>
      <c r="C331" s="4">
        <v>0</v>
      </c>
      <c r="D331">
        <v>0</v>
      </c>
      <c r="E331" t="s">
        <v>212</v>
      </c>
      <c r="F331" t="s">
        <v>215</v>
      </c>
    </row>
    <row r="332" spans="1:6" x14ac:dyDescent="0.3">
      <c r="A332">
        <v>329</v>
      </c>
      <c r="B332" t="s">
        <v>220</v>
      </c>
      <c r="C332" s="4">
        <v>0</v>
      </c>
      <c r="D332">
        <v>0</v>
      </c>
      <c r="E332" t="s">
        <v>212</v>
      </c>
      <c r="F332" t="s">
        <v>215</v>
      </c>
    </row>
    <row r="333" spans="1:6" x14ac:dyDescent="0.3">
      <c r="A333">
        <v>330</v>
      </c>
      <c r="B333" t="s">
        <v>220</v>
      </c>
      <c r="C333" s="4">
        <v>0</v>
      </c>
      <c r="D333">
        <v>0</v>
      </c>
      <c r="E333" t="s">
        <v>212</v>
      </c>
      <c r="F333" t="s">
        <v>215</v>
      </c>
    </row>
    <row r="334" spans="1:6" x14ac:dyDescent="0.3">
      <c r="A334">
        <v>331</v>
      </c>
      <c r="B334" t="s">
        <v>220</v>
      </c>
      <c r="C334" s="4">
        <v>0</v>
      </c>
      <c r="D334">
        <v>0</v>
      </c>
      <c r="E334" t="s">
        <v>212</v>
      </c>
      <c r="F334" t="s">
        <v>215</v>
      </c>
    </row>
    <row r="335" spans="1:6" x14ac:dyDescent="0.3">
      <c r="A335">
        <v>332</v>
      </c>
      <c r="B335" t="s">
        <v>220</v>
      </c>
      <c r="C335" s="4">
        <v>0</v>
      </c>
      <c r="D335">
        <v>0</v>
      </c>
      <c r="E335" t="s">
        <v>212</v>
      </c>
      <c r="F335" t="s">
        <v>215</v>
      </c>
    </row>
    <row r="336" spans="1:6" x14ac:dyDescent="0.3">
      <c r="A336">
        <v>333</v>
      </c>
      <c r="B336" t="s">
        <v>220</v>
      </c>
      <c r="C336" s="4">
        <v>0</v>
      </c>
      <c r="D336">
        <v>0</v>
      </c>
      <c r="E336" t="s">
        <v>212</v>
      </c>
      <c r="F336" t="s">
        <v>215</v>
      </c>
    </row>
    <row r="337" spans="1:6" x14ac:dyDescent="0.3">
      <c r="A337">
        <v>334</v>
      </c>
      <c r="B337" t="s">
        <v>220</v>
      </c>
      <c r="C337" s="4">
        <v>0</v>
      </c>
      <c r="D337">
        <v>0</v>
      </c>
      <c r="E337" t="s">
        <v>212</v>
      </c>
      <c r="F337" t="s">
        <v>215</v>
      </c>
    </row>
    <row r="338" spans="1:6" x14ac:dyDescent="0.3">
      <c r="A338">
        <v>335</v>
      </c>
      <c r="B338" t="s">
        <v>220</v>
      </c>
      <c r="C338" s="4">
        <v>0</v>
      </c>
      <c r="D338">
        <v>0</v>
      </c>
      <c r="E338" t="s">
        <v>212</v>
      </c>
      <c r="F338" t="s">
        <v>215</v>
      </c>
    </row>
    <row r="339" spans="1:6" x14ac:dyDescent="0.3">
      <c r="A339">
        <v>336</v>
      </c>
      <c r="B339" t="s">
        <v>220</v>
      </c>
      <c r="C339" s="4">
        <v>0</v>
      </c>
      <c r="D339">
        <v>0</v>
      </c>
      <c r="E339" t="s">
        <v>212</v>
      </c>
      <c r="F339" t="s">
        <v>215</v>
      </c>
    </row>
    <row r="340" spans="1:6" x14ac:dyDescent="0.3">
      <c r="A340">
        <v>337</v>
      </c>
      <c r="B340" t="s">
        <v>220</v>
      </c>
      <c r="C340" s="4">
        <v>0</v>
      </c>
      <c r="D340">
        <v>0</v>
      </c>
      <c r="E340" t="s">
        <v>212</v>
      </c>
      <c r="F340" t="s">
        <v>215</v>
      </c>
    </row>
    <row r="341" spans="1:6" x14ac:dyDescent="0.3">
      <c r="A341">
        <v>338</v>
      </c>
      <c r="B341" t="s">
        <v>220</v>
      </c>
      <c r="C341" s="4">
        <v>0</v>
      </c>
      <c r="D341">
        <v>0</v>
      </c>
      <c r="E341" t="s">
        <v>212</v>
      </c>
      <c r="F341" t="s">
        <v>215</v>
      </c>
    </row>
    <row r="342" spans="1:6" x14ac:dyDescent="0.3">
      <c r="A342">
        <v>339</v>
      </c>
      <c r="B342" t="s">
        <v>220</v>
      </c>
      <c r="C342" s="4">
        <v>0</v>
      </c>
      <c r="D342">
        <v>0</v>
      </c>
      <c r="E342" t="s">
        <v>212</v>
      </c>
      <c r="F342" t="s">
        <v>215</v>
      </c>
    </row>
    <row r="343" spans="1:6" x14ac:dyDescent="0.3">
      <c r="A343">
        <v>340</v>
      </c>
      <c r="B343" t="s">
        <v>220</v>
      </c>
      <c r="C343" s="4">
        <v>0</v>
      </c>
      <c r="D343">
        <v>0</v>
      </c>
      <c r="E343" t="s">
        <v>212</v>
      </c>
      <c r="F343" t="s">
        <v>215</v>
      </c>
    </row>
    <row r="344" spans="1:6" x14ac:dyDescent="0.3">
      <c r="A344">
        <v>341</v>
      </c>
      <c r="B344" t="s">
        <v>220</v>
      </c>
      <c r="C344" s="4">
        <v>0</v>
      </c>
      <c r="D344">
        <v>0</v>
      </c>
      <c r="E344" t="s">
        <v>212</v>
      </c>
      <c r="F344" t="s">
        <v>215</v>
      </c>
    </row>
    <row r="345" spans="1:6" x14ac:dyDescent="0.3">
      <c r="A345">
        <v>342</v>
      </c>
      <c r="B345" t="s">
        <v>220</v>
      </c>
      <c r="C345" s="4">
        <v>0</v>
      </c>
      <c r="D345">
        <v>0</v>
      </c>
      <c r="E345" t="s">
        <v>212</v>
      </c>
      <c r="F345" t="s">
        <v>215</v>
      </c>
    </row>
    <row r="346" spans="1:6" x14ac:dyDescent="0.3">
      <c r="A346">
        <v>343</v>
      </c>
      <c r="B346" t="s">
        <v>220</v>
      </c>
      <c r="C346" s="4">
        <v>0</v>
      </c>
      <c r="D346">
        <v>0</v>
      </c>
      <c r="E346" t="s">
        <v>212</v>
      </c>
      <c r="F346" t="s">
        <v>215</v>
      </c>
    </row>
    <row r="347" spans="1:6" x14ac:dyDescent="0.3">
      <c r="A347">
        <v>344</v>
      </c>
      <c r="B347" t="s">
        <v>220</v>
      </c>
      <c r="C347" s="4">
        <v>0</v>
      </c>
      <c r="D347">
        <v>0</v>
      </c>
      <c r="E347" t="s">
        <v>212</v>
      </c>
      <c r="F347" t="s">
        <v>215</v>
      </c>
    </row>
    <row r="348" spans="1:6" x14ac:dyDescent="0.3">
      <c r="A348">
        <v>345</v>
      </c>
      <c r="B348" t="s">
        <v>220</v>
      </c>
      <c r="C348" s="4">
        <v>0</v>
      </c>
      <c r="D348">
        <v>0</v>
      </c>
      <c r="E348" t="s">
        <v>212</v>
      </c>
      <c r="F348" t="s">
        <v>215</v>
      </c>
    </row>
    <row r="349" spans="1:6" x14ac:dyDescent="0.3">
      <c r="A349">
        <v>346</v>
      </c>
      <c r="B349" t="s">
        <v>220</v>
      </c>
      <c r="C349" s="4">
        <v>0</v>
      </c>
      <c r="D349">
        <v>0</v>
      </c>
      <c r="E349" t="s">
        <v>212</v>
      </c>
      <c r="F349" t="s">
        <v>215</v>
      </c>
    </row>
    <row r="350" spans="1:6" x14ac:dyDescent="0.3">
      <c r="A350">
        <v>347</v>
      </c>
      <c r="B350" t="s">
        <v>220</v>
      </c>
      <c r="C350" s="4">
        <v>0</v>
      </c>
      <c r="D350">
        <v>0</v>
      </c>
      <c r="E350" t="s">
        <v>212</v>
      </c>
      <c r="F350" t="s">
        <v>215</v>
      </c>
    </row>
    <row r="351" spans="1:6" x14ac:dyDescent="0.3">
      <c r="A351">
        <v>348</v>
      </c>
      <c r="B351" t="s">
        <v>220</v>
      </c>
      <c r="C351" s="4">
        <v>0</v>
      </c>
      <c r="D351">
        <v>0</v>
      </c>
      <c r="E351" t="s">
        <v>212</v>
      </c>
      <c r="F351" t="s">
        <v>215</v>
      </c>
    </row>
    <row r="352" spans="1:6" x14ac:dyDescent="0.3">
      <c r="A352">
        <v>349</v>
      </c>
      <c r="B352" t="s">
        <v>220</v>
      </c>
      <c r="C352" s="4">
        <v>0</v>
      </c>
      <c r="D352">
        <v>0</v>
      </c>
      <c r="E352" t="s">
        <v>212</v>
      </c>
      <c r="F352" t="s">
        <v>215</v>
      </c>
    </row>
    <row r="353" spans="1:6" x14ac:dyDescent="0.3">
      <c r="A353">
        <v>350</v>
      </c>
      <c r="B353" t="s">
        <v>220</v>
      </c>
      <c r="C353" s="4">
        <v>0</v>
      </c>
      <c r="D353">
        <v>0</v>
      </c>
      <c r="E353" t="s">
        <v>212</v>
      </c>
      <c r="F353" t="s">
        <v>215</v>
      </c>
    </row>
    <row r="354" spans="1:6" x14ac:dyDescent="0.3">
      <c r="A354">
        <v>351</v>
      </c>
      <c r="B354" t="s">
        <v>220</v>
      </c>
      <c r="C354" s="4">
        <v>0</v>
      </c>
      <c r="D354">
        <v>0</v>
      </c>
      <c r="E354" t="s">
        <v>212</v>
      </c>
      <c r="F354" t="s">
        <v>215</v>
      </c>
    </row>
    <row r="355" spans="1:6" x14ac:dyDescent="0.3">
      <c r="A355">
        <v>352</v>
      </c>
      <c r="B355" t="s">
        <v>220</v>
      </c>
      <c r="C355" s="4">
        <v>0</v>
      </c>
      <c r="D355">
        <v>0</v>
      </c>
      <c r="E355" t="s">
        <v>212</v>
      </c>
      <c r="F355" t="s">
        <v>215</v>
      </c>
    </row>
    <row r="356" spans="1:6" x14ac:dyDescent="0.3">
      <c r="A356">
        <v>353</v>
      </c>
      <c r="B356" t="s">
        <v>220</v>
      </c>
      <c r="C356" s="4">
        <v>0</v>
      </c>
      <c r="D356">
        <v>0</v>
      </c>
      <c r="E356" t="s">
        <v>212</v>
      </c>
      <c r="F356" t="s">
        <v>215</v>
      </c>
    </row>
    <row r="357" spans="1:6" x14ac:dyDescent="0.3">
      <c r="A357">
        <v>354</v>
      </c>
      <c r="B357" t="s">
        <v>220</v>
      </c>
      <c r="C357" s="4">
        <v>0</v>
      </c>
      <c r="D357">
        <v>0</v>
      </c>
      <c r="E357" t="s">
        <v>212</v>
      </c>
      <c r="F357" t="s">
        <v>215</v>
      </c>
    </row>
    <row r="358" spans="1:6" x14ac:dyDescent="0.3">
      <c r="A358">
        <v>355</v>
      </c>
      <c r="B358" t="s">
        <v>220</v>
      </c>
      <c r="C358" s="4">
        <v>0</v>
      </c>
      <c r="D358">
        <v>0</v>
      </c>
      <c r="E358" t="s">
        <v>212</v>
      </c>
      <c r="F358" t="s">
        <v>215</v>
      </c>
    </row>
    <row r="359" spans="1:6" x14ac:dyDescent="0.3">
      <c r="A359">
        <v>356</v>
      </c>
      <c r="B359" t="s">
        <v>220</v>
      </c>
      <c r="C359" s="4">
        <v>0</v>
      </c>
      <c r="D359">
        <v>0</v>
      </c>
      <c r="E359" t="s">
        <v>212</v>
      </c>
      <c r="F359" t="s">
        <v>215</v>
      </c>
    </row>
    <row r="360" spans="1:6" x14ac:dyDescent="0.3">
      <c r="A360">
        <v>357</v>
      </c>
      <c r="B360" t="s">
        <v>220</v>
      </c>
      <c r="C360" s="4">
        <v>0</v>
      </c>
      <c r="D360">
        <v>0</v>
      </c>
      <c r="E360" t="s">
        <v>212</v>
      </c>
      <c r="F360" t="s">
        <v>215</v>
      </c>
    </row>
    <row r="361" spans="1:6" x14ac:dyDescent="0.3">
      <c r="A361">
        <v>358</v>
      </c>
      <c r="B361" t="s">
        <v>220</v>
      </c>
      <c r="C361" s="4">
        <v>0</v>
      </c>
      <c r="D361">
        <v>0</v>
      </c>
      <c r="E361" t="s">
        <v>212</v>
      </c>
      <c r="F361" t="s">
        <v>215</v>
      </c>
    </row>
    <row r="362" spans="1:6" x14ac:dyDescent="0.3">
      <c r="A362">
        <v>359</v>
      </c>
      <c r="B362" t="s">
        <v>220</v>
      </c>
      <c r="C362" s="4">
        <v>0</v>
      </c>
      <c r="D362">
        <v>0</v>
      </c>
      <c r="E362" t="s">
        <v>212</v>
      </c>
      <c r="F362" t="s">
        <v>215</v>
      </c>
    </row>
    <row r="363" spans="1:6" x14ac:dyDescent="0.3">
      <c r="A363">
        <v>360</v>
      </c>
      <c r="B363" t="s">
        <v>220</v>
      </c>
      <c r="C363" s="4">
        <v>0</v>
      </c>
      <c r="D363">
        <v>0</v>
      </c>
      <c r="E363" t="s">
        <v>212</v>
      </c>
      <c r="F363" t="s">
        <v>215</v>
      </c>
    </row>
    <row r="364" spans="1:6" x14ac:dyDescent="0.3">
      <c r="A364">
        <v>361</v>
      </c>
      <c r="B364" t="s">
        <v>220</v>
      </c>
      <c r="C364" s="4">
        <v>0</v>
      </c>
      <c r="D364">
        <v>0</v>
      </c>
      <c r="E364" t="s">
        <v>212</v>
      </c>
      <c r="F364" t="s">
        <v>215</v>
      </c>
    </row>
    <row r="365" spans="1:6" x14ac:dyDescent="0.3">
      <c r="A365">
        <v>362</v>
      </c>
      <c r="B365" t="s">
        <v>220</v>
      </c>
      <c r="C365" s="4">
        <v>0</v>
      </c>
      <c r="D365">
        <v>0</v>
      </c>
      <c r="E365" t="s">
        <v>212</v>
      </c>
      <c r="F365" t="s">
        <v>215</v>
      </c>
    </row>
    <row r="366" spans="1:6" x14ac:dyDescent="0.3">
      <c r="A366">
        <v>363</v>
      </c>
      <c r="B366" t="s">
        <v>220</v>
      </c>
      <c r="C366" s="4">
        <v>0</v>
      </c>
      <c r="D366">
        <v>0</v>
      </c>
      <c r="E366" t="s">
        <v>212</v>
      </c>
      <c r="F366" t="s">
        <v>215</v>
      </c>
    </row>
    <row r="367" spans="1:6" x14ac:dyDescent="0.3">
      <c r="A367">
        <v>364</v>
      </c>
      <c r="B367" t="s">
        <v>220</v>
      </c>
      <c r="C367" s="4">
        <v>0</v>
      </c>
      <c r="D367">
        <v>0</v>
      </c>
      <c r="E367" t="s">
        <v>212</v>
      </c>
      <c r="F367" t="s">
        <v>215</v>
      </c>
    </row>
    <row r="368" spans="1:6" x14ac:dyDescent="0.3">
      <c r="A368">
        <v>365</v>
      </c>
      <c r="B368" t="s">
        <v>220</v>
      </c>
      <c r="C368" s="4">
        <v>0</v>
      </c>
      <c r="D368">
        <v>0</v>
      </c>
      <c r="E368" t="s">
        <v>212</v>
      </c>
      <c r="F368" t="s">
        <v>215</v>
      </c>
    </row>
    <row r="369" spans="1:6" x14ac:dyDescent="0.3">
      <c r="A369">
        <v>366</v>
      </c>
      <c r="B369" t="s">
        <v>220</v>
      </c>
      <c r="C369" s="4">
        <v>0</v>
      </c>
      <c r="D369">
        <v>0</v>
      </c>
      <c r="E369" t="s">
        <v>212</v>
      </c>
      <c r="F369" t="s">
        <v>215</v>
      </c>
    </row>
    <row r="370" spans="1:6" x14ac:dyDescent="0.3">
      <c r="A370">
        <v>367</v>
      </c>
      <c r="B370" t="s">
        <v>220</v>
      </c>
      <c r="C370" s="4">
        <v>0</v>
      </c>
      <c r="D370">
        <v>0</v>
      </c>
      <c r="E370" t="s">
        <v>212</v>
      </c>
      <c r="F370" t="s">
        <v>215</v>
      </c>
    </row>
    <row r="371" spans="1:6" x14ac:dyDescent="0.3">
      <c r="A371">
        <v>368</v>
      </c>
      <c r="B371" t="s">
        <v>220</v>
      </c>
      <c r="C371" s="4">
        <v>0</v>
      </c>
      <c r="D371">
        <v>0</v>
      </c>
      <c r="E371" t="s">
        <v>212</v>
      </c>
      <c r="F371" t="s">
        <v>215</v>
      </c>
    </row>
    <row r="372" spans="1:6" x14ac:dyDescent="0.3">
      <c r="A372">
        <v>369</v>
      </c>
      <c r="B372" t="s">
        <v>220</v>
      </c>
      <c r="C372" s="4">
        <v>0</v>
      </c>
      <c r="D372">
        <v>0</v>
      </c>
      <c r="E372" t="s">
        <v>212</v>
      </c>
      <c r="F372" t="s">
        <v>215</v>
      </c>
    </row>
    <row r="373" spans="1:6" x14ac:dyDescent="0.3">
      <c r="A373">
        <v>370</v>
      </c>
      <c r="B373" t="s">
        <v>220</v>
      </c>
      <c r="C373" s="4">
        <v>0</v>
      </c>
      <c r="D373">
        <v>0</v>
      </c>
      <c r="E373" t="s">
        <v>212</v>
      </c>
      <c r="F373" t="s">
        <v>215</v>
      </c>
    </row>
    <row r="374" spans="1:6" x14ac:dyDescent="0.3">
      <c r="A374">
        <v>371</v>
      </c>
      <c r="B374" t="s">
        <v>220</v>
      </c>
      <c r="C374" s="4">
        <v>0</v>
      </c>
      <c r="D374">
        <v>0</v>
      </c>
      <c r="E374" t="s">
        <v>212</v>
      </c>
      <c r="F374" t="s">
        <v>215</v>
      </c>
    </row>
    <row r="375" spans="1:6" x14ac:dyDescent="0.3">
      <c r="A375">
        <v>372</v>
      </c>
      <c r="B375" t="s">
        <v>220</v>
      </c>
      <c r="C375" s="4">
        <v>0</v>
      </c>
      <c r="D375">
        <v>0</v>
      </c>
      <c r="E375" t="s">
        <v>212</v>
      </c>
      <c r="F375" t="s">
        <v>215</v>
      </c>
    </row>
    <row r="376" spans="1:6" x14ac:dyDescent="0.3">
      <c r="A376">
        <v>373</v>
      </c>
      <c r="B376" t="s">
        <v>220</v>
      </c>
      <c r="C376" s="4">
        <v>0</v>
      </c>
      <c r="D376">
        <v>0</v>
      </c>
      <c r="E376" t="s">
        <v>212</v>
      </c>
      <c r="F376" t="s">
        <v>215</v>
      </c>
    </row>
    <row r="377" spans="1:6" x14ac:dyDescent="0.3">
      <c r="A377">
        <v>374</v>
      </c>
      <c r="B377" t="s">
        <v>220</v>
      </c>
      <c r="C377" s="4">
        <v>0</v>
      </c>
      <c r="D377">
        <v>0</v>
      </c>
      <c r="E377" t="s">
        <v>212</v>
      </c>
      <c r="F377" t="s">
        <v>215</v>
      </c>
    </row>
    <row r="378" spans="1:6" x14ac:dyDescent="0.3">
      <c r="A378">
        <v>375</v>
      </c>
      <c r="B378" t="s">
        <v>220</v>
      </c>
      <c r="C378" s="4">
        <v>0</v>
      </c>
      <c r="D378">
        <v>0</v>
      </c>
      <c r="E378" t="s">
        <v>212</v>
      </c>
      <c r="F378" t="s">
        <v>215</v>
      </c>
    </row>
    <row r="379" spans="1:6" x14ac:dyDescent="0.3">
      <c r="A379">
        <v>376</v>
      </c>
      <c r="B379" t="s">
        <v>220</v>
      </c>
      <c r="C379" s="4">
        <v>0</v>
      </c>
      <c r="D379">
        <v>0</v>
      </c>
      <c r="E379" t="s">
        <v>212</v>
      </c>
      <c r="F379" t="s">
        <v>215</v>
      </c>
    </row>
    <row r="380" spans="1:6" x14ac:dyDescent="0.3">
      <c r="A380">
        <v>377</v>
      </c>
      <c r="B380" t="s">
        <v>220</v>
      </c>
      <c r="C380" s="4">
        <v>0</v>
      </c>
      <c r="D380">
        <v>0</v>
      </c>
      <c r="E380" t="s">
        <v>212</v>
      </c>
      <c r="F380" t="s">
        <v>215</v>
      </c>
    </row>
    <row r="381" spans="1:6" x14ac:dyDescent="0.3">
      <c r="A381">
        <v>378</v>
      </c>
      <c r="B381" t="s">
        <v>220</v>
      </c>
      <c r="C381" s="4">
        <v>0</v>
      </c>
      <c r="D381">
        <v>0</v>
      </c>
      <c r="E381" t="s">
        <v>212</v>
      </c>
      <c r="F381" t="s">
        <v>215</v>
      </c>
    </row>
    <row r="382" spans="1:6" x14ac:dyDescent="0.3">
      <c r="A382">
        <v>379</v>
      </c>
      <c r="B382" t="s">
        <v>220</v>
      </c>
      <c r="C382" s="4">
        <v>0</v>
      </c>
      <c r="D382">
        <v>0</v>
      </c>
      <c r="E382" t="s">
        <v>212</v>
      </c>
      <c r="F382" t="s">
        <v>215</v>
      </c>
    </row>
    <row r="383" spans="1:6" x14ac:dyDescent="0.3">
      <c r="A383">
        <v>380</v>
      </c>
      <c r="B383" t="s">
        <v>220</v>
      </c>
      <c r="C383" s="4">
        <v>0</v>
      </c>
      <c r="D383">
        <v>0</v>
      </c>
      <c r="E383" t="s">
        <v>212</v>
      </c>
      <c r="F383" t="s">
        <v>215</v>
      </c>
    </row>
    <row r="384" spans="1:6" x14ac:dyDescent="0.3">
      <c r="A384">
        <v>381</v>
      </c>
      <c r="B384" t="s">
        <v>220</v>
      </c>
      <c r="C384" s="4">
        <v>0</v>
      </c>
      <c r="D384">
        <v>0</v>
      </c>
      <c r="E384" t="s">
        <v>212</v>
      </c>
      <c r="F384" t="s">
        <v>215</v>
      </c>
    </row>
    <row r="385" spans="1:6" x14ac:dyDescent="0.3">
      <c r="A385">
        <v>382</v>
      </c>
      <c r="B385" t="s">
        <v>220</v>
      </c>
      <c r="C385" s="4">
        <v>0</v>
      </c>
      <c r="D385">
        <v>0</v>
      </c>
      <c r="E385" t="s">
        <v>212</v>
      </c>
      <c r="F385" t="s">
        <v>215</v>
      </c>
    </row>
    <row r="386" spans="1:6" x14ac:dyDescent="0.3">
      <c r="A386">
        <v>383</v>
      </c>
      <c r="B386" t="s">
        <v>220</v>
      </c>
      <c r="C386" s="4">
        <v>0</v>
      </c>
      <c r="D386">
        <v>0</v>
      </c>
      <c r="E386" t="s">
        <v>212</v>
      </c>
      <c r="F386" t="s">
        <v>215</v>
      </c>
    </row>
    <row r="387" spans="1:6" x14ac:dyDescent="0.3">
      <c r="A387">
        <v>384</v>
      </c>
      <c r="B387" t="s">
        <v>220</v>
      </c>
      <c r="C387" s="4">
        <v>0</v>
      </c>
      <c r="D387">
        <v>0</v>
      </c>
      <c r="E387" t="s">
        <v>212</v>
      </c>
      <c r="F387" t="s">
        <v>215</v>
      </c>
    </row>
    <row r="388" spans="1:6" x14ac:dyDescent="0.3">
      <c r="A388">
        <v>385</v>
      </c>
      <c r="B388" t="s">
        <v>220</v>
      </c>
      <c r="C388" s="4">
        <v>0</v>
      </c>
      <c r="D388">
        <v>0</v>
      </c>
      <c r="E388" t="s">
        <v>212</v>
      </c>
      <c r="F388" t="s">
        <v>215</v>
      </c>
    </row>
    <row r="389" spans="1:6" x14ac:dyDescent="0.3">
      <c r="A389">
        <v>386</v>
      </c>
      <c r="B389" t="s">
        <v>220</v>
      </c>
      <c r="C389" s="4">
        <v>0</v>
      </c>
      <c r="D389">
        <v>0</v>
      </c>
      <c r="E389" t="s">
        <v>212</v>
      </c>
      <c r="F389" t="s">
        <v>215</v>
      </c>
    </row>
    <row r="390" spans="1:6" x14ac:dyDescent="0.3">
      <c r="A390">
        <v>387</v>
      </c>
      <c r="B390" t="s">
        <v>220</v>
      </c>
      <c r="C390" s="4">
        <v>0</v>
      </c>
      <c r="D390">
        <v>0</v>
      </c>
      <c r="E390" t="s">
        <v>212</v>
      </c>
      <c r="F390" t="s">
        <v>215</v>
      </c>
    </row>
    <row r="391" spans="1:6" x14ac:dyDescent="0.3">
      <c r="A391">
        <v>388</v>
      </c>
      <c r="B391" t="s">
        <v>220</v>
      </c>
      <c r="C391" s="4">
        <v>0</v>
      </c>
      <c r="D391">
        <v>0</v>
      </c>
      <c r="E391" t="s">
        <v>212</v>
      </c>
      <c r="F391" t="s">
        <v>215</v>
      </c>
    </row>
    <row r="392" spans="1:6" x14ac:dyDescent="0.3">
      <c r="A392">
        <v>389</v>
      </c>
      <c r="B392" t="s">
        <v>220</v>
      </c>
      <c r="C392" s="4">
        <v>0</v>
      </c>
      <c r="D392">
        <v>0</v>
      </c>
      <c r="E392" t="s">
        <v>212</v>
      </c>
      <c r="F392" t="s">
        <v>215</v>
      </c>
    </row>
    <row r="393" spans="1:6" x14ac:dyDescent="0.3">
      <c r="A393">
        <v>390</v>
      </c>
      <c r="B393" t="s">
        <v>220</v>
      </c>
      <c r="C393" s="4">
        <v>0</v>
      </c>
      <c r="D393">
        <v>0</v>
      </c>
      <c r="E393" t="s">
        <v>212</v>
      </c>
      <c r="F393" t="s">
        <v>215</v>
      </c>
    </row>
    <row r="394" spans="1:6" x14ac:dyDescent="0.3">
      <c r="A394">
        <v>391</v>
      </c>
      <c r="B394" t="s">
        <v>220</v>
      </c>
      <c r="C394" s="4">
        <v>0</v>
      </c>
      <c r="D394">
        <v>0</v>
      </c>
      <c r="E394" t="s">
        <v>212</v>
      </c>
      <c r="F394" t="s">
        <v>215</v>
      </c>
    </row>
    <row r="395" spans="1:6" x14ac:dyDescent="0.3">
      <c r="A395">
        <v>392</v>
      </c>
      <c r="B395" t="s">
        <v>220</v>
      </c>
      <c r="C395" s="4">
        <v>0</v>
      </c>
      <c r="D395">
        <v>0</v>
      </c>
      <c r="E395" t="s">
        <v>212</v>
      </c>
      <c r="F395" t="s">
        <v>215</v>
      </c>
    </row>
    <row r="396" spans="1:6" x14ac:dyDescent="0.3">
      <c r="A396">
        <v>393</v>
      </c>
      <c r="B396" t="s">
        <v>220</v>
      </c>
      <c r="C396" s="4">
        <v>0</v>
      </c>
      <c r="D396">
        <v>0</v>
      </c>
      <c r="E396" t="s">
        <v>212</v>
      </c>
      <c r="F396" t="s">
        <v>215</v>
      </c>
    </row>
    <row r="397" spans="1:6" x14ac:dyDescent="0.3">
      <c r="A397">
        <v>394</v>
      </c>
      <c r="B397" t="s">
        <v>220</v>
      </c>
      <c r="C397" s="4">
        <v>0</v>
      </c>
      <c r="D397">
        <v>0</v>
      </c>
      <c r="E397" t="s">
        <v>212</v>
      </c>
      <c r="F397" t="s">
        <v>215</v>
      </c>
    </row>
    <row r="398" spans="1:6" x14ac:dyDescent="0.3">
      <c r="A398">
        <v>395</v>
      </c>
      <c r="B398" t="s">
        <v>220</v>
      </c>
      <c r="C398" s="4">
        <v>0</v>
      </c>
      <c r="D398">
        <v>0</v>
      </c>
      <c r="E398" t="s">
        <v>212</v>
      </c>
      <c r="F398" t="s">
        <v>215</v>
      </c>
    </row>
    <row r="399" spans="1:6" x14ac:dyDescent="0.3">
      <c r="A399">
        <v>396</v>
      </c>
      <c r="B399" t="s">
        <v>220</v>
      </c>
      <c r="C399" s="4">
        <v>0</v>
      </c>
      <c r="D399">
        <v>0</v>
      </c>
      <c r="E399" t="s">
        <v>212</v>
      </c>
      <c r="F399" t="s">
        <v>215</v>
      </c>
    </row>
    <row r="400" spans="1:6" x14ac:dyDescent="0.3">
      <c r="A400">
        <v>397</v>
      </c>
      <c r="B400" t="s">
        <v>220</v>
      </c>
      <c r="C400" s="4">
        <v>0</v>
      </c>
      <c r="D400">
        <v>0</v>
      </c>
      <c r="E400" t="s">
        <v>212</v>
      </c>
      <c r="F400" t="s">
        <v>215</v>
      </c>
    </row>
    <row r="401" spans="1:6" x14ac:dyDescent="0.3">
      <c r="A401">
        <v>398</v>
      </c>
      <c r="B401" t="s">
        <v>220</v>
      </c>
      <c r="C401" s="4">
        <v>0</v>
      </c>
      <c r="D401">
        <v>0</v>
      </c>
      <c r="E401" t="s">
        <v>212</v>
      </c>
      <c r="F401" t="s">
        <v>215</v>
      </c>
    </row>
    <row r="402" spans="1:6" x14ac:dyDescent="0.3">
      <c r="A402">
        <v>399</v>
      </c>
      <c r="B402" t="s">
        <v>220</v>
      </c>
      <c r="C402" s="4">
        <v>0</v>
      </c>
      <c r="D402">
        <v>0</v>
      </c>
      <c r="E402" t="s">
        <v>212</v>
      </c>
      <c r="F402" t="s">
        <v>215</v>
      </c>
    </row>
    <row r="403" spans="1:6" x14ac:dyDescent="0.3">
      <c r="A403">
        <v>400</v>
      </c>
      <c r="B403" t="s">
        <v>220</v>
      </c>
      <c r="C403" s="4">
        <v>0</v>
      </c>
      <c r="D403">
        <v>0</v>
      </c>
      <c r="E403" t="s">
        <v>212</v>
      </c>
      <c r="F403" t="s">
        <v>215</v>
      </c>
    </row>
    <row r="404" spans="1:6" x14ac:dyDescent="0.3">
      <c r="A404">
        <v>401</v>
      </c>
      <c r="B404" t="s">
        <v>220</v>
      </c>
      <c r="C404" s="4">
        <v>0</v>
      </c>
      <c r="D404">
        <v>0</v>
      </c>
      <c r="E404" t="s">
        <v>212</v>
      </c>
      <c r="F404" t="s">
        <v>215</v>
      </c>
    </row>
    <row r="405" spans="1:6" x14ac:dyDescent="0.3">
      <c r="A405">
        <v>402</v>
      </c>
      <c r="B405" t="s">
        <v>220</v>
      </c>
      <c r="C405" s="4">
        <v>0</v>
      </c>
      <c r="D405">
        <v>0</v>
      </c>
      <c r="E405" t="s">
        <v>212</v>
      </c>
      <c r="F405" t="s">
        <v>215</v>
      </c>
    </row>
    <row r="406" spans="1:6" x14ac:dyDescent="0.3">
      <c r="A406">
        <v>403</v>
      </c>
      <c r="B406" t="s">
        <v>220</v>
      </c>
      <c r="C406" s="4">
        <v>0</v>
      </c>
      <c r="D406">
        <v>0</v>
      </c>
      <c r="E406" t="s">
        <v>212</v>
      </c>
      <c r="F406" t="s">
        <v>215</v>
      </c>
    </row>
    <row r="407" spans="1:6" x14ac:dyDescent="0.3">
      <c r="A407">
        <v>404</v>
      </c>
      <c r="B407" t="s">
        <v>220</v>
      </c>
      <c r="C407" s="4">
        <v>0</v>
      </c>
      <c r="D407">
        <v>0</v>
      </c>
      <c r="E407" t="s">
        <v>212</v>
      </c>
      <c r="F407" t="s">
        <v>215</v>
      </c>
    </row>
    <row r="408" spans="1:6" x14ac:dyDescent="0.3">
      <c r="A408">
        <v>405</v>
      </c>
      <c r="B408" t="s">
        <v>220</v>
      </c>
      <c r="C408" s="4">
        <v>0</v>
      </c>
      <c r="D408">
        <v>0</v>
      </c>
      <c r="E408" t="s">
        <v>212</v>
      </c>
      <c r="F408" t="s">
        <v>215</v>
      </c>
    </row>
    <row r="409" spans="1:6" x14ac:dyDescent="0.3">
      <c r="A409">
        <v>406</v>
      </c>
      <c r="B409" t="s">
        <v>220</v>
      </c>
      <c r="C409" s="4">
        <v>0</v>
      </c>
      <c r="D409">
        <v>0</v>
      </c>
      <c r="E409" t="s">
        <v>212</v>
      </c>
      <c r="F409" t="s">
        <v>215</v>
      </c>
    </row>
    <row r="410" spans="1:6" x14ac:dyDescent="0.3">
      <c r="A410">
        <v>407</v>
      </c>
      <c r="B410" t="s">
        <v>220</v>
      </c>
      <c r="C410" s="4">
        <v>0</v>
      </c>
      <c r="D410">
        <v>0</v>
      </c>
      <c r="E410" t="s">
        <v>212</v>
      </c>
      <c r="F410" t="s">
        <v>215</v>
      </c>
    </row>
    <row r="411" spans="1:6" x14ac:dyDescent="0.3">
      <c r="A411">
        <v>408</v>
      </c>
      <c r="B411" t="s">
        <v>220</v>
      </c>
      <c r="C411" s="4">
        <v>0</v>
      </c>
      <c r="D411">
        <v>0</v>
      </c>
      <c r="E411" t="s">
        <v>212</v>
      </c>
      <c r="F411" t="s">
        <v>215</v>
      </c>
    </row>
    <row r="412" spans="1:6" x14ac:dyDescent="0.3">
      <c r="A412">
        <v>409</v>
      </c>
      <c r="B412" t="s">
        <v>220</v>
      </c>
      <c r="C412" s="4">
        <v>0</v>
      </c>
      <c r="D412">
        <v>0</v>
      </c>
      <c r="E412" t="s">
        <v>212</v>
      </c>
      <c r="F412" t="s">
        <v>215</v>
      </c>
    </row>
    <row r="413" spans="1:6" x14ac:dyDescent="0.3">
      <c r="A413">
        <v>410</v>
      </c>
      <c r="B413" t="s">
        <v>220</v>
      </c>
      <c r="C413" s="4">
        <v>0</v>
      </c>
      <c r="D413">
        <v>0</v>
      </c>
      <c r="E413" t="s">
        <v>212</v>
      </c>
      <c r="F413" t="s">
        <v>215</v>
      </c>
    </row>
    <row r="414" spans="1:6" x14ac:dyDescent="0.3">
      <c r="A414">
        <v>411</v>
      </c>
      <c r="B414" t="s">
        <v>220</v>
      </c>
      <c r="C414" s="4">
        <v>0</v>
      </c>
      <c r="D414">
        <v>0</v>
      </c>
      <c r="E414" t="s">
        <v>212</v>
      </c>
      <c r="F414" t="s">
        <v>215</v>
      </c>
    </row>
    <row r="415" spans="1:6" x14ac:dyDescent="0.3">
      <c r="A415">
        <v>412</v>
      </c>
      <c r="B415" t="s">
        <v>220</v>
      </c>
      <c r="C415" s="4">
        <v>0</v>
      </c>
      <c r="D415">
        <v>0</v>
      </c>
      <c r="E415" t="s">
        <v>212</v>
      </c>
      <c r="F415" t="s">
        <v>215</v>
      </c>
    </row>
    <row r="416" spans="1:6" x14ac:dyDescent="0.3">
      <c r="A416">
        <v>413</v>
      </c>
      <c r="B416" t="s">
        <v>220</v>
      </c>
      <c r="C416" s="4">
        <v>0</v>
      </c>
      <c r="D416">
        <v>0</v>
      </c>
      <c r="E416" t="s">
        <v>212</v>
      </c>
      <c r="F416" t="s">
        <v>215</v>
      </c>
    </row>
    <row r="417" spans="1:6" x14ac:dyDescent="0.3">
      <c r="A417">
        <v>414</v>
      </c>
      <c r="B417" t="s">
        <v>220</v>
      </c>
      <c r="C417" s="4">
        <v>0</v>
      </c>
      <c r="D417">
        <v>0</v>
      </c>
      <c r="E417" t="s">
        <v>212</v>
      </c>
      <c r="F417" t="s">
        <v>215</v>
      </c>
    </row>
    <row r="418" spans="1:6" x14ac:dyDescent="0.3">
      <c r="A418">
        <v>415</v>
      </c>
      <c r="B418" t="s">
        <v>220</v>
      </c>
      <c r="C418" s="4">
        <v>0</v>
      </c>
      <c r="D418">
        <v>0</v>
      </c>
      <c r="E418" t="s">
        <v>212</v>
      </c>
      <c r="F418" t="s">
        <v>215</v>
      </c>
    </row>
    <row r="419" spans="1:6" x14ac:dyDescent="0.3">
      <c r="A419">
        <v>416</v>
      </c>
      <c r="B419" t="s">
        <v>220</v>
      </c>
      <c r="C419" s="4">
        <v>0</v>
      </c>
      <c r="D419">
        <v>0</v>
      </c>
      <c r="E419" t="s">
        <v>212</v>
      </c>
      <c r="F419" t="s">
        <v>215</v>
      </c>
    </row>
    <row r="420" spans="1:6" x14ac:dyDescent="0.3">
      <c r="A420">
        <v>417</v>
      </c>
      <c r="B420" t="s">
        <v>220</v>
      </c>
      <c r="C420" s="4">
        <v>0</v>
      </c>
      <c r="D420">
        <v>0</v>
      </c>
      <c r="E420" t="s">
        <v>212</v>
      </c>
      <c r="F420" t="s">
        <v>215</v>
      </c>
    </row>
    <row r="421" spans="1:6" x14ac:dyDescent="0.3">
      <c r="A421">
        <v>418</v>
      </c>
      <c r="B421" t="s">
        <v>220</v>
      </c>
      <c r="C421" s="4">
        <v>0</v>
      </c>
      <c r="D421">
        <v>0</v>
      </c>
      <c r="E421" t="s">
        <v>212</v>
      </c>
      <c r="F421" t="s">
        <v>215</v>
      </c>
    </row>
    <row r="422" spans="1:6" x14ac:dyDescent="0.3">
      <c r="A422">
        <v>419</v>
      </c>
      <c r="B422" t="s">
        <v>220</v>
      </c>
      <c r="C422" s="4">
        <v>0</v>
      </c>
      <c r="D422">
        <v>0</v>
      </c>
      <c r="E422" t="s">
        <v>212</v>
      </c>
      <c r="F422" t="s">
        <v>215</v>
      </c>
    </row>
    <row r="423" spans="1:6" x14ac:dyDescent="0.3">
      <c r="A423">
        <v>420</v>
      </c>
      <c r="B423" t="s">
        <v>220</v>
      </c>
      <c r="C423" s="4">
        <v>0</v>
      </c>
      <c r="D423">
        <v>0</v>
      </c>
      <c r="E423" t="s">
        <v>212</v>
      </c>
      <c r="F423" t="s">
        <v>215</v>
      </c>
    </row>
    <row r="424" spans="1:6" x14ac:dyDescent="0.3">
      <c r="A424">
        <v>421</v>
      </c>
      <c r="B424" t="s">
        <v>220</v>
      </c>
      <c r="C424" s="4">
        <v>0</v>
      </c>
      <c r="D424">
        <v>0</v>
      </c>
      <c r="E424" t="s">
        <v>212</v>
      </c>
      <c r="F424" t="s">
        <v>215</v>
      </c>
    </row>
    <row r="425" spans="1:6" x14ac:dyDescent="0.3">
      <c r="A425">
        <v>422</v>
      </c>
      <c r="B425" t="s">
        <v>220</v>
      </c>
      <c r="C425" s="4">
        <v>0</v>
      </c>
      <c r="D425">
        <v>0</v>
      </c>
      <c r="E425" t="s">
        <v>212</v>
      </c>
      <c r="F425" t="s">
        <v>215</v>
      </c>
    </row>
    <row r="426" spans="1:6" x14ac:dyDescent="0.3">
      <c r="A426">
        <v>423</v>
      </c>
      <c r="B426" t="s">
        <v>220</v>
      </c>
      <c r="C426" s="4">
        <v>0</v>
      </c>
      <c r="D426">
        <v>0</v>
      </c>
      <c r="E426" t="s">
        <v>212</v>
      </c>
      <c r="F426" t="s">
        <v>215</v>
      </c>
    </row>
    <row r="427" spans="1:6" x14ac:dyDescent="0.3">
      <c r="A427">
        <v>424</v>
      </c>
      <c r="B427" t="s">
        <v>220</v>
      </c>
      <c r="C427" s="4">
        <v>0</v>
      </c>
      <c r="D427">
        <v>0</v>
      </c>
      <c r="E427" t="s">
        <v>212</v>
      </c>
      <c r="F427" t="s">
        <v>215</v>
      </c>
    </row>
    <row r="428" spans="1:6" x14ac:dyDescent="0.3">
      <c r="A428">
        <v>425</v>
      </c>
      <c r="B428" t="s">
        <v>220</v>
      </c>
      <c r="C428" s="4">
        <v>0</v>
      </c>
      <c r="D428">
        <v>0</v>
      </c>
      <c r="E428" t="s">
        <v>212</v>
      </c>
      <c r="F428" t="s">
        <v>215</v>
      </c>
    </row>
    <row r="429" spans="1:6" x14ac:dyDescent="0.3">
      <c r="A429">
        <v>426</v>
      </c>
      <c r="B429" t="s">
        <v>220</v>
      </c>
      <c r="C429" s="4">
        <v>0</v>
      </c>
      <c r="D429">
        <v>0</v>
      </c>
      <c r="E429" t="s">
        <v>212</v>
      </c>
      <c r="F429" t="s">
        <v>215</v>
      </c>
    </row>
    <row r="430" spans="1:6" x14ac:dyDescent="0.3">
      <c r="A430">
        <v>427</v>
      </c>
      <c r="B430" t="s">
        <v>220</v>
      </c>
      <c r="C430" s="4">
        <v>0</v>
      </c>
      <c r="D430">
        <v>0</v>
      </c>
      <c r="E430" t="s">
        <v>212</v>
      </c>
      <c r="F430" t="s">
        <v>215</v>
      </c>
    </row>
    <row r="431" spans="1:6" x14ac:dyDescent="0.3">
      <c r="A431">
        <v>428</v>
      </c>
      <c r="B431" t="s">
        <v>220</v>
      </c>
      <c r="C431" s="4">
        <v>0</v>
      </c>
      <c r="D431">
        <v>0</v>
      </c>
      <c r="E431" t="s">
        <v>212</v>
      </c>
      <c r="F431" t="s">
        <v>215</v>
      </c>
    </row>
    <row r="432" spans="1:6" x14ac:dyDescent="0.3">
      <c r="A432">
        <v>429</v>
      </c>
      <c r="B432" t="s">
        <v>220</v>
      </c>
      <c r="C432" s="4">
        <v>0</v>
      </c>
      <c r="D432">
        <v>0</v>
      </c>
      <c r="E432" t="s">
        <v>212</v>
      </c>
      <c r="F432" t="s">
        <v>215</v>
      </c>
    </row>
    <row r="433" spans="1:6" x14ac:dyDescent="0.3">
      <c r="A433">
        <v>430</v>
      </c>
      <c r="B433" t="s">
        <v>220</v>
      </c>
      <c r="C433" s="4">
        <v>0</v>
      </c>
      <c r="D433">
        <v>0</v>
      </c>
      <c r="E433" t="s">
        <v>212</v>
      </c>
      <c r="F433" t="s">
        <v>215</v>
      </c>
    </row>
    <row r="434" spans="1:6" x14ac:dyDescent="0.3">
      <c r="A434">
        <v>431</v>
      </c>
      <c r="B434" t="s">
        <v>220</v>
      </c>
      <c r="C434" s="4">
        <v>0</v>
      </c>
      <c r="D434">
        <v>0</v>
      </c>
      <c r="E434" t="s">
        <v>212</v>
      </c>
      <c r="F434" t="s">
        <v>215</v>
      </c>
    </row>
    <row r="435" spans="1:6" x14ac:dyDescent="0.3">
      <c r="A435">
        <v>432</v>
      </c>
      <c r="B435" t="s">
        <v>220</v>
      </c>
      <c r="C435" s="4">
        <v>0</v>
      </c>
      <c r="D435">
        <v>0</v>
      </c>
      <c r="E435" t="s">
        <v>212</v>
      </c>
      <c r="F435" t="s">
        <v>215</v>
      </c>
    </row>
    <row r="436" spans="1:6" x14ac:dyDescent="0.3">
      <c r="A436">
        <v>433</v>
      </c>
      <c r="B436" t="s">
        <v>220</v>
      </c>
      <c r="C436" s="4">
        <v>0</v>
      </c>
      <c r="D436">
        <v>0</v>
      </c>
      <c r="E436" t="s">
        <v>212</v>
      </c>
      <c r="F436" t="s">
        <v>215</v>
      </c>
    </row>
    <row r="437" spans="1:6" x14ac:dyDescent="0.3">
      <c r="A437">
        <v>434</v>
      </c>
      <c r="B437" t="s">
        <v>220</v>
      </c>
      <c r="C437" s="4">
        <v>0</v>
      </c>
      <c r="D437">
        <v>0</v>
      </c>
      <c r="E437" t="s">
        <v>212</v>
      </c>
      <c r="F437" t="s">
        <v>215</v>
      </c>
    </row>
    <row r="438" spans="1:6" x14ac:dyDescent="0.3">
      <c r="A438">
        <v>435</v>
      </c>
      <c r="B438" t="s">
        <v>220</v>
      </c>
      <c r="C438" s="4">
        <v>0</v>
      </c>
      <c r="D438">
        <v>0</v>
      </c>
      <c r="E438" t="s">
        <v>212</v>
      </c>
      <c r="F438" t="s">
        <v>215</v>
      </c>
    </row>
    <row r="439" spans="1:6" x14ac:dyDescent="0.3">
      <c r="A439">
        <v>436</v>
      </c>
      <c r="B439" t="s">
        <v>220</v>
      </c>
      <c r="C439" s="4">
        <v>0</v>
      </c>
      <c r="D439">
        <v>0</v>
      </c>
      <c r="E439" t="s">
        <v>212</v>
      </c>
      <c r="F439" t="s">
        <v>215</v>
      </c>
    </row>
    <row r="440" spans="1:6" x14ac:dyDescent="0.3">
      <c r="A440">
        <v>437</v>
      </c>
      <c r="B440" t="s">
        <v>220</v>
      </c>
      <c r="C440" s="4">
        <v>0</v>
      </c>
      <c r="D440">
        <v>0</v>
      </c>
      <c r="E440" t="s">
        <v>212</v>
      </c>
      <c r="F440" t="s">
        <v>215</v>
      </c>
    </row>
    <row r="441" spans="1:6" x14ac:dyDescent="0.3">
      <c r="A441">
        <v>438</v>
      </c>
      <c r="B441" t="s">
        <v>220</v>
      </c>
      <c r="C441" s="4">
        <v>0</v>
      </c>
      <c r="D441">
        <v>0</v>
      </c>
      <c r="E441" t="s">
        <v>212</v>
      </c>
      <c r="F441" t="s">
        <v>215</v>
      </c>
    </row>
    <row r="442" spans="1:6" x14ac:dyDescent="0.3">
      <c r="A442">
        <v>439</v>
      </c>
      <c r="B442" t="s">
        <v>220</v>
      </c>
      <c r="C442" s="4">
        <v>0</v>
      </c>
      <c r="D442">
        <v>0</v>
      </c>
      <c r="E442" t="s">
        <v>212</v>
      </c>
      <c r="F442" t="s">
        <v>215</v>
      </c>
    </row>
    <row r="443" spans="1:6" x14ac:dyDescent="0.3">
      <c r="A443">
        <v>440</v>
      </c>
      <c r="B443" t="s">
        <v>220</v>
      </c>
      <c r="C443" s="4">
        <v>0</v>
      </c>
      <c r="D443">
        <v>0</v>
      </c>
      <c r="E443" t="s">
        <v>212</v>
      </c>
      <c r="F443" t="s">
        <v>215</v>
      </c>
    </row>
    <row r="444" spans="1:6" x14ac:dyDescent="0.3">
      <c r="A444">
        <v>441</v>
      </c>
      <c r="B444" t="s">
        <v>220</v>
      </c>
      <c r="C444" s="4">
        <v>0</v>
      </c>
      <c r="D444">
        <v>0</v>
      </c>
      <c r="E444" t="s">
        <v>212</v>
      </c>
      <c r="F444" t="s">
        <v>215</v>
      </c>
    </row>
    <row r="445" spans="1:6" x14ac:dyDescent="0.3">
      <c r="A445">
        <v>442</v>
      </c>
      <c r="B445" t="s">
        <v>220</v>
      </c>
      <c r="C445" s="4">
        <v>0</v>
      </c>
      <c r="D445">
        <v>0</v>
      </c>
      <c r="E445" t="s">
        <v>212</v>
      </c>
      <c r="F445" t="s">
        <v>215</v>
      </c>
    </row>
    <row r="446" spans="1:6" x14ac:dyDescent="0.3">
      <c r="A446">
        <v>443</v>
      </c>
      <c r="B446" t="s">
        <v>220</v>
      </c>
      <c r="C446" s="4">
        <v>0</v>
      </c>
      <c r="D446">
        <v>0</v>
      </c>
      <c r="E446" t="s">
        <v>212</v>
      </c>
      <c r="F446" t="s">
        <v>215</v>
      </c>
    </row>
    <row r="447" spans="1:6" x14ac:dyDescent="0.3">
      <c r="A447">
        <v>444</v>
      </c>
      <c r="B447" t="s">
        <v>220</v>
      </c>
      <c r="C447" s="4">
        <v>0</v>
      </c>
      <c r="D447">
        <v>0</v>
      </c>
      <c r="E447" t="s">
        <v>212</v>
      </c>
      <c r="F447" t="s">
        <v>215</v>
      </c>
    </row>
    <row r="448" spans="1:6" x14ac:dyDescent="0.3">
      <c r="A448">
        <v>445</v>
      </c>
      <c r="B448" t="s">
        <v>220</v>
      </c>
      <c r="C448" s="4">
        <v>0</v>
      </c>
      <c r="D448">
        <v>0</v>
      </c>
      <c r="E448" t="s">
        <v>212</v>
      </c>
      <c r="F448" t="s">
        <v>215</v>
      </c>
    </row>
    <row r="449" spans="1:6" x14ac:dyDescent="0.3">
      <c r="A449">
        <v>446</v>
      </c>
      <c r="B449" t="s">
        <v>220</v>
      </c>
      <c r="C449" s="4">
        <v>0</v>
      </c>
      <c r="D449">
        <v>0</v>
      </c>
      <c r="E449" t="s">
        <v>212</v>
      </c>
      <c r="F449" t="s">
        <v>215</v>
      </c>
    </row>
    <row r="450" spans="1:6" x14ac:dyDescent="0.3">
      <c r="A450">
        <v>447</v>
      </c>
      <c r="B450" t="s">
        <v>220</v>
      </c>
      <c r="C450" s="4">
        <v>0</v>
      </c>
      <c r="D450">
        <v>0</v>
      </c>
      <c r="E450" t="s">
        <v>212</v>
      </c>
      <c r="F450" t="s">
        <v>215</v>
      </c>
    </row>
    <row r="451" spans="1:6" x14ac:dyDescent="0.3">
      <c r="A451">
        <v>448</v>
      </c>
      <c r="B451" t="s">
        <v>220</v>
      </c>
      <c r="C451" s="4">
        <v>0</v>
      </c>
      <c r="D451">
        <v>0</v>
      </c>
      <c r="E451" t="s">
        <v>212</v>
      </c>
      <c r="F451" t="s">
        <v>215</v>
      </c>
    </row>
    <row r="452" spans="1:6" x14ac:dyDescent="0.3">
      <c r="A452">
        <v>449</v>
      </c>
      <c r="B452" t="s">
        <v>220</v>
      </c>
      <c r="C452" s="4">
        <v>0</v>
      </c>
      <c r="D452">
        <v>0</v>
      </c>
      <c r="E452" t="s">
        <v>212</v>
      </c>
      <c r="F452" t="s">
        <v>215</v>
      </c>
    </row>
    <row r="453" spans="1:6" x14ac:dyDescent="0.3">
      <c r="A453">
        <v>450</v>
      </c>
      <c r="B453" t="s">
        <v>220</v>
      </c>
      <c r="C453" s="4">
        <v>0</v>
      </c>
      <c r="D453">
        <v>0</v>
      </c>
      <c r="E453" t="s">
        <v>212</v>
      </c>
      <c r="F453" t="s">
        <v>215</v>
      </c>
    </row>
    <row r="454" spans="1:6" x14ac:dyDescent="0.3">
      <c r="A454">
        <v>451</v>
      </c>
      <c r="B454" t="s">
        <v>220</v>
      </c>
      <c r="C454" s="4">
        <v>0</v>
      </c>
      <c r="D454">
        <v>0</v>
      </c>
      <c r="E454" t="s">
        <v>212</v>
      </c>
      <c r="F454" t="s">
        <v>215</v>
      </c>
    </row>
    <row r="455" spans="1:6" x14ac:dyDescent="0.3">
      <c r="A455">
        <v>452</v>
      </c>
      <c r="B455" t="s">
        <v>220</v>
      </c>
      <c r="C455" s="4">
        <v>0</v>
      </c>
      <c r="D455">
        <v>0</v>
      </c>
      <c r="E455" t="s">
        <v>212</v>
      </c>
      <c r="F455" t="s">
        <v>215</v>
      </c>
    </row>
    <row r="456" spans="1:6" x14ac:dyDescent="0.3">
      <c r="A456">
        <v>453</v>
      </c>
      <c r="B456" t="s">
        <v>220</v>
      </c>
      <c r="C456" s="4">
        <v>0</v>
      </c>
      <c r="D456">
        <v>0</v>
      </c>
      <c r="E456" t="s">
        <v>212</v>
      </c>
      <c r="F456" t="s">
        <v>215</v>
      </c>
    </row>
    <row r="457" spans="1:6" x14ac:dyDescent="0.3">
      <c r="A457">
        <v>454</v>
      </c>
      <c r="B457" t="s">
        <v>220</v>
      </c>
      <c r="C457" s="4">
        <v>0</v>
      </c>
      <c r="D457">
        <v>0</v>
      </c>
      <c r="E457" t="s">
        <v>212</v>
      </c>
      <c r="F457" t="s">
        <v>215</v>
      </c>
    </row>
    <row r="458" spans="1:6" x14ac:dyDescent="0.3">
      <c r="A458">
        <v>455</v>
      </c>
      <c r="B458" t="s">
        <v>220</v>
      </c>
      <c r="C458" s="4">
        <v>0</v>
      </c>
      <c r="D458">
        <v>0</v>
      </c>
      <c r="E458" t="s">
        <v>212</v>
      </c>
      <c r="F458" t="s">
        <v>215</v>
      </c>
    </row>
    <row r="459" spans="1:6" x14ac:dyDescent="0.3">
      <c r="A459">
        <v>456</v>
      </c>
      <c r="B459" t="s">
        <v>220</v>
      </c>
      <c r="C459" s="4">
        <v>0</v>
      </c>
      <c r="D459">
        <v>0</v>
      </c>
      <c r="E459" t="s">
        <v>212</v>
      </c>
      <c r="F459" t="s">
        <v>215</v>
      </c>
    </row>
    <row r="460" spans="1:6" x14ac:dyDescent="0.3">
      <c r="A460">
        <v>457</v>
      </c>
      <c r="B460" t="s">
        <v>220</v>
      </c>
      <c r="C460" s="4">
        <v>0</v>
      </c>
      <c r="D460">
        <v>0</v>
      </c>
      <c r="E460" t="s">
        <v>212</v>
      </c>
      <c r="F460" t="s">
        <v>215</v>
      </c>
    </row>
    <row r="461" spans="1:6" x14ac:dyDescent="0.3">
      <c r="A461">
        <v>458</v>
      </c>
      <c r="B461" t="s">
        <v>220</v>
      </c>
      <c r="C461" s="4">
        <v>0</v>
      </c>
      <c r="D461">
        <v>0</v>
      </c>
      <c r="E461" t="s">
        <v>212</v>
      </c>
      <c r="F461" t="s">
        <v>215</v>
      </c>
    </row>
    <row r="462" spans="1:6" x14ac:dyDescent="0.3">
      <c r="A462">
        <v>459</v>
      </c>
      <c r="B462" t="s">
        <v>220</v>
      </c>
      <c r="C462" s="4">
        <v>0</v>
      </c>
      <c r="D462">
        <v>0</v>
      </c>
      <c r="E462" t="s">
        <v>212</v>
      </c>
      <c r="F462" t="s">
        <v>215</v>
      </c>
    </row>
    <row r="463" spans="1:6" x14ac:dyDescent="0.3">
      <c r="A463">
        <v>460</v>
      </c>
      <c r="B463" t="s">
        <v>220</v>
      </c>
      <c r="C463" s="4">
        <v>0</v>
      </c>
      <c r="D463">
        <v>0</v>
      </c>
      <c r="E463" t="s">
        <v>212</v>
      </c>
      <c r="F463" t="s">
        <v>215</v>
      </c>
    </row>
    <row r="464" spans="1:6" x14ac:dyDescent="0.3">
      <c r="A464">
        <v>461</v>
      </c>
      <c r="B464" t="s">
        <v>220</v>
      </c>
      <c r="C464" s="4">
        <v>0</v>
      </c>
      <c r="D464">
        <v>0</v>
      </c>
      <c r="E464" t="s">
        <v>212</v>
      </c>
      <c r="F464" t="s">
        <v>215</v>
      </c>
    </row>
    <row r="465" spans="1:6" x14ac:dyDescent="0.3">
      <c r="A465">
        <v>462</v>
      </c>
      <c r="B465" t="s">
        <v>220</v>
      </c>
      <c r="C465" s="4">
        <v>0</v>
      </c>
      <c r="D465">
        <v>0</v>
      </c>
      <c r="E465" t="s">
        <v>212</v>
      </c>
      <c r="F465" t="s">
        <v>215</v>
      </c>
    </row>
    <row r="466" spans="1:6" x14ac:dyDescent="0.3">
      <c r="A466">
        <v>463</v>
      </c>
      <c r="B466" t="s">
        <v>220</v>
      </c>
      <c r="C466" s="4">
        <v>0</v>
      </c>
      <c r="D466">
        <v>0</v>
      </c>
      <c r="E466" t="s">
        <v>212</v>
      </c>
      <c r="F466" t="s">
        <v>215</v>
      </c>
    </row>
    <row r="467" spans="1:6" x14ac:dyDescent="0.3">
      <c r="A467">
        <v>464</v>
      </c>
      <c r="B467" t="s">
        <v>220</v>
      </c>
      <c r="C467" s="4">
        <v>0</v>
      </c>
      <c r="D467">
        <v>0</v>
      </c>
      <c r="E467" t="s">
        <v>212</v>
      </c>
      <c r="F467" t="s">
        <v>215</v>
      </c>
    </row>
    <row r="468" spans="1:6" x14ac:dyDescent="0.3">
      <c r="A468">
        <v>465</v>
      </c>
      <c r="B468" t="s">
        <v>220</v>
      </c>
      <c r="C468" s="4">
        <v>0</v>
      </c>
      <c r="D468">
        <v>0</v>
      </c>
      <c r="E468" t="s">
        <v>212</v>
      </c>
      <c r="F468" t="s">
        <v>215</v>
      </c>
    </row>
    <row r="469" spans="1:6" x14ac:dyDescent="0.3">
      <c r="A469">
        <v>466</v>
      </c>
      <c r="B469" t="s">
        <v>220</v>
      </c>
      <c r="C469" s="4">
        <v>0</v>
      </c>
      <c r="D469">
        <v>0</v>
      </c>
      <c r="E469" t="s">
        <v>212</v>
      </c>
      <c r="F469" t="s">
        <v>215</v>
      </c>
    </row>
    <row r="470" spans="1:6" x14ac:dyDescent="0.3">
      <c r="A470">
        <v>467</v>
      </c>
      <c r="B470" t="s">
        <v>220</v>
      </c>
      <c r="C470" s="4">
        <v>0</v>
      </c>
      <c r="D470">
        <v>0</v>
      </c>
      <c r="E470" t="s">
        <v>212</v>
      </c>
      <c r="F470" t="s">
        <v>215</v>
      </c>
    </row>
    <row r="471" spans="1:6" x14ac:dyDescent="0.3">
      <c r="A471">
        <v>468</v>
      </c>
      <c r="B471" t="s">
        <v>220</v>
      </c>
      <c r="C471" s="4">
        <v>0</v>
      </c>
      <c r="D471">
        <v>0</v>
      </c>
      <c r="E471" t="s">
        <v>212</v>
      </c>
      <c r="F471" t="s">
        <v>215</v>
      </c>
    </row>
    <row r="472" spans="1:6" x14ac:dyDescent="0.3">
      <c r="A472">
        <v>469</v>
      </c>
      <c r="B472" t="s">
        <v>220</v>
      </c>
      <c r="C472" s="4">
        <v>0</v>
      </c>
      <c r="D472">
        <v>0</v>
      </c>
      <c r="E472" t="s">
        <v>212</v>
      </c>
      <c r="F472" t="s">
        <v>215</v>
      </c>
    </row>
    <row r="473" spans="1:6" x14ac:dyDescent="0.3">
      <c r="A473">
        <v>470</v>
      </c>
      <c r="B473" t="s">
        <v>220</v>
      </c>
      <c r="C473" s="4">
        <v>0</v>
      </c>
      <c r="D473">
        <v>0</v>
      </c>
      <c r="E473" t="s">
        <v>212</v>
      </c>
      <c r="F473" t="s">
        <v>215</v>
      </c>
    </row>
    <row r="474" spans="1:6" x14ac:dyDescent="0.3">
      <c r="A474">
        <v>471</v>
      </c>
      <c r="B474" t="s">
        <v>220</v>
      </c>
      <c r="C474" s="4">
        <v>0</v>
      </c>
      <c r="D474">
        <v>0</v>
      </c>
      <c r="E474" t="s">
        <v>212</v>
      </c>
      <c r="F474" t="s">
        <v>215</v>
      </c>
    </row>
    <row r="475" spans="1:6" x14ac:dyDescent="0.3">
      <c r="A475">
        <v>472</v>
      </c>
      <c r="B475" t="s">
        <v>220</v>
      </c>
      <c r="C475" s="4">
        <v>0</v>
      </c>
      <c r="D475">
        <v>0</v>
      </c>
      <c r="E475" t="s">
        <v>212</v>
      </c>
      <c r="F475" t="s">
        <v>215</v>
      </c>
    </row>
    <row r="476" spans="1:6" x14ac:dyDescent="0.3">
      <c r="A476">
        <v>473</v>
      </c>
      <c r="B476" t="s">
        <v>220</v>
      </c>
      <c r="C476" s="4">
        <v>0</v>
      </c>
      <c r="D476">
        <v>0</v>
      </c>
      <c r="E476" t="s">
        <v>212</v>
      </c>
      <c r="F476" t="s">
        <v>215</v>
      </c>
    </row>
    <row r="477" spans="1:6" x14ac:dyDescent="0.3">
      <c r="A477">
        <v>474</v>
      </c>
      <c r="B477" t="s">
        <v>220</v>
      </c>
      <c r="C477" s="4">
        <v>0</v>
      </c>
      <c r="D477">
        <v>0</v>
      </c>
      <c r="E477" t="s">
        <v>212</v>
      </c>
      <c r="F477" t="s">
        <v>215</v>
      </c>
    </row>
    <row r="478" spans="1:6" x14ac:dyDescent="0.3">
      <c r="A478">
        <v>475</v>
      </c>
      <c r="B478" t="s">
        <v>220</v>
      </c>
      <c r="C478" s="4">
        <v>0</v>
      </c>
      <c r="D478">
        <v>0</v>
      </c>
      <c r="E478" t="s">
        <v>212</v>
      </c>
      <c r="F478" t="s">
        <v>215</v>
      </c>
    </row>
    <row r="479" spans="1:6" x14ac:dyDescent="0.3">
      <c r="A479">
        <v>476</v>
      </c>
      <c r="B479" t="s">
        <v>220</v>
      </c>
      <c r="C479" s="4">
        <v>0</v>
      </c>
      <c r="D479">
        <v>0</v>
      </c>
      <c r="E479" t="s">
        <v>212</v>
      </c>
      <c r="F479" t="s">
        <v>215</v>
      </c>
    </row>
    <row r="480" spans="1:6" x14ac:dyDescent="0.3">
      <c r="A480">
        <v>477</v>
      </c>
      <c r="B480" t="s">
        <v>220</v>
      </c>
      <c r="C480" s="4">
        <v>0</v>
      </c>
      <c r="D480">
        <v>0</v>
      </c>
      <c r="E480" t="s">
        <v>212</v>
      </c>
      <c r="F480" t="s">
        <v>215</v>
      </c>
    </row>
    <row r="481" spans="1:6" x14ac:dyDescent="0.3">
      <c r="A481">
        <v>478</v>
      </c>
      <c r="B481" t="s">
        <v>220</v>
      </c>
      <c r="C481" s="4">
        <v>0</v>
      </c>
      <c r="D481">
        <v>0</v>
      </c>
      <c r="E481" t="s">
        <v>212</v>
      </c>
      <c r="F481" t="s">
        <v>215</v>
      </c>
    </row>
    <row r="482" spans="1:6" x14ac:dyDescent="0.3">
      <c r="A482">
        <v>479</v>
      </c>
      <c r="B482" t="s">
        <v>220</v>
      </c>
      <c r="C482" s="4">
        <v>0</v>
      </c>
      <c r="D482">
        <v>0</v>
      </c>
      <c r="E482" t="s">
        <v>212</v>
      </c>
      <c r="F482" t="s">
        <v>215</v>
      </c>
    </row>
    <row r="483" spans="1:6" x14ac:dyDescent="0.3">
      <c r="A483">
        <v>480</v>
      </c>
      <c r="B483" t="s">
        <v>220</v>
      </c>
      <c r="C483" s="4">
        <v>0</v>
      </c>
      <c r="D483">
        <v>0</v>
      </c>
      <c r="E483" t="s">
        <v>212</v>
      </c>
      <c r="F483" t="s">
        <v>215</v>
      </c>
    </row>
    <row r="484" spans="1:6" x14ac:dyDescent="0.3">
      <c r="A484">
        <v>481</v>
      </c>
      <c r="B484" t="s">
        <v>220</v>
      </c>
      <c r="C484" s="4">
        <v>0</v>
      </c>
      <c r="D484">
        <v>0</v>
      </c>
      <c r="E484" t="s">
        <v>212</v>
      </c>
      <c r="F484" t="s">
        <v>215</v>
      </c>
    </row>
    <row r="485" spans="1:6" x14ac:dyDescent="0.3">
      <c r="A485">
        <v>482</v>
      </c>
      <c r="B485" t="s">
        <v>220</v>
      </c>
      <c r="C485" s="4">
        <v>0</v>
      </c>
      <c r="D485">
        <v>0</v>
      </c>
      <c r="E485" t="s">
        <v>212</v>
      </c>
      <c r="F485" t="s">
        <v>215</v>
      </c>
    </row>
    <row r="486" spans="1:6" x14ac:dyDescent="0.3">
      <c r="A486">
        <v>483</v>
      </c>
      <c r="B486" t="s">
        <v>220</v>
      </c>
      <c r="C486" s="4">
        <v>0</v>
      </c>
      <c r="D486">
        <v>0</v>
      </c>
      <c r="E486" t="s">
        <v>212</v>
      </c>
      <c r="F486" t="s">
        <v>215</v>
      </c>
    </row>
    <row r="487" spans="1:6" x14ac:dyDescent="0.3">
      <c r="A487">
        <v>484</v>
      </c>
      <c r="B487" t="s">
        <v>220</v>
      </c>
      <c r="C487" s="4">
        <v>0</v>
      </c>
      <c r="D487">
        <v>0</v>
      </c>
      <c r="E487" t="s">
        <v>212</v>
      </c>
      <c r="F487" t="s">
        <v>215</v>
      </c>
    </row>
    <row r="488" spans="1:6" x14ac:dyDescent="0.3">
      <c r="A488">
        <v>485</v>
      </c>
      <c r="B488" t="s">
        <v>220</v>
      </c>
      <c r="C488" s="4">
        <v>0</v>
      </c>
      <c r="D488">
        <v>0</v>
      </c>
      <c r="E488" t="s">
        <v>212</v>
      </c>
      <c r="F488" t="s">
        <v>215</v>
      </c>
    </row>
    <row r="489" spans="1:6" x14ac:dyDescent="0.3">
      <c r="A489">
        <v>486</v>
      </c>
      <c r="B489" t="s">
        <v>220</v>
      </c>
      <c r="C489" s="4">
        <v>0</v>
      </c>
      <c r="D489">
        <v>0</v>
      </c>
      <c r="E489" t="s">
        <v>212</v>
      </c>
      <c r="F489" t="s">
        <v>215</v>
      </c>
    </row>
    <row r="490" spans="1:6" x14ac:dyDescent="0.3">
      <c r="A490">
        <v>487</v>
      </c>
      <c r="B490" t="s">
        <v>220</v>
      </c>
      <c r="C490" s="4">
        <v>0</v>
      </c>
      <c r="D490">
        <v>0</v>
      </c>
      <c r="E490" t="s">
        <v>212</v>
      </c>
      <c r="F490" t="s">
        <v>215</v>
      </c>
    </row>
    <row r="491" spans="1:6" x14ac:dyDescent="0.3">
      <c r="A491">
        <v>488</v>
      </c>
      <c r="B491" t="s">
        <v>220</v>
      </c>
      <c r="C491" s="4">
        <v>0</v>
      </c>
      <c r="D491">
        <v>0</v>
      </c>
      <c r="E491" t="s">
        <v>212</v>
      </c>
      <c r="F491" t="s">
        <v>215</v>
      </c>
    </row>
    <row r="492" spans="1:6" x14ac:dyDescent="0.3">
      <c r="A492">
        <v>489</v>
      </c>
      <c r="B492" t="s">
        <v>220</v>
      </c>
      <c r="C492" s="4">
        <v>0</v>
      </c>
      <c r="D492">
        <v>0</v>
      </c>
      <c r="E492" t="s">
        <v>212</v>
      </c>
      <c r="F492" t="s">
        <v>215</v>
      </c>
    </row>
    <row r="493" spans="1:6" x14ac:dyDescent="0.3">
      <c r="A493">
        <v>490</v>
      </c>
      <c r="B493" t="s">
        <v>220</v>
      </c>
      <c r="C493" s="4">
        <v>0</v>
      </c>
      <c r="D493">
        <v>0</v>
      </c>
      <c r="E493" t="s">
        <v>212</v>
      </c>
      <c r="F493" t="s">
        <v>215</v>
      </c>
    </row>
    <row r="494" spans="1:6" x14ac:dyDescent="0.3">
      <c r="A494">
        <v>491</v>
      </c>
      <c r="B494" t="s">
        <v>220</v>
      </c>
      <c r="C494" s="4">
        <v>0</v>
      </c>
      <c r="D494">
        <v>0</v>
      </c>
      <c r="E494" t="s">
        <v>212</v>
      </c>
      <c r="F494" t="s">
        <v>215</v>
      </c>
    </row>
    <row r="495" spans="1:6" x14ac:dyDescent="0.3">
      <c r="A495">
        <v>492</v>
      </c>
      <c r="B495" t="s">
        <v>220</v>
      </c>
      <c r="C495" s="4">
        <v>0</v>
      </c>
      <c r="D495">
        <v>0</v>
      </c>
      <c r="E495" t="s">
        <v>212</v>
      </c>
      <c r="F495" t="s">
        <v>215</v>
      </c>
    </row>
    <row r="496" spans="1:6" x14ac:dyDescent="0.3">
      <c r="A496">
        <v>493</v>
      </c>
      <c r="B496" t="s">
        <v>220</v>
      </c>
      <c r="C496" s="4">
        <v>0</v>
      </c>
      <c r="D496">
        <v>0</v>
      </c>
      <c r="E496" t="s">
        <v>212</v>
      </c>
      <c r="F496" t="s">
        <v>215</v>
      </c>
    </row>
    <row r="497" spans="1:6" x14ac:dyDescent="0.3">
      <c r="A497">
        <v>494</v>
      </c>
      <c r="B497" t="s">
        <v>220</v>
      </c>
      <c r="C497" s="4">
        <v>0</v>
      </c>
      <c r="D497">
        <v>0</v>
      </c>
      <c r="E497" t="s">
        <v>212</v>
      </c>
      <c r="F497" t="s">
        <v>215</v>
      </c>
    </row>
    <row r="498" spans="1:6" x14ac:dyDescent="0.3">
      <c r="A498">
        <v>495</v>
      </c>
      <c r="B498" t="s">
        <v>220</v>
      </c>
      <c r="C498" s="4">
        <v>0</v>
      </c>
      <c r="D498">
        <v>0</v>
      </c>
      <c r="E498" t="s">
        <v>212</v>
      </c>
      <c r="F498" t="s">
        <v>215</v>
      </c>
    </row>
    <row r="499" spans="1:6" x14ac:dyDescent="0.3">
      <c r="A499">
        <v>496</v>
      </c>
      <c r="B499" t="s">
        <v>220</v>
      </c>
      <c r="C499" s="4">
        <v>0</v>
      </c>
      <c r="D499">
        <v>0</v>
      </c>
      <c r="E499" t="s">
        <v>212</v>
      </c>
      <c r="F499" t="s">
        <v>215</v>
      </c>
    </row>
    <row r="500" spans="1:6" x14ac:dyDescent="0.3">
      <c r="A500">
        <v>497</v>
      </c>
      <c r="B500" t="s">
        <v>220</v>
      </c>
      <c r="C500" s="4">
        <v>0</v>
      </c>
      <c r="D500">
        <v>0</v>
      </c>
      <c r="E500" t="s">
        <v>212</v>
      </c>
      <c r="F500" t="s">
        <v>215</v>
      </c>
    </row>
    <row r="501" spans="1:6" x14ac:dyDescent="0.3">
      <c r="A501">
        <v>498</v>
      </c>
      <c r="B501" t="s">
        <v>220</v>
      </c>
      <c r="C501" s="4">
        <v>0</v>
      </c>
      <c r="D501">
        <v>0</v>
      </c>
      <c r="E501" t="s">
        <v>212</v>
      </c>
      <c r="F501" t="s">
        <v>215</v>
      </c>
    </row>
    <row r="502" spans="1:6" x14ac:dyDescent="0.3">
      <c r="A502">
        <v>499</v>
      </c>
      <c r="B502" t="s">
        <v>220</v>
      </c>
      <c r="C502" s="4">
        <v>0</v>
      </c>
      <c r="D502">
        <v>0</v>
      </c>
      <c r="E502" t="s">
        <v>212</v>
      </c>
      <c r="F502" t="s">
        <v>215</v>
      </c>
    </row>
    <row r="503" spans="1:6" x14ac:dyDescent="0.3">
      <c r="A503">
        <v>500</v>
      </c>
      <c r="B503" t="s">
        <v>220</v>
      </c>
      <c r="C503" s="4">
        <v>0</v>
      </c>
      <c r="D503">
        <v>0</v>
      </c>
      <c r="E503" t="s">
        <v>212</v>
      </c>
      <c r="F503" t="s">
        <v>215</v>
      </c>
    </row>
    <row r="504" spans="1:6" x14ac:dyDescent="0.3">
      <c r="A504">
        <v>501</v>
      </c>
      <c r="B504" t="s">
        <v>220</v>
      </c>
      <c r="C504" s="4">
        <v>0</v>
      </c>
      <c r="D504">
        <v>0</v>
      </c>
      <c r="E504" t="s">
        <v>212</v>
      </c>
      <c r="F504" t="s">
        <v>215</v>
      </c>
    </row>
    <row r="505" spans="1:6" x14ac:dyDescent="0.3">
      <c r="A505">
        <v>502</v>
      </c>
      <c r="B505" t="s">
        <v>220</v>
      </c>
      <c r="C505" s="4">
        <v>0</v>
      </c>
      <c r="D505">
        <v>0</v>
      </c>
      <c r="E505" t="s">
        <v>212</v>
      </c>
      <c r="F505" t="s">
        <v>215</v>
      </c>
    </row>
    <row r="506" spans="1:6" x14ac:dyDescent="0.3">
      <c r="A506">
        <v>503</v>
      </c>
      <c r="B506" t="s">
        <v>220</v>
      </c>
      <c r="C506" s="4">
        <v>0</v>
      </c>
      <c r="D506">
        <v>0</v>
      </c>
      <c r="E506" t="s">
        <v>212</v>
      </c>
      <c r="F506" t="s">
        <v>215</v>
      </c>
    </row>
    <row r="507" spans="1:6" x14ac:dyDescent="0.3">
      <c r="A507">
        <v>504</v>
      </c>
      <c r="B507" t="s">
        <v>220</v>
      </c>
      <c r="C507" s="4">
        <v>0</v>
      </c>
      <c r="D507">
        <v>0</v>
      </c>
      <c r="E507" t="s">
        <v>212</v>
      </c>
      <c r="F507" t="s">
        <v>215</v>
      </c>
    </row>
    <row r="508" spans="1:6" x14ac:dyDescent="0.3">
      <c r="A508">
        <v>505</v>
      </c>
      <c r="B508" t="s">
        <v>220</v>
      </c>
      <c r="C508" s="4">
        <v>0</v>
      </c>
      <c r="D508">
        <v>0</v>
      </c>
      <c r="E508" t="s">
        <v>212</v>
      </c>
      <c r="F508" t="s">
        <v>215</v>
      </c>
    </row>
    <row r="509" spans="1:6" x14ac:dyDescent="0.3">
      <c r="A509">
        <v>506</v>
      </c>
      <c r="B509" t="s">
        <v>220</v>
      </c>
      <c r="C509" s="4">
        <v>0</v>
      </c>
      <c r="D509">
        <v>0</v>
      </c>
      <c r="E509" t="s">
        <v>212</v>
      </c>
      <c r="F509" t="s">
        <v>215</v>
      </c>
    </row>
    <row r="510" spans="1:6" x14ac:dyDescent="0.3">
      <c r="A510">
        <v>507</v>
      </c>
      <c r="B510" t="s">
        <v>220</v>
      </c>
      <c r="C510" s="4">
        <v>0</v>
      </c>
      <c r="D510">
        <v>0</v>
      </c>
      <c r="E510" t="s">
        <v>212</v>
      </c>
      <c r="F510" t="s">
        <v>215</v>
      </c>
    </row>
    <row r="511" spans="1:6" x14ac:dyDescent="0.3">
      <c r="A511">
        <v>508</v>
      </c>
      <c r="B511" t="s">
        <v>220</v>
      </c>
      <c r="C511" s="4">
        <v>0</v>
      </c>
      <c r="D511">
        <v>0</v>
      </c>
      <c r="E511" t="s">
        <v>212</v>
      </c>
      <c r="F511" t="s">
        <v>215</v>
      </c>
    </row>
    <row r="512" spans="1:6" x14ac:dyDescent="0.3">
      <c r="A512">
        <v>509</v>
      </c>
      <c r="B512" t="s">
        <v>220</v>
      </c>
      <c r="C512" s="4">
        <v>0</v>
      </c>
      <c r="D512">
        <v>0</v>
      </c>
      <c r="E512" t="s">
        <v>212</v>
      </c>
      <c r="F512" t="s">
        <v>215</v>
      </c>
    </row>
    <row r="513" spans="1:6" x14ac:dyDescent="0.3">
      <c r="A513">
        <v>510</v>
      </c>
      <c r="B513" t="s">
        <v>220</v>
      </c>
      <c r="C513" s="4">
        <v>0</v>
      </c>
      <c r="D513">
        <v>0</v>
      </c>
      <c r="E513" t="s">
        <v>212</v>
      </c>
      <c r="F513" t="s">
        <v>215</v>
      </c>
    </row>
    <row r="514" spans="1:6" x14ac:dyDescent="0.3">
      <c r="A514">
        <v>511</v>
      </c>
      <c r="B514" t="s">
        <v>220</v>
      </c>
      <c r="C514" s="4">
        <v>0</v>
      </c>
      <c r="D514">
        <v>0</v>
      </c>
      <c r="E514" t="s">
        <v>212</v>
      </c>
      <c r="F514" t="s">
        <v>215</v>
      </c>
    </row>
    <row r="515" spans="1:6" x14ac:dyDescent="0.3">
      <c r="A515">
        <v>512</v>
      </c>
      <c r="B515" t="s">
        <v>220</v>
      </c>
      <c r="C515" s="4">
        <v>0</v>
      </c>
      <c r="D515">
        <v>0</v>
      </c>
      <c r="E515" t="s">
        <v>212</v>
      </c>
      <c r="F515" t="s">
        <v>215</v>
      </c>
    </row>
    <row r="516" spans="1:6" x14ac:dyDescent="0.3">
      <c r="A516">
        <v>513</v>
      </c>
      <c r="B516" t="s">
        <v>220</v>
      </c>
      <c r="C516" s="4">
        <v>0</v>
      </c>
      <c r="D516">
        <v>0</v>
      </c>
      <c r="E516" t="s">
        <v>212</v>
      </c>
      <c r="F516" t="s">
        <v>215</v>
      </c>
    </row>
    <row r="517" spans="1:6" x14ac:dyDescent="0.3">
      <c r="A517">
        <v>514</v>
      </c>
      <c r="B517" t="s">
        <v>220</v>
      </c>
      <c r="C517" s="4">
        <v>0</v>
      </c>
      <c r="D517">
        <v>0</v>
      </c>
      <c r="E517" t="s">
        <v>212</v>
      </c>
      <c r="F517" t="s">
        <v>215</v>
      </c>
    </row>
    <row r="518" spans="1:6" x14ac:dyDescent="0.3">
      <c r="A518">
        <v>515</v>
      </c>
      <c r="B518" t="s">
        <v>220</v>
      </c>
      <c r="C518" s="4">
        <v>0</v>
      </c>
      <c r="D518">
        <v>0</v>
      </c>
      <c r="E518" t="s">
        <v>212</v>
      </c>
      <c r="F518" t="s">
        <v>215</v>
      </c>
    </row>
    <row r="519" spans="1:6" x14ac:dyDescent="0.3">
      <c r="A519">
        <v>516</v>
      </c>
      <c r="B519" t="s">
        <v>220</v>
      </c>
      <c r="C519" s="4">
        <v>0</v>
      </c>
      <c r="D519">
        <v>0</v>
      </c>
      <c r="E519" t="s">
        <v>212</v>
      </c>
      <c r="F519" t="s">
        <v>215</v>
      </c>
    </row>
    <row r="520" spans="1:6" x14ac:dyDescent="0.3">
      <c r="A520">
        <v>517</v>
      </c>
      <c r="B520" t="s">
        <v>220</v>
      </c>
      <c r="C520" s="4">
        <v>0</v>
      </c>
      <c r="D520">
        <v>0</v>
      </c>
      <c r="E520" t="s">
        <v>212</v>
      </c>
      <c r="F520" t="s">
        <v>215</v>
      </c>
    </row>
    <row r="521" spans="1:6" x14ac:dyDescent="0.3">
      <c r="A521">
        <v>518</v>
      </c>
      <c r="B521" t="s">
        <v>220</v>
      </c>
      <c r="C521" s="4">
        <v>0</v>
      </c>
      <c r="D521">
        <v>0</v>
      </c>
      <c r="E521" t="s">
        <v>212</v>
      </c>
      <c r="F521" t="s">
        <v>215</v>
      </c>
    </row>
    <row r="522" spans="1:6" x14ac:dyDescent="0.3">
      <c r="A522">
        <v>519</v>
      </c>
      <c r="B522" t="s">
        <v>220</v>
      </c>
      <c r="C522" s="4">
        <v>0</v>
      </c>
      <c r="D522">
        <v>0</v>
      </c>
      <c r="E522" t="s">
        <v>212</v>
      </c>
      <c r="F522" t="s">
        <v>215</v>
      </c>
    </row>
    <row r="523" spans="1:6" x14ac:dyDescent="0.3">
      <c r="A523">
        <v>520</v>
      </c>
      <c r="B523" t="s">
        <v>220</v>
      </c>
      <c r="C523" s="4">
        <v>0</v>
      </c>
      <c r="D523">
        <v>0</v>
      </c>
      <c r="E523" t="s">
        <v>212</v>
      </c>
      <c r="F523" t="s">
        <v>215</v>
      </c>
    </row>
    <row r="524" spans="1:6" x14ac:dyDescent="0.3">
      <c r="A524">
        <v>521</v>
      </c>
      <c r="B524" t="s">
        <v>220</v>
      </c>
      <c r="C524" s="4">
        <v>0</v>
      </c>
      <c r="D524">
        <v>0</v>
      </c>
      <c r="E524" t="s">
        <v>212</v>
      </c>
      <c r="F524" t="s">
        <v>215</v>
      </c>
    </row>
    <row r="525" spans="1:6" x14ac:dyDescent="0.3">
      <c r="A525">
        <v>522</v>
      </c>
      <c r="B525" t="s">
        <v>220</v>
      </c>
      <c r="C525" s="4">
        <v>0</v>
      </c>
      <c r="D525">
        <v>0</v>
      </c>
      <c r="E525" t="s">
        <v>212</v>
      </c>
      <c r="F525" t="s">
        <v>215</v>
      </c>
    </row>
    <row r="526" spans="1:6" x14ac:dyDescent="0.3">
      <c r="A526">
        <v>523</v>
      </c>
      <c r="B526" t="s">
        <v>220</v>
      </c>
      <c r="C526" s="4">
        <v>0</v>
      </c>
      <c r="D526">
        <v>0</v>
      </c>
      <c r="E526" t="s">
        <v>212</v>
      </c>
      <c r="F526" t="s">
        <v>215</v>
      </c>
    </row>
    <row r="527" spans="1:6" x14ac:dyDescent="0.3">
      <c r="A527">
        <v>524</v>
      </c>
      <c r="B527" t="s">
        <v>220</v>
      </c>
      <c r="C527" s="4">
        <v>0</v>
      </c>
      <c r="D527">
        <v>0</v>
      </c>
      <c r="E527" t="s">
        <v>212</v>
      </c>
      <c r="F527" t="s">
        <v>215</v>
      </c>
    </row>
    <row r="528" spans="1:6" x14ac:dyDescent="0.3">
      <c r="A528">
        <v>525</v>
      </c>
      <c r="B528" t="s">
        <v>220</v>
      </c>
      <c r="C528" s="4">
        <v>0</v>
      </c>
      <c r="D528">
        <v>0</v>
      </c>
      <c r="E528" t="s">
        <v>212</v>
      </c>
      <c r="F528" t="s">
        <v>215</v>
      </c>
    </row>
    <row r="529" spans="1:6" x14ac:dyDescent="0.3">
      <c r="A529">
        <v>526</v>
      </c>
      <c r="B529" t="s">
        <v>220</v>
      </c>
      <c r="C529" s="4">
        <v>0</v>
      </c>
      <c r="D529">
        <v>0</v>
      </c>
      <c r="E529" t="s">
        <v>212</v>
      </c>
      <c r="F529" t="s">
        <v>215</v>
      </c>
    </row>
    <row r="530" spans="1:6" x14ac:dyDescent="0.3">
      <c r="A530">
        <v>527</v>
      </c>
      <c r="B530" t="s">
        <v>220</v>
      </c>
      <c r="C530" s="4">
        <v>0</v>
      </c>
      <c r="D530">
        <v>0</v>
      </c>
      <c r="E530" t="s">
        <v>212</v>
      </c>
      <c r="F530" t="s">
        <v>215</v>
      </c>
    </row>
    <row r="531" spans="1:6" x14ac:dyDescent="0.3">
      <c r="A531">
        <v>528</v>
      </c>
      <c r="B531" t="s">
        <v>220</v>
      </c>
      <c r="C531" s="4">
        <v>0</v>
      </c>
      <c r="D531">
        <v>0</v>
      </c>
      <c r="E531" t="s">
        <v>212</v>
      </c>
      <c r="F531" t="s">
        <v>215</v>
      </c>
    </row>
    <row r="532" spans="1:6" x14ac:dyDescent="0.3">
      <c r="A532">
        <v>529</v>
      </c>
      <c r="B532" t="s">
        <v>220</v>
      </c>
      <c r="C532" s="4">
        <v>0</v>
      </c>
      <c r="D532">
        <v>0</v>
      </c>
      <c r="E532" t="s">
        <v>212</v>
      </c>
      <c r="F532" t="s">
        <v>215</v>
      </c>
    </row>
    <row r="533" spans="1:6" x14ac:dyDescent="0.3">
      <c r="A533">
        <v>530</v>
      </c>
      <c r="B533" t="s">
        <v>220</v>
      </c>
      <c r="C533" s="4">
        <v>0</v>
      </c>
      <c r="D533">
        <v>0</v>
      </c>
      <c r="E533" t="s">
        <v>212</v>
      </c>
      <c r="F533" t="s">
        <v>215</v>
      </c>
    </row>
    <row r="534" spans="1:6" x14ac:dyDescent="0.3">
      <c r="A534">
        <v>531</v>
      </c>
      <c r="B534" t="s">
        <v>220</v>
      </c>
      <c r="C534" s="4">
        <v>0</v>
      </c>
      <c r="D534">
        <v>0</v>
      </c>
      <c r="E534" t="s">
        <v>212</v>
      </c>
      <c r="F534" t="s">
        <v>215</v>
      </c>
    </row>
    <row r="535" spans="1:6" x14ac:dyDescent="0.3">
      <c r="A535">
        <v>532</v>
      </c>
      <c r="B535" t="s">
        <v>220</v>
      </c>
      <c r="C535" s="4">
        <v>0</v>
      </c>
      <c r="D535">
        <v>0</v>
      </c>
      <c r="E535" t="s">
        <v>212</v>
      </c>
      <c r="F535" t="s">
        <v>215</v>
      </c>
    </row>
    <row r="536" spans="1:6" x14ac:dyDescent="0.3">
      <c r="A536">
        <v>533</v>
      </c>
      <c r="B536" t="s">
        <v>220</v>
      </c>
      <c r="C536" s="4">
        <v>0</v>
      </c>
      <c r="D536">
        <v>0</v>
      </c>
      <c r="E536" t="s">
        <v>212</v>
      </c>
      <c r="F536" t="s">
        <v>215</v>
      </c>
    </row>
    <row r="537" spans="1:6" x14ac:dyDescent="0.3">
      <c r="A537">
        <v>534</v>
      </c>
      <c r="B537" t="s">
        <v>220</v>
      </c>
      <c r="C537" s="4">
        <v>0</v>
      </c>
      <c r="D537">
        <v>0</v>
      </c>
      <c r="E537" t="s">
        <v>212</v>
      </c>
      <c r="F537" t="s">
        <v>215</v>
      </c>
    </row>
    <row r="538" spans="1:6" x14ac:dyDescent="0.3">
      <c r="A538">
        <v>535</v>
      </c>
      <c r="B538" t="s">
        <v>220</v>
      </c>
      <c r="C538" s="4">
        <v>0</v>
      </c>
      <c r="D538">
        <v>0</v>
      </c>
      <c r="E538" t="s">
        <v>212</v>
      </c>
      <c r="F538" t="s">
        <v>215</v>
      </c>
    </row>
    <row r="539" spans="1:6" x14ac:dyDescent="0.3">
      <c r="A539">
        <v>536</v>
      </c>
      <c r="B539" t="s">
        <v>220</v>
      </c>
      <c r="C539" s="4">
        <v>0</v>
      </c>
      <c r="D539">
        <v>0</v>
      </c>
      <c r="E539" t="s">
        <v>212</v>
      </c>
      <c r="F539" t="s">
        <v>215</v>
      </c>
    </row>
    <row r="540" spans="1:6" x14ac:dyDescent="0.3">
      <c r="A540">
        <v>537</v>
      </c>
      <c r="B540" t="s">
        <v>220</v>
      </c>
      <c r="C540" s="4">
        <v>0</v>
      </c>
      <c r="D540">
        <v>0</v>
      </c>
      <c r="E540" t="s">
        <v>212</v>
      </c>
      <c r="F540" t="s">
        <v>215</v>
      </c>
    </row>
    <row r="541" spans="1:6" x14ac:dyDescent="0.3">
      <c r="A541">
        <v>538</v>
      </c>
      <c r="B541" t="s">
        <v>220</v>
      </c>
      <c r="C541" s="4">
        <v>0</v>
      </c>
      <c r="D541">
        <v>0</v>
      </c>
      <c r="E541" t="s">
        <v>212</v>
      </c>
      <c r="F541" t="s">
        <v>215</v>
      </c>
    </row>
    <row r="542" spans="1:6" x14ac:dyDescent="0.3">
      <c r="A542">
        <v>539</v>
      </c>
      <c r="B542" t="s">
        <v>220</v>
      </c>
      <c r="C542" s="4">
        <v>0</v>
      </c>
      <c r="D542">
        <v>0</v>
      </c>
      <c r="E542" t="s">
        <v>212</v>
      </c>
      <c r="F542" t="s">
        <v>215</v>
      </c>
    </row>
    <row r="543" spans="1:6" x14ac:dyDescent="0.3">
      <c r="A543">
        <v>540</v>
      </c>
      <c r="B543" t="s">
        <v>220</v>
      </c>
      <c r="C543" s="4">
        <v>0</v>
      </c>
      <c r="D543">
        <v>0</v>
      </c>
      <c r="E543" t="s">
        <v>212</v>
      </c>
      <c r="F543" t="s">
        <v>215</v>
      </c>
    </row>
    <row r="544" spans="1:6" x14ac:dyDescent="0.3">
      <c r="A544">
        <v>541</v>
      </c>
      <c r="B544" t="s">
        <v>220</v>
      </c>
      <c r="C544" s="4">
        <v>0</v>
      </c>
      <c r="D544">
        <v>0</v>
      </c>
      <c r="E544" t="s">
        <v>212</v>
      </c>
      <c r="F544" t="s">
        <v>215</v>
      </c>
    </row>
    <row r="545" spans="1:6" x14ac:dyDescent="0.3">
      <c r="A545">
        <v>542</v>
      </c>
      <c r="B545" t="s">
        <v>220</v>
      </c>
      <c r="C545" s="4">
        <v>0</v>
      </c>
      <c r="D545">
        <v>0</v>
      </c>
      <c r="E545" t="s">
        <v>212</v>
      </c>
      <c r="F545" t="s">
        <v>215</v>
      </c>
    </row>
    <row r="546" spans="1:6" x14ac:dyDescent="0.3">
      <c r="A546">
        <v>543</v>
      </c>
      <c r="B546" t="s">
        <v>220</v>
      </c>
      <c r="C546" s="4">
        <v>0</v>
      </c>
      <c r="D546">
        <v>0</v>
      </c>
      <c r="E546" t="s">
        <v>212</v>
      </c>
      <c r="F546" t="s">
        <v>215</v>
      </c>
    </row>
    <row r="547" spans="1:6" x14ac:dyDescent="0.3">
      <c r="A547">
        <v>544</v>
      </c>
      <c r="B547" t="s">
        <v>220</v>
      </c>
      <c r="C547" s="4">
        <v>0</v>
      </c>
      <c r="D547">
        <v>0</v>
      </c>
      <c r="E547" t="s">
        <v>212</v>
      </c>
      <c r="F547" t="s">
        <v>215</v>
      </c>
    </row>
    <row r="548" spans="1:6" x14ac:dyDescent="0.3">
      <c r="A548">
        <v>545</v>
      </c>
      <c r="B548" t="s">
        <v>220</v>
      </c>
      <c r="C548" s="4">
        <v>0</v>
      </c>
      <c r="D548">
        <v>0</v>
      </c>
      <c r="E548" t="s">
        <v>212</v>
      </c>
      <c r="F548" t="s">
        <v>215</v>
      </c>
    </row>
    <row r="549" spans="1:6" x14ac:dyDescent="0.3">
      <c r="A549">
        <v>546</v>
      </c>
      <c r="B549" t="s">
        <v>220</v>
      </c>
      <c r="C549" s="4">
        <v>0</v>
      </c>
      <c r="D549">
        <v>0</v>
      </c>
      <c r="E549" t="s">
        <v>212</v>
      </c>
      <c r="F549" t="s">
        <v>215</v>
      </c>
    </row>
    <row r="550" spans="1:6" x14ac:dyDescent="0.3">
      <c r="A550">
        <v>547</v>
      </c>
      <c r="B550" t="s">
        <v>220</v>
      </c>
      <c r="C550" s="4">
        <v>0</v>
      </c>
      <c r="D550">
        <v>0</v>
      </c>
      <c r="E550" t="s">
        <v>212</v>
      </c>
      <c r="F550" t="s">
        <v>215</v>
      </c>
    </row>
    <row r="551" spans="1:6" x14ac:dyDescent="0.3">
      <c r="A551">
        <v>548</v>
      </c>
      <c r="B551" t="s">
        <v>220</v>
      </c>
      <c r="C551" s="4">
        <v>0</v>
      </c>
      <c r="D551">
        <v>0</v>
      </c>
      <c r="E551" t="s">
        <v>212</v>
      </c>
      <c r="F551" t="s">
        <v>215</v>
      </c>
    </row>
    <row r="552" spans="1:6" x14ac:dyDescent="0.3">
      <c r="A552">
        <v>549</v>
      </c>
      <c r="B552" t="s">
        <v>220</v>
      </c>
      <c r="C552" s="4">
        <v>0</v>
      </c>
      <c r="D552">
        <v>0</v>
      </c>
      <c r="E552" t="s">
        <v>212</v>
      </c>
      <c r="F552" t="s">
        <v>215</v>
      </c>
    </row>
    <row r="553" spans="1:6" x14ac:dyDescent="0.3">
      <c r="A553">
        <v>550</v>
      </c>
      <c r="B553" t="s">
        <v>220</v>
      </c>
      <c r="C553" s="4">
        <v>0</v>
      </c>
      <c r="D553">
        <v>0</v>
      </c>
      <c r="E553" t="s">
        <v>212</v>
      </c>
      <c r="F553" t="s">
        <v>215</v>
      </c>
    </row>
    <row r="554" spans="1:6" x14ac:dyDescent="0.3">
      <c r="A554">
        <v>551</v>
      </c>
      <c r="B554" t="s">
        <v>220</v>
      </c>
      <c r="C554" s="4">
        <v>0</v>
      </c>
      <c r="D554">
        <v>0</v>
      </c>
      <c r="E554" t="s">
        <v>212</v>
      </c>
      <c r="F554" t="s">
        <v>215</v>
      </c>
    </row>
    <row r="555" spans="1:6" x14ac:dyDescent="0.3">
      <c r="A555">
        <v>552</v>
      </c>
      <c r="B555" t="s">
        <v>220</v>
      </c>
      <c r="C555" s="4">
        <v>0</v>
      </c>
      <c r="D555">
        <v>0</v>
      </c>
      <c r="E555" t="s">
        <v>212</v>
      </c>
      <c r="F555" t="s">
        <v>215</v>
      </c>
    </row>
    <row r="556" spans="1:6" x14ac:dyDescent="0.3">
      <c r="A556">
        <v>553</v>
      </c>
      <c r="B556" t="s">
        <v>220</v>
      </c>
      <c r="C556" s="4">
        <v>0</v>
      </c>
      <c r="D556">
        <v>0</v>
      </c>
      <c r="E556" t="s">
        <v>212</v>
      </c>
      <c r="F556" t="s">
        <v>215</v>
      </c>
    </row>
    <row r="557" spans="1:6" x14ac:dyDescent="0.3">
      <c r="A557">
        <v>554</v>
      </c>
      <c r="B557" t="s">
        <v>220</v>
      </c>
      <c r="C557" s="4">
        <v>0</v>
      </c>
      <c r="D557">
        <v>0</v>
      </c>
      <c r="E557" t="s">
        <v>212</v>
      </c>
      <c r="F557" t="s">
        <v>215</v>
      </c>
    </row>
    <row r="558" spans="1:6" x14ac:dyDescent="0.3">
      <c r="A558">
        <v>555</v>
      </c>
      <c r="B558" t="s">
        <v>220</v>
      </c>
      <c r="C558" s="4">
        <v>0</v>
      </c>
      <c r="D558">
        <v>0</v>
      </c>
      <c r="E558" t="s">
        <v>212</v>
      </c>
      <c r="F558" t="s">
        <v>215</v>
      </c>
    </row>
    <row r="559" spans="1:6" x14ac:dyDescent="0.3">
      <c r="A559">
        <v>556</v>
      </c>
      <c r="B559" t="s">
        <v>220</v>
      </c>
      <c r="C559" s="4">
        <v>0</v>
      </c>
      <c r="D559">
        <v>0</v>
      </c>
      <c r="E559" t="s">
        <v>212</v>
      </c>
      <c r="F559" t="s">
        <v>215</v>
      </c>
    </row>
    <row r="560" spans="1:6" x14ac:dyDescent="0.3">
      <c r="A560">
        <v>557</v>
      </c>
      <c r="B560" t="s">
        <v>220</v>
      </c>
      <c r="C560" s="4">
        <v>0</v>
      </c>
      <c r="D560">
        <v>0</v>
      </c>
      <c r="E560" t="s">
        <v>212</v>
      </c>
      <c r="F560" t="s">
        <v>215</v>
      </c>
    </row>
    <row r="561" spans="1:6" x14ac:dyDescent="0.3">
      <c r="A561">
        <v>558</v>
      </c>
      <c r="B561" t="s">
        <v>220</v>
      </c>
      <c r="C561" s="4">
        <v>0</v>
      </c>
      <c r="D561">
        <v>0</v>
      </c>
      <c r="E561" t="s">
        <v>212</v>
      </c>
      <c r="F561" t="s">
        <v>215</v>
      </c>
    </row>
    <row r="562" spans="1:6" x14ac:dyDescent="0.3">
      <c r="A562">
        <v>559</v>
      </c>
      <c r="B562" t="s">
        <v>220</v>
      </c>
      <c r="C562" s="4">
        <v>0</v>
      </c>
      <c r="D562">
        <v>0</v>
      </c>
      <c r="E562" t="s">
        <v>212</v>
      </c>
      <c r="F562" t="s">
        <v>215</v>
      </c>
    </row>
    <row r="563" spans="1:6" x14ac:dyDescent="0.3">
      <c r="A563">
        <v>560</v>
      </c>
      <c r="B563" t="s">
        <v>220</v>
      </c>
      <c r="C563" s="4">
        <v>0</v>
      </c>
      <c r="D563">
        <v>0</v>
      </c>
      <c r="E563" t="s">
        <v>212</v>
      </c>
      <c r="F563" t="s">
        <v>215</v>
      </c>
    </row>
    <row r="564" spans="1:6" x14ac:dyDescent="0.3">
      <c r="A564">
        <v>561</v>
      </c>
      <c r="B564" t="s">
        <v>220</v>
      </c>
      <c r="C564" s="4">
        <v>0</v>
      </c>
      <c r="D564">
        <v>0</v>
      </c>
      <c r="E564" t="s">
        <v>212</v>
      </c>
      <c r="F564" t="s">
        <v>215</v>
      </c>
    </row>
    <row r="565" spans="1:6" x14ac:dyDescent="0.3">
      <c r="A565">
        <v>562</v>
      </c>
      <c r="B565" t="s">
        <v>220</v>
      </c>
      <c r="C565" s="4">
        <v>0</v>
      </c>
      <c r="D565">
        <v>0</v>
      </c>
      <c r="E565" t="s">
        <v>212</v>
      </c>
      <c r="F565" t="s">
        <v>215</v>
      </c>
    </row>
    <row r="566" spans="1:6" x14ac:dyDescent="0.3">
      <c r="A566">
        <v>563</v>
      </c>
      <c r="B566" t="s">
        <v>220</v>
      </c>
      <c r="C566" s="4">
        <v>0</v>
      </c>
      <c r="D566">
        <v>0</v>
      </c>
      <c r="E566" t="s">
        <v>212</v>
      </c>
      <c r="F566" t="s">
        <v>215</v>
      </c>
    </row>
    <row r="567" spans="1:6" x14ac:dyDescent="0.3">
      <c r="A567">
        <v>564</v>
      </c>
      <c r="B567" t="s">
        <v>220</v>
      </c>
      <c r="C567" s="4">
        <v>0</v>
      </c>
      <c r="D567">
        <v>0</v>
      </c>
      <c r="E567" t="s">
        <v>212</v>
      </c>
      <c r="F567" t="s">
        <v>215</v>
      </c>
    </row>
    <row r="568" spans="1:6" x14ac:dyDescent="0.3">
      <c r="A568">
        <v>565</v>
      </c>
      <c r="B568" t="s">
        <v>220</v>
      </c>
      <c r="C568" s="4">
        <v>0</v>
      </c>
      <c r="D568">
        <v>0</v>
      </c>
      <c r="E568" t="s">
        <v>212</v>
      </c>
      <c r="F568" t="s">
        <v>215</v>
      </c>
    </row>
    <row r="569" spans="1:6" x14ac:dyDescent="0.3">
      <c r="A569">
        <v>566</v>
      </c>
      <c r="B569" t="s">
        <v>220</v>
      </c>
      <c r="C569" s="4">
        <v>0</v>
      </c>
      <c r="D569">
        <v>0</v>
      </c>
      <c r="E569" t="s">
        <v>212</v>
      </c>
      <c r="F569" t="s">
        <v>215</v>
      </c>
    </row>
    <row r="570" spans="1:6" x14ac:dyDescent="0.3">
      <c r="A570">
        <v>567</v>
      </c>
      <c r="B570" t="s">
        <v>220</v>
      </c>
      <c r="C570" s="4">
        <v>0</v>
      </c>
      <c r="D570">
        <v>0</v>
      </c>
      <c r="E570" t="s">
        <v>212</v>
      </c>
      <c r="F570" t="s">
        <v>215</v>
      </c>
    </row>
    <row r="571" spans="1:6" x14ac:dyDescent="0.3">
      <c r="A571">
        <v>568</v>
      </c>
      <c r="B571" t="s">
        <v>220</v>
      </c>
      <c r="C571" s="4">
        <v>0</v>
      </c>
      <c r="D571">
        <v>0</v>
      </c>
      <c r="E571" t="s">
        <v>212</v>
      </c>
      <c r="F571" t="s">
        <v>215</v>
      </c>
    </row>
    <row r="572" spans="1:6" x14ac:dyDescent="0.3">
      <c r="A572">
        <v>569</v>
      </c>
      <c r="B572" t="s">
        <v>220</v>
      </c>
      <c r="C572" s="4">
        <v>0</v>
      </c>
      <c r="D572">
        <v>0</v>
      </c>
      <c r="E572" t="s">
        <v>212</v>
      </c>
      <c r="F572" t="s">
        <v>215</v>
      </c>
    </row>
    <row r="573" spans="1:6" x14ac:dyDescent="0.3">
      <c r="A573">
        <v>570</v>
      </c>
      <c r="B573" t="s">
        <v>220</v>
      </c>
      <c r="C573" s="4">
        <v>0</v>
      </c>
      <c r="D573">
        <v>0</v>
      </c>
      <c r="E573" t="s">
        <v>212</v>
      </c>
      <c r="F573" t="s">
        <v>215</v>
      </c>
    </row>
    <row r="574" spans="1:6" x14ac:dyDescent="0.3">
      <c r="A574">
        <v>571</v>
      </c>
      <c r="B574" t="s">
        <v>220</v>
      </c>
      <c r="C574" s="4">
        <v>0</v>
      </c>
      <c r="D574">
        <v>0</v>
      </c>
      <c r="E574" t="s">
        <v>212</v>
      </c>
      <c r="F574" t="s">
        <v>215</v>
      </c>
    </row>
    <row r="575" spans="1:6" x14ac:dyDescent="0.3">
      <c r="A575">
        <v>572</v>
      </c>
      <c r="B575" t="s">
        <v>220</v>
      </c>
      <c r="C575" s="4">
        <v>0</v>
      </c>
      <c r="D575">
        <v>0</v>
      </c>
      <c r="E575" t="s">
        <v>212</v>
      </c>
      <c r="F575" t="s">
        <v>215</v>
      </c>
    </row>
    <row r="576" spans="1:6" x14ac:dyDescent="0.3">
      <c r="A576">
        <v>573</v>
      </c>
      <c r="B576" t="s">
        <v>220</v>
      </c>
      <c r="C576" s="4">
        <v>0</v>
      </c>
      <c r="D576">
        <v>0</v>
      </c>
      <c r="E576" t="s">
        <v>212</v>
      </c>
      <c r="F576" t="s">
        <v>215</v>
      </c>
    </row>
    <row r="577" spans="1:6" x14ac:dyDescent="0.3">
      <c r="A577">
        <v>574</v>
      </c>
      <c r="B577" t="s">
        <v>220</v>
      </c>
      <c r="C577" s="4">
        <v>0</v>
      </c>
      <c r="D577">
        <v>0</v>
      </c>
      <c r="E577" t="s">
        <v>212</v>
      </c>
      <c r="F577" t="s">
        <v>215</v>
      </c>
    </row>
    <row r="578" spans="1:6" x14ac:dyDescent="0.3">
      <c r="A578">
        <v>575</v>
      </c>
      <c r="B578" t="s">
        <v>220</v>
      </c>
      <c r="C578" s="4">
        <v>0</v>
      </c>
      <c r="D578">
        <v>0</v>
      </c>
      <c r="E578" t="s">
        <v>212</v>
      </c>
      <c r="F578" t="s">
        <v>215</v>
      </c>
    </row>
    <row r="579" spans="1:6" x14ac:dyDescent="0.3">
      <c r="A579">
        <v>576</v>
      </c>
      <c r="B579" t="s">
        <v>220</v>
      </c>
      <c r="C579" s="4">
        <v>0</v>
      </c>
      <c r="D579">
        <v>0</v>
      </c>
      <c r="E579" t="s">
        <v>212</v>
      </c>
      <c r="F579" t="s">
        <v>215</v>
      </c>
    </row>
    <row r="580" spans="1:6" x14ac:dyDescent="0.3">
      <c r="A580">
        <v>577</v>
      </c>
      <c r="B580" t="s">
        <v>220</v>
      </c>
      <c r="C580" s="4">
        <v>0</v>
      </c>
      <c r="D580">
        <v>0</v>
      </c>
      <c r="E580" t="s">
        <v>212</v>
      </c>
      <c r="F580" t="s">
        <v>215</v>
      </c>
    </row>
    <row r="581" spans="1:6" x14ac:dyDescent="0.3">
      <c r="A581">
        <v>578</v>
      </c>
      <c r="B581" t="s">
        <v>220</v>
      </c>
      <c r="C581" s="4">
        <v>0</v>
      </c>
      <c r="D581">
        <v>0</v>
      </c>
      <c r="E581" t="s">
        <v>212</v>
      </c>
      <c r="F581" t="s">
        <v>215</v>
      </c>
    </row>
    <row r="582" spans="1:6" x14ac:dyDescent="0.3">
      <c r="A582">
        <v>579</v>
      </c>
      <c r="B582" t="s">
        <v>220</v>
      </c>
      <c r="C582" s="4">
        <v>0</v>
      </c>
      <c r="D582">
        <v>0</v>
      </c>
      <c r="E582" t="s">
        <v>212</v>
      </c>
      <c r="F582" t="s">
        <v>215</v>
      </c>
    </row>
    <row r="583" spans="1:6" x14ac:dyDescent="0.3">
      <c r="A583">
        <v>580</v>
      </c>
      <c r="B583" t="s">
        <v>220</v>
      </c>
      <c r="C583" s="4">
        <v>0</v>
      </c>
      <c r="D583">
        <v>0</v>
      </c>
      <c r="E583" t="s">
        <v>212</v>
      </c>
      <c r="F583" t="s">
        <v>215</v>
      </c>
    </row>
    <row r="584" spans="1:6" x14ac:dyDescent="0.3">
      <c r="A584">
        <v>581</v>
      </c>
      <c r="B584" t="s">
        <v>220</v>
      </c>
      <c r="C584" s="4">
        <v>0</v>
      </c>
      <c r="D584">
        <v>0</v>
      </c>
      <c r="E584" t="s">
        <v>212</v>
      </c>
      <c r="F584" t="s">
        <v>215</v>
      </c>
    </row>
    <row r="585" spans="1:6" x14ac:dyDescent="0.3">
      <c r="A585">
        <v>582</v>
      </c>
      <c r="B585" t="s">
        <v>220</v>
      </c>
      <c r="C585" s="4">
        <v>0</v>
      </c>
      <c r="D585">
        <v>0</v>
      </c>
      <c r="E585" t="s">
        <v>212</v>
      </c>
      <c r="F585" t="s">
        <v>215</v>
      </c>
    </row>
    <row r="586" spans="1:6" x14ac:dyDescent="0.3">
      <c r="A586">
        <v>583</v>
      </c>
      <c r="B586" t="s">
        <v>220</v>
      </c>
      <c r="C586" s="4">
        <v>0</v>
      </c>
      <c r="D586">
        <v>0</v>
      </c>
      <c r="E586" t="s">
        <v>212</v>
      </c>
      <c r="F586" t="s">
        <v>215</v>
      </c>
    </row>
    <row r="587" spans="1:6" x14ac:dyDescent="0.3">
      <c r="A587">
        <v>584</v>
      </c>
      <c r="B587" t="s">
        <v>220</v>
      </c>
      <c r="C587" s="4">
        <v>0</v>
      </c>
      <c r="D587">
        <v>0</v>
      </c>
      <c r="E587" t="s">
        <v>212</v>
      </c>
      <c r="F587" t="s">
        <v>215</v>
      </c>
    </row>
    <row r="588" spans="1:6" x14ac:dyDescent="0.3">
      <c r="A588">
        <v>585</v>
      </c>
      <c r="B588" t="s">
        <v>220</v>
      </c>
      <c r="C588" s="4">
        <v>0</v>
      </c>
      <c r="D588">
        <v>0</v>
      </c>
      <c r="E588" t="s">
        <v>212</v>
      </c>
      <c r="F588" t="s">
        <v>215</v>
      </c>
    </row>
    <row r="589" spans="1:6" x14ac:dyDescent="0.3">
      <c r="A589">
        <v>586</v>
      </c>
      <c r="B589" t="s">
        <v>220</v>
      </c>
      <c r="C589" s="4">
        <v>0</v>
      </c>
      <c r="D589">
        <v>0</v>
      </c>
      <c r="E589" t="s">
        <v>212</v>
      </c>
      <c r="F589" t="s">
        <v>215</v>
      </c>
    </row>
    <row r="590" spans="1:6" x14ac:dyDescent="0.3">
      <c r="A590">
        <v>587</v>
      </c>
      <c r="B590" t="s">
        <v>220</v>
      </c>
      <c r="C590" s="4">
        <v>0</v>
      </c>
      <c r="D590">
        <v>0</v>
      </c>
      <c r="E590" t="s">
        <v>212</v>
      </c>
      <c r="F590" t="s">
        <v>215</v>
      </c>
    </row>
    <row r="591" spans="1:6" x14ac:dyDescent="0.3">
      <c r="A591">
        <v>588</v>
      </c>
      <c r="B591" t="s">
        <v>220</v>
      </c>
      <c r="C591" s="4">
        <v>0</v>
      </c>
      <c r="D591">
        <v>0</v>
      </c>
      <c r="E591" t="s">
        <v>212</v>
      </c>
      <c r="F591" t="s">
        <v>215</v>
      </c>
    </row>
    <row r="592" spans="1:6" x14ac:dyDescent="0.3">
      <c r="A592">
        <v>589</v>
      </c>
      <c r="B592" t="s">
        <v>220</v>
      </c>
      <c r="C592" s="4">
        <v>0</v>
      </c>
      <c r="D592">
        <v>0</v>
      </c>
      <c r="E592" t="s">
        <v>212</v>
      </c>
      <c r="F592" t="s">
        <v>215</v>
      </c>
    </row>
    <row r="593" spans="1:6" x14ac:dyDescent="0.3">
      <c r="A593">
        <v>590</v>
      </c>
      <c r="B593" t="s">
        <v>220</v>
      </c>
      <c r="C593" s="4">
        <v>0</v>
      </c>
      <c r="D593">
        <v>0</v>
      </c>
      <c r="E593" t="s">
        <v>212</v>
      </c>
      <c r="F593" t="s">
        <v>215</v>
      </c>
    </row>
    <row r="594" spans="1:6" x14ac:dyDescent="0.3">
      <c r="A594">
        <v>591</v>
      </c>
      <c r="B594" t="s">
        <v>220</v>
      </c>
      <c r="C594" s="4">
        <v>0</v>
      </c>
      <c r="D594">
        <v>0</v>
      </c>
      <c r="E594" t="s">
        <v>212</v>
      </c>
      <c r="F594" t="s">
        <v>215</v>
      </c>
    </row>
    <row r="595" spans="1:6" x14ac:dyDescent="0.3">
      <c r="A595">
        <v>592</v>
      </c>
      <c r="B595" t="s">
        <v>220</v>
      </c>
      <c r="C595" s="4">
        <v>0</v>
      </c>
      <c r="D595">
        <v>0</v>
      </c>
      <c r="E595" t="s">
        <v>212</v>
      </c>
      <c r="F595" t="s">
        <v>215</v>
      </c>
    </row>
    <row r="596" spans="1:6" x14ac:dyDescent="0.3">
      <c r="A596">
        <v>593</v>
      </c>
      <c r="B596" t="s">
        <v>220</v>
      </c>
      <c r="C596" s="4">
        <v>0</v>
      </c>
      <c r="D596">
        <v>0</v>
      </c>
      <c r="E596" t="s">
        <v>212</v>
      </c>
      <c r="F596" t="s">
        <v>215</v>
      </c>
    </row>
    <row r="597" spans="1:6" x14ac:dyDescent="0.3">
      <c r="A597">
        <v>594</v>
      </c>
      <c r="B597" t="s">
        <v>220</v>
      </c>
      <c r="C597" s="4">
        <v>0</v>
      </c>
      <c r="D597">
        <v>0</v>
      </c>
      <c r="E597" t="s">
        <v>212</v>
      </c>
      <c r="F597" t="s">
        <v>215</v>
      </c>
    </row>
    <row r="598" spans="1:6" x14ac:dyDescent="0.3">
      <c r="A598">
        <v>595</v>
      </c>
      <c r="B598" t="s">
        <v>220</v>
      </c>
      <c r="C598" s="4">
        <v>0</v>
      </c>
      <c r="D598">
        <v>0</v>
      </c>
      <c r="E598" t="s">
        <v>212</v>
      </c>
      <c r="F598" t="s">
        <v>215</v>
      </c>
    </row>
    <row r="599" spans="1:6" x14ac:dyDescent="0.3">
      <c r="A599">
        <v>596</v>
      </c>
      <c r="B599" t="s">
        <v>220</v>
      </c>
      <c r="C599" s="4">
        <v>0</v>
      </c>
      <c r="D599">
        <v>0</v>
      </c>
      <c r="E599" t="s">
        <v>212</v>
      </c>
      <c r="F599" t="s">
        <v>215</v>
      </c>
    </row>
    <row r="600" spans="1:6" x14ac:dyDescent="0.3">
      <c r="A600">
        <v>597</v>
      </c>
      <c r="B600" t="s">
        <v>220</v>
      </c>
      <c r="C600" s="4">
        <v>0</v>
      </c>
      <c r="D600">
        <v>0</v>
      </c>
      <c r="E600" t="s">
        <v>212</v>
      </c>
      <c r="F600" t="s">
        <v>215</v>
      </c>
    </row>
    <row r="601" spans="1:6" x14ac:dyDescent="0.3">
      <c r="A601">
        <v>598</v>
      </c>
      <c r="B601" t="s">
        <v>220</v>
      </c>
      <c r="C601" s="4">
        <v>0</v>
      </c>
      <c r="D601">
        <v>0</v>
      </c>
      <c r="E601" t="s">
        <v>212</v>
      </c>
      <c r="F601" t="s">
        <v>215</v>
      </c>
    </row>
    <row r="602" spans="1:6" x14ac:dyDescent="0.3">
      <c r="A602">
        <v>599</v>
      </c>
      <c r="B602" t="s">
        <v>220</v>
      </c>
      <c r="C602" s="4">
        <v>0</v>
      </c>
      <c r="D602">
        <v>0</v>
      </c>
      <c r="E602" t="s">
        <v>212</v>
      </c>
      <c r="F602" t="s">
        <v>215</v>
      </c>
    </row>
    <row r="603" spans="1:6" x14ac:dyDescent="0.3">
      <c r="A603">
        <v>600</v>
      </c>
      <c r="B603" t="s">
        <v>220</v>
      </c>
      <c r="C603" s="4">
        <v>0</v>
      </c>
      <c r="D603">
        <v>0</v>
      </c>
      <c r="E603" t="s">
        <v>212</v>
      </c>
      <c r="F603" t="s">
        <v>215</v>
      </c>
    </row>
    <row r="604" spans="1:6" x14ac:dyDescent="0.3">
      <c r="A604">
        <v>601</v>
      </c>
      <c r="B604" t="s">
        <v>220</v>
      </c>
      <c r="C604" s="4">
        <v>0</v>
      </c>
      <c r="D604">
        <v>0</v>
      </c>
      <c r="E604" t="s">
        <v>212</v>
      </c>
      <c r="F604" t="s">
        <v>215</v>
      </c>
    </row>
    <row r="605" spans="1:6" x14ac:dyDescent="0.3">
      <c r="A605">
        <v>602</v>
      </c>
      <c r="B605" t="s">
        <v>220</v>
      </c>
      <c r="C605" s="4">
        <v>0</v>
      </c>
      <c r="D605">
        <v>0</v>
      </c>
      <c r="E605" t="s">
        <v>212</v>
      </c>
      <c r="F605" t="s">
        <v>215</v>
      </c>
    </row>
    <row r="606" spans="1:6" x14ac:dyDescent="0.3">
      <c r="A606">
        <v>603</v>
      </c>
      <c r="B606" t="s">
        <v>220</v>
      </c>
      <c r="C606" s="4">
        <v>0</v>
      </c>
      <c r="D606">
        <v>0</v>
      </c>
      <c r="E606" t="s">
        <v>212</v>
      </c>
      <c r="F606" t="s">
        <v>215</v>
      </c>
    </row>
    <row r="607" spans="1:6" x14ac:dyDescent="0.3">
      <c r="A607">
        <v>604</v>
      </c>
      <c r="B607" t="s">
        <v>220</v>
      </c>
      <c r="C607" s="4">
        <v>0</v>
      </c>
      <c r="D607">
        <v>0</v>
      </c>
      <c r="E607" t="s">
        <v>212</v>
      </c>
      <c r="F607" t="s">
        <v>215</v>
      </c>
    </row>
    <row r="608" spans="1:6" x14ac:dyDescent="0.3">
      <c r="A608">
        <v>605</v>
      </c>
      <c r="B608" t="s">
        <v>220</v>
      </c>
      <c r="C608" s="4">
        <v>0</v>
      </c>
      <c r="D608">
        <v>0</v>
      </c>
      <c r="E608" t="s">
        <v>212</v>
      </c>
      <c r="F608" t="s">
        <v>215</v>
      </c>
    </row>
    <row r="609" spans="1:6" x14ac:dyDescent="0.3">
      <c r="A609">
        <v>606</v>
      </c>
      <c r="B609" t="s">
        <v>220</v>
      </c>
      <c r="C609" s="4">
        <v>0</v>
      </c>
      <c r="D609">
        <v>0</v>
      </c>
      <c r="E609" t="s">
        <v>212</v>
      </c>
      <c r="F609" t="s">
        <v>215</v>
      </c>
    </row>
    <row r="610" spans="1:6" x14ac:dyDescent="0.3">
      <c r="A610">
        <v>607</v>
      </c>
      <c r="B610" t="s">
        <v>220</v>
      </c>
      <c r="C610" s="4">
        <v>0</v>
      </c>
      <c r="D610">
        <v>0</v>
      </c>
      <c r="E610" t="s">
        <v>212</v>
      </c>
      <c r="F610" t="s">
        <v>215</v>
      </c>
    </row>
    <row r="611" spans="1:6" x14ac:dyDescent="0.3">
      <c r="A611">
        <v>608</v>
      </c>
      <c r="B611" t="s">
        <v>220</v>
      </c>
      <c r="C611" s="4">
        <v>0</v>
      </c>
      <c r="D611">
        <v>0</v>
      </c>
      <c r="E611" t="s">
        <v>212</v>
      </c>
      <c r="F611" t="s">
        <v>215</v>
      </c>
    </row>
    <row r="612" spans="1:6" x14ac:dyDescent="0.3">
      <c r="A612">
        <v>609</v>
      </c>
      <c r="B612" t="s">
        <v>220</v>
      </c>
      <c r="C612" s="4">
        <v>0</v>
      </c>
      <c r="D612">
        <v>0</v>
      </c>
      <c r="E612" t="s">
        <v>212</v>
      </c>
      <c r="F612" t="s">
        <v>215</v>
      </c>
    </row>
    <row r="613" spans="1:6" x14ac:dyDescent="0.3">
      <c r="A613">
        <v>610</v>
      </c>
      <c r="B613" t="s">
        <v>220</v>
      </c>
      <c r="C613" s="4">
        <v>0</v>
      </c>
      <c r="D613">
        <v>0</v>
      </c>
      <c r="E613" t="s">
        <v>212</v>
      </c>
      <c r="F613" t="s">
        <v>215</v>
      </c>
    </row>
    <row r="614" spans="1:6" x14ac:dyDescent="0.3">
      <c r="A614">
        <v>611</v>
      </c>
      <c r="B614" t="s">
        <v>220</v>
      </c>
      <c r="C614" s="4">
        <v>0</v>
      </c>
      <c r="D614">
        <v>0</v>
      </c>
      <c r="E614" t="s">
        <v>212</v>
      </c>
      <c r="F614" t="s">
        <v>215</v>
      </c>
    </row>
    <row r="615" spans="1:6" x14ac:dyDescent="0.3">
      <c r="A615">
        <v>612</v>
      </c>
      <c r="B615" t="s">
        <v>220</v>
      </c>
      <c r="C615" s="4">
        <v>0</v>
      </c>
      <c r="D615">
        <v>0</v>
      </c>
      <c r="E615" t="s">
        <v>212</v>
      </c>
      <c r="F615" t="s">
        <v>215</v>
      </c>
    </row>
    <row r="616" spans="1:6" x14ac:dyDescent="0.3">
      <c r="A616">
        <v>613</v>
      </c>
      <c r="B616" t="s">
        <v>220</v>
      </c>
      <c r="C616" s="4">
        <v>0</v>
      </c>
      <c r="D616">
        <v>0</v>
      </c>
      <c r="E616" t="s">
        <v>212</v>
      </c>
      <c r="F616" t="s">
        <v>215</v>
      </c>
    </row>
    <row r="617" spans="1:6" x14ac:dyDescent="0.3">
      <c r="A617">
        <v>614</v>
      </c>
      <c r="B617" t="s">
        <v>220</v>
      </c>
      <c r="C617" s="4">
        <v>0</v>
      </c>
      <c r="D617">
        <v>0</v>
      </c>
      <c r="E617" t="s">
        <v>212</v>
      </c>
      <c r="F617" t="s">
        <v>215</v>
      </c>
    </row>
    <row r="618" spans="1:6" x14ac:dyDescent="0.3">
      <c r="A618">
        <v>615</v>
      </c>
      <c r="B618" t="s">
        <v>220</v>
      </c>
      <c r="C618" s="4">
        <v>0</v>
      </c>
      <c r="D618">
        <v>0</v>
      </c>
      <c r="E618" t="s">
        <v>212</v>
      </c>
      <c r="F618" t="s">
        <v>215</v>
      </c>
    </row>
    <row r="619" spans="1:6" x14ac:dyDescent="0.3">
      <c r="A619">
        <v>616</v>
      </c>
      <c r="B619" t="s">
        <v>220</v>
      </c>
      <c r="C619" s="4">
        <v>0</v>
      </c>
      <c r="D619">
        <v>0</v>
      </c>
      <c r="E619" t="s">
        <v>212</v>
      </c>
      <c r="F619" t="s">
        <v>215</v>
      </c>
    </row>
    <row r="620" spans="1:6" x14ac:dyDescent="0.3">
      <c r="A620">
        <v>617</v>
      </c>
      <c r="B620" t="s">
        <v>220</v>
      </c>
      <c r="C620" s="4">
        <v>0</v>
      </c>
      <c r="D620">
        <v>0</v>
      </c>
      <c r="E620" t="s">
        <v>212</v>
      </c>
      <c r="F620" t="s">
        <v>215</v>
      </c>
    </row>
    <row r="621" spans="1:6" x14ac:dyDescent="0.3">
      <c r="A621">
        <v>618</v>
      </c>
      <c r="B621" t="s">
        <v>220</v>
      </c>
      <c r="C621" s="4">
        <v>0</v>
      </c>
      <c r="D621">
        <v>0</v>
      </c>
      <c r="E621" t="s">
        <v>212</v>
      </c>
      <c r="F621" t="s">
        <v>215</v>
      </c>
    </row>
    <row r="622" spans="1:6" x14ac:dyDescent="0.3">
      <c r="A622">
        <v>619</v>
      </c>
      <c r="B622" t="s">
        <v>220</v>
      </c>
      <c r="C622" s="4">
        <v>0</v>
      </c>
      <c r="D622">
        <v>0</v>
      </c>
      <c r="E622" t="s">
        <v>212</v>
      </c>
      <c r="F622" t="s">
        <v>215</v>
      </c>
    </row>
    <row r="623" spans="1:6" x14ac:dyDescent="0.3">
      <c r="A623">
        <v>620</v>
      </c>
      <c r="B623" t="s">
        <v>220</v>
      </c>
      <c r="C623" s="4">
        <v>0</v>
      </c>
      <c r="D623">
        <v>0</v>
      </c>
      <c r="E623" t="s">
        <v>212</v>
      </c>
      <c r="F623" t="s">
        <v>215</v>
      </c>
    </row>
    <row r="624" spans="1:6" x14ac:dyDescent="0.3">
      <c r="A624">
        <v>621</v>
      </c>
      <c r="B624" t="s">
        <v>220</v>
      </c>
      <c r="C624" s="4">
        <v>0</v>
      </c>
      <c r="D624">
        <v>0</v>
      </c>
      <c r="E624" t="s">
        <v>212</v>
      </c>
      <c r="F624" t="s">
        <v>215</v>
      </c>
    </row>
    <row r="625" spans="1:6" x14ac:dyDescent="0.3">
      <c r="A625">
        <v>622</v>
      </c>
      <c r="B625" t="s">
        <v>220</v>
      </c>
      <c r="C625" s="4">
        <v>0</v>
      </c>
      <c r="D625">
        <v>0</v>
      </c>
      <c r="E625" t="s">
        <v>212</v>
      </c>
      <c r="F625" t="s">
        <v>215</v>
      </c>
    </row>
    <row r="626" spans="1:6" x14ac:dyDescent="0.3">
      <c r="A626">
        <v>623</v>
      </c>
      <c r="B626" t="s">
        <v>220</v>
      </c>
      <c r="C626" s="4">
        <v>0</v>
      </c>
      <c r="D626">
        <v>0</v>
      </c>
      <c r="E626" t="s">
        <v>212</v>
      </c>
      <c r="F626" t="s">
        <v>215</v>
      </c>
    </row>
    <row r="627" spans="1:6" x14ac:dyDescent="0.3">
      <c r="A627">
        <v>624</v>
      </c>
      <c r="B627" t="s">
        <v>220</v>
      </c>
      <c r="C627" s="4">
        <v>0</v>
      </c>
      <c r="D627">
        <v>0</v>
      </c>
      <c r="E627" t="s">
        <v>212</v>
      </c>
      <c r="F627" t="s">
        <v>215</v>
      </c>
    </row>
    <row r="628" spans="1:6" x14ac:dyDescent="0.3">
      <c r="A628">
        <v>625</v>
      </c>
      <c r="B628" t="s">
        <v>220</v>
      </c>
      <c r="C628" s="4">
        <v>0</v>
      </c>
      <c r="D628">
        <v>0</v>
      </c>
      <c r="E628" t="s">
        <v>212</v>
      </c>
      <c r="F628" t="s">
        <v>215</v>
      </c>
    </row>
    <row r="629" spans="1:6" x14ac:dyDescent="0.3">
      <c r="A629">
        <v>626</v>
      </c>
      <c r="B629" t="s">
        <v>220</v>
      </c>
      <c r="C629" s="4">
        <v>0</v>
      </c>
      <c r="D629">
        <v>0</v>
      </c>
      <c r="E629" t="s">
        <v>212</v>
      </c>
      <c r="F629" t="s">
        <v>215</v>
      </c>
    </row>
    <row r="630" spans="1:6" x14ac:dyDescent="0.3">
      <c r="A630">
        <v>627</v>
      </c>
      <c r="B630" t="s">
        <v>220</v>
      </c>
      <c r="C630" s="4">
        <v>0</v>
      </c>
      <c r="D630">
        <v>0</v>
      </c>
      <c r="E630" t="s">
        <v>212</v>
      </c>
      <c r="F630" t="s">
        <v>215</v>
      </c>
    </row>
    <row r="631" spans="1:6" x14ac:dyDescent="0.3">
      <c r="A631">
        <v>628</v>
      </c>
      <c r="B631" t="s">
        <v>220</v>
      </c>
      <c r="C631" s="4">
        <v>0</v>
      </c>
      <c r="D631">
        <v>0</v>
      </c>
      <c r="E631" t="s">
        <v>212</v>
      </c>
      <c r="F631" t="s">
        <v>215</v>
      </c>
    </row>
    <row r="632" spans="1:6" x14ac:dyDescent="0.3">
      <c r="A632">
        <v>629</v>
      </c>
      <c r="B632" t="s">
        <v>220</v>
      </c>
      <c r="C632" s="4">
        <v>0</v>
      </c>
      <c r="D632">
        <v>0</v>
      </c>
      <c r="E632" t="s">
        <v>212</v>
      </c>
      <c r="F632" t="s">
        <v>215</v>
      </c>
    </row>
    <row r="633" spans="1:6" x14ac:dyDescent="0.3">
      <c r="A633">
        <v>630</v>
      </c>
      <c r="B633" t="s">
        <v>220</v>
      </c>
      <c r="C633" s="4">
        <v>0</v>
      </c>
      <c r="D633">
        <v>0</v>
      </c>
      <c r="E633" t="s">
        <v>212</v>
      </c>
      <c r="F633" t="s">
        <v>215</v>
      </c>
    </row>
    <row r="634" spans="1:6" x14ac:dyDescent="0.3">
      <c r="A634">
        <v>631</v>
      </c>
      <c r="B634" t="s">
        <v>220</v>
      </c>
      <c r="C634" s="4">
        <v>0</v>
      </c>
      <c r="D634">
        <v>0</v>
      </c>
      <c r="E634" t="s">
        <v>212</v>
      </c>
      <c r="F634" t="s">
        <v>215</v>
      </c>
    </row>
    <row r="635" spans="1:6" x14ac:dyDescent="0.3">
      <c r="A635">
        <v>632</v>
      </c>
      <c r="B635" t="s">
        <v>220</v>
      </c>
      <c r="C635" s="4">
        <v>0</v>
      </c>
      <c r="D635">
        <v>0</v>
      </c>
      <c r="E635" t="s">
        <v>212</v>
      </c>
      <c r="F635" t="s">
        <v>215</v>
      </c>
    </row>
    <row r="636" spans="1:6" x14ac:dyDescent="0.3">
      <c r="A636">
        <v>633</v>
      </c>
      <c r="B636" t="s">
        <v>220</v>
      </c>
      <c r="C636" s="4">
        <v>0</v>
      </c>
      <c r="D636">
        <v>0</v>
      </c>
      <c r="E636" t="s">
        <v>212</v>
      </c>
      <c r="F636" t="s">
        <v>215</v>
      </c>
    </row>
    <row r="637" spans="1:6" x14ac:dyDescent="0.3">
      <c r="A637">
        <v>634</v>
      </c>
      <c r="B637" t="s">
        <v>220</v>
      </c>
      <c r="C637" s="4">
        <v>0</v>
      </c>
      <c r="D637">
        <v>0</v>
      </c>
      <c r="E637" t="s">
        <v>212</v>
      </c>
      <c r="F637" t="s">
        <v>215</v>
      </c>
    </row>
    <row r="638" spans="1:6" x14ac:dyDescent="0.3">
      <c r="A638">
        <v>635</v>
      </c>
      <c r="B638" t="s">
        <v>220</v>
      </c>
      <c r="C638" s="4">
        <v>0</v>
      </c>
      <c r="D638">
        <v>0</v>
      </c>
      <c r="E638" t="s">
        <v>212</v>
      </c>
      <c r="F638" t="s">
        <v>215</v>
      </c>
    </row>
    <row r="639" spans="1:6" x14ac:dyDescent="0.3">
      <c r="A639">
        <v>636</v>
      </c>
      <c r="B639" t="s">
        <v>220</v>
      </c>
      <c r="C639" s="4">
        <v>0</v>
      </c>
      <c r="D639">
        <v>0</v>
      </c>
      <c r="E639" t="s">
        <v>212</v>
      </c>
      <c r="F639" t="s">
        <v>215</v>
      </c>
    </row>
    <row r="640" spans="1:6" x14ac:dyDescent="0.3">
      <c r="A640">
        <v>637</v>
      </c>
      <c r="B640" t="s">
        <v>220</v>
      </c>
      <c r="C640" s="4">
        <v>0</v>
      </c>
      <c r="D640">
        <v>0</v>
      </c>
      <c r="E640" t="s">
        <v>212</v>
      </c>
      <c r="F640" t="s">
        <v>215</v>
      </c>
    </row>
    <row r="641" spans="1:6" x14ac:dyDescent="0.3">
      <c r="A641">
        <v>638</v>
      </c>
      <c r="B641" t="s">
        <v>220</v>
      </c>
      <c r="C641" s="4">
        <v>0</v>
      </c>
      <c r="D641">
        <v>0</v>
      </c>
      <c r="E641" t="s">
        <v>212</v>
      </c>
      <c r="F641" t="s">
        <v>215</v>
      </c>
    </row>
    <row r="642" spans="1:6" x14ac:dyDescent="0.3">
      <c r="A642">
        <v>639</v>
      </c>
      <c r="B642" t="s">
        <v>220</v>
      </c>
      <c r="C642" s="4">
        <v>0</v>
      </c>
      <c r="D642">
        <v>0</v>
      </c>
      <c r="E642" t="s">
        <v>212</v>
      </c>
      <c r="F642" t="s">
        <v>215</v>
      </c>
    </row>
    <row r="643" spans="1:6" x14ac:dyDescent="0.3">
      <c r="A643">
        <v>640</v>
      </c>
      <c r="B643" t="s">
        <v>220</v>
      </c>
      <c r="C643" s="4">
        <v>0</v>
      </c>
      <c r="D643">
        <v>0</v>
      </c>
      <c r="E643" t="s">
        <v>212</v>
      </c>
      <c r="F643" t="s">
        <v>215</v>
      </c>
    </row>
    <row r="644" spans="1:6" x14ac:dyDescent="0.3">
      <c r="A644">
        <v>641</v>
      </c>
      <c r="B644" t="s">
        <v>220</v>
      </c>
      <c r="C644" s="4">
        <v>0</v>
      </c>
      <c r="D644">
        <v>0</v>
      </c>
      <c r="E644" t="s">
        <v>212</v>
      </c>
      <c r="F644" t="s">
        <v>215</v>
      </c>
    </row>
    <row r="645" spans="1:6" x14ac:dyDescent="0.3">
      <c r="A645">
        <v>642</v>
      </c>
      <c r="B645" t="s">
        <v>220</v>
      </c>
      <c r="C645" s="4">
        <v>0</v>
      </c>
      <c r="D645">
        <v>0</v>
      </c>
      <c r="E645" t="s">
        <v>212</v>
      </c>
      <c r="F645" t="s">
        <v>215</v>
      </c>
    </row>
    <row r="646" spans="1:6" x14ac:dyDescent="0.3">
      <c r="A646">
        <v>643</v>
      </c>
      <c r="B646" t="s">
        <v>220</v>
      </c>
      <c r="C646" s="4">
        <v>0</v>
      </c>
      <c r="D646">
        <v>0</v>
      </c>
      <c r="E646" t="s">
        <v>212</v>
      </c>
      <c r="F646" t="s">
        <v>215</v>
      </c>
    </row>
    <row r="647" spans="1:6" x14ac:dyDescent="0.3">
      <c r="A647">
        <v>644</v>
      </c>
      <c r="B647" t="s">
        <v>220</v>
      </c>
      <c r="C647" s="4">
        <v>0</v>
      </c>
      <c r="D647">
        <v>0</v>
      </c>
      <c r="E647" t="s">
        <v>212</v>
      </c>
      <c r="F647" t="s">
        <v>215</v>
      </c>
    </row>
    <row r="648" spans="1:6" x14ac:dyDescent="0.3">
      <c r="A648">
        <v>645</v>
      </c>
      <c r="B648" t="s">
        <v>220</v>
      </c>
      <c r="C648" s="4">
        <v>0</v>
      </c>
      <c r="D648">
        <v>0</v>
      </c>
      <c r="E648" t="s">
        <v>212</v>
      </c>
      <c r="F648" t="s">
        <v>215</v>
      </c>
    </row>
    <row r="649" spans="1:6" x14ac:dyDescent="0.3">
      <c r="A649">
        <v>646</v>
      </c>
      <c r="B649" t="s">
        <v>220</v>
      </c>
      <c r="C649" s="4">
        <v>0</v>
      </c>
      <c r="D649">
        <v>0</v>
      </c>
      <c r="E649" t="s">
        <v>212</v>
      </c>
      <c r="F649" t="s">
        <v>215</v>
      </c>
    </row>
    <row r="650" spans="1:6" x14ac:dyDescent="0.3">
      <c r="A650">
        <v>647</v>
      </c>
      <c r="B650" t="s">
        <v>220</v>
      </c>
      <c r="C650" s="4">
        <v>0</v>
      </c>
      <c r="D650">
        <v>0</v>
      </c>
      <c r="E650" t="s">
        <v>212</v>
      </c>
      <c r="F650" t="s">
        <v>215</v>
      </c>
    </row>
    <row r="651" spans="1:6" x14ac:dyDescent="0.3">
      <c r="A651">
        <v>648</v>
      </c>
      <c r="B651" t="s">
        <v>220</v>
      </c>
      <c r="C651" s="4">
        <v>0</v>
      </c>
      <c r="D651">
        <v>0</v>
      </c>
      <c r="E651" t="s">
        <v>212</v>
      </c>
      <c r="F651" t="s">
        <v>215</v>
      </c>
    </row>
    <row r="652" spans="1:6" x14ac:dyDescent="0.3">
      <c r="A652">
        <v>649</v>
      </c>
      <c r="B652" t="s">
        <v>220</v>
      </c>
      <c r="C652" s="4">
        <v>0</v>
      </c>
      <c r="D652">
        <v>0</v>
      </c>
      <c r="E652" t="s">
        <v>212</v>
      </c>
      <c r="F652" t="s">
        <v>215</v>
      </c>
    </row>
    <row r="653" spans="1:6" x14ac:dyDescent="0.3">
      <c r="A653">
        <v>650</v>
      </c>
      <c r="B653" t="s">
        <v>220</v>
      </c>
      <c r="C653" s="4">
        <v>0</v>
      </c>
      <c r="D653">
        <v>0</v>
      </c>
      <c r="E653" t="s">
        <v>212</v>
      </c>
      <c r="F653" t="s">
        <v>215</v>
      </c>
    </row>
    <row r="654" spans="1:6" x14ac:dyDescent="0.3">
      <c r="A654">
        <v>651</v>
      </c>
      <c r="B654" t="s">
        <v>220</v>
      </c>
      <c r="C654" s="4">
        <v>0</v>
      </c>
      <c r="D654">
        <v>0</v>
      </c>
      <c r="E654" t="s">
        <v>212</v>
      </c>
      <c r="F654" t="s">
        <v>215</v>
      </c>
    </row>
    <row r="655" spans="1:6" x14ac:dyDescent="0.3">
      <c r="A655">
        <v>652</v>
      </c>
      <c r="B655" t="s">
        <v>220</v>
      </c>
      <c r="C655" s="4">
        <v>0</v>
      </c>
      <c r="D655">
        <v>0</v>
      </c>
      <c r="E655" t="s">
        <v>212</v>
      </c>
      <c r="F655" t="s">
        <v>215</v>
      </c>
    </row>
    <row r="656" spans="1:6" x14ac:dyDescent="0.3">
      <c r="A656">
        <v>653</v>
      </c>
      <c r="B656" t="s">
        <v>220</v>
      </c>
      <c r="C656" s="4">
        <v>0</v>
      </c>
      <c r="D656">
        <v>0</v>
      </c>
      <c r="E656" t="s">
        <v>212</v>
      </c>
      <c r="F656" t="s">
        <v>215</v>
      </c>
    </row>
    <row r="657" spans="1:6" x14ac:dyDescent="0.3">
      <c r="A657">
        <v>654</v>
      </c>
      <c r="B657" t="s">
        <v>220</v>
      </c>
      <c r="C657" s="4">
        <v>0</v>
      </c>
      <c r="D657">
        <v>0</v>
      </c>
      <c r="E657" t="s">
        <v>212</v>
      </c>
      <c r="F657" t="s">
        <v>215</v>
      </c>
    </row>
    <row r="658" spans="1:6" x14ac:dyDescent="0.3">
      <c r="A658">
        <v>655</v>
      </c>
      <c r="B658" t="s">
        <v>220</v>
      </c>
      <c r="C658" s="4">
        <v>0</v>
      </c>
      <c r="D658">
        <v>0</v>
      </c>
      <c r="E658" t="s">
        <v>212</v>
      </c>
      <c r="F658" t="s">
        <v>215</v>
      </c>
    </row>
    <row r="659" spans="1:6" x14ac:dyDescent="0.3">
      <c r="A659">
        <v>656</v>
      </c>
      <c r="B659" t="s">
        <v>220</v>
      </c>
      <c r="C659" s="4">
        <v>0</v>
      </c>
      <c r="D659">
        <v>0</v>
      </c>
      <c r="E659" t="s">
        <v>212</v>
      </c>
      <c r="F659" t="s">
        <v>215</v>
      </c>
    </row>
    <row r="660" spans="1:6" x14ac:dyDescent="0.3">
      <c r="A660">
        <v>657</v>
      </c>
      <c r="B660" t="s">
        <v>220</v>
      </c>
      <c r="C660" s="4">
        <v>0</v>
      </c>
      <c r="D660">
        <v>0</v>
      </c>
      <c r="E660" t="s">
        <v>212</v>
      </c>
      <c r="F660" t="s">
        <v>215</v>
      </c>
    </row>
    <row r="661" spans="1:6" x14ac:dyDescent="0.3">
      <c r="A661">
        <v>658</v>
      </c>
      <c r="B661" t="s">
        <v>220</v>
      </c>
      <c r="C661" s="4">
        <v>0</v>
      </c>
      <c r="D661">
        <v>0</v>
      </c>
      <c r="E661" t="s">
        <v>212</v>
      </c>
      <c r="F661" t="s">
        <v>215</v>
      </c>
    </row>
    <row r="662" spans="1:6" x14ac:dyDescent="0.3">
      <c r="A662">
        <v>659</v>
      </c>
      <c r="B662" t="s">
        <v>220</v>
      </c>
      <c r="C662" s="4">
        <v>0</v>
      </c>
      <c r="D662">
        <v>0</v>
      </c>
      <c r="E662" t="s">
        <v>212</v>
      </c>
      <c r="F662" t="s">
        <v>215</v>
      </c>
    </row>
    <row r="663" spans="1:6" x14ac:dyDescent="0.3">
      <c r="A663">
        <v>660</v>
      </c>
      <c r="B663" t="s">
        <v>220</v>
      </c>
      <c r="C663" s="4">
        <v>0</v>
      </c>
      <c r="D663">
        <v>0</v>
      </c>
      <c r="E663" t="s">
        <v>212</v>
      </c>
      <c r="F663" t="s">
        <v>215</v>
      </c>
    </row>
    <row r="664" spans="1:6" x14ac:dyDescent="0.3">
      <c r="A664">
        <v>661</v>
      </c>
      <c r="B664" t="s">
        <v>220</v>
      </c>
      <c r="C664" s="4">
        <v>0</v>
      </c>
      <c r="D664">
        <v>0</v>
      </c>
      <c r="E664" t="s">
        <v>212</v>
      </c>
      <c r="F664" t="s">
        <v>215</v>
      </c>
    </row>
    <row r="665" spans="1:6" x14ac:dyDescent="0.3">
      <c r="A665">
        <v>662</v>
      </c>
      <c r="B665" t="s">
        <v>220</v>
      </c>
      <c r="C665" s="4">
        <v>0</v>
      </c>
      <c r="D665">
        <v>0</v>
      </c>
      <c r="E665" t="s">
        <v>212</v>
      </c>
      <c r="F665" t="s">
        <v>215</v>
      </c>
    </row>
    <row r="666" spans="1:6" x14ac:dyDescent="0.3">
      <c r="A666">
        <v>663</v>
      </c>
      <c r="B666" t="s">
        <v>220</v>
      </c>
      <c r="C666" s="4">
        <v>0</v>
      </c>
      <c r="D666">
        <v>0</v>
      </c>
      <c r="E666" t="s">
        <v>212</v>
      </c>
      <c r="F666" t="s">
        <v>215</v>
      </c>
    </row>
    <row r="667" spans="1:6" x14ac:dyDescent="0.3">
      <c r="A667">
        <v>664</v>
      </c>
      <c r="B667" t="s">
        <v>220</v>
      </c>
      <c r="C667" s="4">
        <v>0</v>
      </c>
      <c r="D667">
        <v>0</v>
      </c>
      <c r="E667" t="s">
        <v>212</v>
      </c>
      <c r="F667" t="s">
        <v>215</v>
      </c>
    </row>
    <row r="668" spans="1:6" x14ac:dyDescent="0.3">
      <c r="A668">
        <v>665</v>
      </c>
      <c r="B668" t="s">
        <v>220</v>
      </c>
      <c r="C668" s="4">
        <v>0</v>
      </c>
      <c r="D668">
        <v>0</v>
      </c>
      <c r="E668" t="s">
        <v>212</v>
      </c>
      <c r="F668" t="s">
        <v>215</v>
      </c>
    </row>
    <row r="669" spans="1:6" x14ac:dyDescent="0.3">
      <c r="A669">
        <v>666</v>
      </c>
      <c r="B669" t="s">
        <v>220</v>
      </c>
      <c r="C669" s="4">
        <v>0</v>
      </c>
      <c r="D669">
        <v>0</v>
      </c>
      <c r="E669" t="s">
        <v>212</v>
      </c>
      <c r="F669" t="s">
        <v>215</v>
      </c>
    </row>
    <row r="670" spans="1:6" x14ac:dyDescent="0.3">
      <c r="A670">
        <v>667</v>
      </c>
      <c r="B670" t="s">
        <v>220</v>
      </c>
      <c r="C670" s="4">
        <v>0</v>
      </c>
      <c r="D670">
        <v>0</v>
      </c>
      <c r="E670" t="s">
        <v>212</v>
      </c>
      <c r="F670" t="s">
        <v>215</v>
      </c>
    </row>
    <row r="671" spans="1:6" x14ac:dyDescent="0.3">
      <c r="A671">
        <v>668</v>
      </c>
      <c r="B671" t="s">
        <v>220</v>
      </c>
      <c r="C671" s="4">
        <v>0</v>
      </c>
      <c r="D671">
        <v>0</v>
      </c>
      <c r="E671" t="s">
        <v>212</v>
      </c>
      <c r="F671" t="s">
        <v>215</v>
      </c>
    </row>
    <row r="672" spans="1:6" x14ac:dyDescent="0.3">
      <c r="A672">
        <v>669</v>
      </c>
      <c r="B672" t="s">
        <v>220</v>
      </c>
      <c r="C672" s="4">
        <v>0</v>
      </c>
      <c r="D672">
        <v>0</v>
      </c>
      <c r="E672" t="s">
        <v>212</v>
      </c>
      <c r="F672" t="s">
        <v>215</v>
      </c>
    </row>
    <row r="673" spans="1:6" x14ac:dyDescent="0.3">
      <c r="A673">
        <v>670</v>
      </c>
      <c r="B673" t="s">
        <v>220</v>
      </c>
      <c r="C673" s="4">
        <v>0</v>
      </c>
      <c r="D673">
        <v>0</v>
      </c>
      <c r="E673" t="s">
        <v>212</v>
      </c>
      <c r="F673" t="s">
        <v>215</v>
      </c>
    </row>
    <row r="674" spans="1:6" x14ac:dyDescent="0.3">
      <c r="A674">
        <v>671</v>
      </c>
      <c r="B674" t="s">
        <v>220</v>
      </c>
      <c r="C674" s="4">
        <v>0</v>
      </c>
      <c r="D674">
        <v>0</v>
      </c>
      <c r="E674" t="s">
        <v>212</v>
      </c>
      <c r="F674" t="s">
        <v>215</v>
      </c>
    </row>
    <row r="675" spans="1:6" x14ac:dyDescent="0.3">
      <c r="A675">
        <v>672</v>
      </c>
      <c r="B675" t="s">
        <v>220</v>
      </c>
      <c r="C675" s="4">
        <v>0</v>
      </c>
      <c r="D675">
        <v>0</v>
      </c>
      <c r="E675" t="s">
        <v>212</v>
      </c>
      <c r="F675" t="s">
        <v>215</v>
      </c>
    </row>
    <row r="676" spans="1:6" x14ac:dyDescent="0.3">
      <c r="A676">
        <v>673</v>
      </c>
      <c r="B676" t="s">
        <v>220</v>
      </c>
      <c r="C676" s="4">
        <v>0</v>
      </c>
      <c r="D676">
        <v>0</v>
      </c>
      <c r="E676" t="s">
        <v>212</v>
      </c>
      <c r="F676" t="s">
        <v>215</v>
      </c>
    </row>
    <row r="677" spans="1:6" x14ac:dyDescent="0.3">
      <c r="A677">
        <v>674</v>
      </c>
      <c r="B677" t="s">
        <v>220</v>
      </c>
      <c r="C677" s="4">
        <v>0</v>
      </c>
      <c r="D677">
        <v>0</v>
      </c>
      <c r="E677" t="s">
        <v>212</v>
      </c>
      <c r="F677" t="s">
        <v>215</v>
      </c>
    </row>
    <row r="678" spans="1:6" x14ac:dyDescent="0.3">
      <c r="A678">
        <v>675</v>
      </c>
      <c r="B678" t="s">
        <v>220</v>
      </c>
      <c r="C678" s="4">
        <v>0</v>
      </c>
      <c r="D678">
        <v>0</v>
      </c>
      <c r="E678" t="s">
        <v>212</v>
      </c>
      <c r="F678" t="s">
        <v>215</v>
      </c>
    </row>
    <row r="679" spans="1:6" x14ac:dyDescent="0.3">
      <c r="A679">
        <v>676</v>
      </c>
      <c r="B679" t="s">
        <v>220</v>
      </c>
      <c r="C679" s="4">
        <v>0</v>
      </c>
      <c r="D679">
        <v>0</v>
      </c>
      <c r="E679" t="s">
        <v>212</v>
      </c>
      <c r="F679" t="s">
        <v>215</v>
      </c>
    </row>
    <row r="680" spans="1:6" x14ac:dyDescent="0.3">
      <c r="A680">
        <v>677</v>
      </c>
      <c r="B680" t="s">
        <v>220</v>
      </c>
      <c r="C680" s="4">
        <v>0</v>
      </c>
      <c r="D680">
        <v>0</v>
      </c>
      <c r="E680" t="s">
        <v>212</v>
      </c>
      <c r="F680" t="s">
        <v>215</v>
      </c>
    </row>
    <row r="681" spans="1:6" x14ac:dyDescent="0.3">
      <c r="A681">
        <v>678</v>
      </c>
      <c r="B681" t="s">
        <v>220</v>
      </c>
      <c r="C681" s="4">
        <v>0</v>
      </c>
      <c r="D681">
        <v>0</v>
      </c>
      <c r="E681" t="s">
        <v>212</v>
      </c>
      <c r="F681" t="s">
        <v>215</v>
      </c>
    </row>
    <row r="682" spans="1:6" x14ac:dyDescent="0.3">
      <c r="A682">
        <v>679</v>
      </c>
      <c r="B682" t="s">
        <v>220</v>
      </c>
      <c r="C682" s="4">
        <v>0</v>
      </c>
      <c r="D682">
        <v>0</v>
      </c>
      <c r="E682" t="s">
        <v>212</v>
      </c>
      <c r="F682" t="s">
        <v>215</v>
      </c>
    </row>
    <row r="683" spans="1:6" x14ac:dyDescent="0.3">
      <c r="A683">
        <v>680</v>
      </c>
      <c r="B683" t="s">
        <v>220</v>
      </c>
      <c r="C683" s="4">
        <v>0</v>
      </c>
      <c r="D683">
        <v>0</v>
      </c>
      <c r="E683" t="s">
        <v>212</v>
      </c>
      <c r="F683" t="s">
        <v>215</v>
      </c>
    </row>
    <row r="684" spans="1:6" x14ac:dyDescent="0.3">
      <c r="A684">
        <v>681</v>
      </c>
      <c r="B684" t="s">
        <v>220</v>
      </c>
      <c r="C684" s="4">
        <v>0</v>
      </c>
      <c r="D684">
        <v>0</v>
      </c>
      <c r="E684" t="s">
        <v>212</v>
      </c>
      <c r="F684" t="s">
        <v>215</v>
      </c>
    </row>
    <row r="685" spans="1:6" x14ac:dyDescent="0.3">
      <c r="A685">
        <v>682</v>
      </c>
      <c r="B685" t="s">
        <v>220</v>
      </c>
      <c r="C685" s="4">
        <v>0</v>
      </c>
      <c r="D685">
        <v>0</v>
      </c>
      <c r="E685" t="s">
        <v>212</v>
      </c>
      <c r="F685" t="s">
        <v>215</v>
      </c>
    </row>
    <row r="686" spans="1:6" x14ac:dyDescent="0.3">
      <c r="A686">
        <v>683</v>
      </c>
      <c r="B686" t="s">
        <v>220</v>
      </c>
      <c r="C686" s="4">
        <v>0</v>
      </c>
      <c r="D686">
        <v>0</v>
      </c>
      <c r="E686" t="s">
        <v>212</v>
      </c>
      <c r="F686" t="s">
        <v>215</v>
      </c>
    </row>
    <row r="687" spans="1:6" x14ac:dyDescent="0.3">
      <c r="A687">
        <v>684</v>
      </c>
      <c r="B687" t="s">
        <v>220</v>
      </c>
      <c r="C687" s="4">
        <v>0</v>
      </c>
      <c r="D687">
        <v>0</v>
      </c>
      <c r="E687" t="s">
        <v>212</v>
      </c>
      <c r="F687" t="s">
        <v>215</v>
      </c>
    </row>
    <row r="688" spans="1:6" x14ac:dyDescent="0.3">
      <c r="A688">
        <v>685</v>
      </c>
      <c r="B688" t="s">
        <v>220</v>
      </c>
      <c r="C688" s="4">
        <v>0</v>
      </c>
      <c r="D688">
        <v>0</v>
      </c>
      <c r="E688" t="s">
        <v>212</v>
      </c>
      <c r="F688" t="s">
        <v>215</v>
      </c>
    </row>
    <row r="689" spans="1:6" x14ac:dyDescent="0.3">
      <c r="A689">
        <v>686</v>
      </c>
      <c r="B689" t="s">
        <v>220</v>
      </c>
      <c r="C689" s="4">
        <v>0</v>
      </c>
      <c r="D689">
        <v>0</v>
      </c>
      <c r="E689" t="s">
        <v>212</v>
      </c>
      <c r="F689" t="s">
        <v>215</v>
      </c>
    </row>
    <row r="690" spans="1:6" x14ac:dyDescent="0.3">
      <c r="A690">
        <v>687</v>
      </c>
      <c r="B690" t="s">
        <v>220</v>
      </c>
      <c r="C690" s="4">
        <v>0</v>
      </c>
      <c r="D690">
        <v>0</v>
      </c>
      <c r="E690" t="s">
        <v>212</v>
      </c>
      <c r="F690" t="s">
        <v>215</v>
      </c>
    </row>
    <row r="691" spans="1:6" x14ac:dyDescent="0.3">
      <c r="A691">
        <v>688</v>
      </c>
      <c r="B691" t="s">
        <v>220</v>
      </c>
      <c r="C691" s="4">
        <v>0</v>
      </c>
      <c r="D691">
        <v>0</v>
      </c>
      <c r="E691" t="s">
        <v>212</v>
      </c>
      <c r="F691" t="s">
        <v>215</v>
      </c>
    </row>
    <row r="692" spans="1:6" x14ac:dyDescent="0.3">
      <c r="A692">
        <v>689</v>
      </c>
      <c r="B692" t="s">
        <v>220</v>
      </c>
      <c r="C692" s="4">
        <v>0</v>
      </c>
      <c r="D692">
        <v>0</v>
      </c>
      <c r="E692" t="s">
        <v>212</v>
      </c>
      <c r="F692" t="s">
        <v>215</v>
      </c>
    </row>
    <row r="693" spans="1:6" x14ac:dyDescent="0.3">
      <c r="A693">
        <v>690</v>
      </c>
      <c r="B693" t="s">
        <v>220</v>
      </c>
      <c r="C693" s="4">
        <v>0</v>
      </c>
      <c r="D693">
        <v>0</v>
      </c>
      <c r="E693" t="s">
        <v>212</v>
      </c>
      <c r="F693" t="s">
        <v>215</v>
      </c>
    </row>
    <row r="694" spans="1:6" x14ac:dyDescent="0.3">
      <c r="A694">
        <v>691</v>
      </c>
      <c r="B694" t="s">
        <v>220</v>
      </c>
      <c r="C694" s="4">
        <v>0</v>
      </c>
      <c r="D694">
        <v>0</v>
      </c>
      <c r="E694" t="s">
        <v>212</v>
      </c>
      <c r="F694" t="s">
        <v>215</v>
      </c>
    </row>
    <row r="695" spans="1:6" x14ac:dyDescent="0.3">
      <c r="A695">
        <v>692</v>
      </c>
      <c r="B695" t="s">
        <v>220</v>
      </c>
      <c r="C695" s="4">
        <v>0</v>
      </c>
      <c r="D695">
        <v>0</v>
      </c>
      <c r="E695" t="s">
        <v>212</v>
      </c>
      <c r="F695" t="s">
        <v>215</v>
      </c>
    </row>
    <row r="696" spans="1:6" x14ac:dyDescent="0.3">
      <c r="A696">
        <v>693</v>
      </c>
      <c r="B696" t="s">
        <v>220</v>
      </c>
      <c r="C696" s="4">
        <v>0</v>
      </c>
      <c r="D696">
        <v>0</v>
      </c>
      <c r="E696" t="s">
        <v>212</v>
      </c>
      <c r="F696" t="s">
        <v>215</v>
      </c>
    </row>
    <row r="697" spans="1:6" x14ac:dyDescent="0.3">
      <c r="A697">
        <v>694</v>
      </c>
      <c r="B697" t="s">
        <v>220</v>
      </c>
      <c r="C697" s="4">
        <v>0</v>
      </c>
      <c r="D697">
        <v>0</v>
      </c>
      <c r="E697" t="s">
        <v>212</v>
      </c>
      <c r="F697" t="s">
        <v>215</v>
      </c>
    </row>
    <row r="698" spans="1:6" x14ac:dyDescent="0.3">
      <c r="A698">
        <v>695</v>
      </c>
      <c r="B698" t="s">
        <v>220</v>
      </c>
      <c r="C698" s="4">
        <v>0</v>
      </c>
      <c r="D698">
        <v>0</v>
      </c>
      <c r="E698" t="s">
        <v>212</v>
      </c>
      <c r="F698" t="s">
        <v>215</v>
      </c>
    </row>
    <row r="699" spans="1:6" x14ac:dyDescent="0.3">
      <c r="A699">
        <v>696</v>
      </c>
      <c r="B699" t="s">
        <v>220</v>
      </c>
      <c r="C699" s="4">
        <v>0</v>
      </c>
      <c r="D699">
        <v>0</v>
      </c>
      <c r="E699" t="s">
        <v>212</v>
      </c>
      <c r="F699" t="s">
        <v>215</v>
      </c>
    </row>
    <row r="700" spans="1:6" x14ac:dyDescent="0.3">
      <c r="A700">
        <v>697</v>
      </c>
      <c r="B700" t="s">
        <v>220</v>
      </c>
      <c r="C700" s="4">
        <v>0</v>
      </c>
      <c r="D700">
        <v>0</v>
      </c>
      <c r="E700" t="s">
        <v>212</v>
      </c>
      <c r="F700" t="s">
        <v>215</v>
      </c>
    </row>
    <row r="701" spans="1:6" x14ac:dyDescent="0.3">
      <c r="A701">
        <v>698</v>
      </c>
      <c r="B701" t="s">
        <v>220</v>
      </c>
      <c r="C701" s="4">
        <v>0</v>
      </c>
      <c r="D701">
        <v>0</v>
      </c>
      <c r="E701" t="s">
        <v>212</v>
      </c>
      <c r="F701" t="s">
        <v>215</v>
      </c>
    </row>
    <row r="702" spans="1:6" x14ac:dyDescent="0.3">
      <c r="A702">
        <v>699</v>
      </c>
      <c r="B702" t="s">
        <v>220</v>
      </c>
      <c r="C702" s="4">
        <v>0</v>
      </c>
      <c r="D702">
        <v>0</v>
      </c>
      <c r="E702" t="s">
        <v>212</v>
      </c>
      <c r="F702" t="s">
        <v>215</v>
      </c>
    </row>
    <row r="703" spans="1:6" x14ac:dyDescent="0.3">
      <c r="A703">
        <v>700</v>
      </c>
      <c r="B703" t="s">
        <v>220</v>
      </c>
      <c r="C703" s="4">
        <v>0</v>
      </c>
      <c r="D703">
        <v>0</v>
      </c>
      <c r="E703" t="s">
        <v>212</v>
      </c>
      <c r="F703" t="s">
        <v>215</v>
      </c>
    </row>
    <row r="704" spans="1:6" x14ac:dyDescent="0.3">
      <c r="A704">
        <v>701</v>
      </c>
      <c r="B704" t="s">
        <v>220</v>
      </c>
      <c r="C704" s="4">
        <v>0</v>
      </c>
      <c r="D704">
        <v>0</v>
      </c>
      <c r="E704" t="s">
        <v>212</v>
      </c>
      <c r="F704" t="s">
        <v>215</v>
      </c>
    </row>
    <row r="705" spans="1:6" x14ac:dyDescent="0.3">
      <c r="A705">
        <v>702</v>
      </c>
      <c r="B705" t="s">
        <v>220</v>
      </c>
      <c r="C705" s="4">
        <v>0</v>
      </c>
      <c r="D705">
        <v>0</v>
      </c>
      <c r="E705" t="s">
        <v>212</v>
      </c>
      <c r="F705" t="s">
        <v>215</v>
      </c>
    </row>
    <row r="706" spans="1:6" x14ac:dyDescent="0.3">
      <c r="A706">
        <v>703</v>
      </c>
      <c r="B706" t="s">
        <v>220</v>
      </c>
      <c r="C706" s="4">
        <v>0</v>
      </c>
      <c r="D706">
        <v>0</v>
      </c>
      <c r="E706" t="s">
        <v>212</v>
      </c>
      <c r="F706" t="s">
        <v>215</v>
      </c>
    </row>
    <row r="707" spans="1:6" x14ac:dyDescent="0.3">
      <c r="A707">
        <v>704</v>
      </c>
      <c r="B707" t="s">
        <v>220</v>
      </c>
      <c r="C707" s="4">
        <v>0</v>
      </c>
      <c r="D707">
        <v>0</v>
      </c>
      <c r="E707" t="s">
        <v>212</v>
      </c>
      <c r="F707" t="s">
        <v>215</v>
      </c>
    </row>
    <row r="708" spans="1:6" x14ac:dyDescent="0.3">
      <c r="A708">
        <v>705</v>
      </c>
      <c r="B708" t="s">
        <v>220</v>
      </c>
      <c r="C708" s="4">
        <v>0</v>
      </c>
      <c r="D708">
        <v>0</v>
      </c>
      <c r="E708" t="s">
        <v>212</v>
      </c>
      <c r="F708" t="s">
        <v>215</v>
      </c>
    </row>
    <row r="709" spans="1:6" x14ac:dyDescent="0.3">
      <c r="A709">
        <v>706</v>
      </c>
      <c r="B709" t="s">
        <v>220</v>
      </c>
      <c r="C709" s="4">
        <v>0</v>
      </c>
      <c r="D709">
        <v>0</v>
      </c>
      <c r="E709" t="s">
        <v>212</v>
      </c>
      <c r="F709" t="s">
        <v>215</v>
      </c>
    </row>
    <row r="710" spans="1:6" x14ac:dyDescent="0.3">
      <c r="A710">
        <v>707</v>
      </c>
      <c r="B710" t="s">
        <v>220</v>
      </c>
      <c r="C710" s="4">
        <v>0</v>
      </c>
      <c r="D710">
        <v>0</v>
      </c>
      <c r="E710" t="s">
        <v>212</v>
      </c>
      <c r="F710" t="s">
        <v>215</v>
      </c>
    </row>
    <row r="711" spans="1:6" x14ac:dyDescent="0.3">
      <c r="A711">
        <v>708</v>
      </c>
      <c r="B711" t="s">
        <v>220</v>
      </c>
      <c r="C711" s="4">
        <v>0</v>
      </c>
      <c r="D711">
        <v>0</v>
      </c>
      <c r="E711" t="s">
        <v>212</v>
      </c>
      <c r="F711" t="s">
        <v>215</v>
      </c>
    </row>
    <row r="712" spans="1:6" x14ac:dyDescent="0.3">
      <c r="A712">
        <v>709</v>
      </c>
      <c r="B712" t="s">
        <v>220</v>
      </c>
      <c r="C712" s="4">
        <v>0</v>
      </c>
      <c r="D712">
        <v>0</v>
      </c>
      <c r="E712" t="s">
        <v>212</v>
      </c>
      <c r="F712" t="s">
        <v>215</v>
      </c>
    </row>
    <row r="713" spans="1:6" x14ac:dyDescent="0.3">
      <c r="A713">
        <v>710</v>
      </c>
      <c r="B713" t="s">
        <v>220</v>
      </c>
      <c r="C713" s="4">
        <v>0</v>
      </c>
      <c r="D713">
        <v>0</v>
      </c>
      <c r="E713" t="s">
        <v>212</v>
      </c>
      <c r="F713" t="s">
        <v>215</v>
      </c>
    </row>
    <row r="714" spans="1:6" x14ac:dyDescent="0.3">
      <c r="A714">
        <v>711</v>
      </c>
      <c r="B714" t="s">
        <v>220</v>
      </c>
      <c r="C714" s="4">
        <v>0</v>
      </c>
      <c r="D714">
        <v>0</v>
      </c>
      <c r="E714" t="s">
        <v>212</v>
      </c>
      <c r="F714" t="s">
        <v>215</v>
      </c>
    </row>
    <row r="715" spans="1:6" x14ac:dyDescent="0.3">
      <c r="A715">
        <v>712</v>
      </c>
      <c r="B715" t="s">
        <v>220</v>
      </c>
      <c r="C715" s="4">
        <v>0</v>
      </c>
      <c r="D715">
        <v>0</v>
      </c>
      <c r="E715" t="s">
        <v>212</v>
      </c>
      <c r="F715" t="s">
        <v>215</v>
      </c>
    </row>
    <row r="716" spans="1:6" x14ac:dyDescent="0.3">
      <c r="A716">
        <v>713</v>
      </c>
      <c r="B716" t="s">
        <v>220</v>
      </c>
      <c r="C716" s="4">
        <v>0</v>
      </c>
      <c r="D716">
        <v>0</v>
      </c>
      <c r="E716" t="s">
        <v>212</v>
      </c>
      <c r="F716" t="s">
        <v>215</v>
      </c>
    </row>
    <row r="717" spans="1:6" x14ac:dyDescent="0.3">
      <c r="A717">
        <v>714</v>
      </c>
      <c r="B717" t="s">
        <v>220</v>
      </c>
      <c r="C717" s="4">
        <v>0</v>
      </c>
      <c r="D717">
        <v>0</v>
      </c>
      <c r="E717" t="s">
        <v>212</v>
      </c>
      <c r="F717" t="s">
        <v>215</v>
      </c>
    </row>
    <row r="718" spans="1:6" x14ac:dyDescent="0.3">
      <c r="A718">
        <v>715</v>
      </c>
      <c r="B718" t="s">
        <v>220</v>
      </c>
      <c r="C718" s="4">
        <v>0</v>
      </c>
      <c r="D718">
        <v>0</v>
      </c>
      <c r="E718" t="s">
        <v>212</v>
      </c>
      <c r="F718" t="s">
        <v>215</v>
      </c>
    </row>
    <row r="719" spans="1:6" x14ac:dyDescent="0.3">
      <c r="A719">
        <v>716</v>
      </c>
      <c r="B719" t="s">
        <v>220</v>
      </c>
      <c r="C719" s="4">
        <v>0</v>
      </c>
      <c r="D719">
        <v>0</v>
      </c>
      <c r="E719" t="s">
        <v>212</v>
      </c>
      <c r="F719" t="s">
        <v>215</v>
      </c>
    </row>
    <row r="720" spans="1:6" x14ac:dyDescent="0.3">
      <c r="A720">
        <v>717</v>
      </c>
      <c r="B720" t="s">
        <v>220</v>
      </c>
      <c r="C720" s="4">
        <v>0</v>
      </c>
      <c r="D720">
        <v>0</v>
      </c>
      <c r="E720" t="s">
        <v>212</v>
      </c>
      <c r="F720" t="s">
        <v>215</v>
      </c>
    </row>
    <row r="721" spans="1:6" x14ac:dyDescent="0.3">
      <c r="A721">
        <v>718</v>
      </c>
      <c r="B721" t="s">
        <v>220</v>
      </c>
      <c r="C721" s="4">
        <v>0</v>
      </c>
      <c r="D721">
        <v>0</v>
      </c>
      <c r="E721" t="s">
        <v>212</v>
      </c>
      <c r="F721" t="s">
        <v>215</v>
      </c>
    </row>
    <row r="722" spans="1:6" x14ac:dyDescent="0.3">
      <c r="A722">
        <v>719</v>
      </c>
      <c r="B722" t="s">
        <v>220</v>
      </c>
      <c r="C722" s="4">
        <v>0</v>
      </c>
      <c r="D722">
        <v>0</v>
      </c>
      <c r="E722" t="s">
        <v>212</v>
      </c>
      <c r="F722" t="s">
        <v>215</v>
      </c>
    </row>
    <row r="723" spans="1:6" x14ac:dyDescent="0.3">
      <c r="A723">
        <v>720</v>
      </c>
      <c r="B723" t="s">
        <v>220</v>
      </c>
      <c r="C723" s="4">
        <v>0</v>
      </c>
      <c r="D723">
        <v>0</v>
      </c>
      <c r="E723" t="s">
        <v>212</v>
      </c>
      <c r="F723" t="s">
        <v>215</v>
      </c>
    </row>
    <row r="724" spans="1:6" x14ac:dyDescent="0.3">
      <c r="A724">
        <v>721</v>
      </c>
      <c r="B724" t="s">
        <v>220</v>
      </c>
      <c r="C724" s="4">
        <v>0</v>
      </c>
      <c r="D724">
        <v>0</v>
      </c>
      <c r="E724" t="s">
        <v>212</v>
      </c>
      <c r="F724" t="s">
        <v>215</v>
      </c>
    </row>
    <row r="725" spans="1:6" x14ac:dyDescent="0.3">
      <c r="A725">
        <v>722</v>
      </c>
      <c r="B725" t="s">
        <v>220</v>
      </c>
      <c r="C725" s="4">
        <v>0</v>
      </c>
      <c r="D725">
        <v>0</v>
      </c>
      <c r="E725" t="s">
        <v>212</v>
      </c>
      <c r="F725" t="s">
        <v>215</v>
      </c>
    </row>
    <row r="726" spans="1:6" x14ac:dyDescent="0.3">
      <c r="A726">
        <v>723</v>
      </c>
      <c r="B726" t="s">
        <v>220</v>
      </c>
      <c r="C726" s="4">
        <v>0</v>
      </c>
      <c r="D726">
        <v>0</v>
      </c>
      <c r="E726" t="s">
        <v>212</v>
      </c>
      <c r="F726" t="s">
        <v>215</v>
      </c>
    </row>
    <row r="727" spans="1:6" x14ac:dyDescent="0.3">
      <c r="A727">
        <v>724</v>
      </c>
      <c r="B727" t="s">
        <v>220</v>
      </c>
      <c r="C727" s="4">
        <v>0</v>
      </c>
      <c r="D727">
        <v>0</v>
      </c>
      <c r="E727" t="s">
        <v>212</v>
      </c>
      <c r="F727" t="s">
        <v>215</v>
      </c>
    </row>
    <row r="728" spans="1:6" x14ac:dyDescent="0.3">
      <c r="A728">
        <v>725</v>
      </c>
      <c r="B728" t="s">
        <v>220</v>
      </c>
      <c r="C728" s="4">
        <v>0</v>
      </c>
      <c r="D728">
        <v>0</v>
      </c>
      <c r="E728" t="s">
        <v>212</v>
      </c>
      <c r="F728" t="s">
        <v>215</v>
      </c>
    </row>
    <row r="729" spans="1:6" x14ac:dyDescent="0.3">
      <c r="A729">
        <v>726</v>
      </c>
      <c r="B729" t="s">
        <v>220</v>
      </c>
      <c r="C729" s="4">
        <v>0</v>
      </c>
      <c r="D729">
        <v>0</v>
      </c>
      <c r="E729" t="s">
        <v>212</v>
      </c>
      <c r="F729" t="s">
        <v>215</v>
      </c>
    </row>
    <row r="730" spans="1:6" x14ac:dyDescent="0.3">
      <c r="A730">
        <v>727</v>
      </c>
      <c r="B730" t="s">
        <v>220</v>
      </c>
      <c r="C730" s="4">
        <v>0</v>
      </c>
      <c r="D730">
        <v>0</v>
      </c>
      <c r="E730" t="s">
        <v>212</v>
      </c>
      <c r="F730" t="s">
        <v>215</v>
      </c>
    </row>
    <row r="731" spans="1:6" x14ac:dyDescent="0.3">
      <c r="A731">
        <v>728</v>
      </c>
      <c r="B731" t="s">
        <v>220</v>
      </c>
      <c r="C731" s="4">
        <v>0</v>
      </c>
      <c r="D731">
        <v>0</v>
      </c>
      <c r="E731" t="s">
        <v>212</v>
      </c>
      <c r="F731" t="s">
        <v>215</v>
      </c>
    </row>
    <row r="732" spans="1:6" x14ac:dyDescent="0.3">
      <c r="A732">
        <v>729</v>
      </c>
      <c r="B732" t="s">
        <v>220</v>
      </c>
      <c r="C732" s="4">
        <v>0</v>
      </c>
      <c r="D732">
        <v>0</v>
      </c>
      <c r="E732" t="s">
        <v>212</v>
      </c>
      <c r="F732" t="s">
        <v>215</v>
      </c>
    </row>
    <row r="733" spans="1:6" x14ac:dyDescent="0.3">
      <c r="A733">
        <v>730</v>
      </c>
      <c r="B733" t="s">
        <v>220</v>
      </c>
      <c r="C733" s="4">
        <v>0</v>
      </c>
      <c r="D733">
        <v>0</v>
      </c>
      <c r="E733" t="s">
        <v>212</v>
      </c>
      <c r="F733" t="s">
        <v>215</v>
      </c>
    </row>
    <row r="734" spans="1:6" x14ac:dyDescent="0.3">
      <c r="A734">
        <v>731</v>
      </c>
      <c r="B734" t="s">
        <v>220</v>
      </c>
      <c r="C734" s="4">
        <v>0</v>
      </c>
      <c r="D734">
        <v>0</v>
      </c>
      <c r="E734" t="s">
        <v>212</v>
      </c>
      <c r="F734" t="s">
        <v>215</v>
      </c>
    </row>
    <row r="735" spans="1:6" x14ac:dyDescent="0.3">
      <c r="A735">
        <v>732</v>
      </c>
      <c r="B735" t="s">
        <v>220</v>
      </c>
      <c r="C735" s="4">
        <v>0</v>
      </c>
      <c r="D735">
        <v>0</v>
      </c>
      <c r="E735" t="s">
        <v>212</v>
      </c>
      <c r="F735" t="s">
        <v>215</v>
      </c>
    </row>
    <row r="736" spans="1:6" x14ac:dyDescent="0.3">
      <c r="A736">
        <v>733</v>
      </c>
      <c r="B736" t="s">
        <v>220</v>
      </c>
      <c r="C736" s="4">
        <v>0</v>
      </c>
      <c r="D736">
        <v>0</v>
      </c>
      <c r="E736" t="s">
        <v>212</v>
      </c>
      <c r="F736" t="s">
        <v>215</v>
      </c>
    </row>
    <row r="737" spans="1:6" x14ac:dyDescent="0.3">
      <c r="A737">
        <v>734</v>
      </c>
      <c r="B737" t="s">
        <v>220</v>
      </c>
      <c r="C737" s="4">
        <v>0</v>
      </c>
      <c r="D737">
        <v>0</v>
      </c>
      <c r="E737" t="s">
        <v>212</v>
      </c>
      <c r="F737" t="s">
        <v>215</v>
      </c>
    </row>
    <row r="738" spans="1:6" x14ac:dyDescent="0.3">
      <c r="A738">
        <v>735</v>
      </c>
      <c r="B738" t="s">
        <v>220</v>
      </c>
      <c r="C738" s="4">
        <v>0</v>
      </c>
      <c r="D738">
        <v>0</v>
      </c>
      <c r="E738" t="s">
        <v>212</v>
      </c>
      <c r="F738" t="s">
        <v>215</v>
      </c>
    </row>
    <row r="739" spans="1:6" x14ac:dyDescent="0.3">
      <c r="A739">
        <v>736</v>
      </c>
      <c r="B739" t="s">
        <v>220</v>
      </c>
      <c r="C739" s="4">
        <v>0</v>
      </c>
      <c r="D739">
        <v>0</v>
      </c>
      <c r="E739" t="s">
        <v>212</v>
      </c>
      <c r="F739" t="s">
        <v>215</v>
      </c>
    </row>
    <row r="740" spans="1:6" x14ac:dyDescent="0.3">
      <c r="A740">
        <v>737</v>
      </c>
      <c r="B740" t="s">
        <v>220</v>
      </c>
      <c r="C740" s="4">
        <v>0</v>
      </c>
      <c r="D740">
        <v>0</v>
      </c>
      <c r="E740" t="s">
        <v>212</v>
      </c>
      <c r="F740" t="s">
        <v>215</v>
      </c>
    </row>
    <row r="741" spans="1:6" x14ac:dyDescent="0.3">
      <c r="A741">
        <v>738</v>
      </c>
      <c r="B741" t="s">
        <v>220</v>
      </c>
      <c r="C741" s="4">
        <v>0</v>
      </c>
      <c r="D741">
        <v>0</v>
      </c>
      <c r="E741" t="s">
        <v>212</v>
      </c>
      <c r="F741" t="s">
        <v>215</v>
      </c>
    </row>
    <row r="742" spans="1:6" x14ac:dyDescent="0.3">
      <c r="A742">
        <v>739</v>
      </c>
      <c r="B742" t="s">
        <v>220</v>
      </c>
      <c r="C742" s="4">
        <v>0</v>
      </c>
      <c r="D742">
        <v>0</v>
      </c>
      <c r="E742" t="s">
        <v>212</v>
      </c>
      <c r="F742" t="s">
        <v>215</v>
      </c>
    </row>
    <row r="743" spans="1:6" x14ac:dyDescent="0.3">
      <c r="A743">
        <v>740</v>
      </c>
      <c r="B743" t="s">
        <v>220</v>
      </c>
      <c r="C743" s="4">
        <v>0</v>
      </c>
      <c r="D743">
        <v>0</v>
      </c>
      <c r="E743" t="s">
        <v>212</v>
      </c>
      <c r="F743" t="s">
        <v>215</v>
      </c>
    </row>
    <row r="744" spans="1:6" x14ac:dyDescent="0.3">
      <c r="A744">
        <v>741</v>
      </c>
      <c r="B744" t="s">
        <v>220</v>
      </c>
      <c r="C744" s="4">
        <v>0</v>
      </c>
      <c r="D744">
        <v>0</v>
      </c>
      <c r="E744" t="s">
        <v>212</v>
      </c>
      <c r="F744" t="s">
        <v>215</v>
      </c>
    </row>
    <row r="745" spans="1:6" x14ac:dyDescent="0.3">
      <c r="A745">
        <v>742</v>
      </c>
      <c r="B745" t="s">
        <v>220</v>
      </c>
      <c r="C745" s="4">
        <v>0</v>
      </c>
      <c r="D745">
        <v>0</v>
      </c>
      <c r="E745" t="s">
        <v>212</v>
      </c>
      <c r="F745" t="s">
        <v>215</v>
      </c>
    </row>
    <row r="746" spans="1:6" x14ac:dyDescent="0.3">
      <c r="A746">
        <v>743</v>
      </c>
      <c r="B746" t="s">
        <v>220</v>
      </c>
      <c r="C746" s="4">
        <v>0</v>
      </c>
      <c r="D746">
        <v>0</v>
      </c>
      <c r="E746" t="s">
        <v>212</v>
      </c>
      <c r="F746" t="s">
        <v>215</v>
      </c>
    </row>
    <row r="747" spans="1:6" x14ac:dyDescent="0.3">
      <c r="A747">
        <v>744</v>
      </c>
      <c r="B747" t="s">
        <v>220</v>
      </c>
      <c r="C747" s="4">
        <v>0</v>
      </c>
      <c r="D747">
        <v>0</v>
      </c>
      <c r="E747" t="s">
        <v>212</v>
      </c>
      <c r="F747" t="s">
        <v>215</v>
      </c>
    </row>
    <row r="748" spans="1:6" x14ac:dyDescent="0.3">
      <c r="A748">
        <v>745</v>
      </c>
      <c r="B748" t="s">
        <v>220</v>
      </c>
      <c r="C748" s="4">
        <v>0</v>
      </c>
      <c r="D748">
        <v>0</v>
      </c>
      <c r="E748" t="s">
        <v>212</v>
      </c>
      <c r="F748" t="s">
        <v>215</v>
      </c>
    </row>
    <row r="749" spans="1:6" x14ac:dyDescent="0.3">
      <c r="A749">
        <v>746</v>
      </c>
      <c r="B749" t="s">
        <v>220</v>
      </c>
      <c r="C749" s="4">
        <v>0</v>
      </c>
      <c r="D749">
        <v>0</v>
      </c>
      <c r="E749" t="s">
        <v>212</v>
      </c>
      <c r="F749" t="s">
        <v>215</v>
      </c>
    </row>
    <row r="750" spans="1:6" x14ac:dyDescent="0.3">
      <c r="A750">
        <v>747</v>
      </c>
      <c r="B750" t="s">
        <v>220</v>
      </c>
      <c r="C750" s="4">
        <v>0</v>
      </c>
      <c r="D750">
        <v>0</v>
      </c>
      <c r="E750" t="s">
        <v>212</v>
      </c>
      <c r="F750" t="s">
        <v>215</v>
      </c>
    </row>
    <row r="751" spans="1:6" x14ac:dyDescent="0.3">
      <c r="A751">
        <v>748</v>
      </c>
      <c r="B751" t="s">
        <v>220</v>
      </c>
      <c r="C751" s="4">
        <v>0</v>
      </c>
      <c r="D751">
        <v>0</v>
      </c>
      <c r="E751" t="s">
        <v>212</v>
      </c>
      <c r="F751" t="s">
        <v>215</v>
      </c>
    </row>
    <row r="752" spans="1:6" x14ac:dyDescent="0.3">
      <c r="A752">
        <v>749</v>
      </c>
      <c r="B752" t="s">
        <v>220</v>
      </c>
      <c r="C752" s="4">
        <v>0</v>
      </c>
      <c r="D752">
        <v>0</v>
      </c>
      <c r="E752" t="s">
        <v>212</v>
      </c>
      <c r="F752" t="s">
        <v>215</v>
      </c>
    </row>
    <row r="753" spans="1:6" x14ac:dyDescent="0.3">
      <c r="A753">
        <v>750</v>
      </c>
      <c r="B753" t="s">
        <v>220</v>
      </c>
      <c r="C753" s="4">
        <v>0</v>
      </c>
      <c r="D753">
        <v>0</v>
      </c>
      <c r="E753" t="s">
        <v>212</v>
      </c>
      <c r="F753" t="s">
        <v>215</v>
      </c>
    </row>
    <row r="754" spans="1:6" x14ac:dyDescent="0.3">
      <c r="A754">
        <v>751</v>
      </c>
      <c r="B754" t="s">
        <v>220</v>
      </c>
      <c r="C754" s="4">
        <v>0</v>
      </c>
      <c r="D754">
        <v>0</v>
      </c>
      <c r="E754" t="s">
        <v>212</v>
      </c>
      <c r="F754" t="s">
        <v>215</v>
      </c>
    </row>
    <row r="755" spans="1:6" x14ac:dyDescent="0.3">
      <c r="A755">
        <v>752</v>
      </c>
      <c r="B755" t="s">
        <v>220</v>
      </c>
      <c r="C755" s="4">
        <v>0</v>
      </c>
      <c r="D755">
        <v>0</v>
      </c>
      <c r="E755" t="s">
        <v>212</v>
      </c>
      <c r="F755" t="s">
        <v>215</v>
      </c>
    </row>
    <row r="756" spans="1:6" x14ac:dyDescent="0.3">
      <c r="A756">
        <v>753</v>
      </c>
      <c r="B756" t="s">
        <v>220</v>
      </c>
      <c r="C756" s="4">
        <v>0</v>
      </c>
      <c r="D756">
        <v>0</v>
      </c>
      <c r="E756" t="s">
        <v>212</v>
      </c>
      <c r="F756" t="s">
        <v>215</v>
      </c>
    </row>
    <row r="757" spans="1:6" x14ac:dyDescent="0.3">
      <c r="A757">
        <v>754</v>
      </c>
      <c r="B757" t="s">
        <v>220</v>
      </c>
      <c r="C757" s="4">
        <v>0</v>
      </c>
      <c r="D757">
        <v>0</v>
      </c>
      <c r="E757" t="s">
        <v>212</v>
      </c>
      <c r="F757" t="s">
        <v>215</v>
      </c>
    </row>
    <row r="758" spans="1:6" x14ac:dyDescent="0.3">
      <c r="A758">
        <v>755</v>
      </c>
      <c r="B758" t="s">
        <v>220</v>
      </c>
      <c r="C758" s="4">
        <v>0</v>
      </c>
      <c r="D758">
        <v>0</v>
      </c>
      <c r="E758" t="s">
        <v>212</v>
      </c>
      <c r="F758" t="s">
        <v>215</v>
      </c>
    </row>
    <row r="759" spans="1:6" x14ac:dyDescent="0.3">
      <c r="A759">
        <v>756</v>
      </c>
      <c r="B759" t="s">
        <v>220</v>
      </c>
      <c r="C759" s="4">
        <v>0</v>
      </c>
      <c r="D759">
        <v>0</v>
      </c>
      <c r="E759" t="s">
        <v>212</v>
      </c>
      <c r="F759" t="s">
        <v>215</v>
      </c>
    </row>
    <row r="760" spans="1:6" x14ac:dyDescent="0.3">
      <c r="A760">
        <v>757</v>
      </c>
      <c r="B760" t="s">
        <v>220</v>
      </c>
      <c r="C760" s="4">
        <v>0</v>
      </c>
      <c r="D760">
        <v>0</v>
      </c>
      <c r="E760" t="s">
        <v>212</v>
      </c>
      <c r="F760" t="s">
        <v>215</v>
      </c>
    </row>
    <row r="761" spans="1:6" x14ac:dyDescent="0.3">
      <c r="A761">
        <v>758</v>
      </c>
      <c r="B761" t="s">
        <v>220</v>
      </c>
      <c r="C761" s="4">
        <v>0</v>
      </c>
      <c r="D761">
        <v>0</v>
      </c>
      <c r="E761" t="s">
        <v>212</v>
      </c>
      <c r="F761" t="s">
        <v>215</v>
      </c>
    </row>
    <row r="762" spans="1:6" x14ac:dyDescent="0.3">
      <c r="A762">
        <v>759</v>
      </c>
      <c r="B762" t="s">
        <v>220</v>
      </c>
      <c r="C762" s="4">
        <v>0</v>
      </c>
      <c r="D762">
        <v>0</v>
      </c>
      <c r="E762" t="s">
        <v>212</v>
      </c>
      <c r="F762" t="s">
        <v>215</v>
      </c>
    </row>
    <row r="763" spans="1:6" x14ac:dyDescent="0.3">
      <c r="A763">
        <v>760</v>
      </c>
      <c r="B763" t="s">
        <v>220</v>
      </c>
      <c r="C763" s="4">
        <v>0</v>
      </c>
      <c r="D763">
        <v>0</v>
      </c>
      <c r="E763" t="s">
        <v>212</v>
      </c>
      <c r="F763" t="s">
        <v>215</v>
      </c>
    </row>
    <row r="764" spans="1:6" x14ac:dyDescent="0.3">
      <c r="A764">
        <v>761</v>
      </c>
      <c r="B764" t="s">
        <v>220</v>
      </c>
      <c r="C764" s="4">
        <v>0</v>
      </c>
      <c r="D764">
        <v>0</v>
      </c>
      <c r="E764" t="s">
        <v>212</v>
      </c>
      <c r="F764" t="s">
        <v>215</v>
      </c>
    </row>
    <row r="765" spans="1:6" x14ac:dyDescent="0.3">
      <c r="A765">
        <v>762</v>
      </c>
      <c r="B765" t="s">
        <v>220</v>
      </c>
      <c r="C765" s="4">
        <v>0</v>
      </c>
      <c r="D765">
        <v>0</v>
      </c>
      <c r="E765" t="s">
        <v>212</v>
      </c>
      <c r="F765" t="s">
        <v>215</v>
      </c>
    </row>
    <row r="766" spans="1:6" x14ac:dyDescent="0.3">
      <c r="A766">
        <v>763</v>
      </c>
      <c r="B766" t="s">
        <v>220</v>
      </c>
      <c r="C766" s="4">
        <v>0</v>
      </c>
      <c r="D766">
        <v>0</v>
      </c>
      <c r="E766" t="s">
        <v>212</v>
      </c>
      <c r="F766" t="s">
        <v>215</v>
      </c>
    </row>
    <row r="767" spans="1:6" x14ac:dyDescent="0.3">
      <c r="A767">
        <v>764</v>
      </c>
      <c r="B767" t="s">
        <v>220</v>
      </c>
      <c r="C767" s="4">
        <v>0</v>
      </c>
      <c r="D767">
        <v>0</v>
      </c>
      <c r="E767" t="s">
        <v>212</v>
      </c>
      <c r="F767" t="s">
        <v>215</v>
      </c>
    </row>
    <row r="768" spans="1:6" x14ac:dyDescent="0.3">
      <c r="A768">
        <v>765</v>
      </c>
      <c r="B768" t="s">
        <v>220</v>
      </c>
      <c r="C768" s="4">
        <v>0</v>
      </c>
      <c r="D768">
        <v>0</v>
      </c>
      <c r="E768" t="s">
        <v>212</v>
      </c>
      <c r="F768" t="s">
        <v>215</v>
      </c>
    </row>
    <row r="769" spans="1:6" x14ac:dyDescent="0.3">
      <c r="A769">
        <v>766</v>
      </c>
      <c r="B769" t="s">
        <v>220</v>
      </c>
      <c r="C769" s="4">
        <v>0</v>
      </c>
      <c r="D769">
        <v>0</v>
      </c>
      <c r="E769" t="s">
        <v>212</v>
      </c>
      <c r="F769" t="s">
        <v>215</v>
      </c>
    </row>
    <row r="770" spans="1:6" x14ac:dyDescent="0.3">
      <c r="A770">
        <v>767</v>
      </c>
      <c r="B770" t="s">
        <v>220</v>
      </c>
      <c r="C770" s="4">
        <v>0</v>
      </c>
      <c r="D770">
        <v>0</v>
      </c>
      <c r="E770" t="s">
        <v>212</v>
      </c>
      <c r="F770" t="s">
        <v>215</v>
      </c>
    </row>
    <row r="771" spans="1:6" x14ac:dyDescent="0.3">
      <c r="A771">
        <v>768</v>
      </c>
      <c r="B771" t="s">
        <v>220</v>
      </c>
      <c r="C771" s="4">
        <v>0</v>
      </c>
      <c r="D771">
        <v>0</v>
      </c>
      <c r="E771" t="s">
        <v>212</v>
      </c>
      <c r="F771" t="s">
        <v>215</v>
      </c>
    </row>
    <row r="772" spans="1:6" x14ac:dyDescent="0.3">
      <c r="A772">
        <v>769</v>
      </c>
      <c r="B772" t="s">
        <v>220</v>
      </c>
      <c r="C772" s="4">
        <v>0</v>
      </c>
      <c r="D772">
        <v>0</v>
      </c>
      <c r="E772" t="s">
        <v>212</v>
      </c>
      <c r="F772" t="s">
        <v>215</v>
      </c>
    </row>
    <row r="773" spans="1:6" x14ac:dyDescent="0.3">
      <c r="A773">
        <v>770</v>
      </c>
      <c r="B773" t="s">
        <v>220</v>
      </c>
      <c r="C773" s="4">
        <v>0</v>
      </c>
      <c r="D773">
        <v>0</v>
      </c>
      <c r="E773" t="s">
        <v>212</v>
      </c>
      <c r="F773" t="s">
        <v>215</v>
      </c>
    </row>
    <row r="774" spans="1:6" x14ac:dyDescent="0.3">
      <c r="A774">
        <v>771</v>
      </c>
      <c r="B774" t="s">
        <v>220</v>
      </c>
      <c r="C774" s="4">
        <v>0</v>
      </c>
      <c r="D774">
        <v>0</v>
      </c>
      <c r="E774" t="s">
        <v>212</v>
      </c>
      <c r="F774" t="s">
        <v>215</v>
      </c>
    </row>
    <row r="775" spans="1:6" x14ac:dyDescent="0.3">
      <c r="A775">
        <v>772</v>
      </c>
      <c r="B775" t="s">
        <v>220</v>
      </c>
      <c r="C775" s="4">
        <v>0</v>
      </c>
      <c r="D775">
        <v>0</v>
      </c>
      <c r="E775" t="s">
        <v>212</v>
      </c>
      <c r="F775" t="s">
        <v>215</v>
      </c>
    </row>
    <row r="776" spans="1:6" x14ac:dyDescent="0.3">
      <c r="A776">
        <v>773</v>
      </c>
      <c r="B776" t="s">
        <v>220</v>
      </c>
      <c r="C776" s="4">
        <v>0</v>
      </c>
      <c r="D776">
        <v>0</v>
      </c>
      <c r="E776" t="s">
        <v>212</v>
      </c>
      <c r="F776" t="s">
        <v>215</v>
      </c>
    </row>
    <row r="777" spans="1:6" x14ac:dyDescent="0.3">
      <c r="A777">
        <v>774</v>
      </c>
      <c r="B777" t="s">
        <v>220</v>
      </c>
      <c r="C777" s="4">
        <v>0</v>
      </c>
      <c r="D777">
        <v>0</v>
      </c>
      <c r="E777" t="s">
        <v>212</v>
      </c>
      <c r="F777" t="s">
        <v>215</v>
      </c>
    </row>
    <row r="778" spans="1:6" x14ac:dyDescent="0.3">
      <c r="A778">
        <v>775</v>
      </c>
      <c r="B778" t="s">
        <v>220</v>
      </c>
      <c r="C778" s="4">
        <v>0</v>
      </c>
      <c r="D778">
        <v>0</v>
      </c>
      <c r="E778" t="s">
        <v>212</v>
      </c>
      <c r="F778" t="s">
        <v>215</v>
      </c>
    </row>
    <row r="779" spans="1:6" x14ac:dyDescent="0.3">
      <c r="A779">
        <v>776</v>
      </c>
      <c r="B779" t="s">
        <v>220</v>
      </c>
      <c r="C779" s="4">
        <v>0</v>
      </c>
      <c r="D779">
        <v>0</v>
      </c>
      <c r="E779" t="s">
        <v>212</v>
      </c>
      <c r="F779" t="s">
        <v>215</v>
      </c>
    </row>
    <row r="780" spans="1:6" x14ac:dyDescent="0.3">
      <c r="A780">
        <v>777</v>
      </c>
      <c r="B780" t="s">
        <v>220</v>
      </c>
      <c r="C780" s="4">
        <v>0</v>
      </c>
      <c r="D780">
        <v>0</v>
      </c>
      <c r="E780" t="s">
        <v>212</v>
      </c>
      <c r="F780" t="s">
        <v>215</v>
      </c>
    </row>
    <row r="781" spans="1:6" x14ac:dyDescent="0.3">
      <c r="A781">
        <v>778</v>
      </c>
      <c r="B781" t="s">
        <v>220</v>
      </c>
      <c r="C781" s="4">
        <v>0</v>
      </c>
      <c r="D781">
        <v>0</v>
      </c>
      <c r="E781" t="s">
        <v>212</v>
      </c>
      <c r="F781" t="s">
        <v>215</v>
      </c>
    </row>
    <row r="782" spans="1:6" x14ac:dyDescent="0.3">
      <c r="A782">
        <v>779</v>
      </c>
      <c r="B782" t="s">
        <v>220</v>
      </c>
      <c r="C782" s="4">
        <v>0</v>
      </c>
      <c r="D782">
        <v>0</v>
      </c>
      <c r="E782" t="s">
        <v>212</v>
      </c>
      <c r="F782" t="s">
        <v>215</v>
      </c>
    </row>
    <row r="783" spans="1:6" x14ac:dyDescent="0.3">
      <c r="A783">
        <v>780</v>
      </c>
      <c r="B783" t="s">
        <v>220</v>
      </c>
      <c r="C783" s="4">
        <v>0</v>
      </c>
      <c r="D783">
        <v>0</v>
      </c>
      <c r="E783" t="s">
        <v>212</v>
      </c>
      <c r="F783" t="s">
        <v>215</v>
      </c>
    </row>
    <row r="784" spans="1:6" x14ac:dyDescent="0.3">
      <c r="A784">
        <v>781</v>
      </c>
      <c r="B784" t="s">
        <v>220</v>
      </c>
      <c r="C784" s="4">
        <v>0</v>
      </c>
      <c r="D784">
        <v>0</v>
      </c>
      <c r="E784" t="s">
        <v>212</v>
      </c>
      <c r="F784" t="s">
        <v>215</v>
      </c>
    </row>
    <row r="785" spans="1:6" x14ac:dyDescent="0.3">
      <c r="A785">
        <v>782</v>
      </c>
      <c r="B785" t="s">
        <v>220</v>
      </c>
      <c r="C785" s="4">
        <v>0</v>
      </c>
      <c r="D785">
        <v>0</v>
      </c>
      <c r="E785" t="s">
        <v>212</v>
      </c>
      <c r="F785" t="s">
        <v>215</v>
      </c>
    </row>
    <row r="786" spans="1:6" x14ac:dyDescent="0.3">
      <c r="A786">
        <v>783</v>
      </c>
      <c r="B786" t="s">
        <v>220</v>
      </c>
      <c r="C786" s="4">
        <v>0</v>
      </c>
      <c r="D786">
        <v>0</v>
      </c>
      <c r="E786" t="s">
        <v>212</v>
      </c>
      <c r="F786" t="s">
        <v>215</v>
      </c>
    </row>
    <row r="787" spans="1:6" x14ac:dyDescent="0.3">
      <c r="A787">
        <v>784</v>
      </c>
      <c r="B787" t="s">
        <v>220</v>
      </c>
      <c r="C787" s="4">
        <v>0</v>
      </c>
      <c r="D787">
        <v>0</v>
      </c>
      <c r="E787" t="s">
        <v>212</v>
      </c>
      <c r="F787" t="s">
        <v>215</v>
      </c>
    </row>
    <row r="788" spans="1:6" x14ac:dyDescent="0.3">
      <c r="A788">
        <v>785</v>
      </c>
      <c r="B788" t="s">
        <v>220</v>
      </c>
      <c r="C788" s="4">
        <v>0</v>
      </c>
      <c r="D788">
        <v>0</v>
      </c>
      <c r="E788" t="s">
        <v>212</v>
      </c>
      <c r="F788" t="s">
        <v>215</v>
      </c>
    </row>
    <row r="789" spans="1:6" x14ac:dyDescent="0.3">
      <c r="A789">
        <v>786</v>
      </c>
      <c r="B789" t="s">
        <v>220</v>
      </c>
      <c r="C789" s="4">
        <v>0</v>
      </c>
      <c r="D789">
        <v>0</v>
      </c>
      <c r="E789" t="s">
        <v>212</v>
      </c>
      <c r="F789" t="s">
        <v>215</v>
      </c>
    </row>
    <row r="790" spans="1:6" x14ac:dyDescent="0.3">
      <c r="A790">
        <v>787</v>
      </c>
      <c r="B790" t="s">
        <v>220</v>
      </c>
      <c r="C790" s="4">
        <v>0</v>
      </c>
      <c r="D790">
        <v>0</v>
      </c>
      <c r="E790" t="s">
        <v>212</v>
      </c>
      <c r="F790" t="s">
        <v>215</v>
      </c>
    </row>
    <row r="791" spans="1:6" x14ac:dyDescent="0.3">
      <c r="A791">
        <v>788</v>
      </c>
      <c r="B791" t="s">
        <v>220</v>
      </c>
      <c r="C791" s="4">
        <v>0</v>
      </c>
      <c r="D791">
        <v>0</v>
      </c>
      <c r="E791" t="s">
        <v>212</v>
      </c>
      <c r="F791" t="s">
        <v>215</v>
      </c>
    </row>
    <row r="792" spans="1:6" x14ac:dyDescent="0.3">
      <c r="A792">
        <v>789</v>
      </c>
      <c r="B792" t="s">
        <v>220</v>
      </c>
      <c r="C792" s="4">
        <v>0</v>
      </c>
      <c r="D792">
        <v>0</v>
      </c>
      <c r="E792" t="s">
        <v>212</v>
      </c>
      <c r="F792" t="s">
        <v>215</v>
      </c>
    </row>
    <row r="793" spans="1:6" x14ac:dyDescent="0.3">
      <c r="A793">
        <v>790</v>
      </c>
      <c r="B793" t="s">
        <v>220</v>
      </c>
      <c r="C793" s="4">
        <v>0</v>
      </c>
      <c r="D793">
        <v>0</v>
      </c>
      <c r="E793" t="s">
        <v>212</v>
      </c>
      <c r="F793" t="s">
        <v>215</v>
      </c>
    </row>
    <row r="794" spans="1:6" x14ac:dyDescent="0.3">
      <c r="A794">
        <v>791</v>
      </c>
      <c r="B794" t="s">
        <v>220</v>
      </c>
      <c r="C794" s="4">
        <v>0</v>
      </c>
      <c r="D794">
        <v>0</v>
      </c>
      <c r="E794" t="s">
        <v>212</v>
      </c>
      <c r="F794" t="s">
        <v>215</v>
      </c>
    </row>
    <row r="795" spans="1:6" x14ac:dyDescent="0.3">
      <c r="A795">
        <v>792</v>
      </c>
      <c r="B795" t="s">
        <v>220</v>
      </c>
      <c r="C795" s="4">
        <v>0</v>
      </c>
      <c r="D795">
        <v>0</v>
      </c>
      <c r="E795" t="s">
        <v>212</v>
      </c>
      <c r="F795" t="s">
        <v>215</v>
      </c>
    </row>
    <row r="796" spans="1:6" x14ac:dyDescent="0.3">
      <c r="A796">
        <v>793</v>
      </c>
      <c r="B796" t="s">
        <v>220</v>
      </c>
      <c r="C796" s="4">
        <v>0</v>
      </c>
      <c r="D796">
        <v>0</v>
      </c>
      <c r="E796" t="s">
        <v>212</v>
      </c>
      <c r="F796" t="s">
        <v>215</v>
      </c>
    </row>
    <row r="797" spans="1:6" x14ac:dyDescent="0.3">
      <c r="A797">
        <v>794</v>
      </c>
      <c r="B797" t="s">
        <v>220</v>
      </c>
      <c r="C797" s="4">
        <v>0</v>
      </c>
      <c r="D797">
        <v>0</v>
      </c>
      <c r="E797" t="s">
        <v>212</v>
      </c>
      <c r="F797" t="s">
        <v>215</v>
      </c>
    </row>
    <row r="798" spans="1:6" x14ac:dyDescent="0.3">
      <c r="A798">
        <v>795</v>
      </c>
      <c r="B798" t="s">
        <v>220</v>
      </c>
      <c r="C798" s="4">
        <v>0</v>
      </c>
      <c r="D798">
        <v>0</v>
      </c>
      <c r="E798" t="s">
        <v>212</v>
      </c>
      <c r="F798" t="s">
        <v>215</v>
      </c>
    </row>
    <row r="799" spans="1:6" x14ac:dyDescent="0.3">
      <c r="A799">
        <v>796</v>
      </c>
      <c r="B799" t="s">
        <v>220</v>
      </c>
      <c r="C799" s="4">
        <v>0</v>
      </c>
      <c r="D799">
        <v>0</v>
      </c>
      <c r="E799" t="s">
        <v>212</v>
      </c>
      <c r="F799" t="s">
        <v>215</v>
      </c>
    </row>
    <row r="800" spans="1:6" x14ac:dyDescent="0.3">
      <c r="A800">
        <v>797</v>
      </c>
      <c r="B800" t="s">
        <v>220</v>
      </c>
      <c r="C800" s="4">
        <v>0</v>
      </c>
      <c r="D800">
        <v>0</v>
      </c>
      <c r="E800" t="s">
        <v>212</v>
      </c>
      <c r="F800" t="s">
        <v>215</v>
      </c>
    </row>
    <row r="801" spans="1:6" x14ac:dyDescent="0.3">
      <c r="A801">
        <v>798</v>
      </c>
      <c r="B801" t="s">
        <v>220</v>
      </c>
      <c r="C801" s="4">
        <v>0</v>
      </c>
      <c r="D801">
        <v>0</v>
      </c>
      <c r="E801" t="s">
        <v>212</v>
      </c>
      <c r="F801" t="s">
        <v>215</v>
      </c>
    </row>
    <row r="802" spans="1:6" x14ac:dyDescent="0.3">
      <c r="A802">
        <v>799</v>
      </c>
      <c r="B802" t="s">
        <v>220</v>
      </c>
      <c r="C802" s="4">
        <v>0</v>
      </c>
      <c r="D802">
        <v>0</v>
      </c>
      <c r="E802" t="s">
        <v>212</v>
      </c>
      <c r="F802" t="s">
        <v>215</v>
      </c>
    </row>
    <row r="803" spans="1:6" x14ac:dyDescent="0.3">
      <c r="A803">
        <v>800</v>
      </c>
      <c r="B803" t="s">
        <v>220</v>
      </c>
      <c r="C803" s="4">
        <v>0</v>
      </c>
      <c r="D803">
        <v>0</v>
      </c>
      <c r="E803" t="s">
        <v>212</v>
      </c>
      <c r="F803" t="s">
        <v>215</v>
      </c>
    </row>
    <row r="804" spans="1:6" x14ac:dyDescent="0.3">
      <c r="A804">
        <v>801</v>
      </c>
      <c r="B804" t="s">
        <v>220</v>
      </c>
      <c r="C804" s="4">
        <v>0</v>
      </c>
      <c r="D804">
        <v>0</v>
      </c>
      <c r="E804" t="s">
        <v>212</v>
      </c>
      <c r="F804" t="s">
        <v>215</v>
      </c>
    </row>
    <row r="805" spans="1:6" x14ac:dyDescent="0.3">
      <c r="A805">
        <v>802</v>
      </c>
      <c r="B805" t="s">
        <v>220</v>
      </c>
      <c r="C805" s="4">
        <v>0</v>
      </c>
      <c r="D805">
        <v>0</v>
      </c>
      <c r="E805" t="s">
        <v>212</v>
      </c>
      <c r="F805" t="s">
        <v>215</v>
      </c>
    </row>
    <row r="806" spans="1:6" x14ac:dyDescent="0.3">
      <c r="A806">
        <v>803</v>
      </c>
      <c r="B806" t="s">
        <v>220</v>
      </c>
      <c r="C806" s="4">
        <v>0</v>
      </c>
      <c r="D806">
        <v>0</v>
      </c>
      <c r="E806" t="s">
        <v>212</v>
      </c>
      <c r="F806" t="s">
        <v>215</v>
      </c>
    </row>
    <row r="807" spans="1:6" x14ac:dyDescent="0.3">
      <c r="A807">
        <v>804</v>
      </c>
      <c r="B807" t="s">
        <v>220</v>
      </c>
      <c r="C807" s="4">
        <v>0</v>
      </c>
      <c r="D807">
        <v>0</v>
      </c>
      <c r="E807" t="s">
        <v>212</v>
      </c>
      <c r="F807" t="s">
        <v>215</v>
      </c>
    </row>
    <row r="808" spans="1:6" x14ac:dyDescent="0.3">
      <c r="A808">
        <v>805</v>
      </c>
      <c r="B808" t="s">
        <v>220</v>
      </c>
      <c r="C808" s="4">
        <v>0</v>
      </c>
      <c r="D808">
        <v>0</v>
      </c>
      <c r="E808" t="s">
        <v>212</v>
      </c>
      <c r="F808" t="s">
        <v>215</v>
      </c>
    </row>
    <row r="809" spans="1:6" x14ac:dyDescent="0.3">
      <c r="A809">
        <v>806</v>
      </c>
      <c r="B809" t="s">
        <v>220</v>
      </c>
      <c r="C809" s="4">
        <v>0</v>
      </c>
      <c r="D809">
        <v>0</v>
      </c>
      <c r="E809" t="s">
        <v>212</v>
      </c>
      <c r="F809" t="s">
        <v>215</v>
      </c>
    </row>
    <row r="810" spans="1:6" x14ac:dyDescent="0.3">
      <c r="A810">
        <v>807</v>
      </c>
      <c r="B810" t="s">
        <v>220</v>
      </c>
      <c r="C810" s="4">
        <v>0</v>
      </c>
      <c r="D810">
        <v>0</v>
      </c>
      <c r="E810" t="s">
        <v>212</v>
      </c>
      <c r="F810" t="s">
        <v>215</v>
      </c>
    </row>
    <row r="811" spans="1:6" x14ac:dyDescent="0.3">
      <c r="A811">
        <v>808</v>
      </c>
      <c r="B811" t="s">
        <v>220</v>
      </c>
      <c r="C811" s="4">
        <v>0</v>
      </c>
      <c r="D811">
        <v>0</v>
      </c>
      <c r="E811" t="s">
        <v>212</v>
      </c>
      <c r="F811" t="s">
        <v>215</v>
      </c>
    </row>
    <row r="812" spans="1:6" x14ac:dyDescent="0.3">
      <c r="A812">
        <v>809</v>
      </c>
      <c r="B812" t="s">
        <v>220</v>
      </c>
      <c r="C812" s="4">
        <v>0</v>
      </c>
      <c r="D812">
        <v>0</v>
      </c>
      <c r="E812" t="s">
        <v>212</v>
      </c>
      <c r="F812" t="s">
        <v>215</v>
      </c>
    </row>
    <row r="813" spans="1:6" x14ac:dyDescent="0.3">
      <c r="A813">
        <v>810</v>
      </c>
      <c r="B813" t="s">
        <v>220</v>
      </c>
      <c r="C813" s="4">
        <v>0</v>
      </c>
      <c r="D813">
        <v>0</v>
      </c>
      <c r="E813" t="s">
        <v>212</v>
      </c>
      <c r="F813" t="s">
        <v>215</v>
      </c>
    </row>
    <row r="814" spans="1:6" x14ac:dyDescent="0.3">
      <c r="A814">
        <v>811</v>
      </c>
      <c r="B814" t="s">
        <v>220</v>
      </c>
      <c r="C814" s="4">
        <v>0</v>
      </c>
      <c r="D814">
        <v>0</v>
      </c>
      <c r="E814" t="s">
        <v>212</v>
      </c>
      <c r="F814" t="s">
        <v>215</v>
      </c>
    </row>
    <row r="815" spans="1:6" x14ac:dyDescent="0.3">
      <c r="A815">
        <v>812</v>
      </c>
      <c r="B815" t="s">
        <v>220</v>
      </c>
      <c r="C815" s="4">
        <v>0</v>
      </c>
      <c r="D815">
        <v>0</v>
      </c>
      <c r="E815" t="s">
        <v>212</v>
      </c>
      <c r="F815" t="s">
        <v>215</v>
      </c>
    </row>
    <row r="816" spans="1:6" x14ac:dyDescent="0.3">
      <c r="A816">
        <v>813</v>
      </c>
      <c r="B816" t="s">
        <v>220</v>
      </c>
      <c r="C816" s="4">
        <v>0</v>
      </c>
      <c r="D816">
        <v>0</v>
      </c>
      <c r="E816" t="s">
        <v>212</v>
      </c>
      <c r="F816" t="s">
        <v>215</v>
      </c>
    </row>
    <row r="817" spans="1:6" x14ac:dyDescent="0.3">
      <c r="A817">
        <v>814</v>
      </c>
      <c r="B817" t="s">
        <v>220</v>
      </c>
      <c r="C817" s="4">
        <v>0</v>
      </c>
      <c r="D817">
        <v>0</v>
      </c>
      <c r="E817" t="s">
        <v>212</v>
      </c>
      <c r="F817" t="s">
        <v>215</v>
      </c>
    </row>
    <row r="818" spans="1:6" x14ac:dyDescent="0.3">
      <c r="A818">
        <v>815</v>
      </c>
      <c r="B818" t="s">
        <v>220</v>
      </c>
      <c r="C818" s="4">
        <v>0</v>
      </c>
      <c r="D818">
        <v>0</v>
      </c>
      <c r="E818" t="s">
        <v>212</v>
      </c>
      <c r="F818" t="s">
        <v>215</v>
      </c>
    </row>
    <row r="819" spans="1:6" x14ac:dyDescent="0.3">
      <c r="A819">
        <v>816</v>
      </c>
      <c r="B819" t="s">
        <v>220</v>
      </c>
      <c r="C819" s="4">
        <v>0</v>
      </c>
      <c r="D819">
        <v>0</v>
      </c>
      <c r="E819" t="s">
        <v>212</v>
      </c>
      <c r="F819" t="s">
        <v>215</v>
      </c>
    </row>
    <row r="820" spans="1:6" x14ac:dyDescent="0.3">
      <c r="A820">
        <v>817</v>
      </c>
      <c r="B820" t="s">
        <v>220</v>
      </c>
      <c r="C820" s="4">
        <v>0</v>
      </c>
      <c r="D820">
        <v>0</v>
      </c>
      <c r="E820" t="s">
        <v>212</v>
      </c>
      <c r="F820" t="s">
        <v>215</v>
      </c>
    </row>
    <row r="821" spans="1:6" x14ac:dyDescent="0.3">
      <c r="A821">
        <v>818</v>
      </c>
      <c r="B821" t="s">
        <v>220</v>
      </c>
      <c r="C821" s="4">
        <v>0</v>
      </c>
      <c r="D821">
        <v>0</v>
      </c>
      <c r="E821" t="s">
        <v>212</v>
      </c>
      <c r="F821" t="s">
        <v>215</v>
      </c>
    </row>
    <row r="822" spans="1:6" x14ac:dyDescent="0.3">
      <c r="A822">
        <v>819</v>
      </c>
      <c r="B822" t="s">
        <v>220</v>
      </c>
      <c r="C822" s="4">
        <v>0</v>
      </c>
      <c r="D822">
        <v>0</v>
      </c>
      <c r="E822" t="s">
        <v>212</v>
      </c>
      <c r="F822" t="s">
        <v>215</v>
      </c>
    </row>
    <row r="823" spans="1:6" x14ac:dyDescent="0.3">
      <c r="A823">
        <v>820</v>
      </c>
      <c r="B823" t="s">
        <v>220</v>
      </c>
      <c r="C823" s="4">
        <v>0</v>
      </c>
      <c r="D823">
        <v>0</v>
      </c>
      <c r="E823" t="s">
        <v>212</v>
      </c>
      <c r="F823" t="s">
        <v>215</v>
      </c>
    </row>
    <row r="824" spans="1:6" x14ac:dyDescent="0.3">
      <c r="A824">
        <v>821</v>
      </c>
      <c r="B824" t="s">
        <v>220</v>
      </c>
      <c r="C824" s="4">
        <v>0</v>
      </c>
      <c r="D824">
        <v>0</v>
      </c>
      <c r="E824" t="s">
        <v>212</v>
      </c>
      <c r="F824" t="s">
        <v>215</v>
      </c>
    </row>
    <row r="825" spans="1:6" x14ac:dyDescent="0.3">
      <c r="A825">
        <v>822</v>
      </c>
      <c r="B825" t="s">
        <v>220</v>
      </c>
      <c r="C825" s="4">
        <v>0</v>
      </c>
      <c r="D825">
        <v>0</v>
      </c>
      <c r="E825" t="s">
        <v>212</v>
      </c>
      <c r="F825" t="s">
        <v>215</v>
      </c>
    </row>
    <row r="826" spans="1:6" x14ac:dyDescent="0.3">
      <c r="A826">
        <v>823</v>
      </c>
      <c r="B826" t="s">
        <v>220</v>
      </c>
      <c r="C826" s="4">
        <v>0</v>
      </c>
      <c r="D826">
        <v>0</v>
      </c>
      <c r="E826" t="s">
        <v>212</v>
      </c>
      <c r="F826" t="s">
        <v>215</v>
      </c>
    </row>
    <row r="827" spans="1:6" x14ac:dyDescent="0.3">
      <c r="A827">
        <v>824</v>
      </c>
      <c r="B827" t="s">
        <v>220</v>
      </c>
      <c r="C827" s="4">
        <v>0</v>
      </c>
      <c r="D827">
        <v>0</v>
      </c>
      <c r="E827" t="s">
        <v>212</v>
      </c>
      <c r="F827" t="s">
        <v>215</v>
      </c>
    </row>
    <row r="828" spans="1:6" x14ac:dyDescent="0.3">
      <c r="A828">
        <v>825</v>
      </c>
      <c r="B828" t="s">
        <v>220</v>
      </c>
      <c r="C828" s="4">
        <v>0</v>
      </c>
      <c r="D828">
        <v>0</v>
      </c>
      <c r="E828" t="s">
        <v>212</v>
      </c>
      <c r="F828" t="s">
        <v>215</v>
      </c>
    </row>
    <row r="829" spans="1:6" x14ac:dyDescent="0.3">
      <c r="A829">
        <v>826</v>
      </c>
      <c r="B829" t="s">
        <v>220</v>
      </c>
      <c r="C829" s="4">
        <v>0</v>
      </c>
      <c r="D829">
        <v>0</v>
      </c>
      <c r="E829" t="s">
        <v>212</v>
      </c>
      <c r="F829" t="s">
        <v>215</v>
      </c>
    </row>
    <row r="830" spans="1:6" x14ac:dyDescent="0.3">
      <c r="A830">
        <v>827</v>
      </c>
      <c r="B830" t="s">
        <v>220</v>
      </c>
      <c r="C830" s="4">
        <v>0</v>
      </c>
      <c r="D830">
        <v>0</v>
      </c>
      <c r="E830" t="s">
        <v>212</v>
      </c>
      <c r="F830" t="s">
        <v>215</v>
      </c>
    </row>
    <row r="831" spans="1:6" x14ac:dyDescent="0.3">
      <c r="A831">
        <v>828</v>
      </c>
      <c r="B831" t="s">
        <v>220</v>
      </c>
      <c r="C831" s="4">
        <v>0</v>
      </c>
      <c r="D831">
        <v>0</v>
      </c>
      <c r="E831" t="s">
        <v>212</v>
      </c>
      <c r="F831" t="s">
        <v>215</v>
      </c>
    </row>
    <row r="832" spans="1:6" x14ac:dyDescent="0.3">
      <c r="A832">
        <v>829</v>
      </c>
      <c r="B832" t="s">
        <v>220</v>
      </c>
      <c r="C832" s="4">
        <v>0</v>
      </c>
      <c r="D832">
        <v>0</v>
      </c>
      <c r="E832" t="s">
        <v>212</v>
      </c>
      <c r="F832" t="s">
        <v>215</v>
      </c>
    </row>
    <row r="833" spans="1:6" x14ac:dyDescent="0.3">
      <c r="A833">
        <v>830</v>
      </c>
      <c r="B833" t="s">
        <v>220</v>
      </c>
      <c r="C833" s="4">
        <v>0</v>
      </c>
      <c r="D833">
        <v>0</v>
      </c>
      <c r="E833" t="s">
        <v>212</v>
      </c>
      <c r="F833" t="s">
        <v>215</v>
      </c>
    </row>
    <row r="834" spans="1:6" x14ac:dyDescent="0.3">
      <c r="A834">
        <v>831</v>
      </c>
      <c r="B834" t="s">
        <v>220</v>
      </c>
      <c r="C834" s="4">
        <v>0</v>
      </c>
      <c r="D834">
        <v>0</v>
      </c>
      <c r="E834" t="s">
        <v>212</v>
      </c>
      <c r="F834" t="s">
        <v>215</v>
      </c>
    </row>
    <row r="835" spans="1:6" x14ac:dyDescent="0.3">
      <c r="A835">
        <v>832</v>
      </c>
      <c r="B835" t="s">
        <v>220</v>
      </c>
      <c r="C835" s="4">
        <v>0</v>
      </c>
      <c r="D835">
        <v>0</v>
      </c>
      <c r="E835" t="s">
        <v>212</v>
      </c>
      <c r="F835" t="s">
        <v>215</v>
      </c>
    </row>
    <row r="836" spans="1:6" x14ac:dyDescent="0.3">
      <c r="A836">
        <v>833</v>
      </c>
      <c r="B836" t="s">
        <v>220</v>
      </c>
      <c r="C836" s="4">
        <v>0</v>
      </c>
      <c r="D836">
        <v>0</v>
      </c>
      <c r="E836" t="s">
        <v>212</v>
      </c>
      <c r="F836" t="s">
        <v>215</v>
      </c>
    </row>
    <row r="837" spans="1:6" x14ac:dyDescent="0.3">
      <c r="A837">
        <v>834</v>
      </c>
      <c r="B837" t="s">
        <v>220</v>
      </c>
      <c r="C837" s="4">
        <v>0</v>
      </c>
      <c r="D837">
        <v>0</v>
      </c>
      <c r="E837" t="s">
        <v>212</v>
      </c>
      <c r="F837" t="s">
        <v>215</v>
      </c>
    </row>
    <row r="838" spans="1:6" x14ac:dyDescent="0.3">
      <c r="A838">
        <v>835</v>
      </c>
      <c r="B838" t="s">
        <v>220</v>
      </c>
      <c r="C838" s="4">
        <v>0</v>
      </c>
      <c r="D838">
        <v>0</v>
      </c>
      <c r="E838" t="s">
        <v>212</v>
      </c>
      <c r="F838" t="s">
        <v>215</v>
      </c>
    </row>
    <row r="839" spans="1:6" x14ac:dyDescent="0.3">
      <c r="A839">
        <v>836</v>
      </c>
      <c r="B839" t="s">
        <v>220</v>
      </c>
      <c r="C839" s="4">
        <v>0</v>
      </c>
      <c r="D839">
        <v>0</v>
      </c>
      <c r="E839" t="s">
        <v>212</v>
      </c>
      <c r="F839" t="s">
        <v>215</v>
      </c>
    </row>
    <row r="840" spans="1:6" x14ac:dyDescent="0.3">
      <c r="A840">
        <v>837</v>
      </c>
      <c r="B840" t="s">
        <v>220</v>
      </c>
      <c r="C840" s="4">
        <v>0</v>
      </c>
      <c r="D840">
        <v>0</v>
      </c>
      <c r="E840" t="s">
        <v>212</v>
      </c>
      <c r="F840" t="s">
        <v>215</v>
      </c>
    </row>
    <row r="841" spans="1:6" x14ac:dyDescent="0.3">
      <c r="A841">
        <v>838</v>
      </c>
      <c r="B841" t="s">
        <v>220</v>
      </c>
      <c r="C841" s="4">
        <v>0</v>
      </c>
      <c r="D841">
        <v>0</v>
      </c>
      <c r="E841" t="s">
        <v>212</v>
      </c>
      <c r="F841" t="s">
        <v>215</v>
      </c>
    </row>
    <row r="842" spans="1:6" x14ac:dyDescent="0.3">
      <c r="A842">
        <v>839</v>
      </c>
      <c r="B842" t="s">
        <v>220</v>
      </c>
      <c r="C842" s="4">
        <v>0</v>
      </c>
      <c r="D842">
        <v>0</v>
      </c>
      <c r="E842" t="s">
        <v>212</v>
      </c>
      <c r="F842" t="s">
        <v>215</v>
      </c>
    </row>
    <row r="843" spans="1:6" x14ac:dyDescent="0.3">
      <c r="A843">
        <v>840</v>
      </c>
      <c r="B843" t="s">
        <v>220</v>
      </c>
      <c r="C843" s="4">
        <v>0</v>
      </c>
      <c r="D843">
        <v>0</v>
      </c>
      <c r="E843" t="s">
        <v>212</v>
      </c>
      <c r="F843" t="s">
        <v>215</v>
      </c>
    </row>
    <row r="844" spans="1:6" x14ac:dyDescent="0.3">
      <c r="A844">
        <v>841</v>
      </c>
      <c r="B844" t="s">
        <v>220</v>
      </c>
      <c r="C844" s="4">
        <v>0</v>
      </c>
      <c r="D844">
        <v>0</v>
      </c>
      <c r="E844" t="s">
        <v>212</v>
      </c>
      <c r="F844" t="s">
        <v>215</v>
      </c>
    </row>
    <row r="845" spans="1:6" x14ac:dyDescent="0.3">
      <c r="A845">
        <v>842</v>
      </c>
      <c r="B845" t="s">
        <v>220</v>
      </c>
      <c r="C845" s="4">
        <v>0</v>
      </c>
      <c r="D845">
        <v>0</v>
      </c>
      <c r="E845" t="s">
        <v>212</v>
      </c>
      <c r="F845" t="s">
        <v>215</v>
      </c>
    </row>
    <row r="846" spans="1:6" x14ac:dyDescent="0.3">
      <c r="A846">
        <v>843</v>
      </c>
      <c r="B846" t="s">
        <v>220</v>
      </c>
      <c r="C846" s="4">
        <v>0</v>
      </c>
      <c r="D846">
        <v>0</v>
      </c>
      <c r="E846" t="s">
        <v>212</v>
      </c>
      <c r="F846" t="s">
        <v>215</v>
      </c>
    </row>
    <row r="847" spans="1:6" x14ac:dyDescent="0.3">
      <c r="A847">
        <v>844</v>
      </c>
      <c r="B847" t="s">
        <v>220</v>
      </c>
      <c r="C847" s="4">
        <v>0</v>
      </c>
      <c r="D847">
        <v>0</v>
      </c>
      <c r="E847" t="s">
        <v>212</v>
      </c>
      <c r="F847" t="s">
        <v>215</v>
      </c>
    </row>
    <row r="848" spans="1:6" x14ac:dyDescent="0.3">
      <c r="A848">
        <v>845</v>
      </c>
      <c r="B848" t="s">
        <v>220</v>
      </c>
      <c r="C848" s="4">
        <v>0</v>
      </c>
      <c r="D848">
        <v>0</v>
      </c>
      <c r="E848" t="s">
        <v>212</v>
      </c>
      <c r="F848" t="s">
        <v>215</v>
      </c>
    </row>
    <row r="849" spans="1:6" x14ac:dyDescent="0.3">
      <c r="A849">
        <v>846</v>
      </c>
      <c r="B849" t="s">
        <v>220</v>
      </c>
      <c r="C849" s="4">
        <v>0</v>
      </c>
      <c r="D849">
        <v>0</v>
      </c>
      <c r="E849" t="s">
        <v>212</v>
      </c>
      <c r="F849" t="s">
        <v>215</v>
      </c>
    </row>
    <row r="850" spans="1:6" x14ac:dyDescent="0.3">
      <c r="A850">
        <v>847</v>
      </c>
      <c r="B850" t="s">
        <v>220</v>
      </c>
      <c r="C850" s="4">
        <v>0</v>
      </c>
      <c r="D850">
        <v>0</v>
      </c>
      <c r="E850" t="s">
        <v>212</v>
      </c>
      <c r="F850" t="s">
        <v>215</v>
      </c>
    </row>
    <row r="851" spans="1:6" x14ac:dyDescent="0.3">
      <c r="A851">
        <v>848</v>
      </c>
      <c r="B851" t="s">
        <v>220</v>
      </c>
      <c r="C851" s="4">
        <v>0</v>
      </c>
      <c r="D851">
        <v>0</v>
      </c>
      <c r="E851" t="s">
        <v>212</v>
      </c>
      <c r="F851" t="s">
        <v>215</v>
      </c>
    </row>
    <row r="852" spans="1:6" x14ac:dyDescent="0.3">
      <c r="A852">
        <v>849</v>
      </c>
      <c r="B852" t="s">
        <v>220</v>
      </c>
      <c r="C852" s="4">
        <v>0</v>
      </c>
      <c r="D852">
        <v>0</v>
      </c>
      <c r="E852" t="s">
        <v>212</v>
      </c>
      <c r="F852" t="s">
        <v>215</v>
      </c>
    </row>
    <row r="853" spans="1:6" x14ac:dyDescent="0.3">
      <c r="A853">
        <v>850</v>
      </c>
      <c r="B853" t="s">
        <v>220</v>
      </c>
      <c r="C853" s="4">
        <v>0</v>
      </c>
      <c r="D853">
        <v>0</v>
      </c>
      <c r="E853" t="s">
        <v>212</v>
      </c>
      <c r="F853" t="s">
        <v>215</v>
      </c>
    </row>
    <row r="854" spans="1:6" x14ac:dyDescent="0.3">
      <c r="A854">
        <v>851</v>
      </c>
      <c r="B854" t="s">
        <v>220</v>
      </c>
      <c r="C854" s="4">
        <v>0</v>
      </c>
      <c r="D854">
        <v>0</v>
      </c>
      <c r="E854" t="s">
        <v>212</v>
      </c>
      <c r="F854" t="s">
        <v>215</v>
      </c>
    </row>
    <row r="855" spans="1:6" x14ac:dyDescent="0.3">
      <c r="A855">
        <v>852</v>
      </c>
      <c r="B855" t="s">
        <v>220</v>
      </c>
      <c r="C855" s="4">
        <v>0</v>
      </c>
      <c r="D855">
        <v>0</v>
      </c>
      <c r="E855" t="s">
        <v>212</v>
      </c>
      <c r="F855" t="s">
        <v>215</v>
      </c>
    </row>
    <row r="856" spans="1:6" x14ac:dyDescent="0.3">
      <c r="A856">
        <v>853</v>
      </c>
      <c r="B856" t="s">
        <v>220</v>
      </c>
      <c r="C856" s="4">
        <v>0</v>
      </c>
      <c r="D856">
        <v>0</v>
      </c>
      <c r="E856" t="s">
        <v>212</v>
      </c>
      <c r="F856" t="s">
        <v>215</v>
      </c>
    </row>
    <row r="857" spans="1:6" x14ac:dyDescent="0.3">
      <c r="A857">
        <v>854</v>
      </c>
      <c r="B857" t="s">
        <v>220</v>
      </c>
      <c r="C857" s="4">
        <v>0</v>
      </c>
      <c r="D857">
        <v>0</v>
      </c>
      <c r="E857" t="s">
        <v>212</v>
      </c>
      <c r="F857" t="s">
        <v>215</v>
      </c>
    </row>
    <row r="858" spans="1:6" x14ac:dyDescent="0.3">
      <c r="A858">
        <v>855</v>
      </c>
      <c r="B858" t="s">
        <v>220</v>
      </c>
      <c r="C858" s="4">
        <v>0</v>
      </c>
      <c r="D858">
        <v>0</v>
      </c>
      <c r="E858" t="s">
        <v>212</v>
      </c>
      <c r="F858" t="s">
        <v>215</v>
      </c>
    </row>
    <row r="859" spans="1:6" x14ac:dyDescent="0.3">
      <c r="A859">
        <v>856</v>
      </c>
      <c r="B859" t="s">
        <v>220</v>
      </c>
      <c r="C859" s="4">
        <v>0</v>
      </c>
      <c r="D859">
        <v>0</v>
      </c>
      <c r="E859" t="s">
        <v>212</v>
      </c>
      <c r="F859" t="s">
        <v>215</v>
      </c>
    </row>
    <row r="860" spans="1:6" x14ac:dyDescent="0.3">
      <c r="A860">
        <v>857</v>
      </c>
      <c r="B860" t="s">
        <v>220</v>
      </c>
      <c r="C860" s="4">
        <v>0</v>
      </c>
      <c r="D860">
        <v>0</v>
      </c>
      <c r="E860" t="s">
        <v>212</v>
      </c>
      <c r="F860" t="s">
        <v>215</v>
      </c>
    </row>
    <row r="861" spans="1:6" x14ac:dyDescent="0.3">
      <c r="A861">
        <v>858</v>
      </c>
      <c r="B861" t="s">
        <v>220</v>
      </c>
      <c r="C861" s="4">
        <v>0</v>
      </c>
      <c r="D861">
        <v>0</v>
      </c>
      <c r="E861" t="s">
        <v>212</v>
      </c>
      <c r="F861" t="s">
        <v>215</v>
      </c>
    </row>
    <row r="862" spans="1:6" x14ac:dyDescent="0.3">
      <c r="A862">
        <v>859</v>
      </c>
      <c r="B862" t="s">
        <v>220</v>
      </c>
      <c r="C862" s="4">
        <v>0</v>
      </c>
      <c r="D862">
        <v>0</v>
      </c>
      <c r="E862" t="s">
        <v>212</v>
      </c>
      <c r="F862" t="s">
        <v>215</v>
      </c>
    </row>
    <row r="863" spans="1:6" x14ac:dyDescent="0.3">
      <c r="A863">
        <v>860</v>
      </c>
      <c r="B863" t="s">
        <v>220</v>
      </c>
      <c r="C863" s="4">
        <v>0</v>
      </c>
      <c r="D863">
        <v>0</v>
      </c>
      <c r="E863" t="s">
        <v>212</v>
      </c>
      <c r="F863" t="s">
        <v>215</v>
      </c>
    </row>
    <row r="864" spans="1:6" x14ac:dyDescent="0.3">
      <c r="A864">
        <v>861</v>
      </c>
      <c r="B864" t="s">
        <v>220</v>
      </c>
      <c r="C864" s="4">
        <v>0</v>
      </c>
      <c r="D864">
        <v>0</v>
      </c>
      <c r="E864" t="s">
        <v>212</v>
      </c>
      <c r="F864" t="s">
        <v>215</v>
      </c>
    </row>
    <row r="865" spans="1:6" x14ac:dyDescent="0.3">
      <c r="A865">
        <v>862</v>
      </c>
      <c r="B865" t="s">
        <v>220</v>
      </c>
      <c r="C865" s="4">
        <v>0</v>
      </c>
      <c r="D865">
        <v>0</v>
      </c>
      <c r="E865" t="s">
        <v>212</v>
      </c>
      <c r="F865" t="s">
        <v>215</v>
      </c>
    </row>
    <row r="866" spans="1:6" x14ac:dyDescent="0.3">
      <c r="A866">
        <v>863</v>
      </c>
      <c r="B866" t="s">
        <v>220</v>
      </c>
      <c r="C866" s="4">
        <v>0</v>
      </c>
      <c r="D866">
        <v>0</v>
      </c>
      <c r="E866" t="s">
        <v>212</v>
      </c>
      <c r="F866" t="s">
        <v>215</v>
      </c>
    </row>
    <row r="867" spans="1:6" x14ac:dyDescent="0.3">
      <c r="A867">
        <v>864</v>
      </c>
      <c r="B867" t="s">
        <v>220</v>
      </c>
      <c r="C867" s="4">
        <v>0</v>
      </c>
      <c r="D867">
        <v>0</v>
      </c>
      <c r="E867" t="s">
        <v>212</v>
      </c>
      <c r="F867" t="s">
        <v>215</v>
      </c>
    </row>
    <row r="868" spans="1:6" x14ac:dyDescent="0.3">
      <c r="A868">
        <v>865</v>
      </c>
      <c r="B868" t="s">
        <v>220</v>
      </c>
      <c r="C868" s="4">
        <v>0</v>
      </c>
      <c r="D868">
        <v>0</v>
      </c>
      <c r="E868" t="s">
        <v>212</v>
      </c>
      <c r="F868" t="s">
        <v>215</v>
      </c>
    </row>
    <row r="869" spans="1:6" x14ac:dyDescent="0.3">
      <c r="A869">
        <v>866</v>
      </c>
      <c r="B869" t="s">
        <v>220</v>
      </c>
      <c r="C869" s="4">
        <v>0</v>
      </c>
      <c r="D869">
        <v>0</v>
      </c>
      <c r="E869" t="s">
        <v>212</v>
      </c>
      <c r="F869" t="s">
        <v>215</v>
      </c>
    </row>
    <row r="870" spans="1:6" x14ac:dyDescent="0.3">
      <c r="A870">
        <v>867</v>
      </c>
      <c r="B870" t="s">
        <v>220</v>
      </c>
      <c r="C870" s="4">
        <v>0</v>
      </c>
      <c r="D870">
        <v>0</v>
      </c>
      <c r="E870" t="s">
        <v>212</v>
      </c>
      <c r="F870" t="s">
        <v>215</v>
      </c>
    </row>
    <row r="871" spans="1:6" x14ac:dyDescent="0.3">
      <c r="A871">
        <v>868</v>
      </c>
      <c r="B871" t="s">
        <v>220</v>
      </c>
      <c r="C871" s="4">
        <v>0</v>
      </c>
      <c r="D871">
        <v>0</v>
      </c>
      <c r="E871" t="s">
        <v>212</v>
      </c>
      <c r="F871" t="s">
        <v>215</v>
      </c>
    </row>
    <row r="872" spans="1:6" x14ac:dyDescent="0.3">
      <c r="A872">
        <v>869</v>
      </c>
      <c r="B872" t="s">
        <v>220</v>
      </c>
      <c r="C872" s="4">
        <v>0</v>
      </c>
      <c r="D872">
        <v>0</v>
      </c>
      <c r="E872" t="s">
        <v>212</v>
      </c>
      <c r="F872" t="s">
        <v>215</v>
      </c>
    </row>
    <row r="873" spans="1:6" x14ac:dyDescent="0.3">
      <c r="A873">
        <v>870</v>
      </c>
      <c r="B873" t="s">
        <v>220</v>
      </c>
      <c r="C873" s="4">
        <v>0</v>
      </c>
      <c r="D873">
        <v>0</v>
      </c>
      <c r="E873" t="s">
        <v>212</v>
      </c>
      <c r="F873" t="s">
        <v>215</v>
      </c>
    </row>
    <row r="874" spans="1:6" x14ac:dyDescent="0.3">
      <c r="A874">
        <v>871</v>
      </c>
      <c r="B874" t="s">
        <v>220</v>
      </c>
      <c r="C874" s="4">
        <v>0</v>
      </c>
      <c r="D874">
        <v>0</v>
      </c>
      <c r="E874" t="s">
        <v>212</v>
      </c>
      <c r="F874" t="s">
        <v>215</v>
      </c>
    </row>
    <row r="875" spans="1:6" x14ac:dyDescent="0.3">
      <c r="A875">
        <v>872</v>
      </c>
      <c r="B875" t="s">
        <v>220</v>
      </c>
      <c r="C875" s="4">
        <v>0</v>
      </c>
      <c r="D875">
        <v>0</v>
      </c>
      <c r="E875" t="s">
        <v>212</v>
      </c>
      <c r="F875" t="s">
        <v>215</v>
      </c>
    </row>
    <row r="876" spans="1:6" x14ac:dyDescent="0.3">
      <c r="A876">
        <v>873</v>
      </c>
      <c r="B876" t="s">
        <v>220</v>
      </c>
      <c r="C876" s="4">
        <v>0</v>
      </c>
      <c r="D876">
        <v>0</v>
      </c>
      <c r="E876" t="s">
        <v>212</v>
      </c>
      <c r="F876" t="s">
        <v>215</v>
      </c>
    </row>
    <row r="877" spans="1:6" x14ac:dyDescent="0.3">
      <c r="A877">
        <v>874</v>
      </c>
      <c r="B877" t="s">
        <v>220</v>
      </c>
      <c r="C877" s="4">
        <v>0</v>
      </c>
      <c r="D877">
        <v>0</v>
      </c>
      <c r="E877" t="s">
        <v>212</v>
      </c>
      <c r="F877" t="s">
        <v>215</v>
      </c>
    </row>
    <row r="878" spans="1:6" x14ac:dyDescent="0.3">
      <c r="A878">
        <v>875</v>
      </c>
      <c r="B878" t="s">
        <v>220</v>
      </c>
      <c r="C878" s="4">
        <v>0</v>
      </c>
      <c r="D878">
        <v>0</v>
      </c>
      <c r="E878" t="s">
        <v>212</v>
      </c>
      <c r="F878" t="s">
        <v>215</v>
      </c>
    </row>
    <row r="879" spans="1:6" x14ac:dyDescent="0.3">
      <c r="A879">
        <v>876</v>
      </c>
      <c r="B879" t="s">
        <v>220</v>
      </c>
      <c r="C879" s="4">
        <v>0</v>
      </c>
      <c r="D879">
        <v>0</v>
      </c>
      <c r="E879" t="s">
        <v>212</v>
      </c>
      <c r="F879" t="s">
        <v>215</v>
      </c>
    </row>
    <row r="880" spans="1:6" x14ac:dyDescent="0.3">
      <c r="A880">
        <v>877</v>
      </c>
      <c r="B880" t="s">
        <v>220</v>
      </c>
      <c r="C880" s="4">
        <v>0</v>
      </c>
      <c r="D880">
        <v>0</v>
      </c>
      <c r="E880" t="s">
        <v>212</v>
      </c>
      <c r="F880" t="s">
        <v>215</v>
      </c>
    </row>
    <row r="881" spans="1:6" x14ac:dyDescent="0.3">
      <c r="A881">
        <v>878</v>
      </c>
      <c r="B881" t="s">
        <v>220</v>
      </c>
      <c r="C881" s="4">
        <v>0</v>
      </c>
      <c r="D881">
        <v>0</v>
      </c>
      <c r="E881" t="s">
        <v>212</v>
      </c>
      <c r="F881" t="s">
        <v>215</v>
      </c>
    </row>
    <row r="882" spans="1:6" x14ac:dyDescent="0.3">
      <c r="A882">
        <v>879</v>
      </c>
      <c r="B882" t="s">
        <v>220</v>
      </c>
      <c r="C882" s="4">
        <v>0</v>
      </c>
      <c r="D882">
        <v>0</v>
      </c>
      <c r="E882" t="s">
        <v>212</v>
      </c>
      <c r="F882" t="s">
        <v>215</v>
      </c>
    </row>
    <row r="883" spans="1:6" x14ac:dyDescent="0.3">
      <c r="A883">
        <v>880</v>
      </c>
      <c r="B883" t="s">
        <v>220</v>
      </c>
      <c r="C883" s="4">
        <v>0</v>
      </c>
      <c r="D883">
        <v>0</v>
      </c>
      <c r="E883" t="s">
        <v>212</v>
      </c>
      <c r="F883" t="s">
        <v>215</v>
      </c>
    </row>
    <row r="884" spans="1:6" x14ac:dyDescent="0.3">
      <c r="A884">
        <v>881</v>
      </c>
      <c r="B884" t="s">
        <v>220</v>
      </c>
      <c r="C884" s="4">
        <v>0</v>
      </c>
      <c r="D884">
        <v>0</v>
      </c>
      <c r="E884" t="s">
        <v>212</v>
      </c>
      <c r="F884" t="s">
        <v>215</v>
      </c>
    </row>
    <row r="885" spans="1:6" x14ac:dyDescent="0.3">
      <c r="A885">
        <v>882</v>
      </c>
      <c r="B885" t="s">
        <v>220</v>
      </c>
      <c r="C885" s="4">
        <v>0</v>
      </c>
      <c r="D885">
        <v>0</v>
      </c>
      <c r="E885" t="s">
        <v>212</v>
      </c>
      <c r="F885" t="s">
        <v>215</v>
      </c>
    </row>
    <row r="886" spans="1:6" x14ac:dyDescent="0.3">
      <c r="A886">
        <v>883</v>
      </c>
      <c r="B886" t="s">
        <v>220</v>
      </c>
      <c r="C886" s="4">
        <v>0</v>
      </c>
      <c r="D886">
        <v>0</v>
      </c>
      <c r="E886" t="s">
        <v>212</v>
      </c>
      <c r="F886" t="s">
        <v>215</v>
      </c>
    </row>
    <row r="887" spans="1:6" x14ac:dyDescent="0.3">
      <c r="A887">
        <v>884</v>
      </c>
      <c r="B887" t="s">
        <v>220</v>
      </c>
      <c r="C887" s="4">
        <v>0</v>
      </c>
      <c r="D887">
        <v>0</v>
      </c>
      <c r="E887" t="s">
        <v>212</v>
      </c>
      <c r="F887" t="s">
        <v>215</v>
      </c>
    </row>
    <row r="888" spans="1:6" x14ac:dyDescent="0.3">
      <c r="A888">
        <v>885</v>
      </c>
      <c r="B888" t="s">
        <v>220</v>
      </c>
      <c r="C888" s="4">
        <v>0</v>
      </c>
      <c r="D888">
        <v>0</v>
      </c>
      <c r="E888" t="s">
        <v>212</v>
      </c>
      <c r="F888" t="s">
        <v>215</v>
      </c>
    </row>
    <row r="889" spans="1:6" x14ac:dyDescent="0.3">
      <c r="A889">
        <v>886</v>
      </c>
      <c r="B889" t="s">
        <v>220</v>
      </c>
      <c r="C889" s="4">
        <v>0</v>
      </c>
      <c r="D889">
        <v>0</v>
      </c>
      <c r="E889" t="s">
        <v>212</v>
      </c>
      <c r="F889" t="s">
        <v>215</v>
      </c>
    </row>
    <row r="890" spans="1:6" x14ac:dyDescent="0.3">
      <c r="A890">
        <v>887</v>
      </c>
      <c r="B890" t="s">
        <v>220</v>
      </c>
      <c r="C890" s="4">
        <v>0</v>
      </c>
      <c r="D890">
        <v>0</v>
      </c>
      <c r="E890" t="s">
        <v>212</v>
      </c>
      <c r="F890" t="s">
        <v>215</v>
      </c>
    </row>
    <row r="891" spans="1:6" x14ac:dyDescent="0.3">
      <c r="A891">
        <v>888</v>
      </c>
      <c r="B891" t="s">
        <v>220</v>
      </c>
      <c r="C891" s="4">
        <v>0</v>
      </c>
      <c r="D891">
        <v>0</v>
      </c>
      <c r="E891" t="s">
        <v>212</v>
      </c>
      <c r="F891" t="s">
        <v>215</v>
      </c>
    </row>
    <row r="892" spans="1:6" x14ac:dyDescent="0.3">
      <c r="A892">
        <v>889</v>
      </c>
      <c r="B892" t="s">
        <v>220</v>
      </c>
      <c r="C892" s="4">
        <v>0</v>
      </c>
      <c r="D892">
        <v>0</v>
      </c>
      <c r="E892" t="s">
        <v>212</v>
      </c>
      <c r="F892" t="s">
        <v>215</v>
      </c>
    </row>
    <row r="893" spans="1:6" x14ac:dyDescent="0.3">
      <c r="A893">
        <v>890</v>
      </c>
      <c r="B893" t="s">
        <v>220</v>
      </c>
      <c r="C893" s="4">
        <v>0</v>
      </c>
      <c r="D893">
        <v>0</v>
      </c>
      <c r="E893" t="s">
        <v>212</v>
      </c>
      <c r="F893" t="s">
        <v>215</v>
      </c>
    </row>
    <row r="894" spans="1:6" x14ac:dyDescent="0.3">
      <c r="A894">
        <v>891</v>
      </c>
      <c r="B894" t="s">
        <v>220</v>
      </c>
      <c r="C894" s="4">
        <v>0</v>
      </c>
      <c r="D894">
        <v>0</v>
      </c>
      <c r="E894" t="s">
        <v>212</v>
      </c>
      <c r="F894" t="s">
        <v>215</v>
      </c>
    </row>
    <row r="895" spans="1:6" x14ac:dyDescent="0.3">
      <c r="A895">
        <v>892</v>
      </c>
      <c r="B895" t="s">
        <v>220</v>
      </c>
      <c r="C895" s="4">
        <v>0</v>
      </c>
      <c r="D895">
        <v>0</v>
      </c>
      <c r="E895" t="s">
        <v>212</v>
      </c>
      <c r="F895" t="s">
        <v>215</v>
      </c>
    </row>
    <row r="896" spans="1:6" x14ac:dyDescent="0.3">
      <c r="A896">
        <v>893</v>
      </c>
      <c r="B896" t="s">
        <v>220</v>
      </c>
      <c r="C896" s="4">
        <v>0</v>
      </c>
      <c r="D896">
        <v>0</v>
      </c>
      <c r="E896" t="s">
        <v>212</v>
      </c>
      <c r="F896" t="s">
        <v>215</v>
      </c>
    </row>
    <row r="897" spans="1:6" x14ac:dyDescent="0.3">
      <c r="A897">
        <v>894</v>
      </c>
      <c r="B897" t="s">
        <v>220</v>
      </c>
      <c r="C897" s="4">
        <v>0</v>
      </c>
      <c r="D897">
        <v>0</v>
      </c>
      <c r="E897" t="s">
        <v>212</v>
      </c>
      <c r="F897" t="s">
        <v>215</v>
      </c>
    </row>
    <row r="898" spans="1:6" x14ac:dyDescent="0.3">
      <c r="A898">
        <v>895</v>
      </c>
      <c r="B898" t="s">
        <v>220</v>
      </c>
      <c r="C898" s="4">
        <v>0</v>
      </c>
      <c r="D898">
        <v>0</v>
      </c>
      <c r="E898" t="s">
        <v>212</v>
      </c>
      <c r="F898" t="s">
        <v>215</v>
      </c>
    </row>
    <row r="899" spans="1:6" x14ac:dyDescent="0.3">
      <c r="A899">
        <v>896</v>
      </c>
      <c r="B899" t="s">
        <v>220</v>
      </c>
      <c r="C899" s="4">
        <v>0</v>
      </c>
      <c r="D899">
        <v>0</v>
      </c>
      <c r="E899" t="s">
        <v>212</v>
      </c>
      <c r="F899" t="s">
        <v>215</v>
      </c>
    </row>
    <row r="900" spans="1:6" x14ac:dyDescent="0.3">
      <c r="A900">
        <v>897</v>
      </c>
      <c r="B900" t="s">
        <v>220</v>
      </c>
      <c r="C900" s="4">
        <v>0</v>
      </c>
      <c r="D900">
        <v>0</v>
      </c>
      <c r="E900" t="s">
        <v>212</v>
      </c>
      <c r="F900" t="s">
        <v>215</v>
      </c>
    </row>
    <row r="901" spans="1:6" x14ac:dyDescent="0.3">
      <c r="A901">
        <v>898</v>
      </c>
      <c r="B901" t="s">
        <v>220</v>
      </c>
      <c r="C901" s="4">
        <v>0</v>
      </c>
      <c r="D901">
        <v>0</v>
      </c>
      <c r="E901" t="s">
        <v>212</v>
      </c>
      <c r="F901" t="s">
        <v>215</v>
      </c>
    </row>
    <row r="902" spans="1:6" x14ac:dyDescent="0.3">
      <c r="A902">
        <v>899</v>
      </c>
      <c r="B902" t="s">
        <v>220</v>
      </c>
      <c r="C902" s="4">
        <v>0</v>
      </c>
      <c r="D902">
        <v>0</v>
      </c>
      <c r="E902" t="s">
        <v>212</v>
      </c>
      <c r="F902" t="s">
        <v>215</v>
      </c>
    </row>
    <row r="903" spans="1:6" x14ac:dyDescent="0.3">
      <c r="A903">
        <v>900</v>
      </c>
      <c r="B903" t="s">
        <v>220</v>
      </c>
      <c r="C903" s="4">
        <v>0</v>
      </c>
      <c r="D903">
        <v>0</v>
      </c>
      <c r="E903" t="s">
        <v>212</v>
      </c>
      <c r="F903" t="s">
        <v>215</v>
      </c>
    </row>
    <row r="904" spans="1:6" x14ac:dyDescent="0.3">
      <c r="A904">
        <v>901</v>
      </c>
      <c r="B904" t="s">
        <v>220</v>
      </c>
      <c r="C904" s="4">
        <v>0</v>
      </c>
      <c r="D904">
        <v>0</v>
      </c>
      <c r="E904" t="s">
        <v>212</v>
      </c>
      <c r="F904" t="s">
        <v>215</v>
      </c>
    </row>
    <row r="905" spans="1:6" x14ac:dyDescent="0.3">
      <c r="A905">
        <v>902</v>
      </c>
      <c r="B905" t="s">
        <v>220</v>
      </c>
      <c r="C905" s="4">
        <v>0</v>
      </c>
      <c r="D905">
        <v>0</v>
      </c>
      <c r="E905" t="s">
        <v>212</v>
      </c>
      <c r="F905" t="s">
        <v>215</v>
      </c>
    </row>
    <row r="906" spans="1:6" x14ac:dyDescent="0.3">
      <c r="A906">
        <v>903</v>
      </c>
      <c r="B906" t="s">
        <v>220</v>
      </c>
      <c r="C906" s="4">
        <v>0</v>
      </c>
      <c r="D906">
        <v>0</v>
      </c>
      <c r="E906" t="s">
        <v>212</v>
      </c>
      <c r="F906" t="s">
        <v>215</v>
      </c>
    </row>
    <row r="907" spans="1:6" x14ac:dyDescent="0.3">
      <c r="A907">
        <v>904</v>
      </c>
      <c r="B907" t="s">
        <v>220</v>
      </c>
      <c r="C907" s="4">
        <v>0</v>
      </c>
      <c r="D907">
        <v>0</v>
      </c>
      <c r="E907" t="s">
        <v>212</v>
      </c>
      <c r="F907" t="s">
        <v>215</v>
      </c>
    </row>
    <row r="908" spans="1:6" x14ac:dyDescent="0.3">
      <c r="A908">
        <v>905</v>
      </c>
      <c r="B908" t="s">
        <v>220</v>
      </c>
      <c r="C908" s="4">
        <v>0</v>
      </c>
      <c r="D908">
        <v>0</v>
      </c>
      <c r="E908" t="s">
        <v>212</v>
      </c>
      <c r="F908" t="s">
        <v>215</v>
      </c>
    </row>
    <row r="909" spans="1:6" x14ac:dyDescent="0.3">
      <c r="A909">
        <v>906</v>
      </c>
      <c r="B909" t="s">
        <v>220</v>
      </c>
      <c r="C909" s="4">
        <v>0</v>
      </c>
      <c r="D909">
        <v>0</v>
      </c>
      <c r="E909" t="s">
        <v>212</v>
      </c>
      <c r="F909" t="s">
        <v>215</v>
      </c>
    </row>
    <row r="910" spans="1:6" x14ac:dyDescent="0.3">
      <c r="A910">
        <v>907</v>
      </c>
      <c r="B910" t="s">
        <v>220</v>
      </c>
      <c r="C910" s="4">
        <v>0</v>
      </c>
      <c r="D910">
        <v>0</v>
      </c>
      <c r="E910" t="s">
        <v>212</v>
      </c>
      <c r="F910" t="s">
        <v>215</v>
      </c>
    </row>
    <row r="911" spans="1:6" x14ac:dyDescent="0.3">
      <c r="A911">
        <v>908</v>
      </c>
      <c r="B911" t="s">
        <v>220</v>
      </c>
      <c r="C911" s="4">
        <v>0</v>
      </c>
      <c r="D911">
        <v>0</v>
      </c>
      <c r="E911" t="s">
        <v>212</v>
      </c>
      <c r="F911" t="s">
        <v>215</v>
      </c>
    </row>
    <row r="912" spans="1:6" x14ac:dyDescent="0.3">
      <c r="A912">
        <v>909</v>
      </c>
      <c r="B912" t="s">
        <v>220</v>
      </c>
      <c r="C912" s="4">
        <v>0</v>
      </c>
      <c r="D912">
        <v>0</v>
      </c>
      <c r="E912" t="s">
        <v>212</v>
      </c>
      <c r="F912" t="s">
        <v>215</v>
      </c>
    </row>
    <row r="913" spans="1:6" x14ac:dyDescent="0.3">
      <c r="A913">
        <v>910</v>
      </c>
      <c r="B913" t="s">
        <v>220</v>
      </c>
      <c r="C913" s="4">
        <v>0</v>
      </c>
      <c r="D913">
        <v>0</v>
      </c>
      <c r="E913" t="s">
        <v>212</v>
      </c>
      <c r="F913" t="s">
        <v>215</v>
      </c>
    </row>
    <row r="914" spans="1:6" x14ac:dyDescent="0.3">
      <c r="A914">
        <v>911</v>
      </c>
      <c r="B914" t="s">
        <v>220</v>
      </c>
      <c r="C914" s="4">
        <v>0</v>
      </c>
      <c r="D914">
        <v>0</v>
      </c>
      <c r="E914" t="s">
        <v>212</v>
      </c>
      <c r="F914" t="s">
        <v>215</v>
      </c>
    </row>
    <row r="915" spans="1:6" x14ac:dyDescent="0.3">
      <c r="A915">
        <v>912</v>
      </c>
      <c r="B915" t="s">
        <v>220</v>
      </c>
      <c r="C915" s="4">
        <v>0</v>
      </c>
      <c r="D915">
        <v>0</v>
      </c>
      <c r="E915" t="s">
        <v>212</v>
      </c>
      <c r="F915" t="s">
        <v>215</v>
      </c>
    </row>
    <row r="916" spans="1:6" x14ac:dyDescent="0.3">
      <c r="A916">
        <v>913</v>
      </c>
      <c r="B916" t="s">
        <v>220</v>
      </c>
      <c r="C916" s="4">
        <v>0</v>
      </c>
      <c r="D916">
        <v>0</v>
      </c>
      <c r="E916" t="s">
        <v>212</v>
      </c>
      <c r="F916" t="s">
        <v>215</v>
      </c>
    </row>
    <row r="917" spans="1:6" x14ac:dyDescent="0.3">
      <c r="A917">
        <v>914</v>
      </c>
      <c r="B917" t="s">
        <v>220</v>
      </c>
      <c r="C917" s="4">
        <v>0</v>
      </c>
      <c r="D917">
        <v>0</v>
      </c>
      <c r="E917" t="s">
        <v>212</v>
      </c>
      <c r="F917" t="s">
        <v>215</v>
      </c>
    </row>
    <row r="918" spans="1:6" x14ac:dyDescent="0.3">
      <c r="A918">
        <v>915</v>
      </c>
      <c r="B918" t="s">
        <v>220</v>
      </c>
      <c r="C918" s="4">
        <v>0</v>
      </c>
      <c r="D918">
        <v>0</v>
      </c>
      <c r="E918" t="s">
        <v>212</v>
      </c>
      <c r="F918" t="s">
        <v>215</v>
      </c>
    </row>
    <row r="919" spans="1:6" x14ac:dyDescent="0.3">
      <c r="A919">
        <v>916</v>
      </c>
      <c r="B919" t="s">
        <v>220</v>
      </c>
      <c r="C919" s="4">
        <v>0</v>
      </c>
      <c r="D919">
        <v>0</v>
      </c>
      <c r="E919" t="s">
        <v>212</v>
      </c>
      <c r="F919" t="s">
        <v>215</v>
      </c>
    </row>
    <row r="920" spans="1:6" x14ac:dyDescent="0.3">
      <c r="A920">
        <v>917</v>
      </c>
      <c r="B920" t="s">
        <v>220</v>
      </c>
      <c r="C920" s="4">
        <v>0</v>
      </c>
      <c r="D920">
        <v>0</v>
      </c>
      <c r="E920" t="s">
        <v>212</v>
      </c>
      <c r="F920" t="s">
        <v>215</v>
      </c>
    </row>
    <row r="921" spans="1:6" x14ac:dyDescent="0.3">
      <c r="A921">
        <v>918</v>
      </c>
      <c r="B921" t="s">
        <v>220</v>
      </c>
      <c r="C921" s="4">
        <v>0</v>
      </c>
      <c r="D921">
        <v>0</v>
      </c>
      <c r="E921" t="s">
        <v>212</v>
      </c>
      <c r="F921" t="s">
        <v>215</v>
      </c>
    </row>
    <row r="922" spans="1:6" x14ac:dyDescent="0.3">
      <c r="A922">
        <v>919</v>
      </c>
      <c r="B922" t="s">
        <v>220</v>
      </c>
      <c r="C922" s="4">
        <v>0</v>
      </c>
      <c r="D922">
        <v>0</v>
      </c>
      <c r="E922" t="s">
        <v>212</v>
      </c>
      <c r="F922" t="s">
        <v>215</v>
      </c>
    </row>
    <row r="923" spans="1:6" x14ac:dyDescent="0.3">
      <c r="A923">
        <v>920</v>
      </c>
      <c r="B923" t="s">
        <v>220</v>
      </c>
      <c r="C923" s="4">
        <v>0</v>
      </c>
      <c r="D923">
        <v>0</v>
      </c>
      <c r="E923" t="s">
        <v>212</v>
      </c>
      <c r="F923" t="s">
        <v>215</v>
      </c>
    </row>
    <row r="924" spans="1:6" x14ac:dyDescent="0.3">
      <c r="A924">
        <v>921</v>
      </c>
      <c r="B924" t="s">
        <v>220</v>
      </c>
      <c r="C924" s="4">
        <v>0</v>
      </c>
      <c r="D924">
        <v>0</v>
      </c>
      <c r="E924" t="s">
        <v>212</v>
      </c>
      <c r="F924" t="s">
        <v>215</v>
      </c>
    </row>
    <row r="925" spans="1:6" x14ac:dyDescent="0.3">
      <c r="A925">
        <v>922</v>
      </c>
      <c r="B925" t="s">
        <v>220</v>
      </c>
      <c r="C925" s="4">
        <v>0</v>
      </c>
      <c r="D925">
        <v>0</v>
      </c>
      <c r="E925" t="s">
        <v>212</v>
      </c>
      <c r="F925" t="s">
        <v>215</v>
      </c>
    </row>
    <row r="926" spans="1:6" x14ac:dyDescent="0.3">
      <c r="A926">
        <v>923</v>
      </c>
      <c r="B926" t="s">
        <v>220</v>
      </c>
      <c r="C926" s="4">
        <v>0</v>
      </c>
      <c r="D926">
        <v>0</v>
      </c>
      <c r="E926" t="s">
        <v>212</v>
      </c>
      <c r="F926" t="s">
        <v>215</v>
      </c>
    </row>
    <row r="927" spans="1:6" x14ac:dyDescent="0.3">
      <c r="A927">
        <v>924</v>
      </c>
      <c r="B927" t="s">
        <v>220</v>
      </c>
      <c r="C927" s="4">
        <v>0</v>
      </c>
      <c r="D927">
        <v>0</v>
      </c>
      <c r="E927" t="s">
        <v>212</v>
      </c>
      <c r="F927" t="s">
        <v>215</v>
      </c>
    </row>
    <row r="928" spans="1:6" x14ac:dyDescent="0.3">
      <c r="A928">
        <v>925</v>
      </c>
      <c r="B928" t="s">
        <v>220</v>
      </c>
      <c r="C928" s="4">
        <v>0</v>
      </c>
      <c r="D928">
        <v>0</v>
      </c>
      <c r="E928" t="s">
        <v>212</v>
      </c>
      <c r="F928" t="s">
        <v>215</v>
      </c>
    </row>
    <row r="929" spans="1:6" x14ac:dyDescent="0.3">
      <c r="A929">
        <v>926</v>
      </c>
      <c r="B929" t="s">
        <v>220</v>
      </c>
      <c r="C929" s="4">
        <v>0</v>
      </c>
      <c r="D929">
        <v>0</v>
      </c>
      <c r="E929" t="s">
        <v>212</v>
      </c>
      <c r="F929" t="s">
        <v>215</v>
      </c>
    </row>
    <row r="930" spans="1:6" x14ac:dyDescent="0.3">
      <c r="A930">
        <v>927</v>
      </c>
      <c r="B930" t="s">
        <v>220</v>
      </c>
      <c r="C930" s="4">
        <v>0</v>
      </c>
      <c r="D930">
        <v>0</v>
      </c>
      <c r="E930" t="s">
        <v>212</v>
      </c>
      <c r="F930" t="s">
        <v>215</v>
      </c>
    </row>
    <row r="931" spans="1:6" x14ac:dyDescent="0.3">
      <c r="A931">
        <v>928</v>
      </c>
      <c r="B931" t="s">
        <v>220</v>
      </c>
      <c r="C931" s="4">
        <v>0</v>
      </c>
      <c r="D931">
        <v>0</v>
      </c>
      <c r="E931" t="s">
        <v>212</v>
      </c>
      <c r="F931" t="s">
        <v>215</v>
      </c>
    </row>
    <row r="932" spans="1:6" x14ac:dyDescent="0.3">
      <c r="A932">
        <v>929</v>
      </c>
      <c r="B932" t="s">
        <v>220</v>
      </c>
      <c r="C932" s="4">
        <v>0</v>
      </c>
      <c r="D932">
        <v>0</v>
      </c>
      <c r="E932" t="s">
        <v>212</v>
      </c>
      <c r="F932" t="s">
        <v>215</v>
      </c>
    </row>
    <row r="933" spans="1:6" x14ac:dyDescent="0.3">
      <c r="A933">
        <v>930</v>
      </c>
      <c r="B933" t="s">
        <v>220</v>
      </c>
      <c r="C933" s="4">
        <v>0</v>
      </c>
      <c r="D933">
        <v>0</v>
      </c>
      <c r="E933" t="s">
        <v>212</v>
      </c>
      <c r="F933" t="s">
        <v>215</v>
      </c>
    </row>
    <row r="934" spans="1:6" x14ac:dyDescent="0.3">
      <c r="A934">
        <v>931</v>
      </c>
      <c r="B934" t="s">
        <v>220</v>
      </c>
      <c r="C934" s="4">
        <v>0</v>
      </c>
      <c r="D934">
        <v>0</v>
      </c>
      <c r="E934" t="s">
        <v>212</v>
      </c>
      <c r="F934" t="s">
        <v>215</v>
      </c>
    </row>
    <row r="935" spans="1:6" x14ac:dyDescent="0.3">
      <c r="A935">
        <v>932</v>
      </c>
      <c r="B935" t="s">
        <v>220</v>
      </c>
      <c r="C935" s="4">
        <v>0</v>
      </c>
      <c r="D935">
        <v>0</v>
      </c>
      <c r="E935" t="s">
        <v>212</v>
      </c>
      <c r="F935" t="s">
        <v>215</v>
      </c>
    </row>
    <row r="936" spans="1:6" x14ac:dyDescent="0.3">
      <c r="A936">
        <v>933</v>
      </c>
      <c r="B936" t="s">
        <v>220</v>
      </c>
      <c r="C936" s="4">
        <v>0</v>
      </c>
      <c r="D936">
        <v>0</v>
      </c>
      <c r="E936" t="s">
        <v>212</v>
      </c>
      <c r="F936" t="s">
        <v>215</v>
      </c>
    </row>
    <row r="937" spans="1:6" x14ac:dyDescent="0.3">
      <c r="A937">
        <v>934</v>
      </c>
      <c r="B937" t="s">
        <v>220</v>
      </c>
      <c r="C937" s="4">
        <v>0</v>
      </c>
      <c r="D937">
        <v>0</v>
      </c>
      <c r="E937" t="s">
        <v>212</v>
      </c>
      <c r="F937" t="s">
        <v>215</v>
      </c>
    </row>
    <row r="938" spans="1:6" x14ac:dyDescent="0.3">
      <c r="A938">
        <v>935</v>
      </c>
      <c r="B938" t="s">
        <v>220</v>
      </c>
      <c r="C938" s="4">
        <v>0</v>
      </c>
      <c r="D938">
        <v>0</v>
      </c>
      <c r="E938" t="s">
        <v>212</v>
      </c>
      <c r="F938" t="s">
        <v>215</v>
      </c>
    </row>
    <row r="939" spans="1:6" x14ac:dyDescent="0.3">
      <c r="A939">
        <v>936</v>
      </c>
      <c r="B939" t="s">
        <v>220</v>
      </c>
      <c r="C939" s="4">
        <v>0</v>
      </c>
      <c r="D939">
        <v>0</v>
      </c>
      <c r="E939" t="s">
        <v>212</v>
      </c>
      <c r="F939" t="s">
        <v>215</v>
      </c>
    </row>
    <row r="940" spans="1:6" x14ac:dyDescent="0.3">
      <c r="A940">
        <v>937</v>
      </c>
      <c r="B940" t="s">
        <v>220</v>
      </c>
      <c r="C940" s="4">
        <v>0</v>
      </c>
      <c r="D940">
        <v>0</v>
      </c>
      <c r="E940" t="s">
        <v>212</v>
      </c>
      <c r="F940" t="s">
        <v>215</v>
      </c>
    </row>
    <row r="941" spans="1:6" x14ac:dyDescent="0.3">
      <c r="A941">
        <v>938</v>
      </c>
      <c r="B941" t="s">
        <v>220</v>
      </c>
      <c r="C941" s="4">
        <v>0</v>
      </c>
      <c r="D941">
        <v>0</v>
      </c>
      <c r="E941" t="s">
        <v>212</v>
      </c>
      <c r="F941" t="s">
        <v>215</v>
      </c>
    </row>
    <row r="942" spans="1:6" x14ac:dyDescent="0.3">
      <c r="A942">
        <v>939</v>
      </c>
      <c r="B942" t="s">
        <v>220</v>
      </c>
      <c r="C942" s="4">
        <v>0</v>
      </c>
      <c r="D942">
        <v>0</v>
      </c>
      <c r="E942" t="s">
        <v>212</v>
      </c>
      <c r="F942" t="s">
        <v>215</v>
      </c>
    </row>
    <row r="943" spans="1:6" x14ac:dyDescent="0.3">
      <c r="A943">
        <v>940</v>
      </c>
      <c r="B943" t="s">
        <v>220</v>
      </c>
      <c r="C943" s="4">
        <v>0</v>
      </c>
      <c r="D943">
        <v>0</v>
      </c>
      <c r="E943" t="s">
        <v>212</v>
      </c>
      <c r="F943" t="s">
        <v>215</v>
      </c>
    </row>
    <row r="944" spans="1:6" x14ac:dyDescent="0.3">
      <c r="A944">
        <v>941</v>
      </c>
      <c r="B944" t="s">
        <v>220</v>
      </c>
      <c r="C944" s="4">
        <v>0</v>
      </c>
      <c r="D944">
        <v>0</v>
      </c>
      <c r="E944" t="s">
        <v>212</v>
      </c>
      <c r="F944" t="s">
        <v>215</v>
      </c>
    </row>
    <row r="945" spans="1:6" x14ac:dyDescent="0.3">
      <c r="A945">
        <v>942</v>
      </c>
      <c r="B945" t="s">
        <v>220</v>
      </c>
      <c r="C945" s="4">
        <v>0</v>
      </c>
      <c r="D945">
        <v>0</v>
      </c>
      <c r="E945" t="s">
        <v>212</v>
      </c>
      <c r="F945" t="s">
        <v>215</v>
      </c>
    </row>
    <row r="946" spans="1:6" x14ac:dyDescent="0.3">
      <c r="A946">
        <v>943</v>
      </c>
      <c r="B946" t="s">
        <v>220</v>
      </c>
      <c r="C946" s="4">
        <v>0</v>
      </c>
      <c r="D946">
        <v>0</v>
      </c>
      <c r="E946" t="s">
        <v>212</v>
      </c>
      <c r="F946" t="s">
        <v>215</v>
      </c>
    </row>
    <row r="947" spans="1:6" x14ac:dyDescent="0.3">
      <c r="A947">
        <v>944</v>
      </c>
      <c r="B947" t="s">
        <v>220</v>
      </c>
      <c r="C947" s="4">
        <v>0</v>
      </c>
      <c r="D947">
        <v>0</v>
      </c>
      <c r="E947" t="s">
        <v>212</v>
      </c>
      <c r="F947" t="s">
        <v>215</v>
      </c>
    </row>
    <row r="948" spans="1:6" x14ac:dyDescent="0.3">
      <c r="A948">
        <v>945</v>
      </c>
      <c r="B948" t="s">
        <v>220</v>
      </c>
      <c r="C948" s="4">
        <v>0</v>
      </c>
      <c r="D948">
        <v>0</v>
      </c>
      <c r="E948" t="s">
        <v>212</v>
      </c>
      <c r="F948" t="s">
        <v>215</v>
      </c>
    </row>
    <row r="949" spans="1:6" x14ac:dyDescent="0.3">
      <c r="A949">
        <v>946</v>
      </c>
      <c r="B949" t="s">
        <v>220</v>
      </c>
      <c r="C949" s="4">
        <v>0</v>
      </c>
      <c r="D949">
        <v>0</v>
      </c>
      <c r="E949" t="s">
        <v>212</v>
      </c>
      <c r="F949" t="s">
        <v>215</v>
      </c>
    </row>
    <row r="950" spans="1:6" x14ac:dyDescent="0.3">
      <c r="A950">
        <v>947</v>
      </c>
      <c r="B950" t="s">
        <v>220</v>
      </c>
      <c r="C950" s="4">
        <v>0</v>
      </c>
      <c r="D950">
        <v>0</v>
      </c>
      <c r="E950" t="s">
        <v>212</v>
      </c>
      <c r="F950" t="s">
        <v>215</v>
      </c>
    </row>
    <row r="951" spans="1:6" x14ac:dyDescent="0.3">
      <c r="A951">
        <v>948</v>
      </c>
      <c r="B951" t="s">
        <v>220</v>
      </c>
      <c r="C951" s="4">
        <v>0</v>
      </c>
      <c r="D951">
        <v>0</v>
      </c>
      <c r="E951" t="s">
        <v>212</v>
      </c>
      <c r="F951" t="s">
        <v>215</v>
      </c>
    </row>
    <row r="952" spans="1:6" x14ac:dyDescent="0.3">
      <c r="A952">
        <v>949</v>
      </c>
      <c r="B952" t="s">
        <v>220</v>
      </c>
      <c r="C952" s="4">
        <v>0</v>
      </c>
      <c r="D952">
        <v>0</v>
      </c>
      <c r="E952" t="s">
        <v>212</v>
      </c>
      <c r="F952" t="s">
        <v>215</v>
      </c>
    </row>
    <row r="953" spans="1:6" x14ac:dyDescent="0.3">
      <c r="A953">
        <v>950</v>
      </c>
      <c r="B953" t="s">
        <v>220</v>
      </c>
      <c r="C953" s="4">
        <v>0</v>
      </c>
      <c r="D953">
        <v>0</v>
      </c>
      <c r="E953" t="s">
        <v>212</v>
      </c>
      <c r="F953" t="s">
        <v>215</v>
      </c>
    </row>
    <row r="954" spans="1:6" x14ac:dyDescent="0.3">
      <c r="A954">
        <v>951</v>
      </c>
      <c r="B954" t="s">
        <v>220</v>
      </c>
      <c r="C954" s="4">
        <v>0</v>
      </c>
      <c r="D954">
        <v>0</v>
      </c>
      <c r="E954" t="s">
        <v>212</v>
      </c>
      <c r="F954" t="s">
        <v>215</v>
      </c>
    </row>
    <row r="955" spans="1:6" x14ac:dyDescent="0.3">
      <c r="A955">
        <v>952</v>
      </c>
      <c r="B955" t="s">
        <v>220</v>
      </c>
      <c r="C955" s="4">
        <v>0</v>
      </c>
      <c r="D955">
        <v>0</v>
      </c>
      <c r="E955" t="s">
        <v>212</v>
      </c>
      <c r="F955" t="s">
        <v>215</v>
      </c>
    </row>
    <row r="956" spans="1:6" x14ac:dyDescent="0.3">
      <c r="A956">
        <v>953</v>
      </c>
      <c r="B956" t="s">
        <v>220</v>
      </c>
      <c r="C956" s="4">
        <v>0</v>
      </c>
      <c r="D956">
        <v>0</v>
      </c>
      <c r="E956" t="s">
        <v>212</v>
      </c>
      <c r="F956" t="s">
        <v>215</v>
      </c>
    </row>
    <row r="957" spans="1:6" x14ac:dyDescent="0.3">
      <c r="A957">
        <v>954</v>
      </c>
      <c r="B957" t="s">
        <v>220</v>
      </c>
      <c r="C957" s="4">
        <v>0</v>
      </c>
      <c r="D957">
        <v>0</v>
      </c>
      <c r="E957" t="s">
        <v>212</v>
      </c>
      <c r="F957" t="s">
        <v>215</v>
      </c>
    </row>
    <row r="958" spans="1:6" x14ac:dyDescent="0.3">
      <c r="A958">
        <v>955</v>
      </c>
      <c r="B958" t="s">
        <v>220</v>
      </c>
      <c r="C958" s="4">
        <v>0</v>
      </c>
      <c r="D958">
        <v>0</v>
      </c>
      <c r="E958" t="s">
        <v>212</v>
      </c>
      <c r="F958" t="s">
        <v>215</v>
      </c>
    </row>
    <row r="959" spans="1:6" x14ac:dyDescent="0.3">
      <c r="A959">
        <v>956</v>
      </c>
      <c r="B959" t="s">
        <v>220</v>
      </c>
      <c r="C959" s="4">
        <v>0</v>
      </c>
      <c r="D959">
        <v>0</v>
      </c>
      <c r="E959" t="s">
        <v>212</v>
      </c>
      <c r="F959" t="s">
        <v>215</v>
      </c>
    </row>
    <row r="960" spans="1:6" x14ac:dyDescent="0.3">
      <c r="A960">
        <v>957</v>
      </c>
      <c r="B960" t="s">
        <v>220</v>
      </c>
      <c r="C960" s="4">
        <v>0</v>
      </c>
      <c r="D960">
        <v>0</v>
      </c>
      <c r="E960" t="s">
        <v>212</v>
      </c>
      <c r="F960" t="s">
        <v>215</v>
      </c>
    </row>
    <row r="961" spans="1:6" x14ac:dyDescent="0.3">
      <c r="A961">
        <v>958</v>
      </c>
      <c r="B961" t="s">
        <v>220</v>
      </c>
      <c r="C961" s="4">
        <v>0</v>
      </c>
      <c r="D961">
        <v>0</v>
      </c>
      <c r="E961" t="s">
        <v>212</v>
      </c>
      <c r="F961" t="s">
        <v>215</v>
      </c>
    </row>
    <row r="962" spans="1:6" x14ac:dyDescent="0.3">
      <c r="A962">
        <v>959</v>
      </c>
      <c r="B962" t="s">
        <v>220</v>
      </c>
      <c r="C962" s="4">
        <v>0</v>
      </c>
      <c r="D962">
        <v>0</v>
      </c>
      <c r="E962" t="s">
        <v>212</v>
      </c>
      <c r="F962" t="s">
        <v>215</v>
      </c>
    </row>
    <row r="963" spans="1:6" x14ac:dyDescent="0.3">
      <c r="A963">
        <v>960</v>
      </c>
      <c r="B963" t="s">
        <v>220</v>
      </c>
      <c r="C963" s="4">
        <v>0</v>
      </c>
      <c r="D963">
        <v>0</v>
      </c>
      <c r="E963" t="s">
        <v>212</v>
      </c>
      <c r="F963" t="s">
        <v>215</v>
      </c>
    </row>
    <row r="964" spans="1:6" x14ac:dyDescent="0.3">
      <c r="A964">
        <v>961</v>
      </c>
      <c r="B964" t="s">
        <v>220</v>
      </c>
      <c r="C964" s="4">
        <v>0</v>
      </c>
      <c r="D964">
        <v>0</v>
      </c>
      <c r="E964" t="s">
        <v>212</v>
      </c>
      <c r="F964" t="s">
        <v>215</v>
      </c>
    </row>
    <row r="965" spans="1:6" x14ac:dyDescent="0.3">
      <c r="A965">
        <v>962</v>
      </c>
      <c r="B965" t="s">
        <v>220</v>
      </c>
      <c r="C965" s="4">
        <v>0</v>
      </c>
      <c r="D965">
        <v>0</v>
      </c>
      <c r="E965" t="s">
        <v>212</v>
      </c>
      <c r="F965" t="s">
        <v>215</v>
      </c>
    </row>
    <row r="966" spans="1:6" x14ac:dyDescent="0.3">
      <c r="A966">
        <v>963</v>
      </c>
      <c r="B966" t="s">
        <v>220</v>
      </c>
      <c r="C966" s="4">
        <v>0</v>
      </c>
      <c r="D966">
        <v>0</v>
      </c>
      <c r="E966" t="s">
        <v>212</v>
      </c>
      <c r="F966" t="s">
        <v>215</v>
      </c>
    </row>
    <row r="967" spans="1:6" x14ac:dyDescent="0.3">
      <c r="A967">
        <v>964</v>
      </c>
      <c r="B967" t="s">
        <v>220</v>
      </c>
      <c r="C967" s="4">
        <v>0</v>
      </c>
      <c r="D967">
        <v>0</v>
      </c>
      <c r="E967" t="s">
        <v>212</v>
      </c>
      <c r="F967" t="s">
        <v>215</v>
      </c>
    </row>
    <row r="968" spans="1:6" x14ac:dyDescent="0.3">
      <c r="A968">
        <v>965</v>
      </c>
      <c r="B968" t="s">
        <v>220</v>
      </c>
      <c r="C968" s="4">
        <v>0</v>
      </c>
      <c r="D968">
        <v>0</v>
      </c>
      <c r="E968" t="s">
        <v>212</v>
      </c>
      <c r="F968" t="s">
        <v>215</v>
      </c>
    </row>
    <row r="969" spans="1:6" x14ac:dyDescent="0.3">
      <c r="A969">
        <v>966</v>
      </c>
      <c r="B969" t="s">
        <v>220</v>
      </c>
      <c r="C969" s="4">
        <v>0</v>
      </c>
      <c r="D969">
        <v>0</v>
      </c>
      <c r="E969" t="s">
        <v>212</v>
      </c>
      <c r="F969" t="s">
        <v>215</v>
      </c>
    </row>
    <row r="970" spans="1:6" x14ac:dyDescent="0.3">
      <c r="A970">
        <v>967</v>
      </c>
      <c r="B970" t="s">
        <v>220</v>
      </c>
      <c r="C970" s="4">
        <v>0</v>
      </c>
      <c r="D970">
        <v>0</v>
      </c>
      <c r="E970" t="s">
        <v>212</v>
      </c>
      <c r="F970" t="s">
        <v>215</v>
      </c>
    </row>
    <row r="971" spans="1:6" x14ac:dyDescent="0.3">
      <c r="A971">
        <v>968</v>
      </c>
      <c r="B971" t="s">
        <v>220</v>
      </c>
      <c r="C971" s="4">
        <v>0</v>
      </c>
      <c r="D971">
        <v>0</v>
      </c>
      <c r="E971" t="s">
        <v>212</v>
      </c>
      <c r="F971" t="s">
        <v>215</v>
      </c>
    </row>
    <row r="972" spans="1:6" x14ac:dyDescent="0.3">
      <c r="A972">
        <v>969</v>
      </c>
      <c r="B972" t="s">
        <v>220</v>
      </c>
      <c r="C972" s="4">
        <v>0</v>
      </c>
      <c r="D972">
        <v>0</v>
      </c>
      <c r="E972" t="s">
        <v>212</v>
      </c>
      <c r="F972" t="s">
        <v>215</v>
      </c>
    </row>
    <row r="973" spans="1:6" x14ac:dyDescent="0.3">
      <c r="A973">
        <v>970</v>
      </c>
      <c r="B973" t="s">
        <v>220</v>
      </c>
      <c r="C973" s="4">
        <v>0</v>
      </c>
      <c r="D973">
        <v>0</v>
      </c>
      <c r="E973" t="s">
        <v>212</v>
      </c>
      <c r="F973" t="s">
        <v>215</v>
      </c>
    </row>
    <row r="974" spans="1:6" x14ac:dyDescent="0.3">
      <c r="A974">
        <v>971</v>
      </c>
      <c r="B974" t="s">
        <v>220</v>
      </c>
      <c r="C974" s="4">
        <v>0</v>
      </c>
      <c r="D974">
        <v>0</v>
      </c>
      <c r="E974" t="s">
        <v>212</v>
      </c>
      <c r="F974" t="s">
        <v>215</v>
      </c>
    </row>
    <row r="975" spans="1:6" x14ac:dyDescent="0.3">
      <c r="A975">
        <v>972</v>
      </c>
      <c r="B975" t="s">
        <v>220</v>
      </c>
      <c r="C975" s="4">
        <v>0</v>
      </c>
      <c r="D975">
        <v>0</v>
      </c>
      <c r="E975" t="s">
        <v>212</v>
      </c>
      <c r="F975" t="s">
        <v>215</v>
      </c>
    </row>
    <row r="976" spans="1:6" x14ac:dyDescent="0.3">
      <c r="A976">
        <v>973</v>
      </c>
      <c r="B976" t="s">
        <v>220</v>
      </c>
      <c r="C976" s="4">
        <v>0</v>
      </c>
      <c r="D976">
        <v>0</v>
      </c>
      <c r="E976" t="s">
        <v>212</v>
      </c>
      <c r="F976" t="s">
        <v>215</v>
      </c>
    </row>
    <row r="977" spans="1:6" x14ac:dyDescent="0.3">
      <c r="A977">
        <v>974</v>
      </c>
      <c r="B977" t="s">
        <v>220</v>
      </c>
      <c r="C977" s="4">
        <v>0</v>
      </c>
      <c r="D977">
        <v>0</v>
      </c>
      <c r="E977" t="s">
        <v>212</v>
      </c>
      <c r="F977" t="s">
        <v>215</v>
      </c>
    </row>
    <row r="978" spans="1:6" x14ac:dyDescent="0.3">
      <c r="A978">
        <v>975</v>
      </c>
      <c r="B978" t="s">
        <v>220</v>
      </c>
      <c r="C978" s="4">
        <v>0</v>
      </c>
      <c r="D978">
        <v>0</v>
      </c>
      <c r="E978" t="s">
        <v>212</v>
      </c>
      <c r="F978" t="s">
        <v>215</v>
      </c>
    </row>
    <row r="979" spans="1:6" x14ac:dyDescent="0.3">
      <c r="A979">
        <v>976</v>
      </c>
      <c r="B979" t="s">
        <v>220</v>
      </c>
      <c r="C979" s="4">
        <v>0</v>
      </c>
      <c r="D979">
        <v>0</v>
      </c>
      <c r="E979" t="s">
        <v>212</v>
      </c>
      <c r="F979" t="s">
        <v>215</v>
      </c>
    </row>
    <row r="980" spans="1:6" x14ac:dyDescent="0.3">
      <c r="A980">
        <v>977</v>
      </c>
      <c r="B980" t="s">
        <v>220</v>
      </c>
      <c r="C980" s="4">
        <v>0</v>
      </c>
      <c r="D980">
        <v>0</v>
      </c>
      <c r="E980" t="s">
        <v>212</v>
      </c>
      <c r="F980" t="s">
        <v>215</v>
      </c>
    </row>
    <row r="981" spans="1:6" x14ac:dyDescent="0.3">
      <c r="A981">
        <v>978</v>
      </c>
      <c r="B981" t="s">
        <v>220</v>
      </c>
      <c r="C981" s="4">
        <v>0</v>
      </c>
      <c r="D981">
        <v>0</v>
      </c>
      <c r="E981" t="s">
        <v>212</v>
      </c>
      <c r="F981" t="s">
        <v>215</v>
      </c>
    </row>
    <row r="982" spans="1:6" x14ac:dyDescent="0.3">
      <c r="A982">
        <v>979</v>
      </c>
      <c r="B982" t="s">
        <v>220</v>
      </c>
      <c r="C982" s="4">
        <v>0</v>
      </c>
      <c r="D982">
        <v>0</v>
      </c>
      <c r="E982" t="s">
        <v>212</v>
      </c>
      <c r="F982" t="s">
        <v>215</v>
      </c>
    </row>
    <row r="983" spans="1:6" x14ac:dyDescent="0.3">
      <c r="A983">
        <v>980</v>
      </c>
      <c r="B983" t="s">
        <v>220</v>
      </c>
      <c r="C983" s="4">
        <v>0</v>
      </c>
      <c r="D983">
        <v>0</v>
      </c>
      <c r="E983" t="s">
        <v>212</v>
      </c>
      <c r="F983" t="s">
        <v>215</v>
      </c>
    </row>
    <row r="984" spans="1:6" x14ac:dyDescent="0.3">
      <c r="A984">
        <v>981</v>
      </c>
      <c r="B984" t="s">
        <v>220</v>
      </c>
      <c r="C984" s="4">
        <v>0</v>
      </c>
      <c r="D984">
        <v>0</v>
      </c>
      <c r="E984" t="s">
        <v>212</v>
      </c>
      <c r="F984" t="s">
        <v>215</v>
      </c>
    </row>
    <row r="985" spans="1:6" x14ac:dyDescent="0.3">
      <c r="A985">
        <v>982</v>
      </c>
      <c r="B985" t="s">
        <v>220</v>
      </c>
      <c r="C985" s="4">
        <v>0</v>
      </c>
      <c r="D985">
        <v>0</v>
      </c>
      <c r="E985" t="s">
        <v>212</v>
      </c>
      <c r="F985" t="s">
        <v>215</v>
      </c>
    </row>
    <row r="986" spans="1:6" x14ac:dyDescent="0.3">
      <c r="A986">
        <v>983</v>
      </c>
      <c r="B986" t="s">
        <v>220</v>
      </c>
      <c r="C986" s="4">
        <v>0</v>
      </c>
      <c r="D986">
        <v>0</v>
      </c>
      <c r="E986" t="s">
        <v>212</v>
      </c>
      <c r="F986" t="s">
        <v>215</v>
      </c>
    </row>
    <row r="987" spans="1:6" x14ac:dyDescent="0.3">
      <c r="A987">
        <v>984</v>
      </c>
      <c r="B987" t="s">
        <v>220</v>
      </c>
      <c r="C987" s="4">
        <v>0</v>
      </c>
      <c r="D987">
        <v>0</v>
      </c>
      <c r="E987" t="s">
        <v>212</v>
      </c>
      <c r="F987" t="s">
        <v>215</v>
      </c>
    </row>
    <row r="988" spans="1:6" x14ac:dyDescent="0.3">
      <c r="A988">
        <v>985</v>
      </c>
      <c r="B988" t="s">
        <v>220</v>
      </c>
      <c r="C988" s="4">
        <v>0</v>
      </c>
      <c r="D988">
        <v>0</v>
      </c>
      <c r="E988" t="s">
        <v>212</v>
      </c>
      <c r="F988" t="s">
        <v>215</v>
      </c>
    </row>
    <row r="989" spans="1:6" x14ac:dyDescent="0.3">
      <c r="A989">
        <v>986</v>
      </c>
      <c r="B989" t="s">
        <v>220</v>
      </c>
      <c r="C989" s="4">
        <v>0</v>
      </c>
      <c r="D989">
        <v>0</v>
      </c>
      <c r="E989" t="s">
        <v>212</v>
      </c>
      <c r="F989" t="s">
        <v>215</v>
      </c>
    </row>
    <row r="990" spans="1:6" x14ac:dyDescent="0.3">
      <c r="A990">
        <v>987</v>
      </c>
      <c r="B990" t="s">
        <v>220</v>
      </c>
      <c r="C990" s="4">
        <v>0</v>
      </c>
      <c r="D990">
        <v>0</v>
      </c>
      <c r="E990" t="s">
        <v>212</v>
      </c>
      <c r="F990" t="s">
        <v>215</v>
      </c>
    </row>
    <row r="991" spans="1:6" x14ac:dyDescent="0.3">
      <c r="A991">
        <v>988</v>
      </c>
      <c r="B991" t="s">
        <v>220</v>
      </c>
      <c r="C991" s="4">
        <v>0</v>
      </c>
      <c r="D991">
        <v>0</v>
      </c>
      <c r="E991" t="s">
        <v>212</v>
      </c>
      <c r="F991" t="s">
        <v>215</v>
      </c>
    </row>
    <row r="992" spans="1:6" x14ac:dyDescent="0.3">
      <c r="A992">
        <v>989</v>
      </c>
      <c r="B992" t="s">
        <v>220</v>
      </c>
      <c r="C992" s="4">
        <v>0</v>
      </c>
      <c r="D992">
        <v>0</v>
      </c>
      <c r="E992" t="s">
        <v>212</v>
      </c>
      <c r="F992" t="s">
        <v>215</v>
      </c>
    </row>
    <row r="993" spans="1:6" x14ac:dyDescent="0.3">
      <c r="A993">
        <v>990</v>
      </c>
      <c r="B993" t="s">
        <v>220</v>
      </c>
      <c r="C993" s="4">
        <v>0</v>
      </c>
      <c r="D993">
        <v>0</v>
      </c>
      <c r="E993" t="s">
        <v>212</v>
      </c>
      <c r="F993" t="s">
        <v>215</v>
      </c>
    </row>
    <row r="994" spans="1:6" x14ac:dyDescent="0.3">
      <c r="A994">
        <v>991</v>
      </c>
      <c r="B994" t="s">
        <v>220</v>
      </c>
      <c r="C994" s="4">
        <v>0</v>
      </c>
      <c r="D994">
        <v>0</v>
      </c>
      <c r="E994" t="s">
        <v>212</v>
      </c>
      <c r="F994" t="s">
        <v>215</v>
      </c>
    </row>
    <row r="995" spans="1:6" x14ac:dyDescent="0.3">
      <c r="A995">
        <v>992</v>
      </c>
      <c r="B995" t="s">
        <v>220</v>
      </c>
      <c r="C995" s="4">
        <v>0</v>
      </c>
      <c r="D995">
        <v>0</v>
      </c>
      <c r="E995" t="s">
        <v>212</v>
      </c>
      <c r="F995" t="s">
        <v>215</v>
      </c>
    </row>
    <row r="996" spans="1:6" x14ac:dyDescent="0.3">
      <c r="A996">
        <v>993</v>
      </c>
      <c r="B996" t="s">
        <v>220</v>
      </c>
      <c r="C996" s="4">
        <v>0</v>
      </c>
      <c r="D996">
        <v>0</v>
      </c>
      <c r="E996" t="s">
        <v>212</v>
      </c>
      <c r="F996" t="s">
        <v>215</v>
      </c>
    </row>
    <row r="997" spans="1:6" x14ac:dyDescent="0.3">
      <c r="A997">
        <v>994</v>
      </c>
      <c r="B997" t="s">
        <v>220</v>
      </c>
      <c r="C997" s="4">
        <v>0</v>
      </c>
      <c r="D997">
        <v>0</v>
      </c>
      <c r="E997" t="s">
        <v>212</v>
      </c>
      <c r="F997" t="s">
        <v>215</v>
      </c>
    </row>
    <row r="998" spans="1:6" x14ac:dyDescent="0.3">
      <c r="A998">
        <v>995</v>
      </c>
      <c r="B998" t="s">
        <v>220</v>
      </c>
      <c r="C998" s="4">
        <v>0</v>
      </c>
      <c r="D998">
        <v>0</v>
      </c>
      <c r="E998" t="s">
        <v>212</v>
      </c>
      <c r="F998" t="s">
        <v>215</v>
      </c>
    </row>
    <row r="999" spans="1:6" x14ac:dyDescent="0.3">
      <c r="A999">
        <v>996</v>
      </c>
      <c r="B999" t="s">
        <v>220</v>
      </c>
      <c r="C999" s="4">
        <v>0</v>
      </c>
      <c r="D999">
        <v>0</v>
      </c>
      <c r="E999" t="s">
        <v>212</v>
      </c>
      <c r="F999" t="s">
        <v>215</v>
      </c>
    </row>
    <row r="1000" spans="1:6" x14ac:dyDescent="0.3">
      <c r="A1000">
        <v>997</v>
      </c>
      <c r="B1000" t="s">
        <v>220</v>
      </c>
      <c r="C1000" s="4">
        <v>0</v>
      </c>
      <c r="D1000">
        <v>0</v>
      </c>
      <c r="E1000" t="s">
        <v>212</v>
      </c>
      <c r="F1000" t="s">
        <v>215</v>
      </c>
    </row>
    <row r="1001" spans="1:6" x14ac:dyDescent="0.3">
      <c r="A1001">
        <v>998</v>
      </c>
      <c r="B1001" t="s">
        <v>220</v>
      </c>
      <c r="C1001" s="4">
        <v>0</v>
      </c>
      <c r="D1001">
        <v>0</v>
      </c>
      <c r="E1001" t="s">
        <v>212</v>
      </c>
      <c r="F1001" t="s">
        <v>215</v>
      </c>
    </row>
    <row r="1002" spans="1:6" x14ac:dyDescent="0.3">
      <c r="A1002">
        <v>999</v>
      </c>
      <c r="B1002" t="s">
        <v>220</v>
      </c>
      <c r="C1002" s="4">
        <v>0</v>
      </c>
      <c r="D1002">
        <v>0</v>
      </c>
      <c r="E1002" t="s">
        <v>212</v>
      </c>
      <c r="F1002" t="s">
        <v>215</v>
      </c>
    </row>
    <row r="1003" spans="1:6" x14ac:dyDescent="0.3">
      <c r="A1003">
        <v>1000</v>
      </c>
      <c r="B1003" t="s">
        <v>220</v>
      </c>
      <c r="C1003" s="4">
        <v>0</v>
      </c>
      <c r="D1003">
        <v>0</v>
      </c>
      <c r="E1003" t="s">
        <v>212</v>
      </c>
      <c r="F1003" t="s">
        <v>215</v>
      </c>
    </row>
    <row r="1004" spans="1:6" x14ac:dyDescent="0.3">
      <c r="A1004">
        <v>1001</v>
      </c>
      <c r="B1004" t="s">
        <v>220</v>
      </c>
      <c r="C1004" s="4">
        <v>0</v>
      </c>
      <c r="D1004">
        <v>0</v>
      </c>
      <c r="E1004" t="s">
        <v>212</v>
      </c>
      <c r="F1004" t="s">
        <v>215</v>
      </c>
    </row>
    <row r="1005" spans="1:6" x14ac:dyDescent="0.3">
      <c r="A1005">
        <v>1002</v>
      </c>
      <c r="B1005" t="s">
        <v>220</v>
      </c>
      <c r="C1005" s="4">
        <v>0</v>
      </c>
      <c r="D1005">
        <v>0</v>
      </c>
      <c r="E1005" t="s">
        <v>212</v>
      </c>
      <c r="F1005" t="s">
        <v>215</v>
      </c>
    </row>
    <row r="1006" spans="1:6" x14ac:dyDescent="0.3">
      <c r="A1006">
        <v>1003</v>
      </c>
      <c r="B1006" t="s">
        <v>220</v>
      </c>
      <c r="C1006" s="4">
        <v>0</v>
      </c>
      <c r="D1006">
        <v>0</v>
      </c>
      <c r="E1006" t="s">
        <v>212</v>
      </c>
      <c r="F1006" t="s">
        <v>215</v>
      </c>
    </row>
    <row r="1007" spans="1:6" x14ac:dyDescent="0.3">
      <c r="A1007">
        <v>1004</v>
      </c>
      <c r="B1007" t="s">
        <v>220</v>
      </c>
      <c r="C1007" s="4">
        <v>0</v>
      </c>
      <c r="D1007">
        <v>0</v>
      </c>
      <c r="E1007" t="s">
        <v>212</v>
      </c>
      <c r="F1007" t="s">
        <v>215</v>
      </c>
    </row>
    <row r="1008" spans="1:6" x14ac:dyDescent="0.3">
      <c r="A1008">
        <v>1005</v>
      </c>
      <c r="B1008" t="s">
        <v>220</v>
      </c>
      <c r="C1008" s="4">
        <v>0</v>
      </c>
      <c r="D1008">
        <v>0</v>
      </c>
      <c r="E1008" t="s">
        <v>212</v>
      </c>
      <c r="F1008" t="s">
        <v>215</v>
      </c>
    </row>
    <row r="1009" spans="1:6" x14ac:dyDescent="0.3">
      <c r="A1009">
        <v>1006</v>
      </c>
      <c r="B1009" t="s">
        <v>220</v>
      </c>
      <c r="C1009" s="4">
        <v>0</v>
      </c>
      <c r="D1009">
        <v>0</v>
      </c>
      <c r="E1009" t="s">
        <v>212</v>
      </c>
      <c r="F1009" t="s">
        <v>215</v>
      </c>
    </row>
    <row r="1010" spans="1:6" x14ac:dyDescent="0.3">
      <c r="A1010">
        <v>1007</v>
      </c>
      <c r="B1010" t="s">
        <v>220</v>
      </c>
      <c r="C1010" s="4">
        <v>0</v>
      </c>
      <c r="D1010">
        <v>0</v>
      </c>
      <c r="E1010" t="s">
        <v>212</v>
      </c>
      <c r="F1010" t="s">
        <v>215</v>
      </c>
    </row>
    <row r="1011" spans="1:6" x14ac:dyDescent="0.3">
      <c r="A1011">
        <v>1008</v>
      </c>
      <c r="B1011" t="s">
        <v>220</v>
      </c>
      <c r="C1011" s="4">
        <v>0</v>
      </c>
      <c r="D1011">
        <v>0</v>
      </c>
      <c r="E1011" t="s">
        <v>212</v>
      </c>
      <c r="F1011" t="s">
        <v>215</v>
      </c>
    </row>
    <row r="1012" spans="1:6" x14ac:dyDescent="0.3">
      <c r="A1012">
        <v>1009</v>
      </c>
      <c r="B1012" t="s">
        <v>220</v>
      </c>
      <c r="C1012" s="4">
        <v>0</v>
      </c>
      <c r="D1012">
        <v>0</v>
      </c>
      <c r="E1012" t="s">
        <v>212</v>
      </c>
      <c r="F1012" t="s">
        <v>215</v>
      </c>
    </row>
    <row r="1013" spans="1:6" x14ac:dyDescent="0.3">
      <c r="A1013">
        <v>1010</v>
      </c>
      <c r="B1013" t="s">
        <v>220</v>
      </c>
      <c r="C1013" s="4">
        <v>0</v>
      </c>
      <c r="D1013">
        <v>0</v>
      </c>
      <c r="E1013" t="s">
        <v>212</v>
      </c>
      <c r="F1013" t="s">
        <v>215</v>
      </c>
    </row>
    <row r="1014" spans="1:6" x14ac:dyDescent="0.3">
      <c r="A1014">
        <v>1011</v>
      </c>
      <c r="B1014" t="s">
        <v>220</v>
      </c>
      <c r="C1014" s="4">
        <v>0</v>
      </c>
      <c r="D1014">
        <v>0</v>
      </c>
      <c r="E1014" t="s">
        <v>212</v>
      </c>
      <c r="F1014" t="s">
        <v>215</v>
      </c>
    </row>
    <row r="1015" spans="1:6" x14ac:dyDescent="0.3">
      <c r="A1015">
        <v>1012</v>
      </c>
      <c r="B1015" t="s">
        <v>220</v>
      </c>
      <c r="C1015" s="4">
        <v>0</v>
      </c>
      <c r="D1015">
        <v>0</v>
      </c>
      <c r="E1015" t="s">
        <v>212</v>
      </c>
      <c r="F1015" t="s">
        <v>215</v>
      </c>
    </row>
    <row r="1016" spans="1:6" x14ac:dyDescent="0.3">
      <c r="A1016">
        <v>1013</v>
      </c>
      <c r="B1016" t="s">
        <v>220</v>
      </c>
      <c r="C1016" s="4">
        <v>0</v>
      </c>
      <c r="D1016">
        <v>0</v>
      </c>
      <c r="E1016" t="s">
        <v>212</v>
      </c>
      <c r="F1016" t="s">
        <v>215</v>
      </c>
    </row>
    <row r="1017" spans="1:6" x14ac:dyDescent="0.3">
      <c r="A1017">
        <v>1014</v>
      </c>
      <c r="B1017" t="s">
        <v>220</v>
      </c>
      <c r="C1017" s="4">
        <v>0</v>
      </c>
      <c r="D1017">
        <v>0</v>
      </c>
      <c r="E1017" t="s">
        <v>212</v>
      </c>
      <c r="F1017" t="s">
        <v>215</v>
      </c>
    </row>
    <row r="1018" spans="1:6" x14ac:dyDescent="0.3">
      <c r="A1018">
        <v>1015</v>
      </c>
      <c r="B1018" t="s">
        <v>220</v>
      </c>
      <c r="C1018" s="4">
        <v>0</v>
      </c>
      <c r="D1018">
        <v>0</v>
      </c>
      <c r="E1018" t="s">
        <v>212</v>
      </c>
      <c r="F1018" t="s">
        <v>215</v>
      </c>
    </row>
    <row r="1019" spans="1:6" x14ac:dyDescent="0.3">
      <c r="A1019">
        <v>1016</v>
      </c>
      <c r="B1019" t="s">
        <v>220</v>
      </c>
      <c r="C1019" s="4">
        <v>0</v>
      </c>
      <c r="D1019">
        <v>0</v>
      </c>
      <c r="E1019" t="s">
        <v>212</v>
      </c>
      <c r="F1019" t="s">
        <v>215</v>
      </c>
    </row>
    <row r="1020" spans="1:6" x14ac:dyDescent="0.3">
      <c r="A1020">
        <v>1017</v>
      </c>
      <c r="B1020" t="s">
        <v>220</v>
      </c>
      <c r="C1020" s="4">
        <v>0</v>
      </c>
      <c r="D1020">
        <v>0</v>
      </c>
      <c r="E1020" t="s">
        <v>212</v>
      </c>
      <c r="F1020" t="s">
        <v>215</v>
      </c>
    </row>
    <row r="1021" spans="1:6" x14ac:dyDescent="0.3">
      <c r="A1021">
        <v>1018</v>
      </c>
      <c r="B1021" t="s">
        <v>220</v>
      </c>
      <c r="C1021" s="4">
        <v>0</v>
      </c>
      <c r="D1021">
        <v>0</v>
      </c>
      <c r="E1021" t="s">
        <v>212</v>
      </c>
      <c r="F1021" t="s">
        <v>215</v>
      </c>
    </row>
    <row r="1022" spans="1:6" x14ac:dyDescent="0.3">
      <c r="A1022">
        <v>1019</v>
      </c>
      <c r="B1022" t="s">
        <v>220</v>
      </c>
      <c r="C1022" s="4">
        <v>0</v>
      </c>
      <c r="D1022">
        <v>0</v>
      </c>
      <c r="E1022" t="s">
        <v>212</v>
      </c>
      <c r="F1022" t="s">
        <v>215</v>
      </c>
    </row>
    <row r="1023" spans="1:6" x14ac:dyDescent="0.3">
      <c r="A1023">
        <v>1020</v>
      </c>
      <c r="B1023" t="s">
        <v>220</v>
      </c>
      <c r="C1023" s="4">
        <v>0</v>
      </c>
      <c r="D1023">
        <v>0</v>
      </c>
      <c r="E1023" t="s">
        <v>212</v>
      </c>
      <c r="F1023" t="s">
        <v>215</v>
      </c>
    </row>
    <row r="1024" spans="1:6" x14ac:dyDescent="0.3">
      <c r="A1024">
        <v>1021</v>
      </c>
      <c r="B1024" t="s">
        <v>220</v>
      </c>
      <c r="C1024" s="4">
        <v>0</v>
      </c>
      <c r="D1024">
        <v>0</v>
      </c>
      <c r="E1024" t="s">
        <v>212</v>
      </c>
      <c r="F1024" t="s">
        <v>215</v>
      </c>
    </row>
    <row r="1025" spans="1:6" x14ac:dyDescent="0.3">
      <c r="A1025">
        <v>1022</v>
      </c>
      <c r="B1025" t="s">
        <v>220</v>
      </c>
      <c r="C1025" s="4">
        <v>0</v>
      </c>
      <c r="D1025">
        <v>0</v>
      </c>
      <c r="E1025" t="s">
        <v>212</v>
      </c>
      <c r="F1025" t="s">
        <v>215</v>
      </c>
    </row>
    <row r="1026" spans="1:6" x14ac:dyDescent="0.3">
      <c r="A1026">
        <v>1023</v>
      </c>
      <c r="B1026" t="s">
        <v>220</v>
      </c>
      <c r="C1026" s="4">
        <v>0</v>
      </c>
      <c r="D1026">
        <v>0</v>
      </c>
      <c r="E1026" t="s">
        <v>212</v>
      </c>
      <c r="F1026" t="s">
        <v>215</v>
      </c>
    </row>
    <row r="1027" spans="1:6" x14ac:dyDescent="0.3">
      <c r="A1027">
        <v>1024</v>
      </c>
      <c r="B1027" t="s">
        <v>220</v>
      </c>
      <c r="C1027" s="4">
        <v>0</v>
      </c>
      <c r="D1027">
        <v>0</v>
      </c>
      <c r="E1027" t="s">
        <v>212</v>
      </c>
      <c r="F1027" t="s">
        <v>215</v>
      </c>
    </row>
    <row r="1028" spans="1:6" x14ac:dyDescent="0.3">
      <c r="A1028">
        <v>1025</v>
      </c>
      <c r="B1028" t="s">
        <v>220</v>
      </c>
      <c r="C1028" s="4">
        <v>0</v>
      </c>
      <c r="D1028">
        <v>0</v>
      </c>
      <c r="E1028" t="s">
        <v>212</v>
      </c>
      <c r="F1028" t="s">
        <v>215</v>
      </c>
    </row>
    <row r="1029" spans="1:6" x14ac:dyDescent="0.3">
      <c r="A1029">
        <v>1026</v>
      </c>
      <c r="B1029" t="s">
        <v>220</v>
      </c>
      <c r="C1029" s="4">
        <v>0</v>
      </c>
      <c r="D1029">
        <v>0</v>
      </c>
      <c r="E1029" t="s">
        <v>212</v>
      </c>
      <c r="F1029" t="s">
        <v>215</v>
      </c>
    </row>
    <row r="1030" spans="1:6" x14ac:dyDescent="0.3">
      <c r="A1030">
        <v>1027</v>
      </c>
      <c r="B1030" t="s">
        <v>220</v>
      </c>
      <c r="C1030" s="4">
        <v>0</v>
      </c>
      <c r="D1030">
        <v>0</v>
      </c>
      <c r="E1030" t="s">
        <v>212</v>
      </c>
      <c r="F1030" t="s">
        <v>215</v>
      </c>
    </row>
    <row r="1031" spans="1:6" x14ac:dyDescent="0.3">
      <c r="A1031">
        <v>1028</v>
      </c>
      <c r="B1031" t="s">
        <v>220</v>
      </c>
      <c r="C1031" s="4">
        <v>0</v>
      </c>
      <c r="D1031">
        <v>0</v>
      </c>
      <c r="E1031" t="s">
        <v>212</v>
      </c>
      <c r="F1031" t="s">
        <v>215</v>
      </c>
    </row>
    <row r="1032" spans="1:6" x14ac:dyDescent="0.3">
      <c r="A1032">
        <v>1029</v>
      </c>
      <c r="B1032" t="s">
        <v>220</v>
      </c>
      <c r="C1032" s="4">
        <v>0</v>
      </c>
      <c r="D1032">
        <v>0</v>
      </c>
      <c r="E1032" t="s">
        <v>212</v>
      </c>
      <c r="F1032" t="s">
        <v>215</v>
      </c>
    </row>
    <row r="1033" spans="1:6" x14ac:dyDescent="0.3">
      <c r="A1033">
        <v>1030</v>
      </c>
      <c r="B1033" t="s">
        <v>220</v>
      </c>
      <c r="C1033" s="4">
        <v>0</v>
      </c>
      <c r="D1033">
        <v>0</v>
      </c>
      <c r="E1033" t="s">
        <v>212</v>
      </c>
      <c r="F1033" t="s">
        <v>215</v>
      </c>
    </row>
    <row r="1034" spans="1:6" x14ac:dyDescent="0.3">
      <c r="A1034">
        <v>1031</v>
      </c>
      <c r="B1034" t="s">
        <v>220</v>
      </c>
      <c r="C1034" s="4">
        <v>0</v>
      </c>
      <c r="D1034">
        <v>0</v>
      </c>
      <c r="E1034" t="s">
        <v>212</v>
      </c>
      <c r="F1034" t="s">
        <v>215</v>
      </c>
    </row>
    <row r="1035" spans="1:6" x14ac:dyDescent="0.3">
      <c r="A1035">
        <v>1032</v>
      </c>
      <c r="B1035" t="s">
        <v>220</v>
      </c>
      <c r="C1035" s="4">
        <v>0</v>
      </c>
      <c r="D1035">
        <v>0</v>
      </c>
      <c r="E1035" t="s">
        <v>212</v>
      </c>
      <c r="F1035" t="s">
        <v>215</v>
      </c>
    </row>
    <row r="1036" spans="1:6" x14ac:dyDescent="0.3">
      <c r="A1036">
        <v>1033</v>
      </c>
      <c r="B1036" t="s">
        <v>220</v>
      </c>
      <c r="C1036" s="4">
        <v>0</v>
      </c>
      <c r="D1036">
        <v>0</v>
      </c>
      <c r="E1036" t="s">
        <v>212</v>
      </c>
      <c r="F1036" t="s">
        <v>215</v>
      </c>
    </row>
    <row r="1037" spans="1:6" x14ac:dyDescent="0.3">
      <c r="A1037">
        <v>1034</v>
      </c>
      <c r="B1037" t="s">
        <v>220</v>
      </c>
      <c r="C1037" s="4">
        <v>0</v>
      </c>
      <c r="D1037">
        <v>0</v>
      </c>
      <c r="E1037" t="s">
        <v>212</v>
      </c>
      <c r="F1037" t="s">
        <v>215</v>
      </c>
    </row>
    <row r="1038" spans="1:6" x14ac:dyDescent="0.3">
      <c r="A1038">
        <v>1035</v>
      </c>
      <c r="B1038" t="s">
        <v>220</v>
      </c>
      <c r="C1038" s="4">
        <v>0</v>
      </c>
      <c r="D1038">
        <v>0</v>
      </c>
      <c r="E1038" t="s">
        <v>212</v>
      </c>
      <c r="F1038" t="s">
        <v>215</v>
      </c>
    </row>
    <row r="1039" spans="1:6" x14ac:dyDescent="0.3">
      <c r="A1039">
        <v>1036</v>
      </c>
      <c r="B1039" t="s">
        <v>220</v>
      </c>
      <c r="C1039" s="4">
        <v>0</v>
      </c>
      <c r="D1039">
        <v>0</v>
      </c>
      <c r="E1039" t="s">
        <v>212</v>
      </c>
      <c r="F1039" t="s">
        <v>215</v>
      </c>
    </row>
    <row r="1040" spans="1:6" x14ac:dyDescent="0.3">
      <c r="A1040">
        <v>1037</v>
      </c>
      <c r="B1040" t="s">
        <v>220</v>
      </c>
      <c r="C1040" s="4">
        <v>0</v>
      </c>
      <c r="D1040">
        <v>0</v>
      </c>
      <c r="E1040" t="s">
        <v>212</v>
      </c>
      <c r="F1040" t="s">
        <v>215</v>
      </c>
    </row>
    <row r="1041" spans="1:6" x14ac:dyDescent="0.3">
      <c r="A1041">
        <v>1038</v>
      </c>
      <c r="B1041" t="s">
        <v>220</v>
      </c>
      <c r="C1041" s="4">
        <v>0</v>
      </c>
      <c r="D1041">
        <v>0</v>
      </c>
      <c r="E1041" t="s">
        <v>212</v>
      </c>
      <c r="F1041" t="s">
        <v>215</v>
      </c>
    </row>
    <row r="1042" spans="1:6" x14ac:dyDescent="0.3">
      <c r="A1042">
        <v>1039</v>
      </c>
      <c r="B1042" t="s">
        <v>220</v>
      </c>
      <c r="C1042" s="4">
        <v>0</v>
      </c>
      <c r="D1042">
        <v>0</v>
      </c>
      <c r="E1042" t="s">
        <v>212</v>
      </c>
      <c r="F1042" t="s">
        <v>215</v>
      </c>
    </row>
    <row r="1043" spans="1:6" x14ac:dyDescent="0.3">
      <c r="A1043">
        <v>1040</v>
      </c>
      <c r="B1043" t="s">
        <v>220</v>
      </c>
      <c r="C1043" s="4">
        <v>0</v>
      </c>
      <c r="D1043">
        <v>0</v>
      </c>
      <c r="E1043" t="s">
        <v>212</v>
      </c>
      <c r="F1043" t="s">
        <v>215</v>
      </c>
    </row>
    <row r="1044" spans="1:6" x14ac:dyDescent="0.3">
      <c r="A1044">
        <v>1041</v>
      </c>
      <c r="B1044" t="s">
        <v>220</v>
      </c>
      <c r="C1044" s="4">
        <v>0</v>
      </c>
      <c r="D1044">
        <v>0</v>
      </c>
      <c r="E1044" t="s">
        <v>212</v>
      </c>
      <c r="F1044" t="s">
        <v>215</v>
      </c>
    </row>
    <row r="1045" spans="1:6" x14ac:dyDescent="0.3">
      <c r="A1045">
        <v>1042</v>
      </c>
      <c r="B1045" t="s">
        <v>220</v>
      </c>
      <c r="C1045" s="4">
        <v>0</v>
      </c>
      <c r="D1045">
        <v>0</v>
      </c>
      <c r="E1045" t="s">
        <v>212</v>
      </c>
      <c r="F1045" t="s">
        <v>215</v>
      </c>
    </row>
    <row r="1046" spans="1:6" x14ac:dyDescent="0.3">
      <c r="A1046">
        <v>1043</v>
      </c>
      <c r="B1046" t="s">
        <v>220</v>
      </c>
      <c r="C1046" s="4">
        <v>0</v>
      </c>
      <c r="D1046">
        <v>0</v>
      </c>
      <c r="E1046" t="s">
        <v>212</v>
      </c>
      <c r="F1046" t="s">
        <v>215</v>
      </c>
    </row>
    <row r="1047" spans="1:6" x14ac:dyDescent="0.3">
      <c r="A1047">
        <v>1044</v>
      </c>
      <c r="B1047" t="s">
        <v>220</v>
      </c>
      <c r="C1047" s="4">
        <v>0</v>
      </c>
      <c r="D1047">
        <v>0</v>
      </c>
      <c r="E1047" t="s">
        <v>212</v>
      </c>
      <c r="F1047" t="s">
        <v>215</v>
      </c>
    </row>
    <row r="1048" spans="1:6" x14ac:dyDescent="0.3">
      <c r="A1048">
        <v>1045</v>
      </c>
      <c r="B1048" t="s">
        <v>220</v>
      </c>
      <c r="C1048" s="4">
        <v>0</v>
      </c>
      <c r="D1048">
        <v>0</v>
      </c>
      <c r="E1048" t="s">
        <v>212</v>
      </c>
      <c r="F1048" t="s">
        <v>215</v>
      </c>
    </row>
    <row r="1049" spans="1:6" x14ac:dyDescent="0.3">
      <c r="A1049">
        <v>1046</v>
      </c>
      <c r="B1049" t="s">
        <v>220</v>
      </c>
      <c r="C1049" s="4">
        <v>0</v>
      </c>
      <c r="D1049">
        <v>0</v>
      </c>
      <c r="E1049" t="s">
        <v>212</v>
      </c>
      <c r="F1049" t="s">
        <v>215</v>
      </c>
    </row>
    <row r="1050" spans="1:6" x14ac:dyDescent="0.3">
      <c r="A1050">
        <v>1047</v>
      </c>
      <c r="B1050" t="s">
        <v>220</v>
      </c>
      <c r="C1050" s="4">
        <v>0</v>
      </c>
      <c r="D1050">
        <v>0</v>
      </c>
      <c r="E1050" t="s">
        <v>212</v>
      </c>
      <c r="F1050" t="s">
        <v>215</v>
      </c>
    </row>
    <row r="1051" spans="1:6" x14ac:dyDescent="0.3">
      <c r="A1051">
        <v>1048</v>
      </c>
      <c r="B1051" t="s">
        <v>220</v>
      </c>
      <c r="C1051" s="4">
        <v>0</v>
      </c>
      <c r="D1051">
        <v>0</v>
      </c>
      <c r="E1051" t="s">
        <v>212</v>
      </c>
      <c r="F1051" t="s">
        <v>215</v>
      </c>
    </row>
    <row r="1052" spans="1:6" x14ac:dyDescent="0.3">
      <c r="A1052">
        <v>1049</v>
      </c>
      <c r="B1052" t="s">
        <v>220</v>
      </c>
      <c r="C1052" s="4">
        <v>0</v>
      </c>
      <c r="D1052">
        <v>0</v>
      </c>
      <c r="E1052" t="s">
        <v>212</v>
      </c>
      <c r="F1052" t="s">
        <v>215</v>
      </c>
    </row>
    <row r="1053" spans="1:6" x14ac:dyDescent="0.3">
      <c r="A1053">
        <v>1050</v>
      </c>
      <c r="B1053" t="s">
        <v>220</v>
      </c>
      <c r="C1053" s="4">
        <v>0</v>
      </c>
      <c r="D1053">
        <v>0</v>
      </c>
      <c r="E1053" t="s">
        <v>212</v>
      </c>
      <c r="F1053" t="s">
        <v>215</v>
      </c>
    </row>
    <row r="1054" spans="1:6" x14ac:dyDescent="0.3">
      <c r="A1054">
        <v>1051</v>
      </c>
      <c r="B1054" t="s">
        <v>220</v>
      </c>
      <c r="C1054" s="4">
        <v>0</v>
      </c>
      <c r="D1054">
        <v>0</v>
      </c>
      <c r="E1054" t="s">
        <v>212</v>
      </c>
      <c r="F1054" t="s">
        <v>215</v>
      </c>
    </row>
    <row r="1055" spans="1:6" x14ac:dyDescent="0.3">
      <c r="A1055">
        <v>1052</v>
      </c>
      <c r="B1055" t="s">
        <v>220</v>
      </c>
      <c r="C1055" s="4">
        <v>0</v>
      </c>
      <c r="D1055">
        <v>0</v>
      </c>
      <c r="E1055" t="s">
        <v>212</v>
      </c>
      <c r="F1055" t="s">
        <v>215</v>
      </c>
    </row>
    <row r="1056" spans="1:6" x14ac:dyDescent="0.3">
      <c r="A1056">
        <v>1053</v>
      </c>
      <c r="B1056" t="s">
        <v>220</v>
      </c>
      <c r="C1056" s="4">
        <v>0</v>
      </c>
      <c r="D1056">
        <v>0</v>
      </c>
      <c r="E1056" t="s">
        <v>212</v>
      </c>
      <c r="F1056" t="s">
        <v>215</v>
      </c>
    </row>
    <row r="1057" spans="1:6" x14ac:dyDescent="0.3">
      <c r="A1057">
        <v>1054</v>
      </c>
      <c r="B1057" t="s">
        <v>220</v>
      </c>
      <c r="C1057" s="4">
        <v>0</v>
      </c>
      <c r="D1057">
        <v>0</v>
      </c>
      <c r="E1057" t="s">
        <v>212</v>
      </c>
      <c r="F1057" t="s">
        <v>215</v>
      </c>
    </row>
    <row r="1058" spans="1:6" x14ac:dyDescent="0.3">
      <c r="A1058">
        <v>1055</v>
      </c>
      <c r="B1058" t="s">
        <v>220</v>
      </c>
      <c r="C1058" s="4">
        <v>0</v>
      </c>
      <c r="D1058">
        <v>0</v>
      </c>
      <c r="E1058" t="s">
        <v>212</v>
      </c>
      <c r="F1058" t="s">
        <v>215</v>
      </c>
    </row>
    <row r="1059" spans="1:6" x14ac:dyDescent="0.3">
      <c r="A1059">
        <v>1056</v>
      </c>
      <c r="B1059" t="s">
        <v>220</v>
      </c>
      <c r="C1059" s="4">
        <v>0</v>
      </c>
      <c r="D1059">
        <v>0</v>
      </c>
      <c r="E1059" t="s">
        <v>212</v>
      </c>
      <c r="F1059" t="s">
        <v>215</v>
      </c>
    </row>
    <row r="1060" spans="1:6" x14ac:dyDescent="0.3">
      <c r="A1060">
        <v>1057</v>
      </c>
      <c r="B1060" t="s">
        <v>220</v>
      </c>
      <c r="C1060" s="4">
        <v>0</v>
      </c>
      <c r="D1060">
        <v>0</v>
      </c>
      <c r="E1060" t="s">
        <v>212</v>
      </c>
      <c r="F1060" t="s">
        <v>215</v>
      </c>
    </row>
    <row r="1061" spans="1:6" x14ac:dyDescent="0.3">
      <c r="A1061">
        <v>1058</v>
      </c>
      <c r="B1061" t="s">
        <v>220</v>
      </c>
      <c r="C1061" s="4">
        <v>0</v>
      </c>
      <c r="D1061">
        <v>0</v>
      </c>
      <c r="E1061" t="s">
        <v>212</v>
      </c>
      <c r="F1061" t="s">
        <v>215</v>
      </c>
    </row>
    <row r="1062" spans="1:6" x14ac:dyDescent="0.3">
      <c r="A1062">
        <v>1059</v>
      </c>
      <c r="B1062" t="s">
        <v>220</v>
      </c>
      <c r="C1062" s="4">
        <v>0</v>
      </c>
      <c r="D1062">
        <v>0</v>
      </c>
      <c r="E1062" t="s">
        <v>212</v>
      </c>
      <c r="F1062" t="s">
        <v>215</v>
      </c>
    </row>
    <row r="1063" spans="1:6" x14ac:dyDescent="0.3">
      <c r="A1063">
        <v>1060</v>
      </c>
      <c r="B1063" t="s">
        <v>220</v>
      </c>
      <c r="C1063" s="4">
        <v>0</v>
      </c>
      <c r="D1063">
        <v>0</v>
      </c>
      <c r="E1063" t="s">
        <v>212</v>
      </c>
      <c r="F1063" t="s">
        <v>215</v>
      </c>
    </row>
    <row r="1064" spans="1:6" x14ac:dyDescent="0.3">
      <c r="A1064">
        <v>1061</v>
      </c>
      <c r="B1064" t="s">
        <v>220</v>
      </c>
      <c r="C1064" s="4">
        <v>0</v>
      </c>
      <c r="D1064">
        <v>0</v>
      </c>
      <c r="E1064" t="s">
        <v>212</v>
      </c>
      <c r="F1064" t="s">
        <v>215</v>
      </c>
    </row>
    <row r="1065" spans="1:6" x14ac:dyDescent="0.3">
      <c r="A1065">
        <v>1062</v>
      </c>
      <c r="B1065" t="s">
        <v>220</v>
      </c>
      <c r="C1065" s="4">
        <v>0</v>
      </c>
      <c r="D1065">
        <v>0</v>
      </c>
      <c r="E1065" t="s">
        <v>212</v>
      </c>
      <c r="F1065" t="s">
        <v>215</v>
      </c>
    </row>
    <row r="1066" spans="1:6" x14ac:dyDescent="0.3">
      <c r="A1066">
        <v>1063</v>
      </c>
      <c r="B1066" t="s">
        <v>220</v>
      </c>
      <c r="C1066" s="4">
        <v>0</v>
      </c>
      <c r="D1066">
        <v>0</v>
      </c>
      <c r="E1066" t="s">
        <v>212</v>
      </c>
      <c r="F1066" t="s">
        <v>215</v>
      </c>
    </row>
    <row r="1067" spans="1:6" x14ac:dyDescent="0.3">
      <c r="A1067">
        <v>1064</v>
      </c>
      <c r="B1067" t="s">
        <v>220</v>
      </c>
      <c r="C1067" s="4">
        <v>0</v>
      </c>
      <c r="D1067">
        <v>0</v>
      </c>
      <c r="E1067" t="s">
        <v>212</v>
      </c>
      <c r="F1067" t="s">
        <v>215</v>
      </c>
    </row>
    <row r="1068" spans="1:6" x14ac:dyDescent="0.3">
      <c r="A1068">
        <v>1065</v>
      </c>
      <c r="B1068" t="s">
        <v>220</v>
      </c>
      <c r="C1068" s="4">
        <v>0</v>
      </c>
      <c r="D1068">
        <v>0</v>
      </c>
      <c r="E1068" t="s">
        <v>212</v>
      </c>
      <c r="F1068" t="s">
        <v>215</v>
      </c>
    </row>
    <row r="1069" spans="1:6" x14ac:dyDescent="0.3">
      <c r="A1069">
        <v>1066</v>
      </c>
      <c r="B1069" t="s">
        <v>220</v>
      </c>
      <c r="C1069" s="4">
        <v>0</v>
      </c>
      <c r="D1069">
        <v>0</v>
      </c>
      <c r="E1069" t="s">
        <v>212</v>
      </c>
      <c r="F1069" t="s">
        <v>215</v>
      </c>
    </row>
    <row r="1070" spans="1:6" x14ac:dyDescent="0.3">
      <c r="A1070">
        <v>1067</v>
      </c>
      <c r="B1070" t="s">
        <v>220</v>
      </c>
      <c r="C1070" s="4">
        <v>0</v>
      </c>
      <c r="D1070">
        <v>0</v>
      </c>
      <c r="E1070" t="s">
        <v>212</v>
      </c>
      <c r="F1070" t="s">
        <v>215</v>
      </c>
    </row>
    <row r="1071" spans="1:6" x14ac:dyDescent="0.3">
      <c r="A1071">
        <v>1068</v>
      </c>
      <c r="B1071" t="s">
        <v>220</v>
      </c>
      <c r="C1071" s="4">
        <v>0</v>
      </c>
      <c r="D1071">
        <v>0</v>
      </c>
      <c r="E1071" t="s">
        <v>212</v>
      </c>
      <c r="F1071" t="s">
        <v>215</v>
      </c>
    </row>
    <row r="1072" spans="1:6" x14ac:dyDescent="0.3">
      <c r="A1072">
        <v>1069</v>
      </c>
      <c r="B1072" t="s">
        <v>220</v>
      </c>
      <c r="C1072" s="4">
        <v>0</v>
      </c>
      <c r="D1072">
        <v>0</v>
      </c>
      <c r="E1072" t="s">
        <v>212</v>
      </c>
      <c r="F1072" t="s">
        <v>215</v>
      </c>
    </row>
    <row r="1073" spans="1:6" x14ac:dyDescent="0.3">
      <c r="A1073">
        <v>1070</v>
      </c>
      <c r="B1073" t="s">
        <v>220</v>
      </c>
      <c r="C1073" s="4">
        <v>0</v>
      </c>
      <c r="D1073">
        <v>0</v>
      </c>
      <c r="E1073" t="s">
        <v>212</v>
      </c>
      <c r="F1073" t="s">
        <v>215</v>
      </c>
    </row>
    <row r="1074" spans="1:6" x14ac:dyDescent="0.3">
      <c r="A1074">
        <v>1071</v>
      </c>
      <c r="B1074" t="s">
        <v>220</v>
      </c>
      <c r="C1074" s="4">
        <v>0</v>
      </c>
      <c r="D1074">
        <v>0</v>
      </c>
      <c r="E1074" t="s">
        <v>212</v>
      </c>
      <c r="F1074" t="s">
        <v>215</v>
      </c>
    </row>
    <row r="1075" spans="1:6" x14ac:dyDescent="0.3">
      <c r="A1075">
        <v>1072</v>
      </c>
      <c r="B1075" t="s">
        <v>220</v>
      </c>
      <c r="C1075" s="4">
        <v>0</v>
      </c>
      <c r="D1075">
        <v>0</v>
      </c>
      <c r="E1075" t="s">
        <v>212</v>
      </c>
      <c r="F1075" t="s">
        <v>215</v>
      </c>
    </row>
    <row r="1076" spans="1:6" x14ac:dyDescent="0.3">
      <c r="A1076">
        <v>1073</v>
      </c>
      <c r="B1076" t="s">
        <v>220</v>
      </c>
      <c r="C1076" s="4">
        <v>0</v>
      </c>
      <c r="D1076">
        <v>0</v>
      </c>
      <c r="E1076" t="s">
        <v>212</v>
      </c>
      <c r="F1076" t="s">
        <v>215</v>
      </c>
    </row>
    <row r="1077" spans="1:6" x14ac:dyDescent="0.3">
      <c r="A1077">
        <v>1074</v>
      </c>
      <c r="B1077" t="s">
        <v>220</v>
      </c>
      <c r="C1077" s="4">
        <v>0</v>
      </c>
      <c r="D1077">
        <v>0</v>
      </c>
      <c r="E1077" t="s">
        <v>212</v>
      </c>
      <c r="F1077" t="s">
        <v>215</v>
      </c>
    </row>
    <row r="1078" spans="1:6" x14ac:dyDescent="0.3">
      <c r="A1078">
        <v>1075</v>
      </c>
      <c r="B1078" t="s">
        <v>220</v>
      </c>
      <c r="C1078" s="4">
        <v>0</v>
      </c>
      <c r="D1078">
        <v>0</v>
      </c>
      <c r="E1078" t="s">
        <v>212</v>
      </c>
      <c r="F1078" t="s">
        <v>215</v>
      </c>
    </row>
    <row r="1079" spans="1:6" x14ac:dyDescent="0.3">
      <c r="A1079">
        <v>1076</v>
      </c>
      <c r="B1079" t="s">
        <v>220</v>
      </c>
      <c r="C1079" s="4">
        <v>0</v>
      </c>
      <c r="D1079">
        <v>0</v>
      </c>
      <c r="E1079" t="s">
        <v>212</v>
      </c>
      <c r="F1079" t="s">
        <v>215</v>
      </c>
    </row>
    <row r="1080" spans="1:6" x14ac:dyDescent="0.3">
      <c r="A1080">
        <v>1077</v>
      </c>
      <c r="B1080" t="s">
        <v>220</v>
      </c>
      <c r="C1080" s="4">
        <v>0</v>
      </c>
      <c r="D1080">
        <v>0</v>
      </c>
      <c r="E1080" t="s">
        <v>212</v>
      </c>
      <c r="F1080" t="s">
        <v>215</v>
      </c>
    </row>
    <row r="1081" spans="1:6" x14ac:dyDescent="0.3">
      <c r="A1081">
        <v>1078</v>
      </c>
      <c r="B1081" t="s">
        <v>220</v>
      </c>
      <c r="C1081" s="4">
        <v>0</v>
      </c>
      <c r="D1081">
        <v>0</v>
      </c>
      <c r="E1081" t="s">
        <v>212</v>
      </c>
      <c r="F1081" t="s">
        <v>215</v>
      </c>
    </row>
    <row r="1082" spans="1:6" x14ac:dyDescent="0.3">
      <c r="A1082">
        <v>1079</v>
      </c>
      <c r="B1082" t="s">
        <v>220</v>
      </c>
      <c r="C1082" s="4">
        <v>0</v>
      </c>
      <c r="D1082">
        <v>0</v>
      </c>
      <c r="E1082" t="s">
        <v>212</v>
      </c>
      <c r="F1082" t="s">
        <v>215</v>
      </c>
    </row>
    <row r="1083" spans="1:6" x14ac:dyDescent="0.3">
      <c r="A1083">
        <v>1080</v>
      </c>
      <c r="B1083" t="s">
        <v>220</v>
      </c>
      <c r="C1083" s="4">
        <v>0</v>
      </c>
      <c r="D1083">
        <v>0</v>
      </c>
      <c r="E1083" t="s">
        <v>212</v>
      </c>
      <c r="F1083" t="s">
        <v>215</v>
      </c>
    </row>
    <row r="1084" spans="1:6" x14ac:dyDescent="0.3">
      <c r="A1084">
        <v>1081</v>
      </c>
      <c r="B1084" t="s">
        <v>220</v>
      </c>
      <c r="C1084" s="4">
        <v>0</v>
      </c>
      <c r="D1084">
        <v>0</v>
      </c>
      <c r="E1084" t="s">
        <v>212</v>
      </c>
      <c r="F1084" t="s">
        <v>215</v>
      </c>
    </row>
    <row r="1085" spans="1:6" x14ac:dyDescent="0.3">
      <c r="A1085">
        <v>1082</v>
      </c>
      <c r="B1085" t="s">
        <v>220</v>
      </c>
      <c r="C1085" s="4">
        <v>0</v>
      </c>
      <c r="D1085">
        <v>0</v>
      </c>
      <c r="E1085" t="s">
        <v>212</v>
      </c>
      <c r="F1085" t="s">
        <v>215</v>
      </c>
    </row>
    <row r="1086" spans="1:6" x14ac:dyDescent="0.3">
      <c r="A1086">
        <v>1083</v>
      </c>
      <c r="B1086" t="s">
        <v>220</v>
      </c>
      <c r="C1086" s="4">
        <v>0</v>
      </c>
      <c r="D1086">
        <v>0</v>
      </c>
      <c r="E1086" t="s">
        <v>212</v>
      </c>
      <c r="F1086" t="s">
        <v>215</v>
      </c>
    </row>
    <row r="1087" spans="1:6" x14ac:dyDescent="0.3">
      <c r="A1087">
        <v>1084</v>
      </c>
      <c r="B1087" t="s">
        <v>220</v>
      </c>
      <c r="C1087" s="4">
        <v>0</v>
      </c>
      <c r="D1087">
        <v>0</v>
      </c>
      <c r="E1087" t="s">
        <v>212</v>
      </c>
      <c r="F1087" t="s">
        <v>215</v>
      </c>
    </row>
    <row r="1088" spans="1:6" x14ac:dyDescent="0.3">
      <c r="A1088">
        <v>1085</v>
      </c>
      <c r="B1088" t="s">
        <v>220</v>
      </c>
      <c r="C1088" s="4">
        <v>0</v>
      </c>
      <c r="D1088">
        <v>0</v>
      </c>
      <c r="E1088" t="s">
        <v>212</v>
      </c>
      <c r="F1088" t="s">
        <v>215</v>
      </c>
    </row>
    <row r="1089" spans="1:6" x14ac:dyDescent="0.3">
      <c r="A1089">
        <v>1086</v>
      </c>
      <c r="B1089" t="s">
        <v>220</v>
      </c>
      <c r="C1089" s="4">
        <v>0</v>
      </c>
      <c r="D1089">
        <v>0</v>
      </c>
      <c r="E1089" t="s">
        <v>212</v>
      </c>
      <c r="F1089" t="s">
        <v>215</v>
      </c>
    </row>
    <row r="1090" spans="1:6" x14ac:dyDescent="0.3">
      <c r="A1090">
        <v>1087</v>
      </c>
      <c r="B1090" t="s">
        <v>220</v>
      </c>
      <c r="C1090" s="4">
        <v>0</v>
      </c>
      <c r="D1090">
        <v>0</v>
      </c>
      <c r="E1090" t="s">
        <v>212</v>
      </c>
      <c r="F1090" t="s">
        <v>215</v>
      </c>
    </row>
    <row r="1091" spans="1:6" x14ac:dyDescent="0.3">
      <c r="A1091">
        <v>1088</v>
      </c>
      <c r="B1091" t="s">
        <v>220</v>
      </c>
      <c r="C1091" s="4">
        <v>0</v>
      </c>
      <c r="D1091">
        <v>0</v>
      </c>
      <c r="E1091" t="s">
        <v>212</v>
      </c>
      <c r="F1091" t="s">
        <v>215</v>
      </c>
    </row>
    <row r="1092" spans="1:6" x14ac:dyDescent="0.3">
      <c r="A1092">
        <v>1089</v>
      </c>
      <c r="B1092" t="s">
        <v>220</v>
      </c>
      <c r="C1092" s="4">
        <v>0</v>
      </c>
      <c r="D1092">
        <v>0</v>
      </c>
      <c r="E1092" t="s">
        <v>212</v>
      </c>
      <c r="F1092" t="s">
        <v>215</v>
      </c>
    </row>
    <row r="1093" spans="1:6" x14ac:dyDescent="0.3">
      <c r="A1093">
        <v>1090</v>
      </c>
      <c r="B1093" t="s">
        <v>220</v>
      </c>
      <c r="C1093" s="4">
        <v>0</v>
      </c>
      <c r="D1093">
        <v>0</v>
      </c>
      <c r="E1093" t="s">
        <v>212</v>
      </c>
      <c r="F1093" t="s">
        <v>215</v>
      </c>
    </row>
    <row r="1094" spans="1:6" x14ac:dyDescent="0.3">
      <c r="A1094">
        <v>1091</v>
      </c>
      <c r="B1094" t="s">
        <v>220</v>
      </c>
      <c r="C1094" s="4">
        <v>0</v>
      </c>
      <c r="D1094">
        <v>0</v>
      </c>
      <c r="E1094" t="s">
        <v>212</v>
      </c>
      <c r="F1094" t="s">
        <v>215</v>
      </c>
    </row>
    <row r="1095" spans="1:6" x14ac:dyDescent="0.3">
      <c r="A1095">
        <v>1092</v>
      </c>
      <c r="B1095" t="s">
        <v>220</v>
      </c>
      <c r="C1095" s="4">
        <v>0</v>
      </c>
      <c r="D1095">
        <v>0</v>
      </c>
      <c r="E1095" t="s">
        <v>212</v>
      </c>
      <c r="F1095" t="s">
        <v>215</v>
      </c>
    </row>
    <row r="1096" spans="1:6" x14ac:dyDescent="0.3">
      <c r="A1096">
        <v>1093</v>
      </c>
      <c r="B1096" t="s">
        <v>220</v>
      </c>
      <c r="C1096" s="4">
        <v>0</v>
      </c>
      <c r="D1096">
        <v>0</v>
      </c>
      <c r="E1096" t="s">
        <v>212</v>
      </c>
      <c r="F1096" t="s">
        <v>215</v>
      </c>
    </row>
    <row r="1097" spans="1:6" x14ac:dyDescent="0.3">
      <c r="A1097">
        <v>1094</v>
      </c>
      <c r="B1097" t="s">
        <v>220</v>
      </c>
      <c r="C1097" s="4">
        <v>0</v>
      </c>
      <c r="D1097">
        <v>0</v>
      </c>
      <c r="E1097" t="s">
        <v>212</v>
      </c>
      <c r="F1097" t="s">
        <v>215</v>
      </c>
    </row>
    <row r="1098" spans="1:6" x14ac:dyDescent="0.3">
      <c r="A1098">
        <v>1095</v>
      </c>
      <c r="B1098" t="s">
        <v>220</v>
      </c>
      <c r="C1098" s="4">
        <v>0</v>
      </c>
      <c r="D1098">
        <v>0</v>
      </c>
      <c r="E1098" t="s">
        <v>212</v>
      </c>
      <c r="F1098" t="s">
        <v>215</v>
      </c>
    </row>
    <row r="1099" spans="1:6" x14ac:dyDescent="0.3">
      <c r="A1099">
        <v>1096</v>
      </c>
      <c r="B1099" t="s">
        <v>220</v>
      </c>
      <c r="C1099" s="4">
        <v>0</v>
      </c>
      <c r="D1099">
        <v>0</v>
      </c>
      <c r="E1099" t="s">
        <v>212</v>
      </c>
      <c r="F1099" t="s">
        <v>215</v>
      </c>
    </row>
    <row r="1100" spans="1:6" x14ac:dyDescent="0.3">
      <c r="A1100">
        <v>1097</v>
      </c>
      <c r="B1100" t="s">
        <v>220</v>
      </c>
      <c r="C1100" s="4">
        <v>0</v>
      </c>
      <c r="D1100">
        <v>0</v>
      </c>
      <c r="E1100" t="s">
        <v>212</v>
      </c>
      <c r="F1100" t="s">
        <v>215</v>
      </c>
    </row>
    <row r="1101" spans="1:6" x14ac:dyDescent="0.3">
      <c r="A1101">
        <v>1098</v>
      </c>
      <c r="B1101" t="s">
        <v>220</v>
      </c>
      <c r="C1101" s="4">
        <v>0</v>
      </c>
      <c r="D1101">
        <v>0</v>
      </c>
      <c r="E1101" t="s">
        <v>212</v>
      </c>
      <c r="F1101" t="s">
        <v>215</v>
      </c>
    </row>
    <row r="1102" spans="1:6" x14ac:dyDescent="0.3">
      <c r="A1102">
        <v>1099</v>
      </c>
      <c r="B1102" t="s">
        <v>220</v>
      </c>
      <c r="C1102" s="4">
        <v>0</v>
      </c>
      <c r="D1102">
        <v>0</v>
      </c>
      <c r="E1102" t="s">
        <v>212</v>
      </c>
      <c r="F1102" t="s">
        <v>215</v>
      </c>
    </row>
    <row r="1103" spans="1:6" x14ac:dyDescent="0.3">
      <c r="A1103">
        <v>1100</v>
      </c>
      <c r="B1103" t="s">
        <v>220</v>
      </c>
      <c r="C1103" s="4">
        <v>0</v>
      </c>
      <c r="D1103">
        <v>0</v>
      </c>
      <c r="E1103" t="s">
        <v>212</v>
      </c>
      <c r="F1103" t="s">
        <v>215</v>
      </c>
    </row>
    <row r="1104" spans="1:6" x14ac:dyDescent="0.3">
      <c r="A1104">
        <v>1101</v>
      </c>
      <c r="B1104" t="s">
        <v>220</v>
      </c>
      <c r="C1104" s="4">
        <v>0</v>
      </c>
      <c r="D1104">
        <v>0</v>
      </c>
      <c r="E1104" t="s">
        <v>212</v>
      </c>
      <c r="F1104" t="s">
        <v>215</v>
      </c>
    </row>
    <row r="1105" spans="1:6" x14ac:dyDescent="0.3">
      <c r="A1105">
        <v>1102</v>
      </c>
      <c r="B1105" t="s">
        <v>220</v>
      </c>
      <c r="C1105" s="4">
        <v>0</v>
      </c>
      <c r="D1105">
        <v>0</v>
      </c>
      <c r="E1105" t="s">
        <v>212</v>
      </c>
      <c r="F1105" t="s">
        <v>215</v>
      </c>
    </row>
    <row r="1106" spans="1:6" x14ac:dyDescent="0.3">
      <c r="A1106">
        <v>1103</v>
      </c>
      <c r="B1106" t="s">
        <v>220</v>
      </c>
      <c r="C1106" s="4">
        <v>0</v>
      </c>
      <c r="D1106">
        <v>0</v>
      </c>
      <c r="E1106" t="s">
        <v>212</v>
      </c>
      <c r="F1106" t="s">
        <v>215</v>
      </c>
    </row>
    <row r="1107" spans="1:6" x14ac:dyDescent="0.3">
      <c r="A1107">
        <v>1104</v>
      </c>
      <c r="B1107" t="s">
        <v>220</v>
      </c>
      <c r="C1107" s="4">
        <v>0</v>
      </c>
      <c r="D1107">
        <v>0</v>
      </c>
      <c r="E1107" t="s">
        <v>212</v>
      </c>
      <c r="F1107" t="s">
        <v>215</v>
      </c>
    </row>
    <row r="1108" spans="1:6" x14ac:dyDescent="0.3">
      <c r="A1108">
        <v>1105</v>
      </c>
      <c r="B1108" t="s">
        <v>220</v>
      </c>
      <c r="C1108" s="4">
        <v>0</v>
      </c>
      <c r="D1108">
        <v>0</v>
      </c>
      <c r="E1108" t="s">
        <v>212</v>
      </c>
      <c r="F1108" t="s">
        <v>215</v>
      </c>
    </row>
    <row r="1109" spans="1:6" x14ac:dyDescent="0.3">
      <c r="A1109">
        <v>1106</v>
      </c>
      <c r="B1109" t="s">
        <v>220</v>
      </c>
      <c r="C1109" s="4">
        <v>0</v>
      </c>
      <c r="D1109">
        <v>0</v>
      </c>
      <c r="E1109" t="s">
        <v>212</v>
      </c>
      <c r="F1109" t="s">
        <v>215</v>
      </c>
    </row>
    <row r="1110" spans="1:6" x14ac:dyDescent="0.3">
      <c r="A1110">
        <v>1107</v>
      </c>
      <c r="B1110" t="s">
        <v>220</v>
      </c>
      <c r="C1110" s="4">
        <v>0</v>
      </c>
      <c r="D1110">
        <v>0</v>
      </c>
      <c r="E1110" t="s">
        <v>212</v>
      </c>
      <c r="F1110" t="s">
        <v>215</v>
      </c>
    </row>
    <row r="1111" spans="1:6" x14ac:dyDescent="0.3">
      <c r="A1111">
        <v>1108</v>
      </c>
      <c r="B1111" t="s">
        <v>220</v>
      </c>
      <c r="C1111" s="4">
        <v>0</v>
      </c>
      <c r="D1111">
        <v>0</v>
      </c>
      <c r="E1111" t="s">
        <v>212</v>
      </c>
      <c r="F1111" t="s">
        <v>215</v>
      </c>
    </row>
    <row r="1112" spans="1:6" x14ac:dyDescent="0.3">
      <c r="A1112">
        <v>1109</v>
      </c>
      <c r="B1112" t="s">
        <v>220</v>
      </c>
      <c r="C1112" s="4">
        <v>0</v>
      </c>
      <c r="D1112">
        <v>0</v>
      </c>
      <c r="E1112" t="s">
        <v>212</v>
      </c>
      <c r="F1112" t="s">
        <v>215</v>
      </c>
    </row>
    <row r="1113" spans="1:6" x14ac:dyDescent="0.3">
      <c r="A1113">
        <v>1110</v>
      </c>
      <c r="B1113" t="s">
        <v>220</v>
      </c>
      <c r="C1113" s="4">
        <v>0</v>
      </c>
      <c r="D1113">
        <v>0</v>
      </c>
      <c r="E1113" t="s">
        <v>212</v>
      </c>
      <c r="F1113" t="s">
        <v>215</v>
      </c>
    </row>
    <row r="1114" spans="1:6" x14ac:dyDescent="0.3">
      <c r="A1114">
        <v>1111</v>
      </c>
      <c r="B1114" t="s">
        <v>220</v>
      </c>
      <c r="C1114" s="4">
        <v>0</v>
      </c>
      <c r="D1114">
        <v>0</v>
      </c>
      <c r="E1114" t="s">
        <v>212</v>
      </c>
      <c r="F1114" t="s">
        <v>215</v>
      </c>
    </row>
    <row r="1115" spans="1:6" x14ac:dyDescent="0.3">
      <c r="A1115">
        <v>1112</v>
      </c>
      <c r="B1115" t="s">
        <v>220</v>
      </c>
      <c r="C1115" s="4">
        <v>0</v>
      </c>
      <c r="D1115">
        <v>0</v>
      </c>
      <c r="E1115" t="s">
        <v>212</v>
      </c>
      <c r="F1115" t="s">
        <v>215</v>
      </c>
    </row>
    <row r="1116" spans="1:6" x14ac:dyDescent="0.3">
      <c r="A1116">
        <v>1113</v>
      </c>
      <c r="B1116" t="s">
        <v>220</v>
      </c>
      <c r="C1116" s="4">
        <v>0</v>
      </c>
      <c r="D1116">
        <v>0</v>
      </c>
      <c r="E1116" t="s">
        <v>212</v>
      </c>
      <c r="F1116" t="s">
        <v>215</v>
      </c>
    </row>
    <row r="1117" spans="1:6" x14ac:dyDescent="0.3">
      <c r="A1117">
        <v>1114</v>
      </c>
      <c r="B1117" t="s">
        <v>220</v>
      </c>
      <c r="C1117" s="4">
        <v>0</v>
      </c>
      <c r="D1117">
        <v>0</v>
      </c>
      <c r="E1117" t="s">
        <v>212</v>
      </c>
      <c r="F1117" t="s">
        <v>215</v>
      </c>
    </row>
    <row r="1118" spans="1:6" x14ac:dyDescent="0.3">
      <c r="A1118">
        <v>1115</v>
      </c>
      <c r="B1118" t="s">
        <v>220</v>
      </c>
      <c r="C1118" s="4">
        <v>0</v>
      </c>
      <c r="D1118">
        <v>0</v>
      </c>
      <c r="E1118" t="s">
        <v>212</v>
      </c>
      <c r="F1118" t="s">
        <v>215</v>
      </c>
    </row>
    <row r="1119" spans="1:6" x14ac:dyDescent="0.3">
      <c r="A1119">
        <v>1116</v>
      </c>
      <c r="B1119" t="s">
        <v>220</v>
      </c>
      <c r="C1119" s="4">
        <v>0</v>
      </c>
      <c r="D1119">
        <v>0</v>
      </c>
      <c r="E1119" t="s">
        <v>212</v>
      </c>
      <c r="F1119" t="s">
        <v>215</v>
      </c>
    </row>
    <row r="1120" spans="1:6" x14ac:dyDescent="0.3">
      <c r="A1120">
        <v>1117</v>
      </c>
      <c r="B1120" t="s">
        <v>220</v>
      </c>
      <c r="C1120" s="4">
        <v>0</v>
      </c>
      <c r="D1120">
        <v>0</v>
      </c>
      <c r="E1120" t="s">
        <v>212</v>
      </c>
      <c r="F1120" t="s">
        <v>215</v>
      </c>
    </row>
    <row r="1121" spans="1:6" x14ac:dyDescent="0.3">
      <c r="A1121">
        <v>1118</v>
      </c>
      <c r="B1121" t="s">
        <v>220</v>
      </c>
      <c r="C1121" s="4">
        <v>0</v>
      </c>
      <c r="D1121">
        <v>0</v>
      </c>
      <c r="E1121" t="s">
        <v>212</v>
      </c>
      <c r="F1121" t="s">
        <v>215</v>
      </c>
    </row>
    <row r="1122" spans="1:6" x14ac:dyDescent="0.3">
      <c r="A1122">
        <v>1119</v>
      </c>
      <c r="B1122" t="s">
        <v>220</v>
      </c>
      <c r="C1122" s="4">
        <v>0</v>
      </c>
      <c r="D1122">
        <v>0</v>
      </c>
      <c r="E1122" t="s">
        <v>212</v>
      </c>
      <c r="F1122" t="s">
        <v>215</v>
      </c>
    </row>
    <row r="1123" spans="1:6" x14ac:dyDescent="0.3">
      <c r="A1123">
        <v>1120</v>
      </c>
      <c r="B1123" t="s">
        <v>220</v>
      </c>
      <c r="C1123" s="4">
        <v>0</v>
      </c>
      <c r="D1123">
        <v>0</v>
      </c>
      <c r="E1123" t="s">
        <v>212</v>
      </c>
      <c r="F1123" t="s">
        <v>215</v>
      </c>
    </row>
    <row r="1124" spans="1:6" x14ac:dyDescent="0.3">
      <c r="A1124">
        <v>1121</v>
      </c>
      <c r="B1124" t="s">
        <v>220</v>
      </c>
      <c r="C1124" s="4">
        <v>0</v>
      </c>
      <c r="D1124">
        <v>0</v>
      </c>
      <c r="E1124" t="s">
        <v>212</v>
      </c>
      <c r="F1124" t="s">
        <v>215</v>
      </c>
    </row>
    <row r="1125" spans="1:6" x14ac:dyDescent="0.3">
      <c r="A1125">
        <v>1122</v>
      </c>
      <c r="B1125" t="s">
        <v>220</v>
      </c>
      <c r="C1125" s="4">
        <v>0</v>
      </c>
      <c r="D1125">
        <v>0</v>
      </c>
      <c r="E1125" t="s">
        <v>212</v>
      </c>
      <c r="F1125" t="s">
        <v>215</v>
      </c>
    </row>
    <row r="1126" spans="1:6" x14ac:dyDescent="0.3">
      <c r="A1126">
        <v>1123</v>
      </c>
      <c r="B1126" t="s">
        <v>220</v>
      </c>
      <c r="C1126" s="4">
        <v>0</v>
      </c>
      <c r="D1126">
        <v>0</v>
      </c>
      <c r="E1126" t="s">
        <v>212</v>
      </c>
      <c r="F1126" t="s">
        <v>215</v>
      </c>
    </row>
    <row r="1127" spans="1:6" x14ac:dyDescent="0.3">
      <c r="A1127">
        <v>1124</v>
      </c>
      <c r="B1127" t="s">
        <v>220</v>
      </c>
      <c r="C1127" s="4">
        <v>0</v>
      </c>
      <c r="D1127">
        <v>0</v>
      </c>
      <c r="E1127" t="s">
        <v>212</v>
      </c>
      <c r="F1127" t="s">
        <v>215</v>
      </c>
    </row>
    <row r="1128" spans="1:6" x14ac:dyDescent="0.3">
      <c r="A1128">
        <v>1125</v>
      </c>
      <c r="B1128" t="s">
        <v>220</v>
      </c>
      <c r="C1128" s="4">
        <v>0</v>
      </c>
      <c r="D1128">
        <v>0</v>
      </c>
      <c r="E1128" t="s">
        <v>212</v>
      </c>
      <c r="F1128" t="s">
        <v>215</v>
      </c>
    </row>
    <row r="1129" spans="1:6" x14ac:dyDescent="0.3">
      <c r="A1129">
        <v>1126</v>
      </c>
      <c r="B1129" t="s">
        <v>220</v>
      </c>
      <c r="C1129" s="4">
        <v>0</v>
      </c>
      <c r="D1129">
        <v>0</v>
      </c>
      <c r="E1129" t="s">
        <v>212</v>
      </c>
      <c r="F1129" t="s">
        <v>215</v>
      </c>
    </row>
    <row r="1130" spans="1:6" x14ac:dyDescent="0.3">
      <c r="A1130">
        <v>1127</v>
      </c>
      <c r="B1130" t="s">
        <v>220</v>
      </c>
      <c r="C1130" s="4">
        <v>0</v>
      </c>
      <c r="D1130">
        <v>0</v>
      </c>
      <c r="E1130" t="s">
        <v>212</v>
      </c>
      <c r="F1130" t="s">
        <v>215</v>
      </c>
    </row>
    <row r="1131" spans="1:6" x14ac:dyDescent="0.3">
      <c r="A1131">
        <v>1128</v>
      </c>
      <c r="B1131" t="s">
        <v>220</v>
      </c>
      <c r="C1131" s="4">
        <v>0</v>
      </c>
      <c r="D1131">
        <v>0</v>
      </c>
      <c r="E1131" t="s">
        <v>212</v>
      </c>
      <c r="F1131" t="s">
        <v>215</v>
      </c>
    </row>
    <row r="1132" spans="1:6" x14ac:dyDescent="0.3">
      <c r="A1132">
        <v>1129</v>
      </c>
      <c r="B1132" t="s">
        <v>220</v>
      </c>
      <c r="C1132" s="4">
        <v>0</v>
      </c>
      <c r="D1132">
        <v>0</v>
      </c>
      <c r="E1132" t="s">
        <v>212</v>
      </c>
      <c r="F1132" t="s">
        <v>215</v>
      </c>
    </row>
    <row r="1133" spans="1:6" x14ac:dyDescent="0.3">
      <c r="A1133">
        <v>1130</v>
      </c>
      <c r="B1133" t="s">
        <v>220</v>
      </c>
      <c r="C1133" s="4">
        <v>0</v>
      </c>
      <c r="D1133">
        <v>0</v>
      </c>
      <c r="E1133" t="s">
        <v>212</v>
      </c>
      <c r="F1133" t="s">
        <v>215</v>
      </c>
    </row>
    <row r="1134" spans="1:6" x14ac:dyDescent="0.3">
      <c r="A1134">
        <v>1131</v>
      </c>
      <c r="B1134" t="s">
        <v>220</v>
      </c>
      <c r="C1134" s="4">
        <v>0</v>
      </c>
      <c r="D1134">
        <v>0</v>
      </c>
      <c r="E1134" t="s">
        <v>212</v>
      </c>
      <c r="F1134" t="s">
        <v>215</v>
      </c>
    </row>
    <row r="1135" spans="1:6" x14ac:dyDescent="0.3">
      <c r="A1135">
        <v>1132</v>
      </c>
      <c r="B1135" t="s">
        <v>220</v>
      </c>
      <c r="C1135" s="4">
        <v>0</v>
      </c>
      <c r="D1135">
        <v>0</v>
      </c>
      <c r="E1135" t="s">
        <v>212</v>
      </c>
      <c r="F1135" t="s">
        <v>215</v>
      </c>
    </row>
    <row r="1136" spans="1:6" x14ac:dyDescent="0.3">
      <c r="A1136">
        <v>1133</v>
      </c>
      <c r="B1136" t="s">
        <v>220</v>
      </c>
      <c r="C1136" s="4">
        <v>0</v>
      </c>
      <c r="D1136">
        <v>0</v>
      </c>
      <c r="E1136" t="s">
        <v>212</v>
      </c>
      <c r="F1136" t="s">
        <v>215</v>
      </c>
    </row>
    <row r="1137" spans="1:6" x14ac:dyDescent="0.3">
      <c r="A1137">
        <v>1134</v>
      </c>
      <c r="B1137" t="s">
        <v>220</v>
      </c>
      <c r="C1137" s="4">
        <v>0</v>
      </c>
      <c r="D1137">
        <v>0</v>
      </c>
      <c r="E1137" t="s">
        <v>212</v>
      </c>
      <c r="F1137" t="s">
        <v>215</v>
      </c>
    </row>
    <row r="1138" spans="1:6" x14ac:dyDescent="0.3">
      <c r="A1138">
        <v>1135</v>
      </c>
      <c r="B1138" t="s">
        <v>220</v>
      </c>
      <c r="C1138" s="4">
        <v>0</v>
      </c>
      <c r="D1138">
        <v>0</v>
      </c>
      <c r="E1138" t="s">
        <v>212</v>
      </c>
      <c r="F1138" t="s">
        <v>215</v>
      </c>
    </row>
    <row r="1139" spans="1:6" x14ac:dyDescent="0.3">
      <c r="A1139">
        <v>1136</v>
      </c>
      <c r="B1139" t="s">
        <v>220</v>
      </c>
      <c r="C1139" s="4">
        <v>0</v>
      </c>
      <c r="D1139">
        <v>0</v>
      </c>
      <c r="E1139" t="s">
        <v>212</v>
      </c>
      <c r="F1139" t="s">
        <v>215</v>
      </c>
    </row>
    <row r="1140" spans="1:6" x14ac:dyDescent="0.3">
      <c r="A1140">
        <v>1137</v>
      </c>
      <c r="B1140" t="s">
        <v>220</v>
      </c>
      <c r="C1140" s="4">
        <v>0</v>
      </c>
      <c r="D1140">
        <v>0</v>
      </c>
      <c r="E1140" t="s">
        <v>212</v>
      </c>
      <c r="F1140" t="s">
        <v>215</v>
      </c>
    </row>
    <row r="1141" spans="1:6" x14ac:dyDescent="0.3">
      <c r="A1141">
        <v>1138</v>
      </c>
      <c r="B1141" t="s">
        <v>220</v>
      </c>
      <c r="C1141" s="4">
        <v>0</v>
      </c>
      <c r="D1141">
        <v>0</v>
      </c>
      <c r="E1141" t="s">
        <v>212</v>
      </c>
      <c r="F1141" t="s">
        <v>215</v>
      </c>
    </row>
    <row r="1142" spans="1:6" x14ac:dyDescent="0.3">
      <c r="A1142">
        <v>1139</v>
      </c>
      <c r="B1142" t="s">
        <v>220</v>
      </c>
      <c r="C1142" s="4">
        <v>0</v>
      </c>
      <c r="D1142">
        <v>0</v>
      </c>
      <c r="E1142" t="s">
        <v>212</v>
      </c>
      <c r="F1142" t="s">
        <v>215</v>
      </c>
    </row>
    <row r="1143" spans="1:6" x14ac:dyDescent="0.3">
      <c r="A1143">
        <v>1140</v>
      </c>
      <c r="B1143" t="s">
        <v>220</v>
      </c>
      <c r="C1143" s="4">
        <v>0</v>
      </c>
      <c r="D1143">
        <v>0</v>
      </c>
      <c r="E1143" t="s">
        <v>212</v>
      </c>
      <c r="F1143" t="s">
        <v>215</v>
      </c>
    </row>
    <row r="1144" spans="1:6" x14ac:dyDescent="0.3">
      <c r="A1144">
        <v>1141</v>
      </c>
      <c r="B1144" t="s">
        <v>220</v>
      </c>
      <c r="C1144" s="4">
        <v>0</v>
      </c>
      <c r="D1144">
        <v>0</v>
      </c>
      <c r="E1144" t="s">
        <v>212</v>
      </c>
      <c r="F1144" t="s">
        <v>215</v>
      </c>
    </row>
    <row r="1145" spans="1:6" x14ac:dyDescent="0.3">
      <c r="A1145">
        <v>1142</v>
      </c>
      <c r="B1145" t="s">
        <v>220</v>
      </c>
      <c r="C1145" s="4">
        <v>0</v>
      </c>
      <c r="D1145">
        <v>0</v>
      </c>
      <c r="E1145" t="s">
        <v>212</v>
      </c>
      <c r="F1145" t="s">
        <v>215</v>
      </c>
    </row>
    <row r="1146" spans="1:6" x14ac:dyDescent="0.3">
      <c r="A1146">
        <v>1143</v>
      </c>
      <c r="B1146" t="s">
        <v>220</v>
      </c>
      <c r="C1146" s="4">
        <v>0</v>
      </c>
      <c r="D1146">
        <v>0</v>
      </c>
      <c r="E1146" t="s">
        <v>212</v>
      </c>
      <c r="F1146" t="s">
        <v>215</v>
      </c>
    </row>
    <row r="1147" spans="1:6" x14ac:dyDescent="0.3">
      <c r="A1147">
        <v>1144</v>
      </c>
      <c r="B1147" t="s">
        <v>220</v>
      </c>
      <c r="C1147" s="4">
        <v>0</v>
      </c>
      <c r="D1147">
        <v>0</v>
      </c>
      <c r="E1147" t="s">
        <v>212</v>
      </c>
      <c r="F1147" t="s">
        <v>215</v>
      </c>
    </row>
    <row r="1148" spans="1:6" x14ac:dyDescent="0.3">
      <c r="A1148">
        <v>1145</v>
      </c>
      <c r="B1148" t="s">
        <v>220</v>
      </c>
      <c r="C1148" s="4">
        <v>0</v>
      </c>
      <c r="D1148">
        <v>0</v>
      </c>
      <c r="E1148" t="s">
        <v>212</v>
      </c>
      <c r="F1148" t="s">
        <v>215</v>
      </c>
    </row>
    <row r="1149" spans="1:6" x14ac:dyDescent="0.3">
      <c r="A1149">
        <v>1146</v>
      </c>
      <c r="B1149" t="s">
        <v>220</v>
      </c>
      <c r="C1149" s="4">
        <v>0</v>
      </c>
      <c r="D1149">
        <v>0</v>
      </c>
      <c r="E1149" t="s">
        <v>212</v>
      </c>
      <c r="F1149" t="s">
        <v>215</v>
      </c>
    </row>
    <row r="1150" spans="1:6" x14ac:dyDescent="0.3">
      <c r="A1150">
        <v>1147</v>
      </c>
      <c r="B1150" t="s">
        <v>220</v>
      </c>
      <c r="C1150" s="4">
        <v>0</v>
      </c>
      <c r="D1150">
        <v>0</v>
      </c>
      <c r="E1150" t="s">
        <v>212</v>
      </c>
      <c r="F1150" t="s">
        <v>215</v>
      </c>
    </row>
    <row r="1151" spans="1:6" x14ac:dyDescent="0.3">
      <c r="A1151">
        <v>1148</v>
      </c>
      <c r="B1151" t="s">
        <v>220</v>
      </c>
      <c r="C1151" s="4">
        <v>0</v>
      </c>
      <c r="D1151">
        <v>0</v>
      </c>
      <c r="E1151" t="s">
        <v>212</v>
      </c>
      <c r="F1151" t="s">
        <v>215</v>
      </c>
    </row>
    <row r="1152" spans="1:6" x14ac:dyDescent="0.3">
      <c r="A1152">
        <v>1149</v>
      </c>
      <c r="B1152" t="s">
        <v>220</v>
      </c>
      <c r="C1152" s="4">
        <v>0</v>
      </c>
      <c r="D1152">
        <v>0</v>
      </c>
      <c r="E1152" t="s">
        <v>212</v>
      </c>
      <c r="F1152" t="s">
        <v>215</v>
      </c>
    </row>
    <row r="1153" spans="1:6" x14ac:dyDescent="0.3">
      <c r="A1153">
        <v>1150</v>
      </c>
      <c r="B1153" t="s">
        <v>220</v>
      </c>
      <c r="C1153" s="4">
        <v>0</v>
      </c>
      <c r="D1153">
        <v>0</v>
      </c>
      <c r="E1153" t="s">
        <v>212</v>
      </c>
      <c r="F1153" t="s">
        <v>215</v>
      </c>
    </row>
    <row r="1154" spans="1:6" x14ac:dyDescent="0.3">
      <c r="A1154">
        <v>1151</v>
      </c>
      <c r="B1154" t="s">
        <v>220</v>
      </c>
      <c r="C1154" s="4">
        <v>0</v>
      </c>
      <c r="D1154">
        <v>0</v>
      </c>
      <c r="E1154" t="s">
        <v>212</v>
      </c>
      <c r="F1154" t="s">
        <v>215</v>
      </c>
    </row>
    <row r="1155" spans="1:6" x14ac:dyDescent="0.3">
      <c r="A1155">
        <v>1152</v>
      </c>
      <c r="B1155" t="s">
        <v>220</v>
      </c>
      <c r="C1155" s="4">
        <v>0</v>
      </c>
      <c r="D1155">
        <v>0</v>
      </c>
      <c r="E1155" t="s">
        <v>212</v>
      </c>
      <c r="F1155" t="s">
        <v>215</v>
      </c>
    </row>
    <row r="1156" spans="1:6" x14ac:dyDescent="0.3">
      <c r="A1156">
        <v>1153</v>
      </c>
      <c r="B1156" t="s">
        <v>220</v>
      </c>
      <c r="C1156" s="4">
        <v>0</v>
      </c>
      <c r="D1156">
        <v>0</v>
      </c>
      <c r="E1156" t="s">
        <v>212</v>
      </c>
      <c r="F1156" t="s">
        <v>215</v>
      </c>
    </row>
    <row r="1157" spans="1:6" x14ac:dyDescent="0.3">
      <c r="A1157">
        <v>1154</v>
      </c>
      <c r="B1157" t="s">
        <v>220</v>
      </c>
      <c r="C1157" s="4">
        <v>0</v>
      </c>
      <c r="D1157">
        <v>0</v>
      </c>
      <c r="E1157" t="s">
        <v>212</v>
      </c>
      <c r="F1157" t="s">
        <v>215</v>
      </c>
    </row>
    <row r="1158" spans="1:6" x14ac:dyDescent="0.3">
      <c r="A1158">
        <v>1155</v>
      </c>
      <c r="B1158" t="s">
        <v>220</v>
      </c>
      <c r="C1158" s="4">
        <v>0</v>
      </c>
      <c r="D1158">
        <v>0</v>
      </c>
      <c r="E1158" t="s">
        <v>212</v>
      </c>
      <c r="F1158" t="s">
        <v>215</v>
      </c>
    </row>
    <row r="1159" spans="1:6" x14ac:dyDescent="0.3">
      <c r="A1159">
        <v>1156</v>
      </c>
      <c r="B1159" t="s">
        <v>220</v>
      </c>
      <c r="C1159" s="4">
        <v>0</v>
      </c>
      <c r="D1159">
        <v>0</v>
      </c>
      <c r="E1159" t="s">
        <v>212</v>
      </c>
      <c r="F1159" t="s">
        <v>215</v>
      </c>
    </row>
    <row r="1160" spans="1:6" x14ac:dyDescent="0.3">
      <c r="A1160">
        <v>1157</v>
      </c>
      <c r="B1160" t="s">
        <v>220</v>
      </c>
      <c r="C1160" s="4">
        <v>0</v>
      </c>
      <c r="D1160">
        <v>0</v>
      </c>
      <c r="E1160" t="s">
        <v>212</v>
      </c>
      <c r="F1160" t="s">
        <v>215</v>
      </c>
    </row>
    <row r="1161" spans="1:6" x14ac:dyDescent="0.3">
      <c r="A1161">
        <v>1158</v>
      </c>
      <c r="B1161" t="s">
        <v>220</v>
      </c>
      <c r="C1161" s="4">
        <v>0</v>
      </c>
      <c r="D1161">
        <v>0</v>
      </c>
      <c r="E1161" t="s">
        <v>212</v>
      </c>
      <c r="F1161" t="s">
        <v>215</v>
      </c>
    </row>
    <row r="1162" spans="1:6" x14ac:dyDescent="0.3">
      <c r="A1162">
        <v>1159</v>
      </c>
      <c r="B1162" t="s">
        <v>220</v>
      </c>
      <c r="C1162" s="4">
        <v>0</v>
      </c>
      <c r="D1162">
        <v>0</v>
      </c>
      <c r="E1162" t="s">
        <v>212</v>
      </c>
      <c r="F1162" t="s">
        <v>215</v>
      </c>
    </row>
    <row r="1163" spans="1:6" x14ac:dyDescent="0.3">
      <c r="A1163">
        <v>1160</v>
      </c>
      <c r="B1163" t="s">
        <v>220</v>
      </c>
      <c r="C1163" s="4">
        <v>0</v>
      </c>
      <c r="D1163">
        <v>0</v>
      </c>
      <c r="E1163" t="s">
        <v>212</v>
      </c>
      <c r="F1163" t="s">
        <v>215</v>
      </c>
    </row>
    <row r="1164" spans="1:6" x14ac:dyDescent="0.3">
      <c r="A1164">
        <v>1161</v>
      </c>
      <c r="B1164" t="s">
        <v>220</v>
      </c>
      <c r="C1164" s="4">
        <v>0</v>
      </c>
      <c r="D1164">
        <v>0</v>
      </c>
      <c r="E1164" t="s">
        <v>212</v>
      </c>
      <c r="F1164" t="s">
        <v>215</v>
      </c>
    </row>
    <row r="1165" spans="1:6" x14ac:dyDescent="0.3">
      <c r="A1165">
        <v>1162</v>
      </c>
      <c r="B1165" t="s">
        <v>220</v>
      </c>
      <c r="C1165" s="4">
        <v>0</v>
      </c>
      <c r="D1165">
        <v>0</v>
      </c>
      <c r="E1165" t="s">
        <v>212</v>
      </c>
      <c r="F1165" t="s">
        <v>215</v>
      </c>
    </row>
    <row r="1166" spans="1:6" x14ac:dyDescent="0.3">
      <c r="A1166">
        <v>1163</v>
      </c>
      <c r="B1166" t="s">
        <v>220</v>
      </c>
      <c r="C1166" s="4">
        <v>0</v>
      </c>
      <c r="D1166">
        <v>0</v>
      </c>
      <c r="E1166" t="s">
        <v>212</v>
      </c>
      <c r="F1166" t="s">
        <v>215</v>
      </c>
    </row>
    <row r="1167" spans="1:6" x14ac:dyDescent="0.3">
      <c r="A1167">
        <v>1164</v>
      </c>
      <c r="B1167" t="s">
        <v>220</v>
      </c>
      <c r="C1167" s="4">
        <v>0</v>
      </c>
      <c r="D1167">
        <v>0</v>
      </c>
      <c r="E1167" t="s">
        <v>212</v>
      </c>
      <c r="F1167" t="s">
        <v>215</v>
      </c>
    </row>
    <row r="1168" spans="1:6" x14ac:dyDescent="0.3">
      <c r="A1168">
        <v>1165</v>
      </c>
      <c r="B1168" t="s">
        <v>220</v>
      </c>
      <c r="C1168" s="4">
        <v>0</v>
      </c>
      <c r="D1168">
        <v>0</v>
      </c>
      <c r="E1168" t="s">
        <v>212</v>
      </c>
      <c r="F1168" t="s">
        <v>215</v>
      </c>
    </row>
    <row r="1169" spans="1:6" x14ac:dyDescent="0.3">
      <c r="A1169">
        <v>1166</v>
      </c>
      <c r="B1169" t="s">
        <v>220</v>
      </c>
      <c r="C1169" s="4">
        <v>0</v>
      </c>
      <c r="D1169">
        <v>0</v>
      </c>
      <c r="E1169" t="s">
        <v>212</v>
      </c>
      <c r="F1169" t="s">
        <v>215</v>
      </c>
    </row>
    <row r="1170" spans="1:6" x14ac:dyDescent="0.3">
      <c r="A1170">
        <v>1167</v>
      </c>
      <c r="B1170" t="s">
        <v>220</v>
      </c>
      <c r="C1170" s="4">
        <v>0</v>
      </c>
      <c r="D1170">
        <v>0</v>
      </c>
      <c r="E1170" t="s">
        <v>212</v>
      </c>
      <c r="F1170" t="s">
        <v>215</v>
      </c>
    </row>
    <row r="1171" spans="1:6" x14ac:dyDescent="0.3">
      <c r="A1171">
        <v>1168</v>
      </c>
      <c r="B1171" t="s">
        <v>220</v>
      </c>
      <c r="C1171" s="4">
        <v>0</v>
      </c>
      <c r="D1171">
        <v>0</v>
      </c>
      <c r="E1171" t="s">
        <v>212</v>
      </c>
      <c r="F1171" t="s">
        <v>215</v>
      </c>
    </row>
    <row r="1172" spans="1:6" x14ac:dyDescent="0.3">
      <c r="A1172">
        <v>1169</v>
      </c>
      <c r="B1172" t="s">
        <v>220</v>
      </c>
      <c r="C1172" s="4">
        <v>0</v>
      </c>
      <c r="D1172">
        <v>0</v>
      </c>
      <c r="E1172" t="s">
        <v>212</v>
      </c>
      <c r="F1172" t="s">
        <v>215</v>
      </c>
    </row>
    <row r="1173" spans="1:6" x14ac:dyDescent="0.3">
      <c r="A1173">
        <v>1170</v>
      </c>
      <c r="B1173" t="s">
        <v>220</v>
      </c>
      <c r="C1173" s="4">
        <v>0</v>
      </c>
      <c r="D1173">
        <v>0</v>
      </c>
      <c r="E1173" t="s">
        <v>212</v>
      </c>
      <c r="F1173" t="s">
        <v>215</v>
      </c>
    </row>
    <row r="1174" spans="1:6" x14ac:dyDescent="0.3">
      <c r="A1174">
        <v>1171</v>
      </c>
      <c r="B1174" t="s">
        <v>220</v>
      </c>
      <c r="C1174" s="4">
        <v>0</v>
      </c>
      <c r="D1174">
        <v>0</v>
      </c>
      <c r="E1174" t="s">
        <v>212</v>
      </c>
      <c r="F1174" t="s">
        <v>215</v>
      </c>
    </row>
    <row r="1175" spans="1:6" x14ac:dyDescent="0.3">
      <c r="A1175">
        <v>1172</v>
      </c>
      <c r="B1175" t="s">
        <v>220</v>
      </c>
      <c r="C1175" s="4">
        <v>0</v>
      </c>
      <c r="D1175">
        <v>0</v>
      </c>
      <c r="E1175" t="s">
        <v>212</v>
      </c>
      <c r="F1175" t="s">
        <v>215</v>
      </c>
    </row>
    <row r="1176" spans="1:6" x14ac:dyDescent="0.3">
      <c r="A1176">
        <v>1173</v>
      </c>
      <c r="B1176" t="s">
        <v>220</v>
      </c>
      <c r="C1176" s="4">
        <v>0</v>
      </c>
      <c r="D1176">
        <v>0</v>
      </c>
      <c r="E1176" t="s">
        <v>212</v>
      </c>
      <c r="F1176" t="s">
        <v>215</v>
      </c>
    </row>
    <row r="1177" spans="1:6" x14ac:dyDescent="0.3">
      <c r="A1177">
        <v>1174</v>
      </c>
      <c r="B1177" t="s">
        <v>220</v>
      </c>
      <c r="C1177" s="4">
        <v>0</v>
      </c>
      <c r="D1177">
        <v>0</v>
      </c>
      <c r="E1177" t="s">
        <v>212</v>
      </c>
      <c r="F1177" t="s">
        <v>215</v>
      </c>
    </row>
    <row r="1178" spans="1:6" x14ac:dyDescent="0.3">
      <c r="A1178">
        <v>1175</v>
      </c>
      <c r="B1178" t="s">
        <v>220</v>
      </c>
      <c r="C1178" s="4">
        <v>0</v>
      </c>
      <c r="D1178">
        <v>0</v>
      </c>
      <c r="E1178" t="s">
        <v>212</v>
      </c>
      <c r="F1178" t="s">
        <v>215</v>
      </c>
    </row>
    <row r="1179" spans="1:6" x14ac:dyDescent="0.3">
      <c r="A1179">
        <v>1176</v>
      </c>
      <c r="B1179" t="s">
        <v>220</v>
      </c>
      <c r="C1179" s="4">
        <v>0</v>
      </c>
      <c r="D1179">
        <v>0</v>
      </c>
      <c r="E1179" t="s">
        <v>212</v>
      </c>
      <c r="F1179" t="s">
        <v>215</v>
      </c>
    </row>
    <row r="1180" spans="1:6" x14ac:dyDescent="0.3">
      <c r="A1180">
        <v>1177</v>
      </c>
      <c r="B1180" t="s">
        <v>220</v>
      </c>
      <c r="C1180" s="4">
        <v>0</v>
      </c>
      <c r="D1180">
        <v>0</v>
      </c>
      <c r="E1180" t="s">
        <v>212</v>
      </c>
      <c r="F1180" t="s">
        <v>215</v>
      </c>
    </row>
    <row r="1181" spans="1:6" x14ac:dyDescent="0.3">
      <c r="A1181">
        <v>1178</v>
      </c>
      <c r="B1181" t="s">
        <v>220</v>
      </c>
      <c r="C1181" s="4">
        <v>0</v>
      </c>
      <c r="D1181">
        <v>0</v>
      </c>
      <c r="E1181" t="s">
        <v>212</v>
      </c>
      <c r="F1181" t="s">
        <v>215</v>
      </c>
    </row>
    <row r="1182" spans="1:6" x14ac:dyDescent="0.3">
      <c r="A1182">
        <v>1179</v>
      </c>
      <c r="B1182" t="s">
        <v>220</v>
      </c>
      <c r="C1182" s="4">
        <v>0</v>
      </c>
      <c r="D1182">
        <v>0</v>
      </c>
      <c r="E1182" t="s">
        <v>212</v>
      </c>
      <c r="F1182" t="s">
        <v>215</v>
      </c>
    </row>
    <row r="1183" spans="1:6" x14ac:dyDescent="0.3">
      <c r="A1183">
        <v>1180</v>
      </c>
      <c r="B1183" t="s">
        <v>220</v>
      </c>
      <c r="C1183" s="4">
        <v>0</v>
      </c>
      <c r="D1183">
        <v>0</v>
      </c>
      <c r="E1183" t="s">
        <v>212</v>
      </c>
      <c r="F1183" t="s">
        <v>215</v>
      </c>
    </row>
    <row r="1184" spans="1:6" x14ac:dyDescent="0.3">
      <c r="A1184">
        <v>1181</v>
      </c>
      <c r="B1184" t="s">
        <v>220</v>
      </c>
      <c r="C1184" s="4">
        <v>0</v>
      </c>
      <c r="D1184">
        <v>0</v>
      </c>
      <c r="E1184" t="s">
        <v>212</v>
      </c>
      <c r="F1184" t="s">
        <v>215</v>
      </c>
    </row>
    <row r="1185" spans="1:6" x14ac:dyDescent="0.3">
      <c r="A1185">
        <v>1182</v>
      </c>
      <c r="B1185" t="s">
        <v>220</v>
      </c>
      <c r="C1185" s="4">
        <v>0</v>
      </c>
      <c r="D1185">
        <v>0</v>
      </c>
      <c r="E1185" t="s">
        <v>212</v>
      </c>
      <c r="F1185" t="s">
        <v>215</v>
      </c>
    </row>
    <row r="1186" spans="1:6" x14ac:dyDescent="0.3">
      <c r="A1186">
        <v>1183</v>
      </c>
      <c r="B1186" t="s">
        <v>220</v>
      </c>
      <c r="C1186" s="4">
        <v>0</v>
      </c>
      <c r="D1186">
        <v>0</v>
      </c>
      <c r="E1186" t="s">
        <v>212</v>
      </c>
      <c r="F1186" t="s">
        <v>215</v>
      </c>
    </row>
    <row r="1187" spans="1:6" x14ac:dyDescent="0.3">
      <c r="A1187">
        <v>1184</v>
      </c>
      <c r="B1187" t="s">
        <v>220</v>
      </c>
      <c r="C1187" s="4">
        <v>0</v>
      </c>
      <c r="D1187">
        <v>0</v>
      </c>
      <c r="E1187" t="s">
        <v>212</v>
      </c>
      <c r="F1187" t="s">
        <v>215</v>
      </c>
    </row>
    <row r="1188" spans="1:6" x14ac:dyDescent="0.3">
      <c r="A1188">
        <v>1185</v>
      </c>
      <c r="B1188" t="s">
        <v>220</v>
      </c>
      <c r="C1188" s="4">
        <v>0</v>
      </c>
      <c r="D1188">
        <v>0</v>
      </c>
      <c r="E1188" t="s">
        <v>212</v>
      </c>
      <c r="F1188" t="s">
        <v>215</v>
      </c>
    </row>
    <row r="1189" spans="1:6" x14ac:dyDescent="0.3">
      <c r="A1189">
        <v>1186</v>
      </c>
      <c r="B1189" t="s">
        <v>220</v>
      </c>
      <c r="C1189" s="4">
        <v>0</v>
      </c>
      <c r="D1189">
        <v>0</v>
      </c>
      <c r="E1189" t="s">
        <v>212</v>
      </c>
      <c r="F1189" t="s">
        <v>215</v>
      </c>
    </row>
    <row r="1190" spans="1:6" x14ac:dyDescent="0.3">
      <c r="A1190">
        <v>1187</v>
      </c>
      <c r="B1190" t="s">
        <v>220</v>
      </c>
      <c r="C1190" s="4">
        <v>0</v>
      </c>
      <c r="D1190">
        <v>0</v>
      </c>
      <c r="E1190" t="s">
        <v>212</v>
      </c>
      <c r="F1190" t="s">
        <v>215</v>
      </c>
    </row>
    <row r="1191" spans="1:6" x14ac:dyDescent="0.3">
      <c r="A1191">
        <v>1188</v>
      </c>
      <c r="B1191" t="s">
        <v>220</v>
      </c>
      <c r="C1191" s="4">
        <v>0</v>
      </c>
      <c r="D1191">
        <v>0</v>
      </c>
      <c r="E1191" t="s">
        <v>212</v>
      </c>
      <c r="F1191" t="s">
        <v>215</v>
      </c>
    </row>
    <row r="1192" spans="1:6" x14ac:dyDescent="0.3">
      <c r="A1192">
        <v>1189</v>
      </c>
      <c r="B1192" t="s">
        <v>220</v>
      </c>
      <c r="C1192" s="4">
        <v>0</v>
      </c>
      <c r="D1192">
        <v>0</v>
      </c>
      <c r="E1192" t="s">
        <v>212</v>
      </c>
      <c r="F1192" t="s">
        <v>215</v>
      </c>
    </row>
    <row r="1193" spans="1:6" x14ac:dyDescent="0.3">
      <c r="A1193">
        <v>1190</v>
      </c>
      <c r="B1193" t="s">
        <v>220</v>
      </c>
      <c r="C1193" s="4">
        <v>0</v>
      </c>
      <c r="D1193">
        <v>0</v>
      </c>
      <c r="E1193" t="s">
        <v>212</v>
      </c>
      <c r="F1193" t="s">
        <v>215</v>
      </c>
    </row>
    <row r="1194" spans="1:6" x14ac:dyDescent="0.3">
      <c r="A1194">
        <v>1191</v>
      </c>
      <c r="B1194" t="s">
        <v>220</v>
      </c>
      <c r="C1194" s="4">
        <v>0</v>
      </c>
      <c r="D1194">
        <v>0</v>
      </c>
      <c r="E1194" t="s">
        <v>212</v>
      </c>
      <c r="F1194" t="s">
        <v>215</v>
      </c>
    </row>
    <row r="1195" spans="1:6" x14ac:dyDescent="0.3">
      <c r="A1195">
        <v>1192</v>
      </c>
      <c r="B1195" t="s">
        <v>220</v>
      </c>
      <c r="C1195" s="4">
        <v>0</v>
      </c>
      <c r="D1195">
        <v>0</v>
      </c>
      <c r="E1195" t="s">
        <v>212</v>
      </c>
      <c r="F1195" t="s">
        <v>215</v>
      </c>
    </row>
    <row r="1196" spans="1:6" x14ac:dyDescent="0.3">
      <c r="A1196">
        <v>1193</v>
      </c>
      <c r="B1196" t="s">
        <v>220</v>
      </c>
      <c r="C1196" s="4">
        <v>0</v>
      </c>
      <c r="D1196">
        <v>0</v>
      </c>
      <c r="E1196" t="s">
        <v>212</v>
      </c>
      <c r="F1196" t="s">
        <v>215</v>
      </c>
    </row>
    <row r="1197" spans="1:6" x14ac:dyDescent="0.3">
      <c r="A1197">
        <v>1194</v>
      </c>
      <c r="B1197" t="s">
        <v>220</v>
      </c>
      <c r="C1197" s="4">
        <v>0</v>
      </c>
      <c r="D1197">
        <v>0</v>
      </c>
      <c r="E1197" t="s">
        <v>212</v>
      </c>
      <c r="F1197" t="s">
        <v>215</v>
      </c>
    </row>
    <row r="1198" spans="1:6" x14ac:dyDescent="0.3">
      <c r="A1198">
        <v>1195</v>
      </c>
      <c r="B1198" t="s">
        <v>220</v>
      </c>
      <c r="C1198" s="4">
        <v>0</v>
      </c>
      <c r="D1198">
        <v>0</v>
      </c>
      <c r="E1198" t="s">
        <v>212</v>
      </c>
      <c r="F1198" t="s">
        <v>215</v>
      </c>
    </row>
    <row r="1199" spans="1:6" x14ac:dyDescent="0.3">
      <c r="A1199">
        <v>1196</v>
      </c>
      <c r="B1199" t="s">
        <v>220</v>
      </c>
      <c r="C1199" s="4">
        <v>0</v>
      </c>
      <c r="D1199">
        <v>0</v>
      </c>
      <c r="E1199" t="s">
        <v>212</v>
      </c>
      <c r="F1199" t="s">
        <v>215</v>
      </c>
    </row>
    <row r="1200" spans="1:6" x14ac:dyDescent="0.3">
      <c r="A1200">
        <v>1197</v>
      </c>
      <c r="B1200" t="s">
        <v>220</v>
      </c>
      <c r="C1200" s="4">
        <v>0</v>
      </c>
      <c r="D1200">
        <v>0</v>
      </c>
      <c r="E1200" t="s">
        <v>212</v>
      </c>
      <c r="F1200" t="s">
        <v>215</v>
      </c>
    </row>
    <row r="1201" spans="1:6" x14ac:dyDescent="0.3">
      <c r="A1201">
        <v>1198</v>
      </c>
      <c r="B1201" t="s">
        <v>220</v>
      </c>
      <c r="C1201" s="4">
        <v>0</v>
      </c>
      <c r="D1201">
        <v>0</v>
      </c>
      <c r="E1201" t="s">
        <v>212</v>
      </c>
      <c r="F1201" t="s">
        <v>215</v>
      </c>
    </row>
    <row r="1202" spans="1:6" x14ac:dyDescent="0.3">
      <c r="A1202">
        <v>1199</v>
      </c>
      <c r="B1202" t="s">
        <v>220</v>
      </c>
      <c r="C1202" s="4">
        <v>0</v>
      </c>
      <c r="D1202">
        <v>0</v>
      </c>
      <c r="E1202" t="s">
        <v>212</v>
      </c>
      <c r="F1202" t="s">
        <v>215</v>
      </c>
    </row>
    <row r="1203" spans="1:6" x14ac:dyDescent="0.3">
      <c r="A1203">
        <v>1200</v>
      </c>
      <c r="B1203" t="s">
        <v>220</v>
      </c>
      <c r="C1203" s="4">
        <v>0</v>
      </c>
      <c r="D1203">
        <v>0</v>
      </c>
      <c r="E1203" t="s">
        <v>212</v>
      </c>
      <c r="F1203" t="s">
        <v>215</v>
      </c>
    </row>
    <row r="1204" spans="1:6" x14ac:dyDescent="0.3">
      <c r="A1204">
        <v>1201</v>
      </c>
      <c r="B1204" t="s">
        <v>220</v>
      </c>
      <c r="C1204" s="4">
        <v>0</v>
      </c>
      <c r="D1204">
        <v>0</v>
      </c>
      <c r="E1204" t="s">
        <v>212</v>
      </c>
      <c r="F1204" t="s">
        <v>215</v>
      </c>
    </row>
    <row r="1205" spans="1:6" x14ac:dyDescent="0.3">
      <c r="A1205">
        <v>1202</v>
      </c>
      <c r="B1205" t="s">
        <v>220</v>
      </c>
      <c r="C1205" s="4">
        <v>0</v>
      </c>
      <c r="D1205">
        <v>0</v>
      </c>
      <c r="E1205" t="s">
        <v>212</v>
      </c>
      <c r="F1205" t="s">
        <v>215</v>
      </c>
    </row>
    <row r="1206" spans="1:6" x14ac:dyDescent="0.3">
      <c r="A1206">
        <v>1203</v>
      </c>
      <c r="B1206" t="s">
        <v>220</v>
      </c>
      <c r="C1206" s="4">
        <v>0</v>
      </c>
      <c r="D1206">
        <v>0</v>
      </c>
      <c r="E1206" t="s">
        <v>212</v>
      </c>
      <c r="F1206" t="s">
        <v>215</v>
      </c>
    </row>
    <row r="1207" spans="1:6" x14ac:dyDescent="0.3">
      <c r="A1207">
        <v>1204</v>
      </c>
      <c r="B1207" t="s">
        <v>220</v>
      </c>
      <c r="C1207" s="4">
        <v>0</v>
      </c>
      <c r="D1207">
        <v>0</v>
      </c>
      <c r="E1207" t="s">
        <v>212</v>
      </c>
      <c r="F1207" t="s">
        <v>215</v>
      </c>
    </row>
    <row r="1208" spans="1:6" x14ac:dyDescent="0.3">
      <c r="A1208">
        <v>1205</v>
      </c>
      <c r="B1208" t="s">
        <v>220</v>
      </c>
      <c r="C1208" s="4">
        <v>0</v>
      </c>
      <c r="D1208">
        <v>0</v>
      </c>
      <c r="E1208" t="s">
        <v>212</v>
      </c>
      <c r="F1208" t="s">
        <v>215</v>
      </c>
    </row>
    <row r="1209" spans="1:6" x14ac:dyDescent="0.3">
      <c r="A1209">
        <v>1206</v>
      </c>
      <c r="B1209" t="s">
        <v>220</v>
      </c>
      <c r="C1209" s="4">
        <v>0</v>
      </c>
      <c r="D1209">
        <v>0</v>
      </c>
      <c r="E1209" t="s">
        <v>212</v>
      </c>
      <c r="F1209" t="s">
        <v>215</v>
      </c>
    </row>
    <row r="1210" spans="1:6" x14ac:dyDescent="0.3">
      <c r="A1210">
        <v>1207</v>
      </c>
      <c r="B1210" t="s">
        <v>220</v>
      </c>
      <c r="C1210" s="4">
        <v>0</v>
      </c>
      <c r="D1210">
        <v>0</v>
      </c>
      <c r="E1210" t="s">
        <v>212</v>
      </c>
      <c r="F1210" t="s">
        <v>215</v>
      </c>
    </row>
    <row r="1211" spans="1:6" x14ac:dyDescent="0.3">
      <c r="A1211">
        <v>1208</v>
      </c>
      <c r="B1211" t="s">
        <v>220</v>
      </c>
      <c r="C1211" s="4">
        <v>0</v>
      </c>
      <c r="D1211">
        <v>0</v>
      </c>
      <c r="E1211" t="s">
        <v>212</v>
      </c>
      <c r="F1211" t="s">
        <v>215</v>
      </c>
    </row>
    <row r="1212" spans="1:6" x14ac:dyDescent="0.3">
      <c r="A1212">
        <v>1209</v>
      </c>
      <c r="B1212" t="s">
        <v>220</v>
      </c>
      <c r="C1212" s="4">
        <v>0</v>
      </c>
      <c r="D1212">
        <v>0</v>
      </c>
      <c r="E1212" t="s">
        <v>212</v>
      </c>
      <c r="F1212" t="s">
        <v>215</v>
      </c>
    </row>
    <row r="1213" spans="1:6" x14ac:dyDescent="0.3">
      <c r="A1213">
        <v>1210</v>
      </c>
      <c r="B1213" t="s">
        <v>220</v>
      </c>
      <c r="C1213" s="4">
        <v>0</v>
      </c>
      <c r="D1213">
        <v>0</v>
      </c>
      <c r="E1213" t="s">
        <v>212</v>
      </c>
      <c r="F1213" t="s">
        <v>215</v>
      </c>
    </row>
    <row r="1214" spans="1:6" x14ac:dyDescent="0.3">
      <c r="A1214">
        <v>1211</v>
      </c>
      <c r="B1214" t="s">
        <v>220</v>
      </c>
      <c r="C1214" s="4">
        <v>0</v>
      </c>
      <c r="D1214">
        <v>0</v>
      </c>
      <c r="E1214" t="s">
        <v>212</v>
      </c>
      <c r="F1214" t="s">
        <v>215</v>
      </c>
    </row>
    <row r="1215" spans="1:6" x14ac:dyDescent="0.3">
      <c r="A1215">
        <v>1212</v>
      </c>
      <c r="B1215" t="s">
        <v>220</v>
      </c>
      <c r="C1215" s="4">
        <v>0</v>
      </c>
      <c r="D1215">
        <v>0</v>
      </c>
      <c r="E1215" t="s">
        <v>212</v>
      </c>
      <c r="F1215" t="s">
        <v>215</v>
      </c>
    </row>
    <row r="1216" spans="1:6" x14ac:dyDescent="0.3">
      <c r="A1216">
        <v>1213</v>
      </c>
      <c r="B1216" t="s">
        <v>220</v>
      </c>
      <c r="C1216" s="4">
        <v>0</v>
      </c>
      <c r="D1216">
        <v>0</v>
      </c>
      <c r="E1216" t="s">
        <v>212</v>
      </c>
      <c r="F1216" t="s">
        <v>215</v>
      </c>
    </row>
    <row r="1217" spans="1:6" x14ac:dyDescent="0.3">
      <c r="A1217">
        <v>1214</v>
      </c>
      <c r="B1217" t="s">
        <v>220</v>
      </c>
      <c r="C1217" s="4">
        <v>0</v>
      </c>
      <c r="D1217">
        <v>0</v>
      </c>
      <c r="E1217" t="s">
        <v>212</v>
      </c>
      <c r="F1217" t="s">
        <v>215</v>
      </c>
    </row>
    <row r="1218" spans="1:6" x14ac:dyDescent="0.3">
      <c r="A1218">
        <v>1215</v>
      </c>
      <c r="B1218" t="s">
        <v>220</v>
      </c>
      <c r="C1218" s="4">
        <v>0</v>
      </c>
      <c r="D1218">
        <v>0</v>
      </c>
      <c r="E1218" t="s">
        <v>212</v>
      </c>
      <c r="F1218" t="s">
        <v>215</v>
      </c>
    </row>
    <row r="1219" spans="1:6" x14ac:dyDescent="0.3">
      <c r="A1219">
        <v>1216</v>
      </c>
      <c r="B1219" t="s">
        <v>220</v>
      </c>
      <c r="C1219" s="4">
        <v>0</v>
      </c>
      <c r="D1219">
        <v>0</v>
      </c>
      <c r="E1219" t="s">
        <v>212</v>
      </c>
      <c r="F1219" t="s">
        <v>215</v>
      </c>
    </row>
    <row r="1220" spans="1:6" x14ac:dyDescent="0.3">
      <c r="A1220">
        <v>1217</v>
      </c>
      <c r="B1220" t="s">
        <v>220</v>
      </c>
      <c r="C1220" s="4">
        <v>0</v>
      </c>
      <c r="D1220">
        <v>0</v>
      </c>
      <c r="E1220" t="s">
        <v>212</v>
      </c>
      <c r="F1220" t="s">
        <v>215</v>
      </c>
    </row>
    <row r="1221" spans="1:6" x14ac:dyDescent="0.3">
      <c r="A1221">
        <v>1218</v>
      </c>
      <c r="B1221" t="s">
        <v>220</v>
      </c>
      <c r="C1221" s="4">
        <v>0</v>
      </c>
      <c r="D1221">
        <v>0</v>
      </c>
      <c r="E1221" t="s">
        <v>212</v>
      </c>
      <c r="F1221" t="s">
        <v>215</v>
      </c>
    </row>
    <row r="1222" spans="1:6" x14ac:dyDescent="0.3">
      <c r="A1222">
        <v>1219</v>
      </c>
      <c r="B1222" t="s">
        <v>220</v>
      </c>
      <c r="C1222" s="4">
        <v>0</v>
      </c>
      <c r="D1222">
        <v>0</v>
      </c>
      <c r="E1222" t="s">
        <v>212</v>
      </c>
      <c r="F1222" t="s">
        <v>215</v>
      </c>
    </row>
    <row r="1223" spans="1:6" x14ac:dyDescent="0.3">
      <c r="A1223">
        <v>1220</v>
      </c>
      <c r="B1223" t="s">
        <v>220</v>
      </c>
      <c r="C1223" s="4">
        <v>0</v>
      </c>
      <c r="D1223">
        <v>0</v>
      </c>
      <c r="E1223" t="s">
        <v>212</v>
      </c>
      <c r="F1223" t="s">
        <v>215</v>
      </c>
    </row>
    <row r="1224" spans="1:6" x14ac:dyDescent="0.3">
      <c r="A1224">
        <v>1221</v>
      </c>
      <c r="B1224" t="s">
        <v>220</v>
      </c>
      <c r="C1224" s="4">
        <v>0</v>
      </c>
      <c r="D1224">
        <v>0</v>
      </c>
      <c r="E1224" t="s">
        <v>212</v>
      </c>
      <c r="F1224" t="s">
        <v>215</v>
      </c>
    </row>
    <row r="1225" spans="1:6" x14ac:dyDescent="0.3">
      <c r="A1225">
        <v>1222</v>
      </c>
      <c r="B1225" t="s">
        <v>220</v>
      </c>
      <c r="C1225" s="4">
        <v>0</v>
      </c>
      <c r="D1225">
        <v>0</v>
      </c>
      <c r="E1225" t="s">
        <v>212</v>
      </c>
      <c r="F1225" t="s">
        <v>215</v>
      </c>
    </row>
    <row r="1226" spans="1:6" x14ac:dyDescent="0.3">
      <c r="A1226">
        <v>1223</v>
      </c>
      <c r="B1226" t="s">
        <v>220</v>
      </c>
      <c r="C1226" s="4">
        <v>0</v>
      </c>
      <c r="D1226">
        <v>0</v>
      </c>
      <c r="E1226" t="s">
        <v>212</v>
      </c>
      <c r="F1226" t="s">
        <v>215</v>
      </c>
    </row>
    <row r="1227" spans="1:6" x14ac:dyDescent="0.3">
      <c r="A1227">
        <v>1224</v>
      </c>
      <c r="B1227" t="s">
        <v>220</v>
      </c>
      <c r="C1227" s="4">
        <v>0</v>
      </c>
      <c r="D1227">
        <v>0</v>
      </c>
      <c r="E1227" t="s">
        <v>212</v>
      </c>
      <c r="F1227" t="s">
        <v>215</v>
      </c>
    </row>
    <row r="1228" spans="1:6" x14ac:dyDescent="0.3">
      <c r="A1228">
        <v>1225</v>
      </c>
      <c r="B1228" t="s">
        <v>220</v>
      </c>
      <c r="C1228" s="4">
        <v>0</v>
      </c>
      <c r="D1228">
        <v>0</v>
      </c>
      <c r="E1228" t="s">
        <v>212</v>
      </c>
      <c r="F1228" t="s">
        <v>215</v>
      </c>
    </row>
    <row r="1229" spans="1:6" x14ac:dyDescent="0.3">
      <c r="A1229">
        <v>1226</v>
      </c>
      <c r="B1229" t="s">
        <v>220</v>
      </c>
      <c r="C1229" s="4">
        <v>0</v>
      </c>
      <c r="D1229">
        <v>0</v>
      </c>
      <c r="E1229" t="s">
        <v>212</v>
      </c>
      <c r="F1229" t="s">
        <v>215</v>
      </c>
    </row>
    <row r="1230" spans="1:6" x14ac:dyDescent="0.3">
      <c r="A1230">
        <v>1227</v>
      </c>
      <c r="B1230" t="s">
        <v>220</v>
      </c>
      <c r="C1230" s="4">
        <v>0</v>
      </c>
      <c r="D1230">
        <v>0</v>
      </c>
      <c r="E1230" t="s">
        <v>212</v>
      </c>
      <c r="F1230" t="s">
        <v>215</v>
      </c>
    </row>
    <row r="1231" spans="1:6" x14ac:dyDescent="0.3">
      <c r="A1231">
        <v>1228</v>
      </c>
      <c r="B1231" t="s">
        <v>220</v>
      </c>
      <c r="C1231" s="4">
        <v>0</v>
      </c>
      <c r="D1231">
        <v>0</v>
      </c>
      <c r="E1231" t="s">
        <v>212</v>
      </c>
      <c r="F1231" t="s">
        <v>215</v>
      </c>
    </row>
    <row r="1232" spans="1:6" x14ac:dyDescent="0.3">
      <c r="A1232">
        <v>1229</v>
      </c>
      <c r="B1232" t="s">
        <v>220</v>
      </c>
      <c r="C1232" s="4">
        <v>0</v>
      </c>
      <c r="D1232">
        <v>0</v>
      </c>
      <c r="E1232" t="s">
        <v>212</v>
      </c>
      <c r="F1232" t="s">
        <v>215</v>
      </c>
    </row>
    <row r="1233" spans="1:6" x14ac:dyDescent="0.3">
      <c r="A1233">
        <v>1230</v>
      </c>
      <c r="B1233" t="s">
        <v>220</v>
      </c>
      <c r="C1233" s="4">
        <v>0</v>
      </c>
      <c r="D1233">
        <v>0</v>
      </c>
      <c r="E1233" t="s">
        <v>212</v>
      </c>
      <c r="F1233" t="s">
        <v>215</v>
      </c>
    </row>
    <row r="1234" spans="1:6" x14ac:dyDescent="0.3">
      <c r="A1234">
        <v>1231</v>
      </c>
      <c r="B1234" t="s">
        <v>220</v>
      </c>
      <c r="C1234" s="4">
        <v>0</v>
      </c>
      <c r="D1234">
        <v>0</v>
      </c>
      <c r="E1234" t="s">
        <v>212</v>
      </c>
      <c r="F1234" t="s">
        <v>215</v>
      </c>
    </row>
    <row r="1235" spans="1:6" x14ac:dyDescent="0.3">
      <c r="A1235">
        <v>1232</v>
      </c>
      <c r="B1235" t="s">
        <v>220</v>
      </c>
      <c r="C1235" s="4">
        <v>0</v>
      </c>
      <c r="D1235">
        <v>0</v>
      </c>
      <c r="E1235" t="s">
        <v>212</v>
      </c>
      <c r="F1235" t="s">
        <v>215</v>
      </c>
    </row>
    <row r="1236" spans="1:6" x14ac:dyDescent="0.3">
      <c r="A1236">
        <v>1233</v>
      </c>
      <c r="B1236" t="s">
        <v>220</v>
      </c>
      <c r="C1236" s="4">
        <v>0</v>
      </c>
      <c r="D1236">
        <v>0</v>
      </c>
      <c r="E1236" t="s">
        <v>212</v>
      </c>
      <c r="F1236" t="s">
        <v>215</v>
      </c>
    </row>
    <row r="1237" spans="1:6" x14ac:dyDescent="0.3">
      <c r="A1237">
        <v>1234</v>
      </c>
      <c r="B1237" t="s">
        <v>220</v>
      </c>
      <c r="C1237" s="4">
        <v>0</v>
      </c>
      <c r="D1237">
        <v>0</v>
      </c>
      <c r="E1237" t="s">
        <v>212</v>
      </c>
      <c r="F1237" t="s">
        <v>215</v>
      </c>
    </row>
    <row r="1238" spans="1:6" x14ac:dyDescent="0.3">
      <c r="A1238">
        <v>1235</v>
      </c>
      <c r="B1238" t="s">
        <v>220</v>
      </c>
      <c r="C1238" s="4">
        <v>0</v>
      </c>
      <c r="D1238">
        <v>0</v>
      </c>
      <c r="E1238" t="s">
        <v>212</v>
      </c>
      <c r="F1238" t="s">
        <v>215</v>
      </c>
    </row>
    <row r="1239" spans="1:6" x14ac:dyDescent="0.3">
      <c r="A1239">
        <v>1236</v>
      </c>
      <c r="B1239" t="s">
        <v>220</v>
      </c>
      <c r="C1239" s="4">
        <v>0</v>
      </c>
      <c r="D1239">
        <v>0</v>
      </c>
      <c r="E1239" t="s">
        <v>212</v>
      </c>
      <c r="F1239" t="s">
        <v>215</v>
      </c>
    </row>
    <row r="1240" spans="1:6" x14ac:dyDescent="0.3">
      <c r="A1240">
        <v>1237</v>
      </c>
      <c r="B1240" t="s">
        <v>220</v>
      </c>
      <c r="C1240" s="4">
        <v>0</v>
      </c>
      <c r="D1240">
        <v>0</v>
      </c>
      <c r="E1240" t="s">
        <v>212</v>
      </c>
      <c r="F1240" t="s">
        <v>215</v>
      </c>
    </row>
    <row r="1241" spans="1:6" x14ac:dyDescent="0.3">
      <c r="A1241">
        <v>1238</v>
      </c>
      <c r="B1241" t="s">
        <v>220</v>
      </c>
      <c r="C1241" s="4">
        <v>0</v>
      </c>
      <c r="D1241">
        <v>0</v>
      </c>
      <c r="E1241" t="s">
        <v>212</v>
      </c>
      <c r="F1241" t="s">
        <v>215</v>
      </c>
    </row>
    <row r="1242" spans="1:6" x14ac:dyDescent="0.3">
      <c r="A1242">
        <v>1239</v>
      </c>
      <c r="B1242" t="s">
        <v>220</v>
      </c>
      <c r="C1242" s="4">
        <v>0</v>
      </c>
      <c r="D1242">
        <v>0</v>
      </c>
      <c r="E1242" t="s">
        <v>212</v>
      </c>
      <c r="F1242" t="s">
        <v>215</v>
      </c>
    </row>
    <row r="1243" spans="1:6" x14ac:dyDescent="0.3">
      <c r="A1243">
        <v>1240</v>
      </c>
      <c r="B1243" t="s">
        <v>220</v>
      </c>
      <c r="C1243" s="4">
        <v>0</v>
      </c>
      <c r="D1243">
        <v>0</v>
      </c>
      <c r="E1243" t="s">
        <v>212</v>
      </c>
      <c r="F1243" t="s">
        <v>215</v>
      </c>
    </row>
    <row r="1244" spans="1:6" x14ac:dyDescent="0.3">
      <c r="A1244">
        <v>1241</v>
      </c>
      <c r="B1244" t="s">
        <v>220</v>
      </c>
      <c r="C1244" s="4">
        <v>0</v>
      </c>
      <c r="D1244">
        <v>0</v>
      </c>
      <c r="E1244" t="s">
        <v>212</v>
      </c>
      <c r="F1244" t="s">
        <v>215</v>
      </c>
    </row>
    <row r="1245" spans="1:6" x14ac:dyDescent="0.3">
      <c r="A1245">
        <v>1242</v>
      </c>
      <c r="B1245" t="s">
        <v>220</v>
      </c>
      <c r="C1245" s="4">
        <v>0</v>
      </c>
      <c r="D1245">
        <v>0</v>
      </c>
      <c r="E1245" t="s">
        <v>212</v>
      </c>
      <c r="F1245" t="s">
        <v>215</v>
      </c>
    </row>
    <row r="1246" spans="1:6" x14ac:dyDescent="0.3">
      <c r="A1246">
        <v>1243</v>
      </c>
      <c r="B1246" t="s">
        <v>220</v>
      </c>
      <c r="C1246" s="4">
        <v>0</v>
      </c>
      <c r="D1246">
        <v>0</v>
      </c>
      <c r="E1246" t="s">
        <v>212</v>
      </c>
      <c r="F1246" t="s">
        <v>215</v>
      </c>
    </row>
    <row r="1247" spans="1:6" x14ac:dyDescent="0.3">
      <c r="A1247">
        <v>1244</v>
      </c>
      <c r="B1247" t="s">
        <v>220</v>
      </c>
      <c r="C1247" s="4">
        <v>0</v>
      </c>
      <c r="D1247">
        <v>0</v>
      </c>
      <c r="E1247" t="s">
        <v>212</v>
      </c>
      <c r="F1247" t="s">
        <v>215</v>
      </c>
    </row>
    <row r="1248" spans="1:6" x14ac:dyDescent="0.3">
      <c r="A1248">
        <v>1245</v>
      </c>
      <c r="B1248" t="s">
        <v>220</v>
      </c>
      <c r="C1248" s="4">
        <v>0</v>
      </c>
      <c r="D1248">
        <v>0</v>
      </c>
      <c r="E1248" t="s">
        <v>212</v>
      </c>
      <c r="F1248" t="s">
        <v>215</v>
      </c>
    </row>
    <row r="1249" spans="1:6" x14ac:dyDescent="0.3">
      <c r="A1249">
        <v>1246</v>
      </c>
      <c r="B1249" t="s">
        <v>220</v>
      </c>
      <c r="C1249" s="4">
        <v>0</v>
      </c>
      <c r="D1249">
        <v>0</v>
      </c>
      <c r="E1249" t="s">
        <v>212</v>
      </c>
      <c r="F1249" t="s">
        <v>215</v>
      </c>
    </row>
    <row r="1250" spans="1:6" x14ac:dyDescent="0.3">
      <c r="A1250">
        <v>1247</v>
      </c>
      <c r="B1250" t="s">
        <v>220</v>
      </c>
      <c r="C1250" s="4">
        <v>0</v>
      </c>
      <c r="D1250">
        <v>0</v>
      </c>
      <c r="E1250" t="s">
        <v>212</v>
      </c>
      <c r="F1250" t="s">
        <v>215</v>
      </c>
    </row>
    <row r="1251" spans="1:6" x14ac:dyDescent="0.3">
      <c r="A1251">
        <v>1248</v>
      </c>
      <c r="B1251" t="s">
        <v>220</v>
      </c>
      <c r="C1251" s="4">
        <v>0</v>
      </c>
      <c r="D1251">
        <v>0</v>
      </c>
      <c r="E1251" t="s">
        <v>212</v>
      </c>
      <c r="F1251" t="s">
        <v>215</v>
      </c>
    </row>
    <row r="1252" spans="1:6" x14ac:dyDescent="0.3">
      <c r="A1252">
        <v>1249</v>
      </c>
      <c r="B1252" t="s">
        <v>220</v>
      </c>
      <c r="C1252" s="4">
        <v>0</v>
      </c>
      <c r="D1252">
        <v>0</v>
      </c>
      <c r="E1252" t="s">
        <v>212</v>
      </c>
      <c r="F1252" t="s">
        <v>215</v>
      </c>
    </row>
    <row r="1253" spans="1:6" x14ac:dyDescent="0.3">
      <c r="A1253">
        <v>1250</v>
      </c>
      <c r="B1253" t="s">
        <v>220</v>
      </c>
      <c r="C1253" s="4">
        <v>0</v>
      </c>
      <c r="D1253">
        <v>0</v>
      </c>
      <c r="E1253" t="s">
        <v>212</v>
      </c>
      <c r="F1253" t="s">
        <v>215</v>
      </c>
    </row>
    <row r="1254" spans="1:6" x14ac:dyDescent="0.3">
      <c r="A1254">
        <v>1251</v>
      </c>
      <c r="B1254" t="s">
        <v>220</v>
      </c>
      <c r="C1254" s="4">
        <v>0</v>
      </c>
      <c r="D1254">
        <v>0</v>
      </c>
      <c r="E1254" t="s">
        <v>212</v>
      </c>
      <c r="F1254" t="s">
        <v>215</v>
      </c>
    </row>
    <row r="1255" spans="1:6" x14ac:dyDescent="0.3">
      <c r="A1255">
        <v>1252</v>
      </c>
      <c r="B1255" t="s">
        <v>220</v>
      </c>
      <c r="C1255" s="4">
        <v>0</v>
      </c>
      <c r="D1255">
        <v>0</v>
      </c>
      <c r="E1255" t="s">
        <v>212</v>
      </c>
      <c r="F1255" t="s">
        <v>215</v>
      </c>
    </row>
    <row r="1256" spans="1:6" x14ac:dyDescent="0.3">
      <c r="A1256">
        <v>1253</v>
      </c>
      <c r="B1256" t="s">
        <v>220</v>
      </c>
      <c r="C1256" s="4">
        <v>0</v>
      </c>
      <c r="D1256">
        <v>0</v>
      </c>
      <c r="E1256" t="s">
        <v>212</v>
      </c>
      <c r="F1256" t="s">
        <v>215</v>
      </c>
    </row>
    <row r="1257" spans="1:6" x14ac:dyDescent="0.3">
      <c r="A1257">
        <v>1254</v>
      </c>
      <c r="B1257" t="s">
        <v>220</v>
      </c>
      <c r="C1257" s="4">
        <v>0</v>
      </c>
      <c r="D1257">
        <v>0</v>
      </c>
      <c r="E1257" t="s">
        <v>212</v>
      </c>
      <c r="F1257" t="s">
        <v>215</v>
      </c>
    </row>
    <row r="1258" spans="1:6" x14ac:dyDescent="0.3">
      <c r="A1258">
        <v>1255</v>
      </c>
      <c r="B1258" t="s">
        <v>220</v>
      </c>
      <c r="C1258" s="4">
        <v>0</v>
      </c>
      <c r="D1258">
        <v>0</v>
      </c>
      <c r="E1258" t="s">
        <v>212</v>
      </c>
      <c r="F1258" t="s">
        <v>215</v>
      </c>
    </row>
    <row r="1259" spans="1:6" x14ac:dyDescent="0.3">
      <c r="A1259">
        <v>1256</v>
      </c>
      <c r="B1259" t="s">
        <v>220</v>
      </c>
      <c r="C1259" s="4">
        <v>0</v>
      </c>
      <c r="D1259">
        <v>0</v>
      </c>
      <c r="E1259" t="s">
        <v>212</v>
      </c>
      <c r="F1259" t="s">
        <v>215</v>
      </c>
    </row>
    <row r="1260" spans="1:6" x14ac:dyDescent="0.3">
      <c r="A1260">
        <v>1257</v>
      </c>
      <c r="B1260" t="s">
        <v>220</v>
      </c>
      <c r="C1260" s="4">
        <v>0</v>
      </c>
      <c r="D1260">
        <v>0</v>
      </c>
      <c r="E1260" t="s">
        <v>212</v>
      </c>
      <c r="F1260" t="s">
        <v>215</v>
      </c>
    </row>
    <row r="1261" spans="1:6" x14ac:dyDescent="0.3">
      <c r="A1261">
        <v>1258</v>
      </c>
      <c r="B1261" t="s">
        <v>220</v>
      </c>
      <c r="C1261" s="4">
        <v>0</v>
      </c>
      <c r="D1261">
        <v>0</v>
      </c>
      <c r="E1261" t="s">
        <v>212</v>
      </c>
      <c r="F1261" t="s">
        <v>215</v>
      </c>
    </row>
    <row r="1262" spans="1:6" x14ac:dyDescent="0.3">
      <c r="A1262">
        <v>1259</v>
      </c>
      <c r="B1262" t="s">
        <v>220</v>
      </c>
      <c r="C1262" s="4">
        <v>0</v>
      </c>
      <c r="D1262">
        <v>0</v>
      </c>
      <c r="E1262" t="s">
        <v>212</v>
      </c>
      <c r="F1262" t="s">
        <v>215</v>
      </c>
    </row>
    <row r="1263" spans="1:6" x14ac:dyDescent="0.3">
      <c r="A1263">
        <v>1260</v>
      </c>
      <c r="B1263" t="s">
        <v>220</v>
      </c>
      <c r="C1263" s="4">
        <v>0</v>
      </c>
      <c r="D1263">
        <v>0</v>
      </c>
      <c r="E1263" t="s">
        <v>212</v>
      </c>
      <c r="F1263" t="s">
        <v>215</v>
      </c>
    </row>
    <row r="1264" spans="1:6" x14ac:dyDescent="0.3">
      <c r="A1264">
        <v>1261</v>
      </c>
      <c r="B1264" t="s">
        <v>220</v>
      </c>
      <c r="C1264" s="4">
        <v>0</v>
      </c>
      <c r="D1264">
        <v>0</v>
      </c>
      <c r="E1264" t="s">
        <v>212</v>
      </c>
      <c r="F1264" t="s">
        <v>215</v>
      </c>
    </row>
    <row r="1265" spans="1:6" x14ac:dyDescent="0.3">
      <c r="A1265">
        <v>1262</v>
      </c>
      <c r="B1265" t="s">
        <v>220</v>
      </c>
      <c r="C1265" s="4">
        <v>0</v>
      </c>
      <c r="D1265">
        <v>0</v>
      </c>
      <c r="E1265" t="s">
        <v>212</v>
      </c>
      <c r="F1265" t="s">
        <v>215</v>
      </c>
    </row>
    <row r="1266" spans="1:6" x14ac:dyDescent="0.3">
      <c r="A1266">
        <v>1263</v>
      </c>
      <c r="B1266" t="s">
        <v>220</v>
      </c>
      <c r="C1266" s="4">
        <v>0</v>
      </c>
      <c r="D1266">
        <v>0</v>
      </c>
      <c r="E1266" t="s">
        <v>212</v>
      </c>
      <c r="F1266" t="s">
        <v>215</v>
      </c>
    </row>
    <row r="1267" spans="1:6" x14ac:dyDescent="0.3">
      <c r="A1267">
        <v>1264</v>
      </c>
      <c r="B1267" t="s">
        <v>220</v>
      </c>
      <c r="C1267" s="4">
        <v>0</v>
      </c>
      <c r="D1267">
        <v>0</v>
      </c>
      <c r="E1267" t="s">
        <v>212</v>
      </c>
      <c r="F1267" t="s">
        <v>215</v>
      </c>
    </row>
    <row r="1268" spans="1:6" x14ac:dyDescent="0.3">
      <c r="A1268">
        <v>1265</v>
      </c>
      <c r="B1268" t="s">
        <v>220</v>
      </c>
      <c r="C1268" s="4">
        <v>0</v>
      </c>
      <c r="D1268">
        <v>0</v>
      </c>
      <c r="E1268" t="s">
        <v>212</v>
      </c>
      <c r="F1268" t="s">
        <v>215</v>
      </c>
    </row>
    <row r="1269" spans="1:6" x14ac:dyDescent="0.3">
      <c r="A1269">
        <v>1266</v>
      </c>
      <c r="B1269" t="s">
        <v>220</v>
      </c>
      <c r="C1269" s="4">
        <v>0</v>
      </c>
      <c r="D1269">
        <v>0</v>
      </c>
      <c r="E1269" t="s">
        <v>212</v>
      </c>
      <c r="F1269" t="s">
        <v>215</v>
      </c>
    </row>
    <row r="1270" spans="1:6" x14ac:dyDescent="0.3">
      <c r="A1270">
        <v>1267</v>
      </c>
      <c r="B1270" t="s">
        <v>220</v>
      </c>
      <c r="C1270" s="4">
        <v>0</v>
      </c>
      <c r="D1270">
        <v>0</v>
      </c>
      <c r="E1270" t="s">
        <v>212</v>
      </c>
      <c r="F1270" t="s">
        <v>215</v>
      </c>
    </row>
    <row r="1271" spans="1:6" x14ac:dyDescent="0.3">
      <c r="A1271">
        <v>1268</v>
      </c>
      <c r="B1271" t="s">
        <v>220</v>
      </c>
      <c r="C1271" s="4">
        <v>0</v>
      </c>
      <c r="D1271">
        <v>0</v>
      </c>
      <c r="E1271" t="s">
        <v>212</v>
      </c>
      <c r="F1271" t="s">
        <v>215</v>
      </c>
    </row>
    <row r="1272" spans="1:6" x14ac:dyDescent="0.3">
      <c r="A1272">
        <v>1269</v>
      </c>
      <c r="B1272" t="s">
        <v>220</v>
      </c>
      <c r="C1272" s="4">
        <v>0</v>
      </c>
      <c r="D1272">
        <v>0</v>
      </c>
      <c r="E1272" t="s">
        <v>212</v>
      </c>
      <c r="F1272" t="s">
        <v>215</v>
      </c>
    </row>
    <row r="1273" spans="1:6" x14ac:dyDescent="0.3">
      <c r="A1273">
        <v>1270</v>
      </c>
      <c r="B1273" t="s">
        <v>220</v>
      </c>
      <c r="C1273" s="4">
        <v>0</v>
      </c>
      <c r="D1273">
        <v>0</v>
      </c>
      <c r="E1273" t="s">
        <v>212</v>
      </c>
      <c r="F1273" t="s">
        <v>215</v>
      </c>
    </row>
    <row r="1274" spans="1:6" x14ac:dyDescent="0.3">
      <c r="A1274">
        <v>1271</v>
      </c>
      <c r="B1274" t="s">
        <v>220</v>
      </c>
      <c r="C1274" s="4">
        <v>0</v>
      </c>
      <c r="D1274">
        <v>0</v>
      </c>
      <c r="E1274" t="s">
        <v>212</v>
      </c>
      <c r="F1274" t="s">
        <v>215</v>
      </c>
    </row>
    <row r="1275" spans="1:6" x14ac:dyDescent="0.3">
      <c r="A1275">
        <v>1272</v>
      </c>
      <c r="B1275" t="s">
        <v>220</v>
      </c>
      <c r="C1275" s="4">
        <v>0</v>
      </c>
      <c r="D1275">
        <v>0</v>
      </c>
      <c r="E1275" t="s">
        <v>212</v>
      </c>
      <c r="F1275" t="s">
        <v>215</v>
      </c>
    </row>
    <row r="1276" spans="1:6" x14ac:dyDescent="0.3">
      <c r="A1276">
        <v>1273</v>
      </c>
      <c r="B1276" t="s">
        <v>220</v>
      </c>
      <c r="C1276" s="4">
        <v>0</v>
      </c>
      <c r="D1276">
        <v>0</v>
      </c>
      <c r="E1276" t="s">
        <v>212</v>
      </c>
      <c r="F1276" t="s">
        <v>215</v>
      </c>
    </row>
    <row r="1277" spans="1:6" x14ac:dyDescent="0.3">
      <c r="A1277">
        <v>1274</v>
      </c>
      <c r="B1277" t="s">
        <v>220</v>
      </c>
      <c r="C1277" s="4">
        <v>0</v>
      </c>
      <c r="D1277">
        <v>0</v>
      </c>
      <c r="E1277" t="s">
        <v>212</v>
      </c>
      <c r="F1277" t="s">
        <v>215</v>
      </c>
    </row>
    <row r="1278" spans="1:6" x14ac:dyDescent="0.3">
      <c r="A1278">
        <v>1275</v>
      </c>
      <c r="B1278" t="s">
        <v>220</v>
      </c>
      <c r="C1278" s="4">
        <v>0</v>
      </c>
      <c r="D1278">
        <v>0</v>
      </c>
      <c r="E1278" t="s">
        <v>212</v>
      </c>
      <c r="F1278" t="s">
        <v>215</v>
      </c>
    </row>
    <row r="1279" spans="1:6" x14ac:dyDescent="0.3">
      <c r="A1279">
        <v>1276</v>
      </c>
      <c r="B1279" t="s">
        <v>220</v>
      </c>
      <c r="C1279" s="4">
        <v>0</v>
      </c>
      <c r="D1279">
        <v>0</v>
      </c>
      <c r="E1279" t="s">
        <v>212</v>
      </c>
      <c r="F1279" t="s">
        <v>215</v>
      </c>
    </row>
    <row r="1280" spans="1:6" x14ac:dyDescent="0.3">
      <c r="A1280">
        <v>1277</v>
      </c>
      <c r="B1280" t="s">
        <v>220</v>
      </c>
      <c r="C1280" s="4">
        <v>0</v>
      </c>
      <c r="D1280">
        <v>0</v>
      </c>
      <c r="E1280" t="s">
        <v>212</v>
      </c>
      <c r="F1280" t="s">
        <v>215</v>
      </c>
    </row>
    <row r="1281" spans="1:6" x14ac:dyDescent="0.3">
      <c r="A1281">
        <v>1278</v>
      </c>
      <c r="B1281" t="s">
        <v>220</v>
      </c>
      <c r="C1281" s="4">
        <v>0</v>
      </c>
      <c r="D1281">
        <v>0</v>
      </c>
      <c r="E1281" t="s">
        <v>212</v>
      </c>
      <c r="F1281" t="s">
        <v>215</v>
      </c>
    </row>
    <row r="1282" spans="1:6" x14ac:dyDescent="0.3">
      <c r="A1282">
        <v>1279</v>
      </c>
      <c r="B1282" t="s">
        <v>220</v>
      </c>
      <c r="C1282" s="4">
        <v>0</v>
      </c>
      <c r="D1282">
        <v>0</v>
      </c>
      <c r="E1282" t="s">
        <v>212</v>
      </c>
      <c r="F1282" t="s">
        <v>215</v>
      </c>
    </row>
    <row r="1283" spans="1:6" x14ac:dyDescent="0.3">
      <c r="A1283">
        <v>1280</v>
      </c>
      <c r="B1283" t="s">
        <v>220</v>
      </c>
      <c r="C1283" s="4">
        <v>0</v>
      </c>
      <c r="D1283">
        <v>0</v>
      </c>
      <c r="E1283" t="s">
        <v>212</v>
      </c>
      <c r="F1283" t="s">
        <v>215</v>
      </c>
    </row>
    <row r="1284" spans="1:6" x14ac:dyDescent="0.3">
      <c r="A1284">
        <v>1281</v>
      </c>
      <c r="B1284" t="s">
        <v>220</v>
      </c>
      <c r="C1284" s="4">
        <v>0</v>
      </c>
      <c r="D1284">
        <v>0</v>
      </c>
      <c r="E1284" t="s">
        <v>212</v>
      </c>
      <c r="F1284" t="s">
        <v>215</v>
      </c>
    </row>
    <row r="1285" spans="1:6" x14ac:dyDescent="0.3">
      <c r="A1285">
        <v>1282</v>
      </c>
      <c r="B1285" t="s">
        <v>220</v>
      </c>
      <c r="C1285" s="4">
        <v>0</v>
      </c>
      <c r="D1285">
        <v>0</v>
      </c>
      <c r="E1285" t="s">
        <v>212</v>
      </c>
      <c r="F1285" t="s">
        <v>215</v>
      </c>
    </row>
    <row r="1286" spans="1:6" x14ac:dyDescent="0.3">
      <c r="A1286">
        <v>1283</v>
      </c>
      <c r="B1286" t="s">
        <v>220</v>
      </c>
      <c r="C1286" s="4">
        <v>0</v>
      </c>
      <c r="D1286">
        <v>0</v>
      </c>
      <c r="E1286" t="s">
        <v>212</v>
      </c>
      <c r="F1286" t="s">
        <v>215</v>
      </c>
    </row>
    <row r="1287" spans="1:6" x14ac:dyDescent="0.3">
      <c r="A1287">
        <v>1284</v>
      </c>
      <c r="B1287" t="s">
        <v>220</v>
      </c>
      <c r="C1287" s="4">
        <v>0</v>
      </c>
      <c r="D1287">
        <v>0</v>
      </c>
      <c r="E1287" t="s">
        <v>212</v>
      </c>
      <c r="F1287" t="s">
        <v>215</v>
      </c>
    </row>
    <row r="1288" spans="1:6" x14ac:dyDescent="0.3">
      <c r="A1288">
        <v>1285</v>
      </c>
      <c r="B1288" t="s">
        <v>220</v>
      </c>
      <c r="C1288" s="4">
        <v>0</v>
      </c>
      <c r="D1288">
        <v>0</v>
      </c>
      <c r="E1288" t="s">
        <v>212</v>
      </c>
      <c r="F1288" t="s">
        <v>215</v>
      </c>
    </row>
    <row r="1289" spans="1:6" x14ac:dyDescent="0.3">
      <c r="A1289">
        <v>1286</v>
      </c>
      <c r="B1289" t="s">
        <v>220</v>
      </c>
      <c r="C1289" s="4">
        <v>0</v>
      </c>
      <c r="D1289">
        <v>0</v>
      </c>
      <c r="E1289" t="s">
        <v>212</v>
      </c>
      <c r="F1289" t="s">
        <v>215</v>
      </c>
    </row>
    <row r="1290" spans="1:6" x14ac:dyDescent="0.3">
      <c r="A1290">
        <v>1287</v>
      </c>
      <c r="B1290" t="s">
        <v>220</v>
      </c>
      <c r="C1290" s="4">
        <v>0</v>
      </c>
      <c r="D1290">
        <v>0</v>
      </c>
      <c r="E1290" t="s">
        <v>212</v>
      </c>
      <c r="F1290" t="s">
        <v>215</v>
      </c>
    </row>
    <row r="1291" spans="1:6" x14ac:dyDescent="0.3">
      <c r="A1291">
        <v>1288</v>
      </c>
      <c r="B1291" t="s">
        <v>220</v>
      </c>
      <c r="C1291" s="4">
        <v>0</v>
      </c>
      <c r="D1291">
        <v>0</v>
      </c>
      <c r="E1291" t="s">
        <v>212</v>
      </c>
      <c r="F1291" t="s">
        <v>215</v>
      </c>
    </row>
    <row r="1292" spans="1:6" x14ac:dyDescent="0.3">
      <c r="A1292">
        <v>1289</v>
      </c>
      <c r="B1292" t="s">
        <v>220</v>
      </c>
      <c r="C1292" s="4">
        <v>0</v>
      </c>
      <c r="D1292">
        <v>0</v>
      </c>
      <c r="E1292" t="s">
        <v>212</v>
      </c>
      <c r="F1292" t="s">
        <v>215</v>
      </c>
    </row>
    <row r="1293" spans="1:6" x14ac:dyDescent="0.3">
      <c r="A1293">
        <v>1290</v>
      </c>
      <c r="B1293" t="s">
        <v>220</v>
      </c>
      <c r="C1293" s="4">
        <v>0</v>
      </c>
      <c r="D1293">
        <v>0</v>
      </c>
      <c r="E1293" t="s">
        <v>212</v>
      </c>
      <c r="F1293" t="s">
        <v>215</v>
      </c>
    </row>
    <row r="1294" spans="1:6" x14ac:dyDescent="0.3">
      <c r="A1294">
        <v>1291</v>
      </c>
      <c r="B1294" t="s">
        <v>220</v>
      </c>
      <c r="C1294" s="4">
        <v>0</v>
      </c>
      <c r="D1294">
        <v>0</v>
      </c>
      <c r="E1294" t="s">
        <v>212</v>
      </c>
      <c r="F1294" t="s">
        <v>215</v>
      </c>
    </row>
    <row r="1295" spans="1:6" x14ac:dyDescent="0.3">
      <c r="A1295">
        <v>1292</v>
      </c>
      <c r="B1295" t="s">
        <v>220</v>
      </c>
      <c r="C1295" s="4">
        <v>0</v>
      </c>
      <c r="D1295">
        <v>0</v>
      </c>
      <c r="E1295" t="s">
        <v>212</v>
      </c>
      <c r="F1295" t="s">
        <v>215</v>
      </c>
    </row>
    <row r="1296" spans="1:6" x14ac:dyDescent="0.3">
      <c r="A1296">
        <v>1293</v>
      </c>
      <c r="B1296" t="s">
        <v>220</v>
      </c>
      <c r="C1296" s="4">
        <v>0</v>
      </c>
      <c r="D1296">
        <v>0</v>
      </c>
      <c r="E1296" t="s">
        <v>212</v>
      </c>
      <c r="F1296" t="s">
        <v>215</v>
      </c>
    </row>
    <row r="1297" spans="1:6" x14ac:dyDescent="0.3">
      <c r="A1297">
        <v>1294</v>
      </c>
      <c r="B1297" t="s">
        <v>220</v>
      </c>
      <c r="C1297" s="4">
        <v>0</v>
      </c>
      <c r="D1297">
        <v>0</v>
      </c>
      <c r="E1297" t="s">
        <v>212</v>
      </c>
      <c r="F1297" t="s">
        <v>215</v>
      </c>
    </row>
    <row r="1298" spans="1:6" x14ac:dyDescent="0.3">
      <c r="A1298">
        <v>1295</v>
      </c>
      <c r="B1298" t="s">
        <v>220</v>
      </c>
      <c r="C1298" s="4">
        <v>0</v>
      </c>
      <c r="D1298">
        <v>0</v>
      </c>
      <c r="E1298" t="s">
        <v>212</v>
      </c>
      <c r="F1298" t="s">
        <v>215</v>
      </c>
    </row>
    <row r="1299" spans="1:6" x14ac:dyDescent="0.3">
      <c r="A1299">
        <v>1296</v>
      </c>
      <c r="B1299" t="s">
        <v>220</v>
      </c>
      <c r="C1299" s="4">
        <v>0</v>
      </c>
      <c r="D1299">
        <v>0</v>
      </c>
      <c r="E1299" t="s">
        <v>212</v>
      </c>
      <c r="F1299" t="s">
        <v>215</v>
      </c>
    </row>
    <row r="1300" spans="1:6" x14ac:dyDescent="0.3">
      <c r="A1300">
        <v>1297</v>
      </c>
      <c r="B1300" t="s">
        <v>220</v>
      </c>
      <c r="C1300" s="4">
        <v>0</v>
      </c>
      <c r="D1300">
        <v>0</v>
      </c>
      <c r="E1300" t="s">
        <v>212</v>
      </c>
      <c r="F1300" t="s">
        <v>215</v>
      </c>
    </row>
    <row r="1301" spans="1:6" x14ac:dyDescent="0.3">
      <c r="A1301">
        <v>1298</v>
      </c>
      <c r="B1301" t="s">
        <v>220</v>
      </c>
      <c r="C1301" s="4">
        <v>0</v>
      </c>
      <c r="D1301">
        <v>0</v>
      </c>
      <c r="E1301" t="s">
        <v>212</v>
      </c>
      <c r="F1301" t="s">
        <v>215</v>
      </c>
    </row>
    <row r="1302" spans="1:6" x14ac:dyDescent="0.3">
      <c r="A1302">
        <v>1299</v>
      </c>
      <c r="B1302" t="s">
        <v>220</v>
      </c>
      <c r="C1302" s="4">
        <v>0</v>
      </c>
      <c r="D1302">
        <v>0</v>
      </c>
      <c r="E1302" t="s">
        <v>212</v>
      </c>
      <c r="F1302" t="s">
        <v>215</v>
      </c>
    </row>
    <row r="1303" spans="1:6" x14ac:dyDescent="0.3">
      <c r="A1303">
        <v>1300</v>
      </c>
      <c r="B1303" t="s">
        <v>220</v>
      </c>
      <c r="C1303" s="4">
        <v>0</v>
      </c>
      <c r="D1303">
        <v>0</v>
      </c>
      <c r="E1303" t="s">
        <v>212</v>
      </c>
      <c r="F1303" t="s">
        <v>215</v>
      </c>
    </row>
    <row r="1304" spans="1:6" x14ac:dyDescent="0.3">
      <c r="A1304">
        <v>1301</v>
      </c>
      <c r="B1304" t="s">
        <v>220</v>
      </c>
      <c r="C1304" s="4">
        <v>0</v>
      </c>
      <c r="D1304">
        <v>0</v>
      </c>
      <c r="E1304" t="s">
        <v>212</v>
      </c>
      <c r="F1304" t="s">
        <v>215</v>
      </c>
    </row>
    <row r="1305" spans="1:6" x14ac:dyDescent="0.3">
      <c r="A1305">
        <v>1302</v>
      </c>
      <c r="B1305" t="s">
        <v>220</v>
      </c>
      <c r="C1305" s="4">
        <v>0</v>
      </c>
      <c r="D1305">
        <v>0</v>
      </c>
      <c r="E1305" t="s">
        <v>212</v>
      </c>
      <c r="F1305" t="s">
        <v>215</v>
      </c>
    </row>
    <row r="1306" spans="1:6" x14ac:dyDescent="0.3">
      <c r="A1306">
        <v>1303</v>
      </c>
      <c r="B1306" t="s">
        <v>220</v>
      </c>
      <c r="C1306" s="4">
        <v>0</v>
      </c>
      <c r="D1306">
        <v>0</v>
      </c>
      <c r="E1306" t="s">
        <v>212</v>
      </c>
      <c r="F1306" t="s">
        <v>215</v>
      </c>
    </row>
    <row r="1307" spans="1:6" x14ac:dyDescent="0.3">
      <c r="A1307">
        <v>1304</v>
      </c>
      <c r="B1307" t="s">
        <v>220</v>
      </c>
      <c r="C1307" s="4">
        <v>0</v>
      </c>
      <c r="D1307">
        <v>0</v>
      </c>
      <c r="E1307" t="s">
        <v>212</v>
      </c>
      <c r="F1307" t="s">
        <v>215</v>
      </c>
    </row>
    <row r="1308" spans="1:6" x14ac:dyDescent="0.3">
      <c r="A1308">
        <v>1305</v>
      </c>
      <c r="B1308" t="s">
        <v>220</v>
      </c>
      <c r="C1308" s="4">
        <v>0</v>
      </c>
      <c r="D1308">
        <v>0</v>
      </c>
      <c r="E1308" t="s">
        <v>212</v>
      </c>
      <c r="F1308" t="s">
        <v>215</v>
      </c>
    </row>
    <row r="1309" spans="1:6" x14ac:dyDescent="0.3">
      <c r="A1309">
        <v>1306</v>
      </c>
      <c r="B1309" t="s">
        <v>220</v>
      </c>
      <c r="C1309" s="4">
        <v>0</v>
      </c>
      <c r="D1309">
        <v>0</v>
      </c>
      <c r="E1309" t="s">
        <v>212</v>
      </c>
      <c r="F1309" t="s">
        <v>215</v>
      </c>
    </row>
    <row r="1310" spans="1:6" x14ac:dyDescent="0.3">
      <c r="A1310">
        <v>1307</v>
      </c>
      <c r="B1310" t="s">
        <v>220</v>
      </c>
      <c r="C1310" s="4">
        <v>0</v>
      </c>
      <c r="D1310">
        <v>0</v>
      </c>
      <c r="E1310" t="s">
        <v>212</v>
      </c>
      <c r="F1310" t="s">
        <v>215</v>
      </c>
    </row>
    <row r="1311" spans="1:6" x14ac:dyDescent="0.3">
      <c r="A1311">
        <v>1308</v>
      </c>
      <c r="B1311" t="s">
        <v>220</v>
      </c>
      <c r="C1311" s="4">
        <v>0</v>
      </c>
      <c r="D1311">
        <v>0</v>
      </c>
      <c r="E1311" t="s">
        <v>212</v>
      </c>
      <c r="F1311" t="s">
        <v>215</v>
      </c>
    </row>
    <row r="1312" spans="1:6" x14ac:dyDescent="0.3">
      <c r="A1312">
        <v>1309</v>
      </c>
      <c r="B1312" t="s">
        <v>220</v>
      </c>
      <c r="C1312" s="4">
        <v>0</v>
      </c>
      <c r="D1312">
        <v>0</v>
      </c>
      <c r="E1312" t="s">
        <v>212</v>
      </c>
      <c r="F1312" t="s">
        <v>215</v>
      </c>
    </row>
    <row r="1313" spans="1:6" x14ac:dyDescent="0.3">
      <c r="A1313">
        <v>1310</v>
      </c>
      <c r="B1313" t="s">
        <v>220</v>
      </c>
      <c r="C1313" s="4">
        <v>0</v>
      </c>
      <c r="D1313">
        <v>0</v>
      </c>
      <c r="E1313" t="s">
        <v>212</v>
      </c>
      <c r="F1313" t="s">
        <v>215</v>
      </c>
    </row>
    <row r="1314" spans="1:6" x14ac:dyDescent="0.3">
      <c r="A1314">
        <v>1311</v>
      </c>
      <c r="B1314" t="s">
        <v>220</v>
      </c>
      <c r="C1314" s="4">
        <v>0</v>
      </c>
      <c r="D1314">
        <v>0</v>
      </c>
      <c r="E1314" t="s">
        <v>212</v>
      </c>
      <c r="F1314" t="s">
        <v>215</v>
      </c>
    </row>
    <row r="1315" spans="1:6" x14ac:dyDescent="0.3">
      <c r="A1315">
        <v>1312</v>
      </c>
      <c r="B1315" t="s">
        <v>220</v>
      </c>
      <c r="C1315" s="4">
        <v>0</v>
      </c>
      <c r="D1315">
        <v>0</v>
      </c>
      <c r="E1315" t="s">
        <v>212</v>
      </c>
      <c r="F1315" t="s">
        <v>215</v>
      </c>
    </row>
    <row r="1316" spans="1:6" x14ac:dyDescent="0.3">
      <c r="A1316">
        <v>1313</v>
      </c>
      <c r="B1316" t="s">
        <v>220</v>
      </c>
      <c r="C1316" s="4">
        <v>0</v>
      </c>
      <c r="D1316">
        <v>0</v>
      </c>
      <c r="E1316" t="s">
        <v>212</v>
      </c>
      <c r="F1316" t="s">
        <v>215</v>
      </c>
    </row>
    <row r="1317" spans="1:6" x14ac:dyDescent="0.3">
      <c r="A1317">
        <v>1314</v>
      </c>
      <c r="B1317" t="s">
        <v>220</v>
      </c>
      <c r="C1317" s="4">
        <v>0</v>
      </c>
      <c r="D1317">
        <v>0</v>
      </c>
      <c r="E1317" t="s">
        <v>212</v>
      </c>
      <c r="F1317" t="s">
        <v>215</v>
      </c>
    </row>
    <row r="1318" spans="1:6" x14ac:dyDescent="0.3">
      <c r="A1318">
        <v>1315</v>
      </c>
      <c r="B1318" t="s">
        <v>220</v>
      </c>
      <c r="C1318" s="4">
        <v>0</v>
      </c>
      <c r="D1318">
        <v>0</v>
      </c>
      <c r="E1318" t="s">
        <v>212</v>
      </c>
      <c r="F1318" t="s">
        <v>215</v>
      </c>
    </row>
    <row r="1319" spans="1:6" x14ac:dyDescent="0.3">
      <c r="A1319">
        <v>1316</v>
      </c>
      <c r="B1319" t="s">
        <v>220</v>
      </c>
      <c r="C1319" s="4">
        <v>0</v>
      </c>
      <c r="D1319">
        <v>0</v>
      </c>
      <c r="E1319" t="s">
        <v>212</v>
      </c>
      <c r="F1319" t="s">
        <v>215</v>
      </c>
    </row>
    <row r="1320" spans="1:6" x14ac:dyDescent="0.3">
      <c r="A1320">
        <v>1317</v>
      </c>
      <c r="B1320" t="s">
        <v>220</v>
      </c>
      <c r="C1320" s="4">
        <v>0</v>
      </c>
      <c r="D1320">
        <v>0</v>
      </c>
      <c r="E1320" t="s">
        <v>212</v>
      </c>
      <c r="F1320" t="s">
        <v>215</v>
      </c>
    </row>
    <row r="1321" spans="1:6" x14ac:dyDescent="0.3">
      <c r="A1321">
        <v>1318</v>
      </c>
      <c r="B1321" t="s">
        <v>220</v>
      </c>
      <c r="C1321" s="4">
        <v>0</v>
      </c>
      <c r="D1321">
        <v>0</v>
      </c>
      <c r="E1321" t="s">
        <v>212</v>
      </c>
      <c r="F1321" t="s">
        <v>215</v>
      </c>
    </row>
    <row r="1322" spans="1:6" x14ac:dyDescent="0.3">
      <c r="A1322">
        <v>1319</v>
      </c>
      <c r="B1322" t="s">
        <v>220</v>
      </c>
      <c r="C1322" s="4">
        <v>0</v>
      </c>
      <c r="D1322">
        <v>0</v>
      </c>
      <c r="E1322" t="s">
        <v>212</v>
      </c>
      <c r="F1322" t="s">
        <v>215</v>
      </c>
    </row>
    <row r="1323" spans="1:6" x14ac:dyDescent="0.3">
      <c r="A1323">
        <v>1320</v>
      </c>
      <c r="B1323" t="s">
        <v>220</v>
      </c>
      <c r="C1323" s="4">
        <v>0</v>
      </c>
      <c r="D1323">
        <v>0</v>
      </c>
      <c r="E1323" t="s">
        <v>212</v>
      </c>
      <c r="F1323" t="s">
        <v>215</v>
      </c>
    </row>
    <row r="1324" spans="1:6" x14ac:dyDescent="0.3">
      <c r="A1324">
        <v>1321</v>
      </c>
      <c r="B1324" t="s">
        <v>220</v>
      </c>
      <c r="C1324" s="4">
        <v>0</v>
      </c>
      <c r="D1324">
        <v>0</v>
      </c>
      <c r="E1324" t="s">
        <v>212</v>
      </c>
      <c r="F1324" t="s">
        <v>215</v>
      </c>
    </row>
    <row r="1325" spans="1:6" x14ac:dyDescent="0.3">
      <c r="A1325">
        <v>1322</v>
      </c>
      <c r="B1325" t="s">
        <v>220</v>
      </c>
      <c r="C1325" s="4">
        <v>0</v>
      </c>
      <c r="D1325">
        <v>0</v>
      </c>
      <c r="E1325" t="s">
        <v>212</v>
      </c>
      <c r="F1325" t="s">
        <v>215</v>
      </c>
    </row>
    <row r="1326" spans="1:6" x14ac:dyDescent="0.3">
      <c r="A1326">
        <v>1323</v>
      </c>
      <c r="B1326" t="s">
        <v>220</v>
      </c>
      <c r="C1326" s="4">
        <v>0</v>
      </c>
      <c r="D1326">
        <v>0</v>
      </c>
      <c r="E1326" t="s">
        <v>212</v>
      </c>
      <c r="F1326" t="s">
        <v>215</v>
      </c>
    </row>
    <row r="1327" spans="1:6" x14ac:dyDescent="0.3">
      <c r="A1327">
        <v>1324</v>
      </c>
      <c r="B1327" t="s">
        <v>220</v>
      </c>
      <c r="C1327" s="4">
        <v>0</v>
      </c>
      <c r="D1327">
        <v>0</v>
      </c>
      <c r="E1327" t="s">
        <v>212</v>
      </c>
      <c r="F1327" t="s">
        <v>215</v>
      </c>
    </row>
    <row r="1328" spans="1:6" x14ac:dyDescent="0.3">
      <c r="A1328">
        <v>1325</v>
      </c>
      <c r="B1328" t="s">
        <v>220</v>
      </c>
      <c r="C1328" s="4">
        <v>0</v>
      </c>
      <c r="D1328">
        <v>0</v>
      </c>
      <c r="E1328" t="s">
        <v>212</v>
      </c>
      <c r="F1328" t="s">
        <v>215</v>
      </c>
    </row>
    <row r="1329" spans="1:6" x14ac:dyDescent="0.3">
      <c r="A1329">
        <v>1326</v>
      </c>
      <c r="B1329" t="s">
        <v>220</v>
      </c>
      <c r="C1329" s="4">
        <v>0</v>
      </c>
      <c r="D1329">
        <v>0</v>
      </c>
      <c r="E1329" t="s">
        <v>212</v>
      </c>
      <c r="F1329" t="s">
        <v>215</v>
      </c>
    </row>
    <row r="1330" spans="1:6" x14ac:dyDescent="0.3">
      <c r="A1330">
        <v>1327</v>
      </c>
      <c r="B1330" t="s">
        <v>220</v>
      </c>
      <c r="C1330" s="4">
        <v>0</v>
      </c>
      <c r="D1330">
        <v>0</v>
      </c>
      <c r="E1330" t="s">
        <v>212</v>
      </c>
      <c r="F1330" t="s">
        <v>215</v>
      </c>
    </row>
    <row r="1331" spans="1:6" x14ac:dyDescent="0.3">
      <c r="A1331">
        <v>1328</v>
      </c>
      <c r="B1331" t="s">
        <v>220</v>
      </c>
      <c r="C1331" s="4">
        <v>0</v>
      </c>
      <c r="D1331">
        <v>0</v>
      </c>
      <c r="E1331" t="s">
        <v>212</v>
      </c>
      <c r="F1331" t="s">
        <v>215</v>
      </c>
    </row>
    <row r="1332" spans="1:6" x14ac:dyDescent="0.3">
      <c r="A1332">
        <v>1329</v>
      </c>
      <c r="B1332" t="s">
        <v>220</v>
      </c>
      <c r="C1332" s="4">
        <v>0</v>
      </c>
      <c r="D1332">
        <v>0</v>
      </c>
      <c r="E1332" t="s">
        <v>212</v>
      </c>
      <c r="F1332" t="s">
        <v>215</v>
      </c>
    </row>
    <row r="1333" spans="1:6" x14ac:dyDescent="0.3">
      <c r="A1333">
        <v>1330</v>
      </c>
      <c r="B1333" t="s">
        <v>220</v>
      </c>
      <c r="C1333" s="4">
        <v>0</v>
      </c>
      <c r="D1333">
        <v>0</v>
      </c>
      <c r="E1333" t="s">
        <v>212</v>
      </c>
      <c r="F1333" t="s">
        <v>215</v>
      </c>
    </row>
    <row r="1334" spans="1:6" x14ac:dyDescent="0.3">
      <c r="A1334">
        <v>1331</v>
      </c>
      <c r="B1334" t="s">
        <v>220</v>
      </c>
      <c r="C1334" s="4">
        <v>0</v>
      </c>
      <c r="D1334">
        <v>0</v>
      </c>
      <c r="E1334" t="s">
        <v>212</v>
      </c>
      <c r="F1334" t="s">
        <v>215</v>
      </c>
    </row>
    <row r="1335" spans="1:6" x14ac:dyDescent="0.3">
      <c r="A1335">
        <v>1332</v>
      </c>
      <c r="B1335" t="s">
        <v>220</v>
      </c>
      <c r="C1335" s="4">
        <v>0</v>
      </c>
      <c r="D1335">
        <v>0</v>
      </c>
      <c r="E1335" t="s">
        <v>212</v>
      </c>
      <c r="F1335" t="s">
        <v>215</v>
      </c>
    </row>
    <row r="1336" spans="1:6" x14ac:dyDescent="0.3">
      <c r="A1336">
        <v>1333</v>
      </c>
      <c r="B1336" t="s">
        <v>220</v>
      </c>
      <c r="C1336" s="4">
        <v>0</v>
      </c>
      <c r="D1336">
        <v>0</v>
      </c>
      <c r="E1336" t="s">
        <v>212</v>
      </c>
      <c r="F1336" t="s">
        <v>215</v>
      </c>
    </row>
    <row r="1337" spans="1:6" x14ac:dyDescent="0.3">
      <c r="A1337">
        <v>1334</v>
      </c>
      <c r="B1337" t="s">
        <v>220</v>
      </c>
      <c r="C1337" s="4">
        <v>0</v>
      </c>
      <c r="D1337">
        <v>0</v>
      </c>
      <c r="E1337" t="s">
        <v>212</v>
      </c>
      <c r="F1337" t="s">
        <v>215</v>
      </c>
    </row>
    <row r="1338" spans="1:6" x14ac:dyDescent="0.3">
      <c r="A1338">
        <v>1335</v>
      </c>
      <c r="B1338" t="s">
        <v>220</v>
      </c>
      <c r="C1338" s="4">
        <v>0</v>
      </c>
      <c r="D1338">
        <v>0</v>
      </c>
      <c r="E1338" t="s">
        <v>212</v>
      </c>
      <c r="F1338" t="s">
        <v>215</v>
      </c>
    </row>
    <row r="1339" spans="1:6" x14ac:dyDescent="0.3">
      <c r="A1339">
        <v>1336</v>
      </c>
      <c r="B1339" t="s">
        <v>220</v>
      </c>
      <c r="C1339" s="4">
        <v>0</v>
      </c>
      <c r="D1339">
        <v>0</v>
      </c>
      <c r="E1339" t="s">
        <v>212</v>
      </c>
      <c r="F1339" t="s">
        <v>215</v>
      </c>
    </row>
    <row r="1340" spans="1:6" x14ac:dyDescent="0.3">
      <c r="A1340">
        <v>1337</v>
      </c>
      <c r="B1340" t="s">
        <v>220</v>
      </c>
      <c r="C1340" s="4">
        <v>0</v>
      </c>
      <c r="D1340">
        <v>0</v>
      </c>
      <c r="E1340" t="s">
        <v>212</v>
      </c>
      <c r="F1340" t="s">
        <v>215</v>
      </c>
    </row>
    <row r="1341" spans="1:6" x14ac:dyDescent="0.3">
      <c r="A1341">
        <v>1338</v>
      </c>
      <c r="B1341" t="s">
        <v>220</v>
      </c>
      <c r="C1341" s="4">
        <v>0</v>
      </c>
      <c r="D1341">
        <v>0</v>
      </c>
      <c r="E1341" t="s">
        <v>212</v>
      </c>
      <c r="F1341" t="s">
        <v>215</v>
      </c>
    </row>
    <row r="1342" spans="1:6" x14ac:dyDescent="0.3">
      <c r="A1342">
        <v>1339</v>
      </c>
      <c r="B1342" t="s">
        <v>220</v>
      </c>
      <c r="C1342" s="4">
        <v>0</v>
      </c>
      <c r="D1342">
        <v>0</v>
      </c>
      <c r="E1342" t="s">
        <v>212</v>
      </c>
      <c r="F1342" t="s">
        <v>215</v>
      </c>
    </row>
    <row r="1343" spans="1:6" x14ac:dyDescent="0.3">
      <c r="A1343">
        <v>1340</v>
      </c>
      <c r="B1343" t="s">
        <v>220</v>
      </c>
      <c r="C1343" s="4">
        <v>0</v>
      </c>
      <c r="D1343">
        <v>0</v>
      </c>
      <c r="E1343" t="s">
        <v>212</v>
      </c>
      <c r="F1343" t="s">
        <v>215</v>
      </c>
    </row>
    <row r="1344" spans="1:6" x14ac:dyDescent="0.3">
      <c r="A1344">
        <v>1341</v>
      </c>
      <c r="B1344" t="s">
        <v>220</v>
      </c>
      <c r="C1344" s="4">
        <v>0</v>
      </c>
      <c r="D1344">
        <v>0</v>
      </c>
      <c r="E1344" t="s">
        <v>212</v>
      </c>
      <c r="F1344" t="s">
        <v>215</v>
      </c>
    </row>
    <row r="1345" spans="1:6" x14ac:dyDescent="0.3">
      <c r="A1345">
        <v>1342</v>
      </c>
      <c r="B1345" t="s">
        <v>220</v>
      </c>
      <c r="C1345" s="4">
        <v>0</v>
      </c>
      <c r="D1345">
        <v>0</v>
      </c>
      <c r="E1345" t="s">
        <v>212</v>
      </c>
      <c r="F1345" t="s">
        <v>215</v>
      </c>
    </row>
    <row r="1346" spans="1:6" x14ac:dyDescent="0.3">
      <c r="A1346">
        <v>1343</v>
      </c>
      <c r="B1346" t="s">
        <v>220</v>
      </c>
      <c r="C1346" s="4">
        <v>0</v>
      </c>
      <c r="D1346">
        <v>0</v>
      </c>
      <c r="E1346" t="s">
        <v>212</v>
      </c>
      <c r="F1346" t="s">
        <v>215</v>
      </c>
    </row>
    <row r="1347" spans="1:6" x14ac:dyDescent="0.3">
      <c r="A1347">
        <v>1344</v>
      </c>
      <c r="B1347" t="s">
        <v>220</v>
      </c>
      <c r="C1347" s="4">
        <v>0</v>
      </c>
      <c r="D1347">
        <v>0</v>
      </c>
      <c r="E1347" t="s">
        <v>212</v>
      </c>
      <c r="F1347" t="s">
        <v>215</v>
      </c>
    </row>
    <row r="1348" spans="1:6" x14ac:dyDescent="0.3">
      <c r="A1348">
        <v>1345</v>
      </c>
      <c r="B1348" t="s">
        <v>220</v>
      </c>
      <c r="C1348" s="4">
        <v>0</v>
      </c>
      <c r="D1348">
        <v>0</v>
      </c>
      <c r="E1348" t="s">
        <v>212</v>
      </c>
      <c r="F1348" t="s">
        <v>215</v>
      </c>
    </row>
    <row r="1349" spans="1:6" x14ac:dyDescent="0.3">
      <c r="A1349">
        <v>1346</v>
      </c>
      <c r="B1349" t="s">
        <v>220</v>
      </c>
      <c r="C1349" s="4">
        <v>0</v>
      </c>
      <c r="D1349">
        <v>0</v>
      </c>
      <c r="E1349" t="s">
        <v>212</v>
      </c>
      <c r="F1349" t="s">
        <v>215</v>
      </c>
    </row>
    <row r="1350" spans="1:6" x14ac:dyDescent="0.3">
      <c r="A1350">
        <v>1347</v>
      </c>
      <c r="B1350" t="s">
        <v>220</v>
      </c>
      <c r="C1350" s="4">
        <v>0</v>
      </c>
      <c r="D1350">
        <v>0</v>
      </c>
      <c r="E1350" t="s">
        <v>212</v>
      </c>
      <c r="F1350" t="s">
        <v>215</v>
      </c>
    </row>
    <row r="1351" spans="1:6" x14ac:dyDescent="0.3">
      <c r="A1351">
        <v>1348</v>
      </c>
      <c r="B1351" t="s">
        <v>220</v>
      </c>
      <c r="C1351" s="4">
        <v>0</v>
      </c>
      <c r="D1351">
        <v>0</v>
      </c>
      <c r="E1351" t="s">
        <v>212</v>
      </c>
      <c r="F1351" t="s">
        <v>215</v>
      </c>
    </row>
    <row r="1352" spans="1:6" x14ac:dyDescent="0.3">
      <c r="A1352">
        <v>1349</v>
      </c>
      <c r="B1352" t="s">
        <v>220</v>
      </c>
      <c r="C1352" s="4">
        <v>0</v>
      </c>
      <c r="D1352">
        <v>0</v>
      </c>
      <c r="E1352" t="s">
        <v>212</v>
      </c>
      <c r="F1352" t="s">
        <v>215</v>
      </c>
    </row>
    <row r="1353" spans="1:6" x14ac:dyDescent="0.3">
      <c r="A1353">
        <v>1350</v>
      </c>
      <c r="B1353" t="s">
        <v>220</v>
      </c>
      <c r="C1353" s="4">
        <v>0</v>
      </c>
      <c r="D1353">
        <v>0</v>
      </c>
      <c r="E1353" t="s">
        <v>212</v>
      </c>
      <c r="F1353" t="s">
        <v>215</v>
      </c>
    </row>
    <row r="1354" spans="1:6" x14ac:dyDescent="0.3">
      <c r="A1354">
        <v>1351</v>
      </c>
      <c r="B1354" t="s">
        <v>220</v>
      </c>
      <c r="C1354" s="4">
        <v>0</v>
      </c>
      <c r="D1354">
        <v>0</v>
      </c>
      <c r="E1354" t="s">
        <v>212</v>
      </c>
      <c r="F1354" t="s">
        <v>215</v>
      </c>
    </row>
    <row r="1355" spans="1:6" x14ac:dyDescent="0.3">
      <c r="A1355">
        <v>1352</v>
      </c>
      <c r="B1355" t="s">
        <v>220</v>
      </c>
      <c r="C1355" s="4">
        <v>0</v>
      </c>
      <c r="D1355">
        <v>0</v>
      </c>
      <c r="E1355" t="s">
        <v>212</v>
      </c>
      <c r="F1355" t="s">
        <v>215</v>
      </c>
    </row>
    <row r="1356" spans="1:6" x14ac:dyDescent="0.3">
      <c r="A1356">
        <v>1353</v>
      </c>
      <c r="B1356" t="s">
        <v>220</v>
      </c>
      <c r="C1356" s="4">
        <v>0</v>
      </c>
      <c r="D1356">
        <v>0</v>
      </c>
      <c r="E1356" t="s">
        <v>212</v>
      </c>
      <c r="F1356"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356"/>
  <sheetViews>
    <sheetView topLeftCell="A3" workbookViewId="0">
      <selection activeCell="A4" sqref="A4"/>
    </sheetView>
  </sheetViews>
  <sheetFormatPr baseColWidth="10" defaultColWidth="9.109375" defaultRowHeight="14.4" x14ac:dyDescent="0.3"/>
  <cols>
    <col min="1" max="1" width="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222</v>
      </c>
      <c r="C4">
        <v>40309</v>
      </c>
      <c r="D4">
        <v>0</v>
      </c>
      <c r="E4" t="s">
        <v>212</v>
      </c>
      <c r="F4" t="s">
        <v>215</v>
      </c>
    </row>
    <row r="5" spans="1:6" x14ac:dyDescent="0.3">
      <c r="A5">
        <v>2</v>
      </c>
      <c r="B5" t="s">
        <v>222</v>
      </c>
      <c r="C5">
        <v>24838</v>
      </c>
      <c r="D5">
        <v>0</v>
      </c>
      <c r="E5" t="s">
        <v>212</v>
      </c>
      <c r="F5" t="s">
        <v>215</v>
      </c>
    </row>
    <row r="6" spans="1:6" x14ac:dyDescent="0.3">
      <c r="A6">
        <v>3</v>
      </c>
      <c r="B6" t="s">
        <v>222</v>
      </c>
      <c r="C6">
        <v>9143.5</v>
      </c>
      <c r="D6">
        <v>0</v>
      </c>
      <c r="E6" t="s">
        <v>212</v>
      </c>
      <c r="F6" t="s">
        <v>215</v>
      </c>
    </row>
    <row r="7" spans="1:6" x14ac:dyDescent="0.3">
      <c r="A7">
        <v>4</v>
      </c>
      <c r="B7" t="s">
        <v>222</v>
      </c>
      <c r="C7">
        <v>14015.5</v>
      </c>
      <c r="D7">
        <v>0</v>
      </c>
      <c r="E7" t="s">
        <v>212</v>
      </c>
      <c r="F7" t="s">
        <v>215</v>
      </c>
    </row>
    <row r="8" spans="1:6" x14ac:dyDescent="0.3">
      <c r="A8">
        <v>5</v>
      </c>
      <c r="B8" t="s">
        <v>222</v>
      </c>
      <c r="C8">
        <v>9143.5</v>
      </c>
      <c r="D8">
        <v>0</v>
      </c>
      <c r="E8" t="s">
        <v>212</v>
      </c>
      <c r="F8" t="s">
        <v>215</v>
      </c>
    </row>
    <row r="9" spans="1:6" x14ac:dyDescent="0.3">
      <c r="A9">
        <v>6</v>
      </c>
      <c r="B9" t="s">
        <v>222</v>
      </c>
      <c r="C9">
        <v>14015.5</v>
      </c>
      <c r="D9">
        <v>0</v>
      </c>
      <c r="E9" t="s">
        <v>212</v>
      </c>
      <c r="F9" t="s">
        <v>215</v>
      </c>
    </row>
    <row r="10" spans="1:6" x14ac:dyDescent="0.3">
      <c r="A10">
        <v>7</v>
      </c>
      <c r="B10" t="s">
        <v>222</v>
      </c>
      <c r="C10">
        <v>9143.5</v>
      </c>
      <c r="D10">
        <v>0</v>
      </c>
      <c r="E10" t="s">
        <v>212</v>
      </c>
      <c r="F10" t="s">
        <v>215</v>
      </c>
    </row>
    <row r="11" spans="1:6" x14ac:dyDescent="0.3">
      <c r="A11">
        <v>8</v>
      </c>
      <c r="B11" t="s">
        <v>222</v>
      </c>
      <c r="C11">
        <v>14015.5</v>
      </c>
      <c r="D11">
        <v>0</v>
      </c>
      <c r="E11" t="s">
        <v>212</v>
      </c>
      <c r="F11" t="s">
        <v>215</v>
      </c>
    </row>
    <row r="12" spans="1:6" x14ac:dyDescent="0.3">
      <c r="A12">
        <v>9</v>
      </c>
      <c r="B12" t="s">
        <v>222</v>
      </c>
      <c r="C12">
        <v>6778</v>
      </c>
      <c r="D12">
        <v>0</v>
      </c>
      <c r="E12" t="s">
        <v>212</v>
      </c>
      <c r="F12" t="s">
        <v>215</v>
      </c>
    </row>
    <row r="13" spans="1:6" x14ac:dyDescent="0.3">
      <c r="A13">
        <v>10</v>
      </c>
      <c r="B13" t="s">
        <v>222</v>
      </c>
      <c r="C13">
        <v>14015.5</v>
      </c>
      <c r="D13">
        <v>0</v>
      </c>
      <c r="E13" t="s">
        <v>212</v>
      </c>
      <c r="F13" t="s">
        <v>215</v>
      </c>
    </row>
    <row r="14" spans="1:6" x14ac:dyDescent="0.3">
      <c r="A14">
        <v>11</v>
      </c>
      <c r="B14" t="s">
        <v>222</v>
      </c>
      <c r="C14">
        <v>9143.5</v>
      </c>
      <c r="D14">
        <v>0</v>
      </c>
      <c r="E14" t="s">
        <v>212</v>
      </c>
      <c r="F14" t="s">
        <v>215</v>
      </c>
    </row>
    <row r="15" spans="1:6" x14ac:dyDescent="0.3">
      <c r="A15">
        <v>12</v>
      </c>
      <c r="B15" t="s">
        <v>222</v>
      </c>
      <c r="C15">
        <v>24838</v>
      </c>
      <c r="D15">
        <v>0</v>
      </c>
      <c r="E15" t="s">
        <v>212</v>
      </c>
      <c r="F15" t="s">
        <v>215</v>
      </c>
    </row>
    <row r="16" spans="1:6" x14ac:dyDescent="0.3">
      <c r="A16">
        <v>13</v>
      </c>
      <c r="B16" t="s">
        <v>222</v>
      </c>
      <c r="C16">
        <v>9143.5</v>
      </c>
      <c r="D16">
        <v>0</v>
      </c>
      <c r="E16" t="s">
        <v>212</v>
      </c>
      <c r="F16" t="s">
        <v>215</v>
      </c>
    </row>
    <row r="17" spans="1:6" x14ac:dyDescent="0.3">
      <c r="A17">
        <v>14</v>
      </c>
      <c r="B17" t="s">
        <v>222</v>
      </c>
      <c r="C17">
        <v>14015.5</v>
      </c>
      <c r="D17">
        <v>0</v>
      </c>
      <c r="E17" t="s">
        <v>212</v>
      </c>
      <c r="F17" t="s">
        <v>215</v>
      </c>
    </row>
    <row r="18" spans="1:6" x14ac:dyDescent="0.3">
      <c r="A18">
        <v>15</v>
      </c>
      <c r="B18" t="s">
        <v>222</v>
      </c>
      <c r="C18">
        <v>9143.5</v>
      </c>
      <c r="D18">
        <v>0</v>
      </c>
      <c r="E18" t="s">
        <v>212</v>
      </c>
      <c r="F18" t="s">
        <v>215</v>
      </c>
    </row>
    <row r="19" spans="1:6" x14ac:dyDescent="0.3">
      <c r="A19">
        <v>16</v>
      </c>
      <c r="B19" t="s">
        <v>222</v>
      </c>
      <c r="C19">
        <v>14015.5</v>
      </c>
      <c r="D19">
        <v>0</v>
      </c>
      <c r="E19" t="s">
        <v>212</v>
      </c>
      <c r="F19" t="s">
        <v>215</v>
      </c>
    </row>
    <row r="20" spans="1:6" x14ac:dyDescent="0.3">
      <c r="A20">
        <v>17</v>
      </c>
      <c r="B20" t="s">
        <v>222</v>
      </c>
      <c r="C20">
        <v>9143.5</v>
      </c>
      <c r="D20">
        <v>0</v>
      </c>
      <c r="E20" t="s">
        <v>212</v>
      </c>
      <c r="F20" t="s">
        <v>215</v>
      </c>
    </row>
    <row r="21" spans="1:6" x14ac:dyDescent="0.3">
      <c r="A21">
        <v>18</v>
      </c>
      <c r="B21" t="s">
        <v>222</v>
      </c>
      <c r="C21">
        <v>9143.5</v>
      </c>
      <c r="D21">
        <v>0</v>
      </c>
      <c r="E21" t="s">
        <v>212</v>
      </c>
      <c r="F21" t="s">
        <v>215</v>
      </c>
    </row>
    <row r="22" spans="1:6" x14ac:dyDescent="0.3">
      <c r="A22">
        <v>19</v>
      </c>
      <c r="B22" t="s">
        <v>222</v>
      </c>
      <c r="C22">
        <v>24838</v>
      </c>
      <c r="D22">
        <v>0</v>
      </c>
      <c r="E22" t="s">
        <v>212</v>
      </c>
      <c r="F22" t="s">
        <v>215</v>
      </c>
    </row>
    <row r="23" spans="1:6" x14ac:dyDescent="0.3">
      <c r="A23">
        <v>20</v>
      </c>
      <c r="B23" t="s">
        <v>222</v>
      </c>
      <c r="C23">
        <v>9143.5</v>
      </c>
      <c r="D23">
        <v>0</v>
      </c>
      <c r="E23" t="s">
        <v>212</v>
      </c>
      <c r="F23" t="s">
        <v>215</v>
      </c>
    </row>
    <row r="24" spans="1:6" x14ac:dyDescent="0.3">
      <c r="A24">
        <v>21</v>
      </c>
      <c r="B24" t="s">
        <v>222</v>
      </c>
      <c r="C24">
        <v>14015.5</v>
      </c>
      <c r="D24">
        <v>0</v>
      </c>
      <c r="E24" t="s">
        <v>212</v>
      </c>
      <c r="F24" t="s">
        <v>215</v>
      </c>
    </row>
    <row r="25" spans="1:6" x14ac:dyDescent="0.3">
      <c r="A25">
        <v>22</v>
      </c>
      <c r="B25" t="s">
        <v>222</v>
      </c>
      <c r="C25">
        <v>9143.5</v>
      </c>
      <c r="D25">
        <v>0</v>
      </c>
      <c r="E25" t="s">
        <v>212</v>
      </c>
      <c r="F25" t="s">
        <v>215</v>
      </c>
    </row>
    <row r="26" spans="1:6" x14ac:dyDescent="0.3">
      <c r="A26">
        <v>23</v>
      </c>
      <c r="B26" t="s">
        <v>222</v>
      </c>
      <c r="C26">
        <v>0</v>
      </c>
      <c r="D26">
        <v>0</v>
      </c>
      <c r="E26" t="s">
        <v>212</v>
      </c>
      <c r="F26" t="s">
        <v>215</v>
      </c>
    </row>
    <row r="27" spans="1:6" x14ac:dyDescent="0.3">
      <c r="A27">
        <v>24</v>
      </c>
      <c r="B27" t="s">
        <v>222</v>
      </c>
      <c r="C27">
        <v>9143.5</v>
      </c>
      <c r="D27">
        <v>0</v>
      </c>
      <c r="E27" t="s">
        <v>212</v>
      </c>
      <c r="F27" t="s">
        <v>215</v>
      </c>
    </row>
    <row r="28" spans="1:6" x14ac:dyDescent="0.3">
      <c r="A28">
        <v>25</v>
      </c>
      <c r="B28" t="s">
        <v>222</v>
      </c>
      <c r="C28">
        <v>9143.5</v>
      </c>
      <c r="D28">
        <v>0</v>
      </c>
      <c r="E28" t="s">
        <v>212</v>
      </c>
      <c r="F28" t="s">
        <v>215</v>
      </c>
    </row>
    <row r="29" spans="1:6" x14ac:dyDescent="0.3">
      <c r="A29">
        <v>26</v>
      </c>
      <c r="B29" t="s">
        <v>222</v>
      </c>
      <c r="C29">
        <v>9143.5</v>
      </c>
      <c r="D29">
        <v>0</v>
      </c>
      <c r="E29" t="s">
        <v>212</v>
      </c>
      <c r="F29" t="s">
        <v>215</v>
      </c>
    </row>
    <row r="30" spans="1:6" x14ac:dyDescent="0.3">
      <c r="A30">
        <v>27</v>
      </c>
      <c r="B30" t="s">
        <v>222</v>
      </c>
      <c r="C30">
        <v>24838</v>
      </c>
      <c r="D30">
        <v>0</v>
      </c>
      <c r="E30" t="s">
        <v>212</v>
      </c>
      <c r="F30" t="s">
        <v>215</v>
      </c>
    </row>
    <row r="31" spans="1:6" x14ac:dyDescent="0.3">
      <c r="A31">
        <v>28</v>
      </c>
      <c r="B31" t="s">
        <v>222</v>
      </c>
      <c r="C31">
        <v>14015.5</v>
      </c>
      <c r="D31">
        <v>0</v>
      </c>
      <c r="E31" t="s">
        <v>212</v>
      </c>
      <c r="F31" t="s">
        <v>215</v>
      </c>
    </row>
    <row r="32" spans="1:6" x14ac:dyDescent="0.3">
      <c r="A32">
        <v>29</v>
      </c>
      <c r="B32" t="s">
        <v>222</v>
      </c>
      <c r="C32">
        <v>6778</v>
      </c>
      <c r="D32">
        <v>0</v>
      </c>
      <c r="E32" t="s">
        <v>212</v>
      </c>
      <c r="F32" t="s">
        <v>215</v>
      </c>
    </row>
    <row r="33" spans="1:6" x14ac:dyDescent="0.3">
      <c r="A33">
        <v>30</v>
      </c>
      <c r="B33" t="s">
        <v>222</v>
      </c>
      <c r="C33">
        <v>9143.5</v>
      </c>
      <c r="D33">
        <v>0</v>
      </c>
      <c r="E33" t="s">
        <v>212</v>
      </c>
      <c r="F33" t="s">
        <v>215</v>
      </c>
    </row>
    <row r="34" spans="1:6" x14ac:dyDescent="0.3">
      <c r="A34">
        <v>31</v>
      </c>
      <c r="B34" t="s">
        <v>222</v>
      </c>
      <c r="C34">
        <v>14015.5</v>
      </c>
      <c r="D34">
        <v>0</v>
      </c>
      <c r="E34" t="s">
        <v>212</v>
      </c>
      <c r="F34" t="s">
        <v>215</v>
      </c>
    </row>
    <row r="35" spans="1:6" x14ac:dyDescent="0.3">
      <c r="A35">
        <v>32</v>
      </c>
      <c r="B35" t="s">
        <v>222</v>
      </c>
      <c r="C35">
        <v>9143.5</v>
      </c>
      <c r="D35">
        <v>0</v>
      </c>
      <c r="E35" t="s">
        <v>212</v>
      </c>
      <c r="F35" t="s">
        <v>215</v>
      </c>
    </row>
    <row r="36" spans="1:6" x14ac:dyDescent="0.3">
      <c r="A36">
        <v>33</v>
      </c>
      <c r="B36" t="s">
        <v>222</v>
      </c>
      <c r="C36">
        <v>9143.5</v>
      </c>
      <c r="D36">
        <v>0</v>
      </c>
      <c r="E36" t="s">
        <v>212</v>
      </c>
      <c r="F36" t="s">
        <v>215</v>
      </c>
    </row>
    <row r="37" spans="1:6" x14ac:dyDescent="0.3">
      <c r="A37">
        <v>34</v>
      </c>
      <c r="B37" t="s">
        <v>222</v>
      </c>
      <c r="C37">
        <v>14015.5</v>
      </c>
      <c r="D37">
        <v>0</v>
      </c>
      <c r="E37" t="s">
        <v>212</v>
      </c>
      <c r="F37" t="s">
        <v>215</v>
      </c>
    </row>
    <row r="38" spans="1:6" x14ac:dyDescent="0.3">
      <c r="A38">
        <v>35</v>
      </c>
      <c r="B38" t="s">
        <v>222</v>
      </c>
      <c r="C38">
        <v>9143.5</v>
      </c>
      <c r="D38">
        <v>0</v>
      </c>
      <c r="E38" t="s">
        <v>212</v>
      </c>
      <c r="F38" t="s">
        <v>215</v>
      </c>
    </row>
    <row r="39" spans="1:6" x14ac:dyDescent="0.3">
      <c r="A39">
        <v>36</v>
      </c>
      <c r="B39" t="s">
        <v>222</v>
      </c>
      <c r="C39">
        <v>0</v>
      </c>
      <c r="D39">
        <v>0</v>
      </c>
      <c r="E39" t="s">
        <v>212</v>
      </c>
      <c r="F39" t="s">
        <v>215</v>
      </c>
    </row>
    <row r="40" spans="1:6" x14ac:dyDescent="0.3">
      <c r="A40">
        <v>37</v>
      </c>
      <c r="B40" t="s">
        <v>222</v>
      </c>
      <c r="C40">
        <v>14015.5</v>
      </c>
      <c r="D40">
        <v>0</v>
      </c>
      <c r="E40" t="s">
        <v>212</v>
      </c>
      <c r="F40" t="s">
        <v>215</v>
      </c>
    </row>
    <row r="41" spans="1:6" x14ac:dyDescent="0.3">
      <c r="A41">
        <v>38</v>
      </c>
      <c r="B41" t="s">
        <v>222</v>
      </c>
      <c r="C41">
        <v>9143.5</v>
      </c>
      <c r="D41">
        <v>0</v>
      </c>
      <c r="E41" t="s">
        <v>212</v>
      </c>
      <c r="F41" t="s">
        <v>215</v>
      </c>
    </row>
    <row r="42" spans="1:6" x14ac:dyDescent="0.3">
      <c r="A42">
        <v>39</v>
      </c>
      <c r="B42" t="s">
        <v>222</v>
      </c>
      <c r="C42">
        <v>0</v>
      </c>
      <c r="D42">
        <v>0</v>
      </c>
      <c r="E42" t="s">
        <v>212</v>
      </c>
      <c r="F42" t="s">
        <v>215</v>
      </c>
    </row>
    <row r="43" spans="1:6" x14ac:dyDescent="0.3">
      <c r="A43">
        <v>40</v>
      </c>
      <c r="B43" t="s">
        <v>222</v>
      </c>
      <c r="C43">
        <v>14015.5</v>
      </c>
      <c r="D43">
        <v>0</v>
      </c>
      <c r="E43" t="s">
        <v>212</v>
      </c>
      <c r="F43" t="s">
        <v>215</v>
      </c>
    </row>
    <row r="44" spans="1:6" x14ac:dyDescent="0.3">
      <c r="A44">
        <v>41</v>
      </c>
      <c r="B44" t="s">
        <v>222</v>
      </c>
      <c r="C44">
        <v>27430.5</v>
      </c>
      <c r="D44">
        <v>0</v>
      </c>
      <c r="E44" t="s">
        <v>212</v>
      </c>
      <c r="F44" t="s">
        <v>215</v>
      </c>
    </row>
    <row r="45" spans="1:6" x14ac:dyDescent="0.3">
      <c r="A45">
        <v>42</v>
      </c>
      <c r="B45" t="s">
        <v>222</v>
      </c>
      <c r="C45">
        <v>5117.47</v>
      </c>
      <c r="D45">
        <v>0</v>
      </c>
      <c r="E45" t="s">
        <v>212</v>
      </c>
      <c r="F45" t="s">
        <v>215</v>
      </c>
    </row>
    <row r="46" spans="1:6" x14ac:dyDescent="0.3">
      <c r="A46">
        <v>43</v>
      </c>
      <c r="B46" t="s">
        <v>222</v>
      </c>
      <c r="C46">
        <v>5117.47</v>
      </c>
      <c r="D46">
        <v>0</v>
      </c>
      <c r="E46" t="s">
        <v>212</v>
      </c>
      <c r="F46" t="s">
        <v>215</v>
      </c>
    </row>
    <row r="47" spans="1:6" x14ac:dyDescent="0.3">
      <c r="A47">
        <v>44</v>
      </c>
      <c r="B47" t="s">
        <v>222</v>
      </c>
      <c r="C47">
        <v>5117.47</v>
      </c>
      <c r="D47">
        <v>0</v>
      </c>
      <c r="E47" t="s">
        <v>212</v>
      </c>
      <c r="F47" t="s">
        <v>215</v>
      </c>
    </row>
    <row r="48" spans="1:6" x14ac:dyDescent="0.3">
      <c r="A48">
        <v>45</v>
      </c>
      <c r="B48" t="s">
        <v>222</v>
      </c>
      <c r="C48">
        <v>5456.38</v>
      </c>
      <c r="D48">
        <v>0</v>
      </c>
      <c r="E48" t="s">
        <v>212</v>
      </c>
      <c r="F48" t="s">
        <v>215</v>
      </c>
    </row>
    <row r="49" spans="1:6" x14ac:dyDescent="0.3">
      <c r="A49">
        <v>46</v>
      </c>
      <c r="B49" t="s">
        <v>222</v>
      </c>
      <c r="C49">
        <v>5117.47</v>
      </c>
      <c r="D49">
        <v>0</v>
      </c>
      <c r="E49" t="s">
        <v>212</v>
      </c>
      <c r="F49" t="s">
        <v>215</v>
      </c>
    </row>
    <row r="50" spans="1:6" x14ac:dyDescent="0.3">
      <c r="A50">
        <v>47</v>
      </c>
      <c r="B50" t="s">
        <v>222</v>
      </c>
      <c r="C50">
        <v>3274.4700000000003</v>
      </c>
      <c r="D50">
        <v>0</v>
      </c>
      <c r="E50" t="s">
        <v>212</v>
      </c>
      <c r="F50" t="s">
        <v>215</v>
      </c>
    </row>
    <row r="51" spans="1:6" x14ac:dyDescent="0.3">
      <c r="A51">
        <v>48</v>
      </c>
      <c r="B51" t="s">
        <v>222</v>
      </c>
      <c r="C51">
        <v>2273.8000000000002</v>
      </c>
      <c r="D51">
        <v>0</v>
      </c>
      <c r="E51" t="s">
        <v>212</v>
      </c>
      <c r="F51" t="s">
        <v>215</v>
      </c>
    </row>
    <row r="52" spans="1:6" x14ac:dyDescent="0.3">
      <c r="A52">
        <v>49</v>
      </c>
      <c r="B52" t="s">
        <v>222</v>
      </c>
      <c r="C52">
        <v>3274.4700000000003</v>
      </c>
      <c r="D52">
        <v>0</v>
      </c>
      <c r="E52" t="s">
        <v>212</v>
      </c>
      <c r="F52" t="s">
        <v>215</v>
      </c>
    </row>
    <row r="53" spans="1:6" x14ac:dyDescent="0.3">
      <c r="A53">
        <v>50</v>
      </c>
      <c r="B53" t="s">
        <v>222</v>
      </c>
      <c r="C53">
        <v>2273.8000000000002</v>
      </c>
      <c r="D53">
        <v>0</v>
      </c>
      <c r="E53" t="s">
        <v>212</v>
      </c>
      <c r="F53" t="s">
        <v>215</v>
      </c>
    </row>
    <row r="54" spans="1:6" x14ac:dyDescent="0.3">
      <c r="A54">
        <v>51</v>
      </c>
      <c r="B54" t="s">
        <v>222</v>
      </c>
      <c r="C54">
        <v>3274.4700000000003</v>
      </c>
      <c r="D54">
        <v>0</v>
      </c>
      <c r="E54" t="s">
        <v>212</v>
      </c>
      <c r="F54" t="s">
        <v>215</v>
      </c>
    </row>
    <row r="55" spans="1:6" x14ac:dyDescent="0.3">
      <c r="A55">
        <v>52</v>
      </c>
      <c r="B55" t="s">
        <v>222</v>
      </c>
      <c r="C55">
        <v>3274.4700000000003</v>
      </c>
      <c r="D55">
        <v>0</v>
      </c>
      <c r="E55" t="s">
        <v>212</v>
      </c>
      <c r="F55" t="s">
        <v>215</v>
      </c>
    </row>
    <row r="56" spans="1:6" x14ac:dyDescent="0.3">
      <c r="A56">
        <v>53</v>
      </c>
      <c r="B56" t="s">
        <v>222</v>
      </c>
      <c r="C56">
        <v>3274.4700000000003</v>
      </c>
      <c r="D56">
        <v>0</v>
      </c>
      <c r="E56" t="s">
        <v>212</v>
      </c>
      <c r="F56" t="s">
        <v>215</v>
      </c>
    </row>
    <row r="57" spans="1:6" x14ac:dyDescent="0.3">
      <c r="A57">
        <v>54</v>
      </c>
      <c r="B57" t="s">
        <v>222</v>
      </c>
      <c r="C57">
        <v>3274.4700000000003</v>
      </c>
      <c r="D57">
        <v>0</v>
      </c>
      <c r="E57" t="s">
        <v>212</v>
      </c>
      <c r="F57" t="s">
        <v>215</v>
      </c>
    </row>
    <row r="58" spans="1:6" x14ac:dyDescent="0.3">
      <c r="A58">
        <v>55</v>
      </c>
      <c r="B58" t="s">
        <v>222</v>
      </c>
      <c r="C58">
        <v>3274.4700000000003</v>
      </c>
      <c r="D58">
        <v>0</v>
      </c>
      <c r="E58" t="s">
        <v>212</v>
      </c>
      <c r="F58" t="s">
        <v>215</v>
      </c>
    </row>
    <row r="59" spans="1:6" x14ac:dyDescent="0.3">
      <c r="A59">
        <v>56</v>
      </c>
      <c r="B59" t="s">
        <v>222</v>
      </c>
      <c r="C59">
        <v>3274.4700000000003</v>
      </c>
      <c r="D59">
        <v>0</v>
      </c>
      <c r="E59" t="s">
        <v>212</v>
      </c>
      <c r="F59" t="s">
        <v>215</v>
      </c>
    </row>
    <row r="60" spans="1:6" x14ac:dyDescent="0.3">
      <c r="A60">
        <v>57</v>
      </c>
      <c r="B60" t="s">
        <v>222</v>
      </c>
      <c r="C60">
        <v>3274.4700000000003</v>
      </c>
      <c r="D60">
        <v>0</v>
      </c>
      <c r="E60" t="s">
        <v>212</v>
      </c>
      <c r="F60" t="s">
        <v>215</v>
      </c>
    </row>
    <row r="61" spans="1:6" x14ac:dyDescent="0.3">
      <c r="A61">
        <v>58</v>
      </c>
      <c r="B61" t="s">
        <v>222</v>
      </c>
      <c r="C61">
        <v>3274.4700000000003</v>
      </c>
      <c r="D61">
        <v>0</v>
      </c>
      <c r="E61" t="s">
        <v>212</v>
      </c>
      <c r="F61" t="s">
        <v>215</v>
      </c>
    </row>
    <row r="62" spans="1:6" x14ac:dyDescent="0.3">
      <c r="A62">
        <v>59</v>
      </c>
      <c r="B62" t="s">
        <v>222</v>
      </c>
      <c r="C62">
        <v>3274.4700000000003</v>
      </c>
      <c r="D62">
        <v>0</v>
      </c>
      <c r="E62" t="s">
        <v>212</v>
      </c>
      <c r="F62" t="s">
        <v>215</v>
      </c>
    </row>
    <row r="63" spans="1:6" x14ac:dyDescent="0.3">
      <c r="A63">
        <v>60</v>
      </c>
      <c r="B63" t="s">
        <v>222</v>
      </c>
      <c r="C63">
        <v>3929.2200000000003</v>
      </c>
      <c r="D63">
        <v>0</v>
      </c>
      <c r="E63" t="s">
        <v>212</v>
      </c>
      <c r="F63" t="s">
        <v>215</v>
      </c>
    </row>
    <row r="64" spans="1:6" x14ac:dyDescent="0.3">
      <c r="A64">
        <v>61</v>
      </c>
      <c r="B64" t="s">
        <v>222</v>
      </c>
      <c r="C64">
        <v>3274.4700000000003</v>
      </c>
      <c r="D64">
        <v>0</v>
      </c>
      <c r="E64" t="s">
        <v>212</v>
      </c>
      <c r="F64" t="s">
        <v>215</v>
      </c>
    </row>
    <row r="65" spans="1:6" x14ac:dyDescent="0.3">
      <c r="A65">
        <v>62</v>
      </c>
      <c r="B65" t="s">
        <v>222</v>
      </c>
      <c r="C65">
        <v>3274.4700000000003</v>
      </c>
      <c r="D65">
        <v>0</v>
      </c>
      <c r="E65" t="s">
        <v>212</v>
      </c>
      <c r="F65" t="s">
        <v>215</v>
      </c>
    </row>
    <row r="66" spans="1:6" x14ac:dyDescent="0.3">
      <c r="A66">
        <v>63</v>
      </c>
      <c r="B66" t="s">
        <v>222</v>
      </c>
      <c r="C66">
        <v>3274.4700000000003</v>
      </c>
      <c r="D66">
        <v>0</v>
      </c>
      <c r="E66" t="s">
        <v>212</v>
      </c>
      <c r="F66" t="s">
        <v>215</v>
      </c>
    </row>
    <row r="67" spans="1:6" x14ac:dyDescent="0.3">
      <c r="A67">
        <v>64</v>
      </c>
      <c r="B67" t="s">
        <v>222</v>
      </c>
      <c r="C67">
        <v>3274.4700000000003</v>
      </c>
      <c r="D67">
        <v>0</v>
      </c>
      <c r="E67" t="s">
        <v>212</v>
      </c>
      <c r="F67" t="s">
        <v>215</v>
      </c>
    </row>
    <row r="68" spans="1:6" x14ac:dyDescent="0.3">
      <c r="A68">
        <v>65</v>
      </c>
      <c r="B68" t="s">
        <v>222</v>
      </c>
      <c r="C68">
        <v>3274.4700000000003</v>
      </c>
      <c r="D68">
        <v>0</v>
      </c>
      <c r="E68" t="s">
        <v>212</v>
      </c>
      <c r="F68" t="s">
        <v>215</v>
      </c>
    </row>
    <row r="69" spans="1:6" x14ac:dyDescent="0.3">
      <c r="A69">
        <v>66</v>
      </c>
      <c r="B69" t="s">
        <v>222</v>
      </c>
      <c r="C69">
        <v>3274.4700000000003</v>
      </c>
      <c r="D69">
        <v>0</v>
      </c>
      <c r="E69" t="s">
        <v>212</v>
      </c>
      <c r="F69" t="s">
        <v>215</v>
      </c>
    </row>
    <row r="70" spans="1:6" x14ac:dyDescent="0.3">
      <c r="A70">
        <v>67</v>
      </c>
      <c r="B70" t="s">
        <v>222</v>
      </c>
      <c r="C70">
        <v>3274.4700000000003</v>
      </c>
      <c r="D70">
        <v>0</v>
      </c>
      <c r="E70" t="s">
        <v>212</v>
      </c>
      <c r="F70" t="s">
        <v>215</v>
      </c>
    </row>
    <row r="71" spans="1:6" x14ac:dyDescent="0.3">
      <c r="A71">
        <v>68</v>
      </c>
      <c r="B71" t="s">
        <v>222</v>
      </c>
      <c r="C71">
        <v>2273.8000000000002</v>
      </c>
      <c r="D71">
        <v>0</v>
      </c>
      <c r="E71" t="s">
        <v>212</v>
      </c>
      <c r="F71" t="s">
        <v>215</v>
      </c>
    </row>
    <row r="72" spans="1:6" x14ac:dyDescent="0.3">
      <c r="A72">
        <v>69</v>
      </c>
      <c r="B72" t="s">
        <v>222</v>
      </c>
      <c r="C72">
        <v>3274.4700000000003</v>
      </c>
      <c r="D72">
        <v>0</v>
      </c>
      <c r="E72" t="s">
        <v>212</v>
      </c>
      <c r="F72" t="s">
        <v>215</v>
      </c>
    </row>
    <row r="73" spans="1:6" x14ac:dyDescent="0.3">
      <c r="A73">
        <v>70</v>
      </c>
      <c r="B73" t="s">
        <v>222</v>
      </c>
      <c r="C73">
        <v>3274.4700000000003</v>
      </c>
      <c r="D73">
        <v>0</v>
      </c>
      <c r="E73" t="s">
        <v>212</v>
      </c>
      <c r="F73" t="s">
        <v>215</v>
      </c>
    </row>
    <row r="74" spans="1:6" x14ac:dyDescent="0.3">
      <c r="A74">
        <v>71</v>
      </c>
      <c r="B74" t="s">
        <v>222</v>
      </c>
      <c r="C74">
        <v>3274.4700000000003</v>
      </c>
      <c r="D74">
        <v>0</v>
      </c>
      <c r="E74" t="s">
        <v>212</v>
      </c>
      <c r="F74" t="s">
        <v>215</v>
      </c>
    </row>
    <row r="75" spans="1:6" x14ac:dyDescent="0.3">
      <c r="A75">
        <v>72</v>
      </c>
      <c r="B75" t="s">
        <v>222</v>
      </c>
      <c r="C75">
        <v>3274.4700000000003</v>
      </c>
      <c r="D75">
        <v>0</v>
      </c>
      <c r="E75" t="s">
        <v>212</v>
      </c>
      <c r="F75" t="s">
        <v>215</v>
      </c>
    </row>
    <row r="76" spans="1:6" x14ac:dyDescent="0.3">
      <c r="A76">
        <v>73</v>
      </c>
      <c r="B76" t="s">
        <v>222</v>
      </c>
      <c r="C76">
        <v>3274.4700000000003</v>
      </c>
      <c r="D76">
        <v>0</v>
      </c>
      <c r="E76" t="s">
        <v>212</v>
      </c>
      <c r="F76" t="s">
        <v>215</v>
      </c>
    </row>
    <row r="77" spans="1:6" x14ac:dyDescent="0.3">
      <c r="A77">
        <v>74</v>
      </c>
      <c r="B77" t="s">
        <v>222</v>
      </c>
      <c r="C77">
        <v>3274.4700000000003</v>
      </c>
      <c r="D77">
        <v>0</v>
      </c>
      <c r="E77" t="s">
        <v>212</v>
      </c>
      <c r="F77" t="s">
        <v>215</v>
      </c>
    </row>
    <row r="78" spans="1:6" x14ac:dyDescent="0.3">
      <c r="A78">
        <v>75</v>
      </c>
      <c r="B78" t="s">
        <v>222</v>
      </c>
      <c r="C78">
        <v>3274.4700000000003</v>
      </c>
      <c r="D78">
        <v>0</v>
      </c>
      <c r="E78" t="s">
        <v>212</v>
      </c>
      <c r="F78" t="s">
        <v>215</v>
      </c>
    </row>
    <row r="79" spans="1:6" x14ac:dyDescent="0.3">
      <c r="A79">
        <v>76</v>
      </c>
      <c r="B79" t="s">
        <v>222</v>
      </c>
      <c r="C79">
        <v>3274.4700000000003</v>
      </c>
      <c r="D79">
        <v>0</v>
      </c>
      <c r="E79" t="s">
        <v>212</v>
      </c>
      <c r="F79" t="s">
        <v>215</v>
      </c>
    </row>
    <row r="80" spans="1:6" x14ac:dyDescent="0.3">
      <c r="A80">
        <v>77</v>
      </c>
      <c r="B80" t="s">
        <v>222</v>
      </c>
      <c r="C80">
        <v>3274.4700000000003</v>
      </c>
      <c r="D80">
        <v>0</v>
      </c>
      <c r="E80" t="s">
        <v>212</v>
      </c>
      <c r="F80" t="s">
        <v>215</v>
      </c>
    </row>
    <row r="81" spans="1:6" x14ac:dyDescent="0.3">
      <c r="A81">
        <v>78</v>
      </c>
      <c r="B81" t="s">
        <v>222</v>
      </c>
      <c r="C81">
        <v>3274.4700000000003</v>
      </c>
      <c r="D81">
        <v>0</v>
      </c>
      <c r="E81" t="s">
        <v>212</v>
      </c>
      <c r="F81" t="s">
        <v>215</v>
      </c>
    </row>
    <row r="82" spans="1:6" x14ac:dyDescent="0.3">
      <c r="A82">
        <v>79</v>
      </c>
      <c r="B82" t="s">
        <v>222</v>
      </c>
      <c r="C82">
        <v>3425.17</v>
      </c>
      <c r="D82">
        <v>0</v>
      </c>
      <c r="E82" t="s">
        <v>212</v>
      </c>
      <c r="F82" t="s">
        <v>215</v>
      </c>
    </row>
    <row r="83" spans="1:6" x14ac:dyDescent="0.3">
      <c r="A83">
        <v>80</v>
      </c>
      <c r="B83" t="s">
        <v>222</v>
      </c>
      <c r="C83">
        <v>3274.4700000000003</v>
      </c>
      <c r="D83">
        <v>0</v>
      </c>
      <c r="E83" t="s">
        <v>212</v>
      </c>
      <c r="F83" t="s">
        <v>215</v>
      </c>
    </row>
    <row r="84" spans="1:6" x14ac:dyDescent="0.3">
      <c r="A84">
        <v>81</v>
      </c>
      <c r="B84" t="s">
        <v>222</v>
      </c>
      <c r="C84">
        <v>3274.4700000000003</v>
      </c>
      <c r="D84">
        <v>0</v>
      </c>
      <c r="E84" t="s">
        <v>212</v>
      </c>
      <c r="F84" t="s">
        <v>215</v>
      </c>
    </row>
    <row r="85" spans="1:6" x14ac:dyDescent="0.3">
      <c r="A85">
        <v>82</v>
      </c>
      <c r="B85" t="s">
        <v>222</v>
      </c>
      <c r="C85">
        <v>3274.4700000000003</v>
      </c>
      <c r="D85">
        <v>0</v>
      </c>
      <c r="E85" t="s">
        <v>212</v>
      </c>
      <c r="F85" t="s">
        <v>215</v>
      </c>
    </row>
    <row r="86" spans="1:6" x14ac:dyDescent="0.3">
      <c r="A86">
        <v>83</v>
      </c>
      <c r="B86" t="s">
        <v>222</v>
      </c>
      <c r="C86">
        <v>3274.4700000000003</v>
      </c>
      <c r="D86">
        <v>0</v>
      </c>
      <c r="E86" t="s">
        <v>212</v>
      </c>
      <c r="F86" t="s">
        <v>215</v>
      </c>
    </row>
    <row r="87" spans="1:6" x14ac:dyDescent="0.3">
      <c r="A87">
        <v>84</v>
      </c>
      <c r="B87" t="s">
        <v>222</v>
      </c>
      <c r="C87">
        <v>1520.3</v>
      </c>
      <c r="D87">
        <v>0</v>
      </c>
      <c r="E87" t="s">
        <v>212</v>
      </c>
      <c r="F87" t="s">
        <v>215</v>
      </c>
    </row>
    <row r="88" spans="1:6" x14ac:dyDescent="0.3">
      <c r="A88">
        <v>85</v>
      </c>
      <c r="B88" t="s">
        <v>222</v>
      </c>
      <c r="C88">
        <v>3274.4700000000003</v>
      </c>
      <c r="D88">
        <v>0</v>
      </c>
      <c r="E88" t="s">
        <v>212</v>
      </c>
      <c r="F88" t="s">
        <v>215</v>
      </c>
    </row>
    <row r="89" spans="1:6" x14ac:dyDescent="0.3">
      <c r="A89">
        <v>86</v>
      </c>
      <c r="B89" t="s">
        <v>222</v>
      </c>
      <c r="C89">
        <v>3274.4700000000003</v>
      </c>
      <c r="D89">
        <v>0</v>
      </c>
      <c r="E89" t="s">
        <v>212</v>
      </c>
      <c r="F89" t="s">
        <v>215</v>
      </c>
    </row>
    <row r="90" spans="1:6" x14ac:dyDescent="0.3">
      <c r="A90">
        <v>87</v>
      </c>
      <c r="B90" t="s">
        <v>222</v>
      </c>
      <c r="C90">
        <v>3274.4700000000003</v>
      </c>
      <c r="D90">
        <v>0</v>
      </c>
      <c r="E90" t="s">
        <v>212</v>
      </c>
      <c r="F90" t="s">
        <v>215</v>
      </c>
    </row>
    <row r="91" spans="1:6" x14ac:dyDescent="0.3">
      <c r="A91">
        <v>88</v>
      </c>
      <c r="B91" t="s">
        <v>222</v>
      </c>
      <c r="C91">
        <v>3274.4700000000003</v>
      </c>
      <c r="D91">
        <v>0</v>
      </c>
      <c r="E91" t="s">
        <v>212</v>
      </c>
      <c r="F91" t="s">
        <v>215</v>
      </c>
    </row>
    <row r="92" spans="1:6" x14ac:dyDescent="0.3">
      <c r="A92">
        <v>89</v>
      </c>
      <c r="B92" t="s">
        <v>222</v>
      </c>
      <c r="C92">
        <v>3274.4700000000003</v>
      </c>
      <c r="D92">
        <v>0</v>
      </c>
      <c r="E92" t="s">
        <v>212</v>
      </c>
      <c r="F92" t="s">
        <v>215</v>
      </c>
    </row>
    <row r="93" spans="1:6" x14ac:dyDescent="0.3">
      <c r="A93">
        <v>90</v>
      </c>
      <c r="B93" t="s">
        <v>222</v>
      </c>
      <c r="C93">
        <v>1520.3</v>
      </c>
      <c r="D93">
        <v>0</v>
      </c>
      <c r="E93" t="s">
        <v>212</v>
      </c>
      <c r="F93" t="s">
        <v>215</v>
      </c>
    </row>
    <row r="94" spans="1:6" x14ac:dyDescent="0.3">
      <c r="A94">
        <v>91</v>
      </c>
      <c r="B94" t="s">
        <v>222</v>
      </c>
      <c r="C94">
        <v>3274.4700000000003</v>
      </c>
      <c r="D94">
        <v>0</v>
      </c>
      <c r="E94" t="s">
        <v>212</v>
      </c>
      <c r="F94" t="s">
        <v>215</v>
      </c>
    </row>
    <row r="95" spans="1:6" x14ac:dyDescent="0.3">
      <c r="A95">
        <v>92</v>
      </c>
      <c r="B95" t="s">
        <v>222</v>
      </c>
      <c r="C95">
        <v>3929.2200000000003</v>
      </c>
      <c r="D95">
        <v>0</v>
      </c>
      <c r="E95" t="s">
        <v>212</v>
      </c>
      <c r="F95" t="s">
        <v>215</v>
      </c>
    </row>
    <row r="96" spans="1:6" x14ac:dyDescent="0.3">
      <c r="A96">
        <v>93</v>
      </c>
      <c r="B96" t="s">
        <v>222</v>
      </c>
      <c r="C96">
        <v>3274.4700000000003</v>
      </c>
      <c r="D96">
        <v>0</v>
      </c>
      <c r="E96" t="s">
        <v>212</v>
      </c>
      <c r="F96" t="s">
        <v>215</v>
      </c>
    </row>
    <row r="97" spans="1:6" x14ac:dyDescent="0.3">
      <c r="A97">
        <v>94</v>
      </c>
      <c r="B97" t="s">
        <v>222</v>
      </c>
      <c r="C97">
        <v>3274.4700000000003</v>
      </c>
      <c r="D97">
        <v>0</v>
      </c>
      <c r="E97" t="s">
        <v>212</v>
      </c>
      <c r="F97" t="s">
        <v>215</v>
      </c>
    </row>
    <row r="98" spans="1:6" x14ac:dyDescent="0.3">
      <c r="A98">
        <v>95</v>
      </c>
      <c r="B98" t="s">
        <v>222</v>
      </c>
      <c r="C98">
        <v>3929.2200000000003</v>
      </c>
      <c r="D98">
        <v>0</v>
      </c>
      <c r="E98" t="s">
        <v>212</v>
      </c>
      <c r="F98" t="s">
        <v>215</v>
      </c>
    </row>
    <row r="99" spans="1:6" x14ac:dyDescent="0.3">
      <c r="A99">
        <v>96</v>
      </c>
      <c r="B99" t="s">
        <v>222</v>
      </c>
      <c r="C99">
        <v>3274.4700000000003</v>
      </c>
      <c r="D99">
        <v>0</v>
      </c>
      <c r="E99" t="s">
        <v>212</v>
      </c>
      <c r="F99" t="s">
        <v>215</v>
      </c>
    </row>
    <row r="100" spans="1:6" x14ac:dyDescent="0.3">
      <c r="A100">
        <v>97</v>
      </c>
      <c r="B100" t="s">
        <v>222</v>
      </c>
      <c r="C100">
        <v>3274.4700000000003</v>
      </c>
      <c r="D100">
        <v>0</v>
      </c>
      <c r="E100" t="s">
        <v>212</v>
      </c>
      <c r="F100" t="s">
        <v>215</v>
      </c>
    </row>
    <row r="101" spans="1:6" x14ac:dyDescent="0.3">
      <c r="A101">
        <v>98</v>
      </c>
      <c r="B101" t="s">
        <v>222</v>
      </c>
      <c r="C101">
        <v>3274.4700000000003</v>
      </c>
      <c r="D101">
        <v>0</v>
      </c>
      <c r="E101" t="s">
        <v>212</v>
      </c>
      <c r="F101" t="s">
        <v>215</v>
      </c>
    </row>
    <row r="102" spans="1:6" x14ac:dyDescent="0.3">
      <c r="A102">
        <v>99</v>
      </c>
      <c r="B102" t="s">
        <v>222</v>
      </c>
      <c r="C102">
        <v>3274.4700000000003</v>
      </c>
      <c r="D102">
        <v>0</v>
      </c>
      <c r="E102" t="s">
        <v>212</v>
      </c>
      <c r="F102" t="s">
        <v>215</v>
      </c>
    </row>
    <row r="103" spans="1:6" x14ac:dyDescent="0.3">
      <c r="A103">
        <v>100</v>
      </c>
      <c r="B103" t="s">
        <v>222</v>
      </c>
      <c r="C103">
        <v>3274.4700000000003</v>
      </c>
      <c r="D103">
        <v>0</v>
      </c>
      <c r="E103" t="s">
        <v>212</v>
      </c>
      <c r="F103" t="s">
        <v>215</v>
      </c>
    </row>
    <row r="104" spans="1:6" x14ac:dyDescent="0.3">
      <c r="A104">
        <v>101</v>
      </c>
      <c r="B104" t="s">
        <v>222</v>
      </c>
      <c r="C104">
        <v>3274.4700000000003</v>
      </c>
      <c r="D104">
        <v>0</v>
      </c>
      <c r="E104" t="s">
        <v>212</v>
      </c>
      <c r="F104" t="s">
        <v>215</v>
      </c>
    </row>
    <row r="105" spans="1:6" x14ac:dyDescent="0.3">
      <c r="A105">
        <v>102</v>
      </c>
      <c r="B105" t="s">
        <v>222</v>
      </c>
      <c r="C105">
        <v>3274.4700000000003</v>
      </c>
      <c r="D105">
        <v>0</v>
      </c>
      <c r="E105" t="s">
        <v>212</v>
      </c>
      <c r="F105" t="s">
        <v>215</v>
      </c>
    </row>
    <row r="106" spans="1:6" x14ac:dyDescent="0.3">
      <c r="A106">
        <v>103</v>
      </c>
      <c r="B106" t="s">
        <v>222</v>
      </c>
      <c r="C106">
        <v>3274.4700000000003</v>
      </c>
      <c r="D106">
        <v>0</v>
      </c>
      <c r="E106" t="s">
        <v>212</v>
      </c>
      <c r="F106" t="s">
        <v>215</v>
      </c>
    </row>
    <row r="107" spans="1:6" x14ac:dyDescent="0.3">
      <c r="A107">
        <v>104</v>
      </c>
      <c r="B107" t="s">
        <v>222</v>
      </c>
      <c r="C107">
        <v>3274.4700000000003</v>
      </c>
      <c r="D107">
        <v>0</v>
      </c>
      <c r="E107" t="s">
        <v>212</v>
      </c>
      <c r="F107" t="s">
        <v>215</v>
      </c>
    </row>
    <row r="108" spans="1:6" x14ac:dyDescent="0.3">
      <c r="A108">
        <v>105</v>
      </c>
      <c r="B108" t="s">
        <v>222</v>
      </c>
      <c r="C108">
        <v>3274.4700000000003</v>
      </c>
      <c r="D108">
        <v>0</v>
      </c>
      <c r="E108" t="s">
        <v>212</v>
      </c>
      <c r="F108" t="s">
        <v>215</v>
      </c>
    </row>
    <row r="109" spans="1:6" x14ac:dyDescent="0.3">
      <c r="A109">
        <v>106</v>
      </c>
      <c r="B109" t="s">
        <v>222</v>
      </c>
      <c r="C109">
        <v>3274.4700000000003</v>
      </c>
      <c r="D109">
        <v>0</v>
      </c>
      <c r="E109" t="s">
        <v>212</v>
      </c>
      <c r="F109" t="s">
        <v>215</v>
      </c>
    </row>
    <row r="110" spans="1:6" x14ac:dyDescent="0.3">
      <c r="A110">
        <v>107</v>
      </c>
      <c r="B110" t="s">
        <v>222</v>
      </c>
      <c r="C110">
        <v>2374.4700000000003</v>
      </c>
      <c r="D110">
        <v>0</v>
      </c>
      <c r="E110" t="s">
        <v>212</v>
      </c>
      <c r="F110" t="s">
        <v>215</v>
      </c>
    </row>
    <row r="111" spans="1:6" x14ac:dyDescent="0.3">
      <c r="A111">
        <v>108</v>
      </c>
      <c r="B111" t="s">
        <v>222</v>
      </c>
      <c r="C111">
        <v>3274.4700000000003</v>
      </c>
      <c r="D111">
        <v>0</v>
      </c>
      <c r="E111" t="s">
        <v>212</v>
      </c>
      <c r="F111" t="s">
        <v>215</v>
      </c>
    </row>
    <row r="112" spans="1:6" x14ac:dyDescent="0.3">
      <c r="A112">
        <v>109</v>
      </c>
      <c r="B112" t="s">
        <v>222</v>
      </c>
      <c r="C112">
        <v>3274.4700000000003</v>
      </c>
      <c r="D112">
        <v>0</v>
      </c>
      <c r="E112" t="s">
        <v>212</v>
      </c>
      <c r="F112" t="s">
        <v>215</v>
      </c>
    </row>
    <row r="113" spans="1:6" x14ac:dyDescent="0.3">
      <c r="A113">
        <v>110</v>
      </c>
      <c r="B113" t="s">
        <v>222</v>
      </c>
      <c r="C113">
        <v>3274.4700000000003</v>
      </c>
      <c r="D113">
        <v>0</v>
      </c>
      <c r="E113" t="s">
        <v>212</v>
      </c>
      <c r="F113" t="s">
        <v>215</v>
      </c>
    </row>
    <row r="114" spans="1:6" x14ac:dyDescent="0.3">
      <c r="A114">
        <v>111</v>
      </c>
      <c r="B114" t="s">
        <v>222</v>
      </c>
      <c r="C114">
        <v>3274.4700000000003</v>
      </c>
      <c r="D114">
        <v>0</v>
      </c>
      <c r="E114" t="s">
        <v>212</v>
      </c>
      <c r="F114" t="s">
        <v>215</v>
      </c>
    </row>
    <row r="115" spans="1:6" x14ac:dyDescent="0.3">
      <c r="A115">
        <v>112</v>
      </c>
      <c r="B115" t="s">
        <v>222</v>
      </c>
      <c r="C115">
        <v>3274.4700000000003</v>
      </c>
      <c r="D115">
        <v>0</v>
      </c>
      <c r="E115" t="s">
        <v>212</v>
      </c>
      <c r="F115" t="s">
        <v>215</v>
      </c>
    </row>
    <row r="116" spans="1:6" x14ac:dyDescent="0.3">
      <c r="A116">
        <v>113</v>
      </c>
      <c r="B116" t="s">
        <v>222</v>
      </c>
      <c r="C116">
        <v>3274.4700000000003</v>
      </c>
      <c r="D116">
        <v>0</v>
      </c>
      <c r="E116" t="s">
        <v>212</v>
      </c>
      <c r="F116" t="s">
        <v>215</v>
      </c>
    </row>
    <row r="117" spans="1:6" x14ac:dyDescent="0.3">
      <c r="A117">
        <v>114</v>
      </c>
      <c r="B117" t="s">
        <v>222</v>
      </c>
      <c r="C117">
        <v>3274.4700000000003</v>
      </c>
      <c r="D117">
        <v>0</v>
      </c>
      <c r="E117" t="s">
        <v>212</v>
      </c>
      <c r="F117" t="s">
        <v>215</v>
      </c>
    </row>
    <row r="118" spans="1:6" x14ac:dyDescent="0.3">
      <c r="A118">
        <v>115</v>
      </c>
      <c r="B118" t="s">
        <v>222</v>
      </c>
      <c r="C118">
        <v>3274.4700000000003</v>
      </c>
      <c r="D118">
        <v>0</v>
      </c>
      <c r="E118" t="s">
        <v>212</v>
      </c>
      <c r="F118" t="s">
        <v>215</v>
      </c>
    </row>
    <row r="119" spans="1:6" x14ac:dyDescent="0.3">
      <c r="A119">
        <v>116</v>
      </c>
      <c r="B119" t="s">
        <v>222</v>
      </c>
      <c r="C119">
        <v>3274.4700000000003</v>
      </c>
      <c r="D119">
        <v>0</v>
      </c>
      <c r="E119" t="s">
        <v>212</v>
      </c>
      <c r="F119" t="s">
        <v>215</v>
      </c>
    </row>
    <row r="120" spans="1:6" x14ac:dyDescent="0.3">
      <c r="A120">
        <v>117</v>
      </c>
      <c r="B120" t="s">
        <v>222</v>
      </c>
      <c r="C120">
        <v>3929.2200000000003</v>
      </c>
      <c r="D120">
        <v>0</v>
      </c>
      <c r="E120" t="s">
        <v>212</v>
      </c>
      <c r="F120" t="s">
        <v>215</v>
      </c>
    </row>
    <row r="121" spans="1:6" x14ac:dyDescent="0.3">
      <c r="A121">
        <v>118</v>
      </c>
      <c r="B121" t="s">
        <v>222</v>
      </c>
      <c r="C121">
        <v>3274.4700000000003</v>
      </c>
      <c r="D121">
        <v>0</v>
      </c>
      <c r="E121" t="s">
        <v>212</v>
      </c>
      <c r="F121" t="s">
        <v>215</v>
      </c>
    </row>
    <row r="122" spans="1:6" x14ac:dyDescent="0.3">
      <c r="A122">
        <v>119</v>
      </c>
      <c r="B122" t="s">
        <v>222</v>
      </c>
      <c r="C122">
        <v>3274.4700000000003</v>
      </c>
      <c r="D122">
        <v>0</v>
      </c>
      <c r="E122" t="s">
        <v>212</v>
      </c>
      <c r="F122" t="s">
        <v>215</v>
      </c>
    </row>
    <row r="123" spans="1:6" x14ac:dyDescent="0.3">
      <c r="A123">
        <v>120</v>
      </c>
      <c r="B123" t="s">
        <v>222</v>
      </c>
      <c r="C123">
        <v>3929.2200000000003</v>
      </c>
      <c r="D123">
        <v>0</v>
      </c>
      <c r="E123" t="s">
        <v>212</v>
      </c>
      <c r="F123" t="s">
        <v>215</v>
      </c>
    </row>
    <row r="124" spans="1:6" x14ac:dyDescent="0.3">
      <c r="A124">
        <v>121</v>
      </c>
      <c r="B124" t="s">
        <v>222</v>
      </c>
      <c r="C124">
        <v>3929.2200000000003</v>
      </c>
      <c r="D124">
        <v>0</v>
      </c>
      <c r="E124" t="s">
        <v>212</v>
      </c>
      <c r="F124" t="s">
        <v>215</v>
      </c>
    </row>
    <row r="125" spans="1:6" x14ac:dyDescent="0.3">
      <c r="A125">
        <v>122</v>
      </c>
      <c r="B125" t="s">
        <v>222</v>
      </c>
      <c r="C125">
        <v>3274.4700000000003</v>
      </c>
      <c r="D125">
        <v>0</v>
      </c>
      <c r="E125" t="s">
        <v>212</v>
      </c>
      <c r="F125" t="s">
        <v>215</v>
      </c>
    </row>
    <row r="126" spans="1:6" x14ac:dyDescent="0.3">
      <c r="A126">
        <v>123</v>
      </c>
      <c r="B126" t="s">
        <v>222</v>
      </c>
      <c r="C126">
        <v>3274.4700000000003</v>
      </c>
      <c r="D126">
        <v>0</v>
      </c>
      <c r="E126" t="s">
        <v>212</v>
      </c>
      <c r="F126" t="s">
        <v>215</v>
      </c>
    </row>
    <row r="127" spans="1:6" x14ac:dyDescent="0.3">
      <c r="A127">
        <v>124</v>
      </c>
      <c r="B127" t="s">
        <v>222</v>
      </c>
      <c r="C127">
        <v>3274.4700000000003</v>
      </c>
      <c r="D127">
        <v>0</v>
      </c>
      <c r="E127" t="s">
        <v>212</v>
      </c>
      <c r="F127" t="s">
        <v>215</v>
      </c>
    </row>
    <row r="128" spans="1:6" x14ac:dyDescent="0.3">
      <c r="A128">
        <v>125</v>
      </c>
      <c r="B128" t="s">
        <v>222</v>
      </c>
      <c r="C128">
        <v>3929.2200000000003</v>
      </c>
      <c r="D128">
        <v>0</v>
      </c>
      <c r="E128" t="s">
        <v>212</v>
      </c>
      <c r="F128" t="s">
        <v>215</v>
      </c>
    </row>
    <row r="129" spans="1:6" x14ac:dyDescent="0.3">
      <c r="A129">
        <v>126</v>
      </c>
      <c r="B129" t="s">
        <v>222</v>
      </c>
      <c r="C129">
        <v>3274.4700000000003</v>
      </c>
      <c r="D129">
        <v>0</v>
      </c>
      <c r="E129" t="s">
        <v>212</v>
      </c>
      <c r="F129" t="s">
        <v>215</v>
      </c>
    </row>
    <row r="130" spans="1:6" x14ac:dyDescent="0.3">
      <c r="A130">
        <v>127</v>
      </c>
      <c r="B130" t="s">
        <v>222</v>
      </c>
      <c r="C130">
        <v>3274.4700000000003</v>
      </c>
      <c r="D130">
        <v>0</v>
      </c>
      <c r="E130" t="s">
        <v>212</v>
      </c>
      <c r="F130" t="s">
        <v>215</v>
      </c>
    </row>
    <row r="131" spans="1:6" x14ac:dyDescent="0.3">
      <c r="A131">
        <v>128</v>
      </c>
      <c r="B131" t="s">
        <v>222</v>
      </c>
      <c r="C131">
        <v>1520.3</v>
      </c>
      <c r="D131">
        <v>0</v>
      </c>
      <c r="E131" t="s">
        <v>212</v>
      </c>
      <c r="F131" t="s">
        <v>215</v>
      </c>
    </row>
    <row r="132" spans="1:6" x14ac:dyDescent="0.3">
      <c r="A132">
        <v>129</v>
      </c>
      <c r="B132" t="s">
        <v>222</v>
      </c>
      <c r="C132">
        <v>3274.4700000000003</v>
      </c>
      <c r="D132">
        <v>0</v>
      </c>
      <c r="E132" t="s">
        <v>212</v>
      </c>
      <c r="F132" t="s">
        <v>215</v>
      </c>
    </row>
    <row r="133" spans="1:6" x14ac:dyDescent="0.3">
      <c r="A133">
        <v>130</v>
      </c>
      <c r="B133" t="s">
        <v>222</v>
      </c>
      <c r="C133">
        <v>1520.3</v>
      </c>
      <c r="D133">
        <v>0</v>
      </c>
      <c r="E133" t="s">
        <v>212</v>
      </c>
      <c r="F133" t="s">
        <v>215</v>
      </c>
    </row>
    <row r="134" spans="1:6" x14ac:dyDescent="0.3">
      <c r="A134">
        <v>131</v>
      </c>
      <c r="B134" t="s">
        <v>222</v>
      </c>
      <c r="C134">
        <v>3274.4700000000003</v>
      </c>
      <c r="D134">
        <v>0</v>
      </c>
      <c r="E134" t="s">
        <v>212</v>
      </c>
      <c r="F134" t="s">
        <v>215</v>
      </c>
    </row>
    <row r="135" spans="1:6" x14ac:dyDescent="0.3">
      <c r="A135">
        <v>132</v>
      </c>
      <c r="B135" t="s">
        <v>222</v>
      </c>
      <c r="C135">
        <v>2374.4700000000003</v>
      </c>
      <c r="D135">
        <v>0</v>
      </c>
      <c r="E135" t="s">
        <v>212</v>
      </c>
      <c r="F135" t="s">
        <v>215</v>
      </c>
    </row>
    <row r="136" spans="1:6" x14ac:dyDescent="0.3">
      <c r="A136">
        <v>133</v>
      </c>
      <c r="B136" t="s">
        <v>222</v>
      </c>
      <c r="C136">
        <v>3274.4700000000003</v>
      </c>
      <c r="D136">
        <v>0</v>
      </c>
      <c r="E136" t="s">
        <v>212</v>
      </c>
      <c r="F136" t="s">
        <v>215</v>
      </c>
    </row>
    <row r="137" spans="1:6" x14ac:dyDescent="0.3">
      <c r="A137">
        <v>134</v>
      </c>
      <c r="B137" t="s">
        <v>222</v>
      </c>
      <c r="C137">
        <v>3274.4700000000003</v>
      </c>
      <c r="D137">
        <v>0</v>
      </c>
      <c r="E137" t="s">
        <v>212</v>
      </c>
      <c r="F137" t="s">
        <v>215</v>
      </c>
    </row>
    <row r="138" spans="1:6" x14ac:dyDescent="0.3">
      <c r="A138">
        <v>135</v>
      </c>
      <c r="B138" t="s">
        <v>222</v>
      </c>
      <c r="C138">
        <v>3274.4700000000003</v>
      </c>
      <c r="D138">
        <v>0</v>
      </c>
      <c r="E138" t="s">
        <v>212</v>
      </c>
      <c r="F138" t="s">
        <v>215</v>
      </c>
    </row>
    <row r="139" spans="1:6" x14ac:dyDescent="0.3">
      <c r="A139">
        <v>136</v>
      </c>
      <c r="B139" t="s">
        <v>222</v>
      </c>
      <c r="C139">
        <v>3274.4700000000003</v>
      </c>
      <c r="D139">
        <v>0</v>
      </c>
      <c r="E139" t="s">
        <v>212</v>
      </c>
      <c r="F139" t="s">
        <v>215</v>
      </c>
    </row>
    <row r="140" spans="1:6" x14ac:dyDescent="0.3">
      <c r="A140">
        <v>137</v>
      </c>
      <c r="B140" t="s">
        <v>222</v>
      </c>
      <c r="C140">
        <v>3274.4700000000003</v>
      </c>
      <c r="D140">
        <v>0</v>
      </c>
      <c r="E140" t="s">
        <v>212</v>
      </c>
      <c r="F140" t="s">
        <v>215</v>
      </c>
    </row>
    <row r="141" spans="1:6" x14ac:dyDescent="0.3">
      <c r="A141">
        <v>138</v>
      </c>
      <c r="B141" t="s">
        <v>222</v>
      </c>
      <c r="C141">
        <v>3274.4700000000003</v>
      </c>
      <c r="D141">
        <v>0</v>
      </c>
      <c r="E141" t="s">
        <v>212</v>
      </c>
      <c r="F141" t="s">
        <v>215</v>
      </c>
    </row>
    <row r="142" spans="1:6" x14ac:dyDescent="0.3">
      <c r="A142">
        <v>139</v>
      </c>
      <c r="B142" t="s">
        <v>222</v>
      </c>
      <c r="C142">
        <v>3274.4700000000003</v>
      </c>
      <c r="D142">
        <v>0</v>
      </c>
      <c r="E142" t="s">
        <v>212</v>
      </c>
      <c r="F142" t="s">
        <v>215</v>
      </c>
    </row>
    <row r="143" spans="1:6" x14ac:dyDescent="0.3">
      <c r="A143">
        <v>140</v>
      </c>
      <c r="B143" t="s">
        <v>222</v>
      </c>
      <c r="C143">
        <v>3274.4700000000003</v>
      </c>
      <c r="D143">
        <v>0</v>
      </c>
      <c r="E143" t="s">
        <v>212</v>
      </c>
      <c r="F143" t="s">
        <v>215</v>
      </c>
    </row>
    <row r="144" spans="1:6" x14ac:dyDescent="0.3">
      <c r="A144">
        <v>141</v>
      </c>
      <c r="B144" t="s">
        <v>222</v>
      </c>
      <c r="C144">
        <v>3274.4700000000003</v>
      </c>
      <c r="D144">
        <v>0</v>
      </c>
      <c r="E144" t="s">
        <v>212</v>
      </c>
      <c r="F144" t="s">
        <v>215</v>
      </c>
    </row>
    <row r="145" spans="1:6" x14ac:dyDescent="0.3">
      <c r="A145">
        <v>142</v>
      </c>
      <c r="B145" t="s">
        <v>222</v>
      </c>
      <c r="C145">
        <v>3274.4700000000003</v>
      </c>
      <c r="D145">
        <v>0</v>
      </c>
      <c r="E145" t="s">
        <v>212</v>
      </c>
      <c r="F145" t="s">
        <v>215</v>
      </c>
    </row>
    <row r="146" spans="1:6" x14ac:dyDescent="0.3">
      <c r="A146">
        <v>143</v>
      </c>
      <c r="B146" t="s">
        <v>222</v>
      </c>
      <c r="C146">
        <v>3274.4700000000003</v>
      </c>
      <c r="D146">
        <v>0</v>
      </c>
      <c r="E146" t="s">
        <v>212</v>
      </c>
      <c r="F146" t="s">
        <v>215</v>
      </c>
    </row>
    <row r="147" spans="1:6" x14ac:dyDescent="0.3">
      <c r="A147">
        <v>144</v>
      </c>
      <c r="B147" t="s">
        <v>222</v>
      </c>
      <c r="C147">
        <v>3274.4700000000003</v>
      </c>
      <c r="D147">
        <v>0</v>
      </c>
      <c r="E147" t="s">
        <v>212</v>
      </c>
      <c r="F147" t="s">
        <v>215</v>
      </c>
    </row>
    <row r="148" spans="1:6" x14ac:dyDescent="0.3">
      <c r="A148">
        <v>145</v>
      </c>
      <c r="B148" t="s">
        <v>222</v>
      </c>
      <c r="C148">
        <v>3425.17</v>
      </c>
      <c r="D148">
        <v>0</v>
      </c>
      <c r="E148" t="s">
        <v>212</v>
      </c>
      <c r="F148" t="s">
        <v>215</v>
      </c>
    </row>
    <row r="149" spans="1:6" x14ac:dyDescent="0.3">
      <c r="A149">
        <v>146</v>
      </c>
      <c r="B149" t="s">
        <v>222</v>
      </c>
      <c r="C149">
        <v>3274.4700000000003</v>
      </c>
      <c r="D149">
        <v>0</v>
      </c>
      <c r="E149" t="s">
        <v>212</v>
      </c>
      <c r="F149" t="s">
        <v>215</v>
      </c>
    </row>
    <row r="150" spans="1:6" x14ac:dyDescent="0.3">
      <c r="A150">
        <v>147</v>
      </c>
      <c r="B150" t="s">
        <v>222</v>
      </c>
      <c r="C150">
        <v>2273.8000000000002</v>
      </c>
      <c r="D150">
        <v>0</v>
      </c>
      <c r="E150" t="s">
        <v>212</v>
      </c>
      <c r="F150" t="s">
        <v>215</v>
      </c>
    </row>
    <row r="151" spans="1:6" x14ac:dyDescent="0.3">
      <c r="A151">
        <v>148</v>
      </c>
      <c r="B151" t="s">
        <v>222</v>
      </c>
      <c r="C151">
        <v>1520.3</v>
      </c>
      <c r="D151">
        <v>0</v>
      </c>
      <c r="E151" t="s">
        <v>212</v>
      </c>
      <c r="F151" t="s">
        <v>215</v>
      </c>
    </row>
    <row r="152" spans="1:6" x14ac:dyDescent="0.3">
      <c r="A152">
        <v>149</v>
      </c>
      <c r="B152" t="s">
        <v>222</v>
      </c>
      <c r="C152">
        <v>2374.4700000000003</v>
      </c>
      <c r="D152">
        <v>0</v>
      </c>
      <c r="E152" t="s">
        <v>212</v>
      </c>
      <c r="F152" t="s">
        <v>215</v>
      </c>
    </row>
    <row r="153" spans="1:6" x14ac:dyDescent="0.3">
      <c r="A153">
        <v>150</v>
      </c>
      <c r="B153" t="s">
        <v>222</v>
      </c>
      <c r="C153">
        <v>1520.3</v>
      </c>
      <c r="D153">
        <v>0</v>
      </c>
      <c r="E153" t="s">
        <v>212</v>
      </c>
      <c r="F153" t="s">
        <v>215</v>
      </c>
    </row>
    <row r="154" spans="1:6" x14ac:dyDescent="0.3">
      <c r="A154">
        <v>151</v>
      </c>
      <c r="B154" t="s">
        <v>222</v>
      </c>
      <c r="C154">
        <v>3274.4700000000003</v>
      </c>
      <c r="D154">
        <v>0</v>
      </c>
      <c r="E154" t="s">
        <v>212</v>
      </c>
      <c r="F154" t="s">
        <v>215</v>
      </c>
    </row>
    <row r="155" spans="1:6" x14ac:dyDescent="0.3">
      <c r="A155">
        <v>152</v>
      </c>
      <c r="B155" t="s">
        <v>222</v>
      </c>
      <c r="C155">
        <v>3274.4700000000003</v>
      </c>
      <c r="D155">
        <v>0</v>
      </c>
      <c r="E155" t="s">
        <v>212</v>
      </c>
      <c r="F155" t="s">
        <v>215</v>
      </c>
    </row>
    <row r="156" spans="1:6" x14ac:dyDescent="0.3">
      <c r="A156">
        <v>153</v>
      </c>
      <c r="B156" t="s">
        <v>222</v>
      </c>
      <c r="C156">
        <v>2273.8000000000002</v>
      </c>
      <c r="D156">
        <v>0</v>
      </c>
      <c r="E156" t="s">
        <v>212</v>
      </c>
      <c r="F156" t="s">
        <v>215</v>
      </c>
    </row>
    <row r="157" spans="1:6" x14ac:dyDescent="0.3">
      <c r="A157">
        <v>154</v>
      </c>
      <c r="B157" t="s">
        <v>222</v>
      </c>
      <c r="C157">
        <v>3274.4700000000003</v>
      </c>
      <c r="D157">
        <v>0</v>
      </c>
      <c r="E157" t="s">
        <v>212</v>
      </c>
      <c r="F157" t="s">
        <v>215</v>
      </c>
    </row>
    <row r="158" spans="1:6" x14ac:dyDescent="0.3">
      <c r="A158">
        <v>155</v>
      </c>
      <c r="B158" t="s">
        <v>222</v>
      </c>
      <c r="C158">
        <v>3274.4700000000003</v>
      </c>
      <c r="D158">
        <v>0</v>
      </c>
      <c r="E158" t="s">
        <v>212</v>
      </c>
      <c r="F158" t="s">
        <v>215</v>
      </c>
    </row>
    <row r="159" spans="1:6" x14ac:dyDescent="0.3">
      <c r="A159">
        <v>156</v>
      </c>
      <c r="B159" t="s">
        <v>222</v>
      </c>
      <c r="C159">
        <v>3274.4700000000003</v>
      </c>
      <c r="D159">
        <v>0</v>
      </c>
      <c r="E159" t="s">
        <v>212</v>
      </c>
      <c r="F159" t="s">
        <v>215</v>
      </c>
    </row>
    <row r="160" spans="1:6" x14ac:dyDescent="0.3">
      <c r="A160">
        <v>157</v>
      </c>
      <c r="B160" t="s">
        <v>222</v>
      </c>
      <c r="C160">
        <v>3274.4700000000003</v>
      </c>
      <c r="D160">
        <v>0</v>
      </c>
      <c r="E160" t="s">
        <v>212</v>
      </c>
      <c r="F160" t="s">
        <v>215</v>
      </c>
    </row>
    <row r="161" spans="1:6" x14ac:dyDescent="0.3">
      <c r="A161">
        <v>158</v>
      </c>
      <c r="B161" t="s">
        <v>222</v>
      </c>
      <c r="C161">
        <v>3274.4700000000003</v>
      </c>
      <c r="D161">
        <v>0</v>
      </c>
      <c r="E161" t="s">
        <v>212</v>
      </c>
      <c r="F161" t="s">
        <v>215</v>
      </c>
    </row>
    <row r="162" spans="1:6" x14ac:dyDescent="0.3">
      <c r="A162">
        <v>159</v>
      </c>
      <c r="B162" t="s">
        <v>222</v>
      </c>
      <c r="C162">
        <v>3274.4700000000003</v>
      </c>
      <c r="D162">
        <v>0</v>
      </c>
      <c r="E162" t="s">
        <v>212</v>
      </c>
      <c r="F162" t="s">
        <v>215</v>
      </c>
    </row>
    <row r="163" spans="1:6" x14ac:dyDescent="0.3">
      <c r="A163">
        <v>160</v>
      </c>
      <c r="B163" t="s">
        <v>222</v>
      </c>
      <c r="C163">
        <v>2273.8000000000002</v>
      </c>
      <c r="D163">
        <v>0</v>
      </c>
      <c r="E163" t="s">
        <v>212</v>
      </c>
      <c r="F163" t="s">
        <v>215</v>
      </c>
    </row>
    <row r="164" spans="1:6" x14ac:dyDescent="0.3">
      <c r="A164">
        <v>161</v>
      </c>
      <c r="B164" t="s">
        <v>222</v>
      </c>
      <c r="C164">
        <v>3274.4700000000003</v>
      </c>
      <c r="D164">
        <v>0</v>
      </c>
      <c r="E164" t="s">
        <v>212</v>
      </c>
      <c r="F164" t="s">
        <v>215</v>
      </c>
    </row>
    <row r="165" spans="1:6" x14ac:dyDescent="0.3">
      <c r="A165">
        <v>162</v>
      </c>
      <c r="B165" t="s">
        <v>222</v>
      </c>
      <c r="C165">
        <v>1520.3</v>
      </c>
      <c r="D165">
        <v>0</v>
      </c>
      <c r="E165" t="s">
        <v>212</v>
      </c>
      <c r="F165" t="s">
        <v>215</v>
      </c>
    </row>
    <row r="166" spans="1:6" x14ac:dyDescent="0.3">
      <c r="A166">
        <v>163</v>
      </c>
      <c r="B166" t="s">
        <v>222</v>
      </c>
      <c r="C166">
        <v>3274.4700000000003</v>
      </c>
      <c r="D166">
        <v>0</v>
      </c>
      <c r="E166" t="s">
        <v>212</v>
      </c>
      <c r="F166" t="s">
        <v>215</v>
      </c>
    </row>
    <row r="167" spans="1:6" x14ac:dyDescent="0.3">
      <c r="A167">
        <v>164</v>
      </c>
      <c r="B167" t="s">
        <v>222</v>
      </c>
      <c r="C167">
        <v>3274.4700000000003</v>
      </c>
      <c r="D167">
        <v>0</v>
      </c>
      <c r="E167" t="s">
        <v>212</v>
      </c>
      <c r="F167" t="s">
        <v>215</v>
      </c>
    </row>
    <row r="168" spans="1:6" x14ac:dyDescent="0.3">
      <c r="A168">
        <v>165</v>
      </c>
      <c r="B168" t="s">
        <v>222</v>
      </c>
      <c r="C168">
        <v>3274.4700000000003</v>
      </c>
      <c r="D168">
        <v>0</v>
      </c>
      <c r="E168" t="s">
        <v>212</v>
      </c>
      <c r="F168" t="s">
        <v>215</v>
      </c>
    </row>
    <row r="169" spans="1:6" x14ac:dyDescent="0.3">
      <c r="A169">
        <v>166</v>
      </c>
      <c r="B169" t="s">
        <v>222</v>
      </c>
      <c r="C169">
        <v>3425.17</v>
      </c>
      <c r="D169">
        <v>0</v>
      </c>
      <c r="E169" t="s">
        <v>212</v>
      </c>
      <c r="F169" t="s">
        <v>215</v>
      </c>
    </row>
    <row r="170" spans="1:6" x14ac:dyDescent="0.3">
      <c r="A170">
        <v>167</v>
      </c>
      <c r="B170" t="s">
        <v>222</v>
      </c>
      <c r="C170">
        <v>3274.4700000000003</v>
      </c>
      <c r="D170">
        <v>0</v>
      </c>
      <c r="E170" t="s">
        <v>212</v>
      </c>
      <c r="F170" t="s">
        <v>215</v>
      </c>
    </row>
    <row r="171" spans="1:6" x14ac:dyDescent="0.3">
      <c r="A171">
        <v>168</v>
      </c>
      <c r="B171" t="s">
        <v>222</v>
      </c>
      <c r="C171">
        <v>3425.17</v>
      </c>
      <c r="D171">
        <v>0</v>
      </c>
      <c r="E171" t="s">
        <v>212</v>
      </c>
      <c r="F171" t="s">
        <v>215</v>
      </c>
    </row>
    <row r="172" spans="1:6" x14ac:dyDescent="0.3">
      <c r="A172">
        <v>169</v>
      </c>
      <c r="B172" t="s">
        <v>222</v>
      </c>
      <c r="C172">
        <v>3274.4700000000003</v>
      </c>
      <c r="D172">
        <v>0</v>
      </c>
      <c r="E172" t="s">
        <v>212</v>
      </c>
      <c r="F172" t="s">
        <v>215</v>
      </c>
    </row>
    <row r="173" spans="1:6" x14ac:dyDescent="0.3">
      <c r="A173">
        <v>170</v>
      </c>
      <c r="B173" t="s">
        <v>222</v>
      </c>
      <c r="C173">
        <v>3274.4700000000003</v>
      </c>
      <c r="D173">
        <v>0</v>
      </c>
      <c r="E173" t="s">
        <v>212</v>
      </c>
      <c r="F173" t="s">
        <v>215</v>
      </c>
    </row>
    <row r="174" spans="1:6" x14ac:dyDescent="0.3">
      <c r="A174">
        <v>171</v>
      </c>
      <c r="B174" t="s">
        <v>222</v>
      </c>
      <c r="C174">
        <v>1520.3</v>
      </c>
      <c r="D174">
        <v>0</v>
      </c>
      <c r="E174" t="s">
        <v>212</v>
      </c>
      <c r="F174" t="s">
        <v>215</v>
      </c>
    </row>
    <row r="175" spans="1:6" x14ac:dyDescent="0.3">
      <c r="A175">
        <v>172</v>
      </c>
      <c r="B175" t="s">
        <v>222</v>
      </c>
      <c r="C175">
        <v>3274.4700000000003</v>
      </c>
      <c r="D175">
        <v>0</v>
      </c>
      <c r="E175" t="s">
        <v>212</v>
      </c>
      <c r="F175" t="s">
        <v>215</v>
      </c>
    </row>
    <row r="176" spans="1:6" x14ac:dyDescent="0.3">
      <c r="A176">
        <v>173</v>
      </c>
      <c r="B176" t="s">
        <v>222</v>
      </c>
      <c r="C176">
        <v>3274.4700000000003</v>
      </c>
      <c r="D176">
        <v>0</v>
      </c>
      <c r="E176" t="s">
        <v>212</v>
      </c>
      <c r="F176" t="s">
        <v>215</v>
      </c>
    </row>
    <row r="177" spans="1:6" x14ac:dyDescent="0.3">
      <c r="A177">
        <v>174</v>
      </c>
      <c r="B177" t="s">
        <v>222</v>
      </c>
      <c r="C177">
        <v>3274.4700000000003</v>
      </c>
      <c r="D177">
        <v>0</v>
      </c>
      <c r="E177" t="s">
        <v>212</v>
      </c>
      <c r="F177" t="s">
        <v>215</v>
      </c>
    </row>
    <row r="178" spans="1:6" x14ac:dyDescent="0.3">
      <c r="A178">
        <v>175</v>
      </c>
      <c r="B178" t="s">
        <v>222</v>
      </c>
      <c r="C178">
        <v>3274.4700000000003</v>
      </c>
      <c r="D178">
        <v>0</v>
      </c>
      <c r="E178" t="s">
        <v>212</v>
      </c>
      <c r="F178" t="s">
        <v>215</v>
      </c>
    </row>
    <row r="179" spans="1:6" x14ac:dyDescent="0.3">
      <c r="A179">
        <v>176</v>
      </c>
      <c r="B179" t="s">
        <v>222</v>
      </c>
      <c r="C179">
        <v>3274.4700000000003</v>
      </c>
      <c r="D179">
        <v>0</v>
      </c>
      <c r="E179" t="s">
        <v>212</v>
      </c>
      <c r="F179" t="s">
        <v>215</v>
      </c>
    </row>
    <row r="180" spans="1:6" x14ac:dyDescent="0.3">
      <c r="A180">
        <v>177</v>
      </c>
      <c r="B180" t="s">
        <v>222</v>
      </c>
      <c r="C180">
        <v>3274.4700000000003</v>
      </c>
      <c r="D180">
        <v>0</v>
      </c>
      <c r="E180" t="s">
        <v>212</v>
      </c>
      <c r="F180" t="s">
        <v>215</v>
      </c>
    </row>
    <row r="181" spans="1:6" x14ac:dyDescent="0.3">
      <c r="A181">
        <v>178</v>
      </c>
      <c r="B181" t="s">
        <v>222</v>
      </c>
      <c r="C181">
        <v>3274.4700000000003</v>
      </c>
      <c r="D181">
        <v>0</v>
      </c>
      <c r="E181" t="s">
        <v>212</v>
      </c>
      <c r="F181" t="s">
        <v>215</v>
      </c>
    </row>
    <row r="182" spans="1:6" x14ac:dyDescent="0.3">
      <c r="A182">
        <v>179</v>
      </c>
      <c r="B182" t="s">
        <v>222</v>
      </c>
      <c r="C182">
        <v>3274.4700000000003</v>
      </c>
      <c r="D182">
        <v>0</v>
      </c>
      <c r="E182" t="s">
        <v>212</v>
      </c>
      <c r="F182" t="s">
        <v>215</v>
      </c>
    </row>
    <row r="183" spans="1:6" x14ac:dyDescent="0.3">
      <c r="A183">
        <v>180</v>
      </c>
      <c r="B183" t="s">
        <v>222</v>
      </c>
      <c r="C183">
        <v>3274.4700000000003</v>
      </c>
      <c r="D183">
        <v>0</v>
      </c>
      <c r="E183" t="s">
        <v>212</v>
      </c>
      <c r="F183" t="s">
        <v>215</v>
      </c>
    </row>
    <row r="184" spans="1:6" x14ac:dyDescent="0.3">
      <c r="A184">
        <v>181</v>
      </c>
      <c r="B184" t="s">
        <v>222</v>
      </c>
      <c r="C184">
        <v>3274.4700000000003</v>
      </c>
      <c r="D184">
        <v>0</v>
      </c>
      <c r="E184" t="s">
        <v>212</v>
      </c>
      <c r="F184" t="s">
        <v>215</v>
      </c>
    </row>
    <row r="185" spans="1:6" x14ac:dyDescent="0.3">
      <c r="A185">
        <v>182</v>
      </c>
      <c r="B185" t="s">
        <v>222</v>
      </c>
      <c r="C185">
        <v>3929.2200000000003</v>
      </c>
      <c r="D185">
        <v>0</v>
      </c>
      <c r="E185" t="s">
        <v>212</v>
      </c>
      <c r="F185" t="s">
        <v>215</v>
      </c>
    </row>
    <row r="186" spans="1:6" x14ac:dyDescent="0.3">
      <c r="A186">
        <v>183</v>
      </c>
      <c r="B186" t="s">
        <v>222</v>
      </c>
      <c r="C186">
        <v>2273.8000000000002</v>
      </c>
      <c r="D186">
        <v>0</v>
      </c>
      <c r="E186" t="s">
        <v>212</v>
      </c>
      <c r="F186" t="s">
        <v>215</v>
      </c>
    </row>
    <row r="187" spans="1:6" x14ac:dyDescent="0.3">
      <c r="A187">
        <v>184</v>
      </c>
      <c r="B187" t="s">
        <v>222</v>
      </c>
      <c r="C187">
        <v>3274.4700000000003</v>
      </c>
      <c r="D187">
        <v>0</v>
      </c>
      <c r="E187" t="s">
        <v>212</v>
      </c>
      <c r="F187" t="s">
        <v>215</v>
      </c>
    </row>
    <row r="188" spans="1:6" x14ac:dyDescent="0.3">
      <c r="A188">
        <v>185</v>
      </c>
      <c r="B188" t="s">
        <v>222</v>
      </c>
      <c r="C188">
        <v>3274.4700000000003</v>
      </c>
      <c r="D188">
        <v>0</v>
      </c>
      <c r="E188" t="s">
        <v>212</v>
      </c>
      <c r="F188" t="s">
        <v>215</v>
      </c>
    </row>
    <row r="189" spans="1:6" x14ac:dyDescent="0.3">
      <c r="A189">
        <v>186</v>
      </c>
      <c r="B189" t="s">
        <v>222</v>
      </c>
      <c r="C189">
        <v>4583.97</v>
      </c>
      <c r="D189">
        <v>0</v>
      </c>
      <c r="E189" t="s">
        <v>212</v>
      </c>
      <c r="F189" t="s">
        <v>215</v>
      </c>
    </row>
    <row r="190" spans="1:6" x14ac:dyDescent="0.3">
      <c r="A190">
        <v>187</v>
      </c>
      <c r="B190" t="s">
        <v>222</v>
      </c>
      <c r="C190">
        <v>3929.2200000000003</v>
      </c>
      <c r="D190">
        <v>0</v>
      </c>
      <c r="E190" t="s">
        <v>212</v>
      </c>
      <c r="F190" t="s">
        <v>215</v>
      </c>
    </row>
    <row r="191" spans="1:6" x14ac:dyDescent="0.3">
      <c r="A191">
        <v>188</v>
      </c>
      <c r="B191" t="s">
        <v>222</v>
      </c>
      <c r="C191">
        <v>3274.4700000000003</v>
      </c>
      <c r="D191">
        <v>0</v>
      </c>
      <c r="E191" t="s">
        <v>212</v>
      </c>
      <c r="F191" t="s">
        <v>215</v>
      </c>
    </row>
    <row r="192" spans="1:6" x14ac:dyDescent="0.3">
      <c r="A192">
        <v>189</v>
      </c>
      <c r="B192" t="s">
        <v>222</v>
      </c>
      <c r="C192">
        <v>2273.8000000000002</v>
      </c>
      <c r="D192">
        <v>0</v>
      </c>
      <c r="E192" t="s">
        <v>212</v>
      </c>
      <c r="F192" t="s">
        <v>215</v>
      </c>
    </row>
    <row r="193" spans="1:6" x14ac:dyDescent="0.3">
      <c r="A193">
        <v>190</v>
      </c>
      <c r="B193" t="s">
        <v>222</v>
      </c>
      <c r="C193">
        <v>3274.4700000000003</v>
      </c>
      <c r="D193">
        <v>0</v>
      </c>
      <c r="E193" t="s">
        <v>212</v>
      </c>
      <c r="F193" t="s">
        <v>215</v>
      </c>
    </row>
    <row r="194" spans="1:6" x14ac:dyDescent="0.3">
      <c r="A194">
        <v>191</v>
      </c>
      <c r="B194" t="s">
        <v>222</v>
      </c>
      <c r="C194">
        <v>3274.4700000000003</v>
      </c>
      <c r="D194">
        <v>0</v>
      </c>
      <c r="E194" t="s">
        <v>212</v>
      </c>
      <c r="F194" t="s">
        <v>215</v>
      </c>
    </row>
    <row r="195" spans="1:6" x14ac:dyDescent="0.3">
      <c r="A195">
        <v>192</v>
      </c>
      <c r="B195" t="s">
        <v>222</v>
      </c>
      <c r="C195">
        <v>4079.92</v>
      </c>
      <c r="D195">
        <v>0</v>
      </c>
      <c r="E195" t="s">
        <v>212</v>
      </c>
      <c r="F195" t="s">
        <v>215</v>
      </c>
    </row>
    <row r="196" spans="1:6" x14ac:dyDescent="0.3">
      <c r="A196">
        <v>193</v>
      </c>
      <c r="B196" t="s">
        <v>222</v>
      </c>
      <c r="C196">
        <v>3274.4700000000003</v>
      </c>
      <c r="D196">
        <v>0</v>
      </c>
      <c r="E196" t="s">
        <v>212</v>
      </c>
      <c r="F196" t="s">
        <v>215</v>
      </c>
    </row>
    <row r="197" spans="1:6" x14ac:dyDescent="0.3">
      <c r="A197">
        <v>194</v>
      </c>
      <c r="B197" t="s">
        <v>222</v>
      </c>
      <c r="C197">
        <v>3274.4700000000003</v>
      </c>
      <c r="D197">
        <v>0</v>
      </c>
      <c r="E197" t="s">
        <v>212</v>
      </c>
      <c r="F197" t="s">
        <v>215</v>
      </c>
    </row>
    <row r="198" spans="1:6" x14ac:dyDescent="0.3">
      <c r="A198">
        <v>195</v>
      </c>
      <c r="B198" t="s">
        <v>222</v>
      </c>
      <c r="C198">
        <v>3274.4700000000003</v>
      </c>
      <c r="D198">
        <v>0</v>
      </c>
      <c r="E198" t="s">
        <v>212</v>
      </c>
      <c r="F198" t="s">
        <v>215</v>
      </c>
    </row>
    <row r="199" spans="1:6" x14ac:dyDescent="0.3">
      <c r="A199">
        <v>196</v>
      </c>
      <c r="B199" t="s">
        <v>222</v>
      </c>
      <c r="C199">
        <v>3274.4700000000003</v>
      </c>
      <c r="D199">
        <v>0</v>
      </c>
      <c r="E199" t="s">
        <v>212</v>
      </c>
      <c r="F199" t="s">
        <v>215</v>
      </c>
    </row>
    <row r="200" spans="1:6" x14ac:dyDescent="0.3">
      <c r="A200">
        <v>197</v>
      </c>
      <c r="B200" t="s">
        <v>222</v>
      </c>
      <c r="C200">
        <v>3274.4700000000003</v>
      </c>
      <c r="D200">
        <v>0</v>
      </c>
      <c r="E200" t="s">
        <v>212</v>
      </c>
      <c r="F200" t="s">
        <v>215</v>
      </c>
    </row>
    <row r="201" spans="1:6" x14ac:dyDescent="0.3">
      <c r="A201">
        <v>198</v>
      </c>
      <c r="B201" t="s">
        <v>222</v>
      </c>
      <c r="C201">
        <v>2374.4700000000003</v>
      </c>
      <c r="D201">
        <v>0</v>
      </c>
      <c r="E201" t="s">
        <v>212</v>
      </c>
      <c r="F201" t="s">
        <v>215</v>
      </c>
    </row>
    <row r="202" spans="1:6" x14ac:dyDescent="0.3">
      <c r="A202">
        <v>199</v>
      </c>
      <c r="B202" t="s">
        <v>222</v>
      </c>
      <c r="C202">
        <v>3274.4700000000003</v>
      </c>
      <c r="D202">
        <v>0</v>
      </c>
      <c r="E202" t="s">
        <v>212</v>
      </c>
      <c r="F202" t="s">
        <v>215</v>
      </c>
    </row>
    <row r="203" spans="1:6" x14ac:dyDescent="0.3">
      <c r="A203">
        <v>200</v>
      </c>
      <c r="B203" t="s">
        <v>222</v>
      </c>
      <c r="C203">
        <v>3274.4700000000003</v>
      </c>
      <c r="D203">
        <v>0</v>
      </c>
      <c r="E203" t="s">
        <v>212</v>
      </c>
      <c r="F203" t="s">
        <v>215</v>
      </c>
    </row>
    <row r="204" spans="1:6" x14ac:dyDescent="0.3">
      <c r="A204">
        <v>201</v>
      </c>
      <c r="B204" t="s">
        <v>222</v>
      </c>
      <c r="C204">
        <v>3929.2200000000003</v>
      </c>
      <c r="D204">
        <v>0</v>
      </c>
      <c r="E204" t="s">
        <v>212</v>
      </c>
      <c r="F204" t="s">
        <v>215</v>
      </c>
    </row>
    <row r="205" spans="1:6" x14ac:dyDescent="0.3">
      <c r="A205">
        <v>202</v>
      </c>
      <c r="B205" t="s">
        <v>222</v>
      </c>
      <c r="C205">
        <v>3274.4700000000003</v>
      </c>
      <c r="D205">
        <v>0</v>
      </c>
      <c r="E205" t="s">
        <v>212</v>
      </c>
      <c r="F205" t="s">
        <v>215</v>
      </c>
    </row>
    <row r="206" spans="1:6" x14ac:dyDescent="0.3">
      <c r="A206">
        <v>203</v>
      </c>
      <c r="B206" t="s">
        <v>222</v>
      </c>
      <c r="C206">
        <v>3274.4700000000003</v>
      </c>
      <c r="D206">
        <v>0</v>
      </c>
      <c r="E206" t="s">
        <v>212</v>
      </c>
      <c r="F206" t="s">
        <v>215</v>
      </c>
    </row>
    <row r="207" spans="1:6" x14ac:dyDescent="0.3">
      <c r="A207">
        <v>204</v>
      </c>
      <c r="B207" t="s">
        <v>222</v>
      </c>
      <c r="C207">
        <v>4583.97</v>
      </c>
      <c r="D207">
        <v>0</v>
      </c>
      <c r="E207" t="s">
        <v>212</v>
      </c>
      <c r="F207" t="s">
        <v>215</v>
      </c>
    </row>
    <row r="208" spans="1:6" x14ac:dyDescent="0.3">
      <c r="A208">
        <v>205</v>
      </c>
      <c r="B208" t="s">
        <v>222</v>
      </c>
      <c r="C208">
        <v>4583.97</v>
      </c>
      <c r="D208">
        <v>0</v>
      </c>
      <c r="E208" t="s">
        <v>212</v>
      </c>
      <c r="F208" t="s">
        <v>215</v>
      </c>
    </row>
    <row r="209" spans="1:6" x14ac:dyDescent="0.3">
      <c r="A209">
        <v>206</v>
      </c>
      <c r="B209" t="s">
        <v>222</v>
      </c>
      <c r="C209">
        <v>3274.4700000000003</v>
      </c>
      <c r="D209">
        <v>0</v>
      </c>
      <c r="E209" t="s">
        <v>212</v>
      </c>
      <c r="F209" t="s">
        <v>215</v>
      </c>
    </row>
    <row r="210" spans="1:6" x14ac:dyDescent="0.3">
      <c r="A210">
        <v>207</v>
      </c>
      <c r="B210" t="s">
        <v>222</v>
      </c>
      <c r="C210">
        <v>1520.3</v>
      </c>
      <c r="D210">
        <v>0</v>
      </c>
      <c r="E210" t="s">
        <v>212</v>
      </c>
      <c r="F210" t="s">
        <v>215</v>
      </c>
    </row>
    <row r="211" spans="1:6" x14ac:dyDescent="0.3">
      <c r="A211">
        <v>208</v>
      </c>
      <c r="B211" t="s">
        <v>222</v>
      </c>
      <c r="C211">
        <v>3274.4700000000003</v>
      </c>
      <c r="D211">
        <v>0</v>
      </c>
      <c r="E211" t="s">
        <v>212</v>
      </c>
      <c r="F211" t="s">
        <v>215</v>
      </c>
    </row>
    <row r="212" spans="1:6" x14ac:dyDescent="0.3">
      <c r="A212">
        <v>209</v>
      </c>
      <c r="B212" t="s">
        <v>222</v>
      </c>
      <c r="C212">
        <v>3274.4700000000003</v>
      </c>
      <c r="D212">
        <v>0</v>
      </c>
      <c r="E212" t="s">
        <v>212</v>
      </c>
      <c r="F212" t="s">
        <v>215</v>
      </c>
    </row>
    <row r="213" spans="1:6" x14ac:dyDescent="0.3">
      <c r="A213">
        <v>210</v>
      </c>
      <c r="B213" t="s">
        <v>222</v>
      </c>
      <c r="C213">
        <v>3274.4700000000003</v>
      </c>
      <c r="D213">
        <v>0</v>
      </c>
      <c r="E213" t="s">
        <v>212</v>
      </c>
      <c r="F213" t="s">
        <v>215</v>
      </c>
    </row>
    <row r="214" spans="1:6" x14ac:dyDescent="0.3">
      <c r="A214">
        <v>211</v>
      </c>
      <c r="B214" t="s">
        <v>222</v>
      </c>
      <c r="C214">
        <v>1520.3</v>
      </c>
      <c r="D214">
        <v>0</v>
      </c>
      <c r="E214" t="s">
        <v>212</v>
      </c>
      <c r="F214" t="s">
        <v>215</v>
      </c>
    </row>
    <row r="215" spans="1:6" x14ac:dyDescent="0.3">
      <c r="A215">
        <v>212</v>
      </c>
      <c r="B215" t="s">
        <v>222</v>
      </c>
      <c r="C215">
        <v>3929.2200000000003</v>
      </c>
      <c r="D215">
        <v>0</v>
      </c>
      <c r="E215" t="s">
        <v>212</v>
      </c>
      <c r="F215" t="s">
        <v>215</v>
      </c>
    </row>
    <row r="216" spans="1:6" x14ac:dyDescent="0.3">
      <c r="A216">
        <v>213</v>
      </c>
      <c r="B216" t="s">
        <v>222</v>
      </c>
      <c r="C216">
        <v>3929.2200000000003</v>
      </c>
      <c r="D216">
        <v>0</v>
      </c>
      <c r="E216" t="s">
        <v>212</v>
      </c>
      <c r="F216" t="s">
        <v>215</v>
      </c>
    </row>
    <row r="217" spans="1:6" x14ac:dyDescent="0.3">
      <c r="A217">
        <v>214</v>
      </c>
      <c r="B217" t="s">
        <v>222</v>
      </c>
      <c r="C217">
        <v>1520.3</v>
      </c>
      <c r="D217">
        <v>0</v>
      </c>
      <c r="E217" t="s">
        <v>212</v>
      </c>
      <c r="F217" t="s">
        <v>215</v>
      </c>
    </row>
    <row r="218" spans="1:6" x14ac:dyDescent="0.3">
      <c r="A218">
        <v>215</v>
      </c>
      <c r="B218" t="s">
        <v>222</v>
      </c>
      <c r="C218">
        <v>3274.4700000000003</v>
      </c>
      <c r="D218">
        <v>0</v>
      </c>
      <c r="E218" t="s">
        <v>212</v>
      </c>
      <c r="F218" t="s">
        <v>215</v>
      </c>
    </row>
    <row r="219" spans="1:6" x14ac:dyDescent="0.3">
      <c r="A219">
        <v>216</v>
      </c>
      <c r="B219" t="s">
        <v>222</v>
      </c>
      <c r="C219">
        <v>3274.4700000000003</v>
      </c>
      <c r="D219">
        <v>0</v>
      </c>
      <c r="E219" t="s">
        <v>212</v>
      </c>
      <c r="F219" t="s">
        <v>215</v>
      </c>
    </row>
    <row r="220" spans="1:6" x14ac:dyDescent="0.3">
      <c r="A220">
        <v>217</v>
      </c>
      <c r="B220" t="s">
        <v>222</v>
      </c>
      <c r="C220">
        <v>3274.4700000000003</v>
      </c>
      <c r="D220">
        <v>0</v>
      </c>
      <c r="E220" t="s">
        <v>212</v>
      </c>
      <c r="F220" t="s">
        <v>215</v>
      </c>
    </row>
    <row r="221" spans="1:6" x14ac:dyDescent="0.3">
      <c r="A221">
        <v>218</v>
      </c>
      <c r="B221" t="s">
        <v>222</v>
      </c>
      <c r="C221">
        <v>3274.4700000000003</v>
      </c>
      <c r="D221">
        <v>0</v>
      </c>
      <c r="E221" t="s">
        <v>212</v>
      </c>
      <c r="F221" t="s">
        <v>215</v>
      </c>
    </row>
    <row r="222" spans="1:6" x14ac:dyDescent="0.3">
      <c r="A222">
        <v>219</v>
      </c>
      <c r="B222" t="s">
        <v>222</v>
      </c>
      <c r="C222">
        <v>3274.4700000000003</v>
      </c>
      <c r="D222">
        <v>0</v>
      </c>
      <c r="E222" t="s">
        <v>212</v>
      </c>
      <c r="F222" t="s">
        <v>215</v>
      </c>
    </row>
    <row r="223" spans="1:6" x14ac:dyDescent="0.3">
      <c r="A223">
        <v>220</v>
      </c>
      <c r="B223" t="s">
        <v>222</v>
      </c>
      <c r="C223">
        <v>1520.3</v>
      </c>
      <c r="D223">
        <v>0</v>
      </c>
      <c r="E223" t="s">
        <v>212</v>
      </c>
      <c r="F223" t="s">
        <v>215</v>
      </c>
    </row>
    <row r="224" spans="1:6" x14ac:dyDescent="0.3">
      <c r="A224">
        <v>221</v>
      </c>
      <c r="B224" t="s">
        <v>222</v>
      </c>
      <c r="C224">
        <v>3274.4700000000003</v>
      </c>
      <c r="D224">
        <v>0</v>
      </c>
      <c r="E224" t="s">
        <v>212</v>
      </c>
      <c r="F224" t="s">
        <v>215</v>
      </c>
    </row>
    <row r="225" spans="1:6" x14ac:dyDescent="0.3">
      <c r="A225">
        <v>222</v>
      </c>
      <c r="B225" t="s">
        <v>222</v>
      </c>
      <c r="C225">
        <v>3274.4700000000003</v>
      </c>
      <c r="D225">
        <v>0</v>
      </c>
      <c r="E225" t="s">
        <v>212</v>
      </c>
      <c r="F225" t="s">
        <v>215</v>
      </c>
    </row>
    <row r="226" spans="1:6" x14ac:dyDescent="0.3">
      <c r="A226">
        <v>223</v>
      </c>
      <c r="B226" t="s">
        <v>222</v>
      </c>
      <c r="C226">
        <v>3274.4700000000003</v>
      </c>
      <c r="D226">
        <v>0</v>
      </c>
      <c r="E226" t="s">
        <v>212</v>
      </c>
      <c r="F226" t="s">
        <v>215</v>
      </c>
    </row>
    <row r="227" spans="1:6" x14ac:dyDescent="0.3">
      <c r="A227">
        <v>224</v>
      </c>
      <c r="B227" t="s">
        <v>222</v>
      </c>
      <c r="C227">
        <v>3274.4700000000003</v>
      </c>
      <c r="D227">
        <v>0</v>
      </c>
      <c r="E227" t="s">
        <v>212</v>
      </c>
      <c r="F227" t="s">
        <v>215</v>
      </c>
    </row>
    <row r="228" spans="1:6" x14ac:dyDescent="0.3">
      <c r="A228">
        <v>225</v>
      </c>
      <c r="B228" t="s">
        <v>222</v>
      </c>
      <c r="C228">
        <v>3274.4700000000003</v>
      </c>
      <c r="D228">
        <v>0</v>
      </c>
      <c r="E228" t="s">
        <v>212</v>
      </c>
      <c r="F228" t="s">
        <v>215</v>
      </c>
    </row>
    <row r="229" spans="1:6" x14ac:dyDescent="0.3">
      <c r="A229">
        <v>226</v>
      </c>
      <c r="B229" t="s">
        <v>222</v>
      </c>
      <c r="C229">
        <v>3274.4700000000003</v>
      </c>
      <c r="D229">
        <v>0</v>
      </c>
      <c r="E229" t="s">
        <v>212</v>
      </c>
      <c r="F229" t="s">
        <v>215</v>
      </c>
    </row>
    <row r="230" spans="1:6" x14ac:dyDescent="0.3">
      <c r="A230">
        <v>227</v>
      </c>
      <c r="B230" t="s">
        <v>222</v>
      </c>
      <c r="C230">
        <v>3274.4700000000003</v>
      </c>
      <c r="D230">
        <v>0</v>
      </c>
      <c r="E230" t="s">
        <v>212</v>
      </c>
      <c r="F230" t="s">
        <v>215</v>
      </c>
    </row>
    <row r="231" spans="1:6" x14ac:dyDescent="0.3">
      <c r="A231">
        <v>228</v>
      </c>
      <c r="B231" t="s">
        <v>222</v>
      </c>
      <c r="C231">
        <v>3274.4700000000003</v>
      </c>
      <c r="D231">
        <v>0</v>
      </c>
      <c r="E231" t="s">
        <v>212</v>
      </c>
      <c r="F231" t="s">
        <v>215</v>
      </c>
    </row>
    <row r="232" spans="1:6" x14ac:dyDescent="0.3">
      <c r="A232">
        <v>229</v>
      </c>
      <c r="B232" t="s">
        <v>222</v>
      </c>
      <c r="C232">
        <v>3274.4700000000003</v>
      </c>
      <c r="D232">
        <v>0</v>
      </c>
      <c r="E232" t="s">
        <v>212</v>
      </c>
      <c r="F232" t="s">
        <v>215</v>
      </c>
    </row>
    <row r="233" spans="1:6" x14ac:dyDescent="0.3">
      <c r="A233">
        <v>230</v>
      </c>
      <c r="B233" t="s">
        <v>222</v>
      </c>
      <c r="C233">
        <v>3929.2200000000003</v>
      </c>
      <c r="D233">
        <v>0</v>
      </c>
      <c r="E233" t="s">
        <v>212</v>
      </c>
      <c r="F233" t="s">
        <v>215</v>
      </c>
    </row>
    <row r="234" spans="1:6" x14ac:dyDescent="0.3">
      <c r="A234">
        <v>231</v>
      </c>
      <c r="B234" t="s">
        <v>222</v>
      </c>
      <c r="C234">
        <v>3274.4700000000003</v>
      </c>
      <c r="D234">
        <v>0</v>
      </c>
      <c r="E234" t="s">
        <v>212</v>
      </c>
      <c r="F234" t="s">
        <v>215</v>
      </c>
    </row>
    <row r="235" spans="1:6" x14ac:dyDescent="0.3">
      <c r="A235">
        <v>232</v>
      </c>
      <c r="B235" t="s">
        <v>222</v>
      </c>
      <c r="C235">
        <v>2546.8000000000002</v>
      </c>
      <c r="D235">
        <v>0</v>
      </c>
      <c r="E235" t="s">
        <v>212</v>
      </c>
      <c r="F235" t="s">
        <v>215</v>
      </c>
    </row>
    <row r="236" spans="1:6" x14ac:dyDescent="0.3">
      <c r="A236">
        <v>233</v>
      </c>
      <c r="B236" t="s">
        <v>222</v>
      </c>
      <c r="C236">
        <v>2546.8000000000002</v>
      </c>
      <c r="D236">
        <v>0</v>
      </c>
      <c r="E236" t="s">
        <v>212</v>
      </c>
      <c r="F236" t="s">
        <v>215</v>
      </c>
    </row>
    <row r="237" spans="1:6" x14ac:dyDescent="0.3">
      <c r="A237">
        <v>234</v>
      </c>
      <c r="B237" t="s">
        <v>222</v>
      </c>
      <c r="C237">
        <v>2546.8000000000002</v>
      </c>
      <c r="D237">
        <v>0</v>
      </c>
      <c r="E237" t="s">
        <v>212</v>
      </c>
      <c r="F237" t="s">
        <v>215</v>
      </c>
    </row>
    <row r="238" spans="1:6" x14ac:dyDescent="0.3">
      <c r="A238">
        <v>235</v>
      </c>
      <c r="B238" t="s">
        <v>222</v>
      </c>
      <c r="C238">
        <v>1779.8</v>
      </c>
      <c r="D238">
        <v>0</v>
      </c>
      <c r="E238" t="s">
        <v>212</v>
      </c>
      <c r="F238" t="s">
        <v>215</v>
      </c>
    </row>
    <row r="239" spans="1:6" x14ac:dyDescent="0.3">
      <c r="A239">
        <v>236</v>
      </c>
      <c r="B239" t="s">
        <v>222</v>
      </c>
      <c r="C239">
        <v>2546.8000000000002</v>
      </c>
      <c r="D239">
        <v>0</v>
      </c>
      <c r="E239" t="s">
        <v>212</v>
      </c>
      <c r="F239" t="s">
        <v>215</v>
      </c>
    </row>
    <row r="240" spans="1:6" x14ac:dyDescent="0.3">
      <c r="A240">
        <v>237</v>
      </c>
      <c r="B240" t="s">
        <v>222</v>
      </c>
      <c r="C240">
        <v>2546.8000000000002</v>
      </c>
      <c r="D240">
        <v>0</v>
      </c>
      <c r="E240" t="s">
        <v>212</v>
      </c>
      <c r="F240" t="s">
        <v>215</v>
      </c>
    </row>
    <row r="241" spans="1:6" x14ac:dyDescent="0.3">
      <c r="A241">
        <v>238</v>
      </c>
      <c r="B241" t="s">
        <v>222</v>
      </c>
      <c r="C241">
        <v>2546.8000000000002</v>
      </c>
      <c r="D241">
        <v>0</v>
      </c>
      <c r="E241" t="s">
        <v>212</v>
      </c>
      <c r="F241" t="s">
        <v>215</v>
      </c>
    </row>
    <row r="242" spans="1:6" x14ac:dyDescent="0.3">
      <c r="A242">
        <v>239</v>
      </c>
      <c r="B242" t="s">
        <v>222</v>
      </c>
      <c r="C242">
        <v>2546.8000000000002</v>
      </c>
      <c r="D242">
        <v>0</v>
      </c>
      <c r="E242" t="s">
        <v>212</v>
      </c>
      <c r="F242" t="s">
        <v>215</v>
      </c>
    </row>
    <row r="243" spans="1:6" x14ac:dyDescent="0.3">
      <c r="A243">
        <v>240</v>
      </c>
      <c r="B243" t="s">
        <v>222</v>
      </c>
      <c r="C243">
        <v>2546.8000000000002</v>
      </c>
      <c r="D243">
        <v>0</v>
      </c>
      <c r="E243" t="s">
        <v>212</v>
      </c>
      <c r="F243" t="s">
        <v>215</v>
      </c>
    </row>
    <row r="244" spans="1:6" x14ac:dyDescent="0.3">
      <c r="A244">
        <v>241</v>
      </c>
      <c r="B244" t="s">
        <v>222</v>
      </c>
      <c r="C244">
        <v>2546.8000000000002</v>
      </c>
      <c r="D244">
        <v>0</v>
      </c>
      <c r="E244" t="s">
        <v>212</v>
      </c>
      <c r="F244" t="s">
        <v>215</v>
      </c>
    </row>
    <row r="245" spans="1:6" x14ac:dyDescent="0.3">
      <c r="A245">
        <v>242</v>
      </c>
      <c r="B245" t="s">
        <v>222</v>
      </c>
      <c r="C245">
        <v>2546.8000000000002</v>
      </c>
      <c r="D245">
        <v>0</v>
      </c>
      <c r="E245" t="s">
        <v>212</v>
      </c>
      <c r="F245" t="s">
        <v>215</v>
      </c>
    </row>
    <row r="246" spans="1:6" x14ac:dyDescent="0.3">
      <c r="A246">
        <v>243</v>
      </c>
      <c r="B246" t="s">
        <v>222</v>
      </c>
      <c r="C246">
        <v>2546.8000000000002</v>
      </c>
      <c r="D246">
        <v>0</v>
      </c>
      <c r="E246" t="s">
        <v>212</v>
      </c>
      <c r="F246" t="s">
        <v>215</v>
      </c>
    </row>
    <row r="247" spans="1:6" x14ac:dyDescent="0.3">
      <c r="A247">
        <v>244</v>
      </c>
      <c r="B247" t="s">
        <v>222</v>
      </c>
      <c r="C247">
        <v>2546.8000000000002</v>
      </c>
      <c r="D247">
        <v>0</v>
      </c>
      <c r="E247" t="s">
        <v>212</v>
      </c>
      <c r="F247" t="s">
        <v>215</v>
      </c>
    </row>
    <row r="248" spans="1:6" x14ac:dyDescent="0.3">
      <c r="A248">
        <v>245</v>
      </c>
      <c r="B248" t="s">
        <v>222</v>
      </c>
      <c r="C248">
        <v>2546.8000000000002</v>
      </c>
      <c r="D248">
        <v>0</v>
      </c>
      <c r="E248" t="s">
        <v>212</v>
      </c>
      <c r="F248" t="s">
        <v>215</v>
      </c>
    </row>
    <row r="249" spans="1:6" x14ac:dyDescent="0.3">
      <c r="A249">
        <v>246</v>
      </c>
      <c r="B249" t="s">
        <v>222</v>
      </c>
      <c r="C249">
        <v>2546.8000000000002</v>
      </c>
      <c r="D249">
        <v>0</v>
      </c>
      <c r="E249" t="s">
        <v>212</v>
      </c>
      <c r="F249" t="s">
        <v>215</v>
      </c>
    </row>
    <row r="250" spans="1:6" x14ac:dyDescent="0.3">
      <c r="A250">
        <v>247</v>
      </c>
      <c r="B250" t="s">
        <v>222</v>
      </c>
      <c r="C250">
        <v>2546.8000000000002</v>
      </c>
      <c r="D250">
        <v>0</v>
      </c>
      <c r="E250" t="s">
        <v>212</v>
      </c>
      <c r="F250" t="s">
        <v>215</v>
      </c>
    </row>
    <row r="251" spans="1:6" x14ac:dyDescent="0.3">
      <c r="A251">
        <v>248</v>
      </c>
      <c r="B251" t="s">
        <v>222</v>
      </c>
      <c r="C251">
        <v>2546.8000000000002</v>
      </c>
      <c r="D251">
        <v>0</v>
      </c>
      <c r="E251" t="s">
        <v>212</v>
      </c>
      <c r="F251" t="s">
        <v>215</v>
      </c>
    </row>
    <row r="252" spans="1:6" x14ac:dyDescent="0.3">
      <c r="A252">
        <v>249</v>
      </c>
      <c r="B252" t="s">
        <v>222</v>
      </c>
      <c r="C252">
        <v>2546.8000000000002</v>
      </c>
      <c r="D252">
        <v>0</v>
      </c>
      <c r="E252" t="s">
        <v>212</v>
      </c>
      <c r="F252" t="s">
        <v>215</v>
      </c>
    </row>
    <row r="253" spans="1:6" x14ac:dyDescent="0.3">
      <c r="A253">
        <v>250</v>
      </c>
      <c r="B253" t="s">
        <v>222</v>
      </c>
      <c r="C253">
        <v>2546.8000000000002</v>
      </c>
      <c r="D253">
        <v>0</v>
      </c>
      <c r="E253" t="s">
        <v>212</v>
      </c>
      <c r="F253" t="s">
        <v>215</v>
      </c>
    </row>
    <row r="254" spans="1:6" x14ac:dyDescent="0.3">
      <c r="A254">
        <v>251</v>
      </c>
      <c r="B254" t="s">
        <v>222</v>
      </c>
      <c r="C254">
        <v>2546.8000000000002</v>
      </c>
      <c r="D254">
        <v>0</v>
      </c>
      <c r="E254" t="s">
        <v>212</v>
      </c>
      <c r="F254" t="s">
        <v>215</v>
      </c>
    </row>
    <row r="255" spans="1:6" x14ac:dyDescent="0.3">
      <c r="A255">
        <v>252</v>
      </c>
      <c r="B255" t="s">
        <v>222</v>
      </c>
      <c r="C255">
        <v>2546.8000000000002</v>
      </c>
      <c r="D255">
        <v>0</v>
      </c>
      <c r="E255" t="s">
        <v>212</v>
      </c>
      <c r="F255" t="s">
        <v>215</v>
      </c>
    </row>
    <row r="256" spans="1:6" x14ac:dyDescent="0.3">
      <c r="A256">
        <v>253</v>
      </c>
      <c r="B256" t="s">
        <v>222</v>
      </c>
      <c r="C256">
        <v>2546.8000000000002</v>
      </c>
      <c r="D256">
        <v>0</v>
      </c>
      <c r="E256" t="s">
        <v>212</v>
      </c>
      <c r="F256" t="s">
        <v>215</v>
      </c>
    </row>
    <row r="257" spans="1:6" x14ac:dyDescent="0.3">
      <c r="A257">
        <v>254</v>
      </c>
      <c r="B257" t="s">
        <v>222</v>
      </c>
      <c r="C257">
        <v>2546.8000000000002</v>
      </c>
      <c r="D257">
        <v>0</v>
      </c>
      <c r="E257" t="s">
        <v>212</v>
      </c>
      <c r="F257" t="s">
        <v>215</v>
      </c>
    </row>
    <row r="258" spans="1:6" x14ac:dyDescent="0.3">
      <c r="A258">
        <v>255</v>
      </c>
      <c r="B258" t="s">
        <v>222</v>
      </c>
      <c r="C258">
        <v>2546.8000000000002</v>
      </c>
      <c r="D258">
        <v>0</v>
      </c>
      <c r="E258" t="s">
        <v>212</v>
      </c>
      <c r="F258" t="s">
        <v>215</v>
      </c>
    </row>
    <row r="259" spans="1:6" x14ac:dyDescent="0.3">
      <c r="A259">
        <v>256</v>
      </c>
      <c r="B259" t="s">
        <v>222</v>
      </c>
      <c r="C259">
        <v>2546.8000000000002</v>
      </c>
      <c r="D259">
        <v>0</v>
      </c>
      <c r="E259" t="s">
        <v>212</v>
      </c>
      <c r="F259" t="s">
        <v>215</v>
      </c>
    </row>
    <row r="260" spans="1:6" x14ac:dyDescent="0.3">
      <c r="A260">
        <v>257</v>
      </c>
      <c r="B260" t="s">
        <v>222</v>
      </c>
      <c r="C260">
        <v>2546.8000000000002</v>
      </c>
      <c r="D260">
        <v>0</v>
      </c>
      <c r="E260" t="s">
        <v>212</v>
      </c>
      <c r="F260" t="s">
        <v>215</v>
      </c>
    </row>
    <row r="261" spans="1:6" x14ac:dyDescent="0.3">
      <c r="A261">
        <v>258</v>
      </c>
      <c r="B261" t="s">
        <v>222</v>
      </c>
      <c r="C261">
        <v>2546.8000000000002</v>
      </c>
      <c r="D261">
        <v>0</v>
      </c>
      <c r="E261" t="s">
        <v>212</v>
      </c>
      <c r="F261" t="s">
        <v>215</v>
      </c>
    </row>
    <row r="262" spans="1:6" x14ac:dyDescent="0.3">
      <c r="A262">
        <v>259</v>
      </c>
      <c r="B262" t="s">
        <v>222</v>
      </c>
      <c r="C262">
        <v>2546.8000000000002</v>
      </c>
      <c r="D262">
        <v>0</v>
      </c>
      <c r="E262" t="s">
        <v>212</v>
      </c>
      <c r="F262" t="s">
        <v>215</v>
      </c>
    </row>
    <row r="263" spans="1:6" x14ac:dyDescent="0.3">
      <c r="A263">
        <v>260</v>
      </c>
      <c r="B263" t="s">
        <v>222</v>
      </c>
      <c r="C263">
        <v>2546.8000000000002</v>
      </c>
      <c r="D263">
        <v>0</v>
      </c>
      <c r="E263" t="s">
        <v>212</v>
      </c>
      <c r="F263" t="s">
        <v>215</v>
      </c>
    </row>
    <row r="264" spans="1:6" x14ac:dyDescent="0.3">
      <c r="A264">
        <v>261</v>
      </c>
      <c r="B264" t="s">
        <v>222</v>
      </c>
      <c r="C264">
        <v>2546.8000000000002</v>
      </c>
      <c r="D264">
        <v>0</v>
      </c>
      <c r="E264" t="s">
        <v>212</v>
      </c>
      <c r="F264" t="s">
        <v>215</v>
      </c>
    </row>
    <row r="265" spans="1:6" x14ac:dyDescent="0.3">
      <c r="A265">
        <v>262</v>
      </c>
      <c r="B265" t="s">
        <v>222</v>
      </c>
      <c r="C265">
        <v>2697.5</v>
      </c>
      <c r="D265">
        <v>0</v>
      </c>
      <c r="E265" t="s">
        <v>212</v>
      </c>
      <c r="F265" t="s">
        <v>215</v>
      </c>
    </row>
    <row r="266" spans="1:6" x14ac:dyDescent="0.3">
      <c r="A266">
        <v>263</v>
      </c>
      <c r="B266" t="s">
        <v>222</v>
      </c>
      <c r="C266">
        <v>2546.8000000000002</v>
      </c>
      <c r="D266">
        <v>0</v>
      </c>
      <c r="E266" t="s">
        <v>212</v>
      </c>
      <c r="F266" t="s">
        <v>215</v>
      </c>
    </row>
    <row r="267" spans="1:6" x14ac:dyDescent="0.3">
      <c r="A267">
        <v>264</v>
      </c>
      <c r="B267" t="s">
        <v>222</v>
      </c>
      <c r="C267">
        <v>2546.8000000000002</v>
      </c>
      <c r="D267">
        <v>0</v>
      </c>
      <c r="E267" t="s">
        <v>212</v>
      </c>
      <c r="F267" t="s">
        <v>215</v>
      </c>
    </row>
    <row r="268" spans="1:6" x14ac:dyDescent="0.3">
      <c r="A268">
        <v>265</v>
      </c>
      <c r="B268" t="s">
        <v>222</v>
      </c>
      <c r="C268">
        <v>2546.8000000000002</v>
      </c>
      <c r="D268">
        <v>0</v>
      </c>
      <c r="E268" t="s">
        <v>212</v>
      </c>
      <c r="F268" t="s">
        <v>215</v>
      </c>
    </row>
    <row r="269" spans="1:6" x14ac:dyDescent="0.3">
      <c r="A269">
        <v>266</v>
      </c>
      <c r="B269" t="s">
        <v>222</v>
      </c>
      <c r="C269">
        <v>2546.8000000000002</v>
      </c>
      <c r="D269">
        <v>0</v>
      </c>
      <c r="E269" t="s">
        <v>212</v>
      </c>
      <c r="F269" t="s">
        <v>215</v>
      </c>
    </row>
    <row r="270" spans="1:6" x14ac:dyDescent="0.3">
      <c r="A270">
        <v>267</v>
      </c>
      <c r="B270" t="s">
        <v>222</v>
      </c>
      <c r="C270">
        <v>2546.8000000000002</v>
      </c>
      <c r="D270">
        <v>0</v>
      </c>
      <c r="E270" t="s">
        <v>212</v>
      </c>
      <c r="F270" t="s">
        <v>215</v>
      </c>
    </row>
    <row r="271" spans="1:6" x14ac:dyDescent="0.3">
      <c r="A271">
        <v>268</v>
      </c>
      <c r="B271" t="s">
        <v>222</v>
      </c>
      <c r="C271">
        <v>2546.8000000000002</v>
      </c>
      <c r="D271">
        <v>0</v>
      </c>
      <c r="E271" t="s">
        <v>212</v>
      </c>
      <c r="F271" t="s">
        <v>215</v>
      </c>
    </row>
    <row r="272" spans="1:6" x14ac:dyDescent="0.3">
      <c r="A272">
        <v>269</v>
      </c>
      <c r="B272" t="s">
        <v>222</v>
      </c>
      <c r="C272">
        <v>1779.8</v>
      </c>
      <c r="D272">
        <v>0</v>
      </c>
      <c r="E272" t="s">
        <v>212</v>
      </c>
      <c r="F272" t="s">
        <v>215</v>
      </c>
    </row>
    <row r="273" spans="1:6" x14ac:dyDescent="0.3">
      <c r="A273">
        <v>270</v>
      </c>
      <c r="B273" t="s">
        <v>222</v>
      </c>
      <c r="C273">
        <v>2546.8000000000002</v>
      </c>
      <c r="D273">
        <v>0</v>
      </c>
      <c r="E273" t="s">
        <v>212</v>
      </c>
      <c r="F273" t="s">
        <v>215</v>
      </c>
    </row>
    <row r="274" spans="1:6" x14ac:dyDescent="0.3">
      <c r="A274">
        <v>271</v>
      </c>
      <c r="B274" t="s">
        <v>222</v>
      </c>
      <c r="C274">
        <v>2546.8000000000002</v>
      </c>
      <c r="D274">
        <v>0</v>
      </c>
      <c r="E274" t="s">
        <v>212</v>
      </c>
      <c r="F274" t="s">
        <v>215</v>
      </c>
    </row>
    <row r="275" spans="1:6" x14ac:dyDescent="0.3">
      <c r="A275">
        <v>272</v>
      </c>
      <c r="B275" t="s">
        <v>222</v>
      </c>
      <c r="C275">
        <v>2546.8000000000002</v>
      </c>
      <c r="D275">
        <v>0</v>
      </c>
      <c r="E275" t="s">
        <v>212</v>
      </c>
      <c r="F275" t="s">
        <v>215</v>
      </c>
    </row>
    <row r="276" spans="1:6" x14ac:dyDescent="0.3">
      <c r="A276">
        <v>273</v>
      </c>
      <c r="B276" t="s">
        <v>222</v>
      </c>
      <c r="C276">
        <v>2546.8000000000002</v>
      </c>
      <c r="D276">
        <v>0</v>
      </c>
      <c r="E276" t="s">
        <v>212</v>
      </c>
      <c r="F276" t="s">
        <v>215</v>
      </c>
    </row>
    <row r="277" spans="1:6" x14ac:dyDescent="0.3">
      <c r="A277">
        <v>274</v>
      </c>
      <c r="B277" t="s">
        <v>222</v>
      </c>
      <c r="C277">
        <v>2546.8000000000002</v>
      </c>
      <c r="D277">
        <v>0</v>
      </c>
      <c r="E277" t="s">
        <v>212</v>
      </c>
      <c r="F277" t="s">
        <v>215</v>
      </c>
    </row>
    <row r="278" spans="1:6" x14ac:dyDescent="0.3">
      <c r="A278">
        <v>275</v>
      </c>
      <c r="B278" t="s">
        <v>222</v>
      </c>
      <c r="C278">
        <v>2546.8000000000002</v>
      </c>
      <c r="D278">
        <v>0</v>
      </c>
      <c r="E278" t="s">
        <v>212</v>
      </c>
      <c r="F278" t="s">
        <v>215</v>
      </c>
    </row>
    <row r="279" spans="1:6" x14ac:dyDescent="0.3">
      <c r="A279">
        <v>276</v>
      </c>
      <c r="B279" t="s">
        <v>222</v>
      </c>
      <c r="C279">
        <v>2546.8000000000002</v>
      </c>
      <c r="D279">
        <v>0</v>
      </c>
      <c r="E279" t="s">
        <v>212</v>
      </c>
      <c r="F279" t="s">
        <v>215</v>
      </c>
    </row>
    <row r="280" spans="1:6" x14ac:dyDescent="0.3">
      <c r="A280">
        <v>277</v>
      </c>
      <c r="B280" t="s">
        <v>222</v>
      </c>
      <c r="C280">
        <v>2546.8000000000002</v>
      </c>
      <c r="D280">
        <v>0</v>
      </c>
      <c r="E280" t="s">
        <v>212</v>
      </c>
      <c r="F280" t="s">
        <v>215</v>
      </c>
    </row>
    <row r="281" spans="1:6" x14ac:dyDescent="0.3">
      <c r="A281">
        <v>278</v>
      </c>
      <c r="B281" t="s">
        <v>222</v>
      </c>
      <c r="C281">
        <v>2546.8000000000002</v>
      </c>
      <c r="D281">
        <v>0</v>
      </c>
      <c r="E281" t="s">
        <v>212</v>
      </c>
      <c r="F281" t="s">
        <v>215</v>
      </c>
    </row>
    <row r="282" spans="1:6" x14ac:dyDescent="0.3">
      <c r="A282">
        <v>279</v>
      </c>
      <c r="B282" t="s">
        <v>222</v>
      </c>
      <c r="C282">
        <v>2546.8000000000002</v>
      </c>
      <c r="D282">
        <v>0</v>
      </c>
      <c r="E282" t="s">
        <v>212</v>
      </c>
      <c r="F282" t="s">
        <v>215</v>
      </c>
    </row>
    <row r="283" spans="1:6" x14ac:dyDescent="0.3">
      <c r="A283">
        <v>280</v>
      </c>
      <c r="B283" t="s">
        <v>222</v>
      </c>
      <c r="C283">
        <v>2546.8000000000002</v>
      </c>
      <c r="D283">
        <v>0</v>
      </c>
      <c r="E283" t="s">
        <v>212</v>
      </c>
      <c r="F283" t="s">
        <v>215</v>
      </c>
    </row>
    <row r="284" spans="1:6" x14ac:dyDescent="0.3">
      <c r="A284">
        <v>281</v>
      </c>
      <c r="B284" t="s">
        <v>222</v>
      </c>
      <c r="C284">
        <v>2546.8000000000002</v>
      </c>
      <c r="D284">
        <v>0</v>
      </c>
      <c r="E284" t="s">
        <v>212</v>
      </c>
      <c r="F284" t="s">
        <v>215</v>
      </c>
    </row>
    <row r="285" spans="1:6" x14ac:dyDescent="0.3">
      <c r="A285">
        <v>282</v>
      </c>
      <c r="B285" t="s">
        <v>222</v>
      </c>
      <c r="C285">
        <v>2546.8000000000002</v>
      </c>
      <c r="D285">
        <v>0</v>
      </c>
      <c r="E285" t="s">
        <v>212</v>
      </c>
      <c r="F285" t="s">
        <v>215</v>
      </c>
    </row>
    <row r="286" spans="1:6" x14ac:dyDescent="0.3">
      <c r="A286">
        <v>283</v>
      </c>
      <c r="B286" t="s">
        <v>222</v>
      </c>
      <c r="C286">
        <v>2546.8000000000002</v>
      </c>
      <c r="D286">
        <v>0</v>
      </c>
      <c r="E286" t="s">
        <v>212</v>
      </c>
      <c r="F286" t="s">
        <v>215</v>
      </c>
    </row>
    <row r="287" spans="1:6" x14ac:dyDescent="0.3">
      <c r="A287">
        <v>284</v>
      </c>
      <c r="B287" t="s">
        <v>222</v>
      </c>
      <c r="C287">
        <v>2546.8000000000002</v>
      </c>
      <c r="D287">
        <v>0</v>
      </c>
      <c r="E287" t="s">
        <v>212</v>
      </c>
      <c r="F287" t="s">
        <v>215</v>
      </c>
    </row>
    <row r="288" spans="1:6" x14ac:dyDescent="0.3">
      <c r="A288">
        <v>285</v>
      </c>
      <c r="B288" t="s">
        <v>222</v>
      </c>
      <c r="C288">
        <v>2546.8000000000002</v>
      </c>
      <c r="D288">
        <v>0</v>
      </c>
      <c r="E288" t="s">
        <v>212</v>
      </c>
      <c r="F288" t="s">
        <v>215</v>
      </c>
    </row>
    <row r="289" spans="1:6" x14ac:dyDescent="0.3">
      <c r="A289">
        <v>286</v>
      </c>
      <c r="B289" t="s">
        <v>222</v>
      </c>
      <c r="C289">
        <v>2546.8000000000002</v>
      </c>
      <c r="D289">
        <v>0</v>
      </c>
      <c r="E289" t="s">
        <v>212</v>
      </c>
      <c r="F289" t="s">
        <v>215</v>
      </c>
    </row>
    <row r="290" spans="1:6" x14ac:dyDescent="0.3">
      <c r="A290">
        <v>287</v>
      </c>
      <c r="B290" t="s">
        <v>222</v>
      </c>
      <c r="C290">
        <v>2546.8000000000002</v>
      </c>
      <c r="D290">
        <v>0</v>
      </c>
      <c r="E290" t="s">
        <v>212</v>
      </c>
      <c r="F290" t="s">
        <v>215</v>
      </c>
    </row>
    <row r="291" spans="1:6" x14ac:dyDescent="0.3">
      <c r="A291">
        <v>288</v>
      </c>
      <c r="B291" t="s">
        <v>222</v>
      </c>
      <c r="C291">
        <v>2546.8000000000002</v>
      </c>
      <c r="D291">
        <v>0</v>
      </c>
      <c r="E291" t="s">
        <v>212</v>
      </c>
      <c r="F291" t="s">
        <v>215</v>
      </c>
    </row>
    <row r="292" spans="1:6" x14ac:dyDescent="0.3">
      <c r="A292">
        <v>289</v>
      </c>
      <c r="B292" t="s">
        <v>222</v>
      </c>
      <c r="C292">
        <v>2546.8000000000002</v>
      </c>
      <c r="D292">
        <v>0</v>
      </c>
      <c r="E292" t="s">
        <v>212</v>
      </c>
      <c r="F292" t="s">
        <v>215</v>
      </c>
    </row>
    <row r="293" spans="1:6" x14ac:dyDescent="0.3">
      <c r="A293">
        <v>290</v>
      </c>
      <c r="B293" t="s">
        <v>222</v>
      </c>
      <c r="C293">
        <v>2546.8000000000002</v>
      </c>
      <c r="D293">
        <v>0</v>
      </c>
      <c r="E293" t="s">
        <v>212</v>
      </c>
      <c r="F293" t="s">
        <v>215</v>
      </c>
    </row>
    <row r="294" spans="1:6" x14ac:dyDescent="0.3">
      <c r="A294">
        <v>291</v>
      </c>
      <c r="B294" t="s">
        <v>222</v>
      </c>
      <c r="C294">
        <v>2546.8000000000002</v>
      </c>
      <c r="D294">
        <v>0</v>
      </c>
      <c r="E294" t="s">
        <v>212</v>
      </c>
      <c r="F294" t="s">
        <v>215</v>
      </c>
    </row>
    <row r="295" spans="1:6" x14ac:dyDescent="0.3">
      <c r="A295">
        <v>292</v>
      </c>
      <c r="B295" t="s">
        <v>222</v>
      </c>
      <c r="C295">
        <v>2390.4700000000003</v>
      </c>
      <c r="D295">
        <v>0</v>
      </c>
      <c r="E295" t="s">
        <v>212</v>
      </c>
      <c r="F295" t="s">
        <v>215</v>
      </c>
    </row>
    <row r="296" spans="1:6" x14ac:dyDescent="0.3">
      <c r="A296">
        <v>293</v>
      </c>
      <c r="B296" t="s">
        <v>222</v>
      </c>
      <c r="C296">
        <v>2390.4700000000003</v>
      </c>
      <c r="D296">
        <v>0</v>
      </c>
      <c r="E296" t="s">
        <v>212</v>
      </c>
      <c r="F296" t="s">
        <v>215</v>
      </c>
    </row>
    <row r="297" spans="1:6" x14ac:dyDescent="0.3">
      <c r="A297">
        <v>294</v>
      </c>
      <c r="B297" t="s">
        <v>222</v>
      </c>
      <c r="C297">
        <v>2390.4700000000003</v>
      </c>
      <c r="D297">
        <v>0</v>
      </c>
      <c r="E297" t="s">
        <v>212</v>
      </c>
      <c r="F297" t="s">
        <v>215</v>
      </c>
    </row>
    <row r="298" spans="1:6" x14ac:dyDescent="0.3">
      <c r="A298">
        <v>295</v>
      </c>
      <c r="B298" t="s">
        <v>222</v>
      </c>
      <c r="C298">
        <v>2390.4700000000003</v>
      </c>
      <c r="D298">
        <v>0</v>
      </c>
      <c r="E298" t="s">
        <v>212</v>
      </c>
      <c r="F298" t="s">
        <v>215</v>
      </c>
    </row>
    <row r="299" spans="1:6" x14ac:dyDescent="0.3">
      <c r="A299">
        <v>296</v>
      </c>
      <c r="B299" t="s">
        <v>222</v>
      </c>
      <c r="C299">
        <v>2390.4700000000003</v>
      </c>
      <c r="D299">
        <v>0</v>
      </c>
      <c r="E299" t="s">
        <v>212</v>
      </c>
      <c r="F299" t="s">
        <v>215</v>
      </c>
    </row>
    <row r="300" spans="1:6" x14ac:dyDescent="0.3">
      <c r="A300">
        <v>297</v>
      </c>
      <c r="B300" t="s">
        <v>222</v>
      </c>
      <c r="C300">
        <v>2390.4700000000003</v>
      </c>
      <c r="D300">
        <v>0</v>
      </c>
      <c r="E300" t="s">
        <v>212</v>
      </c>
      <c r="F300" t="s">
        <v>215</v>
      </c>
    </row>
    <row r="301" spans="1:6" x14ac:dyDescent="0.3">
      <c r="A301">
        <v>298</v>
      </c>
      <c r="B301" t="s">
        <v>222</v>
      </c>
      <c r="C301">
        <v>2390.4700000000003</v>
      </c>
      <c r="D301">
        <v>0</v>
      </c>
      <c r="E301" t="s">
        <v>212</v>
      </c>
      <c r="F301" t="s">
        <v>215</v>
      </c>
    </row>
    <row r="302" spans="1:6" x14ac:dyDescent="0.3">
      <c r="A302">
        <v>299</v>
      </c>
      <c r="B302" t="s">
        <v>222</v>
      </c>
      <c r="C302">
        <v>2390.4700000000003</v>
      </c>
      <c r="D302">
        <v>0</v>
      </c>
      <c r="E302" t="s">
        <v>212</v>
      </c>
      <c r="F302" t="s">
        <v>215</v>
      </c>
    </row>
    <row r="303" spans="1:6" x14ac:dyDescent="0.3">
      <c r="A303">
        <v>300</v>
      </c>
      <c r="B303" t="s">
        <v>222</v>
      </c>
      <c r="C303">
        <v>2390.4700000000003</v>
      </c>
      <c r="D303">
        <v>0</v>
      </c>
      <c r="E303" t="s">
        <v>212</v>
      </c>
      <c r="F303" t="s">
        <v>215</v>
      </c>
    </row>
    <row r="304" spans="1:6" x14ac:dyDescent="0.3">
      <c r="A304">
        <v>301</v>
      </c>
      <c r="B304" t="s">
        <v>222</v>
      </c>
      <c r="C304">
        <v>2390.4700000000003</v>
      </c>
      <c r="D304">
        <v>0</v>
      </c>
      <c r="E304" t="s">
        <v>212</v>
      </c>
      <c r="F304" t="s">
        <v>215</v>
      </c>
    </row>
    <row r="305" spans="1:6" x14ac:dyDescent="0.3">
      <c r="A305">
        <v>302</v>
      </c>
      <c r="B305" t="s">
        <v>222</v>
      </c>
      <c r="C305">
        <v>3699.9700000000003</v>
      </c>
      <c r="D305">
        <v>0</v>
      </c>
      <c r="E305" t="s">
        <v>212</v>
      </c>
      <c r="F305" t="s">
        <v>215</v>
      </c>
    </row>
    <row r="306" spans="1:6" x14ac:dyDescent="0.3">
      <c r="A306">
        <v>303</v>
      </c>
      <c r="B306" t="s">
        <v>222</v>
      </c>
      <c r="C306">
        <v>2390.4700000000003</v>
      </c>
      <c r="D306">
        <v>0</v>
      </c>
      <c r="E306" t="s">
        <v>212</v>
      </c>
      <c r="F306" t="s">
        <v>215</v>
      </c>
    </row>
    <row r="307" spans="1:6" x14ac:dyDescent="0.3">
      <c r="A307">
        <v>304</v>
      </c>
      <c r="B307" t="s">
        <v>222</v>
      </c>
      <c r="C307">
        <v>2390.4700000000003</v>
      </c>
      <c r="D307">
        <v>0</v>
      </c>
      <c r="E307" t="s">
        <v>212</v>
      </c>
      <c r="F307" t="s">
        <v>215</v>
      </c>
    </row>
    <row r="308" spans="1:6" x14ac:dyDescent="0.3">
      <c r="A308">
        <v>305</v>
      </c>
      <c r="B308" t="s">
        <v>222</v>
      </c>
      <c r="C308">
        <v>2390.4700000000003</v>
      </c>
      <c r="D308">
        <v>0</v>
      </c>
      <c r="E308" t="s">
        <v>212</v>
      </c>
      <c r="F308" t="s">
        <v>215</v>
      </c>
    </row>
    <row r="309" spans="1:6" x14ac:dyDescent="0.3">
      <c r="A309">
        <v>306</v>
      </c>
      <c r="B309" t="s">
        <v>222</v>
      </c>
      <c r="C309">
        <v>2390.4700000000003</v>
      </c>
      <c r="D309">
        <v>0</v>
      </c>
      <c r="E309" t="s">
        <v>212</v>
      </c>
      <c r="F309" t="s">
        <v>215</v>
      </c>
    </row>
    <row r="310" spans="1:6" x14ac:dyDescent="0.3">
      <c r="A310">
        <v>307</v>
      </c>
      <c r="B310" t="s">
        <v>222</v>
      </c>
      <c r="C310">
        <v>1389.8</v>
      </c>
      <c r="D310">
        <v>0</v>
      </c>
      <c r="E310" t="s">
        <v>212</v>
      </c>
      <c r="F310" t="s">
        <v>215</v>
      </c>
    </row>
    <row r="311" spans="1:6" x14ac:dyDescent="0.3">
      <c r="A311">
        <v>308</v>
      </c>
      <c r="B311" t="s">
        <v>222</v>
      </c>
      <c r="C311">
        <v>2390.4700000000003</v>
      </c>
      <c r="D311">
        <v>0</v>
      </c>
      <c r="E311" t="s">
        <v>212</v>
      </c>
      <c r="F311" t="s">
        <v>215</v>
      </c>
    </row>
    <row r="312" spans="1:6" x14ac:dyDescent="0.3">
      <c r="A312">
        <v>309</v>
      </c>
      <c r="B312" t="s">
        <v>222</v>
      </c>
      <c r="C312">
        <v>2390.4700000000003</v>
      </c>
      <c r="D312">
        <v>0</v>
      </c>
      <c r="E312" t="s">
        <v>212</v>
      </c>
      <c r="F312" t="s">
        <v>215</v>
      </c>
    </row>
    <row r="313" spans="1:6" x14ac:dyDescent="0.3">
      <c r="A313">
        <v>310</v>
      </c>
      <c r="B313" t="s">
        <v>222</v>
      </c>
      <c r="C313">
        <v>1490.47</v>
      </c>
      <c r="D313">
        <v>0</v>
      </c>
      <c r="E313" t="s">
        <v>212</v>
      </c>
      <c r="F313" t="s">
        <v>215</v>
      </c>
    </row>
    <row r="314" spans="1:6" x14ac:dyDescent="0.3">
      <c r="A314">
        <v>311</v>
      </c>
      <c r="B314" t="s">
        <v>222</v>
      </c>
      <c r="C314">
        <v>2390.4700000000003</v>
      </c>
      <c r="D314">
        <v>0</v>
      </c>
      <c r="E314" t="s">
        <v>212</v>
      </c>
      <c r="F314" t="s">
        <v>215</v>
      </c>
    </row>
    <row r="315" spans="1:6" x14ac:dyDescent="0.3">
      <c r="A315">
        <v>312</v>
      </c>
      <c r="B315" t="s">
        <v>222</v>
      </c>
      <c r="C315">
        <v>2390.4700000000003</v>
      </c>
      <c r="D315">
        <v>0</v>
      </c>
      <c r="E315" t="s">
        <v>212</v>
      </c>
      <c r="F315" t="s">
        <v>215</v>
      </c>
    </row>
    <row r="316" spans="1:6" x14ac:dyDescent="0.3">
      <c r="A316">
        <v>313</v>
      </c>
      <c r="B316" t="s">
        <v>222</v>
      </c>
      <c r="C316">
        <v>2390.4700000000003</v>
      </c>
      <c r="D316">
        <v>0</v>
      </c>
      <c r="E316" t="s">
        <v>212</v>
      </c>
      <c r="F316" t="s">
        <v>215</v>
      </c>
    </row>
    <row r="317" spans="1:6" x14ac:dyDescent="0.3">
      <c r="A317">
        <v>314</v>
      </c>
      <c r="B317" t="s">
        <v>222</v>
      </c>
      <c r="C317">
        <v>2390.4700000000003</v>
      </c>
      <c r="D317">
        <v>0</v>
      </c>
      <c r="E317" t="s">
        <v>212</v>
      </c>
      <c r="F317" t="s">
        <v>215</v>
      </c>
    </row>
    <row r="318" spans="1:6" x14ac:dyDescent="0.3">
      <c r="A318">
        <v>315</v>
      </c>
      <c r="B318" t="s">
        <v>222</v>
      </c>
      <c r="C318">
        <v>2390.4700000000003</v>
      </c>
      <c r="D318">
        <v>0</v>
      </c>
      <c r="E318" t="s">
        <v>212</v>
      </c>
      <c r="F318" t="s">
        <v>215</v>
      </c>
    </row>
    <row r="319" spans="1:6" x14ac:dyDescent="0.3">
      <c r="A319">
        <v>316</v>
      </c>
      <c r="B319" t="s">
        <v>222</v>
      </c>
      <c r="C319">
        <v>2390.4700000000003</v>
      </c>
      <c r="D319">
        <v>0</v>
      </c>
      <c r="E319" t="s">
        <v>212</v>
      </c>
      <c r="F319" t="s">
        <v>215</v>
      </c>
    </row>
    <row r="320" spans="1:6" x14ac:dyDescent="0.3">
      <c r="A320">
        <v>317</v>
      </c>
      <c r="B320" t="s">
        <v>222</v>
      </c>
      <c r="C320">
        <v>3161.4700000000003</v>
      </c>
      <c r="D320">
        <v>0</v>
      </c>
      <c r="E320" t="s">
        <v>212</v>
      </c>
      <c r="F320" t="s">
        <v>215</v>
      </c>
    </row>
    <row r="321" spans="1:6" x14ac:dyDescent="0.3">
      <c r="A321">
        <v>318</v>
      </c>
      <c r="B321" t="s">
        <v>222</v>
      </c>
      <c r="C321">
        <v>2390.4700000000003</v>
      </c>
      <c r="D321">
        <v>0</v>
      </c>
      <c r="E321" t="s">
        <v>212</v>
      </c>
      <c r="F321" t="s">
        <v>215</v>
      </c>
    </row>
    <row r="322" spans="1:6" x14ac:dyDescent="0.3">
      <c r="A322">
        <v>319</v>
      </c>
      <c r="B322" t="s">
        <v>222</v>
      </c>
      <c r="C322">
        <v>1490.47</v>
      </c>
      <c r="D322">
        <v>0</v>
      </c>
      <c r="E322" t="s">
        <v>212</v>
      </c>
      <c r="F322" t="s">
        <v>215</v>
      </c>
    </row>
    <row r="323" spans="1:6" x14ac:dyDescent="0.3">
      <c r="A323">
        <v>320</v>
      </c>
      <c r="B323" t="s">
        <v>222</v>
      </c>
      <c r="C323">
        <v>2390.4700000000003</v>
      </c>
      <c r="D323">
        <v>0</v>
      </c>
      <c r="E323" t="s">
        <v>212</v>
      </c>
      <c r="F323" t="s">
        <v>215</v>
      </c>
    </row>
    <row r="324" spans="1:6" x14ac:dyDescent="0.3">
      <c r="A324">
        <v>321</v>
      </c>
      <c r="B324" t="s">
        <v>222</v>
      </c>
      <c r="C324">
        <v>2390.4700000000003</v>
      </c>
      <c r="D324">
        <v>0</v>
      </c>
      <c r="E324" t="s">
        <v>212</v>
      </c>
      <c r="F324" t="s">
        <v>215</v>
      </c>
    </row>
    <row r="325" spans="1:6" x14ac:dyDescent="0.3">
      <c r="A325">
        <v>322</v>
      </c>
      <c r="B325" t="s">
        <v>222</v>
      </c>
      <c r="C325">
        <v>2390.4700000000003</v>
      </c>
      <c r="D325">
        <v>0</v>
      </c>
      <c r="E325" t="s">
        <v>212</v>
      </c>
      <c r="F325" t="s">
        <v>215</v>
      </c>
    </row>
    <row r="326" spans="1:6" x14ac:dyDescent="0.3">
      <c r="A326">
        <v>323</v>
      </c>
      <c r="B326" t="s">
        <v>222</v>
      </c>
      <c r="C326">
        <v>2390.4700000000003</v>
      </c>
      <c r="D326">
        <v>0</v>
      </c>
      <c r="E326" t="s">
        <v>212</v>
      </c>
      <c r="F326" t="s">
        <v>215</v>
      </c>
    </row>
    <row r="327" spans="1:6" x14ac:dyDescent="0.3">
      <c r="A327">
        <v>324</v>
      </c>
      <c r="B327" t="s">
        <v>222</v>
      </c>
      <c r="C327">
        <v>2390.4700000000003</v>
      </c>
      <c r="D327">
        <v>0</v>
      </c>
      <c r="E327" t="s">
        <v>212</v>
      </c>
      <c r="F327" t="s">
        <v>215</v>
      </c>
    </row>
    <row r="328" spans="1:6" x14ac:dyDescent="0.3">
      <c r="A328">
        <v>325</v>
      </c>
      <c r="B328" t="s">
        <v>222</v>
      </c>
      <c r="C328">
        <v>2390.4700000000003</v>
      </c>
      <c r="D328">
        <v>0</v>
      </c>
      <c r="E328" t="s">
        <v>212</v>
      </c>
      <c r="F328" t="s">
        <v>215</v>
      </c>
    </row>
    <row r="329" spans="1:6" x14ac:dyDescent="0.3">
      <c r="A329">
        <v>326</v>
      </c>
      <c r="B329" t="s">
        <v>222</v>
      </c>
      <c r="C329">
        <v>2390.4700000000003</v>
      </c>
      <c r="D329">
        <v>0</v>
      </c>
      <c r="E329" t="s">
        <v>212</v>
      </c>
      <c r="F329" t="s">
        <v>215</v>
      </c>
    </row>
    <row r="330" spans="1:6" x14ac:dyDescent="0.3">
      <c r="A330">
        <v>327</v>
      </c>
      <c r="B330" t="s">
        <v>222</v>
      </c>
      <c r="C330">
        <v>3699.9700000000003</v>
      </c>
      <c r="D330">
        <v>0</v>
      </c>
      <c r="E330" t="s">
        <v>212</v>
      </c>
      <c r="F330" t="s">
        <v>215</v>
      </c>
    </row>
    <row r="331" spans="1:6" x14ac:dyDescent="0.3">
      <c r="A331">
        <v>328</v>
      </c>
      <c r="B331" t="s">
        <v>222</v>
      </c>
      <c r="C331">
        <v>2390.4700000000003</v>
      </c>
      <c r="D331">
        <v>0</v>
      </c>
      <c r="E331" t="s">
        <v>212</v>
      </c>
      <c r="F331" t="s">
        <v>215</v>
      </c>
    </row>
    <row r="332" spans="1:6" x14ac:dyDescent="0.3">
      <c r="A332">
        <v>329</v>
      </c>
      <c r="B332" t="s">
        <v>222</v>
      </c>
      <c r="C332">
        <v>2390.4700000000003</v>
      </c>
      <c r="D332">
        <v>0</v>
      </c>
      <c r="E332" t="s">
        <v>212</v>
      </c>
      <c r="F332" t="s">
        <v>215</v>
      </c>
    </row>
    <row r="333" spans="1:6" x14ac:dyDescent="0.3">
      <c r="A333">
        <v>330</v>
      </c>
      <c r="B333" t="s">
        <v>222</v>
      </c>
      <c r="C333">
        <v>2390.4700000000003</v>
      </c>
      <c r="D333">
        <v>0</v>
      </c>
      <c r="E333" t="s">
        <v>212</v>
      </c>
      <c r="F333" t="s">
        <v>215</v>
      </c>
    </row>
    <row r="334" spans="1:6" x14ac:dyDescent="0.3">
      <c r="A334">
        <v>331</v>
      </c>
      <c r="B334" t="s">
        <v>222</v>
      </c>
      <c r="C334">
        <v>930.96999999999991</v>
      </c>
      <c r="D334">
        <v>0</v>
      </c>
      <c r="E334" t="s">
        <v>212</v>
      </c>
      <c r="F334" t="s">
        <v>215</v>
      </c>
    </row>
    <row r="335" spans="1:6" x14ac:dyDescent="0.3">
      <c r="A335">
        <v>332</v>
      </c>
      <c r="B335" t="s">
        <v>222</v>
      </c>
      <c r="C335">
        <v>2390.4700000000003</v>
      </c>
      <c r="D335">
        <v>0</v>
      </c>
      <c r="E335" t="s">
        <v>212</v>
      </c>
      <c r="F335" t="s">
        <v>215</v>
      </c>
    </row>
    <row r="336" spans="1:6" x14ac:dyDescent="0.3">
      <c r="A336">
        <v>333</v>
      </c>
      <c r="B336" t="s">
        <v>222</v>
      </c>
      <c r="C336">
        <v>2390.4700000000003</v>
      </c>
      <c r="D336">
        <v>0</v>
      </c>
      <c r="E336" t="s">
        <v>212</v>
      </c>
      <c r="F336" t="s">
        <v>215</v>
      </c>
    </row>
    <row r="337" spans="1:6" x14ac:dyDescent="0.3">
      <c r="A337">
        <v>334</v>
      </c>
      <c r="B337" t="s">
        <v>222</v>
      </c>
      <c r="C337">
        <v>2390.4700000000003</v>
      </c>
      <c r="D337">
        <v>0</v>
      </c>
      <c r="E337" t="s">
        <v>212</v>
      </c>
      <c r="F337" t="s">
        <v>215</v>
      </c>
    </row>
    <row r="338" spans="1:6" x14ac:dyDescent="0.3">
      <c r="A338">
        <v>335</v>
      </c>
      <c r="B338" t="s">
        <v>222</v>
      </c>
      <c r="C338">
        <v>2390.4700000000003</v>
      </c>
      <c r="D338">
        <v>0</v>
      </c>
      <c r="E338" t="s">
        <v>212</v>
      </c>
      <c r="F338" t="s">
        <v>215</v>
      </c>
    </row>
    <row r="339" spans="1:6" x14ac:dyDescent="0.3">
      <c r="A339">
        <v>336</v>
      </c>
      <c r="B339" t="s">
        <v>222</v>
      </c>
      <c r="C339">
        <v>2390.4700000000003</v>
      </c>
      <c r="D339">
        <v>0</v>
      </c>
      <c r="E339" t="s">
        <v>212</v>
      </c>
      <c r="F339" t="s">
        <v>215</v>
      </c>
    </row>
    <row r="340" spans="1:6" x14ac:dyDescent="0.3">
      <c r="A340">
        <v>337</v>
      </c>
      <c r="B340" t="s">
        <v>222</v>
      </c>
      <c r="C340">
        <v>2390.4700000000003</v>
      </c>
      <c r="D340">
        <v>0</v>
      </c>
      <c r="E340" t="s">
        <v>212</v>
      </c>
      <c r="F340" t="s">
        <v>215</v>
      </c>
    </row>
    <row r="341" spans="1:6" x14ac:dyDescent="0.3">
      <c r="A341">
        <v>338</v>
      </c>
      <c r="B341" t="s">
        <v>222</v>
      </c>
      <c r="C341">
        <v>2390.4700000000003</v>
      </c>
      <c r="D341">
        <v>0</v>
      </c>
      <c r="E341" t="s">
        <v>212</v>
      </c>
      <c r="F341" t="s">
        <v>215</v>
      </c>
    </row>
    <row r="342" spans="1:6" x14ac:dyDescent="0.3">
      <c r="A342">
        <v>339</v>
      </c>
      <c r="B342" t="s">
        <v>222</v>
      </c>
      <c r="C342">
        <v>2390.4700000000003</v>
      </c>
      <c r="D342">
        <v>0</v>
      </c>
      <c r="E342" t="s">
        <v>212</v>
      </c>
      <c r="F342" t="s">
        <v>215</v>
      </c>
    </row>
    <row r="343" spans="1:6" x14ac:dyDescent="0.3">
      <c r="A343">
        <v>340</v>
      </c>
      <c r="B343" t="s">
        <v>222</v>
      </c>
      <c r="C343">
        <v>2390.4700000000003</v>
      </c>
      <c r="D343">
        <v>0</v>
      </c>
      <c r="E343" t="s">
        <v>212</v>
      </c>
      <c r="F343" t="s">
        <v>215</v>
      </c>
    </row>
    <row r="344" spans="1:6" x14ac:dyDescent="0.3">
      <c r="A344">
        <v>341</v>
      </c>
      <c r="B344" t="s">
        <v>222</v>
      </c>
      <c r="C344">
        <v>1389.8</v>
      </c>
      <c r="D344">
        <v>0</v>
      </c>
      <c r="E344" t="s">
        <v>212</v>
      </c>
      <c r="F344" t="s">
        <v>215</v>
      </c>
    </row>
    <row r="345" spans="1:6" x14ac:dyDescent="0.3">
      <c r="A345">
        <v>342</v>
      </c>
      <c r="B345" t="s">
        <v>222</v>
      </c>
      <c r="C345">
        <v>3045.2200000000003</v>
      </c>
      <c r="D345">
        <v>0</v>
      </c>
      <c r="E345" t="s">
        <v>212</v>
      </c>
      <c r="F345" t="s">
        <v>215</v>
      </c>
    </row>
    <row r="346" spans="1:6" x14ac:dyDescent="0.3">
      <c r="A346">
        <v>343</v>
      </c>
      <c r="B346" t="s">
        <v>222</v>
      </c>
      <c r="C346">
        <v>1389.8</v>
      </c>
      <c r="D346">
        <v>0</v>
      </c>
      <c r="E346" t="s">
        <v>212</v>
      </c>
      <c r="F346" t="s">
        <v>215</v>
      </c>
    </row>
    <row r="347" spans="1:6" x14ac:dyDescent="0.3">
      <c r="A347">
        <v>344</v>
      </c>
      <c r="B347" t="s">
        <v>222</v>
      </c>
      <c r="C347">
        <v>2390.4700000000003</v>
      </c>
      <c r="D347">
        <v>0</v>
      </c>
      <c r="E347" t="s">
        <v>212</v>
      </c>
      <c r="F347" t="s">
        <v>215</v>
      </c>
    </row>
    <row r="348" spans="1:6" x14ac:dyDescent="0.3">
      <c r="A348">
        <v>345</v>
      </c>
      <c r="B348" t="s">
        <v>222</v>
      </c>
      <c r="C348">
        <v>1490.47</v>
      </c>
      <c r="D348">
        <v>0</v>
      </c>
      <c r="E348" t="s">
        <v>212</v>
      </c>
      <c r="F348" t="s">
        <v>215</v>
      </c>
    </row>
    <row r="349" spans="1:6" x14ac:dyDescent="0.3">
      <c r="A349">
        <v>346</v>
      </c>
      <c r="B349" t="s">
        <v>222</v>
      </c>
      <c r="C349">
        <v>2390.4700000000003</v>
      </c>
      <c r="D349">
        <v>0</v>
      </c>
      <c r="E349" t="s">
        <v>212</v>
      </c>
      <c r="F349" t="s">
        <v>215</v>
      </c>
    </row>
    <row r="350" spans="1:6" x14ac:dyDescent="0.3">
      <c r="A350">
        <v>347</v>
      </c>
      <c r="B350" t="s">
        <v>222</v>
      </c>
      <c r="C350">
        <v>2482.2400000000002</v>
      </c>
      <c r="D350">
        <v>0</v>
      </c>
      <c r="E350" t="s">
        <v>212</v>
      </c>
      <c r="F350" t="s">
        <v>215</v>
      </c>
    </row>
    <row r="351" spans="1:6" x14ac:dyDescent="0.3">
      <c r="A351">
        <v>348</v>
      </c>
      <c r="B351" t="s">
        <v>222</v>
      </c>
      <c r="C351">
        <v>2390.4700000000003</v>
      </c>
      <c r="D351">
        <v>0</v>
      </c>
      <c r="E351" t="s">
        <v>212</v>
      </c>
      <c r="F351" t="s">
        <v>215</v>
      </c>
    </row>
    <row r="352" spans="1:6" x14ac:dyDescent="0.3">
      <c r="A352">
        <v>349</v>
      </c>
      <c r="B352" t="s">
        <v>222</v>
      </c>
      <c r="C352">
        <v>2390.4700000000003</v>
      </c>
      <c r="D352">
        <v>0</v>
      </c>
      <c r="E352" t="s">
        <v>212</v>
      </c>
      <c r="F352" t="s">
        <v>215</v>
      </c>
    </row>
    <row r="353" spans="1:6" x14ac:dyDescent="0.3">
      <c r="A353">
        <v>350</v>
      </c>
      <c r="B353" t="s">
        <v>222</v>
      </c>
      <c r="C353">
        <v>2390.4700000000003</v>
      </c>
      <c r="D353">
        <v>0</v>
      </c>
      <c r="E353" t="s">
        <v>212</v>
      </c>
      <c r="F353" t="s">
        <v>215</v>
      </c>
    </row>
    <row r="354" spans="1:6" x14ac:dyDescent="0.3">
      <c r="A354">
        <v>351</v>
      </c>
      <c r="B354" t="s">
        <v>222</v>
      </c>
      <c r="C354">
        <v>2390.4700000000003</v>
      </c>
      <c r="D354">
        <v>0</v>
      </c>
      <c r="E354" t="s">
        <v>212</v>
      </c>
      <c r="F354" t="s">
        <v>215</v>
      </c>
    </row>
    <row r="355" spans="1:6" x14ac:dyDescent="0.3">
      <c r="A355">
        <v>352</v>
      </c>
      <c r="B355" t="s">
        <v>222</v>
      </c>
      <c r="C355">
        <v>2390.4700000000003</v>
      </c>
      <c r="D355">
        <v>0</v>
      </c>
      <c r="E355" t="s">
        <v>212</v>
      </c>
      <c r="F355" t="s">
        <v>215</v>
      </c>
    </row>
    <row r="356" spans="1:6" x14ac:dyDescent="0.3">
      <c r="A356">
        <v>353</v>
      </c>
      <c r="B356" t="s">
        <v>222</v>
      </c>
      <c r="C356">
        <v>2390.4700000000003</v>
      </c>
      <c r="D356">
        <v>0</v>
      </c>
      <c r="E356" t="s">
        <v>212</v>
      </c>
      <c r="F356" t="s">
        <v>215</v>
      </c>
    </row>
    <row r="357" spans="1:6" x14ac:dyDescent="0.3">
      <c r="A357">
        <v>354</v>
      </c>
      <c r="B357" t="s">
        <v>222</v>
      </c>
      <c r="C357">
        <v>2390.4700000000003</v>
      </c>
      <c r="D357">
        <v>0</v>
      </c>
      <c r="E357" t="s">
        <v>212</v>
      </c>
      <c r="F357" t="s">
        <v>215</v>
      </c>
    </row>
    <row r="358" spans="1:6" x14ac:dyDescent="0.3">
      <c r="A358">
        <v>355</v>
      </c>
      <c r="B358" t="s">
        <v>222</v>
      </c>
      <c r="C358">
        <v>3161.4700000000003</v>
      </c>
      <c r="D358">
        <v>0</v>
      </c>
      <c r="E358" t="s">
        <v>212</v>
      </c>
      <c r="F358" t="s">
        <v>215</v>
      </c>
    </row>
    <row r="359" spans="1:6" x14ac:dyDescent="0.3">
      <c r="A359">
        <v>356</v>
      </c>
      <c r="B359" t="s">
        <v>222</v>
      </c>
      <c r="C359">
        <v>2390.4700000000003</v>
      </c>
      <c r="D359">
        <v>0</v>
      </c>
      <c r="E359" t="s">
        <v>212</v>
      </c>
      <c r="F359" t="s">
        <v>215</v>
      </c>
    </row>
    <row r="360" spans="1:6" x14ac:dyDescent="0.3">
      <c r="A360">
        <v>357</v>
      </c>
      <c r="B360" t="s">
        <v>222</v>
      </c>
      <c r="C360">
        <v>1389.8</v>
      </c>
      <c r="D360">
        <v>0</v>
      </c>
      <c r="E360" t="s">
        <v>212</v>
      </c>
      <c r="F360" t="s">
        <v>215</v>
      </c>
    </row>
    <row r="361" spans="1:6" x14ac:dyDescent="0.3">
      <c r="A361">
        <v>358</v>
      </c>
      <c r="B361" t="s">
        <v>222</v>
      </c>
      <c r="C361">
        <v>2390.4700000000003</v>
      </c>
      <c r="D361">
        <v>0</v>
      </c>
      <c r="E361" t="s">
        <v>212</v>
      </c>
      <c r="F361" t="s">
        <v>215</v>
      </c>
    </row>
    <row r="362" spans="1:6" x14ac:dyDescent="0.3">
      <c r="A362">
        <v>359</v>
      </c>
      <c r="B362" t="s">
        <v>222</v>
      </c>
      <c r="C362">
        <v>2390.4700000000003</v>
      </c>
      <c r="D362">
        <v>0</v>
      </c>
      <c r="E362" t="s">
        <v>212</v>
      </c>
      <c r="F362" t="s">
        <v>215</v>
      </c>
    </row>
    <row r="363" spans="1:6" x14ac:dyDescent="0.3">
      <c r="A363">
        <v>360</v>
      </c>
      <c r="B363" t="s">
        <v>222</v>
      </c>
      <c r="C363">
        <v>2390.4700000000003</v>
      </c>
      <c r="D363">
        <v>0</v>
      </c>
      <c r="E363" t="s">
        <v>212</v>
      </c>
      <c r="F363" t="s">
        <v>215</v>
      </c>
    </row>
    <row r="364" spans="1:6" x14ac:dyDescent="0.3">
      <c r="A364">
        <v>361</v>
      </c>
      <c r="B364" t="s">
        <v>222</v>
      </c>
      <c r="C364">
        <v>2482.2400000000002</v>
      </c>
      <c r="D364">
        <v>0</v>
      </c>
      <c r="E364" t="s">
        <v>212</v>
      </c>
      <c r="F364" t="s">
        <v>215</v>
      </c>
    </row>
    <row r="365" spans="1:6" x14ac:dyDescent="0.3">
      <c r="A365">
        <v>362</v>
      </c>
      <c r="B365" t="s">
        <v>222</v>
      </c>
      <c r="C365">
        <v>2390.4700000000003</v>
      </c>
      <c r="D365">
        <v>0</v>
      </c>
      <c r="E365" t="s">
        <v>212</v>
      </c>
      <c r="F365" t="s">
        <v>215</v>
      </c>
    </row>
    <row r="366" spans="1:6" x14ac:dyDescent="0.3">
      <c r="A366">
        <v>363</v>
      </c>
      <c r="B366" t="s">
        <v>222</v>
      </c>
      <c r="C366">
        <v>2390.4700000000003</v>
      </c>
      <c r="D366">
        <v>0</v>
      </c>
      <c r="E366" t="s">
        <v>212</v>
      </c>
      <c r="F366" t="s">
        <v>215</v>
      </c>
    </row>
    <row r="367" spans="1:6" x14ac:dyDescent="0.3">
      <c r="A367">
        <v>364</v>
      </c>
      <c r="B367" t="s">
        <v>222</v>
      </c>
      <c r="C367">
        <v>2390.4700000000003</v>
      </c>
      <c r="D367">
        <v>0</v>
      </c>
      <c r="E367" t="s">
        <v>212</v>
      </c>
      <c r="F367" t="s">
        <v>215</v>
      </c>
    </row>
    <row r="368" spans="1:6" x14ac:dyDescent="0.3">
      <c r="A368">
        <v>365</v>
      </c>
      <c r="B368" t="s">
        <v>222</v>
      </c>
      <c r="C368">
        <v>3045.2200000000003</v>
      </c>
      <c r="D368">
        <v>0</v>
      </c>
      <c r="E368" t="s">
        <v>212</v>
      </c>
      <c r="F368" t="s">
        <v>215</v>
      </c>
    </row>
    <row r="369" spans="1:6" x14ac:dyDescent="0.3">
      <c r="A369">
        <v>366</v>
      </c>
      <c r="B369" t="s">
        <v>222</v>
      </c>
      <c r="C369">
        <v>2390.4700000000003</v>
      </c>
      <c r="D369">
        <v>0</v>
      </c>
      <c r="E369" t="s">
        <v>212</v>
      </c>
      <c r="F369" t="s">
        <v>215</v>
      </c>
    </row>
    <row r="370" spans="1:6" x14ac:dyDescent="0.3">
      <c r="A370">
        <v>367</v>
      </c>
      <c r="B370" t="s">
        <v>222</v>
      </c>
      <c r="C370">
        <v>2390.4700000000003</v>
      </c>
      <c r="D370">
        <v>0</v>
      </c>
      <c r="E370" t="s">
        <v>212</v>
      </c>
      <c r="F370" t="s">
        <v>215</v>
      </c>
    </row>
    <row r="371" spans="1:6" x14ac:dyDescent="0.3">
      <c r="A371">
        <v>368</v>
      </c>
      <c r="B371" t="s">
        <v>222</v>
      </c>
      <c r="C371">
        <v>2390.4700000000003</v>
      </c>
      <c r="D371">
        <v>0</v>
      </c>
      <c r="E371" t="s">
        <v>212</v>
      </c>
      <c r="F371" t="s">
        <v>215</v>
      </c>
    </row>
    <row r="372" spans="1:6" x14ac:dyDescent="0.3">
      <c r="A372">
        <v>369</v>
      </c>
      <c r="B372" t="s">
        <v>222</v>
      </c>
      <c r="C372">
        <v>2390.4700000000003</v>
      </c>
      <c r="D372">
        <v>0</v>
      </c>
      <c r="E372" t="s">
        <v>212</v>
      </c>
      <c r="F372" t="s">
        <v>215</v>
      </c>
    </row>
    <row r="373" spans="1:6" x14ac:dyDescent="0.3">
      <c r="A373">
        <v>370</v>
      </c>
      <c r="B373" t="s">
        <v>222</v>
      </c>
      <c r="C373">
        <v>3045.2200000000003</v>
      </c>
      <c r="D373">
        <v>0</v>
      </c>
      <c r="E373" t="s">
        <v>212</v>
      </c>
      <c r="F373" t="s">
        <v>215</v>
      </c>
    </row>
    <row r="374" spans="1:6" x14ac:dyDescent="0.3">
      <c r="A374">
        <v>371</v>
      </c>
      <c r="B374" t="s">
        <v>222</v>
      </c>
      <c r="C374">
        <v>3699.9700000000003</v>
      </c>
      <c r="D374">
        <v>0</v>
      </c>
      <c r="E374" t="s">
        <v>212</v>
      </c>
      <c r="F374" t="s">
        <v>215</v>
      </c>
    </row>
    <row r="375" spans="1:6" x14ac:dyDescent="0.3">
      <c r="A375">
        <v>372</v>
      </c>
      <c r="B375" t="s">
        <v>222</v>
      </c>
      <c r="C375">
        <v>2390.4700000000003</v>
      </c>
      <c r="D375">
        <v>0</v>
      </c>
      <c r="E375" t="s">
        <v>212</v>
      </c>
      <c r="F375" t="s">
        <v>215</v>
      </c>
    </row>
    <row r="376" spans="1:6" x14ac:dyDescent="0.3">
      <c r="A376">
        <v>373</v>
      </c>
      <c r="B376" t="s">
        <v>222</v>
      </c>
      <c r="C376">
        <v>2390.4700000000003</v>
      </c>
      <c r="D376">
        <v>0</v>
      </c>
      <c r="E376" t="s">
        <v>212</v>
      </c>
      <c r="F376" t="s">
        <v>215</v>
      </c>
    </row>
    <row r="377" spans="1:6" x14ac:dyDescent="0.3">
      <c r="A377">
        <v>374</v>
      </c>
      <c r="B377" t="s">
        <v>222</v>
      </c>
      <c r="C377">
        <v>2390.4700000000003</v>
      </c>
      <c r="D377">
        <v>0</v>
      </c>
      <c r="E377" t="s">
        <v>212</v>
      </c>
      <c r="F377" t="s">
        <v>215</v>
      </c>
    </row>
    <row r="378" spans="1:6" x14ac:dyDescent="0.3">
      <c r="A378">
        <v>375</v>
      </c>
      <c r="B378" t="s">
        <v>222</v>
      </c>
      <c r="C378">
        <v>2390.4700000000003</v>
      </c>
      <c r="D378">
        <v>0</v>
      </c>
      <c r="E378" t="s">
        <v>212</v>
      </c>
      <c r="F378" t="s">
        <v>215</v>
      </c>
    </row>
    <row r="379" spans="1:6" x14ac:dyDescent="0.3">
      <c r="A379">
        <v>376</v>
      </c>
      <c r="B379" t="s">
        <v>222</v>
      </c>
      <c r="C379">
        <v>1490.47</v>
      </c>
      <c r="D379">
        <v>0</v>
      </c>
      <c r="E379" t="s">
        <v>212</v>
      </c>
      <c r="F379" t="s">
        <v>215</v>
      </c>
    </row>
    <row r="380" spans="1:6" x14ac:dyDescent="0.3">
      <c r="A380">
        <v>377</v>
      </c>
      <c r="B380" t="s">
        <v>222</v>
      </c>
      <c r="C380">
        <v>2390.4700000000003</v>
      </c>
      <c r="D380">
        <v>0</v>
      </c>
      <c r="E380" t="s">
        <v>212</v>
      </c>
      <c r="F380" t="s">
        <v>215</v>
      </c>
    </row>
    <row r="381" spans="1:6" x14ac:dyDescent="0.3">
      <c r="A381">
        <v>378</v>
      </c>
      <c r="B381" t="s">
        <v>222</v>
      </c>
      <c r="C381">
        <v>3045.2200000000003</v>
      </c>
      <c r="D381">
        <v>0</v>
      </c>
      <c r="E381" t="s">
        <v>212</v>
      </c>
      <c r="F381" t="s">
        <v>215</v>
      </c>
    </row>
    <row r="382" spans="1:6" x14ac:dyDescent="0.3">
      <c r="A382">
        <v>379</v>
      </c>
      <c r="B382" t="s">
        <v>222</v>
      </c>
      <c r="C382">
        <v>3045.2200000000003</v>
      </c>
      <c r="D382">
        <v>0</v>
      </c>
      <c r="E382" t="s">
        <v>212</v>
      </c>
      <c r="F382" t="s">
        <v>215</v>
      </c>
    </row>
    <row r="383" spans="1:6" x14ac:dyDescent="0.3">
      <c r="A383">
        <v>380</v>
      </c>
      <c r="B383" t="s">
        <v>222</v>
      </c>
      <c r="C383">
        <v>4142.8</v>
      </c>
      <c r="D383">
        <v>0</v>
      </c>
      <c r="E383" t="s">
        <v>212</v>
      </c>
      <c r="F383" t="s">
        <v>215</v>
      </c>
    </row>
    <row r="384" spans="1:6" x14ac:dyDescent="0.3">
      <c r="A384">
        <v>381</v>
      </c>
      <c r="B384" t="s">
        <v>222</v>
      </c>
      <c r="C384">
        <v>2390.4700000000003</v>
      </c>
      <c r="D384">
        <v>0</v>
      </c>
      <c r="E384" t="s">
        <v>212</v>
      </c>
      <c r="F384" t="s">
        <v>215</v>
      </c>
    </row>
    <row r="385" spans="1:6" x14ac:dyDescent="0.3">
      <c r="A385">
        <v>382</v>
      </c>
      <c r="B385" t="s">
        <v>222</v>
      </c>
      <c r="C385">
        <v>1662.8</v>
      </c>
      <c r="D385">
        <v>0</v>
      </c>
      <c r="E385" t="s">
        <v>212</v>
      </c>
      <c r="F385" t="s">
        <v>215</v>
      </c>
    </row>
    <row r="386" spans="1:6" x14ac:dyDescent="0.3">
      <c r="A386">
        <v>383</v>
      </c>
      <c r="B386" t="s">
        <v>222</v>
      </c>
      <c r="C386">
        <v>1662.8</v>
      </c>
      <c r="D386">
        <v>0</v>
      </c>
      <c r="E386" t="s">
        <v>212</v>
      </c>
      <c r="F386" t="s">
        <v>215</v>
      </c>
    </row>
    <row r="387" spans="1:6" x14ac:dyDescent="0.3">
      <c r="A387">
        <v>384</v>
      </c>
      <c r="B387" t="s">
        <v>222</v>
      </c>
      <c r="C387">
        <v>1662.8</v>
      </c>
      <c r="D387">
        <v>0</v>
      </c>
      <c r="E387" t="s">
        <v>212</v>
      </c>
      <c r="F387" t="s">
        <v>215</v>
      </c>
    </row>
    <row r="388" spans="1:6" x14ac:dyDescent="0.3">
      <c r="A388">
        <v>385</v>
      </c>
      <c r="B388" t="s">
        <v>222</v>
      </c>
      <c r="C388">
        <v>1662.8</v>
      </c>
      <c r="D388">
        <v>0</v>
      </c>
      <c r="E388" t="s">
        <v>212</v>
      </c>
      <c r="F388" t="s">
        <v>215</v>
      </c>
    </row>
    <row r="389" spans="1:6" x14ac:dyDescent="0.3">
      <c r="A389">
        <v>386</v>
      </c>
      <c r="B389" t="s">
        <v>222</v>
      </c>
      <c r="C389">
        <v>2858.07</v>
      </c>
      <c r="D389">
        <v>0</v>
      </c>
      <c r="E389" t="s">
        <v>212</v>
      </c>
      <c r="F389" t="s">
        <v>215</v>
      </c>
    </row>
    <row r="390" spans="1:6" x14ac:dyDescent="0.3">
      <c r="A390">
        <v>387</v>
      </c>
      <c r="B390" t="s">
        <v>222</v>
      </c>
      <c r="C390">
        <v>1662.8</v>
      </c>
      <c r="D390">
        <v>0</v>
      </c>
      <c r="E390" t="s">
        <v>212</v>
      </c>
      <c r="F390" t="s">
        <v>215</v>
      </c>
    </row>
    <row r="391" spans="1:6" x14ac:dyDescent="0.3">
      <c r="A391">
        <v>388</v>
      </c>
      <c r="B391" t="s">
        <v>222</v>
      </c>
      <c r="C391">
        <v>1662.8</v>
      </c>
      <c r="D391">
        <v>0</v>
      </c>
      <c r="E391" t="s">
        <v>212</v>
      </c>
      <c r="F391" t="s">
        <v>215</v>
      </c>
    </row>
    <row r="392" spans="1:6" x14ac:dyDescent="0.3">
      <c r="A392">
        <v>389</v>
      </c>
      <c r="B392" t="s">
        <v>222</v>
      </c>
      <c r="C392">
        <v>1662.8</v>
      </c>
      <c r="D392">
        <v>0</v>
      </c>
      <c r="E392" t="s">
        <v>212</v>
      </c>
      <c r="F392" t="s">
        <v>215</v>
      </c>
    </row>
    <row r="393" spans="1:6" x14ac:dyDescent="0.3">
      <c r="A393">
        <v>390</v>
      </c>
      <c r="B393" t="s">
        <v>222</v>
      </c>
      <c r="C393">
        <v>1886.47</v>
      </c>
      <c r="D393">
        <v>0</v>
      </c>
      <c r="E393" t="s">
        <v>212</v>
      </c>
      <c r="F393" t="s">
        <v>215</v>
      </c>
    </row>
    <row r="394" spans="1:6" x14ac:dyDescent="0.3">
      <c r="A394">
        <v>391</v>
      </c>
      <c r="B394" t="s">
        <v>222</v>
      </c>
      <c r="C394">
        <v>986.46999999999991</v>
      </c>
      <c r="D394">
        <v>0</v>
      </c>
      <c r="E394" t="s">
        <v>212</v>
      </c>
      <c r="F394" t="s">
        <v>215</v>
      </c>
    </row>
    <row r="395" spans="1:6" x14ac:dyDescent="0.3">
      <c r="A395">
        <v>392</v>
      </c>
      <c r="B395" t="s">
        <v>222</v>
      </c>
      <c r="C395">
        <v>1886.47</v>
      </c>
      <c r="D395">
        <v>0</v>
      </c>
      <c r="E395" t="s">
        <v>212</v>
      </c>
      <c r="F395" t="s">
        <v>215</v>
      </c>
    </row>
    <row r="396" spans="1:6" x14ac:dyDescent="0.3">
      <c r="A396">
        <v>393</v>
      </c>
      <c r="B396" t="s">
        <v>222</v>
      </c>
      <c r="C396">
        <v>1886.47</v>
      </c>
      <c r="D396">
        <v>0</v>
      </c>
      <c r="E396" t="s">
        <v>212</v>
      </c>
      <c r="F396" t="s">
        <v>215</v>
      </c>
    </row>
    <row r="397" spans="1:6" x14ac:dyDescent="0.3">
      <c r="A397">
        <v>394</v>
      </c>
      <c r="B397" t="s">
        <v>222</v>
      </c>
      <c r="C397">
        <v>885.8</v>
      </c>
      <c r="D397">
        <v>0</v>
      </c>
      <c r="E397" t="s">
        <v>212</v>
      </c>
      <c r="F397" t="s">
        <v>215</v>
      </c>
    </row>
    <row r="398" spans="1:6" x14ac:dyDescent="0.3">
      <c r="A398">
        <v>395</v>
      </c>
      <c r="B398" t="s">
        <v>222</v>
      </c>
      <c r="C398">
        <v>1886.47</v>
      </c>
      <c r="D398">
        <v>0</v>
      </c>
      <c r="E398" t="s">
        <v>212</v>
      </c>
      <c r="F398" t="s">
        <v>215</v>
      </c>
    </row>
    <row r="399" spans="1:6" x14ac:dyDescent="0.3">
      <c r="A399">
        <v>396</v>
      </c>
      <c r="B399" t="s">
        <v>222</v>
      </c>
      <c r="C399">
        <v>1886.47</v>
      </c>
      <c r="D399">
        <v>0</v>
      </c>
      <c r="E399" t="s">
        <v>212</v>
      </c>
      <c r="F399" t="s">
        <v>215</v>
      </c>
    </row>
    <row r="400" spans="1:6" x14ac:dyDescent="0.3">
      <c r="A400">
        <v>397</v>
      </c>
      <c r="B400" t="s">
        <v>222</v>
      </c>
      <c r="C400">
        <v>1886.47</v>
      </c>
      <c r="D400">
        <v>0</v>
      </c>
      <c r="E400" t="s">
        <v>212</v>
      </c>
      <c r="F400" t="s">
        <v>215</v>
      </c>
    </row>
    <row r="401" spans="1:6" x14ac:dyDescent="0.3">
      <c r="A401">
        <v>398</v>
      </c>
      <c r="B401" t="s">
        <v>222</v>
      </c>
      <c r="C401">
        <v>885.8</v>
      </c>
      <c r="D401">
        <v>0</v>
      </c>
      <c r="E401" t="s">
        <v>212</v>
      </c>
      <c r="F401" t="s">
        <v>215</v>
      </c>
    </row>
    <row r="402" spans="1:6" x14ac:dyDescent="0.3">
      <c r="A402">
        <v>399</v>
      </c>
      <c r="B402" t="s">
        <v>222</v>
      </c>
      <c r="C402">
        <v>1886.47</v>
      </c>
      <c r="D402">
        <v>0</v>
      </c>
      <c r="E402" t="s">
        <v>212</v>
      </c>
      <c r="F402" t="s">
        <v>215</v>
      </c>
    </row>
    <row r="403" spans="1:6" x14ac:dyDescent="0.3">
      <c r="A403">
        <v>400</v>
      </c>
      <c r="B403" t="s">
        <v>222</v>
      </c>
      <c r="C403">
        <v>2657.4700000000003</v>
      </c>
      <c r="D403">
        <v>0</v>
      </c>
      <c r="E403" t="s">
        <v>212</v>
      </c>
      <c r="F403" t="s">
        <v>215</v>
      </c>
    </row>
    <row r="404" spans="1:6" x14ac:dyDescent="0.3">
      <c r="A404">
        <v>401</v>
      </c>
      <c r="B404" t="s">
        <v>222</v>
      </c>
      <c r="C404">
        <v>1886.47</v>
      </c>
      <c r="D404">
        <v>0</v>
      </c>
      <c r="E404" t="s">
        <v>212</v>
      </c>
      <c r="F404" t="s">
        <v>215</v>
      </c>
    </row>
    <row r="405" spans="1:6" x14ac:dyDescent="0.3">
      <c r="A405">
        <v>402</v>
      </c>
      <c r="B405" t="s">
        <v>222</v>
      </c>
      <c r="C405">
        <v>594.96999999999991</v>
      </c>
      <c r="D405">
        <v>0</v>
      </c>
      <c r="E405" t="s">
        <v>212</v>
      </c>
      <c r="F405" t="s">
        <v>215</v>
      </c>
    </row>
    <row r="406" spans="1:6" x14ac:dyDescent="0.3">
      <c r="A406">
        <v>403</v>
      </c>
      <c r="B406" t="s">
        <v>222</v>
      </c>
      <c r="C406">
        <v>1886.47</v>
      </c>
      <c r="D406">
        <v>0</v>
      </c>
      <c r="E406" t="s">
        <v>212</v>
      </c>
      <c r="F406" t="s">
        <v>215</v>
      </c>
    </row>
    <row r="407" spans="1:6" x14ac:dyDescent="0.3">
      <c r="A407">
        <v>404</v>
      </c>
      <c r="B407" t="s">
        <v>222</v>
      </c>
      <c r="C407">
        <v>1886.47</v>
      </c>
      <c r="D407">
        <v>0</v>
      </c>
      <c r="E407" t="s">
        <v>212</v>
      </c>
      <c r="F407" t="s">
        <v>215</v>
      </c>
    </row>
    <row r="408" spans="1:6" x14ac:dyDescent="0.3">
      <c r="A408">
        <v>405</v>
      </c>
      <c r="B408" t="s">
        <v>222</v>
      </c>
      <c r="C408">
        <v>1886.47</v>
      </c>
      <c r="D408">
        <v>0</v>
      </c>
      <c r="E408" t="s">
        <v>212</v>
      </c>
      <c r="F408" t="s">
        <v>215</v>
      </c>
    </row>
    <row r="409" spans="1:6" x14ac:dyDescent="0.3">
      <c r="A409">
        <v>406</v>
      </c>
      <c r="B409" t="s">
        <v>222</v>
      </c>
      <c r="C409">
        <v>1886.47</v>
      </c>
      <c r="D409">
        <v>0</v>
      </c>
      <c r="E409" t="s">
        <v>212</v>
      </c>
      <c r="F409" t="s">
        <v>215</v>
      </c>
    </row>
    <row r="410" spans="1:6" x14ac:dyDescent="0.3">
      <c r="A410">
        <v>407</v>
      </c>
      <c r="B410" t="s">
        <v>222</v>
      </c>
      <c r="C410">
        <v>986.46999999999991</v>
      </c>
      <c r="D410">
        <v>0</v>
      </c>
      <c r="E410" t="s">
        <v>212</v>
      </c>
      <c r="F410" t="s">
        <v>215</v>
      </c>
    </row>
    <row r="411" spans="1:6" x14ac:dyDescent="0.3">
      <c r="A411">
        <v>408</v>
      </c>
      <c r="B411" t="s">
        <v>222</v>
      </c>
      <c r="C411">
        <v>1886.47</v>
      </c>
      <c r="D411">
        <v>0</v>
      </c>
      <c r="E411" t="s">
        <v>212</v>
      </c>
      <c r="F411" t="s">
        <v>215</v>
      </c>
    </row>
    <row r="412" spans="1:6" x14ac:dyDescent="0.3">
      <c r="A412">
        <v>409</v>
      </c>
      <c r="B412" t="s">
        <v>222</v>
      </c>
      <c r="C412">
        <v>1886.47</v>
      </c>
      <c r="D412">
        <v>0</v>
      </c>
      <c r="E412" t="s">
        <v>212</v>
      </c>
      <c r="F412" t="s">
        <v>215</v>
      </c>
    </row>
    <row r="413" spans="1:6" x14ac:dyDescent="0.3">
      <c r="A413">
        <v>410</v>
      </c>
      <c r="B413" t="s">
        <v>222</v>
      </c>
      <c r="C413">
        <v>1886.47</v>
      </c>
      <c r="D413">
        <v>0</v>
      </c>
      <c r="E413" t="s">
        <v>212</v>
      </c>
      <c r="F413" t="s">
        <v>215</v>
      </c>
    </row>
    <row r="414" spans="1:6" x14ac:dyDescent="0.3">
      <c r="A414">
        <v>411</v>
      </c>
      <c r="B414" t="s">
        <v>222</v>
      </c>
      <c r="C414">
        <v>1886.47</v>
      </c>
      <c r="D414">
        <v>0</v>
      </c>
      <c r="E414" t="s">
        <v>212</v>
      </c>
      <c r="F414" t="s">
        <v>215</v>
      </c>
    </row>
    <row r="415" spans="1:6" x14ac:dyDescent="0.3">
      <c r="A415">
        <v>412</v>
      </c>
      <c r="B415" t="s">
        <v>222</v>
      </c>
      <c r="C415">
        <v>1886.47</v>
      </c>
      <c r="D415">
        <v>0</v>
      </c>
      <c r="E415" t="s">
        <v>212</v>
      </c>
      <c r="F415" t="s">
        <v>215</v>
      </c>
    </row>
    <row r="416" spans="1:6" x14ac:dyDescent="0.3">
      <c r="A416">
        <v>413</v>
      </c>
      <c r="B416" t="s">
        <v>222</v>
      </c>
      <c r="C416">
        <v>1886.47</v>
      </c>
      <c r="D416">
        <v>0</v>
      </c>
      <c r="E416" t="s">
        <v>212</v>
      </c>
      <c r="F416" t="s">
        <v>215</v>
      </c>
    </row>
    <row r="417" spans="1:6" x14ac:dyDescent="0.3">
      <c r="A417">
        <v>414</v>
      </c>
      <c r="B417" t="s">
        <v>222</v>
      </c>
      <c r="C417">
        <v>1886.47</v>
      </c>
      <c r="D417">
        <v>0</v>
      </c>
      <c r="E417" t="s">
        <v>212</v>
      </c>
      <c r="F417" t="s">
        <v>215</v>
      </c>
    </row>
    <row r="418" spans="1:6" x14ac:dyDescent="0.3">
      <c r="A418">
        <v>415</v>
      </c>
      <c r="B418" t="s">
        <v>222</v>
      </c>
      <c r="C418">
        <v>1886.47</v>
      </c>
      <c r="D418">
        <v>0</v>
      </c>
      <c r="E418" t="s">
        <v>212</v>
      </c>
      <c r="F418" t="s">
        <v>215</v>
      </c>
    </row>
    <row r="419" spans="1:6" x14ac:dyDescent="0.3">
      <c r="A419">
        <v>416</v>
      </c>
      <c r="B419" t="s">
        <v>222</v>
      </c>
      <c r="C419">
        <v>1886.47</v>
      </c>
      <c r="D419">
        <v>0</v>
      </c>
      <c r="E419" t="s">
        <v>212</v>
      </c>
      <c r="F419" t="s">
        <v>215</v>
      </c>
    </row>
    <row r="420" spans="1:6" x14ac:dyDescent="0.3">
      <c r="A420">
        <v>417</v>
      </c>
      <c r="B420" t="s">
        <v>222</v>
      </c>
      <c r="C420">
        <v>1886.47</v>
      </c>
      <c r="D420">
        <v>0</v>
      </c>
      <c r="E420" t="s">
        <v>212</v>
      </c>
      <c r="F420" t="s">
        <v>215</v>
      </c>
    </row>
    <row r="421" spans="1:6" x14ac:dyDescent="0.3">
      <c r="A421">
        <v>418</v>
      </c>
      <c r="B421" t="s">
        <v>222</v>
      </c>
      <c r="C421">
        <v>1886.47</v>
      </c>
      <c r="D421">
        <v>0</v>
      </c>
      <c r="E421" t="s">
        <v>212</v>
      </c>
      <c r="F421" t="s">
        <v>215</v>
      </c>
    </row>
    <row r="422" spans="1:6" x14ac:dyDescent="0.3">
      <c r="A422">
        <v>419</v>
      </c>
      <c r="B422" t="s">
        <v>222</v>
      </c>
      <c r="C422">
        <v>986.46999999999991</v>
      </c>
      <c r="D422">
        <v>0</v>
      </c>
      <c r="E422" t="s">
        <v>212</v>
      </c>
      <c r="F422" t="s">
        <v>215</v>
      </c>
    </row>
    <row r="423" spans="1:6" x14ac:dyDescent="0.3">
      <c r="A423">
        <v>420</v>
      </c>
      <c r="B423" t="s">
        <v>222</v>
      </c>
      <c r="C423">
        <v>1886.47</v>
      </c>
      <c r="D423">
        <v>0</v>
      </c>
      <c r="E423" t="s">
        <v>212</v>
      </c>
      <c r="F423" t="s">
        <v>215</v>
      </c>
    </row>
    <row r="424" spans="1:6" x14ac:dyDescent="0.3">
      <c r="A424">
        <v>421</v>
      </c>
      <c r="B424" t="s">
        <v>222</v>
      </c>
      <c r="C424">
        <v>986.46999999999991</v>
      </c>
      <c r="D424">
        <v>0</v>
      </c>
      <c r="E424" t="s">
        <v>212</v>
      </c>
      <c r="F424" t="s">
        <v>215</v>
      </c>
    </row>
    <row r="425" spans="1:6" x14ac:dyDescent="0.3">
      <c r="A425">
        <v>422</v>
      </c>
      <c r="B425" t="s">
        <v>222</v>
      </c>
      <c r="C425">
        <v>1886.47</v>
      </c>
      <c r="D425">
        <v>0</v>
      </c>
      <c r="E425" t="s">
        <v>212</v>
      </c>
      <c r="F425" t="s">
        <v>215</v>
      </c>
    </row>
    <row r="426" spans="1:6" x14ac:dyDescent="0.3">
      <c r="A426">
        <v>423</v>
      </c>
      <c r="B426" t="s">
        <v>222</v>
      </c>
      <c r="C426">
        <v>986.46999999999991</v>
      </c>
      <c r="D426">
        <v>0</v>
      </c>
      <c r="E426" t="s">
        <v>212</v>
      </c>
      <c r="F426" t="s">
        <v>215</v>
      </c>
    </row>
    <row r="427" spans="1:6" x14ac:dyDescent="0.3">
      <c r="A427">
        <v>424</v>
      </c>
      <c r="B427" t="s">
        <v>222</v>
      </c>
      <c r="C427">
        <v>1886.47</v>
      </c>
      <c r="D427">
        <v>0</v>
      </c>
      <c r="E427" t="s">
        <v>212</v>
      </c>
      <c r="F427" t="s">
        <v>215</v>
      </c>
    </row>
    <row r="428" spans="1:6" x14ac:dyDescent="0.3">
      <c r="A428">
        <v>425</v>
      </c>
      <c r="B428" t="s">
        <v>222</v>
      </c>
      <c r="C428">
        <v>986.46999999999991</v>
      </c>
      <c r="D428">
        <v>0</v>
      </c>
      <c r="E428" t="s">
        <v>212</v>
      </c>
      <c r="F428" t="s">
        <v>215</v>
      </c>
    </row>
    <row r="429" spans="1:6" x14ac:dyDescent="0.3">
      <c r="A429">
        <v>426</v>
      </c>
      <c r="B429" t="s">
        <v>222</v>
      </c>
      <c r="C429">
        <v>1886.47</v>
      </c>
      <c r="D429">
        <v>0</v>
      </c>
      <c r="E429" t="s">
        <v>212</v>
      </c>
      <c r="F429" t="s">
        <v>215</v>
      </c>
    </row>
    <row r="430" spans="1:6" x14ac:dyDescent="0.3">
      <c r="A430">
        <v>427</v>
      </c>
      <c r="B430" t="s">
        <v>222</v>
      </c>
      <c r="C430">
        <v>1886.47</v>
      </c>
      <c r="D430">
        <v>0</v>
      </c>
      <c r="E430" t="s">
        <v>212</v>
      </c>
      <c r="F430" t="s">
        <v>215</v>
      </c>
    </row>
    <row r="431" spans="1:6" x14ac:dyDescent="0.3">
      <c r="A431">
        <v>428</v>
      </c>
      <c r="B431" t="s">
        <v>222</v>
      </c>
      <c r="C431">
        <v>986.46999999999991</v>
      </c>
      <c r="D431">
        <v>0</v>
      </c>
      <c r="E431" t="s">
        <v>212</v>
      </c>
      <c r="F431" t="s">
        <v>215</v>
      </c>
    </row>
    <row r="432" spans="1:6" x14ac:dyDescent="0.3">
      <c r="A432">
        <v>429</v>
      </c>
      <c r="B432" t="s">
        <v>222</v>
      </c>
      <c r="C432">
        <v>1886.47</v>
      </c>
      <c r="D432">
        <v>0</v>
      </c>
      <c r="E432" t="s">
        <v>212</v>
      </c>
      <c r="F432" t="s">
        <v>215</v>
      </c>
    </row>
    <row r="433" spans="1:6" x14ac:dyDescent="0.3">
      <c r="A433">
        <v>430</v>
      </c>
      <c r="B433" t="s">
        <v>222</v>
      </c>
      <c r="C433">
        <v>2541.2200000000003</v>
      </c>
      <c r="D433">
        <v>0</v>
      </c>
      <c r="E433" t="s">
        <v>212</v>
      </c>
      <c r="F433" t="s">
        <v>215</v>
      </c>
    </row>
    <row r="434" spans="1:6" x14ac:dyDescent="0.3">
      <c r="A434">
        <v>431</v>
      </c>
      <c r="B434" t="s">
        <v>222</v>
      </c>
      <c r="C434">
        <v>1886.47</v>
      </c>
      <c r="D434">
        <v>0</v>
      </c>
      <c r="E434" t="s">
        <v>212</v>
      </c>
      <c r="F434" t="s">
        <v>215</v>
      </c>
    </row>
    <row r="435" spans="1:6" x14ac:dyDescent="0.3">
      <c r="A435">
        <v>432</v>
      </c>
      <c r="B435" t="s">
        <v>222</v>
      </c>
      <c r="C435">
        <v>1886.47</v>
      </c>
      <c r="D435">
        <v>0</v>
      </c>
      <c r="E435" t="s">
        <v>212</v>
      </c>
      <c r="F435" t="s">
        <v>215</v>
      </c>
    </row>
    <row r="436" spans="1:6" x14ac:dyDescent="0.3">
      <c r="A436">
        <v>433</v>
      </c>
      <c r="B436" t="s">
        <v>222</v>
      </c>
      <c r="C436">
        <v>594.96999999999991</v>
      </c>
      <c r="D436">
        <v>0</v>
      </c>
      <c r="E436" t="s">
        <v>212</v>
      </c>
      <c r="F436" t="s">
        <v>215</v>
      </c>
    </row>
    <row r="437" spans="1:6" x14ac:dyDescent="0.3">
      <c r="A437">
        <v>434</v>
      </c>
      <c r="B437" t="s">
        <v>222</v>
      </c>
      <c r="C437">
        <v>986.46999999999991</v>
      </c>
      <c r="D437">
        <v>0</v>
      </c>
      <c r="E437" t="s">
        <v>212</v>
      </c>
      <c r="F437" t="s">
        <v>215</v>
      </c>
    </row>
    <row r="438" spans="1:6" x14ac:dyDescent="0.3">
      <c r="A438">
        <v>435</v>
      </c>
      <c r="B438" t="s">
        <v>222</v>
      </c>
      <c r="C438">
        <v>1886.47</v>
      </c>
      <c r="D438">
        <v>0</v>
      </c>
      <c r="E438" t="s">
        <v>212</v>
      </c>
      <c r="F438" t="s">
        <v>215</v>
      </c>
    </row>
    <row r="439" spans="1:6" x14ac:dyDescent="0.3">
      <c r="A439">
        <v>436</v>
      </c>
      <c r="B439" t="s">
        <v>222</v>
      </c>
      <c r="C439">
        <v>1944.6399999999999</v>
      </c>
      <c r="D439">
        <v>0</v>
      </c>
      <c r="E439" t="s">
        <v>212</v>
      </c>
      <c r="F439" t="s">
        <v>215</v>
      </c>
    </row>
    <row r="440" spans="1:6" x14ac:dyDescent="0.3">
      <c r="A440">
        <v>437</v>
      </c>
      <c r="B440" t="s">
        <v>222</v>
      </c>
      <c r="C440">
        <v>1886.47</v>
      </c>
      <c r="D440">
        <v>0</v>
      </c>
      <c r="E440" t="s">
        <v>212</v>
      </c>
      <c r="F440" t="s">
        <v>215</v>
      </c>
    </row>
    <row r="441" spans="1:6" x14ac:dyDescent="0.3">
      <c r="A441">
        <v>438</v>
      </c>
      <c r="B441" t="s">
        <v>222</v>
      </c>
      <c r="C441">
        <v>1886.47</v>
      </c>
      <c r="D441">
        <v>0</v>
      </c>
      <c r="E441" t="s">
        <v>212</v>
      </c>
      <c r="F441" t="s">
        <v>215</v>
      </c>
    </row>
    <row r="442" spans="1:6" x14ac:dyDescent="0.3">
      <c r="A442">
        <v>439</v>
      </c>
      <c r="B442" t="s">
        <v>222</v>
      </c>
      <c r="C442">
        <v>986.46999999999991</v>
      </c>
      <c r="D442">
        <v>0</v>
      </c>
      <c r="E442" t="s">
        <v>212</v>
      </c>
      <c r="F442" t="s">
        <v>215</v>
      </c>
    </row>
    <row r="443" spans="1:6" x14ac:dyDescent="0.3">
      <c r="A443">
        <v>440</v>
      </c>
      <c r="B443" t="s">
        <v>222</v>
      </c>
      <c r="C443">
        <v>1828.47</v>
      </c>
      <c r="D443">
        <v>0</v>
      </c>
      <c r="E443" t="s">
        <v>212</v>
      </c>
      <c r="F443" t="s">
        <v>215</v>
      </c>
    </row>
    <row r="444" spans="1:6" x14ac:dyDescent="0.3">
      <c r="A444">
        <v>441</v>
      </c>
      <c r="B444" t="s">
        <v>222</v>
      </c>
      <c r="C444">
        <v>1886.47</v>
      </c>
      <c r="D444">
        <v>0</v>
      </c>
      <c r="E444" t="s">
        <v>212</v>
      </c>
      <c r="F444" t="s">
        <v>215</v>
      </c>
    </row>
    <row r="445" spans="1:6" x14ac:dyDescent="0.3">
      <c r="A445">
        <v>442</v>
      </c>
      <c r="B445" t="s">
        <v>222</v>
      </c>
      <c r="C445">
        <v>1886.47</v>
      </c>
      <c r="D445">
        <v>0</v>
      </c>
      <c r="E445" t="s">
        <v>212</v>
      </c>
      <c r="F445" t="s">
        <v>215</v>
      </c>
    </row>
    <row r="446" spans="1:6" x14ac:dyDescent="0.3">
      <c r="A446">
        <v>443</v>
      </c>
      <c r="B446" t="s">
        <v>222</v>
      </c>
      <c r="C446">
        <v>1886.47</v>
      </c>
      <c r="D446">
        <v>0</v>
      </c>
      <c r="E446" t="s">
        <v>212</v>
      </c>
      <c r="F446" t="s">
        <v>215</v>
      </c>
    </row>
    <row r="447" spans="1:6" x14ac:dyDescent="0.3">
      <c r="A447">
        <v>444</v>
      </c>
      <c r="B447" t="s">
        <v>222</v>
      </c>
      <c r="C447">
        <v>1886.47</v>
      </c>
      <c r="D447">
        <v>0</v>
      </c>
      <c r="E447" t="s">
        <v>212</v>
      </c>
      <c r="F447" t="s">
        <v>215</v>
      </c>
    </row>
    <row r="448" spans="1:6" x14ac:dyDescent="0.3">
      <c r="A448">
        <v>445</v>
      </c>
      <c r="B448" t="s">
        <v>222</v>
      </c>
      <c r="C448">
        <v>1886.47</v>
      </c>
      <c r="D448">
        <v>0</v>
      </c>
      <c r="E448" t="s">
        <v>212</v>
      </c>
      <c r="F448" t="s">
        <v>215</v>
      </c>
    </row>
    <row r="449" spans="1:6" x14ac:dyDescent="0.3">
      <c r="A449">
        <v>446</v>
      </c>
      <c r="B449" t="s">
        <v>222</v>
      </c>
      <c r="C449">
        <v>1886.47</v>
      </c>
      <c r="D449">
        <v>0</v>
      </c>
      <c r="E449" t="s">
        <v>212</v>
      </c>
      <c r="F449" t="s">
        <v>215</v>
      </c>
    </row>
    <row r="450" spans="1:6" x14ac:dyDescent="0.3">
      <c r="A450">
        <v>447</v>
      </c>
      <c r="B450" t="s">
        <v>222</v>
      </c>
      <c r="C450">
        <v>1886.47</v>
      </c>
      <c r="D450">
        <v>0</v>
      </c>
      <c r="E450" t="s">
        <v>212</v>
      </c>
      <c r="F450" t="s">
        <v>215</v>
      </c>
    </row>
    <row r="451" spans="1:6" x14ac:dyDescent="0.3">
      <c r="A451">
        <v>448</v>
      </c>
      <c r="B451" t="s">
        <v>222</v>
      </c>
      <c r="C451">
        <v>2541.2200000000003</v>
      </c>
      <c r="D451">
        <v>0</v>
      </c>
      <c r="E451" t="s">
        <v>212</v>
      </c>
      <c r="F451" t="s">
        <v>215</v>
      </c>
    </row>
    <row r="452" spans="1:6" x14ac:dyDescent="0.3">
      <c r="A452">
        <v>449</v>
      </c>
      <c r="B452" t="s">
        <v>222</v>
      </c>
      <c r="C452">
        <v>1886.47</v>
      </c>
      <c r="D452">
        <v>0</v>
      </c>
      <c r="E452" t="s">
        <v>212</v>
      </c>
      <c r="F452" t="s">
        <v>215</v>
      </c>
    </row>
    <row r="453" spans="1:6" x14ac:dyDescent="0.3">
      <c r="A453">
        <v>450</v>
      </c>
      <c r="B453" t="s">
        <v>222</v>
      </c>
      <c r="C453">
        <v>1886.47</v>
      </c>
      <c r="D453">
        <v>0</v>
      </c>
      <c r="E453" t="s">
        <v>212</v>
      </c>
      <c r="F453" t="s">
        <v>215</v>
      </c>
    </row>
    <row r="454" spans="1:6" x14ac:dyDescent="0.3">
      <c r="A454">
        <v>451</v>
      </c>
      <c r="B454" t="s">
        <v>222</v>
      </c>
      <c r="C454">
        <v>1886.47</v>
      </c>
      <c r="D454">
        <v>0</v>
      </c>
      <c r="E454" t="s">
        <v>212</v>
      </c>
      <c r="F454" t="s">
        <v>215</v>
      </c>
    </row>
    <row r="455" spans="1:6" x14ac:dyDescent="0.3">
      <c r="A455">
        <v>452</v>
      </c>
      <c r="B455" t="s">
        <v>222</v>
      </c>
      <c r="C455">
        <v>1886.47</v>
      </c>
      <c r="D455">
        <v>0</v>
      </c>
      <c r="E455" t="s">
        <v>212</v>
      </c>
      <c r="F455" t="s">
        <v>215</v>
      </c>
    </row>
    <row r="456" spans="1:6" x14ac:dyDescent="0.3">
      <c r="A456">
        <v>453</v>
      </c>
      <c r="B456" t="s">
        <v>222</v>
      </c>
      <c r="C456">
        <v>1886.47</v>
      </c>
      <c r="D456">
        <v>0</v>
      </c>
      <c r="E456" t="s">
        <v>212</v>
      </c>
      <c r="F456" t="s">
        <v>215</v>
      </c>
    </row>
    <row r="457" spans="1:6" x14ac:dyDescent="0.3">
      <c r="A457">
        <v>454</v>
      </c>
      <c r="B457" t="s">
        <v>222</v>
      </c>
      <c r="C457">
        <v>1886.47</v>
      </c>
      <c r="D457">
        <v>0</v>
      </c>
      <c r="E457" t="s">
        <v>212</v>
      </c>
      <c r="F457" t="s">
        <v>215</v>
      </c>
    </row>
    <row r="458" spans="1:6" x14ac:dyDescent="0.3">
      <c r="A458">
        <v>455</v>
      </c>
      <c r="B458" t="s">
        <v>222</v>
      </c>
      <c r="C458">
        <v>1886.47</v>
      </c>
      <c r="D458">
        <v>0</v>
      </c>
      <c r="E458" t="s">
        <v>212</v>
      </c>
      <c r="F458" t="s">
        <v>215</v>
      </c>
    </row>
    <row r="459" spans="1:6" x14ac:dyDescent="0.3">
      <c r="A459">
        <v>456</v>
      </c>
      <c r="B459" t="s">
        <v>222</v>
      </c>
      <c r="C459">
        <v>1886.47</v>
      </c>
      <c r="D459">
        <v>0</v>
      </c>
      <c r="E459" t="s">
        <v>212</v>
      </c>
      <c r="F459" t="s">
        <v>215</v>
      </c>
    </row>
    <row r="460" spans="1:6" x14ac:dyDescent="0.3">
      <c r="A460">
        <v>457</v>
      </c>
      <c r="B460" t="s">
        <v>222</v>
      </c>
      <c r="C460">
        <v>1886.47</v>
      </c>
      <c r="D460">
        <v>0</v>
      </c>
      <c r="E460" t="s">
        <v>212</v>
      </c>
      <c r="F460" t="s">
        <v>215</v>
      </c>
    </row>
    <row r="461" spans="1:6" x14ac:dyDescent="0.3">
      <c r="A461">
        <v>458</v>
      </c>
      <c r="B461" t="s">
        <v>222</v>
      </c>
      <c r="C461">
        <v>1886.47</v>
      </c>
      <c r="D461">
        <v>0</v>
      </c>
      <c r="E461" t="s">
        <v>212</v>
      </c>
      <c r="F461" t="s">
        <v>215</v>
      </c>
    </row>
    <row r="462" spans="1:6" x14ac:dyDescent="0.3">
      <c r="A462">
        <v>459</v>
      </c>
      <c r="B462" t="s">
        <v>222</v>
      </c>
      <c r="C462">
        <v>986.46999999999991</v>
      </c>
      <c r="D462">
        <v>0</v>
      </c>
      <c r="E462" t="s">
        <v>212</v>
      </c>
      <c r="F462" t="s">
        <v>215</v>
      </c>
    </row>
    <row r="463" spans="1:6" x14ac:dyDescent="0.3">
      <c r="A463">
        <v>460</v>
      </c>
      <c r="B463" t="s">
        <v>222</v>
      </c>
      <c r="C463">
        <v>594.96999999999991</v>
      </c>
      <c r="D463">
        <v>0</v>
      </c>
      <c r="E463" t="s">
        <v>212</v>
      </c>
      <c r="F463" t="s">
        <v>215</v>
      </c>
    </row>
    <row r="464" spans="1:6" x14ac:dyDescent="0.3">
      <c r="A464">
        <v>461</v>
      </c>
      <c r="B464" t="s">
        <v>222</v>
      </c>
      <c r="C464">
        <v>1886.47</v>
      </c>
      <c r="D464">
        <v>0</v>
      </c>
      <c r="E464" t="s">
        <v>212</v>
      </c>
      <c r="F464" t="s">
        <v>215</v>
      </c>
    </row>
    <row r="465" spans="1:6" x14ac:dyDescent="0.3">
      <c r="A465">
        <v>462</v>
      </c>
      <c r="B465" t="s">
        <v>222</v>
      </c>
      <c r="C465">
        <v>1886.47</v>
      </c>
      <c r="D465">
        <v>0</v>
      </c>
      <c r="E465" t="s">
        <v>212</v>
      </c>
      <c r="F465" t="s">
        <v>215</v>
      </c>
    </row>
    <row r="466" spans="1:6" x14ac:dyDescent="0.3">
      <c r="A466">
        <v>463</v>
      </c>
      <c r="B466" t="s">
        <v>222</v>
      </c>
      <c r="C466">
        <v>1886.47</v>
      </c>
      <c r="D466">
        <v>0</v>
      </c>
      <c r="E466" t="s">
        <v>212</v>
      </c>
      <c r="F466" t="s">
        <v>215</v>
      </c>
    </row>
    <row r="467" spans="1:6" x14ac:dyDescent="0.3">
      <c r="A467">
        <v>464</v>
      </c>
      <c r="B467" t="s">
        <v>222</v>
      </c>
      <c r="C467">
        <v>885.8</v>
      </c>
      <c r="D467">
        <v>0</v>
      </c>
      <c r="E467" t="s">
        <v>212</v>
      </c>
      <c r="F467" t="s">
        <v>215</v>
      </c>
    </row>
    <row r="468" spans="1:6" x14ac:dyDescent="0.3">
      <c r="A468">
        <v>465</v>
      </c>
      <c r="B468" t="s">
        <v>222</v>
      </c>
      <c r="C468">
        <v>1886.47</v>
      </c>
      <c r="D468">
        <v>0</v>
      </c>
      <c r="E468" t="s">
        <v>212</v>
      </c>
      <c r="F468" t="s">
        <v>215</v>
      </c>
    </row>
    <row r="469" spans="1:6" x14ac:dyDescent="0.3">
      <c r="A469">
        <v>466</v>
      </c>
      <c r="B469" t="s">
        <v>222</v>
      </c>
      <c r="C469">
        <v>2541.2200000000003</v>
      </c>
      <c r="D469">
        <v>0</v>
      </c>
      <c r="E469" t="s">
        <v>212</v>
      </c>
      <c r="F469" t="s">
        <v>215</v>
      </c>
    </row>
    <row r="470" spans="1:6" x14ac:dyDescent="0.3">
      <c r="A470">
        <v>467</v>
      </c>
      <c r="B470" t="s">
        <v>222</v>
      </c>
      <c r="C470">
        <v>1886.47</v>
      </c>
      <c r="D470">
        <v>0</v>
      </c>
      <c r="E470" t="s">
        <v>212</v>
      </c>
      <c r="F470" t="s">
        <v>215</v>
      </c>
    </row>
    <row r="471" spans="1:6" x14ac:dyDescent="0.3">
      <c r="A471">
        <v>468</v>
      </c>
      <c r="B471" t="s">
        <v>222</v>
      </c>
      <c r="C471">
        <v>1886.47</v>
      </c>
      <c r="D471">
        <v>0</v>
      </c>
      <c r="E471" t="s">
        <v>212</v>
      </c>
      <c r="F471" t="s">
        <v>215</v>
      </c>
    </row>
    <row r="472" spans="1:6" x14ac:dyDescent="0.3">
      <c r="A472">
        <v>469</v>
      </c>
      <c r="B472" t="s">
        <v>222</v>
      </c>
      <c r="C472">
        <v>1886.47</v>
      </c>
      <c r="D472">
        <v>0</v>
      </c>
      <c r="E472" t="s">
        <v>212</v>
      </c>
      <c r="F472" t="s">
        <v>215</v>
      </c>
    </row>
    <row r="473" spans="1:6" x14ac:dyDescent="0.3">
      <c r="A473">
        <v>470</v>
      </c>
      <c r="B473" t="s">
        <v>222</v>
      </c>
      <c r="C473">
        <v>2541.2200000000003</v>
      </c>
      <c r="D473">
        <v>0</v>
      </c>
      <c r="E473" t="s">
        <v>212</v>
      </c>
      <c r="F473" t="s">
        <v>215</v>
      </c>
    </row>
    <row r="474" spans="1:6" x14ac:dyDescent="0.3">
      <c r="A474">
        <v>471</v>
      </c>
      <c r="B474" t="s">
        <v>222</v>
      </c>
      <c r="C474">
        <v>1886.47</v>
      </c>
      <c r="D474">
        <v>0</v>
      </c>
      <c r="E474" t="s">
        <v>212</v>
      </c>
      <c r="F474" t="s">
        <v>215</v>
      </c>
    </row>
    <row r="475" spans="1:6" x14ac:dyDescent="0.3">
      <c r="A475">
        <v>472</v>
      </c>
      <c r="B475" t="s">
        <v>222</v>
      </c>
      <c r="C475">
        <v>1886.47</v>
      </c>
      <c r="D475">
        <v>0</v>
      </c>
      <c r="E475" t="s">
        <v>212</v>
      </c>
      <c r="F475" t="s">
        <v>215</v>
      </c>
    </row>
    <row r="476" spans="1:6" x14ac:dyDescent="0.3">
      <c r="A476">
        <v>473</v>
      </c>
      <c r="B476" t="s">
        <v>222</v>
      </c>
      <c r="C476">
        <v>2541.2200000000003</v>
      </c>
      <c r="D476">
        <v>0</v>
      </c>
      <c r="E476" t="s">
        <v>212</v>
      </c>
      <c r="F476" t="s">
        <v>215</v>
      </c>
    </row>
    <row r="477" spans="1:6" x14ac:dyDescent="0.3">
      <c r="A477">
        <v>474</v>
      </c>
      <c r="B477" t="s">
        <v>222</v>
      </c>
      <c r="C477">
        <v>1828.47</v>
      </c>
      <c r="D477">
        <v>0</v>
      </c>
      <c r="E477" t="s">
        <v>212</v>
      </c>
      <c r="F477" t="s">
        <v>215</v>
      </c>
    </row>
    <row r="478" spans="1:6" x14ac:dyDescent="0.3">
      <c r="A478">
        <v>475</v>
      </c>
      <c r="B478" t="s">
        <v>222</v>
      </c>
      <c r="C478">
        <v>1886.47</v>
      </c>
      <c r="D478">
        <v>0</v>
      </c>
      <c r="E478" t="s">
        <v>212</v>
      </c>
      <c r="F478" t="s">
        <v>215</v>
      </c>
    </row>
    <row r="479" spans="1:6" x14ac:dyDescent="0.3">
      <c r="A479">
        <v>476</v>
      </c>
      <c r="B479" t="s">
        <v>222</v>
      </c>
      <c r="C479">
        <v>1886.47</v>
      </c>
      <c r="D479">
        <v>0</v>
      </c>
      <c r="E479" t="s">
        <v>212</v>
      </c>
      <c r="F479" t="s">
        <v>215</v>
      </c>
    </row>
    <row r="480" spans="1:6" x14ac:dyDescent="0.3">
      <c r="A480">
        <v>477</v>
      </c>
      <c r="B480" t="s">
        <v>222</v>
      </c>
      <c r="C480">
        <v>885.8</v>
      </c>
      <c r="D480">
        <v>0</v>
      </c>
      <c r="E480" t="s">
        <v>212</v>
      </c>
      <c r="F480" t="s">
        <v>215</v>
      </c>
    </row>
    <row r="481" spans="1:6" x14ac:dyDescent="0.3">
      <c r="A481">
        <v>478</v>
      </c>
      <c r="B481" t="s">
        <v>222</v>
      </c>
      <c r="C481">
        <v>1886.47</v>
      </c>
      <c r="D481">
        <v>0</v>
      </c>
      <c r="E481" t="s">
        <v>212</v>
      </c>
      <c r="F481" t="s">
        <v>215</v>
      </c>
    </row>
    <row r="482" spans="1:6" x14ac:dyDescent="0.3">
      <c r="A482">
        <v>479</v>
      </c>
      <c r="B482" t="s">
        <v>222</v>
      </c>
      <c r="C482">
        <v>885.8</v>
      </c>
      <c r="D482">
        <v>0</v>
      </c>
      <c r="E482" t="s">
        <v>212</v>
      </c>
      <c r="F482" t="s">
        <v>215</v>
      </c>
    </row>
    <row r="483" spans="1:6" x14ac:dyDescent="0.3">
      <c r="A483">
        <v>480</v>
      </c>
      <c r="B483" t="s">
        <v>222</v>
      </c>
      <c r="C483">
        <v>1886.47</v>
      </c>
      <c r="D483">
        <v>0</v>
      </c>
      <c r="E483" t="s">
        <v>212</v>
      </c>
      <c r="F483" t="s">
        <v>215</v>
      </c>
    </row>
    <row r="484" spans="1:6" x14ac:dyDescent="0.3">
      <c r="A484">
        <v>481</v>
      </c>
      <c r="B484" t="s">
        <v>222</v>
      </c>
      <c r="C484">
        <v>1886.47</v>
      </c>
      <c r="D484">
        <v>0</v>
      </c>
      <c r="E484" t="s">
        <v>212</v>
      </c>
      <c r="F484" t="s">
        <v>215</v>
      </c>
    </row>
    <row r="485" spans="1:6" x14ac:dyDescent="0.3">
      <c r="A485">
        <v>482</v>
      </c>
      <c r="B485" t="s">
        <v>222</v>
      </c>
      <c r="C485">
        <v>1886.47</v>
      </c>
      <c r="D485">
        <v>0</v>
      </c>
      <c r="E485" t="s">
        <v>212</v>
      </c>
      <c r="F485" t="s">
        <v>215</v>
      </c>
    </row>
    <row r="486" spans="1:6" x14ac:dyDescent="0.3">
      <c r="A486">
        <v>483</v>
      </c>
      <c r="B486" t="s">
        <v>222</v>
      </c>
      <c r="C486">
        <v>1886.47</v>
      </c>
      <c r="D486">
        <v>0</v>
      </c>
      <c r="E486" t="s">
        <v>212</v>
      </c>
      <c r="F486" t="s">
        <v>215</v>
      </c>
    </row>
    <row r="487" spans="1:6" x14ac:dyDescent="0.3">
      <c r="A487">
        <v>484</v>
      </c>
      <c r="B487" t="s">
        <v>222</v>
      </c>
      <c r="C487">
        <v>1886.47</v>
      </c>
      <c r="D487">
        <v>0</v>
      </c>
      <c r="E487" t="s">
        <v>212</v>
      </c>
      <c r="F487" t="s">
        <v>215</v>
      </c>
    </row>
    <row r="488" spans="1:6" x14ac:dyDescent="0.3">
      <c r="A488">
        <v>485</v>
      </c>
      <c r="B488" t="s">
        <v>222</v>
      </c>
      <c r="C488">
        <v>1886.47</v>
      </c>
      <c r="D488">
        <v>0</v>
      </c>
      <c r="E488" t="s">
        <v>212</v>
      </c>
      <c r="F488" t="s">
        <v>215</v>
      </c>
    </row>
    <row r="489" spans="1:6" x14ac:dyDescent="0.3">
      <c r="A489">
        <v>486</v>
      </c>
      <c r="B489" t="s">
        <v>222</v>
      </c>
      <c r="C489">
        <v>1886.47</v>
      </c>
      <c r="D489">
        <v>0</v>
      </c>
      <c r="E489" t="s">
        <v>212</v>
      </c>
      <c r="F489" t="s">
        <v>215</v>
      </c>
    </row>
    <row r="490" spans="1:6" x14ac:dyDescent="0.3">
      <c r="A490">
        <v>487</v>
      </c>
      <c r="B490" t="s">
        <v>222</v>
      </c>
      <c r="C490">
        <v>986.46999999999991</v>
      </c>
      <c r="D490">
        <v>0</v>
      </c>
      <c r="E490" t="s">
        <v>212</v>
      </c>
      <c r="F490" t="s">
        <v>215</v>
      </c>
    </row>
    <row r="491" spans="1:6" x14ac:dyDescent="0.3">
      <c r="A491">
        <v>488</v>
      </c>
      <c r="B491" t="s">
        <v>222</v>
      </c>
      <c r="C491">
        <v>1886.47</v>
      </c>
      <c r="D491">
        <v>0</v>
      </c>
      <c r="E491" t="s">
        <v>212</v>
      </c>
      <c r="F491" t="s">
        <v>215</v>
      </c>
    </row>
    <row r="492" spans="1:6" x14ac:dyDescent="0.3">
      <c r="A492">
        <v>489</v>
      </c>
      <c r="B492" t="s">
        <v>222</v>
      </c>
      <c r="C492">
        <v>1886.47</v>
      </c>
      <c r="D492">
        <v>0</v>
      </c>
      <c r="E492" t="s">
        <v>212</v>
      </c>
      <c r="F492" t="s">
        <v>215</v>
      </c>
    </row>
    <row r="493" spans="1:6" x14ac:dyDescent="0.3">
      <c r="A493">
        <v>490</v>
      </c>
      <c r="B493" t="s">
        <v>222</v>
      </c>
      <c r="C493">
        <v>1886.47</v>
      </c>
      <c r="D493">
        <v>0</v>
      </c>
      <c r="E493" t="s">
        <v>212</v>
      </c>
      <c r="F493" t="s">
        <v>215</v>
      </c>
    </row>
    <row r="494" spans="1:6" x14ac:dyDescent="0.3">
      <c r="A494">
        <v>491</v>
      </c>
      <c r="B494" t="s">
        <v>222</v>
      </c>
      <c r="C494">
        <v>1886.47</v>
      </c>
      <c r="D494">
        <v>0</v>
      </c>
      <c r="E494" t="s">
        <v>212</v>
      </c>
      <c r="F494" t="s">
        <v>215</v>
      </c>
    </row>
    <row r="495" spans="1:6" x14ac:dyDescent="0.3">
      <c r="A495">
        <v>492</v>
      </c>
      <c r="B495" t="s">
        <v>222</v>
      </c>
      <c r="C495">
        <v>1886.47</v>
      </c>
      <c r="D495">
        <v>0</v>
      </c>
      <c r="E495" t="s">
        <v>212</v>
      </c>
      <c r="F495" t="s">
        <v>215</v>
      </c>
    </row>
    <row r="496" spans="1:6" x14ac:dyDescent="0.3">
      <c r="A496">
        <v>493</v>
      </c>
      <c r="B496" t="s">
        <v>222</v>
      </c>
      <c r="C496">
        <v>2541.2200000000003</v>
      </c>
      <c r="D496">
        <v>0</v>
      </c>
      <c r="E496" t="s">
        <v>212</v>
      </c>
      <c r="F496" t="s">
        <v>215</v>
      </c>
    </row>
    <row r="497" spans="1:6" x14ac:dyDescent="0.3">
      <c r="A497">
        <v>494</v>
      </c>
      <c r="B497" t="s">
        <v>222</v>
      </c>
      <c r="C497">
        <v>1828.47</v>
      </c>
      <c r="D497">
        <v>0</v>
      </c>
      <c r="E497" t="s">
        <v>212</v>
      </c>
      <c r="F497" t="s">
        <v>215</v>
      </c>
    </row>
    <row r="498" spans="1:6" x14ac:dyDescent="0.3">
      <c r="A498">
        <v>495</v>
      </c>
      <c r="B498" t="s">
        <v>222</v>
      </c>
      <c r="C498">
        <v>1886.47</v>
      </c>
      <c r="D498">
        <v>0</v>
      </c>
      <c r="E498" t="s">
        <v>212</v>
      </c>
      <c r="F498" t="s">
        <v>215</v>
      </c>
    </row>
    <row r="499" spans="1:6" x14ac:dyDescent="0.3">
      <c r="A499">
        <v>496</v>
      </c>
      <c r="B499" t="s">
        <v>222</v>
      </c>
      <c r="C499">
        <v>1886.47</v>
      </c>
      <c r="D499">
        <v>0</v>
      </c>
      <c r="E499" t="s">
        <v>212</v>
      </c>
      <c r="F499" t="s">
        <v>215</v>
      </c>
    </row>
    <row r="500" spans="1:6" x14ac:dyDescent="0.3">
      <c r="A500">
        <v>497</v>
      </c>
      <c r="B500" t="s">
        <v>222</v>
      </c>
      <c r="C500">
        <v>1886.47</v>
      </c>
      <c r="D500">
        <v>0</v>
      </c>
      <c r="E500" t="s">
        <v>212</v>
      </c>
      <c r="F500" t="s">
        <v>215</v>
      </c>
    </row>
    <row r="501" spans="1:6" x14ac:dyDescent="0.3">
      <c r="A501">
        <v>498</v>
      </c>
      <c r="B501" t="s">
        <v>222</v>
      </c>
      <c r="C501">
        <v>986.46999999999991</v>
      </c>
      <c r="D501">
        <v>0</v>
      </c>
      <c r="E501" t="s">
        <v>212</v>
      </c>
      <c r="F501" t="s">
        <v>215</v>
      </c>
    </row>
    <row r="502" spans="1:6" x14ac:dyDescent="0.3">
      <c r="A502">
        <v>499</v>
      </c>
      <c r="B502" t="s">
        <v>222</v>
      </c>
      <c r="C502">
        <v>1886.47</v>
      </c>
      <c r="D502">
        <v>0</v>
      </c>
      <c r="E502" t="s">
        <v>212</v>
      </c>
      <c r="F502" t="s">
        <v>215</v>
      </c>
    </row>
    <row r="503" spans="1:6" x14ac:dyDescent="0.3">
      <c r="A503">
        <v>500</v>
      </c>
      <c r="B503" t="s">
        <v>222</v>
      </c>
      <c r="C503">
        <v>885.8</v>
      </c>
      <c r="D503">
        <v>0</v>
      </c>
      <c r="E503" t="s">
        <v>212</v>
      </c>
      <c r="F503" t="s">
        <v>215</v>
      </c>
    </row>
    <row r="504" spans="1:6" x14ac:dyDescent="0.3">
      <c r="A504">
        <v>501</v>
      </c>
      <c r="B504" t="s">
        <v>222</v>
      </c>
      <c r="C504">
        <v>1886.47</v>
      </c>
      <c r="D504">
        <v>0</v>
      </c>
      <c r="E504" t="s">
        <v>212</v>
      </c>
      <c r="F504" t="s">
        <v>215</v>
      </c>
    </row>
    <row r="505" spans="1:6" x14ac:dyDescent="0.3">
      <c r="A505">
        <v>502</v>
      </c>
      <c r="B505" t="s">
        <v>222</v>
      </c>
      <c r="C505">
        <v>2657.4700000000003</v>
      </c>
      <c r="D505">
        <v>0</v>
      </c>
      <c r="E505" t="s">
        <v>212</v>
      </c>
      <c r="F505" t="s">
        <v>215</v>
      </c>
    </row>
    <row r="506" spans="1:6" x14ac:dyDescent="0.3">
      <c r="A506">
        <v>503</v>
      </c>
      <c r="B506" t="s">
        <v>222</v>
      </c>
      <c r="C506">
        <v>3037.27</v>
      </c>
      <c r="D506">
        <v>0</v>
      </c>
      <c r="E506" t="s">
        <v>212</v>
      </c>
      <c r="F506" t="s">
        <v>215</v>
      </c>
    </row>
    <row r="507" spans="1:6" x14ac:dyDescent="0.3">
      <c r="A507">
        <v>504</v>
      </c>
      <c r="B507" t="s">
        <v>222</v>
      </c>
      <c r="C507">
        <v>885.8</v>
      </c>
      <c r="D507">
        <v>0</v>
      </c>
      <c r="E507" t="s">
        <v>212</v>
      </c>
      <c r="F507" t="s">
        <v>215</v>
      </c>
    </row>
    <row r="508" spans="1:6" x14ac:dyDescent="0.3">
      <c r="A508">
        <v>505</v>
      </c>
      <c r="B508" t="s">
        <v>222</v>
      </c>
      <c r="C508">
        <v>1886.47</v>
      </c>
      <c r="D508">
        <v>0</v>
      </c>
      <c r="E508" t="s">
        <v>212</v>
      </c>
      <c r="F508" t="s">
        <v>215</v>
      </c>
    </row>
    <row r="509" spans="1:6" x14ac:dyDescent="0.3">
      <c r="A509">
        <v>506</v>
      </c>
      <c r="B509" t="s">
        <v>222</v>
      </c>
      <c r="C509">
        <v>986.46999999999991</v>
      </c>
      <c r="D509">
        <v>0</v>
      </c>
      <c r="E509" t="s">
        <v>212</v>
      </c>
      <c r="F509" t="s">
        <v>215</v>
      </c>
    </row>
    <row r="510" spans="1:6" x14ac:dyDescent="0.3">
      <c r="A510">
        <v>507</v>
      </c>
      <c r="B510" t="s">
        <v>222</v>
      </c>
      <c r="C510">
        <v>2541.2200000000003</v>
      </c>
      <c r="D510">
        <v>0</v>
      </c>
      <c r="E510" t="s">
        <v>212</v>
      </c>
      <c r="F510" t="s">
        <v>215</v>
      </c>
    </row>
    <row r="511" spans="1:6" x14ac:dyDescent="0.3">
      <c r="A511">
        <v>508</v>
      </c>
      <c r="B511" t="s">
        <v>222</v>
      </c>
      <c r="C511">
        <v>1886.47</v>
      </c>
      <c r="D511">
        <v>0</v>
      </c>
      <c r="E511" t="s">
        <v>212</v>
      </c>
      <c r="F511" t="s">
        <v>215</v>
      </c>
    </row>
    <row r="512" spans="1:6" x14ac:dyDescent="0.3">
      <c r="A512">
        <v>509</v>
      </c>
      <c r="B512" t="s">
        <v>222</v>
      </c>
      <c r="C512">
        <v>2541.2200000000003</v>
      </c>
      <c r="D512">
        <v>0</v>
      </c>
      <c r="E512" t="s">
        <v>212</v>
      </c>
      <c r="F512" t="s">
        <v>215</v>
      </c>
    </row>
    <row r="513" spans="1:6" x14ac:dyDescent="0.3">
      <c r="A513">
        <v>510</v>
      </c>
      <c r="B513" t="s">
        <v>222</v>
      </c>
      <c r="C513">
        <v>1886.47</v>
      </c>
      <c r="D513">
        <v>0</v>
      </c>
      <c r="E513" t="s">
        <v>212</v>
      </c>
      <c r="F513" t="s">
        <v>215</v>
      </c>
    </row>
    <row r="514" spans="1:6" x14ac:dyDescent="0.3">
      <c r="A514">
        <v>511</v>
      </c>
      <c r="B514" t="s">
        <v>222</v>
      </c>
      <c r="C514">
        <v>986.46999999999991</v>
      </c>
      <c r="D514">
        <v>0</v>
      </c>
      <c r="E514" t="s">
        <v>212</v>
      </c>
      <c r="F514" t="s">
        <v>215</v>
      </c>
    </row>
    <row r="515" spans="1:6" x14ac:dyDescent="0.3">
      <c r="A515">
        <v>512</v>
      </c>
      <c r="B515" t="s">
        <v>222</v>
      </c>
      <c r="C515">
        <v>1944.6399999999999</v>
      </c>
      <c r="D515">
        <v>0</v>
      </c>
      <c r="E515" t="s">
        <v>212</v>
      </c>
      <c r="F515" t="s">
        <v>215</v>
      </c>
    </row>
    <row r="516" spans="1:6" x14ac:dyDescent="0.3">
      <c r="A516">
        <v>513</v>
      </c>
      <c r="B516" t="s">
        <v>222</v>
      </c>
      <c r="C516">
        <v>1886.47</v>
      </c>
      <c r="D516">
        <v>0</v>
      </c>
      <c r="E516" t="s">
        <v>212</v>
      </c>
      <c r="F516" t="s">
        <v>215</v>
      </c>
    </row>
    <row r="517" spans="1:6" x14ac:dyDescent="0.3">
      <c r="A517">
        <v>514</v>
      </c>
      <c r="B517" t="s">
        <v>222</v>
      </c>
      <c r="C517">
        <v>1886.47</v>
      </c>
      <c r="D517">
        <v>0</v>
      </c>
      <c r="E517" t="s">
        <v>212</v>
      </c>
      <c r="F517" t="s">
        <v>215</v>
      </c>
    </row>
    <row r="518" spans="1:6" x14ac:dyDescent="0.3">
      <c r="A518">
        <v>515</v>
      </c>
      <c r="B518" t="s">
        <v>222</v>
      </c>
      <c r="C518">
        <v>8111.47</v>
      </c>
      <c r="D518">
        <v>0</v>
      </c>
      <c r="E518" t="s">
        <v>212</v>
      </c>
      <c r="F518" t="s">
        <v>215</v>
      </c>
    </row>
    <row r="519" spans="1:6" x14ac:dyDescent="0.3">
      <c r="A519">
        <v>516</v>
      </c>
      <c r="B519" t="s">
        <v>222</v>
      </c>
      <c r="C519">
        <v>986.46999999999991</v>
      </c>
      <c r="D519">
        <v>0</v>
      </c>
      <c r="E519" t="s">
        <v>212</v>
      </c>
      <c r="F519" t="s">
        <v>215</v>
      </c>
    </row>
    <row r="520" spans="1:6" x14ac:dyDescent="0.3">
      <c r="A520">
        <v>517</v>
      </c>
      <c r="B520" t="s">
        <v>222</v>
      </c>
      <c r="C520">
        <v>885.8</v>
      </c>
      <c r="D520">
        <v>0</v>
      </c>
      <c r="E520" t="s">
        <v>212</v>
      </c>
      <c r="F520" t="s">
        <v>215</v>
      </c>
    </row>
    <row r="521" spans="1:6" x14ac:dyDescent="0.3">
      <c r="A521">
        <v>518</v>
      </c>
      <c r="B521" t="s">
        <v>222</v>
      </c>
      <c r="C521">
        <v>1886.47</v>
      </c>
      <c r="D521">
        <v>0</v>
      </c>
      <c r="E521" t="s">
        <v>212</v>
      </c>
      <c r="F521" t="s">
        <v>215</v>
      </c>
    </row>
    <row r="522" spans="1:6" x14ac:dyDescent="0.3">
      <c r="A522">
        <v>519</v>
      </c>
      <c r="B522" t="s">
        <v>222</v>
      </c>
      <c r="C522">
        <v>1886.47</v>
      </c>
      <c r="D522">
        <v>0</v>
      </c>
      <c r="E522" t="s">
        <v>212</v>
      </c>
      <c r="F522" t="s">
        <v>215</v>
      </c>
    </row>
    <row r="523" spans="1:6" x14ac:dyDescent="0.3">
      <c r="A523">
        <v>520</v>
      </c>
      <c r="B523" t="s">
        <v>222</v>
      </c>
      <c r="C523">
        <v>1886.47</v>
      </c>
      <c r="D523">
        <v>0</v>
      </c>
      <c r="E523" t="s">
        <v>212</v>
      </c>
      <c r="F523" t="s">
        <v>215</v>
      </c>
    </row>
    <row r="524" spans="1:6" x14ac:dyDescent="0.3">
      <c r="A524">
        <v>521</v>
      </c>
      <c r="B524" t="s">
        <v>222</v>
      </c>
      <c r="C524">
        <v>986.46999999999991</v>
      </c>
      <c r="D524">
        <v>0</v>
      </c>
      <c r="E524" t="s">
        <v>212</v>
      </c>
      <c r="F524" t="s">
        <v>215</v>
      </c>
    </row>
    <row r="525" spans="1:6" x14ac:dyDescent="0.3">
      <c r="A525">
        <v>522</v>
      </c>
      <c r="B525" t="s">
        <v>222</v>
      </c>
      <c r="C525">
        <v>986.46999999999991</v>
      </c>
      <c r="D525">
        <v>0</v>
      </c>
      <c r="E525" t="s">
        <v>212</v>
      </c>
      <c r="F525" t="s">
        <v>215</v>
      </c>
    </row>
    <row r="526" spans="1:6" x14ac:dyDescent="0.3">
      <c r="A526">
        <v>523</v>
      </c>
      <c r="B526" t="s">
        <v>222</v>
      </c>
      <c r="C526">
        <v>1886.47</v>
      </c>
      <c r="D526">
        <v>0</v>
      </c>
      <c r="E526" t="s">
        <v>212</v>
      </c>
      <c r="F526" t="s">
        <v>215</v>
      </c>
    </row>
    <row r="527" spans="1:6" x14ac:dyDescent="0.3">
      <c r="A527">
        <v>524</v>
      </c>
      <c r="B527" t="s">
        <v>222</v>
      </c>
      <c r="C527">
        <v>986.46999999999991</v>
      </c>
      <c r="D527">
        <v>0</v>
      </c>
      <c r="E527" t="s">
        <v>212</v>
      </c>
      <c r="F527" t="s">
        <v>215</v>
      </c>
    </row>
    <row r="528" spans="1:6" x14ac:dyDescent="0.3">
      <c r="A528">
        <v>525</v>
      </c>
      <c r="B528" t="s">
        <v>222</v>
      </c>
      <c r="C528">
        <v>1886.47</v>
      </c>
      <c r="D528">
        <v>0</v>
      </c>
      <c r="E528" t="s">
        <v>212</v>
      </c>
      <c r="F528" t="s">
        <v>215</v>
      </c>
    </row>
    <row r="529" spans="1:6" x14ac:dyDescent="0.3">
      <c r="A529">
        <v>526</v>
      </c>
      <c r="B529" t="s">
        <v>222</v>
      </c>
      <c r="C529">
        <v>1886.47</v>
      </c>
      <c r="D529">
        <v>0</v>
      </c>
      <c r="E529" t="s">
        <v>212</v>
      </c>
      <c r="F529" t="s">
        <v>215</v>
      </c>
    </row>
    <row r="530" spans="1:6" x14ac:dyDescent="0.3">
      <c r="A530">
        <v>527</v>
      </c>
      <c r="B530" t="s">
        <v>222</v>
      </c>
      <c r="C530">
        <v>986.46999999999991</v>
      </c>
      <c r="D530">
        <v>0</v>
      </c>
      <c r="E530" t="s">
        <v>212</v>
      </c>
      <c r="F530" t="s">
        <v>215</v>
      </c>
    </row>
    <row r="531" spans="1:6" x14ac:dyDescent="0.3">
      <c r="A531">
        <v>528</v>
      </c>
      <c r="B531" t="s">
        <v>222</v>
      </c>
      <c r="C531">
        <v>1886.47</v>
      </c>
      <c r="D531">
        <v>0</v>
      </c>
      <c r="E531" t="s">
        <v>212</v>
      </c>
      <c r="F531" t="s">
        <v>215</v>
      </c>
    </row>
    <row r="532" spans="1:6" x14ac:dyDescent="0.3">
      <c r="A532">
        <v>529</v>
      </c>
      <c r="B532" t="s">
        <v>222</v>
      </c>
      <c r="C532">
        <v>1886.47</v>
      </c>
      <c r="D532">
        <v>0</v>
      </c>
      <c r="E532" t="s">
        <v>212</v>
      </c>
      <c r="F532" t="s">
        <v>215</v>
      </c>
    </row>
    <row r="533" spans="1:6" x14ac:dyDescent="0.3">
      <c r="A533">
        <v>530</v>
      </c>
      <c r="B533" t="s">
        <v>222</v>
      </c>
      <c r="C533">
        <v>1886.47</v>
      </c>
      <c r="D533">
        <v>0</v>
      </c>
      <c r="E533" t="s">
        <v>212</v>
      </c>
      <c r="F533" t="s">
        <v>215</v>
      </c>
    </row>
    <row r="534" spans="1:6" x14ac:dyDescent="0.3">
      <c r="A534">
        <v>531</v>
      </c>
      <c r="B534" t="s">
        <v>222</v>
      </c>
      <c r="C534">
        <v>1886.47</v>
      </c>
      <c r="D534">
        <v>0</v>
      </c>
      <c r="E534" t="s">
        <v>212</v>
      </c>
      <c r="F534" t="s">
        <v>215</v>
      </c>
    </row>
    <row r="535" spans="1:6" x14ac:dyDescent="0.3">
      <c r="A535">
        <v>532</v>
      </c>
      <c r="B535" t="s">
        <v>222</v>
      </c>
      <c r="C535">
        <v>986.46999999999991</v>
      </c>
      <c r="D535">
        <v>0</v>
      </c>
      <c r="E535" t="s">
        <v>212</v>
      </c>
      <c r="F535" t="s">
        <v>215</v>
      </c>
    </row>
    <row r="536" spans="1:6" x14ac:dyDescent="0.3">
      <c r="A536">
        <v>533</v>
      </c>
      <c r="B536" t="s">
        <v>222</v>
      </c>
      <c r="C536">
        <v>986.46999999999991</v>
      </c>
      <c r="D536">
        <v>0</v>
      </c>
      <c r="E536" t="s">
        <v>212</v>
      </c>
      <c r="F536" t="s">
        <v>215</v>
      </c>
    </row>
    <row r="537" spans="1:6" x14ac:dyDescent="0.3">
      <c r="A537">
        <v>534</v>
      </c>
      <c r="B537" t="s">
        <v>222</v>
      </c>
      <c r="C537">
        <v>1886.47</v>
      </c>
      <c r="D537">
        <v>0</v>
      </c>
      <c r="E537" t="s">
        <v>212</v>
      </c>
      <c r="F537" t="s">
        <v>215</v>
      </c>
    </row>
    <row r="538" spans="1:6" x14ac:dyDescent="0.3">
      <c r="A538">
        <v>535</v>
      </c>
      <c r="B538" t="s">
        <v>222</v>
      </c>
      <c r="C538">
        <v>1886.47</v>
      </c>
      <c r="D538">
        <v>0</v>
      </c>
      <c r="E538" t="s">
        <v>212</v>
      </c>
      <c r="F538" t="s">
        <v>215</v>
      </c>
    </row>
    <row r="539" spans="1:6" x14ac:dyDescent="0.3">
      <c r="A539">
        <v>536</v>
      </c>
      <c r="B539" t="s">
        <v>222</v>
      </c>
      <c r="C539">
        <v>2657.4700000000003</v>
      </c>
      <c r="D539">
        <v>0</v>
      </c>
      <c r="E539" t="s">
        <v>212</v>
      </c>
      <c r="F539" t="s">
        <v>215</v>
      </c>
    </row>
    <row r="540" spans="1:6" x14ac:dyDescent="0.3">
      <c r="A540">
        <v>537</v>
      </c>
      <c r="B540" t="s">
        <v>222</v>
      </c>
      <c r="C540">
        <v>1886.47</v>
      </c>
      <c r="D540">
        <v>0</v>
      </c>
      <c r="E540" t="s">
        <v>212</v>
      </c>
      <c r="F540" t="s">
        <v>215</v>
      </c>
    </row>
    <row r="541" spans="1:6" x14ac:dyDescent="0.3">
      <c r="A541">
        <v>538</v>
      </c>
      <c r="B541" t="s">
        <v>222</v>
      </c>
      <c r="C541">
        <v>1886.47</v>
      </c>
      <c r="D541">
        <v>0</v>
      </c>
      <c r="E541" t="s">
        <v>212</v>
      </c>
      <c r="F541" t="s">
        <v>215</v>
      </c>
    </row>
    <row r="542" spans="1:6" x14ac:dyDescent="0.3">
      <c r="A542">
        <v>539</v>
      </c>
      <c r="B542" t="s">
        <v>222</v>
      </c>
      <c r="C542">
        <v>1886.47</v>
      </c>
      <c r="D542">
        <v>0</v>
      </c>
      <c r="E542" t="s">
        <v>212</v>
      </c>
      <c r="F542" t="s">
        <v>215</v>
      </c>
    </row>
    <row r="543" spans="1:6" x14ac:dyDescent="0.3">
      <c r="A543">
        <v>540</v>
      </c>
      <c r="B543" t="s">
        <v>222</v>
      </c>
      <c r="C543">
        <v>1886.47</v>
      </c>
      <c r="D543">
        <v>0</v>
      </c>
      <c r="E543" t="s">
        <v>212</v>
      </c>
      <c r="F543" t="s">
        <v>215</v>
      </c>
    </row>
    <row r="544" spans="1:6" x14ac:dyDescent="0.3">
      <c r="A544">
        <v>541</v>
      </c>
      <c r="B544" t="s">
        <v>222</v>
      </c>
      <c r="C544">
        <v>885.8</v>
      </c>
      <c r="D544">
        <v>0</v>
      </c>
      <c r="E544" t="s">
        <v>212</v>
      </c>
      <c r="F544" t="s">
        <v>215</v>
      </c>
    </row>
    <row r="545" spans="1:6" x14ac:dyDescent="0.3">
      <c r="A545">
        <v>542</v>
      </c>
      <c r="B545" t="s">
        <v>222</v>
      </c>
      <c r="C545">
        <v>1886.47</v>
      </c>
      <c r="D545">
        <v>0</v>
      </c>
      <c r="E545" t="s">
        <v>212</v>
      </c>
      <c r="F545" t="s">
        <v>215</v>
      </c>
    </row>
    <row r="546" spans="1:6" x14ac:dyDescent="0.3">
      <c r="A546">
        <v>543</v>
      </c>
      <c r="B546" t="s">
        <v>222</v>
      </c>
      <c r="C546">
        <v>1886.47</v>
      </c>
      <c r="D546">
        <v>0</v>
      </c>
      <c r="E546" t="s">
        <v>212</v>
      </c>
      <c r="F546" t="s">
        <v>215</v>
      </c>
    </row>
    <row r="547" spans="1:6" x14ac:dyDescent="0.3">
      <c r="A547">
        <v>544</v>
      </c>
      <c r="B547" t="s">
        <v>222</v>
      </c>
      <c r="C547">
        <v>1944.6399999999999</v>
      </c>
      <c r="D547">
        <v>0</v>
      </c>
      <c r="E547" t="s">
        <v>212</v>
      </c>
      <c r="F547" t="s">
        <v>215</v>
      </c>
    </row>
    <row r="548" spans="1:6" x14ac:dyDescent="0.3">
      <c r="A548">
        <v>545</v>
      </c>
      <c r="B548" t="s">
        <v>222</v>
      </c>
      <c r="C548">
        <v>1886.47</v>
      </c>
      <c r="D548">
        <v>0</v>
      </c>
      <c r="E548" t="s">
        <v>212</v>
      </c>
      <c r="F548" t="s">
        <v>215</v>
      </c>
    </row>
    <row r="549" spans="1:6" x14ac:dyDescent="0.3">
      <c r="A549">
        <v>546</v>
      </c>
      <c r="B549" t="s">
        <v>222</v>
      </c>
      <c r="C549">
        <v>986.46999999999991</v>
      </c>
      <c r="D549">
        <v>0</v>
      </c>
      <c r="E549" t="s">
        <v>212</v>
      </c>
      <c r="F549" t="s">
        <v>215</v>
      </c>
    </row>
    <row r="550" spans="1:6" x14ac:dyDescent="0.3">
      <c r="A550">
        <v>547</v>
      </c>
      <c r="B550" t="s">
        <v>222</v>
      </c>
      <c r="C550">
        <v>1886.47</v>
      </c>
      <c r="D550">
        <v>0</v>
      </c>
      <c r="E550" t="s">
        <v>212</v>
      </c>
      <c r="F550" t="s">
        <v>215</v>
      </c>
    </row>
    <row r="551" spans="1:6" x14ac:dyDescent="0.3">
      <c r="A551">
        <v>548</v>
      </c>
      <c r="B551" t="s">
        <v>222</v>
      </c>
      <c r="C551">
        <v>1886.47</v>
      </c>
      <c r="D551">
        <v>0</v>
      </c>
      <c r="E551" t="s">
        <v>212</v>
      </c>
      <c r="F551" t="s">
        <v>215</v>
      </c>
    </row>
    <row r="552" spans="1:6" x14ac:dyDescent="0.3">
      <c r="A552">
        <v>549</v>
      </c>
      <c r="B552" t="s">
        <v>222</v>
      </c>
      <c r="C552">
        <v>2657.4700000000003</v>
      </c>
      <c r="D552">
        <v>0</v>
      </c>
      <c r="E552" t="s">
        <v>212</v>
      </c>
      <c r="F552" t="s">
        <v>215</v>
      </c>
    </row>
    <row r="553" spans="1:6" x14ac:dyDescent="0.3">
      <c r="A553">
        <v>550</v>
      </c>
      <c r="B553" t="s">
        <v>222</v>
      </c>
      <c r="C553">
        <v>885.8</v>
      </c>
      <c r="D553">
        <v>0</v>
      </c>
      <c r="E553" t="s">
        <v>212</v>
      </c>
      <c r="F553" t="s">
        <v>215</v>
      </c>
    </row>
    <row r="554" spans="1:6" x14ac:dyDescent="0.3">
      <c r="A554">
        <v>551</v>
      </c>
      <c r="B554" t="s">
        <v>222</v>
      </c>
      <c r="C554">
        <v>1886.47</v>
      </c>
      <c r="D554">
        <v>0</v>
      </c>
      <c r="E554" t="s">
        <v>212</v>
      </c>
      <c r="F554" t="s">
        <v>215</v>
      </c>
    </row>
    <row r="555" spans="1:6" x14ac:dyDescent="0.3">
      <c r="A555">
        <v>552</v>
      </c>
      <c r="B555" t="s">
        <v>222</v>
      </c>
      <c r="C555">
        <v>1886.47</v>
      </c>
      <c r="D555">
        <v>0</v>
      </c>
      <c r="E555" t="s">
        <v>212</v>
      </c>
      <c r="F555" t="s">
        <v>215</v>
      </c>
    </row>
    <row r="556" spans="1:6" x14ac:dyDescent="0.3">
      <c r="A556">
        <v>553</v>
      </c>
      <c r="B556" t="s">
        <v>222</v>
      </c>
      <c r="C556">
        <v>1886.47</v>
      </c>
      <c r="D556">
        <v>0</v>
      </c>
      <c r="E556" t="s">
        <v>212</v>
      </c>
      <c r="F556" t="s">
        <v>215</v>
      </c>
    </row>
    <row r="557" spans="1:6" x14ac:dyDescent="0.3">
      <c r="A557">
        <v>554</v>
      </c>
      <c r="B557" t="s">
        <v>222</v>
      </c>
      <c r="C557">
        <v>1886.47</v>
      </c>
      <c r="D557">
        <v>0</v>
      </c>
      <c r="E557" t="s">
        <v>212</v>
      </c>
      <c r="F557" t="s">
        <v>215</v>
      </c>
    </row>
    <row r="558" spans="1:6" x14ac:dyDescent="0.3">
      <c r="A558">
        <v>555</v>
      </c>
      <c r="B558" t="s">
        <v>222</v>
      </c>
      <c r="C558">
        <v>1886.47</v>
      </c>
      <c r="D558">
        <v>0</v>
      </c>
      <c r="E558" t="s">
        <v>212</v>
      </c>
      <c r="F558" t="s">
        <v>215</v>
      </c>
    </row>
    <row r="559" spans="1:6" x14ac:dyDescent="0.3">
      <c r="A559">
        <v>556</v>
      </c>
      <c r="B559" t="s">
        <v>222</v>
      </c>
      <c r="C559">
        <v>1886.47</v>
      </c>
      <c r="D559">
        <v>0</v>
      </c>
      <c r="E559" t="s">
        <v>212</v>
      </c>
      <c r="F559" t="s">
        <v>215</v>
      </c>
    </row>
    <row r="560" spans="1:6" x14ac:dyDescent="0.3">
      <c r="A560">
        <v>557</v>
      </c>
      <c r="B560" t="s">
        <v>222</v>
      </c>
      <c r="C560">
        <v>986.46999999999991</v>
      </c>
      <c r="D560">
        <v>0</v>
      </c>
      <c r="E560" t="s">
        <v>212</v>
      </c>
      <c r="F560" t="s">
        <v>215</v>
      </c>
    </row>
    <row r="561" spans="1:6" x14ac:dyDescent="0.3">
      <c r="A561">
        <v>558</v>
      </c>
      <c r="B561" t="s">
        <v>222</v>
      </c>
      <c r="C561">
        <v>1886.47</v>
      </c>
      <c r="D561">
        <v>0</v>
      </c>
      <c r="E561" t="s">
        <v>212</v>
      </c>
      <c r="F561" t="s">
        <v>215</v>
      </c>
    </row>
    <row r="562" spans="1:6" x14ac:dyDescent="0.3">
      <c r="A562">
        <v>559</v>
      </c>
      <c r="B562" t="s">
        <v>222</v>
      </c>
      <c r="C562">
        <v>986.46999999999991</v>
      </c>
      <c r="D562">
        <v>0</v>
      </c>
      <c r="E562" t="s">
        <v>212</v>
      </c>
      <c r="F562" t="s">
        <v>215</v>
      </c>
    </row>
    <row r="563" spans="1:6" x14ac:dyDescent="0.3">
      <c r="A563">
        <v>560</v>
      </c>
      <c r="B563" t="s">
        <v>222</v>
      </c>
      <c r="C563">
        <v>1886.47</v>
      </c>
      <c r="D563">
        <v>0</v>
      </c>
      <c r="E563" t="s">
        <v>212</v>
      </c>
      <c r="F563" t="s">
        <v>215</v>
      </c>
    </row>
    <row r="564" spans="1:6" x14ac:dyDescent="0.3">
      <c r="A564">
        <v>561</v>
      </c>
      <c r="B564" t="s">
        <v>222</v>
      </c>
      <c r="C564">
        <v>885.8</v>
      </c>
      <c r="D564">
        <v>0</v>
      </c>
      <c r="E564" t="s">
        <v>212</v>
      </c>
      <c r="F564" t="s">
        <v>215</v>
      </c>
    </row>
    <row r="565" spans="1:6" x14ac:dyDescent="0.3">
      <c r="A565">
        <v>562</v>
      </c>
      <c r="B565" t="s">
        <v>222</v>
      </c>
      <c r="C565">
        <v>1886.47</v>
      </c>
      <c r="D565">
        <v>0</v>
      </c>
      <c r="E565" t="s">
        <v>212</v>
      </c>
      <c r="F565" t="s">
        <v>215</v>
      </c>
    </row>
    <row r="566" spans="1:6" x14ac:dyDescent="0.3">
      <c r="A566">
        <v>563</v>
      </c>
      <c r="B566" t="s">
        <v>222</v>
      </c>
      <c r="C566">
        <v>1886.47</v>
      </c>
      <c r="D566">
        <v>0</v>
      </c>
      <c r="E566" t="s">
        <v>212</v>
      </c>
      <c r="F566" t="s">
        <v>215</v>
      </c>
    </row>
    <row r="567" spans="1:6" x14ac:dyDescent="0.3">
      <c r="A567">
        <v>564</v>
      </c>
      <c r="B567" t="s">
        <v>222</v>
      </c>
      <c r="C567">
        <v>1886.47</v>
      </c>
      <c r="D567">
        <v>0</v>
      </c>
      <c r="E567" t="s">
        <v>212</v>
      </c>
      <c r="F567" t="s">
        <v>215</v>
      </c>
    </row>
    <row r="568" spans="1:6" x14ac:dyDescent="0.3">
      <c r="A568">
        <v>565</v>
      </c>
      <c r="B568" t="s">
        <v>222</v>
      </c>
      <c r="C568">
        <v>885.8</v>
      </c>
      <c r="D568">
        <v>0</v>
      </c>
      <c r="E568" t="s">
        <v>212</v>
      </c>
      <c r="F568" t="s">
        <v>215</v>
      </c>
    </row>
    <row r="569" spans="1:6" x14ac:dyDescent="0.3">
      <c r="A569">
        <v>566</v>
      </c>
      <c r="B569" t="s">
        <v>222</v>
      </c>
      <c r="C569">
        <v>1886.47</v>
      </c>
      <c r="D569">
        <v>0</v>
      </c>
      <c r="E569" t="s">
        <v>212</v>
      </c>
      <c r="F569" t="s">
        <v>215</v>
      </c>
    </row>
    <row r="570" spans="1:6" x14ac:dyDescent="0.3">
      <c r="A570">
        <v>567</v>
      </c>
      <c r="B570" t="s">
        <v>222</v>
      </c>
      <c r="C570">
        <v>1886.47</v>
      </c>
      <c r="D570">
        <v>0</v>
      </c>
      <c r="E570" t="s">
        <v>212</v>
      </c>
      <c r="F570" t="s">
        <v>215</v>
      </c>
    </row>
    <row r="571" spans="1:6" x14ac:dyDescent="0.3">
      <c r="A571">
        <v>568</v>
      </c>
      <c r="B571" t="s">
        <v>222</v>
      </c>
      <c r="C571">
        <v>1886.47</v>
      </c>
      <c r="D571">
        <v>0</v>
      </c>
      <c r="E571" t="s">
        <v>212</v>
      </c>
      <c r="F571" t="s">
        <v>215</v>
      </c>
    </row>
    <row r="572" spans="1:6" x14ac:dyDescent="0.3">
      <c r="A572">
        <v>569</v>
      </c>
      <c r="B572" t="s">
        <v>222</v>
      </c>
      <c r="C572">
        <v>1886.47</v>
      </c>
      <c r="D572">
        <v>0</v>
      </c>
      <c r="E572" t="s">
        <v>212</v>
      </c>
      <c r="F572" t="s">
        <v>215</v>
      </c>
    </row>
    <row r="573" spans="1:6" x14ac:dyDescent="0.3">
      <c r="A573">
        <v>570</v>
      </c>
      <c r="B573" t="s">
        <v>222</v>
      </c>
      <c r="C573">
        <v>1886.47</v>
      </c>
      <c r="D573">
        <v>0</v>
      </c>
      <c r="E573" t="s">
        <v>212</v>
      </c>
      <c r="F573" t="s">
        <v>215</v>
      </c>
    </row>
    <row r="574" spans="1:6" x14ac:dyDescent="0.3">
      <c r="A574">
        <v>571</v>
      </c>
      <c r="B574" t="s">
        <v>222</v>
      </c>
      <c r="C574">
        <v>1886.47</v>
      </c>
      <c r="D574">
        <v>0</v>
      </c>
      <c r="E574" t="s">
        <v>212</v>
      </c>
      <c r="F574" t="s">
        <v>215</v>
      </c>
    </row>
    <row r="575" spans="1:6" x14ac:dyDescent="0.3">
      <c r="A575">
        <v>572</v>
      </c>
      <c r="B575" t="s">
        <v>222</v>
      </c>
      <c r="C575">
        <v>1886.47</v>
      </c>
      <c r="D575">
        <v>0</v>
      </c>
      <c r="E575" t="s">
        <v>212</v>
      </c>
      <c r="F575" t="s">
        <v>215</v>
      </c>
    </row>
    <row r="576" spans="1:6" x14ac:dyDescent="0.3">
      <c r="A576">
        <v>573</v>
      </c>
      <c r="B576" t="s">
        <v>222</v>
      </c>
      <c r="C576">
        <v>1886.47</v>
      </c>
      <c r="D576">
        <v>0</v>
      </c>
      <c r="E576" t="s">
        <v>212</v>
      </c>
      <c r="F576" t="s">
        <v>215</v>
      </c>
    </row>
    <row r="577" spans="1:6" x14ac:dyDescent="0.3">
      <c r="A577">
        <v>574</v>
      </c>
      <c r="B577" t="s">
        <v>222</v>
      </c>
      <c r="C577">
        <v>1886.47</v>
      </c>
      <c r="D577">
        <v>0</v>
      </c>
      <c r="E577" t="s">
        <v>212</v>
      </c>
      <c r="F577" t="s">
        <v>215</v>
      </c>
    </row>
    <row r="578" spans="1:6" x14ac:dyDescent="0.3">
      <c r="A578">
        <v>575</v>
      </c>
      <c r="B578" t="s">
        <v>222</v>
      </c>
      <c r="C578">
        <v>986.46999999999991</v>
      </c>
      <c r="D578">
        <v>0</v>
      </c>
      <c r="E578" t="s">
        <v>212</v>
      </c>
      <c r="F578" t="s">
        <v>215</v>
      </c>
    </row>
    <row r="579" spans="1:6" x14ac:dyDescent="0.3">
      <c r="A579">
        <v>576</v>
      </c>
      <c r="B579" t="s">
        <v>222</v>
      </c>
      <c r="C579">
        <v>1886.47</v>
      </c>
      <c r="D579">
        <v>0</v>
      </c>
      <c r="E579" t="s">
        <v>212</v>
      </c>
      <c r="F579" t="s">
        <v>215</v>
      </c>
    </row>
    <row r="580" spans="1:6" x14ac:dyDescent="0.3">
      <c r="A580">
        <v>577</v>
      </c>
      <c r="B580" t="s">
        <v>222</v>
      </c>
      <c r="C580">
        <v>1886.47</v>
      </c>
      <c r="D580">
        <v>0</v>
      </c>
      <c r="E580" t="s">
        <v>212</v>
      </c>
      <c r="F580" t="s">
        <v>215</v>
      </c>
    </row>
    <row r="581" spans="1:6" x14ac:dyDescent="0.3">
      <c r="A581">
        <v>578</v>
      </c>
      <c r="B581" t="s">
        <v>222</v>
      </c>
      <c r="C581">
        <v>1886.47</v>
      </c>
      <c r="D581">
        <v>0</v>
      </c>
      <c r="E581" t="s">
        <v>212</v>
      </c>
      <c r="F581" t="s">
        <v>215</v>
      </c>
    </row>
    <row r="582" spans="1:6" x14ac:dyDescent="0.3">
      <c r="A582">
        <v>579</v>
      </c>
      <c r="B582" t="s">
        <v>222</v>
      </c>
      <c r="C582">
        <v>1886.47</v>
      </c>
      <c r="D582">
        <v>0</v>
      </c>
      <c r="E582" t="s">
        <v>212</v>
      </c>
      <c r="F582" t="s">
        <v>215</v>
      </c>
    </row>
    <row r="583" spans="1:6" x14ac:dyDescent="0.3">
      <c r="A583">
        <v>580</v>
      </c>
      <c r="B583" t="s">
        <v>222</v>
      </c>
      <c r="C583">
        <v>1886.47</v>
      </c>
      <c r="D583">
        <v>0</v>
      </c>
      <c r="E583" t="s">
        <v>212</v>
      </c>
      <c r="F583" t="s">
        <v>215</v>
      </c>
    </row>
    <row r="584" spans="1:6" x14ac:dyDescent="0.3">
      <c r="A584">
        <v>581</v>
      </c>
      <c r="B584" t="s">
        <v>222</v>
      </c>
      <c r="C584">
        <v>885.8</v>
      </c>
      <c r="D584">
        <v>0</v>
      </c>
      <c r="E584" t="s">
        <v>212</v>
      </c>
      <c r="F584" t="s">
        <v>215</v>
      </c>
    </row>
    <row r="585" spans="1:6" x14ac:dyDescent="0.3">
      <c r="A585">
        <v>582</v>
      </c>
      <c r="B585" t="s">
        <v>222</v>
      </c>
      <c r="C585">
        <v>1886.47</v>
      </c>
      <c r="D585">
        <v>0</v>
      </c>
      <c r="E585" t="s">
        <v>212</v>
      </c>
      <c r="F585" t="s">
        <v>215</v>
      </c>
    </row>
    <row r="586" spans="1:6" x14ac:dyDescent="0.3">
      <c r="A586">
        <v>583</v>
      </c>
      <c r="B586" t="s">
        <v>222</v>
      </c>
      <c r="C586">
        <v>1886.47</v>
      </c>
      <c r="D586">
        <v>0</v>
      </c>
      <c r="E586" t="s">
        <v>212</v>
      </c>
      <c r="F586" t="s">
        <v>215</v>
      </c>
    </row>
    <row r="587" spans="1:6" x14ac:dyDescent="0.3">
      <c r="A587">
        <v>584</v>
      </c>
      <c r="B587" t="s">
        <v>222</v>
      </c>
      <c r="C587">
        <v>885.8</v>
      </c>
      <c r="D587">
        <v>0</v>
      </c>
      <c r="E587" t="s">
        <v>212</v>
      </c>
      <c r="F587" t="s">
        <v>215</v>
      </c>
    </row>
    <row r="588" spans="1:6" x14ac:dyDescent="0.3">
      <c r="A588">
        <v>585</v>
      </c>
      <c r="B588" t="s">
        <v>222</v>
      </c>
      <c r="C588">
        <v>1886.47</v>
      </c>
      <c r="D588">
        <v>0</v>
      </c>
      <c r="E588" t="s">
        <v>212</v>
      </c>
      <c r="F588" t="s">
        <v>215</v>
      </c>
    </row>
    <row r="589" spans="1:6" x14ac:dyDescent="0.3">
      <c r="A589">
        <v>586</v>
      </c>
      <c r="B589" t="s">
        <v>222</v>
      </c>
      <c r="C589">
        <v>1886.47</v>
      </c>
      <c r="D589">
        <v>0</v>
      </c>
      <c r="E589" t="s">
        <v>212</v>
      </c>
      <c r="F589" t="s">
        <v>215</v>
      </c>
    </row>
    <row r="590" spans="1:6" x14ac:dyDescent="0.3">
      <c r="A590">
        <v>587</v>
      </c>
      <c r="B590" t="s">
        <v>222</v>
      </c>
      <c r="C590">
        <v>1886.47</v>
      </c>
      <c r="D590">
        <v>0</v>
      </c>
      <c r="E590" t="s">
        <v>212</v>
      </c>
      <c r="F590" t="s">
        <v>215</v>
      </c>
    </row>
    <row r="591" spans="1:6" x14ac:dyDescent="0.3">
      <c r="A591">
        <v>588</v>
      </c>
      <c r="B591" t="s">
        <v>222</v>
      </c>
      <c r="C591">
        <v>1886.47</v>
      </c>
      <c r="D591">
        <v>0</v>
      </c>
      <c r="E591" t="s">
        <v>212</v>
      </c>
      <c r="F591" t="s">
        <v>215</v>
      </c>
    </row>
    <row r="592" spans="1:6" x14ac:dyDescent="0.3">
      <c r="A592">
        <v>589</v>
      </c>
      <c r="B592" t="s">
        <v>222</v>
      </c>
      <c r="C592">
        <v>1886.47</v>
      </c>
      <c r="D592">
        <v>0</v>
      </c>
      <c r="E592" t="s">
        <v>212</v>
      </c>
      <c r="F592" t="s">
        <v>215</v>
      </c>
    </row>
    <row r="593" spans="1:6" x14ac:dyDescent="0.3">
      <c r="A593">
        <v>590</v>
      </c>
      <c r="B593" t="s">
        <v>222</v>
      </c>
      <c r="C593">
        <v>1886.47</v>
      </c>
      <c r="D593">
        <v>0</v>
      </c>
      <c r="E593" t="s">
        <v>212</v>
      </c>
      <c r="F593" t="s">
        <v>215</v>
      </c>
    </row>
    <row r="594" spans="1:6" x14ac:dyDescent="0.3">
      <c r="A594">
        <v>591</v>
      </c>
      <c r="B594" t="s">
        <v>222</v>
      </c>
      <c r="C594">
        <v>1886.47</v>
      </c>
      <c r="D594">
        <v>0</v>
      </c>
      <c r="E594" t="s">
        <v>212</v>
      </c>
      <c r="F594" t="s">
        <v>215</v>
      </c>
    </row>
    <row r="595" spans="1:6" x14ac:dyDescent="0.3">
      <c r="A595">
        <v>592</v>
      </c>
      <c r="B595" t="s">
        <v>222</v>
      </c>
      <c r="C595">
        <v>1886.47</v>
      </c>
      <c r="D595">
        <v>0</v>
      </c>
      <c r="E595" t="s">
        <v>212</v>
      </c>
      <c r="F595" t="s">
        <v>215</v>
      </c>
    </row>
    <row r="596" spans="1:6" x14ac:dyDescent="0.3">
      <c r="A596">
        <v>593</v>
      </c>
      <c r="B596" t="s">
        <v>222</v>
      </c>
      <c r="C596">
        <v>1944.6399999999999</v>
      </c>
      <c r="D596">
        <v>0</v>
      </c>
      <c r="E596" t="s">
        <v>212</v>
      </c>
      <c r="F596" t="s">
        <v>215</v>
      </c>
    </row>
    <row r="597" spans="1:6" x14ac:dyDescent="0.3">
      <c r="A597">
        <v>594</v>
      </c>
      <c r="B597" t="s">
        <v>222</v>
      </c>
      <c r="C597">
        <v>1886.47</v>
      </c>
      <c r="D597">
        <v>0</v>
      </c>
      <c r="E597" t="s">
        <v>212</v>
      </c>
      <c r="F597" t="s">
        <v>215</v>
      </c>
    </row>
    <row r="598" spans="1:6" x14ac:dyDescent="0.3">
      <c r="A598">
        <v>595</v>
      </c>
      <c r="B598" t="s">
        <v>222</v>
      </c>
      <c r="C598">
        <v>1886.47</v>
      </c>
      <c r="D598">
        <v>0</v>
      </c>
      <c r="E598" t="s">
        <v>212</v>
      </c>
      <c r="F598" t="s">
        <v>215</v>
      </c>
    </row>
    <row r="599" spans="1:6" x14ac:dyDescent="0.3">
      <c r="A599">
        <v>596</v>
      </c>
      <c r="B599" t="s">
        <v>222</v>
      </c>
      <c r="C599">
        <v>1886.47</v>
      </c>
      <c r="D599">
        <v>0</v>
      </c>
      <c r="E599" t="s">
        <v>212</v>
      </c>
      <c r="F599" t="s">
        <v>215</v>
      </c>
    </row>
    <row r="600" spans="1:6" x14ac:dyDescent="0.3">
      <c r="A600">
        <v>597</v>
      </c>
      <c r="B600" t="s">
        <v>222</v>
      </c>
      <c r="C600">
        <v>1886.47</v>
      </c>
      <c r="D600">
        <v>0</v>
      </c>
      <c r="E600" t="s">
        <v>212</v>
      </c>
      <c r="F600" t="s">
        <v>215</v>
      </c>
    </row>
    <row r="601" spans="1:6" x14ac:dyDescent="0.3">
      <c r="A601">
        <v>598</v>
      </c>
      <c r="B601" t="s">
        <v>222</v>
      </c>
      <c r="C601">
        <v>2657.4700000000003</v>
      </c>
      <c r="D601">
        <v>0</v>
      </c>
      <c r="E601" t="s">
        <v>212</v>
      </c>
      <c r="F601" t="s">
        <v>215</v>
      </c>
    </row>
    <row r="602" spans="1:6" x14ac:dyDescent="0.3">
      <c r="A602">
        <v>599</v>
      </c>
      <c r="B602" t="s">
        <v>222</v>
      </c>
      <c r="C602">
        <v>1886.47</v>
      </c>
      <c r="D602">
        <v>0</v>
      </c>
      <c r="E602" t="s">
        <v>212</v>
      </c>
      <c r="F602" t="s">
        <v>215</v>
      </c>
    </row>
    <row r="603" spans="1:6" x14ac:dyDescent="0.3">
      <c r="A603">
        <v>600</v>
      </c>
      <c r="B603" t="s">
        <v>222</v>
      </c>
      <c r="C603">
        <v>885.8</v>
      </c>
      <c r="D603">
        <v>0</v>
      </c>
      <c r="E603" t="s">
        <v>212</v>
      </c>
      <c r="F603" t="s">
        <v>215</v>
      </c>
    </row>
    <row r="604" spans="1:6" x14ac:dyDescent="0.3">
      <c r="A604">
        <v>601</v>
      </c>
      <c r="B604" t="s">
        <v>222</v>
      </c>
      <c r="C604">
        <v>1886.47</v>
      </c>
      <c r="D604">
        <v>0</v>
      </c>
      <c r="E604" t="s">
        <v>212</v>
      </c>
      <c r="F604" t="s">
        <v>215</v>
      </c>
    </row>
    <row r="605" spans="1:6" x14ac:dyDescent="0.3">
      <c r="A605">
        <v>602</v>
      </c>
      <c r="B605" t="s">
        <v>222</v>
      </c>
      <c r="C605">
        <v>1886.47</v>
      </c>
      <c r="D605">
        <v>0</v>
      </c>
      <c r="E605" t="s">
        <v>212</v>
      </c>
      <c r="F605" t="s">
        <v>215</v>
      </c>
    </row>
    <row r="606" spans="1:6" x14ac:dyDescent="0.3">
      <c r="A606">
        <v>603</v>
      </c>
      <c r="B606" t="s">
        <v>222</v>
      </c>
      <c r="C606">
        <v>885.8</v>
      </c>
      <c r="D606">
        <v>0</v>
      </c>
      <c r="E606" t="s">
        <v>212</v>
      </c>
      <c r="F606" t="s">
        <v>215</v>
      </c>
    </row>
    <row r="607" spans="1:6" x14ac:dyDescent="0.3">
      <c r="A607">
        <v>604</v>
      </c>
      <c r="B607" t="s">
        <v>222</v>
      </c>
      <c r="C607">
        <v>1886.47</v>
      </c>
      <c r="D607">
        <v>0</v>
      </c>
      <c r="E607" t="s">
        <v>212</v>
      </c>
      <c r="F607" t="s">
        <v>215</v>
      </c>
    </row>
    <row r="608" spans="1:6" x14ac:dyDescent="0.3">
      <c r="A608">
        <v>605</v>
      </c>
      <c r="B608" t="s">
        <v>222</v>
      </c>
      <c r="C608">
        <v>1886.47</v>
      </c>
      <c r="D608">
        <v>0</v>
      </c>
      <c r="E608" t="s">
        <v>212</v>
      </c>
      <c r="F608" t="s">
        <v>215</v>
      </c>
    </row>
    <row r="609" spans="1:6" x14ac:dyDescent="0.3">
      <c r="A609">
        <v>606</v>
      </c>
      <c r="B609" t="s">
        <v>222</v>
      </c>
      <c r="C609">
        <v>1886.47</v>
      </c>
      <c r="D609">
        <v>0</v>
      </c>
      <c r="E609" t="s">
        <v>212</v>
      </c>
      <c r="F609" t="s">
        <v>215</v>
      </c>
    </row>
    <row r="610" spans="1:6" x14ac:dyDescent="0.3">
      <c r="A610">
        <v>607</v>
      </c>
      <c r="B610" t="s">
        <v>222</v>
      </c>
      <c r="C610">
        <v>2541.2200000000003</v>
      </c>
      <c r="D610">
        <v>0</v>
      </c>
      <c r="E610" t="s">
        <v>212</v>
      </c>
      <c r="F610" t="s">
        <v>215</v>
      </c>
    </row>
    <row r="611" spans="1:6" x14ac:dyDescent="0.3">
      <c r="A611">
        <v>608</v>
      </c>
      <c r="B611" t="s">
        <v>222</v>
      </c>
      <c r="C611">
        <v>986.46999999999991</v>
      </c>
      <c r="D611">
        <v>0</v>
      </c>
      <c r="E611" t="s">
        <v>212</v>
      </c>
      <c r="F611" t="s">
        <v>215</v>
      </c>
    </row>
    <row r="612" spans="1:6" x14ac:dyDescent="0.3">
      <c r="A612">
        <v>609</v>
      </c>
      <c r="B612" t="s">
        <v>222</v>
      </c>
      <c r="C612">
        <v>1886.47</v>
      </c>
      <c r="D612">
        <v>0</v>
      </c>
      <c r="E612" t="s">
        <v>212</v>
      </c>
      <c r="F612" t="s">
        <v>215</v>
      </c>
    </row>
    <row r="613" spans="1:6" x14ac:dyDescent="0.3">
      <c r="A613">
        <v>610</v>
      </c>
      <c r="B613" t="s">
        <v>222</v>
      </c>
      <c r="C613">
        <v>1886.47</v>
      </c>
      <c r="D613">
        <v>0</v>
      </c>
      <c r="E613" t="s">
        <v>212</v>
      </c>
      <c r="F613" t="s">
        <v>215</v>
      </c>
    </row>
    <row r="614" spans="1:6" x14ac:dyDescent="0.3">
      <c r="A614">
        <v>611</v>
      </c>
      <c r="B614" t="s">
        <v>222</v>
      </c>
      <c r="C614">
        <v>1886.47</v>
      </c>
      <c r="D614">
        <v>0</v>
      </c>
      <c r="E614" t="s">
        <v>212</v>
      </c>
      <c r="F614" t="s">
        <v>215</v>
      </c>
    </row>
    <row r="615" spans="1:6" x14ac:dyDescent="0.3">
      <c r="A615">
        <v>612</v>
      </c>
      <c r="B615" t="s">
        <v>222</v>
      </c>
      <c r="C615">
        <v>1886.47</v>
      </c>
      <c r="D615">
        <v>0</v>
      </c>
      <c r="E615" t="s">
        <v>212</v>
      </c>
      <c r="F615" t="s">
        <v>215</v>
      </c>
    </row>
    <row r="616" spans="1:6" x14ac:dyDescent="0.3">
      <c r="A616">
        <v>613</v>
      </c>
      <c r="B616" t="s">
        <v>222</v>
      </c>
      <c r="C616">
        <v>1886.47</v>
      </c>
      <c r="D616">
        <v>0</v>
      </c>
      <c r="E616" t="s">
        <v>212</v>
      </c>
      <c r="F616" t="s">
        <v>215</v>
      </c>
    </row>
    <row r="617" spans="1:6" x14ac:dyDescent="0.3">
      <c r="A617">
        <v>614</v>
      </c>
      <c r="B617" t="s">
        <v>222</v>
      </c>
      <c r="C617">
        <v>1886.47</v>
      </c>
      <c r="D617">
        <v>0</v>
      </c>
      <c r="E617" t="s">
        <v>212</v>
      </c>
      <c r="F617" t="s">
        <v>215</v>
      </c>
    </row>
    <row r="618" spans="1:6" x14ac:dyDescent="0.3">
      <c r="A618">
        <v>615</v>
      </c>
      <c r="B618" t="s">
        <v>222</v>
      </c>
      <c r="C618">
        <v>1886.47</v>
      </c>
      <c r="D618">
        <v>0</v>
      </c>
      <c r="E618" t="s">
        <v>212</v>
      </c>
      <c r="F618" t="s">
        <v>215</v>
      </c>
    </row>
    <row r="619" spans="1:6" x14ac:dyDescent="0.3">
      <c r="A619">
        <v>616</v>
      </c>
      <c r="B619" t="s">
        <v>222</v>
      </c>
      <c r="C619">
        <v>986.46999999999991</v>
      </c>
      <c r="D619">
        <v>0</v>
      </c>
      <c r="E619" t="s">
        <v>212</v>
      </c>
      <c r="F619" t="s">
        <v>215</v>
      </c>
    </row>
    <row r="620" spans="1:6" x14ac:dyDescent="0.3">
      <c r="A620">
        <v>617</v>
      </c>
      <c r="B620" t="s">
        <v>222</v>
      </c>
      <c r="C620">
        <v>885.8</v>
      </c>
      <c r="D620">
        <v>0</v>
      </c>
      <c r="E620" t="s">
        <v>212</v>
      </c>
      <c r="F620" t="s">
        <v>215</v>
      </c>
    </row>
    <row r="621" spans="1:6" x14ac:dyDescent="0.3">
      <c r="A621">
        <v>618</v>
      </c>
      <c r="B621" t="s">
        <v>222</v>
      </c>
      <c r="C621">
        <v>1886.47</v>
      </c>
      <c r="D621">
        <v>0</v>
      </c>
      <c r="E621" t="s">
        <v>212</v>
      </c>
      <c r="F621" t="s">
        <v>215</v>
      </c>
    </row>
    <row r="622" spans="1:6" x14ac:dyDescent="0.3">
      <c r="A622">
        <v>619</v>
      </c>
      <c r="B622" t="s">
        <v>222</v>
      </c>
      <c r="C622">
        <v>1886.47</v>
      </c>
      <c r="D622">
        <v>0</v>
      </c>
      <c r="E622" t="s">
        <v>212</v>
      </c>
      <c r="F622" t="s">
        <v>215</v>
      </c>
    </row>
    <row r="623" spans="1:6" x14ac:dyDescent="0.3">
      <c r="A623">
        <v>620</v>
      </c>
      <c r="B623" t="s">
        <v>222</v>
      </c>
      <c r="C623">
        <v>1886.47</v>
      </c>
      <c r="D623">
        <v>0</v>
      </c>
      <c r="E623" t="s">
        <v>212</v>
      </c>
      <c r="F623" t="s">
        <v>215</v>
      </c>
    </row>
    <row r="624" spans="1:6" x14ac:dyDescent="0.3">
      <c r="A624">
        <v>621</v>
      </c>
      <c r="B624" t="s">
        <v>222</v>
      </c>
      <c r="C624">
        <v>986.46999999999991</v>
      </c>
      <c r="D624">
        <v>0</v>
      </c>
      <c r="E624" t="s">
        <v>212</v>
      </c>
      <c r="F624" t="s">
        <v>215</v>
      </c>
    </row>
    <row r="625" spans="1:6" x14ac:dyDescent="0.3">
      <c r="A625">
        <v>622</v>
      </c>
      <c r="B625" t="s">
        <v>222</v>
      </c>
      <c r="C625">
        <v>1886.47</v>
      </c>
      <c r="D625">
        <v>0</v>
      </c>
      <c r="E625" t="s">
        <v>212</v>
      </c>
      <c r="F625" t="s">
        <v>215</v>
      </c>
    </row>
    <row r="626" spans="1:6" x14ac:dyDescent="0.3">
      <c r="A626">
        <v>623</v>
      </c>
      <c r="B626" t="s">
        <v>222</v>
      </c>
      <c r="C626">
        <v>1886.47</v>
      </c>
      <c r="D626">
        <v>0</v>
      </c>
      <c r="E626" t="s">
        <v>212</v>
      </c>
      <c r="F626" t="s">
        <v>215</v>
      </c>
    </row>
    <row r="627" spans="1:6" x14ac:dyDescent="0.3">
      <c r="A627">
        <v>624</v>
      </c>
      <c r="B627" t="s">
        <v>222</v>
      </c>
      <c r="C627">
        <v>1886.47</v>
      </c>
      <c r="D627">
        <v>0</v>
      </c>
      <c r="E627" t="s">
        <v>212</v>
      </c>
      <c r="F627" t="s">
        <v>215</v>
      </c>
    </row>
    <row r="628" spans="1:6" x14ac:dyDescent="0.3">
      <c r="A628">
        <v>625</v>
      </c>
      <c r="B628" t="s">
        <v>222</v>
      </c>
      <c r="C628">
        <v>1886.47</v>
      </c>
      <c r="D628">
        <v>0</v>
      </c>
      <c r="E628" t="s">
        <v>212</v>
      </c>
      <c r="F628" t="s">
        <v>215</v>
      </c>
    </row>
    <row r="629" spans="1:6" x14ac:dyDescent="0.3">
      <c r="A629">
        <v>626</v>
      </c>
      <c r="B629" t="s">
        <v>222</v>
      </c>
      <c r="C629">
        <v>986.46999999999991</v>
      </c>
      <c r="D629">
        <v>0</v>
      </c>
      <c r="E629" t="s">
        <v>212</v>
      </c>
      <c r="F629" t="s">
        <v>215</v>
      </c>
    </row>
    <row r="630" spans="1:6" x14ac:dyDescent="0.3">
      <c r="A630">
        <v>627</v>
      </c>
      <c r="B630" t="s">
        <v>222</v>
      </c>
      <c r="C630">
        <v>885.8</v>
      </c>
      <c r="D630">
        <v>0</v>
      </c>
      <c r="E630" t="s">
        <v>212</v>
      </c>
      <c r="F630" t="s">
        <v>215</v>
      </c>
    </row>
    <row r="631" spans="1:6" x14ac:dyDescent="0.3">
      <c r="A631">
        <v>628</v>
      </c>
      <c r="B631" t="s">
        <v>222</v>
      </c>
      <c r="C631">
        <v>1886.47</v>
      </c>
      <c r="D631">
        <v>0</v>
      </c>
      <c r="E631" t="s">
        <v>212</v>
      </c>
      <c r="F631" t="s">
        <v>215</v>
      </c>
    </row>
    <row r="632" spans="1:6" x14ac:dyDescent="0.3">
      <c r="A632">
        <v>629</v>
      </c>
      <c r="B632" t="s">
        <v>222</v>
      </c>
      <c r="C632">
        <v>986.46999999999991</v>
      </c>
      <c r="D632">
        <v>0</v>
      </c>
      <c r="E632" t="s">
        <v>212</v>
      </c>
      <c r="F632" t="s">
        <v>215</v>
      </c>
    </row>
    <row r="633" spans="1:6" x14ac:dyDescent="0.3">
      <c r="A633">
        <v>630</v>
      </c>
      <c r="B633" t="s">
        <v>222</v>
      </c>
      <c r="C633">
        <v>1886.47</v>
      </c>
      <c r="D633">
        <v>0</v>
      </c>
      <c r="E633" t="s">
        <v>212</v>
      </c>
      <c r="F633" t="s">
        <v>215</v>
      </c>
    </row>
    <row r="634" spans="1:6" x14ac:dyDescent="0.3">
      <c r="A634">
        <v>631</v>
      </c>
      <c r="B634" t="s">
        <v>222</v>
      </c>
      <c r="C634">
        <v>1886.47</v>
      </c>
      <c r="D634">
        <v>0</v>
      </c>
      <c r="E634" t="s">
        <v>212</v>
      </c>
      <c r="F634" t="s">
        <v>215</v>
      </c>
    </row>
    <row r="635" spans="1:6" x14ac:dyDescent="0.3">
      <c r="A635">
        <v>632</v>
      </c>
      <c r="B635" t="s">
        <v>222</v>
      </c>
      <c r="C635">
        <v>1158.8</v>
      </c>
      <c r="D635">
        <v>0</v>
      </c>
      <c r="E635" t="s">
        <v>212</v>
      </c>
      <c r="F635" t="s">
        <v>215</v>
      </c>
    </row>
    <row r="636" spans="1:6" x14ac:dyDescent="0.3">
      <c r="A636">
        <v>633</v>
      </c>
      <c r="B636" t="s">
        <v>222</v>
      </c>
      <c r="C636">
        <v>1158.8</v>
      </c>
      <c r="D636">
        <v>0</v>
      </c>
      <c r="E636" t="s">
        <v>212</v>
      </c>
      <c r="F636" t="s">
        <v>215</v>
      </c>
    </row>
    <row r="637" spans="1:6" x14ac:dyDescent="0.3">
      <c r="A637">
        <v>634</v>
      </c>
      <c r="B637" t="s">
        <v>222</v>
      </c>
      <c r="C637">
        <v>1158.8</v>
      </c>
      <c r="D637">
        <v>0</v>
      </c>
      <c r="E637" t="s">
        <v>212</v>
      </c>
      <c r="F637" t="s">
        <v>215</v>
      </c>
    </row>
    <row r="638" spans="1:6" x14ac:dyDescent="0.3">
      <c r="A638">
        <v>635</v>
      </c>
      <c r="B638" t="s">
        <v>222</v>
      </c>
      <c r="C638">
        <v>854.46999999999991</v>
      </c>
      <c r="D638">
        <v>0</v>
      </c>
      <c r="E638" t="s">
        <v>212</v>
      </c>
      <c r="F638" t="s">
        <v>215</v>
      </c>
    </row>
    <row r="639" spans="1:6" x14ac:dyDescent="0.3">
      <c r="A639">
        <v>636</v>
      </c>
      <c r="B639" t="s">
        <v>222</v>
      </c>
      <c r="C639">
        <v>1158.8</v>
      </c>
      <c r="D639">
        <v>0</v>
      </c>
      <c r="E639" t="s">
        <v>212</v>
      </c>
      <c r="F639" t="s">
        <v>215</v>
      </c>
    </row>
    <row r="640" spans="1:6" x14ac:dyDescent="0.3">
      <c r="A640">
        <v>637</v>
      </c>
      <c r="B640" t="s">
        <v>222</v>
      </c>
      <c r="C640">
        <v>1158.8</v>
      </c>
      <c r="D640">
        <v>0</v>
      </c>
      <c r="E640" t="s">
        <v>212</v>
      </c>
      <c r="F640" t="s">
        <v>215</v>
      </c>
    </row>
    <row r="641" spans="1:6" x14ac:dyDescent="0.3">
      <c r="A641">
        <v>638</v>
      </c>
      <c r="B641" t="s">
        <v>222</v>
      </c>
      <c r="C641">
        <v>1158.8</v>
      </c>
      <c r="D641">
        <v>0</v>
      </c>
      <c r="E641" t="s">
        <v>212</v>
      </c>
      <c r="F641" t="s">
        <v>215</v>
      </c>
    </row>
    <row r="642" spans="1:6" x14ac:dyDescent="0.3">
      <c r="A642">
        <v>639</v>
      </c>
      <c r="B642" t="s">
        <v>222</v>
      </c>
      <c r="C642">
        <v>1158.8</v>
      </c>
      <c r="D642">
        <v>0</v>
      </c>
      <c r="E642" t="s">
        <v>212</v>
      </c>
      <c r="F642" t="s">
        <v>215</v>
      </c>
    </row>
    <row r="643" spans="1:6" x14ac:dyDescent="0.3">
      <c r="A643">
        <v>640</v>
      </c>
      <c r="B643" t="s">
        <v>222</v>
      </c>
      <c r="C643">
        <v>1158.8</v>
      </c>
      <c r="D643">
        <v>0</v>
      </c>
      <c r="E643" t="s">
        <v>212</v>
      </c>
      <c r="F643" t="s">
        <v>215</v>
      </c>
    </row>
    <row r="644" spans="1:6" x14ac:dyDescent="0.3">
      <c r="A644">
        <v>641</v>
      </c>
      <c r="B644" t="s">
        <v>222</v>
      </c>
      <c r="C644">
        <v>1158.8</v>
      </c>
      <c r="D644">
        <v>0</v>
      </c>
      <c r="E644" t="s">
        <v>212</v>
      </c>
      <c r="F644" t="s">
        <v>215</v>
      </c>
    </row>
    <row r="645" spans="1:6" x14ac:dyDescent="0.3">
      <c r="A645">
        <v>642</v>
      </c>
      <c r="B645" t="s">
        <v>222</v>
      </c>
      <c r="C645">
        <v>1158.8</v>
      </c>
      <c r="D645">
        <v>0</v>
      </c>
      <c r="E645" t="s">
        <v>212</v>
      </c>
      <c r="F645" t="s">
        <v>215</v>
      </c>
    </row>
    <row r="646" spans="1:6" x14ac:dyDescent="0.3">
      <c r="A646">
        <v>643</v>
      </c>
      <c r="B646" t="s">
        <v>222</v>
      </c>
      <c r="C646">
        <v>1158.8</v>
      </c>
      <c r="D646">
        <v>0</v>
      </c>
      <c r="E646" t="s">
        <v>212</v>
      </c>
      <c r="F646" t="s">
        <v>215</v>
      </c>
    </row>
    <row r="647" spans="1:6" x14ac:dyDescent="0.3">
      <c r="A647">
        <v>644</v>
      </c>
      <c r="B647" t="s">
        <v>222</v>
      </c>
      <c r="C647">
        <v>1158.8</v>
      </c>
      <c r="D647">
        <v>0</v>
      </c>
      <c r="E647" t="s">
        <v>212</v>
      </c>
      <c r="F647" t="s">
        <v>215</v>
      </c>
    </row>
    <row r="648" spans="1:6" x14ac:dyDescent="0.3">
      <c r="A648">
        <v>645</v>
      </c>
      <c r="B648" t="s">
        <v>222</v>
      </c>
      <c r="C648">
        <v>1158.8</v>
      </c>
      <c r="D648">
        <v>0</v>
      </c>
      <c r="E648" t="s">
        <v>212</v>
      </c>
      <c r="F648" t="s">
        <v>215</v>
      </c>
    </row>
    <row r="649" spans="1:6" x14ac:dyDescent="0.3">
      <c r="A649">
        <v>646</v>
      </c>
      <c r="B649" t="s">
        <v>222</v>
      </c>
      <c r="C649">
        <v>854.46999999999991</v>
      </c>
      <c r="D649">
        <v>0</v>
      </c>
      <c r="E649" t="s">
        <v>212</v>
      </c>
      <c r="F649" t="s">
        <v>215</v>
      </c>
    </row>
    <row r="650" spans="1:6" x14ac:dyDescent="0.3">
      <c r="A650">
        <v>647</v>
      </c>
      <c r="B650" t="s">
        <v>222</v>
      </c>
      <c r="C650">
        <v>1158.8</v>
      </c>
      <c r="D650">
        <v>0</v>
      </c>
      <c r="E650" t="s">
        <v>212</v>
      </c>
      <c r="F650" t="s">
        <v>215</v>
      </c>
    </row>
    <row r="651" spans="1:6" x14ac:dyDescent="0.3">
      <c r="A651">
        <v>648</v>
      </c>
      <c r="B651" t="s">
        <v>222</v>
      </c>
      <c r="C651">
        <v>1158.8</v>
      </c>
      <c r="D651">
        <v>0</v>
      </c>
      <c r="E651" t="s">
        <v>212</v>
      </c>
      <c r="F651" t="s">
        <v>215</v>
      </c>
    </row>
    <row r="652" spans="1:6" x14ac:dyDescent="0.3">
      <c r="A652">
        <v>649</v>
      </c>
      <c r="B652" t="s">
        <v>222</v>
      </c>
      <c r="C652">
        <v>2104.3000000000002</v>
      </c>
      <c r="D652">
        <v>0</v>
      </c>
      <c r="E652" t="s">
        <v>212</v>
      </c>
      <c r="F652" t="s">
        <v>215</v>
      </c>
    </row>
    <row r="653" spans="1:6" x14ac:dyDescent="0.3">
      <c r="A653">
        <v>650</v>
      </c>
      <c r="B653" t="s">
        <v>222</v>
      </c>
      <c r="C653">
        <v>854.46999999999991</v>
      </c>
      <c r="D653">
        <v>0</v>
      </c>
      <c r="E653" t="s">
        <v>212</v>
      </c>
      <c r="F653" t="s">
        <v>215</v>
      </c>
    </row>
    <row r="654" spans="1:6" x14ac:dyDescent="0.3">
      <c r="A654">
        <v>651</v>
      </c>
      <c r="B654" t="s">
        <v>222</v>
      </c>
      <c r="C654">
        <v>854.46999999999991</v>
      </c>
      <c r="D654">
        <v>0</v>
      </c>
      <c r="E654" t="s">
        <v>212</v>
      </c>
      <c r="F654" t="s">
        <v>215</v>
      </c>
    </row>
    <row r="655" spans="1:6" x14ac:dyDescent="0.3">
      <c r="A655">
        <v>652</v>
      </c>
      <c r="B655" t="s">
        <v>222</v>
      </c>
      <c r="C655">
        <v>1158.8</v>
      </c>
      <c r="D655">
        <v>0</v>
      </c>
      <c r="E655" t="s">
        <v>212</v>
      </c>
      <c r="F655" t="s">
        <v>215</v>
      </c>
    </row>
    <row r="656" spans="1:6" x14ac:dyDescent="0.3">
      <c r="A656">
        <v>653</v>
      </c>
      <c r="B656" t="s">
        <v>222</v>
      </c>
      <c r="C656">
        <v>2104.3000000000002</v>
      </c>
      <c r="D656">
        <v>0</v>
      </c>
      <c r="E656" t="s">
        <v>212</v>
      </c>
      <c r="F656" t="s">
        <v>215</v>
      </c>
    </row>
    <row r="657" spans="1:6" x14ac:dyDescent="0.3">
      <c r="A657">
        <v>654</v>
      </c>
      <c r="B657" t="s">
        <v>222</v>
      </c>
      <c r="C657">
        <v>1158.8</v>
      </c>
      <c r="D657">
        <v>0</v>
      </c>
      <c r="E657" t="s">
        <v>212</v>
      </c>
      <c r="F657" t="s">
        <v>215</v>
      </c>
    </row>
    <row r="658" spans="1:6" x14ac:dyDescent="0.3">
      <c r="A658">
        <v>655</v>
      </c>
      <c r="B658" t="s">
        <v>222</v>
      </c>
      <c r="C658">
        <v>1252.47</v>
      </c>
      <c r="D658">
        <v>0</v>
      </c>
      <c r="E658" t="s">
        <v>212</v>
      </c>
      <c r="F658" t="s">
        <v>215</v>
      </c>
    </row>
    <row r="659" spans="1:6" x14ac:dyDescent="0.3">
      <c r="A659">
        <v>656</v>
      </c>
      <c r="B659" t="s">
        <v>222</v>
      </c>
      <c r="C659">
        <v>1252.47</v>
      </c>
      <c r="D659">
        <v>0</v>
      </c>
      <c r="E659" t="s">
        <v>212</v>
      </c>
      <c r="F659" t="s">
        <v>215</v>
      </c>
    </row>
    <row r="660" spans="1:6" x14ac:dyDescent="0.3">
      <c r="A660">
        <v>657</v>
      </c>
      <c r="B660" t="s">
        <v>222</v>
      </c>
      <c r="C660">
        <v>352.47</v>
      </c>
      <c r="D660">
        <v>0</v>
      </c>
      <c r="E660" t="s">
        <v>212</v>
      </c>
      <c r="F660" t="s">
        <v>215</v>
      </c>
    </row>
    <row r="661" spans="1:6" x14ac:dyDescent="0.3">
      <c r="A661">
        <v>658</v>
      </c>
      <c r="B661" t="s">
        <v>222</v>
      </c>
      <c r="C661">
        <v>1252.47</v>
      </c>
      <c r="D661">
        <v>0</v>
      </c>
      <c r="E661" t="s">
        <v>212</v>
      </c>
      <c r="F661" t="s">
        <v>215</v>
      </c>
    </row>
    <row r="662" spans="1:6" x14ac:dyDescent="0.3">
      <c r="A662">
        <v>659</v>
      </c>
      <c r="B662" t="s">
        <v>222</v>
      </c>
      <c r="C662">
        <v>1252.47</v>
      </c>
      <c r="D662">
        <v>0</v>
      </c>
      <c r="E662" t="s">
        <v>212</v>
      </c>
      <c r="F662" t="s">
        <v>215</v>
      </c>
    </row>
    <row r="663" spans="1:6" x14ac:dyDescent="0.3">
      <c r="A663">
        <v>660</v>
      </c>
      <c r="B663" t="s">
        <v>222</v>
      </c>
      <c r="C663">
        <v>1252.47</v>
      </c>
      <c r="D663">
        <v>0</v>
      </c>
      <c r="E663" t="s">
        <v>212</v>
      </c>
      <c r="F663" t="s">
        <v>215</v>
      </c>
    </row>
    <row r="664" spans="1:6" x14ac:dyDescent="0.3">
      <c r="A664">
        <v>661</v>
      </c>
      <c r="B664" t="s">
        <v>222</v>
      </c>
      <c r="C664">
        <v>1252.47</v>
      </c>
      <c r="D664">
        <v>0</v>
      </c>
      <c r="E664" t="s">
        <v>212</v>
      </c>
      <c r="F664" t="s">
        <v>215</v>
      </c>
    </row>
    <row r="665" spans="1:6" x14ac:dyDescent="0.3">
      <c r="A665">
        <v>662</v>
      </c>
      <c r="B665" t="s">
        <v>222</v>
      </c>
      <c r="C665">
        <v>2023.47</v>
      </c>
      <c r="D665">
        <v>0</v>
      </c>
      <c r="E665" t="s">
        <v>212</v>
      </c>
      <c r="F665" t="s">
        <v>215</v>
      </c>
    </row>
    <row r="666" spans="1:6" x14ac:dyDescent="0.3">
      <c r="A666">
        <v>663</v>
      </c>
      <c r="B666" t="s">
        <v>222</v>
      </c>
      <c r="C666">
        <v>1252.47</v>
      </c>
      <c r="D666">
        <v>0</v>
      </c>
      <c r="E666" t="s">
        <v>212</v>
      </c>
      <c r="F666" t="s">
        <v>215</v>
      </c>
    </row>
    <row r="667" spans="1:6" x14ac:dyDescent="0.3">
      <c r="A667">
        <v>664</v>
      </c>
      <c r="B667" t="s">
        <v>222</v>
      </c>
      <c r="C667">
        <v>352.47</v>
      </c>
      <c r="D667">
        <v>0</v>
      </c>
      <c r="E667" t="s">
        <v>212</v>
      </c>
      <c r="F667" t="s">
        <v>215</v>
      </c>
    </row>
    <row r="668" spans="1:6" x14ac:dyDescent="0.3">
      <c r="A668">
        <v>665</v>
      </c>
      <c r="B668" t="s">
        <v>222</v>
      </c>
      <c r="C668">
        <v>352.47</v>
      </c>
      <c r="D668">
        <v>0</v>
      </c>
      <c r="E668" t="s">
        <v>212</v>
      </c>
      <c r="F668" t="s">
        <v>215</v>
      </c>
    </row>
    <row r="669" spans="1:6" x14ac:dyDescent="0.3">
      <c r="A669">
        <v>666</v>
      </c>
      <c r="B669" t="s">
        <v>222</v>
      </c>
      <c r="C669">
        <v>1252.47</v>
      </c>
      <c r="D669">
        <v>0</v>
      </c>
      <c r="E669" t="s">
        <v>212</v>
      </c>
      <c r="F669" t="s">
        <v>215</v>
      </c>
    </row>
    <row r="670" spans="1:6" x14ac:dyDescent="0.3">
      <c r="A670">
        <v>667</v>
      </c>
      <c r="B670" t="s">
        <v>222</v>
      </c>
      <c r="C670">
        <v>352.47</v>
      </c>
      <c r="D670">
        <v>0</v>
      </c>
      <c r="E670" t="s">
        <v>212</v>
      </c>
      <c r="F670" t="s">
        <v>215</v>
      </c>
    </row>
    <row r="671" spans="1:6" x14ac:dyDescent="0.3">
      <c r="A671">
        <v>668</v>
      </c>
      <c r="B671" t="s">
        <v>222</v>
      </c>
      <c r="C671">
        <v>352.47</v>
      </c>
      <c r="D671">
        <v>0</v>
      </c>
      <c r="E671" t="s">
        <v>212</v>
      </c>
      <c r="F671" t="s">
        <v>215</v>
      </c>
    </row>
    <row r="672" spans="1:6" x14ac:dyDescent="0.3">
      <c r="A672">
        <v>669</v>
      </c>
      <c r="B672" t="s">
        <v>222</v>
      </c>
      <c r="C672">
        <v>2023.47</v>
      </c>
      <c r="D672">
        <v>0</v>
      </c>
      <c r="E672" t="s">
        <v>212</v>
      </c>
      <c r="F672" t="s">
        <v>215</v>
      </c>
    </row>
    <row r="673" spans="1:6" x14ac:dyDescent="0.3">
      <c r="A673">
        <v>670</v>
      </c>
      <c r="B673" t="s">
        <v>222</v>
      </c>
      <c r="C673">
        <v>1252.47</v>
      </c>
      <c r="D673">
        <v>0</v>
      </c>
      <c r="E673" t="s">
        <v>212</v>
      </c>
      <c r="F673" t="s">
        <v>215</v>
      </c>
    </row>
    <row r="674" spans="1:6" x14ac:dyDescent="0.3">
      <c r="A674">
        <v>671</v>
      </c>
      <c r="B674" t="s">
        <v>222</v>
      </c>
      <c r="C674">
        <v>1252.47</v>
      </c>
      <c r="D674">
        <v>0</v>
      </c>
      <c r="E674" t="s">
        <v>212</v>
      </c>
      <c r="F674" t="s">
        <v>215</v>
      </c>
    </row>
    <row r="675" spans="1:6" x14ac:dyDescent="0.3">
      <c r="A675">
        <v>672</v>
      </c>
      <c r="B675" t="s">
        <v>222</v>
      </c>
      <c r="C675">
        <v>352.47</v>
      </c>
      <c r="D675">
        <v>0</v>
      </c>
      <c r="E675" t="s">
        <v>212</v>
      </c>
      <c r="F675" t="s">
        <v>215</v>
      </c>
    </row>
    <row r="676" spans="1:6" x14ac:dyDescent="0.3">
      <c r="A676">
        <v>673</v>
      </c>
      <c r="B676" t="s">
        <v>222</v>
      </c>
      <c r="C676">
        <v>352.47</v>
      </c>
      <c r="D676">
        <v>0</v>
      </c>
      <c r="E676" t="s">
        <v>212</v>
      </c>
      <c r="F676" t="s">
        <v>215</v>
      </c>
    </row>
    <row r="677" spans="1:6" x14ac:dyDescent="0.3">
      <c r="A677">
        <v>674</v>
      </c>
      <c r="B677" t="s">
        <v>222</v>
      </c>
      <c r="C677">
        <v>1252.47</v>
      </c>
      <c r="D677">
        <v>0</v>
      </c>
      <c r="E677" t="s">
        <v>212</v>
      </c>
      <c r="F677" t="s">
        <v>215</v>
      </c>
    </row>
    <row r="678" spans="1:6" x14ac:dyDescent="0.3">
      <c r="A678">
        <v>675</v>
      </c>
      <c r="B678" t="s">
        <v>222</v>
      </c>
      <c r="C678">
        <v>1252.47</v>
      </c>
      <c r="D678">
        <v>0</v>
      </c>
      <c r="E678" t="s">
        <v>212</v>
      </c>
      <c r="F678" t="s">
        <v>215</v>
      </c>
    </row>
    <row r="679" spans="1:6" x14ac:dyDescent="0.3">
      <c r="A679">
        <v>676</v>
      </c>
      <c r="B679" t="s">
        <v>222</v>
      </c>
      <c r="C679">
        <v>352.47</v>
      </c>
      <c r="D679">
        <v>0</v>
      </c>
      <c r="E679" t="s">
        <v>212</v>
      </c>
      <c r="F679" t="s">
        <v>215</v>
      </c>
    </row>
    <row r="680" spans="1:6" x14ac:dyDescent="0.3">
      <c r="A680">
        <v>677</v>
      </c>
      <c r="B680" t="s">
        <v>222</v>
      </c>
      <c r="C680">
        <v>1252.47</v>
      </c>
      <c r="D680">
        <v>0</v>
      </c>
      <c r="E680" t="s">
        <v>212</v>
      </c>
      <c r="F680" t="s">
        <v>215</v>
      </c>
    </row>
    <row r="681" spans="1:6" x14ac:dyDescent="0.3">
      <c r="A681">
        <v>678</v>
      </c>
      <c r="B681" t="s">
        <v>222</v>
      </c>
      <c r="C681">
        <v>352.47</v>
      </c>
      <c r="D681">
        <v>0</v>
      </c>
      <c r="E681" t="s">
        <v>212</v>
      </c>
      <c r="F681" t="s">
        <v>215</v>
      </c>
    </row>
    <row r="682" spans="1:6" x14ac:dyDescent="0.3">
      <c r="A682">
        <v>679</v>
      </c>
      <c r="B682" t="s">
        <v>222</v>
      </c>
      <c r="C682">
        <v>352.47</v>
      </c>
      <c r="D682">
        <v>0</v>
      </c>
      <c r="E682" t="s">
        <v>212</v>
      </c>
      <c r="F682" t="s">
        <v>215</v>
      </c>
    </row>
    <row r="683" spans="1:6" x14ac:dyDescent="0.3">
      <c r="A683">
        <v>680</v>
      </c>
      <c r="B683" t="s">
        <v>222</v>
      </c>
      <c r="C683">
        <v>1907.22</v>
      </c>
      <c r="D683">
        <v>0</v>
      </c>
      <c r="E683" t="s">
        <v>212</v>
      </c>
      <c r="F683" t="s">
        <v>215</v>
      </c>
    </row>
    <row r="684" spans="1:6" x14ac:dyDescent="0.3">
      <c r="A684">
        <v>681</v>
      </c>
      <c r="B684" t="s">
        <v>222</v>
      </c>
      <c r="C684">
        <v>352.47</v>
      </c>
      <c r="D684">
        <v>0</v>
      </c>
      <c r="E684" t="s">
        <v>212</v>
      </c>
      <c r="F684" t="s">
        <v>215</v>
      </c>
    </row>
    <row r="685" spans="1:6" x14ac:dyDescent="0.3">
      <c r="A685">
        <v>682</v>
      </c>
      <c r="B685" t="s">
        <v>222</v>
      </c>
      <c r="C685">
        <v>352.47</v>
      </c>
      <c r="D685">
        <v>0</v>
      </c>
      <c r="E685" t="s">
        <v>212</v>
      </c>
      <c r="F685" t="s">
        <v>215</v>
      </c>
    </row>
    <row r="686" spans="1:6" x14ac:dyDescent="0.3">
      <c r="A686">
        <v>683</v>
      </c>
      <c r="B686" t="s">
        <v>222</v>
      </c>
      <c r="C686">
        <v>352.47</v>
      </c>
      <c r="D686">
        <v>0</v>
      </c>
      <c r="E686" t="s">
        <v>212</v>
      </c>
      <c r="F686" t="s">
        <v>215</v>
      </c>
    </row>
    <row r="687" spans="1:6" x14ac:dyDescent="0.3">
      <c r="A687">
        <v>684</v>
      </c>
      <c r="B687" t="s">
        <v>222</v>
      </c>
      <c r="C687">
        <v>1252.47</v>
      </c>
      <c r="D687">
        <v>0</v>
      </c>
      <c r="E687" t="s">
        <v>212</v>
      </c>
      <c r="F687" t="s">
        <v>215</v>
      </c>
    </row>
    <row r="688" spans="1:6" x14ac:dyDescent="0.3">
      <c r="A688">
        <v>685</v>
      </c>
      <c r="B688" t="s">
        <v>222</v>
      </c>
      <c r="C688">
        <v>1252.47</v>
      </c>
      <c r="D688">
        <v>0</v>
      </c>
      <c r="E688" t="s">
        <v>212</v>
      </c>
      <c r="F688" t="s">
        <v>215</v>
      </c>
    </row>
    <row r="689" spans="1:6" x14ac:dyDescent="0.3">
      <c r="A689">
        <v>686</v>
      </c>
      <c r="B689" t="s">
        <v>222</v>
      </c>
      <c r="C689">
        <v>2023.47</v>
      </c>
      <c r="D689">
        <v>0</v>
      </c>
      <c r="E689" t="s">
        <v>212</v>
      </c>
      <c r="F689" t="s">
        <v>215</v>
      </c>
    </row>
    <row r="690" spans="1:6" x14ac:dyDescent="0.3">
      <c r="A690">
        <v>687</v>
      </c>
      <c r="B690" t="s">
        <v>222</v>
      </c>
      <c r="C690">
        <v>1252.47</v>
      </c>
      <c r="D690">
        <v>0</v>
      </c>
      <c r="E690" t="s">
        <v>212</v>
      </c>
      <c r="F690" t="s">
        <v>215</v>
      </c>
    </row>
    <row r="691" spans="1:6" x14ac:dyDescent="0.3">
      <c r="A691">
        <v>688</v>
      </c>
      <c r="B691" t="s">
        <v>222</v>
      </c>
      <c r="C691">
        <v>1252.47</v>
      </c>
      <c r="D691">
        <v>0</v>
      </c>
      <c r="E691" t="s">
        <v>212</v>
      </c>
      <c r="F691" t="s">
        <v>215</v>
      </c>
    </row>
    <row r="692" spans="1:6" x14ac:dyDescent="0.3">
      <c r="A692">
        <v>689</v>
      </c>
      <c r="B692" t="s">
        <v>222</v>
      </c>
      <c r="C692">
        <v>352.47</v>
      </c>
      <c r="D692">
        <v>0</v>
      </c>
      <c r="E692" t="s">
        <v>212</v>
      </c>
      <c r="F692" t="s">
        <v>215</v>
      </c>
    </row>
    <row r="693" spans="1:6" x14ac:dyDescent="0.3">
      <c r="A693">
        <v>690</v>
      </c>
      <c r="B693" t="s">
        <v>222</v>
      </c>
      <c r="C693">
        <v>1252.47</v>
      </c>
      <c r="D693">
        <v>0</v>
      </c>
      <c r="E693" t="s">
        <v>212</v>
      </c>
      <c r="F693" t="s">
        <v>215</v>
      </c>
    </row>
    <row r="694" spans="1:6" x14ac:dyDescent="0.3">
      <c r="A694">
        <v>691</v>
      </c>
      <c r="B694" t="s">
        <v>222</v>
      </c>
      <c r="C694">
        <v>2023.47</v>
      </c>
      <c r="D694">
        <v>0</v>
      </c>
      <c r="E694" t="s">
        <v>212</v>
      </c>
      <c r="F694" t="s">
        <v>215</v>
      </c>
    </row>
    <row r="695" spans="1:6" x14ac:dyDescent="0.3">
      <c r="A695">
        <v>692</v>
      </c>
      <c r="B695" t="s">
        <v>222</v>
      </c>
      <c r="C695">
        <v>1252.47</v>
      </c>
      <c r="D695">
        <v>0</v>
      </c>
      <c r="E695" t="s">
        <v>212</v>
      </c>
      <c r="F695" t="s">
        <v>215</v>
      </c>
    </row>
    <row r="696" spans="1:6" x14ac:dyDescent="0.3">
      <c r="A696">
        <v>693</v>
      </c>
      <c r="B696" t="s">
        <v>222</v>
      </c>
      <c r="C696">
        <v>1252.47</v>
      </c>
      <c r="D696">
        <v>0</v>
      </c>
      <c r="E696" t="s">
        <v>212</v>
      </c>
      <c r="F696" t="s">
        <v>215</v>
      </c>
    </row>
    <row r="697" spans="1:6" x14ac:dyDescent="0.3">
      <c r="A697">
        <v>694</v>
      </c>
      <c r="B697" t="s">
        <v>222</v>
      </c>
      <c r="C697">
        <v>1252.47</v>
      </c>
      <c r="D697">
        <v>0</v>
      </c>
      <c r="E697" t="s">
        <v>212</v>
      </c>
      <c r="F697" t="s">
        <v>215</v>
      </c>
    </row>
    <row r="698" spans="1:6" x14ac:dyDescent="0.3">
      <c r="A698">
        <v>695</v>
      </c>
      <c r="B698" t="s">
        <v>222</v>
      </c>
      <c r="C698">
        <v>1252.47</v>
      </c>
      <c r="D698">
        <v>0</v>
      </c>
      <c r="E698" t="s">
        <v>212</v>
      </c>
      <c r="F698" t="s">
        <v>215</v>
      </c>
    </row>
    <row r="699" spans="1:6" x14ac:dyDescent="0.3">
      <c r="A699">
        <v>696</v>
      </c>
      <c r="B699" t="s">
        <v>222</v>
      </c>
      <c r="C699">
        <v>2023.47</v>
      </c>
      <c r="D699">
        <v>0</v>
      </c>
      <c r="E699" t="s">
        <v>212</v>
      </c>
      <c r="F699" t="s">
        <v>215</v>
      </c>
    </row>
    <row r="700" spans="1:6" x14ac:dyDescent="0.3">
      <c r="A700">
        <v>697</v>
      </c>
      <c r="B700" t="s">
        <v>222</v>
      </c>
      <c r="C700">
        <v>1252.47</v>
      </c>
      <c r="D700">
        <v>0</v>
      </c>
      <c r="E700" t="s">
        <v>212</v>
      </c>
      <c r="F700" t="s">
        <v>215</v>
      </c>
    </row>
    <row r="701" spans="1:6" x14ac:dyDescent="0.3">
      <c r="A701">
        <v>698</v>
      </c>
      <c r="B701" t="s">
        <v>222</v>
      </c>
      <c r="C701">
        <v>352.47</v>
      </c>
      <c r="D701">
        <v>0</v>
      </c>
      <c r="E701" t="s">
        <v>212</v>
      </c>
      <c r="F701" t="s">
        <v>215</v>
      </c>
    </row>
    <row r="702" spans="1:6" x14ac:dyDescent="0.3">
      <c r="A702">
        <v>699</v>
      </c>
      <c r="B702" t="s">
        <v>222</v>
      </c>
      <c r="C702">
        <v>352.47</v>
      </c>
      <c r="D702">
        <v>0</v>
      </c>
      <c r="E702" t="s">
        <v>212</v>
      </c>
      <c r="F702" t="s">
        <v>215</v>
      </c>
    </row>
    <row r="703" spans="1:6" x14ac:dyDescent="0.3">
      <c r="A703">
        <v>700</v>
      </c>
      <c r="B703" t="s">
        <v>222</v>
      </c>
      <c r="C703">
        <v>352.47</v>
      </c>
      <c r="D703">
        <v>0</v>
      </c>
      <c r="E703" t="s">
        <v>212</v>
      </c>
      <c r="F703" t="s">
        <v>215</v>
      </c>
    </row>
    <row r="704" spans="1:6" x14ac:dyDescent="0.3">
      <c r="A704">
        <v>701</v>
      </c>
      <c r="B704" t="s">
        <v>222</v>
      </c>
      <c r="C704">
        <v>1252.47</v>
      </c>
      <c r="D704">
        <v>0</v>
      </c>
      <c r="E704" t="s">
        <v>212</v>
      </c>
      <c r="F704" t="s">
        <v>215</v>
      </c>
    </row>
    <row r="705" spans="1:6" x14ac:dyDescent="0.3">
      <c r="A705">
        <v>702</v>
      </c>
      <c r="B705" t="s">
        <v>222</v>
      </c>
      <c r="C705">
        <v>1252.47</v>
      </c>
      <c r="D705">
        <v>0</v>
      </c>
      <c r="E705" t="s">
        <v>212</v>
      </c>
      <c r="F705" t="s">
        <v>215</v>
      </c>
    </row>
    <row r="706" spans="1:6" x14ac:dyDescent="0.3">
      <c r="A706">
        <v>703</v>
      </c>
      <c r="B706" t="s">
        <v>222</v>
      </c>
      <c r="C706">
        <v>1252.47</v>
      </c>
      <c r="D706">
        <v>0</v>
      </c>
      <c r="E706" t="s">
        <v>212</v>
      </c>
      <c r="F706" t="s">
        <v>215</v>
      </c>
    </row>
    <row r="707" spans="1:6" x14ac:dyDescent="0.3">
      <c r="A707">
        <v>704</v>
      </c>
      <c r="B707" t="s">
        <v>222</v>
      </c>
      <c r="C707">
        <v>1252.47</v>
      </c>
      <c r="D707">
        <v>0</v>
      </c>
      <c r="E707" t="s">
        <v>212</v>
      </c>
      <c r="F707" t="s">
        <v>215</v>
      </c>
    </row>
    <row r="708" spans="1:6" x14ac:dyDescent="0.3">
      <c r="A708">
        <v>705</v>
      </c>
      <c r="B708" t="s">
        <v>222</v>
      </c>
      <c r="C708">
        <v>352.47</v>
      </c>
      <c r="D708">
        <v>0</v>
      </c>
      <c r="E708" t="s">
        <v>212</v>
      </c>
      <c r="F708" t="s">
        <v>215</v>
      </c>
    </row>
    <row r="709" spans="1:6" x14ac:dyDescent="0.3">
      <c r="A709">
        <v>706</v>
      </c>
      <c r="B709" t="s">
        <v>222</v>
      </c>
      <c r="C709">
        <v>1252.47</v>
      </c>
      <c r="D709">
        <v>0</v>
      </c>
      <c r="E709" t="s">
        <v>212</v>
      </c>
      <c r="F709" t="s">
        <v>215</v>
      </c>
    </row>
    <row r="710" spans="1:6" x14ac:dyDescent="0.3">
      <c r="A710">
        <v>707</v>
      </c>
      <c r="B710" t="s">
        <v>222</v>
      </c>
      <c r="C710">
        <v>1252.47</v>
      </c>
      <c r="D710">
        <v>0</v>
      </c>
      <c r="E710" t="s">
        <v>212</v>
      </c>
      <c r="F710" t="s">
        <v>215</v>
      </c>
    </row>
    <row r="711" spans="1:6" x14ac:dyDescent="0.3">
      <c r="A711">
        <v>708</v>
      </c>
      <c r="B711" t="s">
        <v>222</v>
      </c>
      <c r="C711">
        <v>352.47</v>
      </c>
      <c r="D711">
        <v>0</v>
      </c>
      <c r="E711" t="s">
        <v>212</v>
      </c>
      <c r="F711" t="s">
        <v>215</v>
      </c>
    </row>
    <row r="712" spans="1:6" x14ac:dyDescent="0.3">
      <c r="A712">
        <v>709</v>
      </c>
      <c r="B712" t="s">
        <v>222</v>
      </c>
      <c r="C712">
        <v>1252.47</v>
      </c>
      <c r="D712">
        <v>0</v>
      </c>
      <c r="E712" t="s">
        <v>212</v>
      </c>
      <c r="F712" t="s">
        <v>215</v>
      </c>
    </row>
    <row r="713" spans="1:6" x14ac:dyDescent="0.3">
      <c r="A713">
        <v>710</v>
      </c>
      <c r="B713" t="s">
        <v>222</v>
      </c>
      <c r="C713">
        <v>1907.22</v>
      </c>
      <c r="D713">
        <v>0</v>
      </c>
      <c r="E713" t="s">
        <v>212</v>
      </c>
      <c r="F713" t="s">
        <v>215</v>
      </c>
    </row>
    <row r="714" spans="1:6" x14ac:dyDescent="0.3">
      <c r="A714">
        <v>711</v>
      </c>
      <c r="B714" t="s">
        <v>222</v>
      </c>
      <c r="C714">
        <v>1252.47</v>
      </c>
      <c r="D714">
        <v>0</v>
      </c>
      <c r="E714" t="s">
        <v>212</v>
      </c>
      <c r="F714" t="s">
        <v>215</v>
      </c>
    </row>
    <row r="715" spans="1:6" x14ac:dyDescent="0.3">
      <c r="A715">
        <v>712</v>
      </c>
      <c r="B715" t="s">
        <v>222</v>
      </c>
      <c r="C715">
        <v>1907.22</v>
      </c>
      <c r="D715">
        <v>0</v>
      </c>
      <c r="E715" t="s">
        <v>212</v>
      </c>
      <c r="F715" t="s">
        <v>215</v>
      </c>
    </row>
    <row r="716" spans="1:6" x14ac:dyDescent="0.3">
      <c r="A716">
        <v>713</v>
      </c>
      <c r="B716" t="s">
        <v>222</v>
      </c>
      <c r="C716">
        <v>251.8</v>
      </c>
      <c r="D716">
        <v>0</v>
      </c>
      <c r="E716" t="s">
        <v>212</v>
      </c>
      <c r="F716" t="s">
        <v>215</v>
      </c>
    </row>
    <row r="717" spans="1:6" x14ac:dyDescent="0.3">
      <c r="A717">
        <v>714</v>
      </c>
      <c r="B717" t="s">
        <v>222</v>
      </c>
      <c r="C717">
        <v>1252.47</v>
      </c>
      <c r="D717">
        <v>0</v>
      </c>
      <c r="E717" t="s">
        <v>212</v>
      </c>
      <c r="F717" t="s">
        <v>215</v>
      </c>
    </row>
    <row r="718" spans="1:6" x14ac:dyDescent="0.3">
      <c r="A718">
        <v>715</v>
      </c>
      <c r="B718" t="s">
        <v>222</v>
      </c>
      <c r="C718">
        <v>352.47</v>
      </c>
      <c r="D718">
        <v>0</v>
      </c>
      <c r="E718" t="s">
        <v>212</v>
      </c>
      <c r="F718" t="s">
        <v>215</v>
      </c>
    </row>
    <row r="719" spans="1:6" x14ac:dyDescent="0.3">
      <c r="A719">
        <v>716</v>
      </c>
      <c r="B719" t="s">
        <v>222</v>
      </c>
      <c r="C719">
        <v>352.47</v>
      </c>
      <c r="D719">
        <v>0</v>
      </c>
      <c r="E719" t="s">
        <v>212</v>
      </c>
      <c r="F719" t="s">
        <v>215</v>
      </c>
    </row>
    <row r="720" spans="1:6" x14ac:dyDescent="0.3">
      <c r="A720">
        <v>717</v>
      </c>
      <c r="B720" t="s">
        <v>222</v>
      </c>
      <c r="C720">
        <v>1907.22</v>
      </c>
      <c r="D720">
        <v>0</v>
      </c>
      <c r="E720" t="s">
        <v>212</v>
      </c>
      <c r="F720" t="s">
        <v>215</v>
      </c>
    </row>
    <row r="721" spans="1:6" x14ac:dyDescent="0.3">
      <c r="A721">
        <v>718</v>
      </c>
      <c r="B721" t="s">
        <v>222</v>
      </c>
      <c r="C721">
        <v>1252.47</v>
      </c>
      <c r="D721">
        <v>0</v>
      </c>
      <c r="E721" t="s">
        <v>212</v>
      </c>
      <c r="F721" t="s">
        <v>215</v>
      </c>
    </row>
    <row r="722" spans="1:6" x14ac:dyDescent="0.3">
      <c r="A722">
        <v>719</v>
      </c>
      <c r="B722" t="s">
        <v>222</v>
      </c>
      <c r="C722">
        <v>2023.47</v>
      </c>
      <c r="D722">
        <v>0</v>
      </c>
      <c r="E722" t="s">
        <v>212</v>
      </c>
      <c r="F722" t="s">
        <v>215</v>
      </c>
    </row>
    <row r="723" spans="1:6" x14ac:dyDescent="0.3">
      <c r="A723">
        <v>720</v>
      </c>
      <c r="B723" t="s">
        <v>222</v>
      </c>
      <c r="C723">
        <v>1907.22</v>
      </c>
      <c r="D723">
        <v>0</v>
      </c>
      <c r="E723" t="s">
        <v>212</v>
      </c>
      <c r="F723" t="s">
        <v>215</v>
      </c>
    </row>
    <row r="724" spans="1:6" x14ac:dyDescent="0.3">
      <c r="A724">
        <v>721</v>
      </c>
      <c r="B724" t="s">
        <v>222</v>
      </c>
      <c r="C724">
        <v>1252.47</v>
      </c>
      <c r="D724">
        <v>0</v>
      </c>
      <c r="E724" t="s">
        <v>212</v>
      </c>
      <c r="F724" t="s">
        <v>215</v>
      </c>
    </row>
    <row r="725" spans="1:6" x14ac:dyDescent="0.3">
      <c r="A725">
        <v>722</v>
      </c>
      <c r="B725" t="s">
        <v>222</v>
      </c>
      <c r="C725">
        <v>352.47</v>
      </c>
      <c r="D725">
        <v>0</v>
      </c>
      <c r="E725" t="s">
        <v>212</v>
      </c>
      <c r="F725" t="s">
        <v>215</v>
      </c>
    </row>
    <row r="726" spans="1:6" x14ac:dyDescent="0.3">
      <c r="A726">
        <v>723</v>
      </c>
      <c r="B726" t="s">
        <v>222</v>
      </c>
      <c r="C726">
        <v>1252.47</v>
      </c>
      <c r="D726">
        <v>0</v>
      </c>
      <c r="E726" t="s">
        <v>212</v>
      </c>
      <c r="F726" t="s">
        <v>215</v>
      </c>
    </row>
    <row r="727" spans="1:6" x14ac:dyDescent="0.3">
      <c r="A727">
        <v>724</v>
      </c>
      <c r="B727" t="s">
        <v>222</v>
      </c>
      <c r="C727">
        <v>1252.47</v>
      </c>
      <c r="D727">
        <v>0</v>
      </c>
      <c r="E727" t="s">
        <v>212</v>
      </c>
      <c r="F727" t="s">
        <v>215</v>
      </c>
    </row>
    <row r="728" spans="1:6" x14ac:dyDescent="0.3">
      <c r="A728">
        <v>725</v>
      </c>
      <c r="B728" t="s">
        <v>222</v>
      </c>
      <c r="C728">
        <v>1252.47</v>
      </c>
      <c r="D728">
        <v>0</v>
      </c>
      <c r="E728" t="s">
        <v>212</v>
      </c>
      <c r="F728" t="s">
        <v>215</v>
      </c>
    </row>
    <row r="729" spans="1:6" x14ac:dyDescent="0.3">
      <c r="A729">
        <v>726</v>
      </c>
      <c r="B729" t="s">
        <v>222</v>
      </c>
      <c r="C729">
        <v>352.47</v>
      </c>
      <c r="D729">
        <v>0</v>
      </c>
      <c r="E729" t="s">
        <v>212</v>
      </c>
      <c r="F729" t="s">
        <v>215</v>
      </c>
    </row>
    <row r="730" spans="1:6" x14ac:dyDescent="0.3">
      <c r="A730">
        <v>727</v>
      </c>
      <c r="B730" t="s">
        <v>222</v>
      </c>
      <c r="C730">
        <v>352.47</v>
      </c>
      <c r="D730">
        <v>0</v>
      </c>
      <c r="E730" t="s">
        <v>212</v>
      </c>
      <c r="F730" t="s">
        <v>215</v>
      </c>
    </row>
    <row r="731" spans="1:6" x14ac:dyDescent="0.3">
      <c r="A731">
        <v>728</v>
      </c>
      <c r="B731" t="s">
        <v>222</v>
      </c>
      <c r="C731">
        <v>1252.47</v>
      </c>
      <c r="D731">
        <v>0</v>
      </c>
      <c r="E731" t="s">
        <v>212</v>
      </c>
      <c r="F731" t="s">
        <v>215</v>
      </c>
    </row>
    <row r="732" spans="1:6" x14ac:dyDescent="0.3">
      <c r="A732">
        <v>729</v>
      </c>
      <c r="B732" t="s">
        <v>222</v>
      </c>
      <c r="C732">
        <v>251.8</v>
      </c>
      <c r="D732">
        <v>0</v>
      </c>
      <c r="E732" t="s">
        <v>212</v>
      </c>
      <c r="F732" t="s">
        <v>215</v>
      </c>
    </row>
    <row r="733" spans="1:6" x14ac:dyDescent="0.3">
      <c r="A733">
        <v>730</v>
      </c>
      <c r="B733" t="s">
        <v>222</v>
      </c>
      <c r="C733">
        <v>1252.47</v>
      </c>
      <c r="D733">
        <v>0</v>
      </c>
      <c r="E733" t="s">
        <v>212</v>
      </c>
      <c r="F733" t="s">
        <v>215</v>
      </c>
    </row>
    <row r="734" spans="1:6" x14ac:dyDescent="0.3">
      <c r="A734">
        <v>731</v>
      </c>
      <c r="B734" t="s">
        <v>222</v>
      </c>
      <c r="C734">
        <v>1252.47</v>
      </c>
      <c r="D734">
        <v>0</v>
      </c>
      <c r="E734" t="s">
        <v>212</v>
      </c>
      <c r="F734" t="s">
        <v>215</v>
      </c>
    </row>
    <row r="735" spans="1:6" x14ac:dyDescent="0.3">
      <c r="A735">
        <v>732</v>
      </c>
      <c r="B735" t="s">
        <v>222</v>
      </c>
      <c r="C735">
        <v>1907.22</v>
      </c>
      <c r="D735">
        <v>0</v>
      </c>
      <c r="E735" t="s">
        <v>212</v>
      </c>
      <c r="F735" t="s">
        <v>215</v>
      </c>
    </row>
    <row r="736" spans="1:6" x14ac:dyDescent="0.3">
      <c r="A736">
        <v>733</v>
      </c>
      <c r="B736" t="s">
        <v>222</v>
      </c>
      <c r="C736">
        <v>1252.47</v>
      </c>
      <c r="D736">
        <v>0</v>
      </c>
      <c r="E736" t="s">
        <v>212</v>
      </c>
      <c r="F736" t="s">
        <v>215</v>
      </c>
    </row>
    <row r="737" spans="1:6" x14ac:dyDescent="0.3">
      <c r="A737">
        <v>734</v>
      </c>
      <c r="B737" t="s">
        <v>222</v>
      </c>
      <c r="C737">
        <v>1252.47</v>
      </c>
      <c r="D737">
        <v>0</v>
      </c>
      <c r="E737" t="s">
        <v>212</v>
      </c>
      <c r="F737" t="s">
        <v>215</v>
      </c>
    </row>
    <row r="738" spans="1:6" x14ac:dyDescent="0.3">
      <c r="A738">
        <v>735</v>
      </c>
      <c r="B738" t="s">
        <v>222</v>
      </c>
      <c r="C738">
        <v>1252.47</v>
      </c>
      <c r="D738">
        <v>0</v>
      </c>
      <c r="E738" t="s">
        <v>212</v>
      </c>
      <c r="F738" t="s">
        <v>215</v>
      </c>
    </row>
    <row r="739" spans="1:6" x14ac:dyDescent="0.3">
      <c r="A739">
        <v>736</v>
      </c>
      <c r="B739" t="s">
        <v>222</v>
      </c>
      <c r="C739">
        <v>1252.47</v>
      </c>
      <c r="D739">
        <v>0</v>
      </c>
      <c r="E739" t="s">
        <v>212</v>
      </c>
      <c r="F739" t="s">
        <v>215</v>
      </c>
    </row>
    <row r="740" spans="1:6" x14ac:dyDescent="0.3">
      <c r="A740">
        <v>737</v>
      </c>
      <c r="B740" t="s">
        <v>222</v>
      </c>
      <c r="C740">
        <v>1252.47</v>
      </c>
      <c r="D740">
        <v>0</v>
      </c>
      <c r="E740" t="s">
        <v>212</v>
      </c>
      <c r="F740" t="s">
        <v>215</v>
      </c>
    </row>
    <row r="741" spans="1:6" x14ac:dyDescent="0.3">
      <c r="A741">
        <v>738</v>
      </c>
      <c r="B741" t="s">
        <v>222</v>
      </c>
      <c r="C741">
        <v>1252.47</v>
      </c>
      <c r="D741">
        <v>0</v>
      </c>
      <c r="E741" t="s">
        <v>212</v>
      </c>
      <c r="F741" t="s">
        <v>215</v>
      </c>
    </row>
    <row r="742" spans="1:6" x14ac:dyDescent="0.3">
      <c r="A742">
        <v>739</v>
      </c>
      <c r="B742" t="s">
        <v>222</v>
      </c>
      <c r="C742">
        <v>352.47</v>
      </c>
      <c r="D742">
        <v>0</v>
      </c>
      <c r="E742" t="s">
        <v>212</v>
      </c>
      <c r="F742" t="s">
        <v>215</v>
      </c>
    </row>
    <row r="743" spans="1:6" x14ac:dyDescent="0.3">
      <c r="A743">
        <v>740</v>
      </c>
      <c r="B743" t="s">
        <v>222</v>
      </c>
      <c r="C743">
        <v>1252.47</v>
      </c>
      <c r="D743">
        <v>0</v>
      </c>
      <c r="E743" t="s">
        <v>212</v>
      </c>
      <c r="F743" t="s">
        <v>215</v>
      </c>
    </row>
    <row r="744" spans="1:6" x14ac:dyDescent="0.3">
      <c r="A744">
        <v>741</v>
      </c>
      <c r="B744" t="s">
        <v>222</v>
      </c>
      <c r="C744">
        <v>2023.47</v>
      </c>
      <c r="D744">
        <v>0</v>
      </c>
      <c r="E744" t="s">
        <v>212</v>
      </c>
      <c r="F744" t="s">
        <v>215</v>
      </c>
    </row>
    <row r="745" spans="1:6" x14ac:dyDescent="0.3">
      <c r="A745">
        <v>742</v>
      </c>
      <c r="B745" t="s">
        <v>222</v>
      </c>
      <c r="C745">
        <v>1252.47</v>
      </c>
      <c r="D745">
        <v>0</v>
      </c>
      <c r="E745" t="s">
        <v>212</v>
      </c>
      <c r="F745" t="s">
        <v>215</v>
      </c>
    </row>
    <row r="746" spans="1:6" x14ac:dyDescent="0.3">
      <c r="A746">
        <v>743</v>
      </c>
      <c r="B746" t="s">
        <v>222</v>
      </c>
      <c r="C746">
        <v>352.47</v>
      </c>
      <c r="D746">
        <v>0</v>
      </c>
      <c r="E746" t="s">
        <v>212</v>
      </c>
      <c r="F746" t="s">
        <v>215</v>
      </c>
    </row>
    <row r="747" spans="1:6" x14ac:dyDescent="0.3">
      <c r="A747">
        <v>744</v>
      </c>
      <c r="B747" t="s">
        <v>222</v>
      </c>
      <c r="C747">
        <v>352.47</v>
      </c>
      <c r="D747">
        <v>0</v>
      </c>
      <c r="E747" t="s">
        <v>212</v>
      </c>
      <c r="F747" t="s">
        <v>215</v>
      </c>
    </row>
    <row r="748" spans="1:6" x14ac:dyDescent="0.3">
      <c r="A748">
        <v>745</v>
      </c>
      <c r="B748" t="s">
        <v>222</v>
      </c>
      <c r="C748">
        <v>1252.47</v>
      </c>
      <c r="D748">
        <v>0</v>
      </c>
      <c r="E748" t="s">
        <v>212</v>
      </c>
      <c r="F748" t="s">
        <v>215</v>
      </c>
    </row>
    <row r="749" spans="1:6" x14ac:dyDescent="0.3">
      <c r="A749">
        <v>746</v>
      </c>
      <c r="B749" t="s">
        <v>222</v>
      </c>
      <c r="C749">
        <v>352.47</v>
      </c>
      <c r="D749">
        <v>0</v>
      </c>
      <c r="E749" t="s">
        <v>212</v>
      </c>
      <c r="F749" t="s">
        <v>215</v>
      </c>
    </row>
    <row r="750" spans="1:6" x14ac:dyDescent="0.3">
      <c r="A750">
        <v>747</v>
      </c>
      <c r="B750" t="s">
        <v>222</v>
      </c>
      <c r="C750">
        <v>1252.47</v>
      </c>
      <c r="D750">
        <v>0</v>
      </c>
      <c r="E750" t="s">
        <v>212</v>
      </c>
      <c r="F750" t="s">
        <v>215</v>
      </c>
    </row>
    <row r="751" spans="1:6" x14ac:dyDescent="0.3">
      <c r="A751">
        <v>748</v>
      </c>
      <c r="B751" t="s">
        <v>222</v>
      </c>
      <c r="C751">
        <v>352.47</v>
      </c>
      <c r="D751">
        <v>0</v>
      </c>
      <c r="E751" t="s">
        <v>212</v>
      </c>
      <c r="F751" t="s">
        <v>215</v>
      </c>
    </row>
    <row r="752" spans="1:6" x14ac:dyDescent="0.3">
      <c r="A752">
        <v>749</v>
      </c>
      <c r="B752" t="s">
        <v>222</v>
      </c>
      <c r="C752">
        <v>251.8</v>
      </c>
      <c r="D752">
        <v>0</v>
      </c>
      <c r="E752" t="s">
        <v>212</v>
      </c>
      <c r="F752" t="s">
        <v>215</v>
      </c>
    </row>
    <row r="753" spans="1:6" x14ac:dyDescent="0.3">
      <c r="A753">
        <v>750</v>
      </c>
      <c r="B753" t="s">
        <v>222</v>
      </c>
      <c r="C753">
        <v>1252.47</v>
      </c>
      <c r="D753">
        <v>0</v>
      </c>
      <c r="E753" t="s">
        <v>212</v>
      </c>
      <c r="F753" t="s">
        <v>215</v>
      </c>
    </row>
    <row r="754" spans="1:6" x14ac:dyDescent="0.3">
      <c r="A754">
        <v>751</v>
      </c>
      <c r="B754" t="s">
        <v>222</v>
      </c>
      <c r="C754">
        <v>1252.47</v>
      </c>
      <c r="D754">
        <v>0</v>
      </c>
      <c r="E754" t="s">
        <v>212</v>
      </c>
      <c r="F754" t="s">
        <v>215</v>
      </c>
    </row>
    <row r="755" spans="1:6" x14ac:dyDescent="0.3">
      <c r="A755">
        <v>752</v>
      </c>
      <c r="B755" t="s">
        <v>222</v>
      </c>
      <c r="C755">
        <v>1252.47</v>
      </c>
      <c r="D755">
        <v>0</v>
      </c>
      <c r="E755" t="s">
        <v>212</v>
      </c>
      <c r="F755" t="s">
        <v>215</v>
      </c>
    </row>
    <row r="756" spans="1:6" x14ac:dyDescent="0.3">
      <c r="A756">
        <v>753</v>
      </c>
      <c r="B756" t="s">
        <v>222</v>
      </c>
      <c r="C756">
        <v>1252.47</v>
      </c>
      <c r="D756">
        <v>0</v>
      </c>
      <c r="E756" t="s">
        <v>212</v>
      </c>
      <c r="F756" t="s">
        <v>215</v>
      </c>
    </row>
    <row r="757" spans="1:6" x14ac:dyDescent="0.3">
      <c r="A757">
        <v>754</v>
      </c>
      <c r="B757" t="s">
        <v>222</v>
      </c>
      <c r="C757">
        <v>1252.47</v>
      </c>
      <c r="D757">
        <v>0</v>
      </c>
      <c r="E757" t="s">
        <v>212</v>
      </c>
      <c r="F757" t="s">
        <v>215</v>
      </c>
    </row>
    <row r="758" spans="1:6" x14ac:dyDescent="0.3">
      <c r="A758">
        <v>755</v>
      </c>
      <c r="B758" t="s">
        <v>222</v>
      </c>
      <c r="C758">
        <v>352.47</v>
      </c>
      <c r="D758">
        <v>0</v>
      </c>
      <c r="E758" t="s">
        <v>212</v>
      </c>
      <c r="F758" t="s">
        <v>215</v>
      </c>
    </row>
    <row r="759" spans="1:6" x14ac:dyDescent="0.3">
      <c r="A759">
        <v>756</v>
      </c>
      <c r="B759" t="s">
        <v>222</v>
      </c>
      <c r="C759">
        <v>1252.47</v>
      </c>
      <c r="D759">
        <v>0</v>
      </c>
      <c r="E759" t="s">
        <v>212</v>
      </c>
      <c r="F759" t="s">
        <v>215</v>
      </c>
    </row>
    <row r="760" spans="1:6" x14ac:dyDescent="0.3">
      <c r="A760">
        <v>757</v>
      </c>
      <c r="B760" t="s">
        <v>222</v>
      </c>
      <c r="C760">
        <v>1252.47</v>
      </c>
      <c r="D760">
        <v>0</v>
      </c>
      <c r="E760" t="s">
        <v>212</v>
      </c>
      <c r="F760" t="s">
        <v>215</v>
      </c>
    </row>
    <row r="761" spans="1:6" x14ac:dyDescent="0.3">
      <c r="A761">
        <v>758</v>
      </c>
      <c r="B761" t="s">
        <v>222</v>
      </c>
      <c r="C761">
        <v>352.47</v>
      </c>
      <c r="D761">
        <v>0</v>
      </c>
      <c r="E761" t="s">
        <v>212</v>
      </c>
      <c r="F761" t="s">
        <v>215</v>
      </c>
    </row>
    <row r="762" spans="1:6" x14ac:dyDescent="0.3">
      <c r="A762">
        <v>759</v>
      </c>
      <c r="B762" t="s">
        <v>222</v>
      </c>
      <c r="C762">
        <v>2023.47</v>
      </c>
      <c r="D762">
        <v>0</v>
      </c>
      <c r="E762" t="s">
        <v>212</v>
      </c>
      <c r="F762" t="s">
        <v>215</v>
      </c>
    </row>
    <row r="763" spans="1:6" x14ac:dyDescent="0.3">
      <c r="A763">
        <v>760</v>
      </c>
      <c r="B763" t="s">
        <v>222</v>
      </c>
      <c r="C763">
        <v>1252.47</v>
      </c>
      <c r="D763">
        <v>0</v>
      </c>
      <c r="E763" t="s">
        <v>212</v>
      </c>
      <c r="F763" t="s">
        <v>215</v>
      </c>
    </row>
    <row r="764" spans="1:6" x14ac:dyDescent="0.3">
      <c r="A764">
        <v>761</v>
      </c>
      <c r="B764" t="s">
        <v>222</v>
      </c>
      <c r="C764">
        <v>251.8</v>
      </c>
      <c r="D764">
        <v>0</v>
      </c>
      <c r="E764" t="s">
        <v>212</v>
      </c>
      <c r="F764" t="s">
        <v>215</v>
      </c>
    </row>
    <row r="765" spans="1:6" x14ac:dyDescent="0.3">
      <c r="A765">
        <v>762</v>
      </c>
      <c r="B765" t="s">
        <v>222</v>
      </c>
      <c r="C765">
        <v>1252.47</v>
      </c>
      <c r="D765">
        <v>0</v>
      </c>
      <c r="E765" t="s">
        <v>212</v>
      </c>
      <c r="F765" t="s">
        <v>215</v>
      </c>
    </row>
    <row r="766" spans="1:6" x14ac:dyDescent="0.3">
      <c r="A766">
        <v>763</v>
      </c>
      <c r="B766" t="s">
        <v>222</v>
      </c>
      <c r="C766">
        <v>1252.47</v>
      </c>
      <c r="D766">
        <v>0</v>
      </c>
      <c r="E766" t="s">
        <v>212</v>
      </c>
      <c r="F766" t="s">
        <v>215</v>
      </c>
    </row>
    <row r="767" spans="1:6" x14ac:dyDescent="0.3">
      <c r="A767">
        <v>764</v>
      </c>
      <c r="B767" t="s">
        <v>222</v>
      </c>
      <c r="C767">
        <v>251.8</v>
      </c>
      <c r="D767">
        <v>0</v>
      </c>
      <c r="E767" t="s">
        <v>212</v>
      </c>
      <c r="F767" t="s">
        <v>215</v>
      </c>
    </row>
    <row r="768" spans="1:6" x14ac:dyDescent="0.3">
      <c r="A768">
        <v>765</v>
      </c>
      <c r="B768" t="s">
        <v>222</v>
      </c>
      <c r="C768">
        <v>1252.47</v>
      </c>
      <c r="D768">
        <v>0</v>
      </c>
      <c r="E768" t="s">
        <v>212</v>
      </c>
      <c r="F768" t="s">
        <v>215</v>
      </c>
    </row>
    <row r="769" spans="1:6" x14ac:dyDescent="0.3">
      <c r="A769">
        <v>766</v>
      </c>
      <c r="B769" t="s">
        <v>222</v>
      </c>
      <c r="C769">
        <v>1252.47</v>
      </c>
      <c r="D769">
        <v>0</v>
      </c>
      <c r="E769" t="s">
        <v>212</v>
      </c>
      <c r="F769" t="s">
        <v>215</v>
      </c>
    </row>
    <row r="770" spans="1:6" x14ac:dyDescent="0.3">
      <c r="A770">
        <v>767</v>
      </c>
      <c r="B770" t="s">
        <v>222</v>
      </c>
      <c r="C770">
        <v>352.47</v>
      </c>
      <c r="D770">
        <v>0</v>
      </c>
      <c r="E770" t="s">
        <v>212</v>
      </c>
      <c r="F770" t="s">
        <v>215</v>
      </c>
    </row>
    <row r="771" spans="1:6" x14ac:dyDescent="0.3">
      <c r="A771">
        <v>768</v>
      </c>
      <c r="B771" t="s">
        <v>222</v>
      </c>
      <c r="C771">
        <v>1252.47</v>
      </c>
      <c r="D771">
        <v>0</v>
      </c>
      <c r="E771" t="s">
        <v>212</v>
      </c>
      <c r="F771" t="s">
        <v>215</v>
      </c>
    </row>
    <row r="772" spans="1:6" x14ac:dyDescent="0.3">
      <c r="A772">
        <v>769</v>
      </c>
      <c r="B772" t="s">
        <v>222</v>
      </c>
      <c r="C772">
        <v>251.8</v>
      </c>
      <c r="D772">
        <v>0</v>
      </c>
      <c r="E772" t="s">
        <v>212</v>
      </c>
      <c r="F772" t="s">
        <v>215</v>
      </c>
    </row>
    <row r="773" spans="1:6" x14ac:dyDescent="0.3">
      <c r="A773">
        <v>770</v>
      </c>
      <c r="B773" t="s">
        <v>222</v>
      </c>
      <c r="C773">
        <v>352.47</v>
      </c>
      <c r="D773">
        <v>0</v>
      </c>
      <c r="E773" t="s">
        <v>212</v>
      </c>
      <c r="F773" t="s">
        <v>215</v>
      </c>
    </row>
    <row r="774" spans="1:6" x14ac:dyDescent="0.3">
      <c r="A774">
        <v>771</v>
      </c>
      <c r="B774" t="s">
        <v>222</v>
      </c>
      <c r="C774">
        <v>251.8</v>
      </c>
      <c r="D774">
        <v>0</v>
      </c>
      <c r="E774" t="s">
        <v>212</v>
      </c>
      <c r="F774" t="s">
        <v>215</v>
      </c>
    </row>
    <row r="775" spans="1:6" x14ac:dyDescent="0.3">
      <c r="A775">
        <v>772</v>
      </c>
      <c r="B775" t="s">
        <v>222</v>
      </c>
      <c r="C775">
        <v>1252.47</v>
      </c>
      <c r="D775">
        <v>0</v>
      </c>
      <c r="E775" t="s">
        <v>212</v>
      </c>
      <c r="F775" t="s">
        <v>215</v>
      </c>
    </row>
    <row r="776" spans="1:6" x14ac:dyDescent="0.3">
      <c r="A776">
        <v>773</v>
      </c>
      <c r="B776" t="s">
        <v>222</v>
      </c>
      <c r="C776">
        <v>2023.47</v>
      </c>
      <c r="D776">
        <v>0</v>
      </c>
      <c r="E776" t="s">
        <v>212</v>
      </c>
      <c r="F776" t="s">
        <v>215</v>
      </c>
    </row>
    <row r="777" spans="1:6" x14ac:dyDescent="0.3">
      <c r="A777">
        <v>774</v>
      </c>
      <c r="B777" t="s">
        <v>222</v>
      </c>
      <c r="C777">
        <v>1252.47</v>
      </c>
      <c r="D777">
        <v>0</v>
      </c>
      <c r="E777" t="s">
        <v>212</v>
      </c>
      <c r="F777" t="s">
        <v>215</v>
      </c>
    </row>
    <row r="778" spans="1:6" x14ac:dyDescent="0.3">
      <c r="A778">
        <v>775</v>
      </c>
      <c r="B778" t="s">
        <v>222</v>
      </c>
      <c r="C778">
        <v>1252.47</v>
      </c>
      <c r="D778">
        <v>0</v>
      </c>
      <c r="E778" t="s">
        <v>212</v>
      </c>
      <c r="F778" t="s">
        <v>215</v>
      </c>
    </row>
    <row r="779" spans="1:6" x14ac:dyDescent="0.3">
      <c r="A779">
        <v>776</v>
      </c>
      <c r="B779" t="s">
        <v>222</v>
      </c>
      <c r="C779">
        <v>1252.47</v>
      </c>
      <c r="D779">
        <v>0</v>
      </c>
      <c r="E779" t="s">
        <v>212</v>
      </c>
      <c r="F779" t="s">
        <v>215</v>
      </c>
    </row>
    <row r="780" spans="1:6" x14ac:dyDescent="0.3">
      <c r="A780">
        <v>777</v>
      </c>
      <c r="B780" t="s">
        <v>222</v>
      </c>
      <c r="C780">
        <v>352.47</v>
      </c>
      <c r="D780">
        <v>0</v>
      </c>
      <c r="E780" t="s">
        <v>212</v>
      </c>
      <c r="F780" t="s">
        <v>215</v>
      </c>
    </row>
    <row r="781" spans="1:6" x14ac:dyDescent="0.3">
      <c r="A781">
        <v>778</v>
      </c>
      <c r="B781" t="s">
        <v>222</v>
      </c>
      <c r="C781">
        <v>352.47</v>
      </c>
      <c r="D781">
        <v>0</v>
      </c>
      <c r="E781" t="s">
        <v>212</v>
      </c>
      <c r="F781" t="s">
        <v>215</v>
      </c>
    </row>
    <row r="782" spans="1:6" x14ac:dyDescent="0.3">
      <c r="A782">
        <v>779</v>
      </c>
      <c r="B782" t="s">
        <v>222</v>
      </c>
      <c r="C782">
        <v>1252.47</v>
      </c>
      <c r="D782">
        <v>0</v>
      </c>
      <c r="E782" t="s">
        <v>212</v>
      </c>
      <c r="F782" t="s">
        <v>215</v>
      </c>
    </row>
    <row r="783" spans="1:6" x14ac:dyDescent="0.3">
      <c r="A783">
        <v>780</v>
      </c>
      <c r="B783" t="s">
        <v>222</v>
      </c>
      <c r="C783">
        <v>1252.47</v>
      </c>
      <c r="D783">
        <v>0</v>
      </c>
      <c r="E783" t="s">
        <v>212</v>
      </c>
      <c r="F783" t="s">
        <v>215</v>
      </c>
    </row>
    <row r="784" spans="1:6" x14ac:dyDescent="0.3">
      <c r="A784">
        <v>781</v>
      </c>
      <c r="B784" t="s">
        <v>222</v>
      </c>
      <c r="C784">
        <v>1252.47</v>
      </c>
      <c r="D784">
        <v>0</v>
      </c>
      <c r="E784" t="s">
        <v>212</v>
      </c>
      <c r="F784" t="s">
        <v>215</v>
      </c>
    </row>
    <row r="785" spans="1:6" x14ac:dyDescent="0.3">
      <c r="A785">
        <v>782</v>
      </c>
      <c r="B785" t="s">
        <v>222</v>
      </c>
      <c r="C785">
        <v>1252.47</v>
      </c>
      <c r="D785">
        <v>0</v>
      </c>
      <c r="E785" t="s">
        <v>212</v>
      </c>
      <c r="F785" t="s">
        <v>215</v>
      </c>
    </row>
    <row r="786" spans="1:6" x14ac:dyDescent="0.3">
      <c r="A786">
        <v>783</v>
      </c>
      <c r="B786" t="s">
        <v>222</v>
      </c>
      <c r="C786">
        <v>352.47</v>
      </c>
      <c r="D786">
        <v>0</v>
      </c>
      <c r="E786" t="s">
        <v>212</v>
      </c>
      <c r="F786" t="s">
        <v>215</v>
      </c>
    </row>
    <row r="787" spans="1:6" x14ac:dyDescent="0.3">
      <c r="A787">
        <v>784</v>
      </c>
      <c r="B787" t="s">
        <v>222</v>
      </c>
      <c r="C787">
        <v>1252.47</v>
      </c>
      <c r="D787">
        <v>0</v>
      </c>
      <c r="E787" t="s">
        <v>212</v>
      </c>
      <c r="F787" t="s">
        <v>215</v>
      </c>
    </row>
    <row r="788" spans="1:6" x14ac:dyDescent="0.3">
      <c r="A788">
        <v>785</v>
      </c>
      <c r="B788" t="s">
        <v>222</v>
      </c>
      <c r="C788">
        <v>352.47</v>
      </c>
      <c r="D788">
        <v>0</v>
      </c>
      <c r="E788" t="s">
        <v>212</v>
      </c>
      <c r="F788" t="s">
        <v>215</v>
      </c>
    </row>
    <row r="789" spans="1:6" x14ac:dyDescent="0.3">
      <c r="A789">
        <v>786</v>
      </c>
      <c r="B789" t="s">
        <v>222</v>
      </c>
      <c r="C789">
        <v>1252.47</v>
      </c>
      <c r="D789">
        <v>0</v>
      </c>
      <c r="E789" t="s">
        <v>212</v>
      </c>
      <c r="F789" t="s">
        <v>215</v>
      </c>
    </row>
    <row r="790" spans="1:6" x14ac:dyDescent="0.3">
      <c r="A790">
        <v>787</v>
      </c>
      <c r="B790" t="s">
        <v>222</v>
      </c>
      <c r="C790">
        <v>352.47</v>
      </c>
      <c r="D790">
        <v>0</v>
      </c>
      <c r="E790" t="s">
        <v>212</v>
      </c>
      <c r="F790" t="s">
        <v>215</v>
      </c>
    </row>
    <row r="791" spans="1:6" x14ac:dyDescent="0.3">
      <c r="A791">
        <v>788</v>
      </c>
      <c r="B791" t="s">
        <v>222</v>
      </c>
      <c r="C791">
        <v>1252.47</v>
      </c>
      <c r="D791">
        <v>0</v>
      </c>
      <c r="E791" t="s">
        <v>212</v>
      </c>
      <c r="F791" t="s">
        <v>215</v>
      </c>
    </row>
    <row r="792" spans="1:6" x14ac:dyDescent="0.3">
      <c r="A792">
        <v>789</v>
      </c>
      <c r="B792" t="s">
        <v>222</v>
      </c>
      <c r="C792">
        <v>352.47</v>
      </c>
      <c r="D792">
        <v>0</v>
      </c>
      <c r="E792" t="s">
        <v>212</v>
      </c>
      <c r="F792" t="s">
        <v>215</v>
      </c>
    </row>
    <row r="793" spans="1:6" x14ac:dyDescent="0.3">
      <c r="A793">
        <v>790</v>
      </c>
      <c r="B793" t="s">
        <v>222</v>
      </c>
      <c r="C793">
        <v>352.47</v>
      </c>
      <c r="D793">
        <v>0</v>
      </c>
      <c r="E793" t="s">
        <v>212</v>
      </c>
      <c r="F793" t="s">
        <v>215</v>
      </c>
    </row>
    <row r="794" spans="1:6" x14ac:dyDescent="0.3">
      <c r="A794">
        <v>791</v>
      </c>
      <c r="B794" t="s">
        <v>222</v>
      </c>
      <c r="C794">
        <v>1252.47</v>
      </c>
      <c r="D794">
        <v>0</v>
      </c>
      <c r="E794" t="s">
        <v>212</v>
      </c>
      <c r="F794" t="s">
        <v>215</v>
      </c>
    </row>
    <row r="795" spans="1:6" x14ac:dyDescent="0.3">
      <c r="A795">
        <v>792</v>
      </c>
      <c r="B795" t="s">
        <v>222</v>
      </c>
      <c r="C795">
        <v>352.47</v>
      </c>
      <c r="D795">
        <v>0</v>
      </c>
      <c r="E795" t="s">
        <v>212</v>
      </c>
      <c r="F795" t="s">
        <v>215</v>
      </c>
    </row>
    <row r="796" spans="1:6" x14ac:dyDescent="0.3">
      <c r="A796">
        <v>793</v>
      </c>
      <c r="B796" t="s">
        <v>222</v>
      </c>
      <c r="C796">
        <v>1252.47</v>
      </c>
      <c r="D796">
        <v>0</v>
      </c>
      <c r="E796" t="s">
        <v>212</v>
      </c>
      <c r="F796" t="s">
        <v>215</v>
      </c>
    </row>
    <row r="797" spans="1:6" x14ac:dyDescent="0.3">
      <c r="A797">
        <v>794</v>
      </c>
      <c r="B797" t="s">
        <v>222</v>
      </c>
      <c r="C797">
        <v>352.47</v>
      </c>
      <c r="D797">
        <v>0</v>
      </c>
      <c r="E797" t="s">
        <v>212</v>
      </c>
      <c r="F797" t="s">
        <v>215</v>
      </c>
    </row>
    <row r="798" spans="1:6" x14ac:dyDescent="0.3">
      <c r="A798">
        <v>795</v>
      </c>
      <c r="B798" t="s">
        <v>222</v>
      </c>
      <c r="C798">
        <v>1252.47</v>
      </c>
      <c r="D798">
        <v>0</v>
      </c>
      <c r="E798" t="s">
        <v>212</v>
      </c>
      <c r="F798" t="s">
        <v>215</v>
      </c>
    </row>
    <row r="799" spans="1:6" x14ac:dyDescent="0.3">
      <c r="A799">
        <v>796</v>
      </c>
      <c r="B799" t="s">
        <v>222</v>
      </c>
      <c r="C799">
        <v>352.47</v>
      </c>
      <c r="D799">
        <v>0</v>
      </c>
      <c r="E799" t="s">
        <v>212</v>
      </c>
      <c r="F799" t="s">
        <v>215</v>
      </c>
    </row>
    <row r="800" spans="1:6" x14ac:dyDescent="0.3">
      <c r="A800">
        <v>797</v>
      </c>
      <c r="B800" t="s">
        <v>222</v>
      </c>
      <c r="C800">
        <v>1907.22</v>
      </c>
      <c r="D800">
        <v>0</v>
      </c>
      <c r="E800" t="s">
        <v>212</v>
      </c>
      <c r="F800" t="s">
        <v>215</v>
      </c>
    </row>
    <row r="801" spans="1:6" x14ac:dyDescent="0.3">
      <c r="A801">
        <v>798</v>
      </c>
      <c r="B801" t="s">
        <v>222</v>
      </c>
      <c r="C801">
        <v>1252.47</v>
      </c>
      <c r="D801">
        <v>0</v>
      </c>
      <c r="E801" t="s">
        <v>212</v>
      </c>
      <c r="F801" t="s">
        <v>215</v>
      </c>
    </row>
    <row r="802" spans="1:6" x14ac:dyDescent="0.3">
      <c r="A802">
        <v>799</v>
      </c>
      <c r="B802" t="s">
        <v>222</v>
      </c>
      <c r="C802">
        <v>2023.47</v>
      </c>
      <c r="D802">
        <v>0</v>
      </c>
      <c r="E802" t="s">
        <v>212</v>
      </c>
      <c r="F802" t="s">
        <v>215</v>
      </c>
    </row>
    <row r="803" spans="1:6" x14ac:dyDescent="0.3">
      <c r="A803">
        <v>800</v>
      </c>
      <c r="B803" t="s">
        <v>222</v>
      </c>
      <c r="C803">
        <v>352.47</v>
      </c>
      <c r="D803">
        <v>0</v>
      </c>
      <c r="E803" t="s">
        <v>212</v>
      </c>
      <c r="F803" t="s">
        <v>215</v>
      </c>
    </row>
    <row r="804" spans="1:6" x14ac:dyDescent="0.3">
      <c r="A804">
        <v>801</v>
      </c>
      <c r="B804" t="s">
        <v>222</v>
      </c>
      <c r="C804">
        <v>1252.47</v>
      </c>
      <c r="D804">
        <v>0</v>
      </c>
      <c r="E804" t="s">
        <v>212</v>
      </c>
      <c r="F804" t="s">
        <v>215</v>
      </c>
    </row>
    <row r="805" spans="1:6" x14ac:dyDescent="0.3">
      <c r="A805">
        <v>802</v>
      </c>
      <c r="B805" t="s">
        <v>222</v>
      </c>
      <c r="C805">
        <v>1252.47</v>
      </c>
      <c r="D805">
        <v>0</v>
      </c>
      <c r="E805" t="s">
        <v>212</v>
      </c>
      <c r="F805" t="s">
        <v>215</v>
      </c>
    </row>
    <row r="806" spans="1:6" x14ac:dyDescent="0.3">
      <c r="A806">
        <v>803</v>
      </c>
      <c r="B806" t="s">
        <v>222</v>
      </c>
      <c r="C806">
        <v>352.47</v>
      </c>
      <c r="D806">
        <v>0</v>
      </c>
      <c r="E806" t="s">
        <v>212</v>
      </c>
      <c r="F806" t="s">
        <v>215</v>
      </c>
    </row>
    <row r="807" spans="1:6" x14ac:dyDescent="0.3">
      <c r="A807">
        <v>804</v>
      </c>
      <c r="B807" t="s">
        <v>222</v>
      </c>
      <c r="C807">
        <v>1252.47</v>
      </c>
      <c r="D807">
        <v>0</v>
      </c>
      <c r="E807" t="s">
        <v>212</v>
      </c>
      <c r="F807" t="s">
        <v>215</v>
      </c>
    </row>
    <row r="808" spans="1:6" x14ac:dyDescent="0.3">
      <c r="A808">
        <v>805</v>
      </c>
      <c r="B808" t="s">
        <v>222</v>
      </c>
      <c r="C808">
        <v>352.47</v>
      </c>
      <c r="D808">
        <v>0</v>
      </c>
      <c r="E808" t="s">
        <v>212</v>
      </c>
      <c r="F808" t="s">
        <v>215</v>
      </c>
    </row>
    <row r="809" spans="1:6" x14ac:dyDescent="0.3">
      <c r="A809">
        <v>806</v>
      </c>
      <c r="B809" t="s">
        <v>222</v>
      </c>
      <c r="C809">
        <v>1252.47</v>
      </c>
      <c r="D809">
        <v>0</v>
      </c>
      <c r="E809" t="s">
        <v>212</v>
      </c>
      <c r="F809" t="s">
        <v>215</v>
      </c>
    </row>
    <row r="810" spans="1:6" x14ac:dyDescent="0.3">
      <c r="A810">
        <v>807</v>
      </c>
      <c r="B810" t="s">
        <v>222</v>
      </c>
      <c r="C810">
        <v>1252.47</v>
      </c>
      <c r="D810">
        <v>0</v>
      </c>
      <c r="E810" t="s">
        <v>212</v>
      </c>
      <c r="F810" t="s">
        <v>215</v>
      </c>
    </row>
    <row r="811" spans="1:6" x14ac:dyDescent="0.3">
      <c r="A811">
        <v>808</v>
      </c>
      <c r="B811" t="s">
        <v>222</v>
      </c>
      <c r="C811">
        <v>1252.47</v>
      </c>
      <c r="D811">
        <v>0</v>
      </c>
      <c r="E811" t="s">
        <v>212</v>
      </c>
      <c r="F811" t="s">
        <v>215</v>
      </c>
    </row>
    <row r="812" spans="1:6" x14ac:dyDescent="0.3">
      <c r="A812">
        <v>809</v>
      </c>
      <c r="B812" t="s">
        <v>222</v>
      </c>
      <c r="C812">
        <v>1252.47</v>
      </c>
      <c r="D812">
        <v>0</v>
      </c>
      <c r="E812" t="s">
        <v>212</v>
      </c>
      <c r="F812" t="s">
        <v>215</v>
      </c>
    </row>
    <row r="813" spans="1:6" x14ac:dyDescent="0.3">
      <c r="A813">
        <v>810</v>
      </c>
      <c r="B813" t="s">
        <v>222</v>
      </c>
      <c r="C813">
        <v>1252.47</v>
      </c>
      <c r="D813">
        <v>0</v>
      </c>
      <c r="E813" t="s">
        <v>212</v>
      </c>
      <c r="F813" t="s">
        <v>215</v>
      </c>
    </row>
    <row r="814" spans="1:6" x14ac:dyDescent="0.3">
      <c r="A814">
        <v>811</v>
      </c>
      <c r="B814" t="s">
        <v>222</v>
      </c>
      <c r="C814">
        <v>1252.47</v>
      </c>
      <c r="D814">
        <v>0</v>
      </c>
      <c r="E814" t="s">
        <v>212</v>
      </c>
      <c r="F814" t="s">
        <v>215</v>
      </c>
    </row>
    <row r="815" spans="1:6" x14ac:dyDescent="0.3">
      <c r="A815">
        <v>812</v>
      </c>
      <c r="B815" t="s">
        <v>222</v>
      </c>
      <c r="C815">
        <v>352.47</v>
      </c>
      <c r="D815">
        <v>0</v>
      </c>
      <c r="E815" t="s">
        <v>212</v>
      </c>
      <c r="F815" t="s">
        <v>215</v>
      </c>
    </row>
    <row r="816" spans="1:6" x14ac:dyDescent="0.3">
      <c r="A816">
        <v>813</v>
      </c>
      <c r="B816" t="s">
        <v>222</v>
      </c>
      <c r="C816">
        <v>2023.47</v>
      </c>
      <c r="D816">
        <v>0</v>
      </c>
      <c r="E816" t="s">
        <v>212</v>
      </c>
      <c r="F816" t="s">
        <v>215</v>
      </c>
    </row>
    <row r="817" spans="1:6" x14ac:dyDescent="0.3">
      <c r="A817">
        <v>814</v>
      </c>
      <c r="B817" t="s">
        <v>222</v>
      </c>
      <c r="C817">
        <v>1252.47</v>
      </c>
      <c r="D817">
        <v>0</v>
      </c>
      <c r="E817" t="s">
        <v>212</v>
      </c>
      <c r="F817" t="s">
        <v>215</v>
      </c>
    </row>
    <row r="818" spans="1:6" x14ac:dyDescent="0.3">
      <c r="A818">
        <v>815</v>
      </c>
      <c r="B818" t="s">
        <v>222</v>
      </c>
      <c r="C818">
        <v>1252.47</v>
      </c>
      <c r="D818">
        <v>0</v>
      </c>
      <c r="E818" t="s">
        <v>212</v>
      </c>
      <c r="F818" t="s">
        <v>215</v>
      </c>
    </row>
    <row r="819" spans="1:6" x14ac:dyDescent="0.3">
      <c r="A819">
        <v>816</v>
      </c>
      <c r="B819" t="s">
        <v>222</v>
      </c>
      <c r="C819">
        <v>1252.47</v>
      </c>
      <c r="D819">
        <v>0</v>
      </c>
      <c r="E819" t="s">
        <v>212</v>
      </c>
      <c r="F819" t="s">
        <v>215</v>
      </c>
    </row>
    <row r="820" spans="1:6" x14ac:dyDescent="0.3">
      <c r="A820">
        <v>817</v>
      </c>
      <c r="B820" t="s">
        <v>222</v>
      </c>
      <c r="C820">
        <v>1252.47</v>
      </c>
      <c r="D820">
        <v>0</v>
      </c>
      <c r="E820" t="s">
        <v>212</v>
      </c>
      <c r="F820" t="s">
        <v>215</v>
      </c>
    </row>
    <row r="821" spans="1:6" x14ac:dyDescent="0.3">
      <c r="A821">
        <v>818</v>
      </c>
      <c r="B821" t="s">
        <v>222</v>
      </c>
      <c r="C821">
        <v>2286.0700000000002</v>
      </c>
      <c r="D821">
        <v>0</v>
      </c>
      <c r="E821" t="s">
        <v>212</v>
      </c>
      <c r="F821" t="s">
        <v>215</v>
      </c>
    </row>
    <row r="822" spans="1:6" x14ac:dyDescent="0.3">
      <c r="A822">
        <v>819</v>
      </c>
      <c r="B822" t="s">
        <v>222</v>
      </c>
      <c r="C822">
        <v>251.8</v>
      </c>
      <c r="D822">
        <v>0</v>
      </c>
      <c r="E822" t="s">
        <v>212</v>
      </c>
      <c r="F822" t="s">
        <v>215</v>
      </c>
    </row>
    <row r="823" spans="1:6" x14ac:dyDescent="0.3">
      <c r="A823">
        <v>820</v>
      </c>
      <c r="B823" t="s">
        <v>222</v>
      </c>
      <c r="C823">
        <v>352.47</v>
      </c>
      <c r="D823">
        <v>0</v>
      </c>
      <c r="E823" t="s">
        <v>212</v>
      </c>
      <c r="F823" t="s">
        <v>215</v>
      </c>
    </row>
    <row r="824" spans="1:6" x14ac:dyDescent="0.3">
      <c r="A824">
        <v>821</v>
      </c>
      <c r="B824" t="s">
        <v>222</v>
      </c>
      <c r="C824">
        <v>1252.47</v>
      </c>
      <c r="D824">
        <v>0</v>
      </c>
      <c r="E824" t="s">
        <v>212</v>
      </c>
      <c r="F824" t="s">
        <v>215</v>
      </c>
    </row>
    <row r="825" spans="1:6" x14ac:dyDescent="0.3">
      <c r="A825">
        <v>822</v>
      </c>
      <c r="B825" t="s">
        <v>222</v>
      </c>
      <c r="C825">
        <v>2023.47</v>
      </c>
      <c r="D825">
        <v>0</v>
      </c>
      <c r="E825" t="s">
        <v>212</v>
      </c>
      <c r="F825" t="s">
        <v>215</v>
      </c>
    </row>
    <row r="826" spans="1:6" x14ac:dyDescent="0.3">
      <c r="A826">
        <v>823</v>
      </c>
      <c r="B826" t="s">
        <v>222</v>
      </c>
      <c r="C826">
        <v>1252.47</v>
      </c>
      <c r="D826">
        <v>0</v>
      </c>
      <c r="E826" t="s">
        <v>212</v>
      </c>
      <c r="F826" t="s">
        <v>215</v>
      </c>
    </row>
    <row r="827" spans="1:6" x14ac:dyDescent="0.3">
      <c r="A827">
        <v>824</v>
      </c>
      <c r="B827" t="s">
        <v>222</v>
      </c>
      <c r="C827">
        <v>1252.47</v>
      </c>
      <c r="D827">
        <v>0</v>
      </c>
      <c r="E827" t="s">
        <v>212</v>
      </c>
      <c r="F827" t="s">
        <v>215</v>
      </c>
    </row>
    <row r="828" spans="1:6" x14ac:dyDescent="0.3">
      <c r="A828">
        <v>825</v>
      </c>
      <c r="B828" t="s">
        <v>222</v>
      </c>
      <c r="C828">
        <v>352.47</v>
      </c>
      <c r="D828">
        <v>0</v>
      </c>
      <c r="E828" t="s">
        <v>212</v>
      </c>
      <c r="F828" t="s">
        <v>215</v>
      </c>
    </row>
    <row r="829" spans="1:6" x14ac:dyDescent="0.3">
      <c r="A829">
        <v>826</v>
      </c>
      <c r="B829" t="s">
        <v>222</v>
      </c>
      <c r="C829">
        <v>1252.47</v>
      </c>
      <c r="D829">
        <v>0</v>
      </c>
      <c r="E829" t="s">
        <v>212</v>
      </c>
      <c r="F829" t="s">
        <v>215</v>
      </c>
    </row>
    <row r="830" spans="1:6" x14ac:dyDescent="0.3">
      <c r="A830">
        <v>827</v>
      </c>
      <c r="B830" t="s">
        <v>222</v>
      </c>
      <c r="C830">
        <v>251.8</v>
      </c>
      <c r="D830">
        <v>0</v>
      </c>
      <c r="E830" t="s">
        <v>212</v>
      </c>
      <c r="F830" t="s">
        <v>215</v>
      </c>
    </row>
    <row r="831" spans="1:6" x14ac:dyDescent="0.3">
      <c r="A831">
        <v>828</v>
      </c>
      <c r="B831" t="s">
        <v>222</v>
      </c>
      <c r="C831">
        <v>1252.47</v>
      </c>
      <c r="D831">
        <v>0</v>
      </c>
      <c r="E831" t="s">
        <v>212</v>
      </c>
      <c r="F831" t="s">
        <v>215</v>
      </c>
    </row>
    <row r="832" spans="1:6" x14ac:dyDescent="0.3">
      <c r="A832">
        <v>829</v>
      </c>
      <c r="B832" t="s">
        <v>222</v>
      </c>
      <c r="C832">
        <v>1252.47</v>
      </c>
      <c r="D832">
        <v>0</v>
      </c>
      <c r="E832" t="s">
        <v>212</v>
      </c>
      <c r="F832" t="s">
        <v>215</v>
      </c>
    </row>
    <row r="833" spans="1:6" x14ac:dyDescent="0.3">
      <c r="A833">
        <v>830</v>
      </c>
      <c r="B833" t="s">
        <v>222</v>
      </c>
      <c r="C833">
        <v>251.8</v>
      </c>
      <c r="D833">
        <v>0</v>
      </c>
      <c r="E833" t="s">
        <v>212</v>
      </c>
      <c r="F833" t="s">
        <v>215</v>
      </c>
    </row>
    <row r="834" spans="1:6" x14ac:dyDescent="0.3">
      <c r="A834">
        <v>831</v>
      </c>
      <c r="B834" t="s">
        <v>222</v>
      </c>
      <c r="C834">
        <v>1268.3699999999999</v>
      </c>
      <c r="D834">
        <v>0</v>
      </c>
      <c r="E834" t="s">
        <v>212</v>
      </c>
      <c r="F834" t="s">
        <v>215</v>
      </c>
    </row>
    <row r="835" spans="1:6" x14ac:dyDescent="0.3">
      <c r="A835">
        <v>832</v>
      </c>
      <c r="B835" t="s">
        <v>222</v>
      </c>
      <c r="C835">
        <v>352.47</v>
      </c>
      <c r="D835">
        <v>0</v>
      </c>
      <c r="E835" t="s">
        <v>212</v>
      </c>
      <c r="F835" t="s">
        <v>215</v>
      </c>
    </row>
    <row r="836" spans="1:6" x14ac:dyDescent="0.3">
      <c r="A836">
        <v>833</v>
      </c>
      <c r="B836" t="s">
        <v>222</v>
      </c>
      <c r="C836">
        <v>8248.4699999999993</v>
      </c>
      <c r="D836">
        <v>0</v>
      </c>
      <c r="E836" t="s">
        <v>212</v>
      </c>
      <c r="F836" t="s">
        <v>215</v>
      </c>
    </row>
    <row r="837" spans="1:6" x14ac:dyDescent="0.3">
      <c r="A837">
        <v>834</v>
      </c>
      <c r="B837" t="s">
        <v>222</v>
      </c>
      <c r="C837">
        <v>1252.47</v>
      </c>
      <c r="D837">
        <v>0</v>
      </c>
      <c r="E837" t="s">
        <v>212</v>
      </c>
      <c r="F837" t="s">
        <v>215</v>
      </c>
    </row>
    <row r="838" spans="1:6" x14ac:dyDescent="0.3">
      <c r="A838">
        <v>835</v>
      </c>
      <c r="B838" t="s">
        <v>222</v>
      </c>
      <c r="C838">
        <v>1252.47</v>
      </c>
      <c r="D838">
        <v>0</v>
      </c>
      <c r="E838" t="s">
        <v>212</v>
      </c>
      <c r="F838" t="s">
        <v>215</v>
      </c>
    </row>
    <row r="839" spans="1:6" x14ac:dyDescent="0.3">
      <c r="A839">
        <v>836</v>
      </c>
      <c r="B839" t="s">
        <v>222</v>
      </c>
      <c r="C839">
        <v>1252.47</v>
      </c>
      <c r="D839">
        <v>0</v>
      </c>
      <c r="E839" t="s">
        <v>212</v>
      </c>
      <c r="F839" t="s">
        <v>215</v>
      </c>
    </row>
    <row r="840" spans="1:6" x14ac:dyDescent="0.3">
      <c r="A840">
        <v>837</v>
      </c>
      <c r="B840" t="s">
        <v>222</v>
      </c>
      <c r="C840">
        <v>352.47</v>
      </c>
      <c r="D840">
        <v>0</v>
      </c>
      <c r="E840" t="s">
        <v>212</v>
      </c>
      <c r="F840" t="s">
        <v>215</v>
      </c>
    </row>
    <row r="841" spans="1:6" x14ac:dyDescent="0.3">
      <c r="A841">
        <v>838</v>
      </c>
      <c r="B841" t="s">
        <v>222</v>
      </c>
      <c r="C841">
        <v>251.8</v>
      </c>
      <c r="D841">
        <v>0</v>
      </c>
      <c r="E841" t="s">
        <v>212</v>
      </c>
      <c r="F841" t="s">
        <v>215</v>
      </c>
    </row>
    <row r="842" spans="1:6" x14ac:dyDescent="0.3">
      <c r="A842">
        <v>839</v>
      </c>
      <c r="B842" t="s">
        <v>222</v>
      </c>
      <c r="C842">
        <v>352.47</v>
      </c>
      <c r="D842">
        <v>0</v>
      </c>
      <c r="E842" t="s">
        <v>212</v>
      </c>
      <c r="F842" t="s">
        <v>215</v>
      </c>
    </row>
    <row r="843" spans="1:6" x14ac:dyDescent="0.3">
      <c r="A843">
        <v>840</v>
      </c>
      <c r="B843" t="s">
        <v>222</v>
      </c>
      <c r="C843">
        <v>1252.47</v>
      </c>
      <c r="D843">
        <v>0</v>
      </c>
      <c r="E843" t="s">
        <v>212</v>
      </c>
      <c r="F843" t="s">
        <v>215</v>
      </c>
    </row>
    <row r="844" spans="1:6" x14ac:dyDescent="0.3">
      <c r="A844">
        <v>841</v>
      </c>
      <c r="B844" t="s">
        <v>222</v>
      </c>
      <c r="C844">
        <v>352.47</v>
      </c>
      <c r="D844">
        <v>0</v>
      </c>
      <c r="E844" t="s">
        <v>212</v>
      </c>
      <c r="F844" t="s">
        <v>215</v>
      </c>
    </row>
    <row r="845" spans="1:6" x14ac:dyDescent="0.3">
      <c r="A845">
        <v>842</v>
      </c>
      <c r="B845" t="s">
        <v>222</v>
      </c>
      <c r="C845">
        <v>352.47</v>
      </c>
      <c r="D845">
        <v>0</v>
      </c>
      <c r="E845" t="s">
        <v>212</v>
      </c>
      <c r="F845" t="s">
        <v>215</v>
      </c>
    </row>
    <row r="846" spans="1:6" x14ac:dyDescent="0.3">
      <c r="A846">
        <v>843</v>
      </c>
      <c r="B846" t="s">
        <v>222</v>
      </c>
      <c r="C846">
        <v>1252.47</v>
      </c>
      <c r="D846">
        <v>0</v>
      </c>
      <c r="E846" t="s">
        <v>212</v>
      </c>
      <c r="F846" t="s">
        <v>215</v>
      </c>
    </row>
    <row r="847" spans="1:6" x14ac:dyDescent="0.3">
      <c r="A847">
        <v>844</v>
      </c>
      <c r="B847" t="s">
        <v>222</v>
      </c>
      <c r="C847">
        <v>251.8</v>
      </c>
      <c r="D847">
        <v>0</v>
      </c>
      <c r="E847" t="s">
        <v>212</v>
      </c>
      <c r="F847" t="s">
        <v>215</v>
      </c>
    </row>
    <row r="848" spans="1:6" x14ac:dyDescent="0.3">
      <c r="A848">
        <v>845</v>
      </c>
      <c r="B848" t="s">
        <v>222</v>
      </c>
      <c r="C848">
        <v>352.47</v>
      </c>
      <c r="D848">
        <v>0</v>
      </c>
      <c r="E848" t="s">
        <v>212</v>
      </c>
      <c r="F848" t="s">
        <v>215</v>
      </c>
    </row>
    <row r="849" spans="1:6" x14ac:dyDescent="0.3">
      <c r="A849">
        <v>846</v>
      </c>
      <c r="B849" t="s">
        <v>222</v>
      </c>
      <c r="C849">
        <v>1252.47</v>
      </c>
      <c r="D849">
        <v>0</v>
      </c>
      <c r="E849" t="s">
        <v>212</v>
      </c>
      <c r="F849" t="s">
        <v>215</v>
      </c>
    </row>
    <row r="850" spans="1:6" x14ac:dyDescent="0.3">
      <c r="A850">
        <v>847</v>
      </c>
      <c r="B850" t="s">
        <v>222</v>
      </c>
      <c r="C850">
        <v>1252.47</v>
      </c>
      <c r="D850">
        <v>0</v>
      </c>
      <c r="E850" t="s">
        <v>212</v>
      </c>
      <c r="F850" t="s">
        <v>215</v>
      </c>
    </row>
    <row r="851" spans="1:6" x14ac:dyDescent="0.3">
      <c r="A851">
        <v>848</v>
      </c>
      <c r="B851" t="s">
        <v>222</v>
      </c>
      <c r="C851">
        <v>1252.47</v>
      </c>
      <c r="D851">
        <v>0</v>
      </c>
      <c r="E851" t="s">
        <v>212</v>
      </c>
      <c r="F851" t="s">
        <v>215</v>
      </c>
    </row>
    <row r="852" spans="1:6" x14ac:dyDescent="0.3">
      <c r="A852">
        <v>849</v>
      </c>
      <c r="B852" t="s">
        <v>222</v>
      </c>
      <c r="C852">
        <v>352.47</v>
      </c>
      <c r="D852">
        <v>0</v>
      </c>
      <c r="E852" t="s">
        <v>212</v>
      </c>
      <c r="F852" t="s">
        <v>215</v>
      </c>
    </row>
    <row r="853" spans="1:6" x14ac:dyDescent="0.3">
      <c r="A853">
        <v>850</v>
      </c>
      <c r="B853" t="s">
        <v>222</v>
      </c>
      <c r="C853">
        <v>1252.47</v>
      </c>
      <c r="D853">
        <v>0</v>
      </c>
      <c r="E853" t="s">
        <v>212</v>
      </c>
      <c r="F853" t="s">
        <v>215</v>
      </c>
    </row>
    <row r="854" spans="1:6" x14ac:dyDescent="0.3">
      <c r="A854">
        <v>851</v>
      </c>
      <c r="B854" t="s">
        <v>222</v>
      </c>
      <c r="C854">
        <v>352.47</v>
      </c>
      <c r="D854">
        <v>0</v>
      </c>
      <c r="E854" t="s">
        <v>212</v>
      </c>
      <c r="F854" t="s">
        <v>215</v>
      </c>
    </row>
    <row r="855" spans="1:6" x14ac:dyDescent="0.3">
      <c r="A855">
        <v>852</v>
      </c>
      <c r="B855" t="s">
        <v>222</v>
      </c>
      <c r="C855">
        <v>2023.47</v>
      </c>
      <c r="D855">
        <v>0</v>
      </c>
      <c r="E855" t="s">
        <v>212</v>
      </c>
      <c r="F855" t="s">
        <v>215</v>
      </c>
    </row>
    <row r="856" spans="1:6" x14ac:dyDescent="0.3">
      <c r="A856">
        <v>853</v>
      </c>
      <c r="B856" t="s">
        <v>222</v>
      </c>
      <c r="C856">
        <v>1252.47</v>
      </c>
      <c r="D856">
        <v>0</v>
      </c>
      <c r="E856" t="s">
        <v>212</v>
      </c>
      <c r="F856" t="s">
        <v>215</v>
      </c>
    </row>
    <row r="857" spans="1:6" x14ac:dyDescent="0.3">
      <c r="A857">
        <v>854</v>
      </c>
      <c r="B857" t="s">
        <v>222</v>
      </c>
      <c r="C857">
        <v>352.47</v>
      </c>
      <c r="D857">
        <v>0</v>
      </c>
      <c r="E857" t="s">
        <v>212</v>
      </c>
      <c r="F857" t="s">
        <v>215</v>
      </c>
    </row>
    <row r="858" spans="1:6" x14ac:dyDescent="0.3">
      <c r="A858">
        <v>855</v>
      </c>
      <c r="B858" t="s">
        <v>222</v>
      </c>
      <c r="C858">
        <v>352.47</v>
      </c>
      <c r="D858">
        <v>0</v>
      </c>
      <c r="E858" t="s">
        <v>212</v>
      </c>
      <c r="F858" t="s">
        <v>215</v>
      </c>
    </row>
    <row r="859" spans="1:6" x14ac:dyDescent="0.3">
      <c r="A859">
        <v>856</v>
      </c>
      <c r="B859" t="s">
        <v>222</v>
      </c>
      <c r="C859">
        <v>1252.47</v>
      </c>
      <c r="D859">
        <v>0</v>
      </c>
      <c r="E859" t="s">
        <v>212</v>
      </c>
      <c r="F859" t="s">
        <v>215</v>
      </c>
    </row>
    <row r="860" spans="1:6" x14ac:dyDescent="0.3">
      <c r="A860">
        <v>857</v>
      </c>
      <c r="B860" t="s">
        <v>222</v>
      </c>
      <c r="C860">
        <v>1252.47</v>
      </c>
      <c r="D860">
        <v>0</v>
      </c>
      <c r="E860" t="s">
        <v>212</v>
      </c>
      <c r="F860" t="s">
        <v>215</v>
      </c>
    </row>
    <row r="861" spans="1:6" x14ac:dyDescent="0.3">
      <c r="A861">
        <v>858</v>
      </c>
      <c r="B861" t="s">
        <v>222</v>
      </c>
      <c r="C861">
        <v>352.47</v>
      </c>
      <c r="D861">
        <v>0</v>
      </c>
      <c r="E861" t="s">
        <v>212</v>
      </c>
      <c r="F861" t="s">
        <v>215</v>
      </c>
    </row>
    <row r="862" spans="1:6" x14ac:dyDescent="0.3">
      <c r="A862">
        <v>859</v>
      </c>
      <c r="B862" t="s">
        <v>222</v>
      </c>
      <c r="C862">
        <v>1252.47</v>
      </c>
      <c r="D862">
        <v>0</v>
      </c>
      <c r="E862" t="s">
        <v>212</v>
      </c>
      <c r="F862" t="s">
        <v>215</v>
      </c>
    </row>
    <row r="863" spans="1:6" x14ac:dyDescent="0.3">
      <c r="A863">
        <v>860</v>
      </c>
      <c r="B863" t="s">
        <v>222</v>
      </c>
      <c r="C863">
        <v>2023.47</v>
      </c>
      <c r="D863">
        <v>0</v>
      </c>
      <c r="E863" t="s">
        <v>212</v>
      </c>
      <c r="F863" t="s">
        <v>215</v>
      </c>
    </row>
    <row r="864" spans="1:6" x14ac:dyDescent="0.3">
      <c r="A864">
        <v>861</v>
      </c>
      <c r="B864" t="s">
        <v>222</v>
      </c>
      <c r="C864">
        <v>1252.47</v>
      </c>
      <c r="D864">
        <v>0</v>
      </c>
      <c r="E864" t="s">
        <v>212</v>
      </c>
      <c r="F864" t="s">
        <v>215</v>
      </c>
    </row>
    <row r="865" spans="1:6" x14ac:dyDescent="0.3">
      <c r="A865">
        <v>862</v>
      </c>
      <c r="B865" t="s">
        <v>222</v>
      </c>
      <c r="C865">
        <v>1252.47</v>
      </c>
      <c r="D865">
        <v>0</v>
      </c>
      <c r="E865" t="s">
        <v>212</v>
      </c>
      <c r="F865" t="s">
        <v>215</v>
      </c>
    </row>
    <row r="866" spans="1:6" x14ac:dyDescent="0.3">
      <c r="A866">
        <v>863</v>
      </c>
      <c r="B866" t="s">
        <v>222</v>
      </c>
      <c r="C866">
        <v>1252.47</v>
      </c>
      <c r="D866">
        <v>0</v>
      </c>
      <c r="E866" t="s">
        <v>212</v>
      </c>
      <c r="F866" t="s">
        <v>215</v>
      </c>
    </row>
    <row r="867" spans="1:6" x14ac:dyDescent="0.3">
      <c r="A867">
        <v>864</v>
      </c>
      <c r="B867" t="s">
        <v>222</v>
      </c>
      <c r="C867">
        <v>1252.47</v>
      </c>
      <c r="D867">
        <v>0</v>
      </c>
      <c r="E867" t="s">
        <v>212</v>
      </c>
      <c r="F867" t="s">
        <v>215</v>
      </c>
    </row>
    <row r="868" spans="1:6" x14ac:dyDescent="0.3">
      <c r="A868">
        <v>865</v>
      </c>
      <c r="B868" t="s">
        <v>222</v>
      </c>
      <c r="C868">
        <v>1252.47</v>
      </c>
      <c r="D868">
        <v>0</v>
      </c>
      <c r="E868" t="s">
        <v>212</v>
      </c>
      <c r="F868" t="s">
        <v>215</v>
      </c>
    </row>
    <row r="869" spans="1:6" x14ac:dyDescent="0.3">
      <c r="A869">
        <v>866</v>
      </c>
      <c r="B869" t="s">
        <v>222</v>
      </c>
      <c r="C869">
        <v>352.47</v>
      </c>
      <c r="D869">
        <v>0</v>
      </c>
      <c r="E869" t="s">
        <v>212</v>
      </c>
      <c r="F869" t="s">
        <v>215</v>
      </c>
    </row>
    <row r="870" spans="1:6" x14ac:dyDescent="0.3">
      <c r="A870">
        <v>867</v>
      </c>
      <c r="B870" t="s">
        <v>222</v>
      </c>
      <c r="C870">
        <v>2678.2200000000003</v>
      </c>
      <c r="D870">
        <v>0</v>
      </c>
      <c r="E870" t="s">
        <v>212</v>
      </c>
      <c r="F870" t="s">
        <v>215</v>
      </c>
    </row>
    <row r="871" spans="1:6" x14ac:dyDescent="0.3">
      <c r="A871">
        <v>868</v>
      </c>
      <c r="B871" t="s">
        <v>222</v>
      </c>
      <c r="C871">
        <v>251.8</v>
      </c>
      <c r="D871">
        <v>0</v>
      </c>
      <c r="E871" t="s">
        <v>212</v>
      </c>
      <c r="F871" t="s">
        <v>215</v>
      </c>
    </row>
    <row r="872" spans="1:6" x14ac:dyDescent="0.3">
      <c r="A872">
        <v>869</v>
      </c>
      <c r="B872" t="s">
        <v>222</v>
      </c>
      <c r="C872">
        <v>1252.47</v>
      </c>
      <c r="D872">
        <v>0</v>
      </c>
      <c r="E872" t="s">
        <v>212</v>
      </c>
      <c r="F872" t="s">
        <v>215</v>
      </c>
    </row>
    <row r="873" spans="1:6" x14ac:dyDescent="0.3">
      <c r="A873">
        <v>870</v>
      </c>
      <c r="B873" t="s">
        <v>222</v>
      </c>
      <c r="C873">
        <v>352.47</v>
      </c>
      <c r="D873">
        <v>0</v>
      </c>
      <c r="E873" t="s">
        <v>212</v>
      </c>
      <c r="F873" t="s">
        <v>215</v>
      </c>
    </row>
    <row r="874" spans="1:6" x14ac:dyDescent="0.3">
      <c r="A874">
        <v>871</v>
      </c>
      <c r="B874" t="s">
        <v>222</v>
      </c>
      <c r="C874">
        <v>1252.47</v>
      </c>
      <c r="D874">
        <v>0</v>
      </c>
      <c r="E874" t="s">
        <v>212</v>
      </c>
      <c r="F874" t="s">
        <v>215</v>
      </c>
    </row>
    <row r="875" spans="1:6" x14ac:dyDescent="0.3">
      <c r="A875">
        <v>872</v>
      </c>
      <c r="B875" t="s">
        <v>222</v>
      </c>
      <c r="C875">
        <v>352.47</v>
      </c>
      <c r="D875">
        <v>0</v>
      </c>
      <c r="E875" t="s">
        <v>212</v>
      </c>
      <c r="F875" t="s">
        <v>215</v>
      </c>
    </row>
    <row r="876" spans="1:6" x14ac:dyDescent="0.3">
      <c r="A876">
        <v>873</v>
      </c>
      <c r="B876" t="s">
        <v>222</v>
      </c>
      <c r="C876">
        <v>352.47</v>
      </c>
      <c r="D876">
        <v>0</v>
      </c>
      <c r="E876" t="s">
        <v>212</v>
      </c>
      <c r="F876" t="s">
        <v>215</v>
      </c>
    </row>
    <row r="877" spans="1:6" x14ac:dyDescent="0.3">
      <c r="A877">
        <v>874</v>
      </c>
      <c r="B877" t="s">
        <v>222</v>
      </c>
      <c r="C877">
        <v>1252.47</v>
      </c>
      <c r="D877">
        <v>0</v>
      </c>
      <c r="E877" t="s">
        <v>212</v>
      </c>
      <c r="F877" t="s">
        <v>215</v>
      </c>
    </row>
    <row r="878" spans="1:6" x14ac:dyDescent="0.3">
      <c r="A878">
        <v>875</v>
      </c>
      <c r="B878" t="s">
        <v>222</v>
      </c>
      <c r="C878">
        <v>352.47</v>
      </c>
      <c r="D878">
        <v>0</v>
      </c>
      <c r="E878" t="s">
        <v>212</v>
      </c>
      <c r="F878" t="s">
        <v>215</v>
      </c>
    </row>
    <row r="879" spans="1:6" x14ac:dyDescent="0.3">
      <c r="A879">
        <v>876</v>
      </c>
      <c r="B879" t="s">
        <v>222</v>
      </c>
      <c r="C879">
        <v>1252.47</v>
      </c>
      <c r="D879">
        <v>0</v>
      </c>
      <c r="E879" t="s">
        <v>212</v>
      </c>
      <c r="F879" t="s">
        <v>215</v>
      </c>
    </row>
    <row r="880" spans="1:6" x14ac:dyDescent="0.3">
      <c r="A880">
        <v>877</v>
      </c>
      <c r="B880" t="s">
        <v>222</v>
      </c>
      <c r="C880">
        <v>2023.47</v>
      </c>
      <c r="D880">
        <v>0</v>
      </c>
      <c r="E880" t="s">
        <v>212</v>
      </c>
      <c r="F880" t="s">
        <v>215</v>
      </c>
    </row>
    <row r="881" spans="1:6" x14ac:dyDescent="0.3">
      <c r="A881">
        <v>878</v>
      </c>
      <c r="B881" t="s">
        <v>222</v>
      </c>
      <c r="C881">
        <v>1907.22</v>
      </c>
      <c r="D881">
        <v>0</v>
      </c>
      <c r="E881" t="s">
        <v>212</v>
      </c>
      <c r="F881" t="s">
        <v>215</v>
      </c>
    </row>
    <row r="882" spans="1:6" x14ac:dyDescent="0.3">
      <c r="A882">
        <v>879</v>
      </c>
      <c r="B882" t="s">
        <v>222</v>
      </c>
      <c r="C882">
        <v>352.47</v>
      </c>
      <c r="D882">
        <v>0</v>
      </c>
      <c r="E882" t="s">
        <v>212</v>
      </c>
      <c r="F882" t="s">
        <v>215</v>
      </c>
    </row>
    <row r="883" spans="1:6" x14ac:dyDescent="0.3">
      <c r="A883">
        <v>880</v>
      </c>
      <c r="B883" t="s">
        <v>222</v>
      </c>
      <c r="C883">
        <v>1252.47</v>
      </c>
      <c r="D883">
        <v>0</v>
      </c>
      <c r="E883" t="s">
        <v>212</v>
      </c>
      <c r="F883" t="s">
        <v>215</v>
      </c>
    </row>
    <row r="884" spans="1:6" x14ac:dyDescent="0.3">
      <c r="A884">
        <v>881</v>
      </c>
      <c r="B884" t="s">
        <v>222</v>
      </c>
      <c r="C884">
        <v>1252.47</v>
      </c>
      <c r="D884">
        <v>0</v>
      </c>
      <c r="E884" t="s">
        <v>212</v>
      </c>
      <c r="F884" t="s">
        <v>215</v>
      </c>
    </row>
    <row r="885" spans="1:6" x14ac:dyDescent="0.3">
      <c r="A885">
        <v>882</v>
      </c>
      <c r="B885" t="s">
        <v>222</v>
      </c>
      <c r="C885">
        <v>352.47</v>
      </c>
      <c r="D885">
        <v>0</v>
      </c>
      <c r="E885" t="s">
        <v>212</v>
      </c>
      <c r="F885" t="s">
        <v>215</v>
      </c>
    </row>
    <row r="886" spans="1:6" x14ac:dyDescent="0.3">
      <c r="A886">
        <v>883</v>
      </c>
      <c r="B886" t="s">
        <v>222</v>
      </c>
      <c r="C886">
        <v>1252.47</v>
      </c>
      <c r="D886">
        <v>0</v>
      </c>
      <c r="E886" t="s">
        <v>212</v>
      </c>
      <c r="F886" t="s">
        <v>215</v>
      </c>
    </row>
    <row r="887" spans="1:6" x14ac:dyDescent="0.3">
      <c r="A887">
        <v>884</v>
      </c>
      <c r="B887" t="s">
        <v>222</v>
      </c>
      <c r="C887">
        <v>1252.47</v>
      </c>
      <c r="D887">
        <v>0</v>
      </c>
      <c r="E887" t="s">
        <v>212</v>
      </c>
      <c r="F887" t="s">
        <v>215</v>
      </c>
    </row>
    <row r="888" spans="1:6" x14ac:dyDescent="0.3">
      <c r="A888">
        <v>885</v>
      </c>
      <c r="B888" t="s">
        <v>222</v>
      </c>
      <c r="C888">
        <v>1252.47</v>
      </c>
      <c r="D888">
        <v>0</v>
      </c>
      <c r="E888" t="s">
        <v>212</v>
      </c>
      <c r="F888" t="s">
        <v>215</v>
      </c>
    </row>
    <row r="889" spans="1:6" x14ac:dyDescent="0.3">
      <c r="A889">
        <v>886</v>
      </c>
      <c r="B889" t="s">
        <v>222</v>
      </c>
      <c r="C889">
        <v>490.3</v>
      </c>
      <c r="D889">
        <v>0</v>
      </c>
      <c r="E889" t="s">
        <v>212</v>
      </c>
      <c r="F889" t="s">
        <v>215</v>
      </c>
    </row>
    <row r="890" spans="1:6" x14ac:dyDescent="0.3">
      <c r="A890">
        <v>887</v>
      </c>
      <c r="B890" t="s">
        <v>222</v>
      </c>
      <c r="C890">
        <v>1907.22</v>
      </c>
      <c r="D890">
        <v>0</v>
      </c>
      <c r="E890" t="s">
        <v>212</v>
      </c>
      <c r="F890" t="s">
        <v>215</v>
      </c>
    </row>
    <row r="891" spans="1:6" x14ac:dyDescent="0.3">
      <c r="A891">
        <v>888</v>
      </c>
      <c r="B891" t="s">
        <v>222</v>
      </c>
      <c r="C891">
        <v>352.47</v>
      </c>
      <c r="D891">
        <v>0</v>
      </c>
      <c r="E891" t="s">
        <v>212</v>
      </c>
      <c r="F891" t="s">
        <v>215</v>
      </c>
    </row>
    <row r="892" spans="1:6" x14ac:dyDescent="0.3">
      <c r="A892">
        <v>889</v>
      </c>
      <c r="B892" t="s">
        <v>222</v>
      </c>
      <c r="C892">
        <v>352.47</v>
      </c>
      <c r="D892">
        <v>0</v>
      </c>
      <c r="E892" t="s">
        <v>212</v>
      </c>
      <c r="F892" t="s">
        <v>215</v>
      </c>
    </row>
    <row r="893" spans="1:6" x14ac:dyDescent="0.3">
      <c r="A893">
        <v>890</v>
      </c>
      <c r="B893" t="s">
        <v>222</v>
      </c>
      <c r="C893">
        <v>352.47</v>
      </c>
      <c r="D893">
        <v>0</v>
      </c>
      <c r="E893" t="s">
        <v>212</v>
      </c>
      <c r="F893" t="s">
        <v>215</v>
      </c>
    </row>
    <row r="894" spans="1:6" x14ac:dyDescent="0.3">
      <c r="A894">
        <v>891</v>
      </c>
      <c r="B894" t="s">
        <v>222</v>
      </c>
      <c r="C894">
        <v>1252.47</v>
      </c>
      <c r="D894">
        <v>0</v>
      </c>
      <c r="E894" t="s">
        <v>212</v>
      </c>
      <c r="F894" t="s">
        <v>215</v>
      </c>
    </row>
    <row r="895" spans="1:6" x14ac:dyDescent="0.3">
      <c r="A895">
        <v>892</v>
      </c>
      <c r="B895" t="s">
        <v>222</v>
      </c>
      <c r="C895">
        <v>1252.47</v>
      </c>
      <c r="D895">
        <v>0</v>
      </c>
      <c r="E895" t="s">
        <v>212</v>
      </c>
      <c r="F895" t="s">
        <v>215</v>
      </c>
    </row>
    <row r="896" spans="1:6" x14ac:dyDescent="0.3">
      <c r="A896">
        <v>893</v>
      </c>
      <c r="B896" t="s">
        <v>222</v>
      </c>
      <c r="C896">
        <v>352.47</v>
      </c>
      <c r="D896">
        <v>0</v>
      </c>
      <c r="E896" t="s">
        <v>212</v>
      </c>
      <c r="F896" t="s">
        <v>215</v>
      </c>
    </row>
    <row r="897" spans="1:6" x14ac:dyDescent="0.3">
      <c r="A897">
        <v>894</v>
      </c>
      <c r="B897" t="s">
        <v>222</v>
      </c>
      <c r="C897">
        <v>1252.47</v>
      </c>
      <c r="D897">
        <v>0</v>
      </c>
      <c r="E897" t="s">
        <v>212</v>
      </c>
      <c r="F897" t="s">
        <v>215</v>
      </c>
    </row>
    <row r="898" spans="1:6" x14ac:dyDescent="0.3">
      <c r="A898">
        <v>895</v>
      </c>
      <c r="B898" t="s">
        <v>222</v>
      </c>
      <c r="C898">
        <v>352.47</v>
      </c>
      <c r="D898">
        <v>0</v>
      </c>
      <c r="E898" t="s">
        <v>212</v>
      </c>
      <c r="F898" t="s">
        <v>215</v>
      </c>
    </row>
    <row r="899" spans="1:6" x14ac:dyDescent="0.3">
      <c r="A899">
        <v>896</v>
      </c>
      <c r="B899" t="s">
        <v>222</v>
      </c>
      <c r="C899">
        <v>352.47</v>
      </c>
      <c r="D899">
        <v>0</v>
      </c>
      <c r="E899" t="s">
        <v>212</v>
      </c>
      <c r="F899" t="s">
        <v>215</v>
      </c>
    </row>
    <row r="900" spans="1:6" x14ac:dyDescent="0.3">
      <c r="A900">
        <v>897</v>
      </c>
      <c r="B900" t="s">
        <v>222</v>
      </c>
      <c r="C900">
        <v>352.47</v>
      </c>
      <c r="D900">
        <v>0</v>
      </c>
      <c r="E900" t="s">
        <v>212</v>
      </c>
      <c r="F900" t="s">
        <v>215</v>
      </c>
    </row>
    <row r="901" spans="1:6" x14ac:dyDescent="0.3">
      <c r="A901">
        <v>898</v>
      </c>
      <c r="B901" t="s">
        <v>222</v>
      </c>
      <c r="C901">
        <v>2023.47</v>
      </c>
      <c r="D901">
        <v>0</v>
      </c>
      <c r="E901" t="s">
        <v>212</v>
      </c>
      <c r="F901" t="s">
        <v>215</v>
      </c>
    </row>
    <row r="902" spans="1:6" x14ac:dyDescent="0.3">
      <c r="A902">
        <v>899</v>
      </c>
      <c r="B902" t="s">
        <v>222</v>
      </c>
      <c r="C902">
        <v>1252.47</v>
      </c>
      <c r="D902">
        <v>0</v>
      </c>
      <c r="E902" t="s">
        <v>212</v>
      </c>
      <c r="F902" t="s">
        <v>215</v>
      </c>
    </row>
    <row r="903" spans="1:6" x14ac:dyDescent="0.3">
      <c r="A903">
        <v>900</v>
      </c>
      <c r="B903" t="s">
        <v>222</v>
      </c>
      <c r="C903">
        <v>1252.47</v>
      </c>
      <c r="D903">
        <v>0</v>
      </c>
      <c r="E903" t="s">
        <v>212</v>
      </c>
      <c r="F903" t="s">
        <v>215</v>
      </c>
    </row>
    <row r="904" spans="1:6" x14ac:dyDescent="0.3">
      <c r="A904">
        <v>901</v>
      </c>
      <c r="B904" t="s">
        <v>222</v>
      </c>
      <c r="C904">
        <v>1252.47</v>
      </c>
      <c r="D904">
        <v>0</v>
      </c>
      <c r="E904" t="s">
        <v>212</v>
      </c>
      <c r="F904" t="s">
        <v>215</v>
      </c>
    </row>
    <row r="905" spans="1:6" x14ac:dyDescent="0.3">
      <c r="A905">
        <v>902</v>
      </c>
      <c r="B905" t="s">
        <v>222</v>
      </c>
      <c r="C905">
        <v>352.47</v>
      </c>
      <c r="D905">
        <v>0</v>
      </c>
      <c r="E905" t="s">
        <v>212</v>
      </c>
      <c r="F905" t="s">
        <v>215</v>
      </c>
    </row>
    <row r="906" spans="1:6" x14ac:dyDescent="0.3">
      <c r="A906">
        <v>903</v>
      </c>
      <c r="B906" t="s">
        <v>222</v>
      </c>
      <c r="C906">
        <v>1252.47</v>
      </c>
      <c r="D906">
        <v>0</v>
      </c>
      <c r="E906" t="s">
        <v>212</v>
      </c>
      <c r="F906" t="s">
        <v>215</v>
      </c>
    </row>
    <row r="907" spans="1:6" x14ac:dyDescent="0.3">
      <c r="A907">
        <v>904</v>
      </c>
      <c r="B907" t="s">
        <v>222</v>
      </c>
      <c r="C907">
        <v>352.47</v>
      </c>
      <c r="D907">
        <v>0</v>
      </c>
      <c r="E907" t="s">
        <v>212</v>
      </c>
      <c r="F907" t="s">
        <v>215</v>
      </c>
    </row>
    <row r="908" spans="1:6" x14ac:dyDescent="0.3">
      <c r="A908">
        <v>905</v>
      </c>
      <c r="B908" t="s">
        <v>222</v>
      </c>
      <c r="C908">
        <v>1252.47</v>
      </c>
      <c r="D908">
        <v>0</v>
      </c>
      <c r="E908" t="s">
        <v>212</v>
      </c>
      <c r="F908" t="s">
        <v>215</v>
      </c>
    </row>
    <row r="909" spans="1:6" x14ac:dyDescent="0.3">
      <c r="A909">
        <v>906</v>
      </c>
      <c r="B909" t="s">
        <v>222</v>
      </c>
      <c r="C909">
        <v>1252.47</v>
      </c>
      <c r="D909">
        <v>0</v>
      </c>
      <c r="E909" t="s">
        <v>212</v>
      </c>
      <c r="F909" t="s">
        <v>215</v>
      </c>
    </row>
    <row r="910" spans="1:6" x14ac:dyDescent="0.3">
      <c r="A910">
        <v>907</v>
      </c>
      <c r="B910" t="s">
        <v>222</v>
      </c>
      <c r="C910">
        <v>1252.47</v>
      </c>
      <c r="D910">
        <v>0</v>
      </c>
      <c r="E910" t="s">
        <v>212</v>
      </c>
      <c r="F910" t="s">
        <v>215</v>
      </c>
    </row>
    <row r="911" spans="1:6" x14ac:dyDescent="0.3">
      <c r="A911">
        <v>908</v>
      </c>
      <c r="B911" t="s">
        <v>222</v>
      </c>
      <c r="C911">
        <v>352.47</v>
      </c>
      <c r="D911">
        <v>0</v>
      </c>
      <c r="E911" t="s">
        <v>212</v>
      </c>
      <c r="F911" t="s">
        <v>215</v>
      </c>
    </row>
    <row r="912" spans="1:6" x14ac:dyDescent="0.3">
      <c r="A912">
        <v>909</v>
      </c>
      <c r="B912" t="s">
        <v>222</v>
      </c>
      <c r="C912">
        <v>1252.47</v>
      </c>
      <c r="D912">
        <v>0</v>
      </c>
      <c r="E912" t="s">
        <v>212</v>
      </c>
      <c r="F912" t="s">
        <v>215</v>
      </c>
    </row>
    <row r="913" spans="1:6" x14ac:dyDescent="0.3">
      <c r="A913">
        <v>910</v>
      </c>
      <c r="B913" t="s">
        <v>222</v>
      </c>
      <c r="C913">
        <v>352.47</v>
      </c>
      <c r="D913">
        <v>0</v>
      </c>
      <c r="E913" t="s">
        <v>212</v>
      </c>
      <c r="F913" t="s">
        <v>215</v>
      </c>
    </row>
    <row r="914" spans="1:6" x14ac:dyDescent="0.3">
      <c r="A914">
        <v>911</v>
      </c>
      <c r="B914" t="s">
        <v>222</v>
      </c>
      <c r="C914">
        <v>2023.47</v>
      </c>
      <c r="D914">
        <v>0</v>
      </c>
      <c r="E914" t="s">
        <v>212</v>
      </c>
      <c r="F914" t="s">
        <v>215</v>
      </c>
    </row>
    <row r="915" spans="1:6" x14ac:dyDescent="0.3">
      <c r="A915">
        <v>912</v>
      </c>
      <c r="B915" t="s">
        <v>222</v>
      </c>
      <c r="C915">
        <v>352.47</v>
      </c>
      <c r="D915">
        <v>0</v>
      </c>
      <c r="E915" t="s">
        <v>212</v>
      </c>
      <c r="F915" t="s">
        <v>215</v>
      </c>
    </row>
    <row r="916" spans="1:6" x14ac:dyDescent="0.3">
      <c r="A916">
        <v>913</v>
      </c>
      <c r="B916" t="s">
        <v>222</v>
      </c>
      <c r="C916">
        <v>1252.47</v>
      </c>
      <c r="D916">
        <v>0</v>
      </c>
      <c r="E916" t="s">
        <v>212</v>
      </c>
      <c r="F916" t="s">
        <v>215</v>
      </c>
    </row>
    <row r="917" spans="1:6" x14ac:dyDescent="0.3">
      <c r="A917">
        <v>914</v>
      </c>
      <c r="B917" t="s">
        <v>222</v>
      </c>
      <c r="C917">
        <v>352.47</v>
      </c>
      <c r="D917">
        <v>0</v>
      </c>
      <c r="E917" t="s">
        <v>212</v>
      </c>
      <c r="F917" t="s">
        <v>215</v>
      </c>
    </row>
    <row r="918" spans="1:6" x14ac:dyDescent="0.3">
      <c r="A918">
        <v>915</v>
      </c>
      <c r="B918" t="s">
        <v>222</v>
      </c>
      <c r="C918">
        <v>352.47</v>
      </c>
      <c r="D918">
        <v>0</v>
      </c>
      <c r="E918" t="s">
        <v>212</v>
      </c>
      <c r="F918" t="s">
        <v>215</v>
      </c>
    </row>
    <row r="919" spans="1:6" x14ac:dyDescent="0.3">
      <c r="A919">
        <v>916</v>
      </c>
      <c r="B919" t="s">
        <v>222</v>
      </c>
      <c r="C919">
        <v>1252.47</v>
      </c>
      <c r="D919">
        <v>0</v>
      </c>
      <c r="E919" t="s">
        <v>212</v>
      </c>
      <c r="F919" t="s">
        <v>215</v>
      </c>
    </row>
    <row r="920" spans="1:6" x14ac:dyDescent="0.3">
      <c r="A920">
        <v>917</v>
      </c>
      <c r="B920" t="s">
        <v>222</v>
      </c>
      <c r="C920">
        <v>1252.47</v>
      </c>
      <c r="D920">
        <v>0</v>
      </c>
      <c r="E920" t="s">
        <v>212</v>
      </c>
      <c r="F920" t="s">
        <v>215</v>
      </c>
    </row>
    <row r="921" spans="1:6" x14ac:dyDescent="0.3">
      <c r="A921">
        <v>918</v>
      </c>
      <c r="B921" t="s">
        <v>222</v>
      </c>
      <c r="C921">
        <v>1252.47</v>
      </c>
      <c r="D921">
        <v>0</v>
      </c>
      <c r="E921" t="s">
        <v>212</v>
      </c>
      <c r="F921" t="s">
        <v>215</v>
      </c>
    </row>
    <row r="922" spans="1:6" x14ac:dyDescent="0.3">
      <c r="A922">
        <v>919</v>
      </c>
      <c r="B922" t="s">
        <v>222</v>
      </c>
      <c r="C922">
        <v>352.47</v>
      </c>
      <c r="D922">
        <v>0</v>
      </c>
      <c r="E922" t="s">
        <v>212</v>
      </c>
      <c r="F922" t="s">
        <v>215</v>
      </c>
    </row>
    <row r="923" spans="1:6" x14ac:dyDescent="0.3">
      <c r="A923">
        <v>920</v>
      </c>
      <c r="B923" t="s">
        <v>222</v>
      </c>
      <c r="C923">
        <v>1252.47</v>
      </c>
      <c r="D923">
        <v>0</v>
      </c>
      <c r="E923" t="s">
        <v>212</v>
      </c>
      <c r="F923" t="s">
        <v>215</v>
      </c>
    </row>
    <row r="924" spans="1:6" x14ac:dyDescent="0.3">
      <c r="A924">
        <v>921</v>
      </c>
      <c r="B924" t="s">
        <v>222</v>
      </c>
      <c r="C924">
        <v>2678.2200000000003</v>
      </c>
      <c r="D924">
        <v>0</v>
      </c>
      <c r="E924" t="s">
        <v>212</v>
      </c>
      <c r="F924" t="s">
        <v>215</v>
      </c>
    </row>
    <row r="925" spans="1:6" x14ac:dyDescent="0.3">
      <c r="A925">
        <v>922</v>
      </c>
      <c r="B925" t="s">
        <v>222</v>
      </c>
      <c r="C925">
        <v>251.8</v>
      </c>
      <c r="D925">
        <v>0</v>
      </c>
      <c r="E925" t="s">
        <v>212</v>
      </c>
      <c r="F925" t="s">
        <v>215</v>
      </c>
    </row>
    <row r="926" spans="1:6" x14ac:dyDescent="0.3">
      <c r="A926">
        <v>923</v>
      </c>
      <c r="B926" t="s">
        <v>222</v>
      </c>
      <c r="C926">
        <v>1252.47</v>
      </c>
      <c r="D926">
        <v>0</v>
      </c>
      <c r="E926" t="s">
        <v>212</v>
      </c>
      <c r="F926" t="s">
        <v>215</v>
      </c>
    </row>
    <row r="927" spans="1:6" x14ac:dyDescent="0.3">
      <c r="A927">
        <v>924</v>
      </c>
      <c r="B927" t="s">
        <v>222</v>
      </c>
      <c r="C927">
        <v>1252.47</v>
      </c>
      <c r="D927">
        <v>0</v>
      </c>
      <c r="E927" t="s">
        <v>212</v>
      </c>
      <c r="F927" t="s">
        <v>215</v>
      </c>
    </row>
    <row r="928" spans="1:6" x14ac:dyDescent="0.3">
      <c r="A928">
        <v>925</v>
      </c>
      <c r="B928" t="s">
        <v>222</v>
      </c>
      <c r="C928">
        <v>1907.22</v>
      </c>
      <c r="D928">
        <v>0</v>
      </c>
      <c r="E928" t="s">
        <v>212</v>
      </c>
      <c r="F928" t="s">
        <v>215</v>
      </c>
    </row>
    <row r="929" spans="1:6" x14ac:dyDescent="0.3">
      <c r="A929">
        <v>926</v>
      </c>
      <c r="B929" t="s">
        <v>222</v>
      </c>
      <c r="C929">
        <v>1252.47</v>
      </c>
      <c r="D929">
        <v>0</v>
      </c>
      <c r="E929" t="s">
        <v>212</v>
      </c>
      <c r="F929" t="s">
        <v>215</v>
      </c>
    </row>
    <row r="930" spans="1:6" x14ac:dyDescent="0.3">
      <c r="A930">
        <v>927</v>
      </c>
      <c r="B930" t="s">
        <v>222</v>
      </c>
      <c r="C930">
        <v>352.47</v>
      </c>
      <c r="D930">
        <v>0</v>
      </c>
      <c r="E930" t="s">
        <v>212</v>
      </c>
      <c r="F930" t="s">
        <v>215</v>
      </c>
    </row>
    <row r="931" spans="1:6" x14ac:dyDescent="0.3">
      <c r="A931">
        <v>928</v>
      </c>
      <c r="B931" t="s">
        <v>222</v>
      </c>
      <c r="C931">
        <v>352.47</v>
      </c>
      <c r="D931">
        <v>0</v>
      </c>
      <c r="E931" t="s">
        <v>212</v>
      </c>
      <c r="F931" t="s">
        <v>215</v>
      </c>
    </row>
    <row r="932" spans="1:6" x14ac:dyDescent="0.3">
      <c r="A932">
        <v>929</v>
      </c>
      <c r="B932" t="s">
        <v>222</v>
      </c>
      <c r="C932">
        <v>1252.47</v>
      </c>
      <c r="D932">
        <v>0</v>
      </c>
      <c r="E932" t="s">
        <v>212</v>
      </c>
      <c r="F932" t="s">
        <v>215</v>
      </c>
    </row>
    <row r="933" spans="1:6" x14ac:dyDescent="0.3">
      <c r="A933">
        <v>930</v>
      </c>
      <c r="B933" t="s">
        <v>222</v>
      </c>
      <c r="C933">
        <v>1252.47</v>
      </c>
      <c r="D933">
        <v>0</v>
      </c>
      <c r="E933" t="s">
        <v>212</v>
      </c>
      <c r="F933" t="s">
        <v>215</v>
      </c>
    </row>
    <row r="934" spans="1:6" x14ac:dyDescent="0.3">
      <c r="A934">
        <v>931</v>
      </c>
      <c r="B934" t="s">
        <v>222</v>
      </c>
      <c r="C934">
        <v>352.47</v>
      </c>
      <c r="D934">
        <v>0</v>
      </c>
      <c r="E934" t="s">
        <v>212</v>
      </c>
      <c r="F934" t="s">
        <v>215</v>
      </c>
    </row>
    <row r="935" spans="1:6" x14ac:dyDescent="0.3">
      <c r="A935">
        <v>932</v>
      </c>
      <c r="B935" t="s">
        <v>222</v>
      </c>
      <c r="C935">
        <v>1252.47</v>
      </c>
      <c r="D935">
        <v>0</v>
      </c>
      <c r="E935" t="s">
        <v>212</v>
      </c>
      <c r="F935" t="s">
        <v>215</v>
      </c>
    </row>
    <row r="936" spans="1:6" x14ac:dyDescent="0.3">
      <c r="A936">
        <v>933</v>
      </c>
      <c r="B936" t="s">
        <v>222</v>
      </c>
      <c r="C936">
        <v>1252.47</v>
      </c>
      <c r="D936">
        <v>0</v>
      </c>
      <c r="E936" t="s">
        <v>212</v>
      </c>
      <c r="F936" t="s">
        <v>215</v>
      </c>
    </row>
    <row r="937" spans="1:6" x14ac:dyDescent="0.3">
      <c r="A937">
        <v>934</v>
      </c>
      <c r="B937" t="s">
        <v>222</v>
      </c>
      <c r="C937">
        <v>1252.47</v>
      </c>
      <c r="D937">
        <v>0</v>
      </c>
      <c r="E937" t="s">
        <v>212</v>
      </c>
      <c r="F937" t="s">
        <v>215</v>
      </c>
    </row>
    <row r="938" spans="1:6" x14ac:dyDescent="0.3">
      <c r="A938">
        <v>935</v>
      </c>
      <c r="B938" t="s">
        <v>222</v>
      </c>
      <c r="C938">
        <v>352.47</v>
      </c>
      <c r="D938">
        <v>0</v>
      </c>
      <c r="E938" t="s">
        <v>212</v>
      </c>
      <c r="F938" t="s">
        <v>215</v>
      </c>
    </row>
    <row r="939" spans="1:6" x14ac:dyDescent="0.3">
      <c r="A939">
        <v>936</v>
      </c>
      <c r="B939" t="s">
        <v>222</v>
      </c>
      <c r="C939">
        <v>1252.47</v>
      </c>
      <c r="D939">
        <v>0</v>
      </c>
      <c r="E939" t="s">
        <v>212</v>
      </c>
      <c r="F939" t="s">
        <v>215</v>
      </c>
    </row>
    <row r="940" spans="1:6" x14ac:dyDescent="0.3">
      <c r="A940">
        <v>937</v>
      </c>
      <c r="B940" t="s">
        <v>222</v>
      </c>
      <c r="C940">
        <v>1252.47</v>
      </c>
      <c r="D940">
        <v>0</v>
      </c>
      <c r="E940" t="s">
        <v>212</v>
      </c>
      <c r="F940" t="s">
        <v>215</v>
      </c>
    </row>
    <row r="941" spans="1:6" x14ac:dyDescent="0.3">
      <c r="A941">
        <v>938</v>
      </c>
      <c r="B941" t="s">
        <v>222</v>
      </c>
      <c r="C941">
        <v>352.47</v>
      </c>
      <c r="D941">
        <v>0</v>
      </c>
      <c r="E941" t="s">
        <v>212</v>
      </c>
      <c r="F941" t="s">
        <v>215</v>
      </c>
    </row>
    <row r="942" spans="1:6" x14ac:dyDescent="0.3">
      <c r="A942">
        <v>939</v>
      </c>
      <c r="B942" t="s">
        <v>222</v>
      </c>
      <c r="C942">
        <v>1252.47</v>
      </c>
      <c r="D942">
        <v>0</v>
      </c>
      <c r="E942" t="s">
        <v>212</v>
      </c>
      <c r="F942" t="s">
        <v>215</v>
      </c>
    </row>
    <row r="943" spans="1:6" x14ac:dyDescent="0.3">
      <c r="A943">
        <v>940</v>
      </c>
      <c r="B943" t="s">
        <v>222</v>
      </c>
      <c r="C943">
        <v>251.8</v>
      </c>
      <c r="D943">
        <v>0</v>
      </c>
      <c r="E943" t="s">
        <v>212</v>
      </c>
      <c r="F943" t="s">
        <v>215</v>
      </c>
    </row>
    <row r="944" spans="1:6" x14ac:dyDescent="0.3">
      <c r="A944">
        <v>941</v>
      </c>
      <c r="B944" t="s">
        <v>222</v>
      </c>
      <c r="C944">
        <v>1252.47</v>
      </c>
      <c r="D944">
        <v>0</v>
      </c>
      <c r="E944" t="s">
        <v>212</v>
      </c>
      <c r="F944" t="s">
        <v>215</v>
      </c>
    </row>
    <row r="945" spans="1:6" x14ac:dyDescent="0.3">
      <c r="A945">
        <v>942</v>
      </c>
      <c r="B945" t="s">
        <v>222</v>
      </c>
      <c r="C945">
        <v>1252.47</v>
      </c>
      <c r="D945">
        <v>0</v>
      </c>
      <c r="E945" t="s">
        <v>212</v>
      </c>
      <c r="F945" t="s">
        <v>215</v>
      </c>
    </row>
    <row r="946" spans="1:6" x14ac:dyDescent="0.3">
      <c r="A946">
        <v>943</v>
      </c>
      <c r="B946" t="s">
        <v>222</v>
      </c>
      <c r="C946">
        <v>1252.47</v>
      </c>
      <c r="D946">
        <v>0</v>
      </c>
      <c r="E946" t="s">
        <v>212</v>
      </c>
      <c r="F946" t="s">
        <v>215</v>
      </c>
    </row>
    <row r="947" spans="1:6" x14ac:dyDescent="0.3">
      <c r="A947">
        <v>944</v>
      </c>
      <c r="B947" t="s">
        <v>222</v>
      </c>
      <c r="C947">
        <v>1252.47</v>
      </c>
      <c r="D947">
        <v>0</v>
      </c>
      <c r="E947" t="s">
        <v>212</v>
      </c>
      <c r="F947" t="s">
        <v>215</v>
      </c>
    </row>
    <row r="948" spans="1:6" x14ac:dyDescent="0.3">
      <c r="A948">
        <v>945</v>
      </c>
      <c r="B948" t="s">
        <v>222</v>
      </c>
      <c r="C948">
        <v>251.8</v>
      </c>
      <c r="D948">
        <v>0</v>
      </c>
      <c r="E948" t="s">
        <v>212</v>
      </c>
      <c r="F948" t="s">
        <v>215</v>
      </c>
    </row>
    <row r="949" spans="1:6" x14ac:dyDescent="0.3">
      <c r="A949">
        <v>946</v>
      </c>
      <c r="B949" t="s">
        <v>222</v>
      </c>
      <c r="C949">
        <v>1252.47</v>
      </c>
      <c r="D949">
        <v>0</v>
      </c>
      <c r="E949" t="s">
        <v>212</v>
      </c>
      <c r="F949" t="s">
        <v>215</v>
      </c>
    </row>
    <row r="950" spans="1:6" x14ac:dyDescent="0.3">
      <c r="A950">
        <v>947</v>
      </c>
      <c r="B950" t="s">
        <v>222</v>
      </c>
      <c r="C950">
        <v>1252.47</v>
      </c>
      <c r="D950">
        <v>0</v>
      </c>
      <c r="E950" t="s">
        <v>212</v>
      </c>
      <c r="F950" t="s">
        <v>215</v>
      </c>
    </row>
    <row r="951" spans="1:6" x14ac:dyDescent="0.3">
      <c r="A951">
        <v>948</v>
      </c>
      <c r="B951" t="s">
        <v>222</v>
      </c>
      <c r="C951">
        <v>352.47</v>
      </c>
      <c r="D951">
        <v>0</v>
      </c>
      <c r="E951" t="s">
        <v>212</v>
      </c>
      <c r="F951" t="s">
        <v>215</v>
      </c>
    </row>
    <row r="952" spans="1:6" x14ac:dyDescent="0.3">
      <c r="A952">
        <v>949</v>
      </c>
      <c r="B952" t="s">
        <v>222</v>
      </c>
      <c r="C952">
        <v>1252.47</v>
      </c>
      <c r="D952">
        <v>0</v>
      </c>
      <c r="E952" t="s">
        <v>212</v>
      </c>
      <c r="F952" t="s">
        <v>215</v>
      </c>
    </row>
    <row r="953" spans="1:6" x14ac:dyDescent="0.3">
      <c r="A953">
        <v>950</v>
      </c>
      <c r="B953" t="s">
        <v>222</v>
      </c>
      <c r="C953">
        <v>352.47</v>
      </c>
      <c r="D953">
        <v>0</v>
      </c>
      <c r="E953" t="s">
        <v>212</v>
      </c>
      <c r="F953" t="s">
        <v>215</v>
      </c>
    </row>
    <row r="954" spans="1:6" x14ac:dyDescent="0.3">
      <c r="A954">
        <v>951</v>
      </c>
      <c r="B954" t="s">
        <v>222</v>
      </c>
      <c r="C954">
        <v>1907.22</v>
      </c>
      <c r="D954">
        <v>0</v>
      </c>
      <c r="E954" t="s">
        <v>212</v>
      </c>
      <c r="F954" t="s">
        <v>215</v>
      </c>
    </row>
    <row r="955" spans="1:6" x14ac:dyDescent="0.3">
      <c r="A955">
        <v>952</v>
      </c>
      <c r="B955" t="s">
        <v>222</v>
      </c>
      <c r="C955">
        <v>1252.47</v>
      </c>
      <c r="D955">
        <v>0</v>
      </c>
      <c r="E955" t="s">
        <v>212</v>
      </c>
      <c r="F955" t="s">
        <v>215</v>
      </c>
    </row>
    <row r="956" spans="1:6" x14ac:dyDescent="0.3">
      <c r="A956">
        <v>953</v>
      </c>
      <c r="B956" t="s">
        <v>222</v>
      </c>
      <c r="C956">
        <v>352.47</v>
      </c>
      <c r="D956">
        <v>0</v>
      </c>
      <c r="E956" t="s">
        <v>212</v>
      </c>
      <c r="F956" t="s">
        <v>215</v>
      </c>
    </row>
    <row r="957" spans="1:6" x14ac:dyDescent="0.3">
      <c r="A957">
        <v>954</v>
      </c>
      <c r="B957" t="s">
        <v>222</v>
      </c>
      <c r="C957">
        <v>1252.47</v>
      </c>
      <c r="D957">
        <v>0</v>
      </c>
      <c r="E957" t="s">
        <v>212</v>
      </c>
      <c r="F957" t="s">
        <v>215</v>
      </c>
    </row>
    <row r="958" spans="1:6" x14ac:dyDescent="0.3">
      <c r="A958">
        <v>955</v>
      </c>
      <c r="B958" t="s">
        <v>222</v>
      </c>
      <c r="C958">
        <v>352.47</v>
      </c>
      <c r="D958">
        <v>0</v>
      </c>
      <c r="E958" t="s">
        <v>212</v>
      </c>
      <c r="F958" t="s">
        <v>215</v>
      </c>
    </row>
    <row r="959" spans="1:6" x14ac:dyDescent="0.3">
      <c r="A959">
        <v>956</v>
      </c>
      <c r="B959" t="s">
        <v>222</v>
      </c>
      <c r="C959">
        <v>352.47</v>
      </c>
      <c r="D959">
        <v>0</v>
      </c>
      <c r="E959" t="s">
        <v>212</v>
      </c>
      <c r="F959" t="s">
        <v>215</v>
      </c>
    </row>
    <row r="960" spans="1:6" x14ac:dyDescent="0.3">
      <c r="A960">
        <v>957</v>
      </c>
      <c r="B960" t="s">
        <v>222</v>
      </c>
      <c r="C960">
        <v>1252.47</v>
      </c>
      <c r="D960">
        <v>0</v>
      </c>
      <c r="E960" t="s">
        <v>212</v>
      </c>
      <c r="F960" t="s">
        <v>215</v>
      </c>
    </row>
    <row r="961" spans="1:6" x14ac:dyDescent="0.3">
      <c r="A961">
        <v>958</v>
      </c>
      <c r="B961" t="s">
        <v>222</v>
      </c>
      <c r="C961">
        <v>2561.9700000000003</v>
      </c>
      <c r="D961">
        <v>0</v>
      </c>
      <c r="E961" t="s">
        <v>212</v>
      </c>
      <c r="F961" t="s">
        <v>215</v>
      </c>
    </row>
    <row r="962" spans="1:6" x14ac:dyDescent="0.3">
      <c r="A962">
        <v>959</v>
      </c>
      <c r="B962" t="s">
        <v>222</v>
      </c>
      <c r="C962">
        <v>1252.47</v>
      </c>
      <c r="D962">
        <v>0</v>
      </c>
      <c r="E962" t="s">
        <v>212</v>
      </c>
      <c r="F962" t="s">
        <v>215</v>
      </c>
    </row>
    <row r="963" spans="1:6" x14ac:dyDescent="0.3">
      <c r="A963">
        <v>960</v>
      </c>
      <c r="B963" t="s">
        <v>222</v>
      </c>
      <c r="C963">
        <v>352.47</v>
      </c>
      <c r="D963">
        <v>0</v>
      </c>
      <c r="E963" t="s">
        <v>212</v>
      </c>
      <c r="F963" t="s">
        <v>215</v>
      </c>
    </row>
    <row r="964" spans="1:6" x14ac:dyDescent="0.3">
      <c r="A964">
        <v>961</v>
      </c>
      <c r="B964" t="s">
        <v>222</v>
      </c>
      <c r="C964">
        <v>1252.47</v>
      </c>
      <c r="D964">
        <v>0</v>
      </c>
      <c r="E964" t="s">
        <v>212</v>
      </c>
      <c r="F964" t="s">
        <v>215</v>
      </c>
    </row>
    <row r="965" spans="1:6" x14ac:dyDescent="0.3">
      <c r="A965">
        <v>962</v>
      </c>
      <c r="B965" t="s">
        <v>222</v>
      </c>
      <c r="C965">
        <v>1252.47</v>
      </c>
      <c r="D965">
        <v>0</v>
      </c>
      <c r="E965" t="s">
        <v>212</v>
      </c>
      <c r="F965" t="s">
        <v>215</v>
      </c>
    </row>
    <row r="966" spans="1:6" x14ac:dyDescent="0.3">
      <c r="A966">
        <v>963</v>
      </c>
      <c r="B966" t="s">
        <v>222</v>
      </c>
      <c r="C966">
        <v>1252.47</v>
      </c>
      <c r="D966">
        <v>0</v>
      </c>
      <c r="E966" t="s">
        <v>212</v>
      </c>
      <c r="F966" t="s">
        <v>215</v>
      </c>
    </row>
    <row r="967" spans="1:6" x14ac:dyDescent="0.3">
      <c r="A967">
        <v>964</v>
      </c>
      <c r="B967" t="s">
        <v>222</v>
      </c>
      <c r="C967">
        <v>7666.27</v>
      </c>
      <c r="D967">
        <v>0</v>
      </c>
      <c r="E967" t="s">
        <v>212</v>
      </c>
      <c r="F967" t="s">
        <v>215</v>
      </c>
    </row>
    <row r="968" spans="1:6" x14ac:dyDescent="0.3">
      <c r="A968">
        <v>965</v>
      </c>
      <c r="B968" t="s">
        <v>222</v>
      </c>
      <c r="C968">
        <v>1252.47</v>
      </c>
      <c r="D968">
        <v>0</v>
      </c>
      <c r="E968" t="s">
        <v>212</v>
      </c>
      <c r="F968" t="s">
        <v>215</v>
      </c>
    </row>
    <row r="969" spans="1:6" x14ac:dyDescent="0.3">
      <c r="A969">
        <v>966</v>
      </c>
      <c r="B969" t="s">
        <v>222</v>
      </c>
      <c r="C969">
        <v>352.47</v>
      </c>
      <c r="D969">
        <v>0</v>
      </c>
      <c r="E969" t="s">
        <v>212</v>
      </c>
      <c r="F969" t="s">
        <v>215</v>
      </c>
    </row>
    <row r="970" spans="1:6" x14ac:dyDescent="0.3">
      <c r="A970">
        <v>967</v>
      </c>
      <c r="B970" t="s">
        <v>222</v>
      </c>
      <c r="C970">
        <v>352.47</v>
      </c>
      <c r="D970">
        <v>0</v>
      </c>
      <c r="E970" t="s">
        <v>212</v>
      </c>
      <c r="F970" t="s">
        <v>215</v>
      </c>
    </row>
    <row r="971" spans="1:6" x14ac:dyDescent="0.3">
      <c r="A971">
        <v>968</v>
      </c>
      <c r="B971" t="s">
        <v>222</v>
      </c>
      <c r="C971">
        <v>1252.47</v>
      </c>
      <c r="D971">
        <v>0</v>
      </c>
      <c r="E971" t="s">
        <v>212</v>
      </c>
      <c r="F971" t="s">
        <v>215</v>
      </c>
    </row>
    <row r="972" spans="1:6" x14ac:dyDescent="0.3">
      <c r="A972">
        <v>969</v>
      </c>
      <c r="B972" t="s">
        <v>222</v>
      </c>
      <c r="C972">
        <v>352.47</v>
      </c>
      <c r="D972">
        <v>0</v>
      </c>
      <c r="E972" t="s">
        <v>212</v>
      </c>
      <c r="F972" t="s">
        <v>215</v>
      </c>
    </row>
    <row r="973" spans="1:6" x14ac:dyDescent="0.3">
      <c r="A973">
        <v>970</v>
      </c>
      <c r="B973" t="s">
        <v>222</v>
      </c>
      <c r="C973">
        <v>352.47</v>
      </c>
      <c r="D973">
        <v>0</v>
      </c>
      <c r="E973" t="s">
        <v>212</v>
      </c>
      <c r="F973" t="s">
        <v>215</v>
      </c>
    </row>
    <row r="974" spans="1:6" x14ac:dyDescent="0.3">
      <c r="A974">
        <v>971</v>
      </c>
      <c r="B974" t="s">
        <v>222</v>
      </c>
      <c r="C974">
        <v>172.3</v>
      </c>
      <c r="D974">
        <v>0</v>
      </c>
      <c r="E974" t="s">
        <v>212</v>
      </c>
      <c r="F974" t="s">
        <v>215</v>
      </c>
    </row>
    <row r="975" spans="1:6" x14ac:dyDescent="0.3">
      <c r="A975">
        <v>972</v>
      </c>
      <c r="B975" t="s">
        <v>222</v>
      </c>
      <c r="C975">
        <v>1252.47</v>
      </c>
      <c r="D975">
        <v>0</v>
      </c>
      <c r="E975" t="s">
        <v>212</v>
      </c>
      <c r="F975" t="s">
        <v>215</v>
      </c>
    </row>
    <row r="976" spans="1:6" x14ac:dyDescent="0.3">
      <c r="A976">
        <v>973</v>
      </c>
      <c r="B976" t="s">
        <v>222</v>
      </c>
      <c r="C976">
        <v>352.47</v>
      </c>
      <c r="D976">
        <v>0</v>
      </c>
      <c r="E976" t="s">
        <v>212</v>
      </c>
      <c r="F976" t="s">
        <v>215</v>
      </c>
    </row>
    <row r="977" spans="1:6" x14ac:dyDescent="0.3">
      <c r="A977">
        <v>974</v>
      </c>
      <c r="B977" t="s">
        <v>222</v>
      </c>
      <c r="C977">
        <v>1907.22</v>
      </c>
      <c r="D977">
        <v>0</v>
      </c>
      <c r="E977" t="s">
        <v>212</v>
      </c>
      <c r="F977" t="s">
        <v>215</v>
      </c>
    </row>
    <row r="978" spans="1:6" x14ac:dyDescent="0.3">
      <c r="A978">
        <v>975</v>
      </c>
      <c r="B978" t="s">
        <v>222</v>
      </c>
      <c r="C978">
        <v>1252.47</v>
      </c>
      <c r="D978">
        <v>0</v>
      </c>
      <c r="E978" t="s">
        <v>212</v>
      </c>
      <c r="F978" t="s">
        <v>215</v>
      </c>
    </row>
    <row r="979" spans="1:6" x14ac:dyDescent="0.3">
      <c r="A979">
        <v>976</v>
      </c>
      <c r="B979" t="s">
        <v>222</v>
      </c>
      <c r="C979">
        <v>1252.47</v>
      </c>
      <c r="D979">
        <v>0</v>
      </c>
      <c r="E979" t="s">
        <v>212</v>
      </c>
      <c r="F979" t="s">
        <v>215</v>
      </c>
    </row>
    <row r="980" spans="1:6" x14ac:dyDescent="0.3">
      <c r="A980">
        <v>977</v>
      </c>
      <c r="B980" t="s">
        <v>222</v>
      </c>
      <c r="C980">
        <v>1252.47</v>
      </c>
      <c r="D980">
        <v>0</v>
      </c>
      <c r="E980" t="s">
        <v>212</v>
      </c>
      <c r="F980" t="s">
        <v>215</v>
      </c>
    </row>
    <row r="981" spans="1:6" x14ac:dyDescent="0.3">
      <c r="A981">
        <v>978</v>
      </c>
      <c r="B981" t="s">
        <v>222</v>
      </c>
      <c r="C981">
        <v>2023.47</v>
      </c>
      <c r="D981">
        <v>0</v>
      </c>
      <c r="E981" t="s">
        <v>212</v>
      </c>
      <c r="F981" t="s">
        <v>215</v>
      </c>
    </row>
    <row r="982" spans="1:6" x14ac:dyDescent="0.3">
      <c r="A982">
        <v>979</v>
      </c>
      <c r="B982" t="s">
        <v>222</v>
      </c>
      <c r="C982">
        <v>251.8</v>
      </c>
      <c r="D982">
        <v>0</v>
      </c>
      <c r="E982" t="s">
        <v>212</v>
      </c>
      <c r="F982" t="s">
        <v>215</v>
      </c>
    </row>
    <row r="983" spans="1:6" x14ac:dyDescent="0.3">
      <c r="A983">
        <v>980</v>
      </c>
      <c r="B983" t="s">
        <v>222</v>
      </c>
      <c r="C983">
        <v>1252.47</v>
      </c>
      <c r="D983">
        <v>0</v>
      </c>
      <c r="E983" t="s">
        <v>212</v>
      </c>
      <c r="F983" t="s">
        <v>215</v>
      </c>
    </row>
    <row r="984" spans="1:6" x14ac:dyDescent="0.3">
      <c r="A984">
        <v>981</v>
      </c>
      <c r="B984" t="s">
        <v>222</v>
      </c>
      <c r="C984">
        <v>1252.47</v>
      </c>
      <c r="D984">
        <v>0</v>
      </c>
      <c r="E984" t="s">
        <v>212</v>
      </c>
      <c r="F984" t="s">
        <v>215</v>
      </c>
    </row>
    <row r="985" spans="1:6" x14ac:dyDescent="0.3">
      <c r="A985">
        <v>982</v>
      </c>
      <c r="B985" t="s">
        <v>222</v>
      </c>
      <c r="C985">
        <v>1252.47</v>
      </c>
      <c r="D985">
        <v>0</v>
      </c>
      <c r="E985" t="s">
        <v>212</v>
      </c>
      <c r="F985" t="s">
        <v>215</v>
      </c>
    </row>
    <row r="986" spans="1:6" x14ac:dyDescent="0.3">
      <c r="A986">
        <v>983</v>
      </c>
      <c r="B986" t="s">
        <v>222</v>
      </c>
      <c r="C986">
        <v>1252.47</v>
      </c>
      <c r="D986">
        <v>0</v>
      </c>
      <c r="E986" t="s">
        <v>212</v>
      </c>
      <c r="F986" t="s">
        <v>215</v>
      </c>
    </row>
    <row r="987" spans="1:6" x14ac:dyDescent="0.3">
      <c r="A987">
        <v>984</v>
      </c>
      <c r="B987" t="s">
        <v>222</v>
      </c>
      <c r="C987">
        <v>352.47</v>
      </c>
      <c r="D987">
        <v>0</v>
      </c>
      <c r="E987" t="s">
        <v>212</v>
      </c>
      <c r="F987" t="s">
        <v>215</v>
      </c>
    </row>
    <row r="988" spans="1:6" x14ac:dyDescent="0.3">
      <c r="A988">
        <v>985</v>
      </c>
      <c r="B988" t="s">
        <v>222</v>
      </c>
      <c r="C988">
        <v>1252.47</v>
      </c>
      <c r="D988">
        <v>0</v>
      </c>
      <c r="E988" t="s">
        <v>212</v>
      </c>
      <c r="F988" t="s">
        <v>215</v>
      </c>
    </row>
    <row r="989" spans="1:6" x14ac:dyDescent="0.3">
      <c r="A989">
        <v>986</v>
      </c>
      <c r="B989" t="s">
        <v>222</v>
      </c>
      <c r="C989">
        <v>352.47</v>
      </c>
      <c r="D989">
        <v>0</v>
      </c>
      <c r="E989" t="s">
        <v>212</v>
      </c>
      <c r="F989" t="s">
        <v>215</v>
      </c>
    </row>
    <row r="990" spans="1:6" x14ac:dyDescent="0.3">
      <c r="A990">
        <v>987</v>
      </c>
      <c r="B990" t="s">
        <v>222</v>
      </c>
      <c r="C990">
        <v>1252.47</v>
      </c>
      <c r="D990">
        <v>0</v>
      </c>
      <c r="E990" t="s">
        <v>212</v>
      </c>
      <c r="F990" t="s">
        <v>215</v>
      </c>
    </row>
    <row r="991" spans="1:6" x14ac:dyDescent="0.3">
      <c r="A991">
        <v>988</v>
      </c>
      <c r="B991" t="s">
        <v>222</v>
      </c>
      <c r="C991">
        <v>1252.47</v>
      </c>
      <c r="D991">
        <v>0</v>
      </c>
      <c r="E991" t="s">
        <v>212</v>
      </c>
      <c r="F991" t="s">
        <v>215</v>
      </c>
    </row>
    <row r="992" spans="1:6" x14ac:dyDescent="0.3">
      <c r="A992">
        <v>989</v>
      </c>
      <c r="B992" t="s">
        <v>222</v>
      </c>
      <c r="C992">
        <v>490.3</v>
      </c>
      <c r="D992">
        <v>0</v>
      </c>
      <c r="E992" t="s">
        <v>212</v>
      </c>
      <c r="F992" t="s">
        <v>215</v>
      </c>
    </row>
    <row r="993" spans="1:6" x14ac:dyDescent="0.3">
      <c r="A993">
        <v>990</v>
      </c>
      <c r="B993" t="s">
        <v>222</v>
      </c>
      <c r="C993">
        <v>1252.47</v>
      </c>
      <c r="D993">
        <v>0</v>
      </c>
      <c r="E993" t="s">
        <v>212</v>
      </c>
      <c r="F993" t="s">
        <v>215</v>
      </c>
    </row>
    <row r="994" spans="1:6" x14ac:dyDescent="0.3">
      <c r="A994">
        <v>991</v>
      </c>
      <c r="B994" t="s">
        <v>222</v>
      </c>
      <c r="C994">
        <v>352.47</v>
      </c>
      <c r="D994">
        <v>0</v>
      </c>
      <c r="E994" t="s">
        <v>212</v>
      </c>
      <c r="F994" t="s">
        <v>215</v>
      </c>
    </row>
    <row r="995" spans="1:6" x14ac:dyDescent="0.3">
      <c r="A995">
        <v>992</v>
      </c>
      <c r="B995" t="s">
        <v>222</v>
      </c>
      <c r="C995">
        <v>352.47</v>
      </c>
      <c r="D995">
        <v>0</v>
      </c>
      <c r="E995" t="s">
        <v>212</v>
      </c>
      <c r="F995" t="s">
        <v>215</v>
      </c>
    </row>
    <row r="996" spans="1:6" x14ac:dyDescent="0.3">
      <c r="A996">
        <v>993</v>
      </c>
      <c r="B996" t="s">
        <v>222</v>
      </c>
      <c r="C996">
        <v>1252.47</v>
      </c>
      <c r="D996">
        <v>0</v>
      </c>
      <c r="E996" t="s">
        <v>212</v>
      </c>
      <c r="F996" t="s">
        <v>215</v>
      </c>
    </row>
    <row r="997" spans="1:6" x14ac:dyDescent="0.3">
      <c r="A997">
        <v>994</v>
      </c>
      <c r="B997" t="s">
        <v>222</v>
      </c>
      <c r="C997">
        <v>251.8</v>
      </c>
      <c r="D997">
        <v>0</v>
      </c>
      <c r="E997" t="s">
        <v>212</v>
      </c>
      <c r="F997" t="s">
        <v>215</v>
      </c>
    </row>
    <row r="998" spans="1:6" x14ac:dyDescent="0.3">
      <c r="A998">
        <v>995</v>
      </c>
      <c r="B998" t="s">
        <v>222</v>
      </c>
      <c r="C998">
        <v>1252.47</v>
      </c>
      <c r="D998">
        <v>0</v>
      </c>
      <c r="E998" t="s">
        <v>212</v>
      </c>
      <c r="F998" t="s">
        <v>215</v>
      </c>
    </row>
    <row r="999" spans="1:6" x14ac:dyDescent="0.3">
      <c r="A999">
        <v>996</v>
      </c>
      <c r="B999" t="s">
        <v>222</v>
      </c>
      <c r="C999">
        <v>1252.47</v>
      </c>
      <c r="D999">
        <v>0</v>
      </c>
      <c r="E999" t="s">
        <v>212</v>
      </c>
      <c r="F999" t="s">
        <v>215</v>
      </c>
    </row>
    <row r="1000" spans="1:6" x14ac:dyDescent="0.3">
      <c r="A1000">
        <v>997</v>
      </c>
      <c r="B1000" t="s">
        <v>222</v>
      </c>
      <c r="C1000">
        <v>1252.47</v>
      </c>
      <c r="D1000">
        <v>0</v>
      </c>
      <c r="E1000" t="s">
        <v>212</v>
      </c>
      <c r="F1000" t="s">
        <v>215</v>
      </c>
    </row>
    <row r="1001" spans="1:6" x14ac:dyDescent="0.3">
      <c r="A1001">
        <v>998</v>
      </c>
      <c r="B1001" t="s">
        <v>222</v>
      </c>
      <c r="C1001">
        <v>1252.47</v>
      </c>
      <c r="D1001">
        <v>0</v>
      </c>
      <c r="E1001" t="s">
        <v>212</v>
      </c>
      <c r="F1001" t="s">
        <v>215</v>
      </c>
    </row>
    <row r="1002" spans="1:6" x14ac:dyDescent="0.3">
      <c r="A1002">
        <v>999</v>
      </c>
      <c r="B1002" t="s">
        <v>222</v>
      </c>
      <c r="C1002">
        <v>1252.47</v>
      </c>
      <c r="D1002">
        <v>0</v>
      </c>
      <c r="E1002" t="s">
        <v>212</v>
      </c>
      <c r="F1002" t="s">
        <v>215</v>
      </c>
    </row>
    <row r="1003" spans="1:6" x14ac:dyDescent="0.3">
      <c r="A1003">
        <v>1000</v>
      </c>
      <c r="B1003" t="s">
        <v>222</v>
      </c>
      <c r="C1003">
        <v>352.47</v>
      </c>
      <c r="D1003">
        <v>0</v>
      </c>
      <c r="E1003" t="s">
        <v>212</v>
      </c>
      <c r="F1003" t="s">
        <v>215</v>
      </c>
    </row>
    <row r="1004" spans="1:6" x14ac:dyDescent="0.3">
      <c r="A1004">
        <v>1001</v>
      </c>
      <c r="B1004" t="s">
        <v>222</v>
      </c>
      <c r="C1004">
        <v>1252.47</v>
      </c>
      <c r="D1004">
        <v>0</v>
      </c>
      <c r="E1004" t="s">
        <v>212</v>
      </c>
      <c r="F1004" t="s">
        <v>215</v>
      </c>
    </row>
    <row r="1005" spans="1:6" x14ac:dyDescent="0.3">
      <c r="A1005">
        <v>1002</v>
      </c>
      <c r="B1005" t="s">
        <v>222</v>
      </c>
      <c r="C1005">
        <v>1907.22</v>
      </c>
      <c r="D1005">
        <v>0</v>
      </c>
      <c r="E1005" t="s">
        <v>212</v>
      </c>
      <c r="F1005" t="s">
        <v>215</v>
      </c>
    </row>
    <row r="1006" spans="1:6" x14ac:dyDescent="0.3">
      <c r="A1006">
        <v>1003</v>
      </c>
      <c r="B1006" t="s">
        <v>222</v>
      </c>
      <c r="C1006">
        <v>1252.47</v>
      </c>
      <c r="D1006">
        <v>0</v>
      </c>
      <c r="E1006" t="s">
        <v>212</v>
      </c>
      <c r="F1006" t="s">
        <v>215</v>
      </c>
    </row>
    <row r="1007" spans="1:6" x14ac:dyDescent="0.3">
      <c r="A1007">
        <v>1004</v>
      </c>
      <c r="B1007" t="s">
        <v>222</v>
      </c>
      <c r="C1007">
        <v>1252.47</v>
      </c>
      <c r="D1007">
        <v>0</v>
      </c>
      <c r="E1007" t="s">
        <v>212</v>
      </c>
      <c r="F1007" t="s">
        <v>215</v>
      </c>
    </row>
    <row r="1008" spans="1:6" x14ac:dyDescent="0.3">
      <c r="A1008">
        <v>1005</v>
      </c>
      <c r="B1008" t="s">
        <v>222</v>
      </c>
      <c r="C1008">
        <v>1252.47</v>
      </c>
      <c r="D1008">
        <v>0</v>
      </c>
      <c r="E1008" t="s">
        <v>212</v>
      </c>
      <c r="F1008" t="s">
        <v>215</v>
      </c>
    </row>
    <row r="1009" spans="1:6" x14ac:dyDescent="0.3">
      <c r="A1009">
        <v>1006</v>
      </c>
      <c r="B1009" t="s">
        <v>222</v>
      </c>
      <c r="C1009">
        <v>352.47</v>
      </c>
      <c r="D1009">
        <v>0</v>
      </c>
      <c r="E1009" t="s">
        <v>212</v>
      </c>
      <c r="F1009" t="s">
        <v>215</v>
      </c>
    </row>
    <row r="1010" spans="1:6" x14ac:dyDescent="0.3">
      <c r="A1010">
        <v>1007</v>
      </c>
      <c r="B1010" t="s">
        <v>222</v>
      </c>
      <c r="C1010">
        <v>1252.47</v>
      </c>
      <c r="D1010">
        <v>0</v>
      </c>
      <c r="E1010" t="s">
        <v>212</v>
      </c>
      <c r="F1010" t="s">
        <v>215</v>
      </c>
    </row>
    <row r="1011" spans="1:6" x14ac:dyDescent="0.3">
      <c r="A1011">
        <v>1008</v>
      </c>
      <c r="B1011" t="s">
        <v>222</v>
      </c>
      <c r="C1011">
        <v>1252.47</v>
      </c>
      <c r="D1011">
        <v>0</v>
      </c>
      <c r="E1011" t="s">
        <v>212</v>
      </c>
      <c r="F1011" t="s">
        <v>215</v>
      </c>
    </row>
    <row r="1012" spans="1:6" x14ac:dyDescent="0.3">
      <c r="A1012">
        <v>1009</v>
      </c>
      <c r="B1012" t="s">
        <v>222</v>
      </c>
      <c r="C1012">
        <v>1252.47</v>
      </c>
      <c r="D1012">
        <v>0</v>
      </c>
      <c r="E1012" t="s">
        <v>212</v>
      </c>
      <c r="F1012" t="s">
        <v>215</v>
      </c>
    </row>
    <row r="1013" spans="1:6" x14ac:dyDescent="0.3">
      <c r="A1013">
        <v>1010</v>
      </c>
      <c r="B1013" t="s">
        <v>222</v>
      </c>
      <c r="C1013">
        <v>1252.47</v>
      </c>
      <c r="D1013">
        <v>0</v>
      </c>
      <c r="E1013" t="s">
        <v>212</v>
      </c>
      <c r="F1013" t="s">
        <v>215</v>
      </c>
    </row>
    <row r="1014" spans="1:6" x14ac:dyDescent="0.3">
      <c r="A1014">
        <v>1011</v>
      </c>
      <c r="B1014" t="s">
        <v>222</v>
      </c>
      <c r="C1014">
        <v>352.47</v>
      </c>
      <c r="D1014">
        <v>0</v>
      </c>
      <c r="E1014" t="s">
        <v>212</v>
      </c>
      <c r="F1014" t="s">
        <v>215</v>
      </c>
    </row>
    <row r="1015" spans="1:6" x14ac:dyDescent="0.3">
      <c r="A1015">
        <v>1012</v>
      </c>
      <c r="B1015" t="s">
        <v>222</v>
      </c>
      <c r="C1015">
        <v>1252.47</v>
      </c>
      <c r="D1015">
        <v>0</v>
      </c>
      <c r="E1015" t="s">
        <v>212</v>
      </c>
      <c r="F1015" t="s">
        <v>215</v>
      </c>
    </row>
    <row r="1016" spans="1:6" x14ac:dyDescent="0.3">
      <c r="A1016">
        <v>1013</v>
      </c>
      <c r="B1016" t="s">
        <v>222</v>
      </c>
      <c r="C1016">
        <v>1252.47</v>
      </c>
      <c r="D1016">
        <v>0</v>
      </c>
      <c r="E1016" t="s">
        <v>212</v>
      </c>
      <c r="F1016" t="s">
        <v>215</v>
      </c>
    </row>
    <row r="1017" spans="1:6" x14ac:dyDescent="0.3">
      <c r="A1017">
        <v>1014</v>
      </c>
      <c r="B1017" t="s">
        <v>222</v>
      </c>
      <c r="C1017">
        <v>352.47</v>
      </c>
      <c r="D1017">
        <v>0</v>
      </c>
      <c r="E1017" t="s">
        <v>212</v>
      </c>
      <c r="F1017" t="s">
        <v>215</v>
      </c>
    </row>
    <row r="1018" spans="1:6" x14ac:dyDescent="0.3">
      <c r="A1018">
        <v>1015</v>
      </c>
      <c r="B1018" t="s">
        <v>222</v>
      </c>
      <c r="C1018">
        <v>1252.47</v>
      </c>
      <c r="D1018">
        <v>0</v>
      </c>
      <c r="E1018" t="s">
        <v>212</v>
      </c>
      <c r="F1018" t="s">
        <v>215</v>
      </c>
    </row>
    <row r="1019" spans="1:6" x14ac:dyDescent="0.3">
      <c r="A1019">
        <v>1016</v>
      </c>
      <c r="B1019" t="s">
        <v>222</v>
      </c>
      <c r="C1019">
        <v>172.3</v>
      </c>
      <c r="D1019">
        <v>0</v>
      </c>
      <c r="E1019" t="s">
        <v>212</v>
      </c>
      <c r="F1019" t="s">
        <v>215</v>
      </c>
    </row>
    <row r="1020" spans="1:6" x14ac:dyDescent="0.3">
      <c r="A1020">
        <v>1017</v>
      </c>
      <c r="B1020" t="s">
        <v>222</v>
      </c>
      <c r="C1020">
        <v>1252.47</v>
      </c>
      <c r="D1020">
        <v>0</v>
      </c>
      <c r="E1020" t="s">
        <v>212</v>
      </c>
      <c r="F1020" t="s">
        <v>215</v>
      </c>
    </row>
    <row r="1021" spans="1:6" x14ac:dyDescent="0.3">
      <c r="A1021">
        <v>1018</v>
      </c>
      <c r="B1021" t="s">
        <v>222</v>
      </c>
      <c r="C1021">
        <v>251.8</v>
      </c>
      <c r="D1021">
        <v>0</v>
      </c>
      <c r="E1021" t="s">
        <v>212</v>
      </c>
      <c r="F1021" t="s">
        <v>215</v>
      </c>
    </row>
    <row r="1022" spans="1:6" x14ac:dyDescent="0.3">
      <c r="A1022">
        <v>1019</v>
      </c>
      <c r="B1022" t="s">
        <v>222</v>
      </c>
      <c r="C1022">
        <v>1252.47</v>
      </c>
      <c r="D1022">
        <v>0</v>
      </c>
      <c r="E1022" t="s">
        <v>212</v>
      </c>
      <c r="F1022" t="s">
        <v>215</v>
      </c>
    </row>
    <row r="1023" spans="1:6" x14ac:dyDescent="0.3">
      <c r="A1023">
        <v>1020</v>
      </c>
      <c r="B1023" t="s">
        <v>222</v>
      </c>
      <c r="C1023">
        <v>1252.47</v>
      </c>
      <c r="D1023">
        <v>0</v>
      </c>
      <c r="E1023" t="s">
        <v>212</v>
      </c>
      <c r="F1023" t="s">
        <v>215</v>
      </c>
    </row>
    <row r="1024" spans="1:6" x14ac:dyDescent="0.3">
      <c r="A1024">
        <v>1021</v>
      </c>
      <c r="B1024" t="s">
        <v>222</v>
      </c>
      <c r="C1024">
        <v>352.47</v>
      </c>
      <c r="D1024">
        <v>0</v>
      </c>
      <c r="E1024" t="s">
        <v>212</v>
      </c>
      <c r="F1024" t="s">
        <v>215</v>
      </c>
    </row>
    <row r="1025" spans="1:6" x14ac:dyDescent="0.3">
      <c r="A1025">
        <v>1022</v>
      </c>
      <c r="B1025" t="s">
        <v>222</v>
      </c>
      <c r="C1025">
        <v>352.47</v>
      </c>
      <c r="D1025">
        <v>0</v>
      </c>
      <c r="E1025" t="s">
        <v>212</v>
      </c>
      <c r="F1025" t="s">
        <v>215</v>
      </c>
    </row>
    <row r="1026" spans="1:6" x14ac:dyDescent="0.3">
      <c r="A1026">
        <v>1023</v>
      </c>
      <c r="B1026" t="s">
        <v>222</v>
      </c>
      <c r="C1026">
        <v>1252.47</v>
      </c>
      <c r="D1026">
        <v>0</v>
      </c>
      <c r="E1026" t="s">
        <v>212</v>
      </c>
      <c r="F1026" t="s">
        <v>215</v>
      </c>
    </row>
    <row r="1027" spans="1:6" x14ac:dyDescent="0.3">
      <c r="A1027">
        <v>1024</v>
      </c>
      <c r="B1027" t="s">
        <v>222</v>
      </c>
      <c r="C1027">
        <v>1252.47</v>
      </c>
      <c r="D1027">
        <v>0</v>
      </c>
      <c r="E1027" t="s">
        <v>212</v>
      </c>
      <c r="F1027" t="s">
        <v>215</v>
      </c>
    </row>
    <row r="1028" spans="1:6" x14ac:dyDescent="0.3">
      <c r="A1028">
        <v>1025</v>
      </c>
      <c r="B1028" t="s">
        <v>222</v>
      </c>
      <c r="C1028">
        <v>2678.2200000000003</v>
      </c>
      <c r="D1028">
        <v>0</v>
      </c>
      <c r="E1028" t="s">
        <v>212</v>
      </c>
      <c r="F1028" t="s">
        <v>215</v>
      </c>
    </row>
    <row r="1029" spans="1:6" x14ac:dyDescent="0.3">
      <c r="A1029">
        <v>1026</v>
      </c>
      <c r="B1029" t="s">
        <v>222</v>
      </c>
      <c r="C1029">
        <v>1252.47</v>
      </c>
      <c r="D1029">
        <v>0</v>
      </c>
      <c r="E1029" t="s">
        <v>212</v>
      </c>
      <c r="F1029" t="s">
        <v>215</v>
      </c>
    </row>
    <row r="1030" spans="1:6" x14ac:dyDescent="0.3">
      <c r="A1030">
        <v>1027</v>
      </c>
      <c r="B1030" t="s">
        <v>222</v>
      </c>
      <c r="C1030">
        <v>352.47</v>
      </c>
      <c r="D1030">
        <v>0</v>
      </c>
      <c r="E1030" t="s">
        <v>212</v>
      </c>
      <c r="F1030" t="s">
        <v>215</v>
      </c>
    </row>
    <row r="1031" spans="1:6" x14ac:dyDescent="0.3">
      <c r="A1031">
        <v>1028</v>
      </c>
      <c r="B1031" t="s">
        <v>222</v>
      </c>
      <c r="C1031">
        <v>352.47</v>
      </c>
      <c r="D1031">
        <v>0</v>
      </c>
      <c r="E1031" t="s">
        <v>212</v>
      </c>
      <c r="F1031" t="s">
        <v>215</v>
      </c>
    </row>
    <row r="1032" spans="1:6" x14ac:dyDescent="0.3">
      <c r="A1032">
        <v>1029</v>
      </c>
      <c r="B1032" t="s">
        <v>222</v>
      </c>
      <c r="C1032">
        <v>352.47</v>
      </c>
      <c r="D1032">
        <v>0</v>
      </c>
      <c r="E1032" t="s">
        <v>212</v>
      </c>
      <c r="F1032" t="s">
        <v>215</v>
      </c>
    </row>
    <row r="1033" spans="1:6" x14ac:dyDescent="0.3">
      <c r="A1033">
        <v>1030</v>
      </c>
      <c r="B1033" t="s">
        <v>222</v>
      </c>
      <c r="C1033">
        <v>1252.47</v>
      </c>
      <c r="D1033">
        <v>0</v>
      </c>
      <c r="E1033" t="s">
        <v>212</v>
      </c>
      <c r="F1033" t="s">
        <v>215</v>
      </c>
    </row>
    <row r="1034" spans="1:6" x14ac:dyDescent="0.3">
      <c r="A1034">
        <v>1031</v>
      </c>
      <c r="B1034" t="s">
        <v>222</v>
      </c>
      <c r="C1034">
        <v>352.47</v>
      </c>
      <c r="D1034">
        <v>0</v>
      </c>
      <c r="E1034" t="s">
        <v>212</v>
      </c>
      <c r="F1034" t="s">
        <v>215</v>
      </c>
    </row>
    <row r="1035" spans="1:6" x14ac:dyDescent="0.3">
      <c r="A1035">
        <v>1032</v>
      </c>
      <c r="B1035" t="s">
        <v>222</v>
      </c>
      <c r="C1035">
        <v>352.47</v>
      </c>
      <c r="D1035">
        <v>0</v>
      </c>
      <c r="E1035" t="s">
        <v>212</v>
      </c>
      <c r="F1035" t="s">
        <v>215</v>
      </c>
    </row>
    <row r="1036" spans="1:6" x14ac:dyDescent="0.3">
      <c r="A1036">
        <v>1033</v>
      </c>
      <c r="B1036" t="s">
        <v>222</v>
      </c>
      <c r="C1036">
        <v>352.47</v>
      </c>
      <c r="D1036">
        <v>0</v>
      </c>
      <c r="E1036" t="s">
        <v>212</v>
      </c>
      <c r="F1036" t="s">
        <v>215</v>
      </c>
    </row>
    <row r="1037" spans="1:6" x14ac:dyDescent="0.3">
      <c r="A1037">
        <v>1034</v>
      </c>
      <c r="B1037" t="s">
        <v>222</v>
      </c>
      <c r="C1037">
        <v>1252.47</v>
      </c>
      <c r="D1037">
        <v>0</v>
      </c>
      <c r="E1037" t="s">
        <v>212</v>
      </c>
      <c r="F1037" t="s">
        <v>215</v>
      </c>
    </row>
    <row r="1038" spans="1:6" x14ac:dyDescent="0.3">
      <c r="A1038">
        <v>1035</v>
      </c>
      <c r="B1038" t="s">
        <v>222</v>
      </c>
      <c r="C1038">
        <v>1252.47</v>
      </c>
      <c r="D1038">
        <v>0</v>
      </c>
      <c r="E1038" t="s">
        <v>212</v>
      </c>
      <c r="F1038" t="s">
        <v>215</v>
      </c>
    </row>
    <row r="1039" spans="1:6" x14ac:dyDescent="0.3">
      <c r="A1039">
        <v>1036</v>
      </c>
      <c r="B1039" t="s">
        <v>222</v>
      </c>
      <c r="C1039">
        <v>1252.47</v>
      </c>
      <c r="D1039">
        <v>0</v>
      </c>
      <c r="E1039" t="s">
        <v>212</v>
      </c>
      <c r="F1039" t="s">
        <v>215</v>
      </c>
    </row>
    <row r="1040" spans="1:6" x14ac:dyDescent="0.3">
      <c r="A1040">
        <v>1037</v>
      </c>
      <c r="B1040" t="s">
        <v>222</v>
      </c>
      <c r="C1040">
        <v>1252.47</v>
      </c>
      <c r="D1040">
        <v>0</v>
      </c>
      <c r="E1040" t="s">
        <v>212</v>
      </c>
      <c r="F1040" t="s">
        <v>215</v>
      </c>
    </row>
    <row r="1041" spans="1:6" x14ac:dyDescent="0.3">
      <c r="A1041">
        <v>1038</v>
      </c>
      <c r="B1041" t="s">
        <v>222</v>
      </c>
      <c r="C1041">
        <v>1252.47</v>
      </c>
      <c r="D1041">
        <v>0</v>
      </c>
      <c r="E1041" t="s">
        <v>212</v>
      </c>
      <c r="F1041" t="s">
        <v>215</v>
      </c>
    </row>
    <row r="1042" spans="1:6" x14ac:dyDescent="0.3">
      <c r="A1042">
        <v>1039</v>
      </c>
      <c r="B1042" t="s">
        <v>222</v>
      </c>
      <c r="C1042">
        <v>352.47</v>
      </c>
      <c r="D1042">
        <v>0</v>
      </c>
      <c r="E1042" t="s">
        <v>212</v>
      </c>
      <c r="F1042" t="s">
        <v>215</v>
      </c>
    </row>
    <row r="1043" spans="1:6" x14ac:dyDescent="0.3">
      <c r="A1043">
        <v>1040</v>
      </c>
      <c r="B1043" t="s">
        <v>222</v>
      </c>
      <c r="C1043">
        <v>1252.47</v>
      </c>
      <c r="D1043">
        <v>0</v>
      </c>
      <c r="E1043" t="s">
        <v>212</v>
      </c>
      <c r="F1043" t="s">
        <v>215</v>
      </c>
    </row>
    <row r="1044" spans="1:6" x14ac:dyDescent="0.3">
      <c r="A1044">
        <v>1041</v>
      </c>
      <c r="B1044" t="s">
        <v>222</v>
      </c>
      <c r="C1044">
        <v>352.47</v>
      </c>
      <c r="D1044">
        <v>0</v>
      </c>
      <c r="E1044" t="s">
        <v>212</v>
      </c>
      <c r="F1044" t="s">
        <v>215</v>
      </c>
    </row>
    <row r="1045" spans="1:6" x14ac:dyDescent="0.3">
      <c r="A1045">
        <v>1042</v>
      </c>
      <c r="B1045" t="s">
        <v>222</v>
      </c>
      <c r="C1045">
        <v>1252.47</v>
      </c>
      <c r="D1045">
        <v>0</v>
      </c>
      <c r="E1045" t="s">
        <v>212</v>
      </c>
      <c r="F1045" t="s">
        <v>215</v>
      </c>
    </row>
    <row r="1046" spans="1:6" x14ac:dyDescent="0.3">
      <c r="A1046">
        <v>1043</v>
      </c>
      <c r="B1046" t="s">
        <v>222</v>
      </c>
      <c r="C1046">
        <v>352.47</v>
      </c>
      <c r="D1046">
        <v>0</v>
      </c>
      <c r="E1046" t="s">
        <v>212</v>
      </c>
      <c r="F1046" t="s">
        <v>215</v>
      </c>
    </row>
    <row r="1047" spans="1:6" x14ac:dyDescent="0.3">
      <c r="A1047">
        <v>1044</v>
      </c>
      <c r="B1047" t="s">
        <v>222</v>
      </c>
      <c r="C1047">
        <v>1252.47</v>
      </c>
      <c r="D1047">
        <v>0</v>
      </c>
      <c r="E1047" t="s">
        <v>212</v>
      </c>
      <c r="F1047" t="s">
        <v>215</v>
      </c>
    </row>
    <row r="1048" spans="1:6" x14ac:dyDescent="0.3">
      <c r="A1048">
        <v>1045</v>
      </c>
      <c r="B1048" t="s">
        <v>222</v>
      </c>
      <c r="C1048">
        <v>1252.47</v>
      </c>
      <c r="D1048">
        <v>0</v>
      </c>
      <c r="E1048" t="s">
        <v>212</v>
      </c>
      <c r="F1048" t="s">
        <v>215</v>
      </c>
    </row>
    <row r="1049" spans="1:6" x14ac:dyDescent="0.3">
      <c r="A1049">
        <v>1046</v>
      </c>
      <c r="B1049" t="s">
        <v>222</v>
      </c>
      <c r="C1049">
        <v>251.8</v>
      </c>
      <c r="D1049">
        <v>0</v>
      </c>
      <c r="E1049" t="s">
        <v>212</v>
      </c>
      <c r="F1049" t="s">
        <v>215</v>
      </c>
    </row>
    <row r="1050" spans="1:6" x14ac:dyDescent="0.3">
      <c r="A1050">
        <v>1047</v>
      </c>
      <c r="B1050" t="s">
        <v>222</v>
      </c>
      <c r="C1050">
        <v>1252.47</v>
      </c>
      <c r="D1050">
        <v>0</v>
      </c>
      <c r="E1050" t="s">
        <v>212</v>
      </c>
      <c r="F1050" t="s">
        <v>215</v>
      </c>
    </row>
    <row r="1051" spans="1:6" x14ac:dyDescent="0.3">
      <c r="A1051">
        <v>1048</v>
      </c>
      <c r="B1051" t="s">
        <v>222</v>
      </c>
      <c r="C1051">
        <v>1252.47</v>
      </c>
      <c r="D1051">
        <v>0</v>
      </c>
      <c r="E1051" t="s">
        <v>212</v>
      </c>
      <c r="F1051" t="s">
        <v>215</v>
      </c>
    </row>
    <row r="1052" spans="1:6" x14ac:dyDescent="0.3">
      <c r="A1052">
        <v>1049</v>
      </c>
      <c r="B1052" t="s">
        <v>222</v>
      </c>
      <c r="C1052">
        <v>1252.47</v>
      </c>
      <c r="D1052">
        <v>0</v>
      </c>
      <c r="E1052" t="s">
        <v>212</v>
      </c>
      <c r="F1052" t="s">
        <v>215</v>
      </c>
    </row>
    <row r="1053" spans="1:6" x14ac:dyDescent="0.3">
      <c r="A1053">
        <v>1050</v>
      </c>
      <c r="B1053" t="s">
        <v>222</v>
      </c>
      <c r="C1053">
        <v>1252.47</v>
      </c>
      <c r="D1053">
        <v>0</v>
      </c>
      <c r="E1053" t="s">
        <v>212</v>
      </c>
      <c r="F1053" t="s">
        <v>215</v>
      </c>
    </row>
    <row r="1054" spans="1:6" x14ac:dyDescent="0.3">
      <c r="A1054">
        <v>1051</v>
      </c>
      <c r="B1054" t="s">
        <v>222</v>
      </c>
      <c r="C1054">
        <v>1252.47</v>
      </c>
      <c r="D1054">
        <v>0</v>
      </c>
      <c r="E1054" t="s">
        <v>212</v>
      </c>
      <c r="F1054" t="s">
        <v>215</v>
      </c>
    </row>
    <row r="1055" spans="1:6" x14ac:dyDescent="0.3">
      <c r="A1055">
        <v>1052</v>
      </c>
      <c r="B1055" t="s">
        <v>222</v>
      </c>
      <c r="C1055">
        <v>1252.47</v>
      </c>
      <c r="D1055">
        <v>0</v>
      </c>
      <c r="E1055" t="s">
        <v>212</v>
      </c>
      <c r="F1055" t="s">
        <v>215</v>
      </c>
    </row>
    <row r="1056" spans="1:6" x14ac:dyDescent="0.3">
      <c r="A1056">
        <v>1053</v>
      </c>
      <c r="B1056" t="s">
        <v>222</v>
      </c>
      <c r="C1056">
        <v>1252.47</v>
      </c>
      <c r="D1056">
        <v>0</v>
      </c>
      <c r="E1056" t="s">
        <v>212</v>
      </c>
      <c r="F1056" t="s">
        <v>215</v>
      </c>
    </row>
    <row r="1057" spans="1:6" x14ac:dyDescent="0.3">
      <c r="A1057">
        <v>1054</v>
      </c>
      <c r="B1057" t="s">
        <v>222</v>
      </c>
      <c r="C1057">
        <v>1268.3699999999999</v>
      </c>
      <c r="D1057">
        <v>0</v>
      </c>
      <c r="E1057" t="s">
        <v>212</v>
      </c>
      <c r="F1057" t="s">
        <v>215</v>
      </c>
    </row>
    <row r="1058" spans="1:6" x14ac:dyDescent="0.3">
      <c r="A1058">
        <v>1055</v>
      </c>
      <c r="B1058" t="s">
        <v>222</v>
      </c>
      <c r="C1058">
        <v>1252.47</v>
      </c>
      <c r="D1058">
        <v>0</v>
      </c>
      <c r="E1058" t="s">
        <v>212</v>
      </c>
      <c r="F1058" t="s">
        <v>215</v>
      </c>
    </row>
    <row r="1059" spans="1:6" x14ac:dyDescent="0.3">
      <c r="A1059">
        <v>1056</v>
      </c>
      <c r="B1059" t="s">
        <v>222</v>
      </c>
      <c r="C1059">
        <v>524.79999999999995</v>
      </c>
      <c r="D1059">
        <v>0</v>
      </c>
      <c r="E1059" t="s">
        <v>212</v>
      </c>
      <c r="F1059" t="s">
        <v>215</v>
      </c>
    </row>
    <row r="1060" spans="1:6" x14ac:dyDescent="0.3">
      <c r="A1060">
        <v>1057</v>
      </c>
      <c r="B1060" t="s">
        <v>222</v>
      </c>
      <c r="C1060">
        <v>524.79999999999995</v>
      </c>
      <c r="D1060">
        <v>0</v>
      </c>
      <c r="E1060" t="s">
        <v>212</v>
      </c>
      <c r="F1060" t="s">
        <v>215</v>
      </c>
    </row>
    <row r="1061" spans="1:6" x14ac:dyDescent="0.3">
      <c r="A1061">
        <v>1058</v>
      </c>
      <c r="B1061" t="s">
        <v>222</v>
      </c>
      <c r="C1061">
        <v>524.79999999999995</v>
      </c>
      <c r="D1061">
        <v>0</v>
      </c>
      <c r="E1061" t="s">
        <v>212</v>
      </c>
      <c r="F1061" t="s">
        <v>215</v>
      </c>
    </row>
    <row r="1062" spans="1:6" x14ac:dyDescent="0.3">
      <c r="A1062">
        <v>1059</v>
      </c>
      <c r="B1062" t="s">
        <v>222</v>
      </c>
      <c r="C1062">
        <v>524.79999999999995</v>
      </c>
      <c r="D1062">
        <v>0</v>
      </c>
      <c r="E1062" t="s">
        <v>212</v>
      </c>
      <c r="F1062" t="s">
        <v>215</v>
      </c>
    </row>
    <row r="1063" spans="1:6" x14ac:dyDescent="0.3">
      <c r="A1063">
        <v>1060</v>
      </c>
      <c r="B1063" t="s">
        <v>222</v>
      </c>
      <c r="C1063">
        <v>524.79999999999995</v>
      </c>
      <c r="D1063">
        <v>0</v>
      </c>
      <c r="E1063" t="s">
        <v>212</v>
      </c>
      <c r="F1063" t="s">
        <v>215</v>
      </c>
    </row>
    <row r="1064" spans="1:6" x14ac:dyDescent="0.3">
      <c r="A1064">
        <v>1061</v>
      </c>
      <c r="B1064" t="s">
        <v>222</v>
      </c>
      <c r="C1064">
        <v>524.79999999999995</v>
      </c>
      <c r="D1064">
        <v>0</v>
      </c>
      <c r="E1064" t="s">
        <v>212</v>
      </c>
      <c r="F1064" t="s">
        <v>215</v>
      </c>
    </row>
    <row r="1065" spans="1:6" x14ac:dyDescent="0.3">
      <c r="A1065">
        <v>1062</v>
      </c>
      <c r="B1065" t="s">
        <v>222</v>
      </c>
      <c r="C1065">
        <v>431.8</v>
      </c>
      <c r="D1065">
        <v>0</v>
      </c>
      <c r="E1065" t="s">
        <v>212</v>
      </c>
      <c r="F1065" t="s">
        <v>215</v>
      </c>
    </row>
    <row r="1066" spans="1:6" x14ac:dyDescent="0.3">
      <c r="A1066">
        <v>1063</v>
      </c>
      <c r="B1066" t="s">
        <v>222</v>
      </c>
      <c r="C1066">
        <v>524.79999999999995</v>
      </c>
      <c r="D1066">
        <v>0</v>
      </c>
      <c r="E1066" t="s">
        <v>212</v>
      </c>
      <c r="F1066" t="s">
        <v>215</v>
      </c>
    </row>
    <row r="1067" spans="1:6" x14ac:dyDescent="0.3">
      <c r="A1067">
        <v>1064</v>
      </c>
      <c r="B1067" t="s">
        <v>222</v>
      </c>
      <c r="C1067">
        <v>524.79999999999995</v>
      </c>
      <c r="D1067">
        <v>0</v>
      </c>
      <c r="E1067" t="s">
        <v>212</v>
      </c>
      <c r="F1067" t="s">
        <v>215</v>
      </c>
    </row>
    <row r="1068" spans="1:6" x14ac:dyDescent="0.3">
      <c r="A1068">
        <v>1065</v>
      </c>
      <c r="B1068" t="s">
        <v>222</v>
      </c>
      <c r="C1068">
        <v>524.79999999999995</v>
      </c>
      <c r="D1068">
        <v>0</v>
      </c>
      <c r="E1068" t="s">
        <v>212</v>
      </c>
      <c r="F1068" t="s">
        <v>215</v>
      </c>
    </row>
    <row r="1069" spans="1:6" x14ac:dyDescent="0.3">
      <c r="A1069">
        <v>1066</v>
      </c>
      <c r="B1069" t="s">
        <v>222</v>
      </c>
      <c r="C1069">
        <v>524.79999999999995</v>
      </c>
      <c r="D1069">
        <v>0</v>
      </c>
      <c r="E1069" t="s">
        <v>212</v>
      </c>
      <c r="F1069" t="s">
        <v>215</v>
      </c>
    </row>
    <row r="1070" spans="1:6" x14ac:dyDescent="0.3">
      <c r="A1070">
        <v>1067</v>
      </c>
      <c r="B1070" t="s">
        <v>222</v>
      </c>
      <c r="C1070">
        <v>524.79999999999995</v>
      </c>
      <c r="D1070">
        <v>0</v>
      </c>
      <c r="E1070" t="s">
        <v>212</v>
      </c>
      <c r="F1070" t="s">
        <v>215</v>
      </c>
    </row>
    <row r="1071" spans="1:6" x14ac:dyDescent="0.3">
      <c r="A1071">
        <v>1068</v>
      </c>
      <c r="B1071" t="s">
        <v>222</v>
      </c>
      <c r="C1071">
        <v>524.79999999999995</v>
      </c>
      <c r="D1071">
        <v>0</v>
      </c>
      <c r="E1071" t="s">
        <v>212</v>
      </c>
      <c r="F1071" t="s">
        <v>215</v>
      </c>
    </row>
    <row r="1072" spans="1:6" x14ac:dyDescent="0.3">
      <c r="A1072">
        <v>1069</v>
      </c>
      <c r="B1072" t="s">
        <v>222</v>
      </c>
      <c r="C1072">
        <v>524.79999999999995</v>
      </c>
      <c r="D1072">
        <v>0</v>
      </c>
      <c r="E1072" t="s">
        <v>212</v>
      </c>
      <c r="F1072" t="s">
        <v>215</v>
      </c>
    </row>
    <row r="1073" spans="1:6" x14ac:dyDescent="0.3">
      <c r="A1073">
        <v>1070</v>
      </c>
      <c r="B1073" t="s">
        <v>222</v>
      </c>
      <c r="C1073">
        <v>431.8</v>
      </c>
      <c r="D1073">
        <v>0</v>
      </c>
      <c r="E1073" t="s">
        <v>212</v>
      </c>
      <c r="F1073" t="s">
        <v>215</v>
      </c>
    </row>
    <row r="1074" spans="1:6" x14ac:dyDescent="0.3">
      <c r="A1074">
        <v>1071</v>
      </c>
      <c r="B1074" t="s">
        <v>222</v>
      </c>
      <c r="C1074">
        <v>524.79999999999995</v>
      </c>
      <c r="D1074">
        <v>0</v>
      </c>
      <c r="E1074" t="s">
        <v>212</v>
      </c>
      <c r="F1074" t="s">
        <v>215</v>
      </c>
    </row>
    <row r="1075" spans="1:6" x14ac:dyDescent="0.3">
      <c r="A1075">
        <v>1072</v>
      </c>
      <c r="B1075" t="s">
        <v>222</v>
      </c>
      <c r="C1075">
        <v>524.79999999999995</v>
      </c>
      <c r="D1075">
        <v>0</v>
      </c>
      <c r="E1075" t="s">
        <v>212</v>
      </c>
      <c r="F1075" t="s">
        <v>215</v>
      </c>
    </row>
    <row r="1076" spans="1:6" x14ac:dyDescent="0.3">
      <c r="A1076">
        <v>1073</v>
      </c>
      <c r="B1076" t="s">
        <v>222</v>
      </c>
      <c r="C1076">
        <v>524.79999999999995</v>
      </c>
      <c r="D1076">
        <v>0</v>
      </c>
      <c r="E1076" t="s">
        <v>212</v>
      </c>
      <c r="F1076" t="s">
        <v>215</v>
      </c>
    </row>
    <row r="1077" spans="1:6" x14ac:dyDescent="0.3">
      <c r="A1077">
        <v>1074</v>
      </c>
      <c r="B1077" t="s">
        <v>222</v>
      </c>
      <c r="C1077">
        <v>836.3</v>
      </c>
      <c r="D1077">
        <v>0</v>
      </c>
      <c r="E1077" t="s">
        <v>212</v>
      </c>
      <c r="F1077" t="s">
        <v>215</v>
      </c>
    </row>
    <row r="1078" spans="1:6" x14ac:dyDescent="0.3">
      <c r="A1078">
        <v>1075</v>
      </c>
      <c r="B1078" t="s">
        <v>222</v>
      </c>
      <c r="C1078">
        <v>524.79999999999995</v>
      </c>
      <c r="D1078">
        <v>0</v>
      </c>
      <c r="E1078" t="s">
        <v>212</v>
      </c>
      <c r="F1078" t="s">
        <v>215</v>
      </c>
    </row>
    <row r="1079" spans="1:6" x14ac:dyDescent="0.3">
      <c r="A1079">
        <v>1076</v>
      </c>
      <c r="B1079" t="s">
        <v>222</v>
      </c>
      <c r="C1079">
        <v>524.79999999999995</v>
      </c>
      <c r="D1079">
        <v>0</v>
      </c>
      <c r="E1079" t="s">
        <v>212</v>
      </c>
      <c r="F1079" t="s">
        <v>215</v>
      </c>
    </row>
    <row r="1080" spans="1:6" x14ac:dyDescent="0.3">
      <c r="A1080">
        <v>1077</v>
      </c>
      <c r="B1080" t="s">
        <v>222</v>
      </c>
      <c r="C1080">
        <v>524.79999999999995</v>
      </c>
      <c r="D1080">
        <v>0</v>
      </c>
      <c r="E1080" t="s">
        <v>212</v>
      </c>
      <c r="F1080" t="s">
        <v>215</v>
      </c>
    </row>
    <row r="1081" spans="1:6" x14ac:dyDescent="0.3">
      <c r="A1081">
        <v>1078</v>
      </c>
      <c r="B1081" t="s">
        <v>222</v>
      </c>
      <c r="C1081">
        <v>524.79999999999995</v>
      </c>
      <c r="D1081">
        <v>0</v>
      </c>
      <c r="E1081" t="s">
        <v>212</v>
      </c>
      <c r="F1081" t="s">
        <v>215</v>
      </c>
    </row>
    <row r="1082" spans="1:6" x14ac:dyDescent="0.3">
      <c r="A1082">
        <v>1079</v>
      </c>
      <c r="B1082" t="s">
        <v>222</v>
      </c>
      <c r="C1082">
        <v>524.79999999999995</v>
      </c>
      <c r="D1082">
        <v>0</v>
      </c>
      <c r="E1082" t="s">
        <v>212</v>
      </c>
      <c r="F1082" t="s">
        <v>215</v>
      </c>
    </row>
    <row r="1083" spans="1:6" x14ac:dyDescent="0.3">
      <c r="A1083">
        <v>1080</v>
      </c>
      <c r="B1083" t="s">
        <v>222</v>
      </c>
      <c r="C1083">
        <v>524.79999999999995</v>
      </c>
      <c r="D1083">
        <v>0</v>
      </c>
      <c r="E1083" t="s">
        <v>212</v>
      </c>
      <c r="F1083" t="s">
        <v>215</v>
      </c>
    </row>
    <row r="1084" spans="1:6" x14ac:dyDescent="0.3">
      <c r="A1084">
        <v>1081</v>
      </c>
      <c r="B1084" t="s">
        <v>222</v>
      </c>
      <c r="C1084">
        <v>524.79999999999995</v>
      </c>
      <c r="D1084">
        <v>0</v>
      </c>
      <c r="E1084" t="s">
        <v>212</v>
      </c>
      <c r="F1084" t="s">
        <v>215</v>
      </c>
    </row>
    <row r="1085" spans="1:6" x14ac:dyDescent="0.3">
      <c r="A1085">
        <v>1082</v>
      </c>
      <c r="B1085" t="s">
        <v>222</v>
      </c>
      <c r="C1085">
        <v>524.79999999999995</v>
      </c>
      <c r="D1085">
        <v>0</v>
      </c>
      <c r="E1085" t="s">
        <v>212</v>
      </c>
      <c r="F1085" t="s">
        <v>215</v>
      </c>
    </row>
    <row r="1086" spans="1:6" x14ac:dyDescent="0.3">
      <c r="A1086">
        <v>1083</v>
      </c>
      <c r="B1086" t="s">
        <v>222</v>
      </c>
      <c r="C1086">
        <v>524.79999999999995</v>
      </c>
      <c r="D1086">
        <v>0</v>
      </c>
      <c r="E1086" t="s">
        <v>212</v>
      </c>
      <c r="F1086" t="s">
        <v>215</v>
      </c>
    </row>
    <row r="1087" spans="1:6" x14ac:dyDescent="0.3">
      <c r="A1087">
        <v>1084</v>
      </c>
      <c r="B1087" t="s">
        <v>222</v>
      </c>
      <c r="C1087">
        <v>524.79999999999995</v>
      </c>
      <c r="D1087">
        <v>0</v>
      </c>
      <c r="E1087" t="s">
        <v>212</v>
      </c>
      <c r="F1087" t="s">
        <v>215</v>
      </c>
    </row>
    <row r="1088" spans="1:6" x14ac:dyDescent="0.3">
      <c r="A1088">
        <v>1085</v>
      </c>
      <c r="B1088" t="s">
        <v>222</v>
      </c>
      <c r="C1088">
        <v>524.79999999999995</v>
      </c>
      <c r="D1088">
        <v>0</v>
      </c>
      <c r="E1088" t="s">
        <v>212</v>
      </c>
      <c r="F1088" t="s">
        <v>215</v>
      </c>
    </row>
    <row r="1089" spans="1:6" x14ac:dyDescent="0.3">
      <c r="A1089">
        <v>1086</v>
      </c>
      <c r="B1089" t="s">
        <v>222</v>
      </c>
      <c r="C1089">
        <v>524.79999999999995</v>
      </c>
      <c r="D1089">
        <v>0</v>
      </c>
      <c r="E1089" t="s">
        <v>212</v>
      </c>
      <c r="F1089" t="s">
        <v>215</v>
      </c>
    </row>
    <row r="1090" spans="1:6" x14ac:dyDescent="0.3">
      <c r="A1090">
        <v>1087</v>
      </c>
      <c r="B1090" t="s">
        <v>222</v>
      </c>
      <c r="C1090">
        <v>524.79999999999995</v>
      </c>
      <c r="D1090">
        <v>0</v>
      </c>
      <c r="E1090" t="s">
        <v>212</v>
      </c>
      <c r="F1090" t="s">
        <v>215</v>
      </c>
    </row>
    <row r="1091" spans="1:6" x14ac:dyDescent="0.3">
      <c r="A1091">
        <v>1088</v>
      </c>
      <c r="B1091" t="s">
        <v>222</v>
      </c>
      <c r="C1091">
        <v>431.8</v>
      </c>
      <c r="D1091">
        <v>0</v>
      </c>
      <c r="E1091" t="s">
        <v>212</v>
      </c>
      <c r="F1091" t="s">
        <v>215</v>
      </c>
    </row>
    <row r="1092" spans="1:6" x14ac:dyDescent="0.3">
      <c r="A1092">
        <v>1089</v>
      </c>
      <c r="B1092" t="s">
        <v>222</v>
      </c>
      <c r="C1092">
        <v>431.8</v>
      </c>
      <c r="D1092">
        <v>0</v>
      </c>
      <c r="E1092" t="s">
        <v>212</v>
      </c>
      <c r="F1092" t="s">
        <v>215</v>
      </c>
    </row>
    <row r="1093" spans="1:6" x14ac:dyDescent="0.3">
      <c r="A1093">
        <v>1090</v>
      </c>
      <c r="B1093" t="s">
        <v>222</v>
      </c>
      <c r="C1093">
        <v>431.8</v>
      </c>
      <c r="D1093">
        <v>0</v>
      </c>
      <c r="E1093" t="s">
        <v>212</v>
      </c>
      <c r="F1093" t="s">
        <v>215</v>
      </c>
    </row>
    <row r="1094" spans="1:6" x14ac:dyDescent="0.3">
      <c r="A1094">
        <v>1091</v>
      </c>
      <c r="B1094" t="s">
        <v>222</v>
      </c>
      <c r="C1094">
        <v>836.3</v>
      </c>
      <c r="D1094">
        <v>0</v>
      </c>
      <c r="E1094" t="s">
        <v>212</v>
      </c>
      <c r="F1094" t="s">
        <v>215</v>
      </c>
    </row>
    <row r="1095" spans="1:6" x14ac:dyDescent="0.3">
      <c r="A1095">
        <v>1092</v>
      </c>
      <c r="B1095" t="s">
        <v>222</v>
      </c>
      <c r="C1095">
        <v>524.79999999999995</v>
      </c>
      <c r="D1095">
        <v>0</v>
      </c>
      <c r="E1095" t="s">
        <v>212</v>
      </c>
      <c r="F1095" t="s">
        <v>215</v>
      </c>
    </row>
    <row r="1096" spans="1:6" x14ac:dyDescent="0.3">
      <c r="A1096">
        <v>1093</v>
      </c>
      <c r="B1096" t="s">
        <v>222</v>
      </c>
      <c r="C1096">
        <v>524.79999999999995</v>
      </c>
      <c r="D1096">
        <v>0</v>
      </c>
      <c r="E1096" t="s">
        <v>212</v>
      </c>
      <c r="F1096" t="s">
        <v>215</v>
      </c>
    </row>
    <row r="1097" spans="1:6" x14ac:dyDescent="0.3">
      <c r="A1097">
        <v>1094</v>
      </c>
      <c r="B1097" t="s">
        <v>222</v>
      </c>
      <c r="C1097">
        <v>524.79999999999995</v>
      </c>
      <c r="D1097">
        <v>0</v>
      </c>
      <c r="E1097" t="s">
        <v>212</v>
      </c>
      <c r="F1097" t="s">
        <v>215</v>
      </c>
    </row>
    <row r="1098" spans="1:6" x14ac:dyDescent="0.3">
      <c r="A1098">
        <v>1095</v>
      </c>
      <c r="B1098" t="s">
        <v>222</v>
      </c>
      <c r="C1098">
        <v>836.3</v>
      </c>
      <c r="D1098">
        <v>0</v>
      </c>
      <c r="E1098" t="s">
        <v>212</v>
      </c>
      <c r="F1098" t="s">
        <v>215</v>
      </c>
    </row>
    <row r="1099" spans="1:6" x14ac:dyDescent="0.3">
      <c r="A1099">
        <v>1096</v>
      </c>
      <c r="B1099" t="s">
        <v>222</v>
      </c>
      <c r="C1099">
        <v>524.79999999999995</v>
      </c>
      <c r="D1099">
        <v>0</v>
      </c>
      <c r="E1099" t="s">
        <v>212</v>
      </c>
      <c r="F1099" t="s">
        <v>215</v>
      </c>
    </row>
    <row r="1100" spans="1:6" x14ac:dyDescent="0.3">
      <c r="A1100">
        <v>1097</v>
      </c>
      <c r="B1100" t="s">
        <v>222</v>
      </c>
      <c r="C1100">
        <v>524.79999999999995</v>
      </c>
      <c r="D1100">
        <v>0</v>
      </c>
      <c r="E1100" t="s">
        <v>212</v>
      </c>
      <c r="F1100" t="s">
        <v>215</v>
      </c>
    </row>
    <row r="1101" spans="1:6" x14ac:dyDescent="0.3">
      <c r="A1101">
        <v>1098</v>
      </c>
      <c r="B1101" t="s">
        <v>222</v>
      </c>
      <c r="C1101">
        <v>524.79999999999995</v>
      </c>
      <c r="D1101">
        <v>0</v>
      </c>
      <c r="E1101" t="s">
        <v>212</v>
      </c>
      <c r="F1101" t="s">
        <v>215</v>
      </c>
    </row>
    <row r="1102" spans="1:6" x14ac:dyDescent="0.3">
      <c r="A1102">
        <v>1099</v>
      </c>
      <c r="B1102" t="s">
        <v>222</v>
      </c>
      <c r="C1102">
        <v>524.79999999999995</v>
      </c>
      <c r="D1102">
        <v>0</v>
      </c>
      <c r="E1102" t="s">
        <v>212</v>
      </c>
      <c r="F1102" t="s">
        <v>215</v>
      </c>
    </row>
    <row r="1103" spans="1:6" x14ac:dyDescent="0.3">
      <c r="A1103">
        <v>1100</v>
      </c>
      <c r="B1103" t="s">
        <v>222</v>
      </c>
      <c r="C1103">
        <v>524.79999999999995</v>
      </c>
      <c r="D1103">
        <v>0</v>
      </c>
      <c r="E1103" t="s">
        <v>212</v>
      </c>
      <c r="F1103" t="s">
        <v>215</v>
      </c>
    </row>
    <row r="1104" spans="1:6" x14ac:dyDescent="0.3">
      <c r="A1104">
        <v>1101</v>
      </c>
      <c r="B1104" t="s">
        <v>222</v>
      </c>
      <c r="C1104">
        <v>524.79999999999995</v>
      </c>
      <c r="D1104">
        <v>0</v>
      </c>
      <c r="E1104" t="s">
        <v>212</v>
      </c>
      <c r="F1104" t="s">
        <v>215</v>
      </c>
    </row>
    <row r="1105" spans="1:6" x14ac:dyDescent="0.3">
      <c r="A1105">
        <v>1102</v>
      </c>
      <c r="B1105" t="s">
        <v>222</v>
      </c>
      <c r="C1105">
        <v>524.79999999999995</v>
      </c>
      <c r="D1105">
        <v>0</v>
      </c>
      <c r="E1105" t="s">
        <v>212</v>
      </c>
      <c r="F1105" t="s">
        <v>215</v>
      </c>
    </row>
    <row r="1106" spans="1:6" x14ac:dyDescent="0.3">
      <c r="A1106">
        <v>1103</v>
      </c>
      <c r="B1106" t="s">
        <v>222</v>
      </c>
      <c r="C1106">
        <v>836.3</v>
      </c>
      <c r="D1106">
        <v>0</v>
      </c>
      <c r="E1106" t="s">
        <v>212</v>
      </c>
      <c r="F1106" t="s">
        <v>215</v>
      </c>
    </row>
    <row r="1107" spans="1:6" x14ac:dyDescent="0.3">
      <c r="A1107">
        <v>1104</v>
      </c>
      <c r="B1107" t="s">
        <v>222</v>
      </c>
      <c r="C1107">
        <v>524.79999999999995</v>
      </c>
      <c r="D1107">
        <v>0</v>
      </c>
      <c r="E1107" t="s">
        <v>212</v>
      </c>
      <c r="F1107" t="s">
        <v>215</v>
      </c>
    </row>
    <row r="1108" spans="1:6" x14ac:dyDescent="0.3">
      <c r="A1108">
        <v>1105</v>
      </c>
      <c r="B1108" t="s">
        <v>222</v>
      </c>
      <c r="C1108">
        <v>524.79999999999995</v>
      </c>
      <c r="D1108">
        <v>0</v>
      </c>
      <c r="E1108" t="s">
        <v>212</v>
      </c>
      <c r="F1108" t="s">
        <v>215</v>
      </c>
    </row>
    <row r="1109" spans="1:6" x14ac:dyDescent="0.3">
      <c r="A1109">
        <v>1106</v>
      </c>
      <c r="B1109" t="s">
        <v>222</v>
      </c>
      <c r="C1109">
        <v>524.79999999999995</v>
      </c>
      <c r="D1109">
        <v>0</v>
      </c>
      <c r="E1109" t="s">
        <v>212</v>
      </c>
      <c r="F1109" t="s">
        <v>215</v>
      </c>
    </row>
    <row r="1110" spans="1:6" x14ac:dyDescent="0.3">
      <c r="A1110">
        <v>1107</v>
      </c>
      <c r="B1110" t="s">
        <v>222</v>
      </c>
      <c r="C1110">
        <v>524.79999999999995</v>
      </c>
      <c r="D1110">
        <v>0</v>
      </c>
      <c r="E1110" t="s">
        <v>212</v>
      </c>
      <c r="F1110" t="s">
        <v>215</v>
      </c>
    </row>
    <row r="1111" spans="1:6" x14ac:dyDescent="0.3">
      <c r="A1111">
        <v>1108</v>
      </c>
      <c r="B1111" t="s">
        <v>222</v>
      </c>
      <c r="C1111">
        <v>524.79999999999995</v>
      </c>
      <c r="D1111">
        <v>0</v>
      </c>
      <c r="E1111" t="s">
        <v>212</v>
      </c>
      <c r="F1111" t="s">
        <v>215</v>
      </c>
    </row>
    <row r="1112" spans="1:6" x14ac:dyDescent="0.3">
      <c r="A1112">
        <v>1109</v>
      </c>
      <c r="B1112" t="s">
        <v>222</v>
      </c>
      <c r="C1112">
        <v>524.79999999999995</v>
      </c>
      <c r="D1112">
        <v>0</v>
      </c>
      <c r="E1112" t="s">
        <v>212</v>
      </c>
      <c r="F1112" t="s">
        <v>215</v>
      </c>
    </row>
    <row r="1113" spans="1:6" x14ac:dyDescent="0.3">
      <c r="A1113">
        <v>1110</v>
      </c>
      <c r="B1113" t="s">
        <v>222</v>
      </c>
      <c r="C1113">
        <v>524.79999999999995</v>
      </c>
      <c r="D1113">
        <v>0</v>
      </c>
      <c r="E1113" t="s">
        <v>212</v>
      </c>
      <c r="F1113" t="s">
        <v>215</v>
      </c>
    </row>
    <row r="1114" spans="1:6" x14ac:dyDescent="0.3">
      <c r="A1114">
        <v>1111</v>
      </c>
      <c r="B1114" t="s">
        <v>222</v>
      </c>
      <c r="C1114">
        <v>524.79999999999995</v>
      </c>
      <c r="D1114">
        <v>0</v>
      </c>
      <c r="E1114" t="s">
        <v>212</v>
      </c>
      <c r="F1114" t="s">
        <v>215</v>
      </c>
    </row>
    <row r="1115" spans="1:6" x14ac:dyDescent="0.3">
      <c r="A1115">
        <v>1112</v>
      </c>
      <c r="B1115" t="s">
        <v>222</v>
      </c>
      <c r="C1115">
        <v>524.79999999999995</v>
      </c>
      <c r="D1115">
        <v>0</v>
      </c>
      <c r="E1115" t="s">
        <v>212</v>
      </c>
      <c r="F1115" t="s">
        <v>215</v>
      </c>
    </row>
    <row r="1116" spans="1:6" x14ac:dyDescent="0.3">
      <c r="A1116">
        <v>1113</v>
      </c>
      <c r="B1116" t="s">
        <v>222</v>
      </c>
      <c r="C1116">
        <v>431.8</v>
      </c>
      <c r="D1116">
        <v>0</v>
      </c>
      <c r="E1116" t="s">
        <v>212</v>
      </c>
      <c r="F1116" t="s">
        <v>215</v>
      </c>
    </row>
    <row r="1117" spans="1:6" x14ac:dyDescent="0.3">
      <c r="A1117">
        <v>1114</v>
      </c>
      <c r="B1117" t="s">
        <v>222</v>
      </c>
      <c r="C1117">
        <v>836.3</v>
      </c>
      <c r="D1117">
        <v>0</v>
      </c>
      <c r="E1117" t="s">
        <v>212</v>
      </c>
      <c r="F1117" t="s">
        <v>215</v>
      </c>
    </row>
    <row r="1118" spans="1:6" x14ac:dyDescent="0.3">
      <c r="A1118">
        <v>1115</v>
      </c>
      <c r="B1118" t="s">
        <v>222</v>
      </c>
      <c r="C1118">
        <v>524.79999999999995</v>
      </c>
      <c r="D1118">
        <v>0</v>
      </c>
      <c r="E1118" t="s">
        <v>212</v>
      </c>
      <c r="F1118" t="s">
        <v>215</v>
      </c>
    </row>
    <row r="1119" spans="1:6" x14ac:dyDescent="0.3">
      <c r="A1119">
        <v>1116</v>
      </c>
      <c r="B1119" t="s">
        <v>222</v>
      </c>
      <c r="C1119">
        <v>524.79999999999995</v>
      </c>
      <c r="D1119">
        <v>0</v>
      </c>
      <c r="E1119" t="s">
        <v>212</v>
      </c>
      <c r="F1119" t="s">
        <v>215</v>
      </c>
    </row>
    <row r="1120" spans="1:6" x14ac:dyDescent="0.3">
      <c r="A1120">
        <v>1117</v>
      </c>
      <c r="B1120" t="s">
        <v>222</v>
      </c>
      <c r="C1120">
        <v>487.6</v>
      </c>
      <c r="D1120">
        <v>0</v>
      </c>
      <c r="E1120" t="s">
        <v>212</v>
      </c>
      <c r="F1120" t="s">
        <v>215</v>
      </c>
    </row>
    <row r="1121" spans="1:6" x14ac:dyDescent="0.3">
      <c r="A1121">
        <v>1118</v>
      </c>
      <c r="B1121" t="s">
        <v>222</v>
      </c>
      <c r="C1121">
        <v>524.79999999999995</v>
      </c>
      <c r="D1121">
        <v>0</v>
      </c>
      <c r="E1121" t="s">
        <v>212</v>
      </c>
      <c r="F1121" t="s">
        <v>215</v>
      </c>
    </row>
    <row r="1122" spans="1:6" x14ac:dyDescent="0.3">
      <c r="A1122">
        <v>1119</v>
      </c>
      <c r="B1122" t="s">
        <v>222</v>
      </c>
      <c r="C1122">
        <v>524.79999999999995</v>
      </c>
      <c r="D1122">
        <v>0</v>
      </c>
      <c r="E1122" t="s">
        <v>212</v>
      </c>
      <c r="F1122" t="s">
        <v>215</v>
      </c>
    </row>
    <row r="1123" spans="1:6" x14ac:dyDescent="0.3">
      <c r="A1123">
        <v>1120</v>
      </c>
      <c r="B1123" t="s">
        <v>222</v>
      </c>
      <c r="C1123">
        <v>431.8</v>
      </c>
      <c r="D1123">
        <v>0</v>
      </c>
      <c r="E1123" t="s">
        <v>212</v>
      </c>
      <c r="F1123" t="s">
        <v>215</v>
      </c>
    </row>
    <row r="1124" spans="1:6" x14ac:dyDescent="0.3">
      <c r="A1124">
        <v>1121</v>
      </c>
      <c r="B1124" t="s">
        <v>222</v>
      </c>
      <c r="C1124">
        <v>524.79999999999995</v>
      </c>
      <c r="D1124">
        <v>0</v>
      </c>
      <c r="E1124" t="s">
        <v>212</v>
      </c>
      <c r="F1124" t="s">
        <v>215</v>
      </c>
    </row>
    <row r="1125" spans="1:6" x14ac:dyDescent="0.3">
      <c r="A1125">
        <v>1122</v>
      </c>
      <c r="B1125" t="s">
        <v>222</v>
      </c>
      <c r="C1125">
        <v>524.79999999999995</v>
      </c>
      <c r="D1125">
        <v>0</v>
      </c>
      <c r="E1125" t="s">
        <v>212</v>
      </c>
      <c r="F1125" t="s">
        <v>215</v>
      </c>
    </row>
    <row r="1126" spans="1:6" x14ac:dyDescent="0.3">
      <c r="A1126">
        <v>1123</v>
      </c>
      <c r="B1126" t="s">
        <v>222</v>
      </c>
      <c r="C1126">
        <v>524.79999999999995</v>
      </c>
      <c r="D1126">
        <v>0</v>
      </c>
      <c r="E1126" t="s">
        <v>212</v>
      </c>
      <c r="F1126" t="s">
        <v>215</v>
      </c>
    </row>
    <row r="1127" spans="1:6" x14ac:dyDescent="0.3">
      <c r="A1127">
        <v>1124</v>
      </c>
      <c r="B1127" t="s">
        <v>222</v>
      </c>
      <c r="C1127">
        <v>431.8</v>
      </c>
      <c r="D1127">
        <v>0</v>
      </c>
      <c r="E1127" t="s">
        <v>212</v>
      </c>
      <c r="F1127" t="s">
        <v>215</v>
      </c>
    </row>
    <row r="1128" spans="1:6" x14ac:dyDescent="0.3">
      <c r="A1128">
        <v>1125</v>
      </c>
      <c r="B1128" t="s">
        <v>222</v>
      </c>
      <c r="C1128">
        <v>524.79999999999995</v>
      </c>
      <c r="D1128">
        <v>0</v>
      </c>
      <c r="E1128" t="s">
        <v>212</v>
      </c>
      <c r="F1128" t="s">
        <v>215</v>
      </c>
    </row>
    <row r="1129" spans="1:6" x14ac:dyDescent="0.3">
      <c r="A1129">
        <v>1126</v>
      </c>
      <c r="B1129" t="s">
        <v>222</v>
      </c>
      <c r="C1129">
        <v>524.79999999999995</v>
      </c>
      <c r="D1129">
        <v>0</v>
      </c>
      <c r="E1129" t="s">
        <v>212</v>
      </c>
      <c r="F1129" t="s">
        <v>215</v>
      </c>
    </row>
    <row r="1130" spans="1:6" x14ac:dyDescent="0.3">
      <c r="A1130">
        <v>1127</v>
      </c>
      <c r="B1130" t="s">
        <v>222</v>
      </c>
      <c r="C1130">
        <v>431.8</v>
      </c>
      <c r="D1130">
        <v>0</v>
      </c>
      <c r="E1130" t="s">
        <v>212</v>
      </c>
      <c r="F1130" t="s">
        <v>215</v>
      </c>
    </row>
    <row r="1131" spans="1:6" x14ac:dyDescent="0.3">
      <c r="A1131">
        <v>1128</v>
      </c>
      <c r="B1131" t="s">
        <v>222</v>
      </c>
      <c r="C1131">
        <v>524.79999999999995</v>
      </c>
      <c r="D1131">
        <v>0</v>
      </c>
      <c r="E1131" t="s">
        <v>212</v>
      </c>
      <c r="F1131" t="s">
        <v>215</v>
      </c>
    </row>
    <row r="1132" spans="1:6" x14ac:dyDescent="0.3">
      <c r="A1132">
        <v>1129</v>
      </c>
      <c r="B1132" t="s">
        <v>222</v>
      </c>
      <c r="C1132">
        <v>431.8</v>
      </c>
      <c r="D1132">
        <v>0</v>
      </c>
      <c r="E1132" t="s">
        <v>212</v>
      </c>
      <c r="F1132" t="s">
        <v>215</v>
      </c>
    </row>
    <row r="1133" spans="1:6" x14ac:dyDescent="0.3">
      <c r="A1133">
        <v>1130</v>
      </c>
      <c r="B1133" t="s">
        <v>222</v>
      </c>
      <c r="C1133">
        <v>524.79999999999995</v>
      </c>
      <c r="D1133">
        <v>0</v>
      </c>
      <c r="E1133" t="s">
        <v>212</v>
      </c>
      <c r="F1133" t="s">
        <v>215</v>
      </c>
    </row>
    <row r="1134" spans="1:6" x14ac:dyDescent="0.3">
      <c r="A1134">
        <v>1131</v>
      </c>
      <c r="B1134" t="s">
        <v>222</v>
      </c>
      <c r="C1134">
        <v>431.8</v>
      </c>
      <c r="D1134">
        <v>0</v>
      </c>
      <c r="E1134" t="s">
        <v>212</v>
      </c>
      <c r="F1134" t="s">
        <v>215</v>
      </c>
    </row>
    <row r="1135" spans="1:6" x14ac:dyDescent="0.3">
      <c r="A1135">
        <v>1132</v>
      </c>
      <c r="B1135" t="s">
        <v>222</v>
      </c>
      <c r="C1135">
        <v>524.79999999999995</v>
      </c>
      <c r="D1135">
        <v>0</v>
      </c>
      <c r="E1135" t="s">
        <v>212</v>
      </c>
      <c r="F1135" t="s">
        <v>215</v>
      </c>
    </row>
    <row r="1136" spans="1:6" x14ac:dyDescent="0.3">
      <c r="A1136">
        <v>1133</v>
      </c>
      <c r="B1136" t="s">
        <v>222</v>
      </c>
      <c r="C1136">
        <v>524.79999999999995</v>
      </c>
      <c r="D1136">
        <v>0</v>
      </c>
      <c r="E1136" t="s">
        <v>212</v>
      </c>
      <c r="F1136" t="s">
        <v>215</v>
      </c>
    </row>
    <row r="1137" spans="1:6" x14ac:dyDescent="0.3">
      <c r="A1137">
        <v>1134</v>
      </c>
      <c r="B1137" t="s">
        <v>222</v>
      </c>
      <c r="C1137">
        <v>524.79999999999995</v>
      </c>
      <c r="D1137">
        <v>0</v>
      </c>
      <c r="E1137" t="s">
        <v>212</v>
      </c>
      <c r="F1137" t="s">
        <v>215</v>
      </c>
    </row>
    <row r="1138" spans="1:6" x14ac:dyDescent="0.3">
      <c r="A1138">
        <v>1135</v>
      </c>
      <c r="B1138" t="s">
        <v>222</v>
      </c>
      <c r="C1138">
        <v>524.79999999999995</v>
      </c>
      <c r="D1138">
        <v>0</v>
      </c>
      <c r="E1138" t="s">
        <v>212</v>
      </c>
      <c r="F1138" t="s">
        <v>215</v>
      </c>
    </row>
    <row r="1139" spans="1:6" x14ac:dyDescent="0.3">
      <c r="A1139">
        <v>1136</v>
      </c>
      <c r="B1139" t="s">
        <v>222</v>
      </c>
      <c r="C1139">
        <v>836.3</v>
      </c>
      <c r="D1139">
        <v>0</v>
      </c>
      <c r="E1139" t="s">
        <v>212</v>
      </c>
      <c r="F1139" t="s">
        <v>215</v>
      </c>
    </row>
    <row r="1140" spans="1:6" x14ac:dyDescent="0.3">
      <c r="A1140">
        <v>1137</v>
      </c>
      <c r="B1140" t="s">
        <v>222</v>
      </c>
      <c r="C1140">
        <v>524.79999999999995</v>
      </c>
      <c r="D1140">
        <v>0</v>
      </c>
      <c r="E1140" t="s">
        <v>212</v>
      </c>
      <c r="F1140" t="s">
        <v>215</v>
      </c>
    </row>
    <row r="1141" spans="1:6" x14ac:dyDescent="0.3">
      <c r="A1141">
        <v>1138</v>
      </c>
      <c r="B1141" t="s">
        <v>222</v>
      </c>
      <c r="C1141">
        <v>524.79999999999995</v>
      </c>
      <c r="D1141">
        <v>0</v>
      </c>
      <c r="E1141" t="s">
        <v>212</v>
      </c>
      <c r="F1141" t="s">
        <v>215</v>
      </c>
    </row>
    <row r="1142" spans="1:6" x14ac:dyDescent="0.3">
      <c r="A1142">
        <v>1139</v>
      </c>
      <c r="B1142" t="s">
        <v>222</v>
      </c>
      <c r="C1142">
        <v>836.3</v>
      </c>
      <c r="D1142">
        <v>0</v>
      </c>
      <c r="E1142" t="s">
        <v>212</v>
      </c>
      <c r="F1142" t="s">
        <v>215</v>
      </c>
    </row>
    <row r="1143" spans="1:6" x14ac:dyDescent="0.3">
      <c r="A1143">
        <v>1140</v>
      </c>
      <c r="B1143" t="s">
        <v>222</v>
      </c>
      <c r="C1143">
        <v>524.79999999999995</v>
      </c>
      <c r="D1143">
        <v>0</v>
      </c>
      <c r="E1143" t="s">
        <v>212</v>
      </c>
      <c r="F1143" t="s">
        <v>215</v>
      </c>
    </row>
    <row r="1144" spans="1:6" x14ac:dyDescent="0.3">
      <c r="A1144">
        <v>1141</v>
      </c>
      <c r="B1144" t="s">
        <v>222</v>
      </c>
      <c r="C1144">
        <v>524.79999999999995</v>
      </c>
      <c r="D1144">
        <v>0</v>
      </c>
      <c r="E1144" t="s">
        <v>212</v>
      </c>
      <c r="F1144" t="s">
        <v>215</v>
      </c>
    </row>
    <row r="1145" spans="1:6" x14ac:dyDescent="0.3">
      <c r="A1145">
        <v>1142</v>
      </c>
      <c r="B1145" t="s">
        <v>222</v>
      </c>
      <c r="C1145">
        <v>524.79999999999995</v>
      </c>
      <c r="D1145">
        <v>0</v>
      </c>
      <c r="E1145" t="s">
        <v>212</v>
      </c>
      <c r="F1145" t="s">
        <v>215</v>
      </c>
    </row>
    <row r="1146" spans="1:6" x14ac:dyDescent="0.3">
      <c r="A1146">
        <v>1143</v>
      </c>
      <c r="B1146" t="s">
        <v>222</v>
      </c>
      <c r="C1146">
        <v>524.79999999999995</v>
      </c>
      <c r="D1146">
        <v>0</v>
      </c>
      <c r="E1146" t="s">
        <v>212</v>
      </c>
      <c r="F1146" t="s">
        <v>215</v>
      </c>
    </row>
    <row r="1147" spans="1:6" x14ac:dyDescent="0.3">
      <c r="A1147">
        <v>1144</v>
      </c>
      <c r="B1147" t="s">
        <v>222</v>
      </c>
      <c r="C1147">
        <v>524.79999999999995</v>
      </c>
      <c r="D1147">
        <v>0</v>
      </c>
      <c r="E1147" t="s">
        <v>212</v>
      </c>
      <c r="F1147" t="s">
        <v>215</v>
      </c>
    </row>
    <row r="1148" spans="1:6" x14ac:dyDescent="0.3">
      <c r="A1148">
        <v>1145</v>
      </c>
      <c r="B1148" t="s">
        <v>222</v>
      </c>
      <c r="C1148">
        <v>524.79999999999995</v>
      </c>
      <c r="D1148">
        <v>0</v>
      </c>
      <c r="E1148" t="s">
        <v>212</v>
      </c>
      <c r="F1148" t="s">
        <v>215</v>
      </c>
    </row>
    <row r="1149" spans="1:6" x14ac:dyDescent="0.3">
      <c r="A1149">
        <v>1146</v>
      </c>
      <c r="B1149" t="s">
        <v>222</v>
      </c>
      <c r="C1149">
        <v>836.3</v>
      </c>
      <c r="D1149">
        <v>0</v>
      </c>
      <c r="E1149" t="s">
        <v>212</v>
      </c>
      <c r="F1149" t="s">
        <v>215</v>
      </c>
    </row>
    <row r="1150" spans="1:6" x14ac:dyDescent="0.3">
      <c r="A1150">
        <v>1147</v>
      </c>
      <c r="B1150" t="s">
        <v>222</v>
      </c>
      <c r="C1150">
        <v>524.79999999999995</v>
      </c>
      <c r="D1150">
        <v>0</v>
      </c>
      <c r="E1150" t="s">
        <v>212</v>
      </c>
      <c r="F1150" t="s">
        <v>215</v>
      </c>
    </row>
    <row r="1151" spans="1:6" x14ac:dyDescent="0.3">
      <c r="A1151">
        <v>1148</v>
      </c>
      <c r="B1151" t="s">
        <v>222</v>
      </c>
      <c r="C1151">
        <v>524.79999999999995</v>
      </c>
      <c r="D1151">
        <v>0</v>
      </c>
      <c r="E1151" t="s">
        <v>212</v>
      </c>
      <c r="F1151" t="s">
        <v>215</v>
      </c>
    </row>
    <row r="1152" spans="1:6" x14ac:dyDescent="0.3">
      <c r="A1152">
        <v>1149</v>
      </c>
      <c r="B1152" t="s">
        <v>222</v>
      </c>
      <c r="C1152">
        <v>524.79999999999995</v>
      </c>
      <c r="D1152">
        <v>0</v>
      </c>
      <c r="E1152" t="s">
        <v>212</v>
      </c>
      <c r="F1152" t="s">
        <v>215</v>
      </c>
    </row>
    <row r="1153" spans="1:6" x14ac:dyDescent="0.3">
      <c r="A1153">
        <v>1150</v>
      </c>
      <c r="B1153" t="s">
        <v>222</v>
      </c>
      <c r="C1153">
        <v>524.79999999999995</v>
      </c>
      <c r="D1153">
        <v>0</v>
      </c>
      <c r="E1153" t="s">
        <v>212</v>
      </c>
      <c r="F1153" t="s">
        <v>215</v>
      </c>
    </row>
    <row r="1154" spans="1:6" x14ac:dyDescent="0.3">
      <c r="A1154">
        <v>1151</v>
      </c>
      <c r="B1154" t="s">
        <v>222</v>
      </c>
      <c r="C1154">
        <v>524.79999999999995</v>
      </c>
      <c r="D1154">
        <v>0</v>
      </c>
      <c r="E1154" t="s">
        <v>212</v>
      </c>
      <c r="F1154" t="s">
        <v>215</v>
      </c>
    </row>
    <row r="1155" spans="1:6" x14ac:dyDescent="0.3">
      <c r="A1155">
        <v>1152</v>
      </c>
      <c r="B1155" t="s">
        <v>222</v>
      </c>
      <c r="C1155">
        <v>836.3</v>
      </c>
      <c r="D1155">
        <v>0</v>
      </c>
      <c r="E1155" t="s">
        <v>212</v>
      </c>
      <c r="F1155" t="s">
        <v>215</v>
      </c>
    </row>
    <row r="1156" spans="1:6" x14ac:dyDescent="0.3">
      <c r="A1156">
        <v>1153</v>
      </c>
      <c r="B1156" t="s">
        <v>222</v>
      </c>
      <c r="C1156">
        <v>524.79999999999995</v>
      </c>
      <c r="D1156">
        <v>0</v>
      </c>
      <c r="E1156" t="s">
        <v>212</v>
      </c>
      <c r="F1156" t="s">
        <v>215</v>
      </c>
    </row>
    <row r="1157" spans="1:6" x14ac:dyDescent="0.3">
      <c r="A1157">
        <v>1154</v>
      </c>
      <c r="B1157" t="s">
        <v>222</v>
      </c>
      <c r="C1157">
        <v>524.79999999999995</v>
      </c>
      <c r="D1157">
        <v>0</v>
      </c>
      <c r="E1157" t="s">
        <v>212</v>
      </c>
      <c r="F1157" t="s">
        <v>215</v>
      </c>
    </row>
    <row r="1158" spans="1:6" x14ac:dyDescent="0.3">
      <c r="A1158">
        <v>1155</v>
      </c>
      <c r="B1158" t="s">
        <v>222</v>
      </c>
      <c r="C1158">
        <v>524.79999999999995</v>
      </c>
      <c r="D1158">
        <v>0</v>
      </c>
      <c r="E1158" t="s">
        <v>212</v>
      </c>
      <c r="F1158" t="s">
        <v>215</v>
      </c>
    </row>
    <row r="1159" spans="1:6" x14ac:dyDescent="0.3">
      <c r="A1159">
        <v>1156</v>
      </c>
      <c r="B1159" t="s">
        <v>222</v>
      </c>
      <c r="C1159">
        <v>524.79999999999995</v>
      </c>
      <c r="D1159">
        <v>0</v>
      </c>
      <c r="E1159" t="s">
        <v>212</v>
      </c>
      <c r="F1159" t="s">
        <v>215</v>
      </c>
    </row>
    <row r="1160" spans="1:6" x14ac:dyDescent="0.3">
      <c r="A1160">
        <v>1157</v>
      </c>
      <c r="B1160" t="s">
        <v>222</v>
      </c>
      <c r="C1160">
        <v>524.79999999999995</v>
      </c>
      <c r="D1160">
        <v>0</v>
      </c>
      <c r="E1160" t="s">
        <v>212</v>
      </c>
      <c r="F1160" t="s">
        <v>215</v>
      </c>
    </row>
    <row r="1161" spans="1:6" x14ac:dyDescent="0.3">
      <c r="A1161">
        <v>1158</v>
      </c>
      <c r="B1161" t="s">
        <v>222</v>
      </c>
      <c r="C1161">
        <v>524.79999999999995</v>
      </c>
      <c r="D1161">
        <v>0</v>
      </c>
      <c r="E1161" t="s">
        <v>212</v>
      </c>
      <c r="F1161" t="s">
        <v>215</v>
      </c>
    </row>
    <row r="1162" spans="1:6" x14ac:dyDescent="0.3">
      <c r="A1162">
        <v>1159</v>
      </c>
      <c r="B1162" t="s">
        <v>222</v>
      </c>
      <c r="C1162">
        <v>524.79999999999995</v>
      </c>
      <c r="D1162">
        <v>0</v>
      </c>
      <c r="E1162" t="s">
        <v>212</v>
      </c>
      <c r="F1162" t="s">
        <v>215</v>
      </c>
    </row>
    <row r="1163" spans="1:6" x14ac:dyDescent="0.3">
      <c r="A1163">
        <v>1160</v>
      </c>
      <c r="B1163" t="s">
        <v>222</v>
      </c>
      <c r="C1163">
        <v>524.79999999999995</v>
      </c>
      <c r="D1163">
        <v>0</v>
      </c>
      <c r="E1163" t="s">
        <v>212</v>
      </c>
      <c r="F1163" t="s">
        <v>215</v>
      </c>
    </row>
    <row r="1164" spans="1:6" x14ac:dyDescent="0.3">
      <c r="A1164">
        <v>1161</v>
      </c>
      <c r="B1164" t="s">
        <v>222</v>
      </c>
      <c r="C1164">
        <v>524.79999999999995</v>
      </c>
      <c r="D1164">
        <v>0</v>
      </c>
      <c r="E1164" t="s">
        <v>212</v>
      </c>
      <c r="F1164" t="s">
        <v>215</v>
      </c>
    </row>
    <row r="1165" spans="1:6" x14ac:dyDescent="0.3">
      <c r="A1165">
        <v>1162</v>
      </c>
      <c r="B1165" t="s">
        <v>222</v>
      </c>
      <c r="C1165">
        <v>524.79999999999995</v>
      </c>
      <c r="D1165">
        <v>0</v>
      </c>
      <c r="E1165" t="s">
        <v>212</v>
      </c>
      <c r="F1165" t="s">
        <v>215</v>
      </c>
    </row>
    <row r="1166" spans="1:6" x14ac:dyDescent="0.3">
      <c r="A1166">
        <v>1163</v>
      </c>
      <c r="B1166" t="s">
        <v>222</v>
      </c>
      <c r="C1166">
        <v>431.8</v>
      </c>
      <c r="D1166">
        <v>0</v>
      </c>
      <c r="E1166" t="s">
        <v>212</v>
      </c>
      <c r="F1166" t="s">
        <v>215</v>
      </c>
    </row>
    <row r="1167" spans="1:6" x14ac:dyDescent="0.3">
      <c r="A1167">
        <v>1164</v>
      </c>
      <c r="B1167" t="s">
        <v>222</v>
      </c>
      <c r="C1167">
        <v>524.79999999999995</v>
      </c>
      <c r="D1167">
        <v>0</v>
      </c>
      <c r="E1167" t="s">
        <v>212</v>
      </c>
      <c r="F1167" t="s">
        <v>215</v>
      </c>
    </row>
    <row r="1168" spans="1:6" x14ac:dyDescent="0.3">
      <c r="A1168">
        <v>1165</v>
      </c>
      <c r="B1168" t="s">
        <v>222</v>
      </c>
      <c r="C1168">
        <v>524.79999999999995</v>
      </c>
      <c r="D1168">
        <v>0</v>
      </c>
      <c r="E1168" t="s">
        <v>212</v>
      </c>
      <c r="F1168" t="s">
        <v>215</v>
      </c>
    </row>
    <row r="1169" spans="1:6" x14ac:dyDescent="0.3">
      <c r="A1169">
        <v>1166</v>
      </c>
      <c r="B1169" t="s">
        <v>222</v>
      </c>
      <c r="C1169">
        <v>524.79999999999995</v>
      </c>
      <c r="D1169">
        <v>0</v>
      </c>
      <c r="E1169" t="s">
        <v>212</v>
      </c>
      <c r="F1169" t="s">
        <v>215</v>
      </c>
    </row>
    <row r="1170" spans="1:6" x14ac:dyDescent="0.3">
      <c r="A1170">
        <v>1167</v>
      </c>
      <c r="B1170" t="s">
        <v>222</v>
      </c>
      <c r="C1170">
        <v>524.79999999999995</v>
      </c>
      <c r="D1170">
        <v>0</v>
      </c>
      <c r="E1170" t="s">
        <v>212</v>
      </c>
      <c r="F1170" t="s">
        <v>215</v>
      </c>
    </row>
    <row r="1171" spans="1:6" x14ac:dyDescent="0.3">
      <c r="A1171">
        <v>1168</v>
      </c>
      <c r="B1171" t="s">
        <v>222</v>
      </c>
      <c r="C1171">
        <v>524.79999999999995</v>
      </c>
      <c r="D1171">
        <v>0</v>
      </c>
      <c r="E1171" t="s">
        <v>212</v>
      </c>
      <c r="F1171" t="s">
        <v>215</v>
      </c>
    </row>
    <row r="1172" spans="1:6" x14ac:dyDescent="0.3">
      <c r="A1172">
        <v>1169</v>
      </c>
      <c r="B1172" t="s">
        <v>222</v>
      </c>
      <c r="C1172">
        <v>1013.9699999999999</v>
      </c>
      <c r="D1172">
        <v>0</v>
      </c>
      <c r="E1172" t="s">
        <v>212</v>
      </c>
      <c r="F1172" t="s">
        <v>215</v>
      </c>
    </row>
    <row r="1173" spans="1:6" x14ac:dyDescent="0.3">
      <c r="A1173">
        <v>1170</v>
      </c>
      <c r="B1173" t="s">
        <v>222</v>
      </c>
      <c r="C1173">
        <v>13.3</v>
      </c>
      <c r="D1173">
        <v>0</v>
      </c>
      <c r="E1173" t="s">
        <v>212</v>
      </c>
      <c r="F1173" t="s">
        <v>215</v>
      </c>
    </row>
    <row r="1174" spans="1:6" x14ac:dyDescent="0.3">
      <c r="A1174">
        <v>1171</v>
      </c>
      <c r="B1174" t="s">
        <v>222</v>
      </c>
      <c r="C1174">
        <v>1013.9699999999999</v>
      </c>
      <c r="D1174">
        <v>0</v>
      </c>
      <c r="E1174" t="s">
        <v>212</v>
      </c>
      <c r="F1174" t="s">
        <v>215</v>
      </c>
    </row>
    <row r="1175" spans="1:6" x14ac:dyDescent="0.3">
      <c r="A1175">
        <v>1172</v>
      </c>
      <c r="B1175" t="s">
        <v>222</v>
      </c>
      <c r="C1175">
        <v>1013.9699999999999</v>
      </c>
      <c r="D1175">
        <v>0</v>
      </c>
      <c r="E1175" t="s">
        <v>212</v>
      </c>
      <c r="F1175" t="s">
        <v>215</v>
      </c>
    </row>
    <row r="1176" spans="1:6" x14ac:dyDescent="0.3">
      <c r="A1176">
        <v>1173</v>
      </c>
      <c r="B1176" t="s">
        <v>222</v>
      </c>
      <c r="C1176">
        <v>1013.9699999999999</v>
      </c>
      <c r="D1176">
        <v>0</v>
      </c>
      <c r="E1176" t="s">
        <v>212</v>
      </c>
      <c r="F1176" t="s">
        <v>215</v>
      </c>
    </row>
    <row r="1177" spans="1:6" x14ac:dyDescent="0.3">
      <c r="A1177">
        <v>1174</v>
      </c>
      <c r="B1177" t="s">
        <v>222</v>
      </c>
      <c r="C1177">
        <v>13.3</v>
      </c>
      <c r="D1177">
        <v>0</v>
      </c>
      <c r="E1177" t="s">
        <v>212</v>
      </c>
      <c r="F1177" t="s">
        <v>215</v>
      </c>
    </row>
    <row r="1178" spans="1:6" x14ac:dyDescent="0.3">
      <c r="A1178">
        <v>1175</v>
      </c>
      <c r="B1178" t="s">
        <v>222</v>
      </c>
      <c r="C1178">
        <v>1013.9699999999999</v>
      </c>
      <c r="D1178">
        <v>0</v>
      </c>
      <c r="E1178" t="s">
        <v>212</v>
      </c>
      <c r="F1178" t="s">
        <v>215</v>
      </c>
    </row>
    <row r="1179" spans="1:6" x14ac:dyDescent="0.3">
      <c r="A1179">
        <v>1176</v>
      </c>
      <c r="B1179" t="s">
        <v>222</v>
      </c>
      <c r="C1179">
        <v>1013.9699999999999</v>
      </c>
      <c r="D1179">
        <v>0</v>
      </c>
      <c r="E1179" t="s">
        <v>212</v>
      </c>
      <c r="F1179" t="s">
        <v>215</v>
      </c>
    </row>
    <row r="1180" spans="1:6" x14ac:dyDescent="0.3">
      <c r="A1180">
        <v>1177</v>
      </c>
      <c r="B1180" t="s">
        <v>222</v>
      </c>
      <c r="C1180">
        <v>1013.9699999999999</v>
      </c>
      <c r="D1180">
        <v>0</v>
      </c>
      <c r="E1180" t="s">
        <v>212</v>
      </c>
      <c r="F1180" t="s">
        <v>215</v>
      </c>
    </row>
    <row r="1181" spans="1:6" x14ac:dyDescent="0.3">
      <c r="A1181">
        <v>1178</v>
      </c>
      <c r="B1181" t="s">
        <v>222</v>
      </c>
      <c r="C1181">
        <v>1013.9699999999999</v>
      </c>
      <c r="D1181">
        <v>0</v>
      </c>
      <c r="E1181" t="s">
        <v>212</v>
      </c>
      <c r="F1181" t="s">
        <v>215</v>
      </c>
    </row>
    <row r="1182" spans="1:6" x14ac:dyDescent="0.3">
      <c r="A1182">
        <v>1179</v>
      </c>
      <c r="B1182" t="s">
        <v>222</v>
      </c>
      <c r="C1182">
        <v>1013.9699999999999</v>
      </c>
      <c r="D1182">
        <v>0</v>
      </c>
      <c r="E1182" t="s">
        <v>212</v>
      </c>
      <c r="F1182" t="s">
        <v>215</v>
      </c>
    </row>
    <row r="1183" spans="1:6" x14ac:dyDescent="0.3">
      <c r="A1183">
        <v>1180</v>
      </c>
      <c r="B1183" t="s">
        <v>222</v>
      </c>
      <c r="C1183">
        <v>13.3</v>
      </c>
      <c r="D1183">
        <v>0</v>
      </c>
      <c r="E1183" t="s">
        <v>212</v>
      </c>
      <c r="F1183" t="s">
        <v>215</v>
      </c>
    </row>
    <row r="1184" spans="1:6" x14ac:dyDescent="0.3">
      <c r="A1184">
        <v>1181</v>
      </c>
      <c r="B1184" t="s">
        <v>222</v>
      </c>
      <c r="C1184">
        <v>1668.72</v>
      </c>
      <c r="D1184">
        <v>0</v>
      </c>
      <c r="E1184" t="s">
        <v>212</v>
      </c>
      <c r="F1184" t="s">
        <v>215</v>
      </c>
    </row>
    <row r="1185" spans="1:6" x14ac:dyDescent="0.3">
      <c r="A1185">
        <v>1182</v>
      </c>
      <c r="B1185" t="s">
        <v>222</v>
      </c>
      <c r="C1185">
        <v>13.3</v>
      </c>
      <c r="D1185">
        <v>0</v>
      </c>
      <c r="E1185" t="s">
        <v>212</v>
      </c>
      <c r="F1185" t="s">
        <v>215</v>
      </c>
    </row>
    <row r="1186" spans="1:6" x14ac:dyDescent="0.3">
      <c r="A1186">
        <v>1183</v>
      </c>
      <c r="B1186" t="s">
        <v>222</v>
      </c>
      <c r="C1186">
        <v>1013.9699999999999</v>
      </c>
      <c r="D1186">
        <v>0</v>
      </c>
      <c r="E1186" t="s">
        <v>212</v>
      </c>
      <c r="F1186" t="s">
        <v>215</v>
      </c>
    </row>
    <row r="1187" spans="1:6" x14ac:dyDescent="0.3">
      <c r="A1187">
        <v>1184</v>
      </c>
      <c r="B1187" t="s">
        <v>222</v>
      </c>
      <c r="C1187">
        <v>1013.9699999999999</v>
      </c>
      <c r="D1187">
        <v>0</v>
      </c>
      <c r="E1187" t="s">
        <v>212</v>
      </c>
      <c r="F1187" t="s">
        <v>215</v>
      </c>
    </row>
    <row r="1188" spans="1:6" x14ac:dyDescent="0.3">
      <c r="A1188">
        <v>1185</v>
      </c>
      <c r="B1188" t="s">
        <v>222</v>
      </c>
      <c r="C1188">
        <v>1013.9699999999999</v>
      </c>
      <c r="D1188">
        <v>0</v>
      </c>
      <c r="E1188" t="s">
        <v>212</v>
      </c>
      <c r="F1188" t="s">
        <v>215</v>
      </c>
    </row>
    <row r="1189" spans="1:6" x14ac:dyDescent="0.3">
      <c r="A1189">
        <v>1186</v>
      </c>
      <c r="B1189" t="s">
        <v>222</v>
      </c>
      <c r="C1189">
        <v>1013.9699999999999</v>
      </c>
      <c r="D1189">
        <v>0</v>
      </c>
      <c r="E1189" t="s">
        <v>212</v>
      </c>
      <c r="F1189" t="s">
        <v>215</v>
      </c>
    </row>
    <row r="1190" spans="1:6" x14ac:dyDescent="0.3">
      <c r="A1190">
        <v>1187</v>
      </c>
      <c r="B1190" t="s">
        <v>222</v>
      </c>
      <c r="C1190">
        <v>1013.9699999999999</v>
      </c>
      <c r="D1190">
        <v>0</v>
      </c>
      <c r="E1190" t="s">
        <v>212</v>
      </c>
      <c r="F1190" t="s">
        <v>215</v>
      </c>
    </row>
    <row r="1191" spans="1:6" x14ac:dyDescent="0.3">
      <c r="A1191">
        <v>1188</v>
      </c>
      <c r="B1191" t="s">
        <v>222</v>
      </c>
      <c r="C1191">
        <v>1013.9699999999999</v>
      </c>
      <c r="D1191">
        <v>0</v>
      </c>
      <c r="E1191" t="s">
        <v>212</v>
      </c>
      <c r="F1191" t="s">
        <v>215</v>
      </c>
    </row>
    <row r="1192" spans="1:6" x14ac:dyDescent="0.3">
      <c r="A1192">
        <v>1189</v>
      </c>
      <c r="B1192" t="s">
        <v>222</v>
      </c>
      <c r="C1192">
        <v>1013.9699999999999</v>
      </c>
      <c r="D1192">
        <v>0</v>
      </c>
      <c r="E1192" t="s">
        <v>212</v>
      </c>
      <c r="F1192" t="s">
        <v>215</v>
      </c>
    </row>
    <row r="1193" spans="1:6" x14ac:dyDescent="0.3">
      <c r="A1193">
        <v>1190</v>
      </c>
      <c r="B1193" t="s">
        <v>222</v>
      </c>
      <c r="C1193">
        <v>1013.9699999999999</v>
      </c>
      <c r="D1193">
        <v>0</v>
      </c>
      <c r="E1193" t="s">
        <v>212</v>
      </c>
      <c r="F1193" t="s">
        <v>215</v>
      </c>
    </row>
    <row r="1194" spans="1:6" x14ac:dyDescent="0.3">
      <c r="A1194">
        <v>1191</v>
      </c>
      <c r="B1194" t="s">
        <v>222</v>
      </c>
      <c r="C1194">
        <v>1013.9699999999999</v>
      </c>
      <c r="D1194">
        <v>0</v>
      </c>
      <c r="E1194" t="s">
        <v>212</v>
      </c>
      <c r="F1194" t="s">
        <v>215</v>
      </c>
    </row>
    <row r="1195" spans="1:6" x14ac:dyDescent="0.3">
      <c r="A1195">
        <v>1192</v>
      </c>
      <c r="B1195" t="s">
        <v>222</v>
      </c>
      <c r="C1195">
        <v>1013.9699999999999</v>
      </c>
      <c r="D1195">
        <v>0</v>
      </c>
      <c r="E1195" t="s">
        <v>212</v>
      </c>
      <c r="F1195" t="s">
        <v>215</v>
      </c>
    </row>
    <row r="1196" spans="1:6" x14ac:dyDescent="0.3">
      <c r="A1196">
        <v>1193</v>
      </c>
      <c r="B1196" t="s">
        <v>222</v>
      </c>
      <c r="C1196">
        <v>1013.9699999999999</v>
      </c>
      <c r="D1196">
        <v>0</v>
      </c>
      <c r="E1196" t="s">
        <v>212</v>
      </c>
      <c r="F1196" t="s">
        <v>215</v>
      </c>
    </row>
    <row r="1197" spans="1:6" x14ac:dyDescent="0.3">
      <c r="A1197">
        <v>1194</v>
      </c>
      <c r="B1197" t="s">
        <v>222</v>
      </c>
      <c r="C1197">
        <v>1013.9699999999999</v>
      </c>
      <c r="D1197">
        <v>0</v>
      </c>
      <c r="E1197" t="s">
        <v>212</v>
      </c>
      <c r="F1197" t="s">
        <v>215</v>
      </c>
    </row>
    <row r="1198" spans="1:6" x14ac:dyDescent="0.3">
      <c r="A1198">
        <v>1195</v>
      </c>
      <c r="B1198" t="s">
        <v>222</v>
      </c>
      <c r="C1198">
        <v>1013.9699999999999</v>
      </c>
      <c r="D1198">
        <v>0</v>
      </c>
      <c r="E1198" t="s">
        <v>212</v>
      </c>
      <c r="F1198" t="s">
        <v>215</v>
      </c>
    </row>
    <row r="1199" spans="1:6" x14ac:dyDescent="0.3">
      <c r="A1199">
        <v>1196</v>
      </c>
      <c r="B1199" t="s">
        <v>222</v>
      </c>
      <c r="C1199">
        <v>1013.9699999999999</v>
      </c>
      <c r="D1199">
        <v>0</v>
      </c>
      <c r="E1199" t="s">
        <v>212</v>
      </c>
      <c r="F1199" t="s">
        <v>215</v>
      </c>
    </row>
    <row r="1200" spans="1:6" x14ac:dyDescent="0.3">
      <c r="A1200">
        <v>1197</v>
      </c>
      <c r="B1200" t="s">
        <v>222</v>
      </c>
      <c r="C1200">
        <v>1013.9699999999999</v>
      </c>
      <c r="D1200">
        <v>0</v>
      </c>
      <c r="E1200" t="s">
        <v>212</v>
      </c>
      <c r="F1200" t="s">
        <v>215</v>
      </c>
    </row>
    <row r="1201" spans="1:6" x14ac:dyDescent="0.3">
      <c r="A1201">
        <v>1198</v>
      </c>
      <c r="B1201" t="s">
        <v>222</v>
      </c>
      <c r="C1201">
        <v>1013.9699999999999</v>
      </c>
      <c r="D1201">
        <v>0</v>
      </c>
      <c r="E1201" t="s">
        <v>212</v>
      </c>
      <c r="F1201" t="s">
        <v>215</v>
      </c>
    </row>
    <row r="1202" spans="1:6" x14ac:dyDescent="0.3">
      <c r="A1202">
        <v>1199</v>
      </c>
      <c r="B1202" t="s">
        <v>222</v>
      </c>
      <c r="C1202">
        <v>1013.9699999999999</v>
      </c>
      <c r="D1202">
        <v>0</v>
      </c>
      <c r="E1202" t="s">
        <v>212</v>
      </c>
      <c r="F1202" t="s">
        <v>215</v>
      </c>
    </row>
    <row r="1203" spans="1:6" x14ac:dyDescent="0.3">
      <c r="A1203">
        <v>1200</v>
      </c>
      <c r="B1203" t="s">
        <v>222</v>
      </c>
      <c r="C1203">
        <v>13.3</v>
      </c>
      <c r="D1203">
        <v>0</v>
      </c>
      <c r="E1203" t="s">
        <v>212</v>
      </c>
      <c r="F1203" t="s">
        <v>215</v>
      </c>
    </row>
    <row r="1204" spans="1:6" x14ac:dyDescent="0.3">
      <c r="A1204">
        <v>1201</v>
      </c>
      <c r="B1204" t="s">
        <v>222</v>
      </c>
      <c r="C1204">
        <v>13.3</v>
      </c>
      <c r="D1204">
        <v>0</v>
      </c>
      <c r="E1204" t="s">
        <v>212</v>
      </c>
      <c r="F1204" t="s">
        <v>215</v>
      </c>
    </row>
    <row r="1205" spans="1:6" x14ac:dyDescent="0.3">
      <c r="A1205">
        <v>1202</v>
      </c>
      <c r="B1205" t="s">
        <v>222</v>
      </c>
      <c r="C1205">
        <v>1013.9699999999999</v>
      </c>
      <c r="D1205">
        <v>0</v>
      </c>
      <c r="E1205" t="s">
        <v>212</v>
      </c>
      <c r="F1205" t="s">
        <v>215</v>
      </c>
    </row>
    <row r="1206" spans="1:6" x14ac:dyDescent="0.3">
      <c r="A1206">
        <v>1203</v>
      </c>
      <c r="B1206" t="s">
        <v>222</v>
      </c>
      <c r="C1206">
        <v>1013.9699999999999</v>
      </c>
      <c r="D1206">
        <v>0</v>
      </c>
      <c r="E1206" t="s">
        <v>212</v>
      </c>
      <c r="F1206" t="s">
        <v>215</v>
      </c>
    </row>
    <row r="1207" spans="1:6" x14ac:dyDescent="0.3">
      <c r="A1207">
        <v>1204</v>
      </c>
      <c r="B1207" t="s">
        <v>222</v>
      </c>
      <c r="C1207">
        <v>1013.9699999999999</v>
      </c>
      <c r="D1207">
        <v>0</v>
      </c>
      <c r="E1207" t="s">
        <v>212</v>
      </c>
      <c r="F1207" t="s">
        <v>215</v>
      </c>
    </row>
    <row r="1208" spans="1:6" x14ac:dyDescent="0.3">
      <c r="A1208">
        <v>1205</v>
      </c>
      <c r="B1208" t="s">
        <v>222</v>
      </c>
      <c r="C1208">
        <v>1013.9699999999999</v>
      </c>
      <c r="D1208">
        <v>0</v>
      </c>
      <c r="E1208" t="s">
        <v>212</v>
      </c>
      <c r="F1208" t="s">
        <v>215</v>
      </c>
    </row>
    <row r="1209" spans="1:6" x14ac:dyDescent="0.3">
      <c r="A1209">
        <v>1206</v>
      </c>
      <c r="B1209" t="s">
        <v>222</v>
      </c>
      <c r="C1209">
        <v>1013.9699999999999</v>
      </c>
      <c r="D1209">
        <v>0</v>
      </c>
      <c r="E1209" t="s">
        <v>212</v>
      </c>
      <c r="F1209" t="s">
        <v>215</v>
      </c>
    </row>
    <row r="1210" spans="1:6" x14ac:dyDescent="0.3">
      <c r="A1210">
        <v>1207</v>
      </c>
      <c r="B1210" t="s">
        <v>222</v>
      </c>
      <c r="C1210">
        <v>1013.9699999999999</v>
      </c>
      <c r="D1210">
        <v>0</v>
      </c>
      <c r="E1210" t="s">
        <v>212</v>
      </c>
      <c r="F1210" t="s">
        <v>215</v>
      </c>
    </row>
    <row r="1211" spans="1:6" x14ac:dyDescent="0.3">
      <c r="A1211">
        <v>1208</v>
      </c>
      <c r="B1211" t="s">
        <v>222</v>
      </c>
      <c r="C1211">
        <v>1013.9699999999999</v>
      </c>
      <c r="D1211">
        <v>0</v>
      </c>
      <c r="E1211" t="s">
        <v>212</v>
      </c>
      <c r="F1211" t="s">
        <v>215</v>
      </c>
    </row>
    <row r="1212" spans="1:6" x14ac:dyDescent="0.3">
      <c r="A1212">
        <v>1209</v>
      </c>
      <c r="B1212" t="s">
        <v>222</v>
      </c>
      <c r="C1212">
        <v>1013.9699999999999</v>
      </c>
      <c r="D1212">
        <v>0</v>
      </c>
      <c r="E1212" t="s">
        <v>212</v>
      </c>
      <c r="F1212" t="s">
        <v>215</v>
      </c>
    </row>
    <row r="1213" spans="1:6" x14ac:dyDescent="0.3">
      <c r="A1213">
        <v>1210</v>
      </c>
      <c r="B1213" t="s">
        <v>222</v>
      </c>
      <c r="C1213">
        <v>1013.9699999999999</v>
      </c>
      <c r="D1213">
        <v>0</v>
      </c>
      <c r="E1213" t="s">
        <v>212</v>
      </c>
      <c r="F1213" t="s">
        <v>215</v>
      </c>
    </row>
    <row r="1214" spans="1:6" x14ac:dyDescent="0.3">
      <c r="A1214">
        <v>1211</v>
      </c>
      <c r="B1214" t="s">
        <v>222</v>
      </c>
      <c r="C1214">
        <v>1013.9699999999999</v>
      </c>
      <c r="D1214">
        <v>0</v>
      </c>
      <c r="E1214" t="s">
        <v>212</v>
      </c>
      <c r="F1214" t="s">
        <v>215</v>
      </c>
    </row>
    <row r="1215" spans="1:6" x14ac:dyDescent="0.3">
      <c r="A1215">
        <v>1212</v>
      </c>
      <c r="B1215" t="s">
        <v>222</v>
      </c>
      <c r="C1215">
        <v>1013.9699999999999</v>
      </c>
      <c r="D1215">
        <v>0</v>
      </c>
      <c r="E1215" t="s">
        <v>212</v>
      </c>
      <c r="F1215" t="s">
        <v>215</v>
      </c>
    </row>
    <row r="1216" spans="1:6" x14ac:dyDescent="0.3">
      <c r="A1216">
        <v>1213</v>
      </c>
      <c r="B1216" t="s">
        <v>222</v>
      </c>
      <c r="C1216">
        <v>1013.9699999999999</v>
      </c>
      <c r="D1216">
        <v>0</v>
      </c>
      <c r="E1216" t="s">
        <v>212</v>
      </c>
      <c r="F1216" t="s">
        <v>215</v>
      </c>
    </row>
    <row r="1217" spans="1:6" x14ac:dyDescent="0.3">
      <c r="A1217">
        <v>1214</v>
      </c>
      <c r="B1217" t="s">
        <v>222</v>
      </c>
      <c r="C1217">
        <v>286.3</v>
      </c>
      <c r="D1217">
        <v>0</v>
      </c>
      <c r="E1217" t="s">
        <v>212</v>
      </c>
      <c r="F1217" t="s">
        <v>215</v>
      </c>
    </row>
    <row r="1218" spans="1:6" x14ac:dyDescent="0.3">
      <c r="A1218">
        <v>1215</v>
      </c>
      <c r="B1218" t="s">
        <v>222</v>
      </c>
      <c r="C1218">
        <v>1013.9699999999999</v>
      </c>
      <c r="D1218">
        <v>0</v>
      </c>
      <c r="E1218" t="s">
        <v>212</v>
      </c>
      <c r="F1218" t="s">
        <v>215</v>
      </c>
    </row>
    <row r="1219" spans="1:6" x14ac:dyDescent="0.3">
      <c r="A1219">
        <v>1216</v>
      </c>
      <c r="B1219" t="s">
        <v>222</v>
      </c>
      <c r="C1219">
        <v>1013.9699999999999</v>
      </c>
      <c r="D1219">
        <v>0</v>
      </c>
      <c r="E1219" t="s">
        <v>212</v>
      </c>
      <c r="F1219" t="s">
        <v>215</v>
      </c>
    </row>
    <row r="1220" spans="1:6" x14ac:dyDescent="0.3">
      <c r="A1220">
        <v>1217</v>
      </c>
      <c r="B1220" t="s">
        <v>222</v>
      </c>
      <c r="C1220">
        <v>1013.9699999999999</v>
      </c>
      <c r="D1220">
        <v>0</v>
      </c>
      <c r="E1220" t="s">
        <v>212</v>
      </c>
      <c r="F1220" t="s">
        <v>215</v>
      </c>
    </row>
    <row r="1221" spans="1:6" x14ac:dyDescent="0.3">
      <c r="A1221">
        <v>1218</v>
      </c>
      <c r="B1221" t="s">
        <v>222</v>
      </c>
      <c r="C1221">
        <v>1013.9699999999999</v>
      </c>
      <c r="D1221">
        <v>0</v>
      </c>
      <c r="E1221" t="s">
        <v>212</v>
      </c>
      <c r="F1221" t="s">
        <v>215</v>
      </c>
    </row>
    <row r="1222" spans="1:6" x14ac:dyDescent="0.3">
      <c r="A1222">
        <v>1219</v>
      </c>
      <c r="B1222" t="s">
        <v>222</v>
      </c>
      <c r="C1222">
        <v>1013.9699999999999</v>
      </c>
      <c r="D1222">
        <v>0</v>
      </c>
      <c r="E1222" t="s">
        <v>212</v>
      </c>
      <c r="F1222" t="s">
        <v>215</v>
      </c>
    </row>
    <row r="1223" spans="1:6" x14ac:dyDescent="0.3">
      <c r="A1223">
        <v>1220</v>
      </c>
      <c r="B1223" t="s">
        <v>222</v>
      </c>
      <c r="C1223">
        <v>113.97</v>
      </c>
      <c r="D1223">
        <v>0</v>
      </c>
      <c r="E1223" t="s">
        <v>212</v>
      </c>
      <c r="F1223" t="s">
        <v>215</v>
      </c>
    </row>
    <row r="1224" spans="1:6" x14ac:dyDescent="0.3">
      <c r="A1224">
        <v>1221</v>
      </c>
      <c r="B1224" t="s">
        <v>222</v>
      </c>
      <c r="C1224">
        <v>1013.9699999999999</v>
      </c>
      <c r="D1224">
        <v>0</v>
      </c>
      <c r="E1224" t="s">
        <v>212</v>
      </c>
      <c r="F1224" t="s">
        <v>215</v>
      </c>
    </row>
    <row r="1225" spans="1:6" x14ac:dyDescent="0.3">
      <c r="A1225">
        <v>1222</v>
      </c>
      <c r="B1225" t="s">
        <v>222</v>
      </c>
      <c r="C1225">
        <v>1013.9699999999999</v>
      </c>
      <c r="D1225">
        <v>0</v>
      </c>
      <c r="E1225" t="s">
        <v>212</v>
      </c>
      <c r="F1225" t="s">
        <v>215</v>
      </c>
    </row>
    <row r="1226" spans="1:6" x14ac:dyDescent="0.3">
      <c r="A1226">
        <v>1223</v>
      </c>
      <c r="B1226" t="s">
        <v>222</v>
      </c>
      <c r="C1226">
        <v>1013.9699999999999</v>
      </c>
      <c r="D1226">
        <v>0</v>
      </c>
      <c r="E1226" t="s">
        <v>212</v>
      </c>
      <c r="F1226" t="s">
        <v>215</v>
      </c>
    </row>
    <row r="1227" spans="1:6" x14ac:dyDescent="0.3">
      <c r="A1227">
        <v>1224</v>
      </c>
      <c r="B1227" t="s">
        <v>222</v>
      </c>
      <c r="C1227">
        <v>13.3</v>
      </c>
      <c r="D1227">
        <v>0</v>
      </c>
      <c r="E1227" t="s">
        <v>212</v>
      </c>
      <c r="F1227" t="s">
        <v>215</v>
      </c>
    </row>
    <row r="1228" spans="1:6" x14ac:dyDescent="0.3">
      <c r="A1228">
        <v>1225</v>
      </c>
      <c r="B1228" t="s">
        <v>222</v>
      </c>
      <c r="C1228">
        <v>1668.72</v>
      </c>
      <c r="D1228">
        <v>0</v>
      </c>
      <c r="E1228" t="s">
        <v>212</v>
      </c>
      <c r="F1228" t="s">
        <v>215</v>
      </c>
    </row>
    <row r="1229" spans="1:6" x14ac:dyDescent="0.3">
      <c r="A1229">
        <v>1226</v>
      </c>
      <c r="B1229" t="s">
        <v>222</v>
      </c>
      <c r="C1229">
        <v>1013.9699999999999</v>
      </c>
      <c r="D1229">
        <v>0</v>
      </c>
      <c r="E1229" t="s">
        <v>212</v>
      </c>
      <c r="F1229" t="s">
        <v>215</v>
      </c>
    </row>
    <row r="1230" spans="1:6" x14ac:dyDescent="0.3">
      <c r="A1230">
        <v>1227</v>
      </c>
      <c r="B1230" t="s">
        <v>222</v>
      </c>
      <c r="C1230">
        <v>1013.9699999999999</v>
      </c>
      <c r="D1230">
        <v>0</v>
      </c>
      <c r="E1230" t="s">
        <v>212</v>
      </c>
      <c r="F1230" t="s">
        <v>215</v>
      </c>
    </row>
    <row r="1231" spans="1:6" x14ac:dyDescent="0.3">
      <c r="A1231">
        <v>1228</v>
      </c>
      <c r="B1231" t="s">
        <v>222</v>
      </c>
      <c r="C1231">
        <v>1013.9699999999999</v>
      </c>
      <c r="D1231">
        <v>0</v>
      </c>
      <c r="E1231" t="s">
        <v>212</v>
      </c>
      <c r="F1231" t="s">
        <v>215</v>
      </c>
    </row>
    <row r="1232" spans="1:6" x14ac:dyDescent="0.3">
      <c r="A1232">
        <v>1229</v>
      </c>
      <c r="B1232" t="s">
        <v>222</v>
      </c>
      <c r="C1232">
        <v>1013.9699999999999</v>
      </c>
      <c r="D1232">
        <v>0</v>
      </c>
      <c r="E1232" t="s">
        <v>212</v>
      </c>
      <c r="F1232" t="s">
        <v>215</v>
      </c>
    </row>
    <row r="1233" spans="1:6" x14ac:dyDescent="0.3">
      <c r="A1233">
        <v>1230</v>
      </c>
      <c r="B1233" t="s">
        <v>222</v>
      </c>
      <c r="C1233">
        <v>1013.9699999999999</v>
      </c>
      <c r="D1233">
        <v>0</v>
      </c>
      <c r="E1233" t="s">
        <v>212</v>
      </c>
      <c r="F1233" t="s">
        <v>215</v>
      </c>
    </row>
    <row r="1234" spans="1:6" x14ac:dyDescent="0.3">
      <c r="A1234">
        <v>1231</v>
      </c>
      <c r="B1234" t="s">
        <v>222</v>
      </c>
      <c r="C1234">
        <v>1013.9699999999999</v>
      </c>
      <c r="D1234">
        <v>0</v>
      </c>
      <c r="E1234" t="s">
        <v>212</v>
      </c>
      <c r="F1234" t="s">
        <v>215</v>
      </c>
    </row>
    <row r="1235" spans="1:6" x14ac:dyDescent="0.3">
      <c r="A1235">
        <v>1232</v>
      </c>
      <c r="B1235" t="s">
        <v>222</v>
      </c>
      <c r="C1235">
        <v>13.3</v>
      </c>
      <c r="D1235">
        <v>0</v>
      </c>
      <c r="E1235" t="s">
        <v>212</v>
      </c>
      <c r="F1235" t="s">
        <v>215</v>
      </c>
    </row>
    <row r="1236" spans="1:6" x14ac:dyDescent="0.3">
      <c r="A1236">
        <v>1233</v>
      </c>
      <c r="B1236" t="s">
        <v>222</v>
      </c>
      <c r="C1236">
        <v>1013.9699999999999</v>
      </c>
      <c r="D1236">
        <v>0</v>
      </c>
      <c r="E1236" t="s">
        <v>212</v>
      </c>
      <c r="F1236" t="s">
        <v>215</v>
      </c>
    </row>
    <row r="1237" spans="1:6" x14ac:dyDescent="0.3">
      <c r="A1237">
        <v>1234</v>
      </c>
      <c r="B1237" t="s">
        <v>222</v>
      </c>
      <c r="C1237">
        <v>2323.4700000000003</v>
      </c>
      <c r="D1237">
        <v>0</v>
      </c>
      <c r="E1237" t="s">
        <v>212</v>
      </c>
      <c r="F1237" t="s">
        <v>215</v>
      </c>
    </row>
    <row r="1238" spans="1:6" x14ac:dyDescent="0.3">
      <c r="A1238">
        <v>1235</v>
      </c>
      <c r="B1238" t="s">
        <v>222</v>
      </c>
      <c r="C1238">
        <v>1013.9699999999999</v>
      </c>
      <c r="D1238">
        <v>0</v>
      </c>
      <c r="E1238" t="s">
        <v>212</v>
      </c>
      <c r="F1238" t="s">
        <v>215</v>
      </c>
    </row>
    <row r="1239" spans="1:6" x14ac:dyDescent="0.3">
      <c r="A1239">
        <v>1236</v>
      </c>
      <c r="B1239" t="s">
        <v>222</v>
      </c>
      <c r="C1239">
        <v>1668.72</v>
      </c>
      <c r="D1239">
        <v>0</v>
      </c>
      <c r="E1239" t="s">
        <v>212</v>
      </c>
      <c r="F1239" t="s">
        <v>215</v>
      </c>
    </row>
    <row r="1240" spans="1:6" x14ac:dyDescent="0.3">
      <c r="A1240">
        <v>1237</v>
      </c>
      <c r="B1240" t="s">
        <v>222</v>
      </c>
      <c r="C1240">
        <v>286.3</v>
      </c>
      <c r="D1240">
        <v>0</v>
      </c>
      <c r="E1240" t="s">
        <v>212</v>
      </c>
      <c r="F1240" t="s">
        <v>215</v>
      </c>
    </row>
    <row r="1241" spans="1:6" x14ac:dyDescent="0.3">
      <c r="A1241">
        <v>1238</v>
      </c>
      <c r="B1241" t="s">
        <v>222</v>
      </c>
      <c r="C1241">
        <v>272.8</v>
      </c>
      <c r="D1241">
        <v>0</v>
      </c>
      <c r="E1241" t="s">
        <v>212</v>
      </c>
      <c r="F1241" t="s">
        <v>215</v>
      </c>
    </row>
    <row r="1242" spans="1:6" x14ac:dyDescent="0.3">
      <c r="A1242">
        <v>1239</v>
      </c>
      <c r="B1242" t="s">
        <v>222</v>
      </c>
      <c r="C1242">
        <v>286.3</v>
      </c>
      <c r="D1242">
        <v>0</v>
      </c>
      <c r="E1242" t="s">
        <v>212</v>
      </c>
      <c r="F1242" t="s">
        <v>215</v>
      </c>
    </row>
    <row r="1243" spans="1:6" x14ac:dyDescent="0.3">
      <c r="A1243">
        <v>1240</v>
      </c>
      <c r="B1243" t="s">
        <v>222</v>
      </c>
      <c r="C1243">
        <v>286.3</v>
      </c>
      <c r="D1243">
        <v>0</v>
      </c>
      <c r="E1243" t="s">
        <v>212</v>
      </c>
      <c r="F1243" t="s">
        <v>215</v>
      </c>
    </row>
    <row r="1244" spans="1:6" x14ac:dyDescent="0.3">
      <c r="A1244">
        <v>1241</v>
      </c>
      <c r="B1244" t="s">
        <v>222</v>
      </c>
      <c r="C1244">
        <v>286.3</v>
      </c>
      <c r="D1244">
        <v>0</v>
      </c>
      <c r="E1244" t="s">
        <v>212</v>
      </c>
      <c r="F1244" t="s">
        <v>215</v>
      </c>
    </row>
    <row r="1245" spans="1:6" x14ac:dyDescent="0.3">
      <c r="A1245">
        <v>1242</v>
      </c>
      <c r="B1245" t="s">
        <v>222</v>
      </c>
      <c r="C1245">
        <v>286.3</v>
      </c>
      <c r="D1245">
        <v>0</v>
      </c>
      <c r="E1245" t="s">
        <v>212</v>
      </c>
      <c r="F1245" t="s">
        <v>215</v>
      </c>
    </row>
    <row r="1246" spans="1:6" x14ac:dyDescent="0.3">
      <c r="A1246">
        <v>1243</v>
      </c>
      <c r="B1246" t="s">
        <v>222</v>
      </c>
      <c r="C1246">
        <v>286.3</v>
      </c>
      <c r="D1246">
        <v>0</v>
      </c>
      <c r="E1246" t="s">
        <v>212</v>
      </c>
      <c r="F1246" t="s">
        <v>215</v>
      </c>
    </row>
    <row r="1247" spans="1:6" x14ac:dyDescent="0.3">
      <c r="A1247">
        <v>1244</v>
      </c>
      <c r="B1247" t="s">
        <v>222</v>
      </c>
      <c r="C1247">
        <v>286.3</v>
      </c>
      <c r="D1247">
        <v>0</v>
      </c>
      <c r="E1247" t="s">
        <v>212</v>
      </c>
      <c r="F1247" t="s">
        <v>215</v>
      </c>
    </row>
    <row r="1248" spans="1:6" x14ac:dyDescent="0.3">
      <c r="A1248">
        <v>1245</v>
      </c>
      <c r="B1248" t="s">
        <v>222</v>
      </c>
      <c r="C1248">
        <v>272.8</v>
      </c>
      <c r="D1248">
        <v>0</v>
      </c>
      <c r="E1248" t="s">
        <v>212</v>
      </c>
      <c r="F1248" t="s">
        <v>215</v>
      </c>
    </row>
    <row r="1249" spans="1:6" x14ac:dyDescent="0.3">
      <c r="A1249">
        <v>1246</v>
      </c>
      <c r="B1249" t="s">
        <v>222</v>
      </c>
      <c r="C1249">
        <v>286.3</v>
      </c>
      <c r="D1249">
        <v>0</v>
      </c>
      <c r="E1249" t="s">
        <v>212</v>
      </c>
      <c r="F1249" t="s">
        <v>215</v>
      </c>
    </row>
    <row r="1250" spans="1:6" x14ac:dyDescent="0.3">
      <c r="A1250">
        <v>1247</v>
      </c>
      <c r="B1250" t="s">
        <v>222</v>
      </c>
      <c r="C1250">
        <v>286.3</v>
      </c>
      <c r="D1250">
        <v>0</v>
      </c>
      <c r="E1250" t="s">
        <v>212</v>
      </c>
      <c r="F1250" t="s">
        <v>215</v>
      </c>
    </row>
    <row r="1251" spans="1:6" x14ac:dyDescent="0.3">
      <c r="A1251">
        <v>1248</v>
      </c>
      <c r="B1251" t="s">
        <v>222</v>
      </c>
      <c r="C1251">
        <v>272.8</v>
      </c>
      <c r="D1251">
        <v>0</v>
      </c>
      <c r="E1251" t="s">
        <v>212</v>
      </c>
      <c r="F1251" t="s">
        <v>215</v>
      </c>
    </row>
    <row r="1252" spans="1:6" x14ac:dyDescent="0.3">
      <c r="A1252">
        <v>1249</v>
      </c>
      <c r="B1252" t="s">
        <v>222</v>
      </c>
      <c r="C1252">
        <v>286.3</v>
      </c>
      <c r="D1252">
        <v>0</v>
      </c>
      <c r="E1252" t="s">
        <v>212</v>
      </c>
      <c r="F1252" t="s">
        <v>215</v>
      </c>
    </row>
    <row r="1253" spans="1:6" x14ac:dyDescent="0.3">
      <c r="A1253">
        <v>1250</v>
      </c>
      <c r="B1253" t="s">
        <v>222</v>
      </c>
      <c r="C1253">
        <v>272.8</v>
      </c>
      <c r="D1253">
        <v>0</v>
      </c>
      <c r="E1253" t="s">
        <v>212</v>
      </c>
      <c r="F1253" t="s">
        <v>215</v>
      </c>
    </row>
    <row r="1254" spans="1:6" x14ac:dyDescent="0.3">
      <c r="A1254">
        <v>1251</v>
      </c>
      <c r="B1254" t="s">
        <v>222</v>
      </c>
      <c r="C1254">
        <v>286.3</v>
      </c>
      <c r="D1254">
        <v>0</v>
      </c>
      <c r="E1254" t="s">
        <v>212</v>
      </c>
      <c r="F1254" t="s">
        <v>215</v>
      </c>
    </row>
    <row r="1255" spans="1:6" x14ac:dyDescent="0.3">
      <c r="A1255">
        <v>1252</v>
      </c>
      <c r="B1255" t="s">
        <v>222</v>
      </c>
      <c r="C1255">
        <v>286.3</v>
      </c>
      <c r="D1255">
        <v>0</v>
      </c>
      <c r="E1255" t="s">
        <v>212</v>
      </c>
      <c r="F1255" t="s">
        <v>215</v>
      </c>
    </row>
    <row r="1256" spans="1:6" x14ac:dyDescent="0.3">
      <c r="A1256">
        <v>1253</v>
      </c>
      <c r="B1256" t="s">
        <v>222</v>
      </c>
      <c r="C1256">
        <v>286.3</v>
      </c>
      <c r="D1256">
        <v>0</v>
      </c>
      <c r="E1256" t="s">
        <v>212</v>
      </c>
      <c r="F1256" t="s">
        <v>215</v>
      </c>
    </row>
    <row r="1257" spans="1:6" x14ac:dyDescent="0.3">
      <c r="A1257">
        <v>1254</v>
      </c>
      <c r="B1257" t="s">
        <v>222</v>
      </c>
      <c r="C1257">
        <v>272.8</v>
      </c>
      <c r="D1257">
        <v>0</v>
      </c>
      <c r="E1257" t="s">
        <v>212</v>
      </c>
      <c r="F1257" t="s">
        <v>215</v>
      </c>
    </row>
    <row r="1258" spans="1:6" x14ac:dyDescent="0.3">
      <c r="A1258">
        <v>1255</v>
      </c>
      <c r="B1258" t="s">
        <v>222</v>
      </c>
      <c r="C1258">
        <v>286.3</v>
      </c>
      <c r="D1258">
        <v>0</v>
      </c>
      <c r="E1258" t="s">
        <v>212</v>
      </c>
      <c r="F1258" t="s">
        <v>215</v>
      </c>
    </row>
    <row r="1259" spans="1:6" x14ac:dyDescent="0.3">
      <c r="A1259">
        <v>1256</v>
      </c>
      <c r="B1259" t="s">
        <v>222</v>
      </c>
      <c r="C1259">
        <v>286.3</v>
      </c>
      <c r="D1259">
        <v>0</v>
      </c>
      <c r="E1259" t="s">
        <v>212</v>
      </c>
      <c r="F1259" t="s">
        <v>215</v>
      </c>
    </row>
    <row r="1260" spans="1:6" x14ac:dyDescent="0.3">
      <c r="A1260">
        <v>1257</v>
      </c>
      <c r="B1260" t="s">
        <v>222</v>
      </c>
      <c r="C1260">
        <v>286.3</v>
      </c>
      <c r="D1260">
        <v>0</v>
      </c>
      <c r="E1260" t="s">
        <v>212</v>
      </c>
      <c r="F1260" t="s">
        <v>215</v>
      </c>
    </row>
    <row r="1261" spans="1:6" x14ac:dyDescent="0.3">
      <c r="A1261">
        <v>1258</v>
      </c>
      <c r="B1261" t="s">
        <v>222</v>
      </c>
      <c r="C1261">
        <v>286.3</v>
      </c>
      <c r="D1261">
        <v>0</v>
      </c>
      <c r="E1261" t="s">
        <v>212</v>
      </c>
      <c r="F1261" t="s">
        <v>215</v>
      </c>
    </row>
    <row r="1262" spans="1:6" x14ac:dyDescent="0.3">
      <c r="A1262">
        <v>1259</v>
      </c>
      <c r="B1262" t="s">
        <v>222</v>
      </c>
      <c r="C1262">
        <v>286.3</v>
      </c>
      <c r="D1262">
        <v>0</v>
      </c>
      <c r="E1262" t="s">
        <v>212</v>
      </c>
      <c r="F1262" t="s">
        <v>215</v>
      </c>
    </row>
    <row r="1263" spans="1:6" x14ac:dyDescent="0.3">
      <c r="A1263">
        <v>1260</v>
      </c>
      <c r="B1263" t="s">
        <v>222</v>
      </c>
      <c r="C1263">
        <v>272.8</v>
      </c>
      <c r="D1263">
        <v>0</v>
      </c>
      <c r="E1263" t="s">
        <v>212</v>
      </c>
      <c r="F1263" t="s">
        <v>215</v>
      </c>
    </row>
    <row r="1264" spans="1:6" x14ac:dyDescent="0.3">
      <c r="A1264">
        <v>1261</v>
      </c>
      <c r="B1264" t="s">
        <v>222</v>
      </c>
      <c r="C1264">
        <v>286.3</v>
      </c>
      <c r="D1264">
        <v>0</v>
      </c>
      <c r="E1264" t="s">
        <v>212</v>
      </c>
      <c r="F1264" t="s">
        <v>215</v>
      </c>
    </row>
    <row r="1265" spans="1:6" x14ac:dyDescent="0.3">
      <c r="A1265">
        <v>1262</v>
      </c>
      <c r="B1265" t="s">
        <v>222</v>
      </c>
      <c r="C1265">
        <v>283.60000000000002</v>
      </c>
      <c r="D1265">
        <v>0</v>
      </c>
      <c r="E1265" t="s">
        <v>212</v>
      </c>
      <c r="F1265" t="s">
        <v>215</v>
      </c>
    </row>
    <row r="1266" spans="1:6" x14ac:dyDescent="0.3">
      <c r="A1266">
        <v>1263</v>
      </c>
      <c r="B1266" t="s">
        <v>222</v>
      </c>
      <c r="C1266">
        <v>272.8</v>
      </c>
      <c r="D1266">
        <v>0</v>
      </c>
      <c r="E1266" t="s">
        <v>212</v>
      </c>
      <c r="F1266" t="s">
        <v>215</v>
      </c>
    </row>
    <row r="1267" spans="1:6" x14ac:dyDescent="0.3">
      <c r="A1267">
        <v>1264</v>
      </c>
      <c r="B1267" t="s">
        <v>222</v>
      </c>
      <c r="C1267">
        <v>272.8</v>
      </c>
      <c r="D1267">
        <v>0</v>
      </c>
      <c r="E1267" t="s">
        <v>212</v>
      </c>
      <c r="F1267" t="s">
        <v>215</v>
      </c>
    </row>
    <row r="1268" spans="1:6" x14ac:dyDescent="0.3">
      <c r="A1268">
        <v>1265</v>
      </c>
      <c r="B1268" t="s">
        <v>222</v>
      </c>
      <c r="C1268">
        <v>1013.9699999999999</v>
      </c>
      <c r="D1268">
        <v>0</v>
      </c>
      <c r="E1268" t="s">
        <v>212</v>
      </c>
      <c r="F1268" t="s">
        <v>215</v>
      </c>
    </row>
    <row r="1269" spans="1:6" x14ac:dyDescent="0.3">
      <c r="A1269">
        <v>1266</v>
      </c>
      <c r="B1269" t="s">
        <v>222</v>
      </c>
      <c r="C1269">
        <v>1013.9699999999999</v>
      </c>
      <c r="D1269">
        <v>0</v>
      </c>
      <c r="E1269" t="s">
        <v>212</v>
      </c>
      <c r="F1269" t="s">
        <v>215</v>
      </c>
    </row>
    <row r="1270" spans="1:6" x14ac:dyDescent="0.3">
      <c r="A1270">
        <v>1267</v>
      </c>
      <c r="B1270" t="s">
        <v>222</v>
      </c>
      <c r="C1270">
        <v>1013.9699999999999</v>
      </c>
      <c r="D1270">
        <v>0</v>
      </c>
      <c r="E1270" t="s">
        <v>212</v>
      </c>
      <c r="F1270" t="s">
        <v>215</v>
      </c>
    </row>
    <row r="1271" spans="1:6" x14ac:dyDescent="0.3">
      <c r="A1271">
        <v>1268</v>
      </c>
      <c r="B1271" t="s">
        <v>222</v>
      </c>
      <c r="C1271">
        <v>1013.9699999999999</v>
      </c>
      <c r="D1271">
        <v>0</v>
      </c>
      <c r="E1271" t="s">
        <v>212</v>
      </c>
      <c r="F1271" t="s">
        <v>215</v>
      </c>
    </row>
    <row r="1272" spans="1:6" x14ac:dyDescent="0.3">
      <c r="A1272">
        <v>1269</v>
      </c>
      <c r="B1272" t="s">
        <v>222</v>
      </c>
      <c r="C1272">
        <v>1013.9699999999999</v>
      </c>
      <c r="D1272">
        <v>0</v>
      </c>
      <c r="E1272" t="s">
        <v>212</v>
      </c>
      <c r="F1272" t="s">
        <v>215</v>
      </c>
    </row>
    <row r="1273" spans="1:6" x14ac:dyDescent="0.3">
      <c r="A1273">
        <v>1270</v>
      </c>
      <c r="B1273" t="s">
        <v>222</v>
      </c>
      <c r="C1273">
        <v>1013.9699999999999</v>
      </c>
      <c r="D1273">
        <v>0</v>
      </c>
      <c r="E1273" t="s">
        <v>212</v>
      </c>
      <c r="F1273" t="s">
        <v>215</v>
      </c>
    </row>
    <row r="1274" spans="1:6" x14ac:dyDescent="0.3">
      <c r="A1274">
        <v>1271</v>
      </c>
      <c r="B1274" t="s">
        <v>222</v>
      </c>
      <c r="C1274">
        <v>1013.9699999999999</v>
      </c>
      <c r="D1274">
        <v>0</v>
      </c>
      <c r="E1274" t="s">
        <v>212</v>
      </c>
      <c r="F1274" t="s">
        <v>215</v>
      </c>
    </row>
    <row r="1275" spans="1:6" x14ac:dyDescent="0.3">
      <c r="A1275">
        <v>1272</v>
      </c>
      <c r="B1275" t="s">
        <v>222</v>
      </c>
      <c r="C1275">
        <v>1013.9699999999999</v>
      </c>
      <c r="D1275">
        <v>0</v>
      </c>
      <c r="E1275" t="s">
        <v>212</v>
      </c>
      <c r="F1275" t="s">
        <v>215</v>
      </c>
    </row>
    <row r="1276" spans="1:6" x14ac:dyDescent="0.3">
      <c r="A1276">
        <v>1273</v>
      </c>
      <c r="B1276" t="s">
        <v>222</v>
      </c>
      <c r="C1276">
        <v>1013.9699999999999</v>
      </c>
      <c r="D1276">
        <v>0</v>
      </c>
      <c r="E1276" t="s">
        <v>212</v>
      </c>
      <c r="F1276" t="s">
        <v>215</v>
      </c>
    </row>
    <row r="1277" spans="1:6" x14ac:dyDescent="0.3">
      <c r="A1277">
        <v>1274</v>
      </c>
      <c r="B1277" t="s">
        <v>222</v>
      </c>
      <c r="C1277">
        <v>1262.97</v>
      </c>
      <c r="D1277">
        <v>0</v>
      </c>
      <c r="E1277" t="s">
        <v>212</v>
      </c>
      <c r="F1277" t="s">
        <v>215</v>
      </c>
    </row>
    <row r="1278" spans="1:6" x14ac:dyDescent="0.3">
      <c r="A1278">
        <v>1275</v>
      </c>
      <c r="B1278" t="s">
        <v>222</v>
      </c>
      <c r="C1278">
        <v>1013.9699999999999</v>
      </c>
      <c r="D1278">
        <v>0</v>
      </c>
      <c r="E1278" t="s">
        <v>212</v>
      </c>
      <c r="F1278" t="s">
        <v>215</v>
      </c>
    </row>
    <row r="1279" spans="1:6" x14ac:dyDescent="0.3">
      <c r="A1279">
        <v>1276</v>
      </c>
      <c r="B1279" t="s">
        <v>222</v>
      </c>
      <c r="C1279">
        <v>1668.72</v>
      </c>
      <c r="D1279">
        <v>0</v>
      </c>
      <c r="E1279" t="s">
        <v>212</v>
      </c>
      <c r="F1279" t="s">
        <v>215</v>
      </c>
    </row>
    <row r="1280" spans="1:6" x14ac:dyDescent="0.3">
      <c r="A1280">
        <v>1277</v>
      </c>
      <c r="B1280" t="s">
        <v>222</v>
      </c>
      <c r="C1280">
        <v>1013.9699999999999</v>
      </c>
      <c r="D1280">
        <v>0</v>
      </c>
      <c r="E1280" t="s">
        <v>212</v>
      </c>
      <c r="F1280" t="s">
        <v>215</v>
      </c>
    </row>
    <row r="1281" spans="1:6" x14ac:dyDescent="0.3">
      <c r="A1281">
        <v>1278</v>
      </c>
      <c r="B1281" t="s">
        <v>222</v>
      </c>
      <c r="C1281">
        <v>13.3</v>
      </c>
      <c r="D1281">
        <v>0</v>
      </c>
      <c r="E1281" t="s">
        <v>212</v>
      </c>
      <c r="F1281" t="s">
        <v>215</v>
      </c>
    </row>
    <row r="1282" spans="1:6" x14ac:dyDescent="0.3">
      <c r="A1282">
        <v>1279</v>
      </c>
      <c r="B1282" t="s">
        <v>222</v>
      </c>
      <c r="C1282">
        <v>113.97</v>
      </c>
      <c r="D1282">
        <v>0</v>
      </c>
      <c r="E1282" t="s">
        <v>212</v>
      </c>
      <c r="F1282" t="s">
        <v>215</v>
      </c>
    </row>
    <row r="1283" spans="1:6" x14ac:dyDescent="0.3">
      <c r="A1283">
        <v>1280</v>
      </c>
      <c r="B1283" t="s">
        <v>222</v>
      </c>
      <c r="C1283">
        <v>1013.9699999999999</v>
      </c>
      <c r="D1283">
        <v>0</v>
      </c>
      <c r="E1283" t="s">
        <v>212</v>
      </c>
      <c r="F1283" t="s">
        <v>215</v>
      </c>
    </row>
    <row r="1284" spans="1:6" x14ac:dyDescent="0.3">
      <c r="A1284">
        <v>1281</v>
      </c>
      <c r="B1284" t="s">
        <v>222</v>
      </c>
      <c r="C1284">
        <v>1013.9699999999999</v>
      </c>
      <c r="D1284">
        <v>0</v>
      </c>
      <c r="E1284" t="s">
        <v>212</v>
      </c>
      <c r="F1284" t="s">
        <v>215</v>
      </c>
    </row>
    <row r="1285" spans="1:6" x14ac:dyDescent="0.3">
      <c r="A1285">
        <v>1282</v>
      </c>
      <c r="B1285" t="s">
        <v>222</v>
      </c>
      <c r="C1285">
        <v>1013.9699999999999</v>
      </c>
      <c r="D1285">
        <v>0</v>
      </c>
      <c r="E1285" t="s">
        <v>212</v>
      </c>
      <c r="F1285" t="s">
        <v>215</v>
      </c>
    </row>
    <row r="1286" spans="1:6" x14ac:dyDescent="0.3">
      <c r="A1286">
        <v>1283</v>
      </c>
      <c r="B1286" t="s">
        <v>222</v>
      </c>
      <c r="C1286">
        <v>1013.9699999999999</v>
      </c>
      <c r="D1286">
        <v>0</v>
      </c>
      <c r="E1286" t="s">
        <v>212</v>
      </c>
      <c r="F1286" t="s">
        <v>215</v>
      </c>
    </row>
    <row r="1287" spans="1:6" x14ac:dyDescent="0.3">
      <c r="A1287">
        <v>1284</v>
      </c>
      <c r="B1287" t="s">
        <v>222</v>
      </c>
      <c r="C1287">
        <v>1013.9699999999999</v>
      </c>
      <c r="D1287">
        <v>0</v>
      </c>
      <c r="E1287" t="s">
        <v>212</v>
      </c>
      <c r="F1287" t="s">
        <v>215</v>
      </c>
    </row>
    <row r="1288" spans="1:6" x14ac:dyDescent="0.3">
      <c r="A1288">
        <v>1285</v>
      </c>
      <c r="B1288" t="s">
        <v>222</v>
      </c>
      <c r="C1288">
        <v>1013.9699999999999</v>
      </c>
      <c r="D1288">
        <v>0</v>
      </c>
      <c r="E1288" t="s">
        <v>212</v>
      </c>
      <c r="F1288" t="s">
        <v>215</v>
      </c>
    </row>
    <row r="1289" spans="1:6" x14ac:dyDescent="0.3">
      <c r="A1289">
        <v>1286</v>
      </c>
      <c r="B1289" t="s">
        <v>222</v>
      </c>
      <c r="C1289">
        <v>113.97</v>
      </c>
      <c r="D1289">
        <v>0</v>
      </c>
      <c r="E1289" t="s">
        <v>212</v>
      </c>
      <c r="F1289" t="s">
        <v>215</v>
      </c>
    </row>
    <row r="1290" spans="1:6" x14ac:dyDescent="0.3">
      <c r="A1290">
        <v>1287</v>
      </c>
      <c r="B1290" t="s">
        <v>222</v>
      </c>
      <c r="C1290">
        <v>1668.72</v>
      </c>
      <c r="D1290">
        <v>0</v>
      </c>
      <c r="E1290" t="s">
        <v>212</v>
      </c>
      <c r="F1290" t="s">
        <v>215</v>
      </c>
    </row>
    <row r="1291" spans="1:6" x14ac:dyDescent="0.3">
      <c r="A1291">
        <v>1288</v>
      </c>
      <c r="B1291" t="s">
        <v>222</v>
      </c>
      <c r="C1291">
        <v>113.97</v>
      </c>
      <c r="D1291">
        <v>0</v>
      </c>
      <c r="E1291" t="s">
        <v>212</v>
      </c>
      <c r="F1291" t="s">
        <v>215</v>
      </c>
    </row>
    <row r="1292" spans="1:6" x14ac:dyDescent="0.3">
      <c r="A1292">
        <v>1289</v>
      </c>
      <c r="B1292" t="s">
        <v>222</v>
      </c>
      <c r="C1292">
        <v>13.3</v>
      </c>
      <c r="D1292">
        <v>0</v>
      </c>
      <c r="E1292" t="s">
        <v>212</v>
      </c>
      <c r="F1292" t="s">
        <v>215</v>
      </c>
    </row>
    <row r="1293" spans="1:6" x14ac:dyDescent="0.3">
      <c r="A1293">
        <v>1290</v>
      </c>
      <c r="B1293" t="s">
        <v>222</v>
      </c>
      <c r="C1293">
        <v>1013.9699999999999</v>
      </c>
      <c r="D1293">
        <v>0</v>
      </c>
      <c r="E1293" t="s">
        <v>212</v>
      </c>
      <c r="F1293" t="s">
        <v>215</v>
      </c>
    </row>
    <row r="1294" spans="1:6" x14ac:dyDescent="0.3">
      <c r="A1294">
        <v>1291</v>
      </c>
      <c r="B1294" t="s">
        <v>222</v>
      </c>
      <c r="C1294">
        <v>113.97</v>
      </c>
      <c r="D1294">
        <v>0</v>
      </c>
      <c r="E1294" t="s">
        <v>212</v>
      </c>
      <c r="F1294" t="s">
        <v>215</v>
      </c>
    </row>
    <row r="1295" spans="1:6" x14ac:dyDescent="0.3">
      <c r="A1295">
        <v>1292</v>
      </c>
      <c r="B1295" t="s">
        <v>222</v>
      </c>
      <c r="C1295">
        <v>113.97</v>
      </c>
      <c r="D1295">
        <v>0</v>
      </c>
      <c r="E1295" t="s">
        <v>212</v>
      </c>
      <c r="F1295" t="s">
        <v>215</v>
      </c>
    </row>
    <row r="1296" spans="1:6" x14ac:dyDescent="0.3">
      <c r="A1296">
        <v>1293</v>
      </c>
      <c r="B1296" t="s">
        <v>222</v>
      </c>
      <c r="C1296">
        <v>1668.72</v>
      </c>
      <c r="D1296">
        <v>0</v>
      </c>
      <c r="E1296" t="s">
        <v>212</v>
      </c>
      <c r="F1296" t="s">
        <v>215</v>
      </c>
    </row>
    <row r="1297" spans="1:6" x14ac:dyDescent="0.3">
      <c r="A1297">
        <v>1294</v>
      </c>
      <c r="B1297" t="s">
        <v>222</v>
      </c>
      <c r="C1297">
        <v>113.97</v>
      </c>
      <c r="D1297">
        <v>0</v>
      </c>
      <c r="E1297" t="s">
        <v>212</v>
      </c>
      <c r="F1297" t="s">
        <v>215</v>
      </c>
    </row>
    <row r="1298" spans="1:6" x14ac:dyDescent="0.3">
      <c r="A1298">
        <v>1295</v>
      </c>
      <c r="B1298" t="s">
        <v>222</v>
      </c>
      <c r="C1298">
        <v>113.97</v>
      </c>
      <c r="D1298">
        <v>0</v>
      </c>
      <c r="E1298" t="s">
        <v>212</v>
      </c>
      <c r="F1298" t="s">
        <v>215</v>
      </c>
    </row>
    <row r="1299" spans="1:6" x14ac:dyDescent="0.3">
      <c r="A1299">
        <v>1296</v>
      </c>
      <c r="B1299" t="s">
        <v>222</v>
      </c>
      <c r="C1299">
        <v>1013.9699999999999</v>
      </c>
      <c r="D1299">
        <v>0</v>
      </c>
      <c r="E1299" t="s">
        <v>212</v>
      </c>
      <c r="F1299" t="s">
        <v>215</v>
      </c>
    </row>
    <row r="1300" spans="1:6" x14ac:dyDescent="0.3">
      <c r="A1300">
        <v>1297</v>
      </c>
      <c r="B1300" t="s">
        <v>222</v>
      </c>
      <c r="C1300">
        <v>1013.9699999999999</v>
      </c>
      <c r="D1300">
        <v>0</v>
      </c>
      <c r="E1300" t="s">
        <v>212</v>
      </c>
      <c r="F1300" t="s">
        <v>215</v>
      </c>
    </row>
    <row r="1301" spans="1:6" x14ac:dyDescent="0.3">
      <c r="A1301">
        <v>1298</v>
      </c>
      <c r="B1301" t="s">
        <v>222</v>
      </c>
      <c r="C1301">
        <v>113.97</v>
      </c>
      <c r="D1301">
        <v>0</v>
      </c>
      <c r="E1301" t="s">
        <v>212</v>
      </c>
      <c r="F1301" t="s">
        <v>215</v>
      </c>
    </row>
    <row r="1302" spans="1:6" x14ac:dyDescent="0.3">
      <c r="A1302">
        <v>1299</v>
      </c>
      <c r="B1302" t="s">
        <v>222</v>
      </c>
      <c r="C1302">
        <v>1013.9699999999999</v>
      </c>
      <c r="D1302">
        <v>0</v>
      </c>
      <c r="E1302" t="s">
        <v>212</v>
      </c>
      <c r="F1302" t="s">
        <v>215</v>
      </c>
    </row>
    <row r="1303" spans="1:6" x14ac:dyDescent="0.3">
      <c r="A1303">
        <v>1300</v>
      </c>
      <c r="B1303" t="s">
        <v>222</v>
      </c>
      <c r="C1303">
        <v>113.97</v>
      </c>
      <c r="D1303">
        <v>0</v>
      </c>
      <c r="E1303" t="s">
        <v>212</v>
      </c>
      <c r="F1303" t="s">
        <v>215</v>
      </c>
    </row>
    <row r="1304" spans="1:6" x14ac:dyDescent="0.3">
      <c r="A1304">
        <v>1301</v>
      </c>
      <c r="B1304" t="s">
        <v>222</v>
      </c>
      <c r="C1304">
        <v>113.97</v>
      </c>
      <c r="D1304">
        <v>0</v>
      </c>
      <c r="E1304" t="s">
        <v>212</v>
      </c>
      <c r="F1304" t="s">
        <v>215</v>
      </c>
    </row>
    <row r="1305" spans="1:6" x14ac:dyDescent="0.3">
      <c r="A1305">
        <v>1302</v>
      </c>
      <c r="B1305" t="s">
        <v>222</v>
      </c>
      <c r="C1305">
        <v>113.97</v>
      </c>
      <c r="D1305">
        <v>0</v>
      </c>
      <c r="E1305" t="s">
        <v>212</v>
      </c>
      <c r="F1305" t="s">
        <v>215</v>
      </c>
    </row>
    <row r="1306" spans="1:6" x14ac:dyDescent="0.3">
      <c r="A1306">
        <v>1303</v>
      </c>
      <c r="B1306" t="s">
        <v>222</v>
      </c>
      <c r="C1306">
        <v>1013.9699999999999</v>
      </c>
      <c r="D1306">
        <v>0</v>
      </c>
      <c r="E1306" t="s">
        <v>212</v>
      </c>
      <c r="F1306" t="s">
        <v>215</v>
      </c>
    </row>
    <row r="1307" spans="1:6" x14ac:dyDescent="0.3">
      <c r="A1307">
        <v>1304</v>
      </c>
      <c r="B1307" t="s">
        <v>222</v>
      </c>
      <c r="C1307">
        <v>113.97</v>
      </c>
      <c r="D1307">
        <v>0</v>
      </c>
      <c r="E1307" t="s">
        <v>212</v>
      </c>
      <c r="F1307" t="s">
        <v>215</v>
      </c>
    </row>
    <row r="1308" spans="1:6" x14ac:dyDescent="0.3">
      <c r="A1308">
        <v>1305</v>
      </c>
      <c r="B1308" t="s">
        <v>222</v>
      </c>
      <c r="C1308">
        <v>113.97</v>
      </c>
      <c r="D1308">
        <v>0</v>
      </c>
      <c r="E1308" t="s">
        <v>212</v>
      </c>
      <c r="F1308" t="s">
        <v>215</v>
      </c>
    </row>
    <row r="1309" spans="1:6" x14ac:dyDescent="0.3">
      <c r="A1309">
        <v>1306</v>
      </c>
      <c r="B1309" t="s">
        <v>222</v>
      </c>
      <c r="C1309">
        <v>1013.9699999999999</v>
      </c>
      <c r="D1309">
        <v>0</v>
      </c>
      <c r="E1309" t="s">
        <v>212</v>
      </c>
      <c r="F1309" t="s">
        <v>215</v>
      </c>
    </row>
    <row r="1310" spans="1:6" x14ac:dyDescent="0.3">
      <c r="A1310">
        <v>1307</v>
      </c>
      <c r="B1310" t="s">
        <v>222</v>
      </c>
      <c r="C1310">
        <v>5385.87</v>
      </c>
      <c r="D1310">
        <v>0</v>
      </c>
      <c r="E1310" t="s">
        <v>212</v>
      </c>
      <c r="F1310" t="s">
        <v>215</v>
      </c>
    </row>
    <row r="1311" spans="1:6" x14ac:dyDescent="0.3">
      <c r="A1311">
        <v>1308</v>
      </c>
      <c r="B1311" t="s">
        <v>222</v>
      </c>
      <c r="C1311">
        <v>1013.9699999999999</v>
      </c>
      <c r="D1311">
        <v>0</v>
      </c>
      <c r="E1311" t="s">
        <v>212</v>
      </c>
      <c r="F1311" t="s">
        <v>215</v>
      </c>
    </row>
    <row r="1312" spans="1:6" x14ac:dyDescent="0.3">
      <c r="A1312">
        <v>1309</v>
      </c>
      <c r="B1312" t="s">
        <v>222</v>
      </c>
      <c r="C1312">
        <v>113.97</v>
      </c>
      <c r="D1312">
        <v>0</v>
      </c>
      <c r="E1312" t="s">
        <v>212</v>
      </c>
      <c r="F1312" t="s">
        <v>215</v>
      </c>
    </row>
    <row r="1313" spans="1:6" x14ac:dyDescent="0.3">
      <c r="A1313">
        <v>1310</v>
      </c>
      <c r="B1313" t="s">
        <v>222</v>
      </c>
      <c r="C1313">
        <v>1013.9699999999999</v>
      </c>
      <c r="D1313">
        <v>0</v>
      </c>
      <c r="E1313" t="s">
        <v>212</v>
      </c>
      <c r="F1313" t="s">
        <v>215</v>
      </c>
    </row>
    <row r="1314" spans="1:6" x14ac:dyDescent="0.3">
      <c r="A1314">
        <v>1311</v>
      </c>
      <c r="B1314" t="s">
        <v>222</v>
      </c>
      <c r="C1314">
        <v>1013.9699999999999</v>
      </c>
      <c r="D1314">
        <v>0</v>
      </c>
      <c r="E1314" t="s">
        <v>212</v>
      </c>
      <c r="F1314" t="s">
        <v>215</v>
      </c>
    </row>
    <row r="1315" spans="1:6" x14ac:dyDescent="0.3">
      <c r="A1315">
        <v>1312</v>
      </c>
      <c r="B1315" t="s">
        <v>222</v>
      </c>
      <c r="C1315">
        <v>113.97</v>
      </c>
      <c r="D1315">
        <v>0</v>
      </c>
      <c r="E1315" t="s">
        <v>212</v>
      </c>
      <c r="F1315" t="s">
        <v>215</v>
      </c>
    </row>
    <row r="1316" spans="1:6" x14ac:dyDescent="0.3">
      <c r="A1316">
        <v>1313</v>
      </c>
      <c r="B1316" t="s">
        <v>222</v>
      </c>
      <c r="C1316">
        <v>1013.9699999999999</v>
      </c>
      <c r="D1316">
        <v>0</v>
      </c>
      <c r="E1316" t="s">
        <v>212</v>
      </c>
      <c r="F1316" t="s">
        <v>215</v>
      </c>
    </row>
    <row r="1317" spans="1:6" x14ac:dyDescent="0.3">
      <c r="A1317">
        <v>1314</v>
      </c>
      <c r="B1317" t="s">
        <v>222</v>
      </c>
      <c r="C1317">
        <v>113.97</v>
      </c>
      <c r="D1317">
        <v>0</v>
      </c>
      <c r="E1317" t="s">
        <v>212</v>
      </c>
      <c r="F1317" t="s">
        <v>215</v>
      </c>
    </row>
    <row r="1318" spans="1:6" x14ac:dyDescent="0.3">
      <c r="A1318">
        <v>1315</v>
      </c>
      <c r="B1318" t="s">
        <v>222</v>
      </c>
      <c r="C1318">
        <v>1013.9699999999999</v>
      </c>
      <c r="D1318">
        <v>0</v>
      </c>
      <c r="E1318" t="s">
        <v>212</v>
      </c>
      <c r="F1318" t="s">
        <v>215</v>
      </c>
    </row>
    <row r="1319" spans="1:6" x14ac:dyDescent="0.3">
      <c r="A1319">
        <v>1316</v>
      </c>
      <c r="B1319" t="s">
        <v>222</v>
      </c>
      <c r="C1319">
        <v>13.3</v>
      </c>
      <c r="D1319">
        <v>0</v>
      </c>
      <c r="E1319" t="s">
        <v>212</v>
      </c>
      <c r="F1319" t="s">
        <v>215</v>
      </c>
    </row>
    <row r="1320" spans="1:6" x14ac:dyDescent="0.3">
      <c r="A1320">
        <v>1317</v>
      </c>
      <c r="B1320" t="s">
        <v>222</v>
      </c>
      <c r="C1320">
        <v>1013.9699999999999</v>
      </c>
      <c r="D1320">
        <v>0</v>
      </c>
      <c r="E1320" t="s">
        <v>212</v>
      </c>
      <c r="F1320" t="s">
        <v>215</v>
      </c>
    </row>
    <row r="1321" spans="1:6" x14ac:dyDescent="0.3">
      <c r="A1321">
        <v>1318</v>
      </c>
      <c r="B1321" t="s">
        <v>222</v>
      </c>
      <c r="C1321">
        <v>113.97</v>
      </c>
      <c r="D1321">
        <v>0</v>
      </c>
      <c r="E1321" t="s">
        <v>212</v>
      </c>
      <c r="F1321" t="s">
        <v>215</v>
      </c>
    </row>
    <row r="1322" spans="1:6" x14ac:dyDescent="0.3">
      <c r="A1322">
        <v>1319</v>
      </c>
      <c r="B1322" t="s">
        <v>222</v>
      </c>
      <c r="C1322">
        <v>113.97</v>
      </c>
      <c r="D1322">
        <v>0</v>
      </c>
      <c r="E1322" t="s">
        <v>212</v>
      </c>
      <c r="F1322" t="s">
        <v>215</v>
      </c>
    </row>
    <row r="1323" spans="1:6" x14ac:dyDescent="0.3">
      <c r="A1323">
        <v>1320</v>
      </c>
      <c r="B1323" t="s">
        <v>222</v>
      </c>
      <c r="C1323">
        <v>113.97</v>
      </c>
      <c r="D1323">
        <v>0</v>
      </c>
      <c r="E1323" t="s">
        <v>212</v>
      </c>
      <c r="F1323" t="s">
        <v>215</v>
      </c>
    </row>
    <row r="1324" spans="1:6" x14ac:dyDescent="0.3">
      <c r="A1324">
        <v>1321</v>
      </c>
      <c r="B1324" t="s">
        <v>222</v>
      </c>
      <c r="C1324">
        <v>1013.9699999999999</v>
      </c>
      <c r="D1324">
        <v>0</v>
      </c>
      <c r="E1324" t="s">
        <v>212</v>
      </c>
      <c r="F1324" t="s">
        <v>215</v>
      </c>
    </row>
    <row r="1325" spans="1:6" x14ac:dyDescent="0.3">
      <c r="A1325">
        <v>1322</v>
      </c>
      <c r="B1325" t="s">
        <v>222</v>
      </c>
      <c r="C1325">
        <v>1013.9699999999999</v>
      </c>
      <c r="D1325">
        <v>0</v>
      </c>
      <c r="E1325" t="s">
        <v>212</v>
      </c>
      <c r="F1325" t="s">
        <v>215</v>
      </c>
    </row>
    <row r="1326" spans="1:6" x14ac:dyDescent="0.3">
      <c r="A1326">
        <v>1323</v>
      </c>
      <c r="B1326" t="s">
        <v>222</v>
      </c>
      <c r="C1326">
        <v>113.97</v>
      </c>
      <c r="D1326">
        <v>0</v>
      </c>
      <c r="E1326" t="s">
        <v>212</v>
      </c>
      <c r="F1326" t="s">
        <v>215</v>
      </c>
    </row>
    <row r="1327" spans="1:6" x14ac:dyDescent="0.3">
      <c r="A1327">
        <v>1324</v>
      </c>
      <c r="B1327" t="s">
        <v>222</v>
      </c>
      <c r="C1327">
        <v>113.97</v>
      </c>
      <c r="D1327">
        <v>0</v>
      </c>
      <c r="E1327" t="s">
        <v>212</v>
      </c>
      <c r="F1327" t="s">
        <v>215</v>
      </c>
    </row>
    <row r="1328" spans="1:6" x14ac:dyDescent="0.3">
      <c r="A1328">
        <v>1325</v>
      </c>
      <c r="B1328" t="s">
        <v>222</v>
      </c>
      <c r="C1328">
        <v>2323.4700000000003</v>
      </c>
      <c r="D1328">
        <v>0</v>
      </c>
      <c r="E1328" t="s">
        <v>212</v>
      </c>
      <c r="F1328" t="s">
        <v>215</v>
      </c>
    </row>
    <row r="1329" spans="1:6" x14ac:dyDescent="0.3">
      <c r="A1329">
        <v>1326</v>
      </c>
      <c r="B1329" t="s">
        <v>222</v>
      </c>
      <c r="C1329">
        <v>1013.9699999999999</v>
      </c>
      <c r="D1329">
        <v>0</v>
      </c>
      <c r="E1329" t="s">
        <v>212</v>
      </c>
      <c r="F1329" t="s">
        <v>215</v>
      </c>
    </row>
    <row r="1330" spans="1:6" x14ac:dyDescent="0.3">
      <c r="A1330">
        <v>1327</v>
      </c>
      <c r="B1330" t="s">
        <v>222</v>
      </c>
      <c r="C1330">
        <v>1013.9699999999999</v>
      </c>
      <c r="D1330">
        <v>0</v>
      </c>
      <c r="E1330" t="s">
        <v>212</v>
      </c>
      <c r="F1330" t="s">
        <v>215</v>
      </c>
    </row>
    <row r="1331" spans="1:6" x14ac:dyDescent="0.3">
      <c r="A1331">
        <v>1328</v>
      </c>
      <c r="B1331" t="s">
        <v>222</v>
      </c>
      <c r="C1331">
        <v>1013.9699999999999</v>
      </c>
      <c r="D1331">
        <v>0</v>
      </c>
      <c r="E1331" t="s">
        <v>212</v>
      </c>
      <c r="F1331" t="s">
        <v>215</v>
      </c>
    </row>
    <row r="1332" spans="1:6" x14ac:dyDescent="0.3">
      <c r="A1332">
        <v>1329</v>
      </c>
      <c r="B1332" t="s">
        <v>222</v>
      </c>
      <c r="C1332">
        <v>1013.9699999999999</v>
      </c>
      <c r="D1332">
        <v>0</v>
      </c>
      <c r="E1332" t="s">
        <v>212</v>
      </c>
      <c r="F1332" t="s">
        <v>215</v>
      </c>
    </row>
    <row r="1333" spans="1:6" x14ac:dyDescent="0.3">
      <c r="A1333">
        <v>1330</v>
      </c>
      <c r="B1333" t="s">
        <v>222</v>
      </c>
      <c r="C1333">
        <v>1013.9699999999999</v>
      </c>
      <c r="D1333">
        <v>0</v>
      </c>
      <c r="E1333" t="s">
        <v>212</v>
      </c>
      <c r="F1333" t="s">
        <v>215</v>
      </c>
    </row>
    <row r="1334" spans="1:6" x14ac:dyDescent="0.3">
      <c r="A1334">
        <v>1331</v>
      </c>
      <c r="B1334" t="s">
        <v>222</v>
      </c>
      <c r="C1334">
        <v>113.97</v>
      </c>
      <c r="D1334">
        <v>0</v>
      </c>
      <c r="E1334" t="s">
        <v>212</v>
      </c>
      <c r="F1334" t="s">
        <v>215</v>
      </c>
    </row>
    <row r="1335" spans="1:6" x14ac:dyDescent="0.3">
      <c r="A1335">
        <v>1332</v>
      </c>
      <c r="B1335" t="s">
        <v>222</v>
      </c>
      <c r="C1335">
        <v>1013.9699999999999</v>
      </c>
      <c r="D1335">
        <v>0</v>
      </c>
      <c r="E1335" t="s">
        <v>212</v>
      </c>
      <c r="F1335" t="s">
        <v>215</v>
      </c>
    </row>
    <row r="1336" spans="1:6" x14ac:dyDescent="0.3">
      <c r="A1336">
        <v>1333</v>
      </c>
      <c r="B1336" t="s">
        <v>222</v>
      </c>
      <c r="C1336">
        <v>113.97</v>
      </c>
      <c r="D1336">
        <v>0</v>
      </c>
      <c r="E1336" t="s">
        <v>212</v>
      </c>
      <c r="F1336" t="s">
        <v>215</v>
      </c>
    </row>
    <row r="1337" spans="1:6" x14ac:dyDescent="0.3">
      <c r="A1337">
        <v>1334</v>
      </c>
      <c r="B1337" t="s">
        <v>222</v>
      </c>
      <c r="C1337">
        <v>1013.9699999999999</v>
      </c>
      <c r="D1337">
        <v>0</v>
      </c>
      <c r="E1337" t="s">
        <v>212</v>
      </c>
      <c r="F1337" t="s">
        <v>215</v>
      </c>
    </row>
    <row r="1338" spans="1:6" x14ac:dyDescent="0.3">
      <c r="A1338">
        <v>1335</v>
      </c>
      <c r="B1338" t="s">
        <v>222</v>
      </c>
      <c r="C1338">
        <v>1013.9699999999999</v>
      </c>
      <c r="D1338">
        <v>0</v>
      </c>
      <c r="E1338" t="s">
        <v>212</v>
      </c>
      <c r="F1338" t="s">
        <v>215</v>
      </c>
    </row>
    <row r="1339" spans="1:6" x14ac:dyDescent="0.3">
      <c r="A1339">
        <v>1336</v>
      </c>
      <c r="B1339" t="s">
        <v>222</v>
      </c>
      <c r="C1339">
        <v>1668.72</v>
      </c>
      <c r="D1339">
        <v>0</v>
      </c>
      <c r="E1339" t="s">
        <v>212</v>
      </c>
      <c r="F1339" t="s">
        <v>215</v>
      </c>
    </row>
    <row r="1340" spans="1:6" x14ac:dyDescent="0.3">
      <c r="A1340">
        <v>1337</v>
      </c>
      <c r="B1340" t="s">
        <v>222</v>
      </c>
      <c r="C1340">
        <v>1013.9699999999999</v>
      </c>
      <c r="D1340">
        <v>0</v>
      </c>
      <c r="E1340" t="s">
        <v>212</v>
      </c>
      <c r="F1340" t="s">
        <v>215</v>
      </c>
    </row>
    <row r="1341" spans="1:6" x14ac:dyDescent="0.3">
      <c r="A1341">
        <v>1338</v>
      </c>
      <c r="B1341" t="s">
        <v>222</v>
      </c>
      <c r="C1341">
        <v>113.97</v>
      </c>
      <c r="D1341">
        <v>0</v>
      </c>
      <c r="E1341" t="s">
        <v>212</v>
      </c>
      <c r="F1341" t="s">
        <v>215</v>
      </c>
    </row>
    <row r="1342" spans="1:6" x14ac:dyDescent="0.3">
      <c r="A1342">
        <v>1339</v>
      </c>
      <c r="B1342" t="s">
        <v>222</v>
      </c>
      <c r="C1342">
        <v>1013.9699999999999</v>
      </c>
      <c r="D1342">
        <v>0</v>
      </c>
      <c r="E1342" t="s">
        <v>212</v>
      </c>
      <c r="F1342" t="s">
        <v>215</v>
      </c>
    </row>
    <row r="1343" spans="1:6" x14ac:dyDescent="0.3">
      <c r="A1343">
        <v>1340</v>
      </c>
      <c r="B1343" t="s">
        <v>222</v>
      </c>
      <c r="C1343">
        <v>1013.9699999999999</v>
      </c>
      <c r="D1343">
        <v>0</v>
      </c>
      <c r="E1343" t="s">
        <v>212</v>
      </c>
      <c r="F1343" t="s">
        <v>215</v>
      </c>
    </row>
    <row r="1344" spans="1:6" x14ac:dyDescent="0.3">
      <c r="A1344">
        <v>1341</v>
      </c>
      <c r="B1344" t="s">
        <v>222</v>
      </c>
      <c r="C1344">
        <v>1013.9699999999999</v>
      </c>
      <c r="D1344">
        <v>0</v>
      </c>
      <c r="E1344" t="s">
        <v>212</v>
      </c>
      <c r="F1344" t="s">
        <v>215</v>
      </c>
    </row>
    <row r="1345" spans="1:6" x14ac:dyDescent="0.3">
      <c r="A1345">
        <v>1342</v>
      </c>
      <c r="B1345" t="s">
        <v>222</v>
      </c>
      <c r="C1345">
        <v>1013.9699999999999</v>
      </c>
      <c r="D1345">
        <v>0</v>
      </c>
      <c r="E1345" t="s">
        <v>212</v>
      </c>
      <c r="F1345" t="s">
        <v>215</v>
      </c>
    </row>
    <row r="1346" spans="1:6" x14ac:dyDescent="0.3">
      <c r="A1346">
        <v>1343</v>
      </c>
      <c r="B1346" t="s">
        <v>222</v>
      </c>
      <c r="C1346">
        <v>113.97</v>
      </c>
      <c r="D1346">
        <v>0</v>
      </c>
      <c r="E1346" t="s">
        <v>212</v>
      </c>
      <c r="F1346" t="s">
        <v>215</v>
      </c>
    </row>
    <row r="1347" spans="1:6" x14ac:dyDescent="0.3">
      <c r="A1347">
        <v>1344</v>
      </c>
      <c r="B1347" t="s">
        <v>222</v>
      </c>
      <c r="C1347">
        <v>1013.9699999999999</v>
      </c>
      <c r="D1347">
        <v>0</v>
      </c>
      <c r="E1347" t="s">
        <v>212</v>
      </c>
      <c r="F1347" t="s">
        <v>215</v>
      </c>
    </row>
    <row r="1348" spans="1:6" x14ac:dyDescent="0.3">
      <c r="A1348">
        <v>1345</v>
      </c>
      <c r="B1348" t="s">
        <v>222</v>
      </c>
      <c r="C1348">
        <v>113.97</v>
      </c>
      <c r="D1348">
        <v>0</v>
      </c>
      <c r="E1348" t="s">
        <v>212</v>
      </c>
      <c r="F1348" t="s">
        <v>215</v>
      </c>
    </row>
    <row r="1349" spans="1:6" x14ac:dyDescent="0.3">
      <c r="A1349">
        <v>1346</v>
      </c>
      <c r="B1349" t="s">
        <v>222</v>
      </c>
      <c r="C1349">
        <v>113.97</v>
      </c>
      <c r="D1349">
        <v>0</v>
      </c>
      <c r="E1349" t="s">
        <v>212</v>
      </c>
      <c r="F1349" t="s">
        <v>215</v>
      </c>
    </row>
    <row r="1350" spans="1:6" x14ac:dyDescent="0.3">
      <c r="A1350">
        <v>1347</v>
      </c>
      <c r="B1350" t="s">
        <v>222</v>
      </c>
      <c r="C1350">
        <v>113.97</v>
      </c>
      <c r="D1350">
        <v>0</v>
      </c>
      <c r="E1350" t="s">
        <v>212</v>
      </c>
      <c r="F1350" t="s">
        <v>215</v>
      </c>
    </row>
    <row r="1351" spans="1:6" x14ac:dyDescent="0.3">
      <c r="A1351">
        <v>1348</v>
      </c>
      <c r="B1351" t="s">
        <v>222</v>
      </c>
      <c r="C1351">
        <v>1013.9699999999999</v>
      </c>
      <c r="D1351">
        <v>0</v>
      </c>
      <c r="E1351" t="s">
        <v>212</v>
      </c>
      <c r="F1351" t="s">
        <v>215</v>
      </c>
    </row>
    <row r="1352" spans="1:6" x14ac:dyDescent="0.3">
      <c r="A1352">
        <v>1349</v>
      </c>
      <c r="B1352" t="s">
        <v>222</v>
      </c>
      <c r="C1352">
        <v>1668.72</v>
      </c>
      <c r="D1352">
        <v>0</v>
      </c>
      <c r="E1352" t="s">
        <v>212</v>
      </c>
      <c r="F1352" t="s">
        <v>215</v>
      </c>
    </row>
    <row r="1353" spans="1:6" x14ac:dyDescent="0.3">
      <c r="A1353">
        <v>1350</v>
      </c>
      <c r="B1353" t="s">
        <v>222</v>
      </c>
      <c r="C1353">
        <v>1013.9699999999999</v>
      </c>
      <c r="D1353">
        <v>0</v>
      </c>
      <c r="E1353" t="s">
        <v>212</v>
      </c>
      <c r="F1353" t="s">
        <v>215</v>
      </c>
    </row>
    <row r="1354" spans="1:6" x14ac:dyDescent="0.3">
      <c r="A1354">
        <v>1351</v>
      </c>
      <c r="B1354" t="s">
        <v>222</v>
      </c>
      <c r="C1354">
        <v>113.97</v>
      </c>
      <c r="D1354">
        <v>0</v>
      </c>
      <c r="E1354" t="s">
        <v>212</v>
      </c>
      <c r="F1354" t="s">
        <v>215</v>
      </c>
    </row>
    <row r="1355" spans="1:6" x14ac:dyDescent="0.3">
      <c r="A1355">
        <v>1352</v>
      </c>
      <c r="B1355" t="s">
        <v>222</v>
      </c>
      <c r="C1355">
        <v>1013.9699999999999</v>
      </c>
      <c r="D1355">
        <v>0</v>
      </c>
      <c r="E1355" t="s">
        <v>212</v>
      </c>
      <c r="F1355" t="s">
        <v>215</v>
      </c>
    </row>
    <row r="1356" spans="1:6" x14ac:dyDescent="0.3">
      <c r="A1356">
        <v>1353</v>
      </c>
      <c r="B1356" t="s">
        <v>222</v>
      </c>
      <c r="C1356">
        <v>1013.9699999999999</v>
      </c>
      <c r="D1356">
        <v>0</v>
      </c>
      <c r="E1356" t="s">
        <v>212</v>
      </c>
      <c r="F1356"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356"/>
  <sheetViews>
    <sheetView topLeftCell="A3" workbookViewId="0">
      <selection activeCell="A4" sqref="A4"/>
    </sheetView>
  </sheetViews>
  <sheetFormatPr baseColWidth="10" defaultColWidth="9.109375" defaultRowHeight="14.4" x14ac:dyDescent="0.3"/>
  <cols>
    <col min="1" max="1" width="5"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223</v>
      </c>
      <c r="C4" t="s">
        <v>215</v>
      </c>
    </row>
    <row r="5" spans="1:3" x14ac:dyDescent="0.3">
      <c r="A5">
        <v>2</v>
      </c>
      <c r="B5" t="s">
        <v>223</v>
      </c>
      <c r="C5" t="s">
        <v>215</v>
      </c>
    </row>
    <row r="6" spans="1:3" x14ac:dyDescent="0.3">
      <c r="A6">
        <v>3</v>
      </c>
      <c r="B6" t="s">
        <v>223</v>
      </c>
      <c r="C6" t="s">
        <v>215</v>
      </c>
    </row>
    <row r="7" spans="1:3" x14ac:dyDescent="0.3">
      <c r="A7">
        <v>4</v>
      </c>
      <c r="B7" t="s">
        <v>223</v>
      </c>
      <c r="C7" t="s">
        <v>215</v>
      </c>
    </row>
    <row r="8" spans="1:3" x14ac:dyDescent="0.3">
      <c r="A8">
        <v>5</v>
      </c>
      <c r="B8" t="s">
        <v>223</v>
      </c>
      <c r="C8" t="s">
        <v>215</v>
      </c>
    </row>
    <row r="9" spans="1:3" x14ac:dyDescent="0.3">
      <c r="A9">
        <v>6</v>
      </c>
      <c r="B9" t="s">
        <v>223</v>
      </c>
      <c r="C9" t="s">
        <v>215</v>
      </c>
    </row>
    <row r="10" spans="1:3" x14ac:dyDescent="0.3">
      <c r="A10">
        <v>7</v>
      </c>
      <c r="B10" t="s">
        <v>223</v>
      </c>
      <c r="C10" t="s">
        <v>215</v>
      </c>
    </row>
    <row r="11" spans="1:3" x14ac:dyDescent="0.3">
      <c r="A11">
        <v>8</v>
      </c>
      <c r="B11" t="s">
        <v>223</v>
      </c>
      <c r="C11" t="s">
        <v>215</v>
      </c>
    </row>
    <row r="12" spans="1:3" x14ac:dyDescent="0.3">
      <c r="A12">
        <v>9</v>
      </c>
      <c r="B12" t="s">
        <v>223</v>
      </c>
      <c r="C12" t="s">
        <v>215</v>
      </c>
    </row>
    <row r="13" spans="1:3" x14ac:dyDescent="0.3">
      <c r="A13">
        <v>10</v>
      </c>
      <c r="B13" t="s">
        <v>223</v>
      </c>
      <c r="C13" t="s">
        <v>215</v>
      </c>
    </row>
    <row r="14" spans="1:3" x14ac:dyDescent="0.3">
      <c r="A14">
        <v>11</v>
      </c>
      <c r="B14" t="s">
        <v>223</v>
      </c>
      <c r="C14" t="s">
        <v>215</v>
      </c>
    </row>
    <row r="15" spans="1:3" x14ac:dyDescent="0.3">
      <c r="A15">
        <v>12</v>
      </c>
      <c r="B15" t="s">
        <v>223</v>
      </c>
      <c r="C15" t="s">
        <v>215</v>
      </c>
    </row>
    <row r="16" spans="1:3" x14ac:dyDescent="0.3">
      <c r="A16">
        <v>13</v>
      </c>
      <c r="B16" t="s">
        <v>223</v>
      </c>
      <c r="C16" t="s">
        <v>215</v>
      </c>
    </row>
    <row r="17" spans="1:3" x14ac:dyDescent="0.3">
      <c r="A17">
        <v>14</v>
      </c>
      <c r="B17" t="s">
        <v>223</v>
      </c>
      <c r="C17" t="s">
        <v>215</v>
      </c>
    </row>
    <row r="18" spans="1:3" x14ac:dyDescent="0.3">
      <c r="A18">
        <v>15</v>
      </c>
      <c r="B18" t="s">
        <v>223</v>
      </c>
      <c r="C18" t="s">
        <v>215</v>
      </c>
    </row>
    <row r="19" spans="1:3" x14ac:dyDescent="0.3">
      <c r="A19">
        <v>16</v>
      </c>
      <c r="B19" t="s">
        <v>223</v>
      </c>
      <c r="C19" t="s">
        <v>215</v>
      </c>
    </row>
    <row r="20" spans="1:3" x14ac:dyDescent="0.3">
      <c r="A20">
        <v>17</v>
      </c>
      <c r="B20" t="s">
        <v>223</v>
      </c>
      <c r="C20" t="s">
        <v>215</v>
      </c>
    </row>
    <row r="21" spans="1:3" x14ac:dyDescent="0.3">
      <c r="A21">
        <v>18</v>
      </c>
      <c r="B21" t="s">
        <v>223</v>
      </c>
      <c r="C21" t="s">
        <v>215</v>
      </c>
    </row>
    <row r="22" spans="1:3" x14ac:dyDescent="0.3">
      <c r="A22">
        <v>19</v>
      </c>
      <c r="B22" t="s">
        <v>223</v>
      </c>
      <c r="C22" t="s">
        <v>215</v>
      </c>
    </row>
    <row r="23" spans="1:3" x14ac:dyDescent="0.3">
      <c r="A23">
        <v>20</v>
      </c>
      <c r="B23" t="s">
        <v>223</v>
      </c>
      <c r="C23" t="s">
        <v>215</v>
      </c>
    </row>
    <row r="24" spans="1:3" x14ac:dyDescent="0.3">
      <c r="A24">
        <v>21</v>
      </c>
      <c r="B24" t="s">
        <v>223</v>
      </c>
      <c r="C24" t="s">
        <v>215</v>
      </c>
    </row>
    <row r="25" spans="1:3" x14ac:dyDescent="0.3">
      <c r="A25">
        <v>22</v>
      </c>
      <c r="B25" t="s">
        <v>223</v>
      </c>
      <c r="C25" t="s">
        <v>215</v>
      </c>
    </row>
    <row r="26" spans="1:3" x14ac:dyDescent="0.3">
      <c r="A26">
        <v>23</v>
      </c>
      <c r="B26" t="s">
        <v>223</v>
      </c>
      <c r="C26" t="s">
        <v>215</v>
      </c>
    </row>
    <row r="27" spans="1:3" x14ac:dyDescent="0.3">
      <c r="A27">
        <v>24</v>
      </c>
      <c r="B27" t="s">
        <v>223</v>
      </c>
      <c r="C27" t="s">
        <v>215</v>
      </c>
    </row>
    <row r="28" spans="1:3" x14ac:dyDescent="0.3">
      <c r="A28">
        <v>25</v>
      </c>
      <c r="B28" t="s">
        <v>223</v>
      </c>
      <c r="C28" t="s">
        <v>215</v>
      </c>
    </row>
    <row r="29" spans="1:3" x14ac:dyDescent="0.3">
      <c r="A29">
        <v>26</v>
      </c>
      <c r="B29" t="s">
        <v>223</v>
      </c>
      <c r="C29" t="s">
        <v>215</v>
      </c>
    </row>
    <row r="30" spans="1:3" x14ac:dyDescent="0.3">
      <c r="A30">
        <v>27</v>
      </c>
      <c r="B30" t="s">
        <v>223</v>
      </c>
      <c r="C30" t="s">
        <v>215</v>
      </c>
    </row>
    <row r="31" spans="1:3" x14ac:dyDescent="0.3">
      <c r="A31">
        <v>28</v>
      </c>
      <c r="B31" t="s">
        <v>223</v>
      </c>
      <c r="C31" t="s">
        <v>215</v>
      </c>
    </row>
    <row r="32" spans="1:3" x14ac:dyDescent="0.3">
      <c r="A32">
        <v>29</v>
      </c>
      <c r="B32" t="s">
        <v>223</v>
      </c>
      <c r="C32" t="s">
        <v>215</v>
      </c>
    </row>
    <row r="33" spans="1:3" x14ac:dyDescent="0.3">
      <c r="A33">
        <v>30</v>
      </c>
      <c r="B33" t="s">
        <v>223</v>
      </c>
      <c r="C33" t="s">
        <v>215</v>
      </c>
    </row>
    <row r="34" spans="1:3" x14ac:dyDescent="0.3">
      <c r="A34">
        <v>31</v>
      </c>
      <c r="B34" t="s">
        <v>223</v>
      </c>
      <c r="C34" t="s">
        <v>215</v>
      </c>
    </row>
    <row r="35" spans="1:3" x14ac:dyDescent="0.3">
      <c r="A35">
        <v>32</v>
      </c>
      <c r="B35" t="s">
        <v>223</v>
      </c>
      <c r="C35" t="s">
        <v>215</v>
      </c>
    </row>
    <row r="36" spans="1:3" x14ac:dyDescent="0.3">
      <c r="A36">
        <v>33</v>
      </c>
      <c r="B36" t="s">
        <v>223</v>
      </c>
      <c r="C36" t="s">
        <v>215</v>
      </c>
    </row>
    <row r="37" spans="1:3" x14ac:dyDescent="0.3">
      <c r="A37">
        <v>34</v>
      </c>
      <c r="B37" t="s">
        <v>223</v>
      </c>
      <c r="C37" t="s">
        <v>215</v>
      </c>
    </row>
    <row r="38" spans="1:3" x14ac:dyDescent="0.3">
      <c r="A38">
        <v>35</v>
      </c>
      <c r="B38" t="s">
        <v>223</v>
      </c>
      <c r="C38" t="s">
        <v>215</v>
      </c>
    </row>
    <row r="39" spans="1:3" x14ac:dyDescent="0.3">
      <c r="A39">
        <v>36</v>
      </c>
      <c r="B39" t="s">
        <v>223</v>
      </c>
      <c r="C39" t="s">
        <v>215</v>
      </c>
    </row>
    <row r="40" spans="1:3" x14ac:dyDescent="0.3">
      <c r="A40">
        <v>37</v>
      </c>
      <c r="B40" t="s">
        <v>223</v>
      </c>
      <c r="C40" t="s">
        <v>215</v>
      </c>
    </row>
    <row r="41" spans="1:3" x14ac:dyDescent="0.3">
      <c r="A41">
        <v>38</v>
      </c>
      <c r="B41" t="s">
        <v>223</v>
      </c>
      <c r="C41" t="s">
        <v>215</v>
      </c>
    </row>
    <row r="42" spans="1:3" x14ac:dyDescent="0.3">
      <c r="A42">
        <v>39</v>
      </c>
      <c r="B42" t="s">
        <v>223</v>
      </c>
      <c r="C42" t="s">
        <v>215</v>
      </c>
    </row>
    <row r="43" spans="1:3" x14ac:dyDescent="0.3">
      <c r="A43">
        <v>40</v>
      </c>
      <c r="B43" t="s">
        <v>223</v>
      </c>
      <c r="C43" t="s">
        <v>215</v>
      </c>
    </row>
    <row r="44" spans="1:3" x14ac:dyDescent="0.3">
      <c r="A44">
        <v>41</v>
      </c>
      <c r="B44" t="s">
        <v>223</v>
      </c>
      <c r="C44" t="s">
        <v>215</v>
      </c>
    </row>
    <row r="45" spans="1:3" x14ac:dyDescent="0.3">
      <c r="A45">
        <v>42</v>
      </c>
      <c r="B45" t="s">
        <v>223</v>
      </c>
      <c r="C45" t="s">
        <v>215</v>
      </c>
    </row>
    <row r="46" spans="1:3" x14ac:dyDescent="0.3">
      <c r="A46">
        <v>43</v>
      </c>
      <c r="B46" t="s">
        <v>223</v>
      </c>
      <c r="C46" t="s">
        <v>215</v>
      </c>
    </row>
    <row r="47" spans="1:3" x14ac:dyDescent="0.3">
      <c r="A47">
        <v>44</v>
      </c>
      <c r="B47" t="s">
        <v>223</v>
      </c>
      <c r="C47" t="s">
        <v>215</v>
      </c>
    </row>
    <row r="48" spans="1:3" x14ac:dyDescent="0.3">
      <c r="A48">
        <v>45</v>
      </c>
      <c r="B48" t="s">
        <v>223</v>
      </c>
      <c r="C48" t="s">
        <v>215</v>
      </c>
    </row>
    <row r="49" spans="1:3" x14ac:dyDescent="0.3">
      <c r="A49">
        <v>46</v>
      </c>
      <c r="B49" t="s">
        <v>223</v>
      </c>
      <c r="C49" t="s">
        <v>215</v>
      </c>
    </row>
    <row r="50" spans="1:3" x14ac:dyDescent="0.3">
      <c r="A50">
        <v>47</v>
      </c>
      <c r="B50" t="s">
        <v>223</v>
      </c>
      <c r="C50" t="s">
        <v>215</v>
      </c>
    </row>
    <row r="51" spans="1:3" x14ac:dyDescent="0.3">
      <c r="A51">
        <v>48</v>
      </c>
      <c r="B51" t="s">
        <v>223</v>
      </c>
      <c r="C51" t="s">
        <v>215</v>
      </c>
    </row>
    <row r="52" spans="1:3" x14ac:dyDescent="0.3">
      <c r="A52">
        <v>49</v>
      </c>
      <c r="B52" t="s">
        <v>223</v>
      </c>
      <c r="C52" t="s">
        <v>215</v>
      </c>
    </row>
    <row r="53" spans="1:3" x14ac:dyDescent="0.3">
      <c r="A53">
        <v>50</v>
      </c>
      <c r="B53" t="s">
        <v>223</v>
      </c>
      <c r="C53" t="s">
        <v>215</v>
      </c>
    </row>
    <row r="54" spans="1:3" x14ac:dyDescent="0.3">
      <c r="A54">
        <v>51</v>
      </c>
      <c r="B54" t="s">
        <v>223</v>
      </c>
      <c r="C54" t="s">
        <v>215</v>
      </c>
    </row>
    <row r="55" spans="1:3" x14ac:dyDescent="0.3">
      <c r="A55">
        <v>52</v>
      </c>
      <c r="B55" t="s">
        <v>223</v>
      </c>
      <c r="C55" t="s">
        <v>215</v>
      </c>
    </row>
    <row r="56" spans="1:3" x14ac:dyDescent="0.3">
      <c r="A56">
        <v>53</v>
      </c>
      <c r="B56" t="s">
        <v>223</v>
      </c>
      <c r="C56" t="s">
        <v>215</v>
      </c>
    </row>
    <row r="57" spans="1:3" x14ac:dyDescent="0.3">
      <c r="A57">
        <v>54</v>
      </c>
      <c r="B57" t="s">
        <v>223</v>
      </c>
      <c r="C57" t="s">
        <v>215</v>
      </c>
    </row>
    <row r="58" spans="1:3" x14ac:dyDescent="0.3">
      <c r="A58">
        <v>55</v>
      </c>
      <c r="B58" t="s">
        <v>223</v>
      </c>
      <c r="C58" t="s">
        <v>215</v>
      </c>
    </row>
    <row r="59" spans="1:3" x14ac:dyDescent="0.3">
      <c r="A59">
        <v>56</v>
      </c>
      <c r="B59" t="s">
        <v>223</v>
      </c>
      <c r="C59" t="s">
        <v>215</v>
      </c>
    </row>
    <row r="60" spans="1:3" x14ac:dyDescent="0.3">
      <c r="A60">
        <v>57</v>
      </c>
      <c r="B60" t="s">
        <v>223</v>
      </c>
      <c r="C60" t="s">
        <v>215</v>
      </c>
    </row>
    <row r="61" spans="1:3" x14ac:dyDescent="0.3">
      <c r="A61">
        <v>58</v>
      </c>
      <c r="B61" t="s">
        <v>223</v>
      </c>
      <c r="C61" t="s">
        <v>215</v>
      </c>
    </row>
    <row r="62" spans="1:3" x14ac:dyDescent="0.3">
      <c r="A62">
        <v>59</v>
      </c>
      <c r="B62" t="s">
        <v>223</v>
      </c>
      <c r="C62" t="s">
        <v>215</v>
      </c>
    </row>
    <row r="63" spans="1:3" x14ac:dyDescent="0.3">
      <c r="A63">
        <v>60</v>
      </c>
      <c r="B63" t="s">
        <v>223</v>
      </c>
      <c r="C63" t="s">
        <v>215</v>
      </c>
    </row>
    <row r="64" spans="1:3" x14ac:dyDescent="0.3">
      <c r="A64">
        <v>61</v>
      </c>
      <c r="B64" t="s">
        <v>223</v>
      </c>
      <c r="C64" t="s">
        <v>215</v>
      </c>
    </row>
    <row r="65" spans="1:3" x14ac:dyDescent="0.3">
      <c r="A65">
        <v>62</v>
      </c>
      <c r="B65" t="s">
        <v>223</v>
      </c>
      <c r="C65" t="s">
        <v>215</v>
      </c>
    </row>
    <row r="66" spans="1:3" x14ac:dyDescent="0.3">
      <c r="A66">
        <v>63</v>
      </c>
      <c r="B66" t="s">
        <v>223</v>
      </c>
      <c r="C66" t="s">
        <v>215</v>
      </c>
    </row>
    <row r="67" spans="1:3" x14ac:dyDescent="0.3">
      <c r="A67">
        <v>64</v>
      </c>
      <c r="B67" t="s">
        <v>223</v>
      </c>
      <c r="C67" t="s">
        <v>215</v>
      </c>
    </row>
    <row r="68" spans="1:3" x14ac:dyDescent="0.3">
      <c r="A68">
        <v>65</v>
      </c>
      <c r="B68" t="s">
        <v>223</v>
      </c>
      <c r="C68" t="s">
        <v>215</v>
      </c>
    </row>
    <row r="69" spans="1:3" x14ac:dyDescent="0.3">
      <c r="A69">
        <v>66</v>
      </c>
      <c r="B69" t="s">
        <v>223</v>
      </c>
      <c r="C69" t="s">
        <v>215</v>
      </c>
    </row>
    <row r="70" spans="1:3" x14ac:dyDescent="0.3">
      <c r="A70">
        <v>67</v>
      </c>
      <c r="B70" t="s">
        <v>223</v>
      </c>
      <c r="C70" t="s">
        <v>215</v>
      </c>
    </row>
    <row r="71" spans="1:3" x14ac:dyDescent="0.3">
      <c r="A71">
        <v>68</v>
      </c>
      <c r="B71" t="s">
        <v>223</v>
      </c>
      <c r="C71" t="s">
        <v>215</v>
      </c>
    </row>
    <row r="72" spans="1:3" x14ac:dyDescent="0.3">
      <c r="A72">
        <v>69</v>
      </c>
      <c r="B72" t="s">
        <v>223</v>
      </c>
      <c r="C72" t="s">
        <v>215</v>
      </c>
    </row>
    <row r="73" spans="1:3" x14ac:dyDescent="0.3">
      <c r="A73">
        <v>70</v>
      </c>
      <c r="B73" t="s">
        <v>223</v>
      </c>
      <c r="C73" t="s">
        <v>215</v>
      </c>
    </row>
    <row r="74" spans="1:3" x14ac:dyDescent="0.3">
      <c r="A74">
        <v>71</v>
      </c>
      <c r="B74" t="s">
        <v>223</v>
      </c>
      <c r="C74" t="s">
        <v>215</v>
      </c>
    </row>
    <row r="75" spans="1:3" x14ac:dyDescent="0.3">
      <c r="A75">
        <v>72</v>
      </c>
      <c r="B75" t="s">
        <v>223</v>
      </c>
      <c r="C75" t="s">
        <v>215</v>
      </c>
    </row>
    <row r="76" spans="1:3" x14ac:dyDescent="0.3">
      <c r="A76">
        <v>73</v>
      </c>
      <c r="B76" t="s">
        <v>223</v>
      </c>
      <c r="C76" t="s">
        <v>215</v>
      </c>
    </row>
    <row r="77" spans="1:3" x14ac:dyDescent="0.3">
      <c r="A77">
        <v>74</v>
      </c>
      <c r="B77" t="s">
        <v>223</v>
      </c>
      <c r="C77" t="s">
        <v>215</v>
      </c>
    </row>
    <row r="78" spans="1:3" x14ac:dyDescent="0.3">
      <c r="A78">
        <v>75</v>
      </c>
      <c r="B78" t="s">
        <v>223</v>
      </c>
      <c r="C78" t="s">
        <v>215</v>
      </c>
    </row>
    <row r="79" spans="1:3" x14ac:dyDescent="0.3">
      <c r="A79">
        <v>76</v>
      </c>
      <c r="B79" t="s">
        <v>223</v>
      </c>
      <c r="C79" t="s">
        <v>215</v>
      </c>
    </row>
    <row r="80" spans="1:3" x14ac:dyDescent="0.3">
      <c r="A80">
        <v>77</v>
      </c>
      <c r="B80" t="s">
        <v>223</v>
      </c>
      <c r="C80" t="s">
        <v>215</v>
      </c>
    </row>
    <row r="81" spans="1:3" x14ac:dyDescent="0.3">
      <c r="A81">
        <v>78</v>
      </c>
      <c r="B81" t="s">
        <v>223</v>
      </c>
      <c r="C81" t="s">
        <v>215</v>
      </c>
    </row>
    <row r="82" spans="1:3" x14ac:dyDescent="0.3">
      <c r="A82">
        <v>79</v>
      </c>
      <c r="B82" t="s">
        <v>223</v>
      </c>
      <c r="C82" t="s">
        <v>215</v>
      </c>
    </row>
    <row r="83" spans="1:3" x14ac:dyDescent="0.3">
      <c r="A83">
        <v>80</v>
      </c>
      <c r="B83" t="s">
        <v>223</v>
      </c>
      <c r="C83" t="s">
        <v>215</v>
      </c>
    </row>
    <row r="84" spans="1:3" x14ac:dyDescent="0.3">
      <c r="A84">
        <v>81</v>
      </c>
      <c r="B84" t="s">
        <v>223</v>
      </c>
      <c r="C84" t="s">
        <v>215</v>
      </c>
    </row>
    <row r="85" spans="1:3" x14ac:dyDescent="0.3">
      <c r="A85">
        <v>82</v>
      </c>
      <c r="B85" t="s">
        <v>223</v>
      </c>
      <c r="C85" t="s">
        <v>215</v>
      </c>
    </row>
    <row r="86" spans="1:3" x14ac:dyDescent="0.3">
      <c r="A86">
        <v>83</v>
      </c>
      <c r="B86" t="s">
        <v>223</v>
      </c>
      <c r="C86" t="s">
        <v>215</v>
      </c>
    </row>
    <row r="87" spans="1:3" x14ac:dyDescent="0.3">
      <c r="A87">
        <v>84</v>
      </c>
      <c r="B87" t="s">
        <v>223</v>
      </c>
      <c r="C87" t="s">
        <v>215</v>
      </c>
    </row>
    <row r="88" spans="1:3" x14ac:dyDescent="0.3">
      <c r="A88">
        <v>85</v>
      </c>
      <c r="B88" t="s">
        <v>223</v>
      </c>
      <c r="C88" t="s">
        <v>215</v>
      </c>
    </row>
    <row r="89" spans="1:3" x14ac:dyDescent="0.3">
      <c r="A89">
        <v>86</v>
      </c>
      <c r="B89" t="s">
        <v>223</v>
      </c>
      <c r="C89" t="s">
        <v>215</v>
      </c>
    </row>
    <row r="90" spans="1:3" x14ac:dyDescent="0.3">
      <c r="A90">
        <v>87</v>
      </c>
      <c r="B90" t="s">
        <v>223</v>
      </c>
      <c r="C90" t="s">
        <v>215</v>
      </c>
    </row>
    <row r="91" spans="1:3" x14ac:dyDescent="0.3">
      <c r="A91">
        <v>88</v>
      </c>
      <c r="B91" t="s">
        <v>223</v>
      </c>
      <c r="C91" t="s">
        <v>215</v>
      </c>
    </row>
    <row r="92" spans="1:3" x14ac:dyDescent="0.3">
      <c r="A92">
        <v>89</v>
      </c>
      <c r="B92" t="s">
        <v>223</v>
      </c>
      <c r="C92" t="s">
        <v>215</v>
      </c>
    </row>
    <row r="93" spans="1:3" x14ac:dyDescent="0.3">
      <c r="A93">
        <v>90</v>
      </c>
      <c r="B93" t="s">
        <v>223</v>
      </c>
      <c r="C93" t="s">
        <v>215</v>
      </c>
    </row>
    <row r="94" spans="1:3" x14ac:dyDescent="0.3">
      <c r="A94">
        <v>91</v>
      </c>
      <c r="B94" t="s">
        <v>223</v>
      </c>
      <c r="C94" t="s">
        <v>215</v>
      </c>
    </row>
    <row r="95" spans="1:3" x14ac:dyDescent="0.3">
      <c r="A95">
        <v>92</v>
      </c>
      <c r="B95" t="s">
        <v>223</v>
      </c>
      <c r="C95" t="s">
        <v>215</v>
      </c>
    </row>
    <row r="96" spans="1:3" x14ac:dyDescent="0.3">
      <c r="A96">
        <v>93</v>
      </c>
      <c r="B96" t="s">
        <v>223</v>
      </c>
      <c r="C96" t="s">
        <v>215</v>
      </c>
    </row>
    <row r="97" spans="1:3" x14ac:dyDescent="0.3">
      <c r="A97">
        <v>94</v>
      </c>
      <c r="B97" t="s">
        <v>223</v>
      </c>
      <c r="C97" t="s">
        <v>215</v>
      </c>
    </row>
    <row r="98" spans="1:3" x14ac:dyDescent="0.3">
      <c r="A98">
        <v>95</v>
      </c>
      <c r="B98" t="s">
        <v>223</v>
      </c>
      <c r="C98" t="s">
        <v>215</v>
      </c>
    </row>
    <row r="99" spans="1:3" x14ac:dyDescent="0.3">
      <c r="A99">
        <v>96</v>
      </c>
      <c r="B99" t="s">
        <v>223</v>
      </c>
      <c r="C99" t="s">
        <v>215</v>
      </c>
    </row>
    <row r="100" spans="1:3" x14ac:dyDescent="0.3">
      <c r="A100">
        <v>97</v>
      </c>
      <c r="B100" t="s">
        <v>223</v>
      </c>
      <c r="C100" t="s">
        <v>215</v>
      </c>
    </row>
    <row r="101" spans="1:3" x14ac:dyDescent="0.3">
      <c r="A101">
        <v>98</v>
      </c>
      <c r="B101" t="s">
        <v>223</v>
      </c>
      <c r="C101" t="s">
        <v>215</v>
      </c>
    </row>
    <row r="102" spans="1:3" x14ac:dyDescent="0.3">
      <c r="A102">
        <v>99</v>
      </c>
      <c r="B102" t="s">
        <v>223</v>
      </c>
      <c r="C102" t="s">
        <v>215</v>
      </c>
    </row>
    <row r="103" spans="1:3" x14ac:dyDescent="0.3">
      <c r="A103">
        <v>100</v>
      </c>
      <c r="B103" t="s">
        <v>223</v>
      </c>
      <c r="C103" t="s">
        <v>215</v>
      </c>
    </row>
    <row r="104" spans="1:3" x14ac:dyDescent="0.3">
      <c r="A104">
        <v>101</v>
      </c>
      <c r="B104" t="s">
        <v>223</v>
      </c>
      <c r="C104" t="s">
        <v>215</v>
      </c>
    </row>
    <row r="105" spans="1:3" x14ac:dyDescent="0.3">
      <c r="A105">
        <v>102</v>
      </c>
      <c r="B105" t="s">
        <v>223</v>
      </c>
      <c r="C105" t="s">
        <v>215</v>
      </c>
    </row>
    <row r="106" spans="1:3" x14ac:dyDescent="0.3">
      <c r="A106">
        <v>103</v>
      </c>
      <c r="B106" t="s">
        <v>223</v>
      </c>
      <c r="C106" t="s">
        <v>215</v>
      </c>
    </row>
    <row r="107" spans="1:3" x14ac:dyDescent="0.3">
      <c r="A107">
        <v>104</v>
      </c>
      <c r="B107" t="s">
        <v>223</v>
      </c>
      <c r="C107" t="s">
        <v>215</v>
      </c>
    </row>
    <row r="108" spans="1:3" x14ac:dyDescent="0.3">
      <c r="A108">
        <v>105</v>
      </c>
      <c r="B108" t="s">
        <v>223</v>
      </c>
      <c r="C108" t="s">
        <v>215</v>
      </c>
    </row>
    <row r="109" spans="1:3" x14ac:dyDescent="0.3">
      <c r="A109">
        <v>106</v>
      </c>
      <c r="B109" t="s">
        <v>223</v>
      </c>
      <c r="C109" t="s">
        <v>215</v>
      </c>
    </row>
    <row r="110" spans="1:3" x14ac:dyDescent="0.3">
      <c r="A110">
        <v>107</v>
      </c>
      <c r="B110" t="s">
        <v>223</v>
      </c>
      <c r="C110" t="s">
        <v>215</v>
      </c>
    </row>
    <row r="111" spans="1:3" x14ac:dyDescent="0.3">
      <c r="A111">
        <v>108</v>
      </c>
      <c r="B111" t="s">
        <v>223</v>
      </c>
      <c r="C111" t="s">
        <v>215</v>
      </c>
    </row>
    <row r="112" spans="1:3" x14ac:dyDescent="0.3">
      <c r="A112">
        <v>109</v>
      </c>
      <c r="B112" t="s">
        <v>223</v>
      </c>
      <c r="C112" t="s">
        <v>215</v>
      </c>
    </row>
    <row r="113" spans="1:3" x14ac:dyDescent="0.3">
      <c r="A113">
        <v>110</v>
      </c>
      <c r="B113" t="s">
        <v>223</v>
      </c>
      <c r="C113" t="s">
        <v>215</v>
      </c>
    </row>
    <row r="114" spans="1:3" x14ac:dyDescent="0.3">
      <c r="A114">
        <v>111</v>
      </c>
      <c r="B114" t="s">
        <v>223</v>
      </c>
      <c r="C114" t="s">
        <v>215</v>
      </c>
    </row>
    <row r="115" spans="1:3" x14ac:dyDescent="0.3">
      <c r="A115">
        <v>112</v>
      </c>
      <c r="B115" t="s">
        <v>223</v>
      </c>
      <c r="C115" t="s">
        <v>215</v>
      </c>
    </row>
    <row r="116" spans="1:3" x14ac:dyDescent="0.3">
      <c r="A116">
        <v>113</v>
      </c>
      <c r="B116" t="s">
        <v>223</v>
      </c>
      <c r="C116" t="s">
        <v>215</v>
      </c>
    </row>
    <row r="117" spans="1:3" x14ac:dyDescent="0.3">
      <c r="A117">
        <v>114</v>
      </c>
      <c r="B117" t="s">
        <v>223</v>
      </c>
      <c r="C117" t="s">
        <v>215</v>
      </c>
    </row>
    <row r="118" spans="1:3" x14ac:dyDescent="0.3">
      <c r="A118">
        <v>115</v>
      </c>
      <c r="B118" t="s">
        <v>223</v>
      </c>
      <c r="C118" t="s">
        <v>215</v>
      </c>
    </row>
    <row r="119" spans="1:3" x14ac:dyDescent="0.3">
      <c r="A119">
        <v>116</v>
      </c>
      <c r="B119" t="s">
        <v>223</v>
      </c>
      <c r="C119" t="s">
        <v>215</v>
      </c>
    </row>
    <row r="120" spans="1:3" x14ac:dyDescent="0.3">
      <c r="A120">
        <v>117</v>
      </c>
      <c r="B120" t="s">
        <v>223</v>
      </c>
      <c r="C120" t="s">
        <v>215</v>
      </c>
    </row>
    <row r="121" spans="1:3" x14ac:dyDescent="0.3">
      <c r="A121">
        <v>118</v>
      </c>
      <c r="B121" t="s">
        <v>223</v>
      </c>
      <c r="C121" t="s">
        <v>215</v>
      </c>
    </row>
    <row r="122" spans="1:3" x14ac:dyDescent="0.3">
      <c r="A122">
        <v>119</v>
      </c>
      <c r="B122" t="s">
        <v>223</v>
      </c>
      <c r="C122" t="s">
        <v>215</v>
      </c>
    </row>
    <row r="123" spans="1:3" x14ac:dyDescent="0.3">
      <c r="A123">
        <v>120</v>
      </c>
      <c r="B123" t="s">
        <v>223</v>
      </c>
      <c r="C123" t="s">
        <v>215</v>
      </c>
    </row>
    <row r="124" spans="1:3" x14ac:dyDescent="0.3">
      <c r="A124">
        <v>121</v>
      </c>
      <c r="B124" t="s">
        <v>223</v>
      </c>
      <c r="C124" t="s">
        <v>215</v>
      </c>
    </row>
    <row r="125" spans="1:3" x14ac:dyDescent="0.3">
      <c r="A125">
        <v>122</v>
      </c>
      <c r="B125" t="s">
        <v>223</v>
      </c>
      <c r="C125" t="s">
        <v>215</v>
      </c>
    </row>
    <row r="126" spans="1:3" x14ac:dyDescent="0.3">
      <c r="A126">
        <v>123</v>
      </c>
      <c r="B126" t="s">
        <v>223</v>
      </c>
      <c r="C126" t="s">
        <v>215</v>
      </c>
    </row>
    <row r="127" spans="1:3" x14ac:dyDescent="0.3">
      <c r="A127">
        <v>124</v>
      </c>
      <c r="B127" t="s">
        <v>223</v>
      </c>
      <c r="C127" t="s">
        <v>215</v>
      </c>
    </row>
    <row r="128" spans="1:3" x14ac:dyDescent="0.3">
      <c r="A128">
        <v>125</v>
      </c>
      <c r="B128" t="s">
        <v>223</v>
      </c>
      <c r="C128" t="s">
        <v>215</v>
      </c>
    </row>
    <row r="129" spans="1:3" x14ac:dyDescent="0.3">
      <c r="A129">
        <v>126</v>
      </c>
      <c r="B129" t="s">
        <v>223</v>
      </c>
      <c r="C129" t="s">
        <v>215</v>
      </c>
    </row>
    <row r="130" spans="1:3" x14ac:dyDescent="0.3">
      <c r="A130">
        <v>127</v>
      </c>
      <c r="B130" t="s">
        <v>223</v>
      </c>
      <c r="C130" t="s">
        <v>215</v>
      </c>
    </row>
    <row r="131" spans="1:3" x14ac:dyDescent="0.3">
      <c r="A131">
        <v>128</v>
      </c>
      <c r="B131" t="s">
        <v>223</v>
      </c>
      <c r="C131" t="s">
        <v>215</v>
      </c>
    </row>
    <row r="132" spans="1:3" x14ac:dyDescent="0.3">
      <c r="A132">
        <v>129</v>
      </c>
      <c r="B132" t="s">
        <v>223</v>
      </c>
      <c r="C132" t="s">
        <v>215</v>
      </c>
    </row>
    <row r="133" spans="1:3" x14ac:dyDescent="0.3">
      <c r="A133">
        <v>130</v>
      </c>
      <c r="B133" t="s">
        <v>223</v>
      </c>
      <c r="C133" t="s">
        <v>215</v>
      </c>
    </row>
    <row r="134" spans="1:3" x14ac:dyDescent="0.3">
      <c r="A134">
        <v>131</v>
      </c>
      <c r="B134" t="s">
        <v>223</v>
      </c>
      <c r="C134" t="s">
        <v>215</v>
      </c>
    </row>
    <row r="135" spans="1:3" x14ac:dyDescent="0.3">
      <c r="A135">
        <v>132</v>
      </c>
      <c r="B135" t="s">
        <v>223</v>
      </c>
      <c r="C135" t="s">
        <v>215</v>
      </c>
    </row>
    <row r="136" spans="1:3" x14ac:dyDescent="0.3">
      <c r="A136">
        <v>133</v>
      </c>
      <c r="B136" t="s">
        <v>223</v>
      </c>
      <c r="C136" t="s">
        <v>215</v>
      </c>
    </row>
    <row r="137" spans="1:3" x14ac:dyDescent="0.3">
      <c r="A137">
        <v>134</v>
      </c>
      <c r="B137" t="s">
        <v>223</v>
      </c>
      <c r="C137" t="s">
        <v>215</v>
      </c>
    </row>
    <row r="138" spans="1:3" x14ac:dyDescent="0.3">
      <c r="A138">
        <v>135</v>
      </c>
      <c r="B138" t="s">
        <v>223</v>
      </c>
      <c r="C138" t="s">
        <v>215</v>
      </c>
    </row>
    <row r="139" spans="1:3" x14ac:dyDescent="0.3">
      <c r="A139">
        <v>136</v>
      </c>
      <c r="B139" t="s">
        <v>223</v>
      </c>
      <c r="C139" t="s">
        <v>215</v>
      </c>
    </row>
    <row r="140" spans="1:3" x14ac:dyDescent="0.3">
      <c r="A140">
        <v>137</v>
      </c>
      <c r="B140" t="s">
        <v>223</v>
      </c>
      <c r="C140" t="s">
        <v>215</v>
      </c>
    </row>
    <row r="141" spans="1:3" x14ac:dyDescent="0.3">
      <c r="A141">
        <v>138</v>
      </c>
      <c r="B141" t="s">
        <v>223</v>
      </c>
      <c r="C141" t="s">
        <v>215</v>
      </c>
    </row>
    <row r="142" spans="1:3" x14ac:dyDescent="0.3">
      <c r="A142">
        <v>139</v>
      </c>
      <c r="B142" t="s">
        <v>223</v>
      </c>
      <c r="C142" t="s">
        <v>215</v>
      </c>
    </row>
    <row r="143" spans="1:3" x14ac:dyDescent="0.3">
      <c r="A143">
        <v>140</v>
      </c>
      <c r="B143" t="s">
        <v>223</v>
      </c>
      <c r="C143" t="s">
        <v>215</v>
      </c>
    </row>
    <row r="144" spans="1:3" x14ac:dyDescent="0.3">
      <c r="A144">
        <v>141</v>
      </c>
      <c r="B144" t="s">
        <v>223</v>
      </c>
      <c r="C144" t="s">
        <v>215</v>
      </c>
    </row>
    <row r="145" spans="1:3" x14ac:dyDescent="0.3">
      <c r="A145">
        <v>142</v>
      </c>
      <c r="B145" t="s">
        <v>223</v>
      </c>
      <c r="C145" t="s">
        <v>215</v>
      </c>
    </row>
    <row r="146" spans="1:3" x14ac:dyDescent="0.3">
      <c r="A146">
        <v>143</v>
      </c>
      <c r="B146" t="s">
        <v>223</v>
      </c>
      <c r="C146" t="s">
        <v>215</v>
      </c>
    </row>
    <row r="147" spans="1:3" x14ac:dyDescent="0.3">
      <c r="A147">
        <v>144</v>
      </c>
      <c r="B147" t="s">
        <v>223</v>
      </c>
      <c r="C147" t="s">
        <v>215</v>
      </c>
    </row>
    <row r="148" spans="1:3" x14ac:dyDescent="0.3">
      <c r="A148">
        <v>145</v>
      </c>
      <c r="B148" t="s">
        <v>223</v>
      </c>
      <c r="C148" t="s">
        <v>215</v>
      </c>
    </row>
    <row r="149" spans="1:3" x14ac:dyDescent="0.3">
      <c r="A149">
        <v>146</v>
      </c>
      <c r="B149" t="s">
        <v>223</v>
      </c>
      <c r="C149" t="s">
        <v>215</v>
      </c>
    </row>
    <row r="150" spans="1:3" x14ac:dyDescent="0.3">
      <c r="A150">
        <v>147</v>
      </c>
      <c r="B150" t="s">
        <v>223</v>
      </c>
      <c r="C150" t="s">
        <v>215</v>
      </c>
    </row>
    <row r="151" spans="1:3" x14ac:dyDescent="0.3">
      <c r="A151">
        <v>148</v>
      </c>
      <c r="B151" t="s">
        <v>223</v>
      </c>
      <c r="C151" t="s">
        <v>215</v>
      </c>
    </row>
    <row r="152" spans="1:3" x14ac:dyDescent="0.3">
      <c r="A152">
        <v>149</v>
      </c>
      <c r="B152" t="s">
        <v>223</v>
      </c>
      <c r="C152" t="s">
        <v>215</v>
      </c>
    </row>
    <row r="153" spans="1:3" x14ac:dyDescent="0.3">
      <c r="A153">
        <v>150</v>
      </c>
      <c r="B153" t="s">
        <v>223</v>
      </c>
      <c r="C153" t="s">
        <v>215</v>
      </c>
    </row>
    <row r="154" spans="1:3" x14ac:dyDescent="0.3">
      <c r="A154">
        <v>151</v>
      </c>
      <c r="B154" t="s">
        <v>223</v>
      </c>
      <c r="C154" t="s">
        <v>215</v>
      </c>
    </row>
    <row r="155" spans="1:3" x14ac:dyDescent="0.3">
      <c r="A155">
        <v>152</v>
      </c>
      <c r="B155" t="s">
        <v>223</v>
      </c>
      <c r="C155" t="s">
        <v>215</v>
      </c>
    </row>
    <row r="156" spans="1:3" x14ac:dyDescent="0.3">
      <c r="A156">
        <v>153</v>
      </c>
      <c r="B156" t="s">
        <v>223</v>
      </c>
      <c r="C156" t="s">
        <v>215</v>
      </c>
    </row>
    <row r="157" spans="1:3" x14ac:dyDescent="0.3">
      <c r="A157">
        <v>154</v>
      </c>
      <c r="B157" t="s">
        <v>223</v>
      </c>
      <c r="C157" t="s">
        <v>215</v>
      </c>
    </row>
    <row r="158" spans="1:3" x14ac:dyDescent="0.3">
      <c r="A158">
        <v>155</v>
      </c>
      <c r="B158" t="s">
        <v>223</v>
      </c>
      <c r="C158" t="s">
        <v>215</v>
      </c>
    </row>
    <row r="159" spans="1:3" x14ac:dyDescent="0.3">
      <c r="A159">
        <v>156</v>
      </c>
      <c r="B159" t="s">
        <v>223</v>
      </c>
      <c r="C159" t="s">
        <v>215</v>
      </c>
    </row>
    <row r="160" spans="1:3" x14ac:dyDescent="0.3">
      <c r="A160">
        <v>157</v>
      </c>
      <c r="B160" t="s">
        <v>223</v>
      </c>
      <c r="C160" t="s">
        <v>215</v>
      </c>
    </row>
    <row r="161" spans="1:3" x14ac:dyDescent="0.3">
      <c r="A161">
        <v>158</v>
      </c>
      <c r="B161" t="s">
        <v>223</v>
      </c>
      <c r="C161" t="s">
        <v>215</v>
      </c>
    </row>
    <row r="162" spans="1:3" x14ac:dyDescent="0.3">
      <c r="A162">
        <v>159</v>
      </c>
      <c r="B162" t="s">
        <v>223</v>
      </c>
      <c r="C162" t="s">
        <v>215</v>
      </c>
    </row>
    <row r="163" spans="1:3" x14ac:dyDescent="0.3">
      <c r="A163">
        <v>160</v>
      </c>
      <c r="B163" t="s">
        <v>223</v>
      </c>
      <c r="C163" t="s">
        <v>215</v>
      </c>
    </row>
    <row r="164" spans="1:3" x14ac:dyDescent="0.3">
      <c r="A164">
        <v>161</v>
      </c>
      <c r="B164" t="s">
        <v>223</v>
      </c>
      <c r="C164" t="s">
        <v>215</v>
      </c>
    </row>
    <row r="165" spans="1:3" x14ac:dyDescent="0.3">
      <c r="A165">
        <v>162</v>
      </c>
      <c r="B165" t="s">
        <v>223</v>
      </c>
      <c r="C165" t="s">
        <v>215</v>
      </c>
    </row>
    <row r="166" spans="1:3" x14ac:dyDescent="0.3">
      <c r="A166">
        <v>163</v>
      </c>
      <c r="B166" t="s">
        <v>223</v>
      </c>
      <c r="C166" t="s">
        <v>215</v>
      </c>
    </row>
    <row r="167" spans="1:3" x14ac:dyDescent="0.3">
      <c r="A167">
        <v>164</v>
      </c>
      <c r="B167" t="s">
        <v>223</v>
      </c>
      <c r="C167" t="s">
        <v>215</v>
      </c>
    </row>
    <row r="168" spans="1:3" x14ac:dyDescent="0.3">
      <c r="A168">
        <v>165</v>
      </c>
      <c r="B168" t="s">
        <v>223</v>
      </c>
      <c r="C168" t="s">
        <v>215</v>
      </c>
    </row>
    <row r="169" spans="1:3" x14ac:dyDescent="0.3">
      <c r="A169">
        <v>166</v>
      </c>
      <c r="B169" t="s">
        <v>223</v>
      </c>
      <c r="C169" t="s">
        <v>215</v>
      </c>
    </row>
    <row r="170" spans="1:3" x14ac:dyDescent="0.3">
      <c r="A170">
        <v>167</v>
      </c>
      <c r="B170" t="s">
        <v>223</v>
      </c>
      <c r="C170" t="s">
        <v>215</v>
      </c>
    </row>
    <row r="171" spans="1:3" x14ac:dyDescent="0.3">
      <c r="A171">
        <v>168</v>
      </c>
      <c r="B171" t="s">
        <v>223</v>
      </c>
      <c r="C171" t="s">
        <v>215</v>
      </c>
    </row>
    <row r="172" spans="1:3" x14ac:dyDescent="0.3">
      <c r="A172">
        <v>169</v>
      </c>
      <c r="B172" t="s">
        <v>223</v>
      </c>
      <c r="C172" t="s">
        <v>215</v>
      </c>
    </row>
    <row r="173" spans="1:3" x14ac:dyDescent="0.3">
      <c r="A173">
        <v>170</v>
      </c>
      <c r="B173" t="s">
        <v>223</v>
      </c>
      <c r="C173" t="s">
        <v>215</v>
      </c>
    </row>
    <row r="174" spans="1:3" x14ac:dyDescent="0.3">
      <c r="A174">
        <v>171</v>
      </c>
      <c r="B174" t="s">
        <v>223</v>
      </c>
      <c r="C174" t="s">
        <v>215</v>
      </c>
    </row>
    <row r="175" spans="1:3" x14ac:dyDescent="0.3">
      <c r="A175">
        <v>172</v>
      </c>
      <c r="B175" t="s">
        <v>223</v>
      </c>
      <c r="C175" t="s">
        <v>215</v>
      </c>
    </row>
    <row r="176" spans="1:3" x14ac:dyDescent="0.3">
      <c r="A176">
        <v>173</v>
      </c>
      <c r="B176" t="s">
        <v>223</v>
      </c>
      <c r="C176" t="s">
        <v>215</v>
      </c>
    </row>
    <row r="177" spans="1:3" x14ac:dyDescent="0.3">
      <c r="A177">
        <v>174</v>
      </c>
      <c r="B177" t="s">
        <v>223</v>
      </c>
      <c r="C177" t="s">
        <v>215</v>
      </c>
    </row>
    <row r="178" spans="1:3" x14ac:dyDescent="0.3">
      <c r="A178">
        <v>175</v>
      </c>
      <c r="B178" t="s">
        <v>223</v>
      </c>
      <c r="C178" t="s">
        <v>215</v>
      </c>
    </row>
    <row r="179" spans="1:3" x14ac:dyDescent="0.3">
      <c r="A179">
        <v>176</v>
      </c>
      <c r="B179" t="s">
        <v>223</v>
      </c>
      <c r="C179" t="s">
        <v>215</v>
      </c>
    </row>
    <row r="180" spans="1:3" x14ac:dyDescent="0.3">
      <c r="A180">
        <v>177</v>
      </c>
      <c r="B180" t="s">
        <v>223</v>
      </c>
      <c r="C180" t="s">
        <v>215</v>
      </c>
    </row>
    <row r="181" spans="1:3" x14ac:dyDescent="0.3">
      <c r="A181">
        <v>178</v>
      </c>
      <c r="B181" t="s">
        <v>223</v>
      </c>
      <c r="C181" t="s">
        <v>215</v>
      </c>
    </row>
    <row r="182" spans="1:3" x14ac:dyDescent="0.3">
      <c r="A182">
        <v>179</v>
      </c>
      <c r="B182" t="s">
        <v>223</v>
      </c>
      <c r="C182" t="s">
        <v>215</v>
      </c>
    </row>
    <row r="183" spans="1:3" x14ac:dyDescent="0.3">
      <c r="A183">
        <v>180</v>
      </c>
      <c r="B183" t="s">
        <v>223</v>
      </c>
      <c r="C183" t="s">
        <v>215</v>
      </c>
    </row>
    <row r="184" spans="1:3" x14ac:dyDescent="0.3">
      <c r="A184">
        <v>181</v>
      </c>
      <c r="B184" t="s">
        <v>223</v>
      </c>
      <c r="C184" t="s">
        <v>215</v>
      </c>
    </row>
    <row r="185" spans="1:3" x14ac:dyDescent="0.3">
      <c r="A185">
        <v>182</v>
      </c>
      <c r="B185" t="s">
        <v>223</v>
      </c>
      <c r="C185" t="s">
        <v>215</v>
      </c>
    </row>
    <row r="186" spans="1:3" x14ac:dyDescent="0.3">
      <c r="A186">
        <v>183</v>
      </c>
      <c r="B186" t="s">
        <v>223</v>
      </c>
      <c r="C186" t="s">
        <v>215</v>
      </c>
    </row>
    <row r="187" spans="1:3" x14ac:dyDescent="0.3">
      <c r="A187">
        <v>184</v>
      </c>
      <c r="B187" t="s">
        <v>223</v>
      </c>
      <c r="C187" t="s">
        <v>215</v>
      </c>
    </row>
    <row r="188" spans="1:3" x14ac:dyDescent="0.3">
      <c r="A188">
        <v>185</v>
      </c>
      <c r="B188" t="s">
        <v>223</v>
      </c>
      <c r="C188" t="s">
        <v>215</v>
      </c>
    </row>
    <row r="189" spans="1:3" x14ac:dyDescent="0.3">
      <c r="A189">
        <v>186</v>
      </c>
      <c r="B189" t="s">
        <v>223</v>
      </c>
      <c r="C189" t="s">
        <v>215</v>
      </c>
    </row>
    <row r="190" spans="1:3" x14ac:dyDescent="0.3">
      <c r="A190">
        <v>187</v>
      </c>
      <c r="B190" t="s">
        <v>223</v>
      </c>
      <c r="C190" t="s">
        <v>215</v>
      </c>
    </row>
    <row r="191" spans="1:3" x14ac:dyDescent="0.3">
      <c r="A191">
        <v>188</v>
      </c>
      <c r="B191" t="s">
        <v>223</v>
      </c>
      <c r="C191" t="s">
        <v>215</v>
      </c>
    </row>
    <row r="192" spans="1:3" x14ac:dyDescent="0.3">
      <c r="A192">
        <v>189</v>
      </c>
      <c r="B192" t="s">
        <v>223</v>
      </c>
      <c r="C192" t="s">
        <v>215</v>
      </c>
    </row>
    <row r="193" spans="1:3" x14ac:dyDescent="0.3">
      <c r="A193">
        <v>190</v>
      </c>
      <c r="B193" t="s">
        <v>223</v>
      </c>
      <c r="C193" t="s">
        <v>215</v>
      </c>
    </row>
    <row r="194" spans="1:3" x14ac:dyDescent="0.3">
      <c r="A194">
        <v>191</v>
      </c>
      <c r="B194" t="s">
        <v>223</v>
      </c>
      <c r="C194" t="s">
        <v>215</v>
      </c>
    </row>
    <row r="195" spans="1:3" x14ac:dyDescent="0.3">
      <c r="A195">
        <v>192</v>
      </c>
      <c r="B195" t="s">
        <v>223</v>
      </c>
      <c r="C195" t="s">
        <v>215</v>
      </c>
    </row>
    <row r="196" spans="1:3" x14ac:dyDescent="0.3">
      <c r="A196">
        <v>193</v>
      </c>
      <c r="B196" t="s">
        <v>223</v>
      </c>
      <c r="C196" t="s">
        <v>215</v>
      </c>
    </row>
    <row r="197" spans="1:3" x14ac:dyDescent="0.3">
      <c r="A197">
        <v>194</v>
      </c>
      <c r="B197" t="s">
        <v>223</v>
      </c>
      <c r="C197" t="s">
        <v>215</v>
      </c>
    </row>
    <row r="198" spans="1:3" x14ac:dyDescent="0.3">
      <c r="A198">
        <v>195</v>
      </c>
      <c r="B198" t="s">
        <v>223</v>
      </c>
      <c r="C198" t="s">
        <v>215</v>
      </c>
    </row>
    <row r="199" spans="1:3" x14ac:dyDescent="0.3">
      <c r="A199">
        <v>196</v>
      </c>
      <c r="B199" t="s">
        <v>223</v>
      </c>
      <c r="C199" t="s">
        <v>215</v>
      </c>
    </row>
    <row r="200" spans="1:3" x14ac:dyDescent="0.3">
      <c r="A200">
        <v>197</v>
      </c>
      <c r="B200" t="s">
        <v>223</v>
      </c>
      <c r="C200" t="s">
        <v>215</v>
      </c>
    </row>
    <row r="201" spans="1:3" x14ac:dyDescent="0.3">
      <c r="A201">
        <v>198</v>
      </c>
      <c r="B201" t="s">
        <v>223</v>
      </c>
      <c r="C201" t="s">
        <v>215</v>
      </c>
    </row>
    <row r="202" spans="1:3" x14ac:dyDescent="0.3">
      <c r="A202">
        <v>199</v>
      </c>
      <c r="B202" t="s">
        <v>223</v>
      </c>
      <c r="C202" t="s">
        <v>215</v>
      </c>
    </row>
    <row r="203" spans="1:3" x14ac:dyDescent="0.3">
      <c r="A203">
        <v>200</v>
      </c>
      <c r="B203" t="s">
        <v>223</v>
      </c>
      <c r="C203" t="s">
        <v>215</v>
      </c>
    </row>
    <row r="204" spans="1:3" x14ac:dyDescent="0.3">
      <c r="A204">
        <v>201</v>
      </c>
      <c r="B204" t="s">
        <v>223</v>
      </c>
      <c r="C204" t="s">
        <v>215</v>
      </c>
    </row>
    <row r="205" spans="1:3" x14ac:dyDescent="0.3">
      <c r="A205">
        <v>202</v>
      </c>
      <c r="B205" t="s">
        <v>223</v>
      </c>
      <c r="C205" t="s">
        <v>215</v>
      </c>
    </row>
    <row r="206" spans="1:3" x14ac:dyDescent="0.3">
      <c r="A206">
        <v>203</v>
      </c>
      <c r="B206" t="s">
        <v>223</v>
      </c>
      <c r="C206" t="s">
        <v>215</v>
      </c>
    </row>
    <row r="207" spans="1:3" x14ac:dyDescent="0.3">
      <c r="A207">
        <v>204</v>
      </c>
      <c r="B207" t="s">
        <v>223</v>
      </c>
      <c r="C207" t="s">
        <v>215</v>
      </c>
    </row>
    <row r="208" spans="1:3" x14ac:dyDescent="0.3">
      <c r="A208">
        <v>205</v>
      </c>
      <c r="B208" t="s">
        <v>223</v>
      </c>
      <c r="C208" t="s">
        <v>215</v>
      </c>
    </row>
    <row r="209" spans="1:3" x14ac:dyDescent="0.3">
      <c r="A209">
        <v>206</v>
      </c>
      <c r="B209" t="s">
        <v>223</v>
      </c>
      <c r="C209" t="s">
        <v>215</v>
      </c>
    </row>
    <row r="210" spans="1:3" x14ac:dyDescent="0.3">
      <c r="A210">
        <v>207</v>
      </c>
      <c r="B210" t="s">
        <v>223</v>
      </c>
      <c r="C210" t="s">
        <v>215</v>
      </c>
    </row>
    <row r="211" spans="1:3" x14ac:dyDescent="0.3">
      <c r="A211">
        <v>208</v>
      </c>
      <c r="B211" t="s">
        <v>223</v>
      </c>
      <c r="C211" t="s">
        <v>215</v>
      </c>
    </row>
    <row r="212" spans="1:3" x14ac:dyDescent="0.3">
      <c r="A212">
        <v>209</v>
      </c>
      <c r="B212" t="s">
        <v>223</v>
      </c>
      <c r="C212" t="s">
        <v>215</v>
      </c>
    </row>
    <row r="213" spans="1:3" x14ac:dyDescent="0.3">
      <c r="A213">
        <v>210</v>
      </c>
      <c r="B213" t="s">
        <v>223</v>
      </c>
      <c r="C213" t="s">
        <v>215</v>
      </c>
    </row>
    <row r="214" spans="1:3" x14ac:dyDescent="0.3">
      <c r="A214">
        <v>211</v>
      </c>
      <c r="B214" t="s">
        <v>223</v>
      </c>
      <c r="C214" t="s">
        <v>215</v>
      </c>
    </row>
    <row r="215" spans="1:3" x14ac:dyDescent="0.3">
      <c r="A215">
        <v>212</v>
      </c>
      <c r="B215" t="s">
        <v>223</v>
      </c>
      <c r="C215" t="s">
        <v>215</v>
      </c>
    </row>
    <row r="216" spans="1:3" x14ac:dyDescent="0.3">
      <c r="A216">
        <v>213</v>
      </c>
      <c r="B216" t="s">
        <v>223</v>
      </c>
      <c r="C216" t="s">
        <v>215</v>
      </c>
    </row>
    <row r="217" spans="1:3" x14ac:dyDescent="0.3">
      <c r="A217">
        <v>214</v>
      </c>
      <c r="B217" t="s">
        <v>223</v>
      </c>
      <c r="C217" t="s">
        <v>215</v>
      </c>
    </row>
    <row r="218" spans="1:3" x14ac:dyDescent="0.3">
      <c r="A218">
        <v>215</v>
      </c>
      <c r="B218" t="s">
        <v>223</v>
      </c>
      <c r="C218" t="s">
        <v>215</v>
      </c>
    </row>
    <row r="219" spans="1:3" x14ac:dyDescent="0.3">
      <c r="A219">
        <v>216</v>
      </c>
      <c r="B219" t="s">
        <v>223</v>
      </c>
      <c r="C219" t="s">
        <v>215</v>
      </c>
    </row>
    <row r="220" spans="1:3" x14ac:dyDescent="0.3">
      <c r="A220">
        <v>217</v>
      </c>
      <c r="B220" t="s">
        <v>223</v>
      </c>
      <c r="C220" t="s">
        <v>215</v>
      </c>
    </row>
    <row r="221" spans="1:3" x14ac:dyDescent="0.3">
      <c r="A221">
        <v>218</v>
      </c>
      <c r="B221" t="s">
        <v>223</v>
      </c>
      <c r="C221" t="s">
        <v>215</v>
      </c>
    </row>
    <row r="222" spans="1:3" x14ac:dyDescent="0.3">
      <c r="A222">
        <v>219</v>
      </c>
      <c r="B222" t="s">
        <v>223</v>
      </c>
      <c r="C222" t="s">
        <v>215</v>
      </c>
    </row>
    <row r="223" spans="1:3" x14ac:dyDescent="0.3">
      <c r="A223">
        <v>220</v>
      </c>
      <c r="B223" t="s">
        <v>223</v>
      </c>
      <c r="C223" t="s">
        <v>215</v>
      </c>
    </row>
    <row r="224" spans="1:3" x14ac:dyDescent="0.3">
      <c r="A224">
        <v>221</v>
      </c>
      <c r="B224" t="s">
        <v>223</v>
      </c>
      <c r="C224" t="s">
        <v>215</v>
      </c>
    </row>
    <row r="225" spans="1:3" x14ac:dyDescent="0.3">
      <c r="A225">
        <v>222</v>
      </c>
      <c r="B225" t="s">
        <v>223</v>
      </c>
      <c r="C225" t="s">
        <v>215</v>
      </c>
    </row>
    <row r="226" spans="1:3" x14ac:dyDescent="0.3">
      <c r="A226">
        <v>223</v>
      </c>
      <c r="B226" t="s">
        <v>223</v>
      </c>
      <c r="C226" t="s">
        <v>215</v>
      </c>
    </row>
    <row r="227" spans="1:3" x14ac:dyDescent="0.3">
      <c r="A227">
        <v>224</v>
      </c>
      <c r="B227" t="s">
        <v>223</v>
      </c>
      <c r="C227" t="s">
        <v>215</v>
      </c>
    </row>
    <row r="228" spans="1:3" x14ac:dyDescent="0.3">
      <c r="A228">
        <v>225</v>
      </c>
      <c r="B228" t="s">
        <v>223</v>
      </c>
      <c r="C228" t="s">
        <v>215</v>
      </c>
    </row>
    <row r="229" spans="1:3" x14ac:dyDescent="0.3">
      <c r="A229">
        <v>226</v>
      </c>
      <c r="B229" t="s">
        <v>223</v>
      </c>
      <c r="C229" t="s">
        <v>215</v>
      </c>
    </row>
    <row r="230" spans="1:3" x14ac:dyDescent="0.3">
      <c r="A230">
        <v>227</v>
      </c>
      <c r="B230" t="s">
        <v>223</v>
      </c>
      <c r="C230" t="s">
        <v>215</v>
      </c>
    </row>
    <row r="231" spans="1:3" x14ac:dyDescent="0.3">
      <c r="A231">
        <v>228</v>
      </c>
      <c r="B231" t="s">
        <v>223</v>
      </c>
      <c r="C231" t="s">
        <v>215</v>
      </c>
    </row>
    <row r="232" spans="1:3" x14ac:dyDescent="0.3">
      <c r="A232">
        <v>229</v>
      </c>
      <c r="B232" t="s">
        <v>223</v>
      </c>
      <c r="C232" t="s">
        <v>215</v>
      </c>
    </row>
    <row r="233" spans="1:3" x14ac:dyDescent="0.3">
      <c r="A233">
        <v>230</v>
      </c>
      <c r="B233" t="s">
        <v>223</v>
      </c>
      <c r="C233" t="s">
        <v>215</v>
      </c>
    </row>
    <row r="234" spans="1:3" x14ac:dyDescent="0.3">
      <c r="A234">
        <v>231</v>
      </c>
      <c r="B234" t="s">
        <v>223</v>
      </c>
      <c r="C234" t="s">
        <v>215</v>
      </c>
    </row>
    <row r="235" spans="1:3" x14ac:dyDescent="0.3">
      <c r="A235">
        <v>232</v>
      </c>
      <c r="B235" t="s">
        <v>223</v>
      </c>
      <c r="C235" t="s">
        <v>215</v>
      </c>
    </row>
    <row r="236" spans="1:3" x14ac:dyDescent="0.3">
      <c r="A236">
        <v>233</v>
      </c>
      <c r="B236" t="s">
        <v>223</v>
      </c>
      <c r="C236" t="s">
        <v>215</v>
      </c>
    </row>
    <row r="237" spans="1:3" x14ac:dyDescent="0.3">
      <c r="A237">
        <v>234</v>
      </c>
      <c r="B237" t="s">
        <v>223</v>
      </c>
      <c r="C237" t="s">
        <v>215</v>
      </c>
    </row>
    <row r="238" spans="1:3" x14ac:dyDescent="0.3">
      <c r="A238">
        <v>235</v>
      </c>
      <c r="B238" t="s">
        <v>223</v>
      </c>
      <c r="C238" t="s">
        <v>215</v>
      </c>
    </row>
    <row r="239" spans="1:3" x14ac:dyDescent="0.3">
      <c r="A239">
        <v>236</v>
      </c>
      <c r="B239" t="s">
        <v>223</v>
      </c>
      <c r="C239" t="s">
        <v>215</v>
      </c>
    </row>
    <row r="240" spans="1:3" x14ac:dyDescent="0.3">
      <c r="A240">
        <v>237</v>
      </c>
      <c r="B240" t="s">
        <v>223</v>
      </c>
      <c r="C240" t="s">
        <v>215</v>
      </c>
    </row>
    <row r="241" spans="1:3" x14ac:dyDescent="0.3">
      <c r="A241">
        <v>238</v>
      </c>
      <c r="B241" t="s">
        <v>223</v>
      </c>
      <c r="C241" t="s">
        <v>215</v>
      </c>
    </row>
    <row r="242" spans="1:3" x14ac:dyDescent="0.3">
      <c r="A242">
        <v>239</v>
      </c>
      <c r="B242" t="s">
        <v>223</v>
      </c>
      <c r="C242" t="s">
        <v>215</v>
      </c>
    </row>
    <row r="243" spans="1:3" x14ac:dyDescent="0.3">
      <c r="A243">
        <v>240</v>
      </c>
      <c r="B243" t="s">
        <v>223</v>
      </c>
      <c r="C243" t="s">
        <v>215</v>
      </c>
    </row>
    <row r="244" spans="1:3" x14ac:dyDescent="0.3">
      <c r="A244">
        <v>241</v>
      </c>
      <c r="B244" t="s">
        <v>223</v>
      </c>
      <c r="C244" t="s">
        <v>215</v>
      </c>
    </row>
    <row r="245" spans="1:3" x14ac:dyDescent="0.3">
      <c r="A245">
        <v>242</v>
      </c>
      <c r="B245" t="s">
        <v>223</v>
      </c>
      <c r="C245" t="s">
        <v>215</v>
      </c>
    </row>
    <row r="246" spans="1:3" x14ac:dyDescent="0.3">
      <c r="A246">
        <v>243</v>
      </c>
      <c r="B246" t="s">
        <v>223</v>
      </c>
      <c r="C246" t="s">
        <v>215</v>
      </c>
    </row>
    <row r="247" spans="1:3" x14ac:dyDescent="0.3">
      <c r="A247">
        <v>244</v>
      </c>
      <c r="B247" t="s">
        <v>223</v>
      </c>
      <c r="C247" t="s">
        <v>215</v>
      </c>
    </row>
    <row r="248" spans="1:3" x14ac:dyDescent="0.3">
      <c r="A248">
        <v>245</v>
      </c>
      <c r="B248" t="s">
        <v>223</v>
      </c>
      <c r="C248" t="s">
        <v>215</v>
      </c>
    </row>
    <row r="249" spans="1:3" x14ac:dyDescent="0.3">
      <c r="A249">
        <v>246</v>
      </c>
      <c r="B249" t="s">
        <v>223</v>
      </c>
      <c r="C249" t="s">
        <v>215</v>
      </c>
    </row>
    <row r="250" spans="1:3" x14ac:dyDescent="0.3">
      <c r="A250">
        <v>247</v>
      </c>
      <c r="B250" t="s">
        <v>223</v>
      </c>
      <c r="C250" t="s">
        <v>215</v>
      </c>
    </row>
    <row r="251" spans="1:3" x14ac:dyDescent="0.3">
      <c r="A251">
        <v>248</v>
      </c>
      <c r="B251" t="s">
        <v>223</v>
      </c>
      <c r="C251" t="s">
        <v>215</v>
      </c>
    </row>
    <row r="252" spans="1:3" x14ac:dyDescent="0.3">
      <c r="A252">
        <v>249</v>
      </c>
      <c r="B252" t="s">
        <v>223</v>
      </c>
      <c r="C252" t="s">
        <v>215</v>
      </c>
    </row>
    <row r="253" spans="1:3" x14ac:dyDescent="0.3">
      <c r="A253">
        <v>250</v>
      </c>
      <c r="B253" t="s">
        <v>223</v>
      </c>
      <c r="C253" t="s">
        <v>215</v>
      </c>
    </row>
    <row r="254" spans="1:3" x14ac:dyDescent="0.3">
      <c r="A254">
        <v>251</v>
      </c>
      <c r="B254" t="s">
        <v>223</v>
      </c>
      <c r="C254" t="s">
        <v>215</v>
      </c>
    </row>
    <row r="255" spans="1:3" x14ac:dyDescent="0.3">
      <c r="A255">
        <v>252</v>
      </c>
      <c r="B255" t="s">
        <v>223</v>
      </c>
      <c r="C255" t="s">
        <v>215</v>
      </c>
    </row>
    <row r="256" spans="1:3" x14ac:dyDescent="0.3">
      <c r="A256">
        <v>253</v>
      </c>
      <c r="B256" t="s">
        <v>223</v>
      </c>
      <c r="C256" t="s">
        <v>215</v>
      </c>
    </row>
    <row r="257" spans="1:3" x14ac:dyDescent="0.3">
      <c r="A257">
        <v>254</v>
      </c>
      <c r="B257" t="s">
        <v>223</v>
      </c>
      <c r="C257" t="s">
        <v>215</v>
      </c>
    </row>
    <row r="258" spans="1:3" x14ac:dyDescent="0.3">
      <c r="A258">
        <v>255</v>
      </c>
      <c r="B258" t="s">
        <v>223</v>
      </c>
      <c r="C258" t="s">
        <v>215</v>
      </c>
    </row>
    <row r="259" spans="1:3" x14ac:dyDescent="0.3">
      <c r="A259">
        <v>256</v>
      </c>
      <c r="B259" t="s">
        <v>223</v>
      </c>
      <c r="C259" t="s">
        <v>215</v>
      </c>
    </row>
    <row r="260" spans="1:3" x14ac:dyDescent="0.3">
      <c r="A260">
        <v>257</v>
      </c>
      <c r="B260" t="s">
        <v>223</v>
      </c>
      <c r="C260" t="s">
        <v>215</v>
      </c>
    </row>
    <row r="261" spans="1:3" x14ac:dyDescent="0.3">
      <c r="A261">
        <v>258</v>
      </c>
      <c r="B261" t="s">
        <v>223</v>
      </c>
      <c r="C261" t="s">
        <v>215</v>
      </c>
    </row>
    <row r="262" spans="1:3" x14ac:dyDescent="0.3">
      <c r="A262">
        <v>259</v>
      </c>
      <c r="B262" t="s">
        <v>223</v>
      </c>
      <c r="C262" t="s">
        <v>215</v>
      </c>
    </row>
    <row r="263" spans="1:3" x14ac:dyDescent="0.3">
      <c r="A263">
        <v>260</v>
      </c>
      <c r="B263" t="s">
        <v>223</v>
      </c>
      <c r="C263" t="s">
        <v>215</v>
      </c>
    </row>
    <row r="264" spans="1:3" x14ac:dyDescent="0.3">
      <c r="A264">
        <v>261</v>
      </c>
      <c r="B264" t="s">
        <v>223</v>
      </c>
      <c r="C264" t="s">
        <v>215</v>
      </c>
    </row>
    <row r="265" spans="1:3" x14ac:dyDescent="0.3">
      <c r="A265">
        <v>262</v>
      </c>
      <c r="B265" t="s">
        <v>223</v>
      </c>
      <c r="C265" t="s">
        <v>215</v>
      </c>
    </row>
    <row r="266" spans="1:3" x14ac:dyDescent="0.3">
      <c r="A266">
        <v>263</v>
      </c>
      <c r="B266" t="s">
        <v>223</v>
      </c>
      <c r="C266" t="s">
        <v>215</v>
      </c>
    </row>
    <row r="267" spans="1:3" x14ac:dyDescent="0.3">
      <c r="A267">
        <v>264</v>
      </c>
      <c r="B267" t="s">
        <v>223</v>
      </c>
      <c r="C267" t="s">
        <v>215</v>
      </c>
    </row>
    <row r="268" spans="1:3" x14ac:dyDescent="0.3">
      <c r="A268">
        <v>265</v>
      </c>
      <c r="B268" t="s">
        <v>223</v>
      </c>
      <c r="C268" t="s">
        <v>215</v>
      </c>
    </row>
    <row r="269" spans="1:3" x14ac:dyDescent="0.3">
      <c r="A269">
        <v>266</v>
      </c>
      <c r="B269" t="s">
        <v>223</v>
      </c>
      <c r="C269" t="s">
        <v>215</v>
      </c>
    </row>
    <row r="270" spans="1:3" x14ac:dyDescent="0.3">
      <c r="A270">
        <v>267</v>
      </c>
      <c r="B270" t="s">
        <v>223</v>
      </c>
      <c r="C270" t="s">
        <v>215</v>
      </c>
    </row>
    <row r="271" spans="1:3" x14ac:dyDescent="0.3">
      <c r="A271">
        <v>268</v>
      </c>
      <c r="B271" t="s">
        <v>223</v>
      </c>
      <c r="C271" t="s">
        <v>215</v>
      </c>
    </row>
    <row r="272" spans="1:3" x14ac:dyDescent="0.3">
      <c r="A272">
        <v>269</v>
      </c>
      <c r="B272" t="s">
        <v>223</v>
      </c>
      <c r="C272" t="s">
        <v>215</v>
      </c>
    </row>
    <row r="273" spans="1:3" x14ac:dyDescent="0.3">
      <c r="A273">
        <v>270</v>
      </c>
      <c r="B273" t="s">
        <v>223</v>
      </c>
      <c r="C273" t="s">
        <v>215</v>
      </c>
    </row>
    <row r="274" spans="1:3" x14ac:dyDescent="0.3">
      <c r="A274">
        <v>271</v>
      </c>
      <c r="B274" t="s">
        <v>223</v>
      </c>
      <c r="C274" t="s">
        <v>215</v>
      </c>
    </row>
    <row r="275" spans="1:3" x14ac:dyDescent="0.3">
      <c r="A275">
        <v>272</v>
      </c>
      <c r="B275" t="s">
        <v>223</v>
      </c>
      <c r="C275" t="s">
        <v>215</v>
      </c>
    </row>
    <row r="276" spans="1:3" x14ac:dyDescent="0.3">
      <c r="A276">
        <v>273</v>
      </c>
      <c r="B276" t="s">
        <v>223</v>
      </c>
      <c r="C276" t="s">
        <v>215</v>
      </c>
    </row>
    <row r="277" spans="1:3" x14ac:dyDescent="0.3">
      <c r="A277">
        <v>274</v>
      </c>
      <c r="B277" t="s">
        <v>223</v>
      </c>
      <c r="C277" t="s">
        <v>215</v>
      </c>
    </row>
    <row r="278" spans="1:3" x14ac:dyDescent="0.3">
      <c r="A278">
        <v>275</v>
      </c>
      <c r="B278" t="s">
        <v>223</v>
      </c>
      <c r="C278" t="s">
        <v>215</v>
      </c>
    </row>
    <row r="279" spans="1:3" x14ac:dyDescent="0.3">
      <c r="A279">
        <v>276</v>
      </c>
      <c r="B279" t="s">
        <v>223</v>
      </c>
      <c r="C279" t="s">
        <v>215</v>
      </c>
    </row>
    <row r="280" spans="1:3" x14ac:dyDescent="0.3">
      <c r="A280">
        <v>277</v>
      </c>
      <c r="B280" t="s">
        <v>223</v>
      </c>
      <c r="C280" t="s">
        <v>215</v>
      </c>
    </row>
    <row r="281" spans="1:3" x14ac:dyDescent="0.3">
      <c r="A281">
        <v>278</v>
      </c>
      <c r="B281" t="s">
        <v>223</v>
      </c>
      <c r="C281" t="s">
        <v>215</v>
      </c>
    </row>
    <row r="282" spans="1:3" x14ac:dyDescent="0.3">
      <c r="A282">
        <v>279</v>
      </c>
      <c r="B282" t="s">
        <v>223</v>
      </c>
      <c r="C282" t="s">
        <v>215</v>
      </c>
    </row>
    <row r="283" spans="1:3" x14ac:dyDescent="0.3">
      <c r="A283">
        <v>280</v>
      </c>
      <c r="B283" t="s">
        <v>223</v>
      </c>
      <c r="C283" t="s">
        <v>215</v>
      </c>
    </row>
    <row r="284" spans="1:3" x14ac:dyDescent="0.3">
      <c r="A284">
        <v>281</v>
      </c>
      <c r="B284" t="s">
        <v>223</v>
      </c>
      <c r="C284" t="s">
        <v>215</v>
      </c>
    </row>
    <row r="285" spans="1:3" x14ac:dyDescent="0.3">
      <c r="A285">
        <v>282</v>
      </c>
      <c r="B285" t="s">
        <v>223</v>
      </c>
      <c r="C285" t="s">
        <v>215</v>
      </c>
    </row>
    <row r="286" spans="1:3" x14ac:dyDescent="0.3">
      <c r="A286">
        <v>283</v>
      </c>
      <c r="B286" t="s">
        <v>223</v>
      </c>
      <c r="C286" t="s">
        <v>215</v>
      </c>
    </row>
    <row r="287" spans="1:3" x14ac:dyDescent="0.3">
      <c r="A287">
        <v>284</v>
      </c>
      <c r="B287" t="s">
        <v>223</v>
      </c>
      <c r="C287" t="s">
        <v>215</v>
      </c>
    </row>
    <row r="288" spans="1:3" x14ac:dyDescent="0.3">
      <c r="A288">
        <v>285</v>
      </c>
      <c r="B288" t="s">
        <v>223</v>
      </c>
      <c r="C288" t="s">
        <v>215</v>
      </c>
    </row>
    <row r="289" spans="1:3" x14ac:dyDescent="0.3">
      <c r="A289">
        <v>286</v>
      </c>
      <c r="B289" t="s">
        <v>223</v>
      </c>
      <c r="C289" t="s">
        <v>215</v>
      </c>
    </row>
    <row r="290" spans="1:3" x14ac:dyDescent="0.3">
      <c r="A290">
        <v>287</v>
      </c>
      <c r="B290" t="s">
        <v>223</v>
      </c>
      <c r="C290" t="s">
        <v>215</v>
      </c>
    </row>
    <row r="291" spans="1:3" x14ac:dyDescent="0.3">
      <c r="A291">
        <v>288</v>
      </c>
      <c r="B291" t="s">
        <v>223</v>
      </c>
      <c r="C291" t="s">
        <v>215</v>
      </c>
    </row>
    <row r="292" spans="1:3" x14ac:dyDescent="0.3">
      <c r="A292">
        <v>289</v>
      </c>
      <c r="B292" t="s">
        <v>223</v>
      </c>
      <c r="C292" t="s">
        <v>215</v>
      </c>
    </row>
    <row r="293" spans="1:3" x14ac:dyDescent="0.3">
      <c r="A293">
        <v>290</v>
      </c>
      <c r="B293" t="s">
        <v>223</v>
      </c>
      <c r="C293" t="s">
        <v>215</v>
      </c>
    </row>
    <row r="294" spans="1:3" x14ac:dyDescent="0.3">
      <c r="A294">
        <v>291</v>
      </c>
      <c r="B294" t="s">
        <v>223</v>
      </c>
      <c r="C294" t="s">
        <v>215</v>
      </c>
    </row>
    <row r="295" spans="1:3" x14ac:dyDescent="0.3">
      <c r="A295">
        <v>292</v>
      </c>
      <c r="B295" t="s">
        <v>223</v>
      </c>
      <c r="C295" t="s">
        <v>215</v>
      </c>
    </row>
    <row r="296" spans="1:3" x14ac:dyDescent="0.3">
      <c r="A296">
        <v>293</v>
      </c>
      <c r="B296" t="s">
        <v>223</v>
      </c>
      <c r="C296" t="s">
        <v>215</v>
      </c>
    </row>
    <row r="297" spans="1:3" x14ac:dyDescent="0.3">
      <c r="A297">
        <v>294</v>
      </c>
      <c r="B297" t="s">
        <v>223</v>
      </c>
      <c r="C297" t="s">
        <v>215</v>
      </c>
    </row>
    <row r="298" spans="1:3" x14ac:dyDescent="0.3">
      <c r="A298">
        <v>295</v>
      </c>
      <c r="B298" t="s">
        <v>223</v>
      </c>
      <c r="C298" t="s">
        <v>215</v>
      </c>
    </row>
    <row r="299" spans="1:3" x14ac:dyDescent="0.3">
      <c r="A299">
        <v>296</v>
      </c>
      <c r="B299" t="s">
        <v>223</v>
      </c>
      <c r="C299" t="s">
        <v>215</v>
      </c>
    </row>
    <row r="300" spans="1:3" x14ac:dyDescent="0.3">
      <c r="A300">
        <v>297</v>
      </c>
      <c r="B300" t="s">
        <v>223</v>
      </c>
      <c r="C300" t="s">
        <v>215</v>
      </c>
    </row>
    <row r="301" spans="1:3" x14ac:dyDescent="0.3">
      <c r="A301">
        <v>298</v>
      </c>
      <c r="B301" t="s">
        <v>223</v>
      </c>
      <c r="C301" t="s">
        <v>215</v>
      </c>
    </row>
    <row r="302" spans="1:3" x14ac:dyDescent="0.3">
      <c r="A302">
        <v>299</v>
      </c>
      <c r="B302" t="s">
        <v>223</v>
      </c>
      <c r="C302" t="s">
        <v>215</v>
      </c>
    </row>
    <row r="303" spans="1:3" x14ac:dyDescent="0.3">
      <c r="A303">
        <v>300</v>
      </c>
      <c r="B303" t="s">
        <v>223</v>
      </c>
      <c r="C303" t="s">
        <v>215</v>
      </c>
    </row>
    <row r="304" spans="1:3" x14ac:dyDescent="0.3">
      <c r="A304">
        <v>301</v>
      </c>
      <c r="B304" t="s">
        <v>223</v>
      </c>
      <c r="C304" t="s">
        <v>215</v>
      </c>
    </row>
    <row r="305" spans="1:3" x14ac:dyDescent="0.3">
      <c r="A305">
        <v>302</v>
      </c>
      <c r="B305" t="s">
        <v>223</v>
      </c>
      <c r="C305" t="s">
        <v>215</v>
      </c>
    </row>
    <row r="306" spans="1:3" x14ac:dyDescent="0.3">
      <c r="A306">
        <v>303</v>
      </c>
      <c r="B306" t="s">
        <v>223</v>
      </c>
      <c r="C306" t="s">
        <v>215</v>
      </c>
    </row>
    <row r="307" spans="1:3" x14ac:dyDescent="0.3">
      <c r="A307">
        <v>304</v>
      </c>
      <c r="B307" t="s">
        <v>223</v>
      </c>
      <c r="C307" t="s">
        <v>215</v>
      </c>
    </row>
    <row r="308" spans="1:3" x14ac:dyDescent="0.3">
      <c r="A308">
        <v>305</v>
      </c>
      <c r="B308" t="s">
        <v>223</v>
      </c>
      <c r="C308" t="s">
        <v>215</v>
      </c>
    </row>
    <row r="309" spans="1:3" x14ac:dyDescent="0.3">
      <c r="A309">
        <v>306</v>
      </c>
      <c r="B309" t="s">
        <v>223</v>
      </c>
      <c r="C309" t="s">
        <v>215</v>
      </c>
    </row>
    <row r="310" spans="1:3" x14ac:dyDescent="0.3">
      <c r="A310">
        <v>307</v>
      </c>
      <c r="B310" t="s">
        <v>223</v>
      </c>
      <c r="C310" t="s">
        <v>215</v>
      </c>
    </row>
    <row r="311" spans="1:3" x14ac:dyDescent="0.3">
      <c r="A311">
        <v>308</v>
      </c>
      <c r="B311" t="s">
        <v>223</v>
      </c>
      <c r="C311" t="s">
        <v>215</v>
      </c>
    </row>
    <row r="312" spans="1:3" x14ac:dyDescent="0.3">
      <c r="A312">
        <v>309</v>
      </c>
      <c r="B312" t="s">
        <v>223</v>
      </c>
      <c r="C312" t="s">
        <v>215</v>
      </c>
    </row>
    <row r="313" spans="1:3" x14ac:dyDescent="0.3">
      <c r="A313">
        <v>310</v>
      </c>
      <c r="B313" t="s">
        <v>223</v>
      </c>
      <c r="C313" t="s">
        <v>215</v>
      </c>
    </row>
    <row r="314" spans="1:3" x14ac:dyDescent="0.3">
      <c r="A314">
        <v>311</v>
      </c>
      <c r="B314" t="s">
        <v>223</v>
      </c>
      <c r="C314" t="s">
        <v>215</v>
      </c>
    </row>
    <row r="315" spans="1:3" x14ac:dyDescent="0.3">
      <c r="A315">
        <v>312</v>
      </c>
      <c r="B315" t="s">
        <v>223</v>
      </c>
      <c r="C315" t="s">
        <v>215</v>
      </c>
    </row>
    <row r="316" spans="1:3" x14ac:dyDescent="0.3">
      <c r="A316">
        <v>313</v>
      </c>
      <c r="B316" t="s">
        <v>223</v>
      </c>
      <c r="C316" t="s">
        <v>215</v>
      </c>
    </row>
    <row r="317" spans="1:3" x14ac:dyDescent="0.3">
      <c r="A317">
        <v>314</v>
      </c>
      <c r="B317" t="s">
        <v>223</v>
      </c>
      <c r="C317" t="s">
        <v>215</v>
      </c>
    </row>
    <row r="318" spans="1:3" x14ac:dyDescent="0.3">
      <c r="A318">
        <v>315</v>
      </c>
      <c r="B318" t="s">
        <v>223</v>
      </c>
      <c r="C318" t="s">
        <v>215</v>
      </c>
    </row>
    <row r="319" spans="1:3" x14ac:dyDescent="0.3">
      <c r="A319">
        <v>316</v>
      </c>
      <c r="B319" t="s">
        <v>223</v>
      </c>
      <c r="C319" t="s">
        <v>215</v>
      </c>
    </row>
    <row r="320" spans="1:3" x14ac:dyDescent="0.3">
      <c r="A320">
        <v>317</v>
      </c>
      <c r="B320" t="s">
        <v>223</v>
      </c>
      <c r="C320" t="s">
        <v>215</v>
      </c>
    </row>
    <row r="321" spans="1:3" x14ac:dyDescent="0.3">
      <c r="A321">
        <v>318</v>
      </c>
      <c r="B321" t="s">
        <v>223</v>
      </c>
      <c r="C321" t="s">
        <v>215</v>
      </c>
    </row>
    <row r="322" spans="1:3" x14ac:dyDescent="0.3">
      <c r="A322">
        <v>319</v>
      </c>
      <c r="B322" t="s">
        <v>223</v>
      </c>
      <c r="C322" t="s">
        <v>215</v>
      </c>
    </row>
    <row r="323" spans="1:3" x14ac:dyDescent="0.3">
      <c r="A323">
        <v>320</v>
      </c>
      <c r="B323" t="s">
        <v>223</v>
      </c>
      <c r="C323" t="s">
        <v>215</v>
      </c>
    </row>
    <row r="324" spans="1:3" x14ac:dyDescent="0.3">
      <c r="A324">
        <v>321</v>
      </c>
      <c r="B324" t="s">
        <v>223</v>
      </c>
      <c r="C324" t="s">
        <v>215</v>
      </c>
    </row>
    <row r="325" spans="1:3" x14ac:dyDescent="0.3">
      <c r="A325">
        <v>322</v>
      </c>
      <c r="B325" t="s">
        <v>223</v>
      </c>
      <c r="C325" t="s">
        <v>215</v>
      </c>
    </row>
    <row r="326" spans="1:3" x14ac:dyDescent="0.3">
      <c r="A326">
        <v>323</v>
      </c>
      <c r="B326" t="s">
        <v>223</v>
      </c>
      <c r="C326" t="s">
        <v>215</v>
      </c>
    </row>
    <row r="327" spans="1:3" x14ac:dyDescent="0.3">
      <c r="A327">
        <v>324</v>
      </c>
      <c r="B327" t="s">
        <v>223</v>
      </c>
      <c r="C327" t="s">
        <v>215</v>
      </c>
    </row>
    <row r="328" spans="1:3" x14ac:dyDescent="0.3">
      <c r="A328">
        <v>325</v>
      </c>
      <c r="B328" t="s">
        <v>223</v>
      </c>
      <c r="C328" t="s">
        <v>215</v>
      </c>
    </row>
    <row r="329" spans="1:3" x14ac:dyDescent="0.3">
      <c r="A329">
        <v>326</v>
      </c>
      <c r="B329" t="s">
        <v>223</v>
      </c>
      <c r="C329" t="s">
        <v>215</v>
      </c>
    </row>
    <row r="330" spans="1:3" x14ac:dyDescent="0.3">
      <c r="A330">
        <v>327</v>
      </c>
      <c r="B330" t="s">
        <v>223</v>
      </c>
      <c r="C330" t="s">
        <v>215</v>
      </c>
    </row>
    <row r="331" spans="1:3" x14ac:dyDescent="0.3">
      <c r="A331">
        <v>328</v>
      </c>
      <c r="B331" t="s">
        <v>223</v>
      </c>
      <c r="C331" t="s">
        <v>215</v>
      </c>
    </row>
    <row r="332" spans="1:3" x14ac:dyDescent="0.3">
      <c r="A332">
        <v>329</v>
      </c>
      <c r="B332" t="s">
        <v>223</v>
      </c>
      <c r="C332" t="s">
        <v>215</v>
      </c>
    </row>
    <row r="333" spans="1:3" x14ac:dyDescent="0.3">
      <c r="A333">
        <v>330</v>
      </c>
      <c r="B333" t="s">
        <v>223</v>
      </c>
      <c r="C333" t="s">
        <v>215</v>
      </c>
    </row>
    <row r="334" spans="1:3" x14ac:dyDescent="0.3">
      <c r="A334">
        <v>331</v>
      </c>
      <c r="B334" t="s">
        <v>223</v>
      </c>
      <c r="C334" t="s">
        <v>215</v>
      </c>
    </row>
    <row r="335" spans="1:3" x14ac:dyDescent="0.3">
      <c r="A335">
        <v>332</v>
      </c>
      <c r="B335" t="s">
        <v>223</v>
      </c>
      <c r="C335" t="s">
        <v>215</v>
      </c>
    </row>
    <row r="336" spans="1:3" x14ac:dyDescent="0.3">
      <c r="A336">
        <v>333</v>
      </c>
      <c r="B336" t="s">
        <v>223</v>
      </c>
      <c r="C336" t="s">
        <v>215</v>
      </c>
    </row>
    <row r="337" spans="1:3" x14ac:dyDescent="0.3">
      <c r="A337">
        <v>334</v>
      </c>
      <c r="B337" t="s">
        <v>223</v>
      </c>
      <c r="C337" t="s">
        <v>215</v>
      </c>
    </row>
    <row r="338" spans="1:3" x14ac:dyDescent="0.3">
      <c r="A338">
        <v>335</v>
      </c>
      <c r="B338" t="s">
        <v>223</v>
      </c>
      <c r="C338" t="s">
        <v>215</v>
      </c>
    </row>
    <row r="339" spans="1:3" x14ac:dyDescent="0.3">
      <c r="A339">
        <v>336</v>
      </c>
      <c r="B339" t="s">
        <v>223</v>
      </c>
      <c r="C339" t="s">
        <v>215</v>
      </c>
    </row>
    <row r="340" spans="1:3" x14ac:dyDescent="0.3">
      <c r="A340">
        <v>337</v>
      </c>
      <c r="B340" t="s">
        <v>223</v>
      </c>
      <c r="C340" t="s">
        <v>215</v>
      </c>
    </row>
    <row r="341" spans="1:3" x14ac:dyDescent="0.3">
      <c r="A341">
        <v>338</v>
      </c>
      <c r="B341" t="s">
        <v>223</v>
      </c>
      <c r="C341" t="s">
        <v>215</v>
      </c>
    </row>
    <row r="342" spans="1:3" x14ac:dyDescent="0.3">
      <c r="A342">
        <v>339</v>
      </c>
      <c r="B342" t="s">
        <v>223</v>
      </c>
      <c r="C342" t="s">
        <v>215</v>
      </c>
    </row>
    <row r="343" spans="1:3" x14ac:dyDescent="0.3">
      <c r="A343">
        <v>340</v>
      </c>
      <c r="B343" t="s">
        <v>223</v>
      </c>
      <c r="C343" t="s">
        <v>215</v>
      </c>
    </row>
    <row r="344" spans="1:3" x14ac:dyDescent="0.3">
      <c r="A344">
        <v>341</v>
      </c>
      <c r="B344" t="s">
        <v>223</v>
      </c>
      <c r="C344" t="s">
        <v>215</v>
      </c>
    </row>
    <row r="345" spans="1:3" x14ac:dyDescent="0.3">
      <c r="A345">
        <v>342</v>
      </c>
      <c r="B345" t="s">
        <v>223</v>
      </c>
      <c r="C345" t="s">
        <v>215</v>
      </c>
    </row>
    <row r="346" spans="1:3" x14ac:dyDescent="0.3">
      <c r="A346">
        <v>343</v>
      </c>
      <c r="B346" t="s">
        <v>223</v>
      </c>
      <c r="C346" t="s">
        <v>215</v>
      </c>
    </row>
    <row r="347" spans="1:3" x14ac:dyDescent="0.3">
      <c r="A347">
        <v>344</v>
      </c>
      <c r="B347" t="s">
        <v>223</v>
      </c>
      <c r="C347" t="s">
        <v>215</v>
      </c>
    </row>
    <row r="348" spans="1:3" x14ac:dyDescent="0.3">
      <c r="A348">
        <v>345</v>
      </c>
      <c r="B348" t="s">
        <v>223</v>
      </c>
      <c r="C348" t="s">
        <v>215</v>
      </c>
    </row>
    <row r="349" spans="1:3" x14ac:dyDescent="0.3">
      <c r="A349">
        <v>346</v>
      </c>
      <c r="B349" t="s">
        <v>223</v>
      </c>
      <c r="C349" t="s">
        <v>215</v>
      </c>
    </row>
    <row r="350" spans="1:3" x14ac:dyDescent="0.3">
      <c r="A350">
        <v>347</v>
      </c>
      <c r="B350" t="s">
        <v>223</v>
      </c>
      <c r="C350" t="s">
        <v>215</v>
      </c>
    </row>
    <row r="351" spans="1:3" x14ac:dyDescent="0.3">
      <c r="A351">
        <v>348</v>
      </c>
      <c r="B351" t="s">
        <v>223</v>
      </c>
      <c r="C351" t="s">
        <v>215</v>
      </c>
    </row>
    <row r="352" spans="1:3" x14ac:dyDescent="0.3">
      <c r="A352">
        <v>349</v>
      </c>
      <c r="B352" t="s">
        <v>223</v>
      </c>
      <c r="C352" t="s">
        <v>215</v>
      </c>
    </row>
    <row r="353" spans="1:3" x14ac:dyDescent="0.3">
      <c r="A353">
        <v>350</v>
      </c>
      <c r="B353" t="s">
        <v>223</v>
      </c>
      <c r="C353" t="s">
        <v>215</v>
      </c>
    </row>
    <row r="354" spans="1:3" x14ac:dyDescent="0.3">
      <c r="A354">
        <v>351</v>
      </c>
      <c r="B354" t="s">
        <v>223</v>
      </c>
      <c r="C354" t="s">
        <v>215</v>
      </c>
    </row>
    <row r="355" spans="1:3" x14ac:dyDescent="0.3">
      <c r="A355">
        <v>352</v>
      </c>
      <c r="B355" t="s">
        <v>223</v>
      </c>
      <c r="C355" t="s">
        <v>215</v>
      </c>
    </row>
    <row r="356" spans="1:3" x14ac:dyDescent="0.3">
      <c r="A356">
        <v>353</v>
      </c>
      <c r="B356" t="s">
        <v>223</v>
      </c>
      <c r="C356" t="s">
        <v>215</v>
      </c>
    </row>
    <row r="357" spans="1:3" x14ac:dyDescent="0.3">
      <c r="A357">
        <v>354</v>
      </c>
      <c r="B357" t="s">
        <v>223</v>
      </c>
      <c r="C357" t="s">
        <v>215</v>
      </c>
    </row>
    <row r="358" spans="1:3" x14ac:dyDescent="0.3">
      <c r="A358">
        <v>355</v>
      </c>
      <c r="B358" t="s">
        <v>223</v>
      </c>
      <c r="C358" t="s">
        <v>215</v>
      </c>
    </row>
    <row r="359" spans="1:3" x14ac:dyDescent="0.3">
      <c r="A359">
        <v>356</v>
      </c>
      <c r="B359" t="s">
        <v>223</v>
      </c>
      <c r="C359" t="s">
        <v>215</v>
      </c>
    </row>
    <row r="360" spans="1:3" x14ac:dyDescent="0.3">
      <c r="A360">
        <v>357</v>
      </c>
      <c r="B360" t="s">
        <v>223</v>
      </c>
      <c r="C360" t="s">
        <v>215</v>
      </c>
    </row>
    <row r="361" spans="1:3" x14ac:dyDescent="0.3">
      <c r="A361">
        <v>358</v>
      </c>
      <c r="B361" t="s">
        <v>223</v>
      </c>
      <c r="C361" t="s">
        <v>215</v>
      </c>
    </row>
    <row r="362" spans="1:3" x14ac:dyDescent="0.3">
      <c r="A362">
        <v>359</v>
      </c>
      <c r="B362" t="s">
        <v>223</v>
      </c>
      <c r="C362" t="s">
        <v>215</v>
      </c>
    </row>
    <row r="363" spans="1:3" x14ac:dyDescent="0.3">
      <c r="A363">
        <v>360</v>
      </c>
      <c r="B363" t="s">
        <v>223</v>
      </c>
      <c r="C363" t="s">
        <v>215</v>
      </c>
    </row>
    <row r="364" spans="1:3" x14ac:dyDescent="0.3">
      <c r="A364">
        <v>361</v>
      </c>
      <c r="B364" t="s">
        <v>223</v>
      </c>
      <c r="C364" t="s">
        <v>215</v>
      </c>
    </row>
    <row r="365" spans="1:3" x14ac:dyDescent="0.3">
      <c r="A365">
        <v>362</v>
      </c>
      <c r="B365" t="s">
        <v>223</v>
      </c>
      <c r="C365" t="s">
        <v>215</v>
      </c>
    </row>
    <row r="366" spans="1:3" x14ac:dyDescent="0.3">
      <c r="A366">
        <v>363</v>
      </c>
      <c r="B366" t="s">
        <v>223</v>
      </c>
      <c r="C366" t="s">
        <v>215</v>
      </c>
    </row>
    <row r="367" spans="1:3" x14ac:dyDescent="0.3">
      <c r="A367">
        <v>364</v>
      </c>
      <c r="B367" t="s">
        <v>223</v>
      </c>
      <c r="C367" t="s">
        <v>215</v>
      </c>
    </row>
    <row r="368" spans="1:3" x14ac:dyDescent="0.3">
      <c r="A368">
        <v>365</v>
      </c>
      <c r="B368" t="s">
        <v>223</v>
      </c>
      <c r="C368" t="s">
        <v>215</v>
      </c>
    </row>
    <row r="369" spans="1:3" x14ac:dyDescent="0.3">
      <c r="A369">
        <v>366</v>
      </c>
      <c r="B369" t="s">
        <v>223</v>
      </c>
      <c r="C369" t="s">
        <v>215</v>
      </c>
    </row>
    <row r="370" spans="1:3" x14ac:dyDescent="0.3">
      <c r="A370">
        <v>367</v>
      </c>
      <c r="B370" t="s">
        <v>223</v>
      </c>
      <c r="C370" t="s">
        <v>215</v>
      </c>
    </row>
    <row r="371" spans="1:3" x14ac:dyDescent="0.3">
      <c r="A371">
        <v>368</v>
      </c>
      <c r="B371" t="s">
        <v>223</v>
      </c>
      <c r="C371" t="s">
        <v>215</v>
      </c>
    </row>
    <row r="372" spans="1:3" x14ac:dyDescent="0.3">
      <c r="A372">
        <v>369</v>
      </c>
      <c r="B372" t="s">
        <v>223</v>
      </c>
      <c r="C372" t="s">
        <v>215</v>
      </c>
    </row>
    <row r="373" spans="1:3" x14ac:dyDescent="0.3">
      <c r="A373">
        <v>370</v>
      </c>
      <c r="B373" t="s">
        <v>223</v>
      </c>
      <c r="C373" t="s">
        <v>215</v>
      </c>
    </row>
    <row r="374" spans="1:3" x14ac:dyDescent="0.3">
      <c r="A374">
        <v>371</v>
      </c>
      <c r="B374" t="s">
        <v>223</v>
      </c>
      <c r="C374" t="s">
        <v>215</v>
      </c>
    </row>
    <row r="375" spans="1:3" x14ac:dyDescent="0.3">
      <c r="A375">
        <v>372</v>
      </c>
      <c r="B375" t="s">
        <v>223</v>
      </c>
      <c r="C375" t="s">
        <v>215</v>
      </c>
    </row>
    <row r="376" spans="1:3" x14ac:dyDescent="0.3">
      <c r="A376">
        <v>373</v>
      </c>
      <c r="B376" t="s">
        <v>223</v>
      </c>
      <c r="C376" t="s">
        <v>215</v>
      </c>
    </row>
    <row r="377" spans="1:3" x14ac:dyDescent="0.3">
      <c r="A377">
        <v>374</v>
      </c>
      <c r="B377" t="s">
        <v>223</v>
      </c>
      <c r="C377" t="s">
        <v>215</v>
      </c>
    </row>
    <row r="378" spans="1:3" x14ac:dyDescent="0.3">
      <c r="A378">
        <v>375</v>
      </c>
      <c r="B378" t="s">
        <v>223</v>
      </c>
      <c r="C378" t="s">
        <v>215</v>
      </c>
    </row>
    <row r="379" spans="1:3" x14ac:dyDescent="0.3">
      <c r="A379">
        <v>376</v>
      </c>
      <c r="B379" t="s">
        <v>223</v>
      </c>
      <c r="C379" t="s">
        <v>215</v>
      </c>
    </row>
    <row r="380" spans="1:3" x14ac:dyDescent="0.3">
      <c r="A380">
        <v>377</v>
      </c>
      <c r="B380" t="s">
        <v>223</v>
      </c>
      <c r="C380" t="s">
        <v>215</v>
      </c>
    </row>
    <row r="381" spans="1:3" x14ac:dyDescent="0.3">
      <c r="A381">
        <v>378</v>
      </c>
      <c r="B381" t="s">
        <v>223</v>
      </c>
      <c r="C381" t="s">
        <v>215</v>
      </c>
    </row>
    <row r="382" spans="1:3" x14ac:dyDescent="0.3">
      <c r="A382">
        <v>379</v>
      </c>
      <c r="B382" t="s">
        <v>223</v>
      </c>
      <c r="C382" t="s">
        <v>215</v>
      </c>
    </row>
    <row r="383" spans="1:3" x14ac:dyDescent="0.3">
      <c r="A383">
        <v>380</v>
      </c>
      <c r="B383" t="s">
        <v>223</v>
      </c>
      <c r="C383" t="s">
        <v>215</v>
      </c>
    </row>
    <row r="384" spans="1:3" x14ac:dyDescent="0.3">
      <c r="A384">
        <v>381</v>
      </c>
      <c r="B384" t="s">
        <v>223</v>
      </c>
      <c r="C384" t="s">
        <v>215</v>
      </c>
    </row>
    <row r="385" spans="1:3" x14ac:dyDescent="0.3">
      <c r="A385">
        <v>382</v>
      </c>
      <c r="B385" t="s">
        <v>223</v>
      </c>
      <c r="C385" t="s">
        <v>215</v>
      </c>
    </row>
    <row r="386" spans="1:3" x14ac:dyDescent="0.3">
      <c r="A386">
        <v>383</v>
      </c>
      <c r="B386" t="s">
        <v>223</v>
      </c>
      <c r="C386" t="s">
        <v>215</v>
      </c>
    </row>
    <row r="387" spans="1:3" x14ac:dyDescent="0.3">
      <c r="A387">
        <v>384</v>
      </c>
      <c r="B387" t="s">
        <v>223</v>
      </c>
      <c r="C387" t="s">
        <v>215</v>
      </c>
    </row>
    <row r="388" spans="1:3" x14ac:dyDescent="0.3">
      <c r="A388">
        <v>385</v>
      </c>
      <c r="B388" t="s">
        <v>223</v>
      </c>
      <c r="C388" t="s">
        <v>215</v>
      </c>
    </row>
    <row r="389" spans="1:3" x14ac:dyDescent="0.3">
      <c r="A389">
        <v>386</v>
      </c>
      <c r="B389" t="s">
        <v>223</v>
      </c>
      <c r="C389" t="s">
        <v>215</v>
      </c>
    </row>
    <row r="390" spans="1:3" x14ac:dyDescent="0.3">
      <c r="A390">
        <v>387</v>
      </c>
      <c r="B390" t="s">
        <v>223</v>
      </c>
      <c r="C390" t="s">
        <v>215</v>
      </c>
    </row>
    <row r="391" spans="1:3" x14ac:dyDescent="0.3">
      <c r="A391">
        <v>388</v>
      </c>
      <c r="B391" t="s">
        <v>223</v>
      </c>
      <c r="C391" t="s">
        <v>215</v>
      </c>
    </row>
    <row r="392" spans="1:3" x14ac:dyDescent="0.3">
      <c r="A392">
        <v>389</v>
      </c>
      <c r="B392" t="s">
        <v>223</v>
      </c>
      <c r="C392" t="s">
        <v>215</v>
      </c>
    </row>
    <row r="393" spans="1:3" x14ac:dyDescent="0.3">
      <c r="A393">
        <v>390</v>
      </c>
      <c r="B393" t="s">
        <v>223</v>
      </c>
      <c r="C393" t="s">
        <v>215</v>
      </c>
    </row>
    <row r="394" spans="1:3" x14ac:dyDescent="0.3">
      <c r="A394">
        <v>391</v>
      </c>
      <c r="B394" t="s">
        <v>223</v>
      </c>
      <c r="C394" t="s">
        <v>215</v>
      </c>
    </row>
    <row r="395" spans="1:3" x14ac:dyDescent="0.3">
      <c r="A395">
        <v>392</v>
      </c>
      <c r="B395" t="s">
        <v>223</v>
      </c>
      <c r="C395" t="s">
        <v>215</v>
      </c>
    </row>
    <row r="396" spans="1:3" x14ac:dyDescent="0.3">
      <c r="A396">
        <v>393</v>
      </c>
      <c r="B396" t="s">
        <v>223</v>
      </c>
      <c r="C396" t="s">
        <v>215</v>
      </c>
    </row>
    <row r="397" spans="1:3" x14ac:dyDescent="0.3">
      <c r="A397">
        <v>394</v>
      </c>
      <c r="B397" t="s">
        <v>223</v>
      </c>
      <c r="C397" t="s">
        <v>215</v>
      </c>
    </row>
    <row r="398" spans="1:3" x14ac:dyDescent="0.3">
      <c r="A398">
        <v>395</v>
      </c>
      <c r="B398" t="s">
        <v>223</v>
      </c>
      <c r="C398" t="s">
        <v>215</v>
      </c>
    </row>
    <row r="399" spans="1:3" x14ac:dyDescent="0.3">
      <c r="A399">
        <v>396</v>
      </c>
      <c r="B399" t="s">
        <v>223</v>
      </c>
      <c r="C399" t="s">
        <v>215</v>
      </c>
    </row>
    <row r="400" spans="1:3" x14ac:dyDescent="0.3">
      <c r="A400">
        <v>397</v>
      </c>
      <c r="B400" t="s">
        <v>223</v>
      </c>
      <c r="C400" t="s">
        <v>215</v>
      </c>
    </row>
    <row r="401" spans="1:3" x14ac:dyDescent="0.3">
      <c r="A401">
        <v>398</v>
      </c>
      <c r="B401" t="s">
        <v>223</v>
      </c>
      <c r="C401" t="s">
        <v>215</v>
      </c>
    </row>
    <row r="402" spans="1:3" x14ac:dyDescent="0.3">
      <c r="A402">
        <v>399</v>
      </c>
      <c r="B402" t="s">
        <v>223</v>
      </c>
      <c r="C402" t="s">
        <v>215</v>
      </c>
    </row>
    <row r="403" spans="1:3" x14ac:dyDescent="0.3">
      <c r="A403">
        <v>400</v>
      </c>
      <c r="B403" t="s">
        <v>223</v>
      </c>
      <c r="C403" t="s">
        <v>215</v>
      </c>
    </row>
    <row r="404" spans="1:3" x14ac:dyDescent="0.3">
      <c r="A404">
        <v>401</v>
      </c>
      <c r="B404" t="s">
        <v>223</v>
      </c>
      <c r="C404" t="s">
        <v>215</v>
      </c>
    </row>
    <row r="405" spans="1:3" x14ac:dyDescent="0.3">
      <c r="A405">
        <v>402</v>
      </c>
      <c r="B405" t="s">
        <v>223</v>
      </c>
      <c r="C405" t="s">
        <v>215</v>
      </c>
    </row>
    <row r="406" spans="1:3" x14ac:dyDescent="0.3">
      <c r="A406">
        <v>403</v>
      </c>
      <c r="B406" t="s">
        <v>223</v>
      </c>
      <c r="C406" t="s">
        <v>215</v>
      </c>
    </row>
    <row r="407" spans="1:3" x14ac:dyDescent="0.3">
      <c r="A407">
        <v>404</v>
      </c>
      <c r="B407" t="s">
        <v>223</v>
      </c>
      <c r="C407" t="s">
        <v>215</v>
      </c>
    </row>
    <row r="408" spans="1:3" x14ac:dyDescent="0.3">
      <c r="A408">
        <v>405</v>
      </c>
      <c r="B408" t="s">
        <v>223</v>
      </c>
      <c r="C408" t="s">
        <v>215</v>
      </c>
    </row>
    <row r="409" spans="1:3" x14ac:dyDescent="0.3">
      <c r="A409">
        <v>406</v>
      </c>
      <c r="B409" t="s">
        <v>223</v>
      </c>
      <c r="C409" t="s">
        <v>215</v>
      </c>
    </row>
    <row r="410" spans="1:3" x14ac:dyDescent="0.3">
      <c r="A410">
        <v>407</v>
      </c>
      <c r="B410" t="s">
        <v>223</v>
      </c>
      <c r="C410" t="s">
        <v>215</v>
      </c>
    </row>
    <row r="411" spans="1:3" x14ac:dyDescent="0.3">
      <c r="A411">
        <v>408</v>
      </c>
      <c r="B411" t="s">
        <v>223</v>
      </c>
      <c r="C411" t="s">
        <v>215</v>
      </c>
    </row>
    <row r="412" spans="1:3" x14ac:dyDescent="0.3">
      <c r="A412">
        <v>409</v>
      </c>
      <c r="B412" t="s">
        <v>223</v>
      </c>
      <c r="C412" t="s">
        <v>215</v>
      </c>
    </row>
    <row r="413" spans="1:3" x14ac:dyDescent="0.3">
      <c r="A413">
        <v>410</v>
      </c>
      <c r="B413" t="s">
        <v>223</v>
      </c>
      <c r="C413" t="s">
        <v>215</v>
      </c>
    </row>
    <row r="414" spans="1:3" x14ac:dyDescent="0.3">
      <c r="A414">
        <v>411</v>
      </c>
      <c r="B414" t="s">
        <v>223</v>
      </c>
      <c r="C414" t="s">
        <v>215</v>
      </c>
    </row>
    <row r="415" spans="1:3" x14ac:dyDescent="0.3">
      <c r="A415">
        <v>412</v>
      </c>
      <c r="B415" t="s">
        <v>223</v>
      </c>
      <c r="C415" t="s">
        <v>215</v>
      </c>
    </row>
    <row r="416" spans="1:3" x14ac:dyDescent="0.3">
      <c r="A416">
        <v>413</v>
      </c>
      <c r="B416" t="s">
        <v>223</v>
      </c>
      <c r="C416" t="s">
        <v>215</v>
      </c>
    </row>
    <row r="417" spans="1:3" x14ac:dyDescent="0.3">
      <c r="A417">
        <v>414</v>
      </c>
      <c r="B417" t="s">
        <v>223</v>
      </c>
      <c r="C417" t="s">
        <v>215</v>
      </c>
    </row>
    <row r="418" spans="1:3" x14ac:dyDescent="0.3">
      <c r="A418">
        <v>415</v>
      </c>
      <c r="B418" t="s">
        <v>223</v>
      </c>
      <c r="C418" t="s">
        <v>215</v>
      </c>
    </row>
    <row r="419" spans="1:3" x14ac:dyDescent="0.3">
      <c r="A419">
        <v>416</v>
      </c>
      <c r="B419" t="s">
        <v>223</v>
      </c>
      <c r="C419" t="s">
        <v>215</v>
      </c>
    </row>
    <row r="420" spans="1:3" x14ac:dyDescent="0.3">
      <c r="A420">
        <v>417</v>
      </c>
      <c r="B420" t="s">
        <v>223</v>
      </c>
      <c r="C420" t="s">
        <v>215</v>
      </c>
    </row>
    <row r="421" spans="1:3" x14ac:dyDescent="0.3">
      <c r="A421">
        <v>418</v>
      </c>
      <c r="B421" t="s">
        <v>223</v>
      </c>
      <c r="C421" t="s">
        <v>215</v>
      </c>
    </row>
    <row r="422" spans="1:3" x14ac:dyDescent="0.3">
      <c r="A422">
        <v>419</v>
      </c>
      <c r="B422" t="s">
        <v>223</v>
      </c>
      <c r="C422" t="s">
        <v>215</v>
      </c>
    </row>
    <row r="423" spans="1:3" x14ac:dyDescent="0.3">
      <c r="A423">
        <v>420</v>
      </c>
      <c r="B423" t="s">
        <v>223</v>
      </c>
      <c r="C423" t="s">
        <v>215</v>
      </c>
    </row>
    <row r="424" spans="1:3" x14ac:dyDescent="0.3">
      <c r="A424">
        <v>421</v>
      </c>
      <c r="B424" t="s">
        <v>223</v>
      </c>
      <c r="C424" t="s">
        <v>215</v>
      </c>
    </row>
    <row r="425" spans="1:3" x14ac:dyDescent="0.3">
      <c r="A425">
        <v>422</v>
      </c>
      <c r="B425" t="s">
        <v>223</v>
      </c>
      <c r="C425" t="s">
        <v>215</v>
      </c>
    </row>
    <row r="426" spans="1:3" x14ac:dyDescent="0.3">
      <c r="A426">
        <v>423</v>
      </c>
      <c r="B426" t="s">
        <v>223</v>
      </c>
      <c r="C426" t="s">
        <v>215</v>
      </c>
    </row>
    <row r="427" spans="1:3" x14ac:dyDescent="0.3">
      <c r="A427">
        <v>424</v>
      </c>
      <c r="B427" t="s">
        <v>223</v>
      </c>
      <c r="C427" t="s">
        <v>215</v>
      </c>
    </row>
    <row r="428" spans="1:3" x14ac:dyDescent="0.3">
      <c r="A428">
        <v>425</v>
      </c>
      <c r="B428" t="s">
        <v>223</v>
      </c>
      <c r="C428" t="s">
        <v>215</v>
      </c>
    </row>
    <row r="429" spans="1:3" x14ac:dyDescent="0.3">
      <c r="A429">
        <v>426</v>
      </c>
      <c r="B429" t="s">
        <v>223</v>
      </c>
      <c r="C429" t="s">
        <v>215</v>
      </c>
    </row>
    <row r="430" spans="1:3" x14ac:dyDescent="0.3">
      <c r="A430">
        <v>427</v>
      </c>
      <c r="B430" t="s">
        <v>223</v>
      </c>
      <c r="C430" t="s">
        <v>215</v>
      </c>
    </row>
    <row r="431" spans="1:3" x14ac:dyDescent="0.3">
      <c r="A431">
        <v>428</v>
      </c>
      <c r="B431" t="s">
        <v>223</v>
      </c>
      <c r="C431" t="s">
        <v>215</v>
      </c>
    </row>
    <row r="432" spans="1:3" x14ac:dyDescent="0.3">
      <c r="A432">
        <v>429</v>
      </c>
      <c r="B432" t="s">
        <v>223</v>
      </c>
      <c r="C432" t="s">
        <v>215</v>
      </c>
    </row>
    <row r="433" spans="1:3" x14ac:dyDescent="0.3">
      <c r="A433">
        <v>430</v>
      </c>
      <c r="B433" t="s">
        <v>223</v>
      </c>
      <c r="C433" t="s">
        <v>215</v>
      </c>
    </row>
    <row r="434" spans="1:3" x14ac:dyDescent="0.3">
      <c r="A434">
        <v>431</v>
      </c>
      <c r="B434" t="s">
        <v>223</v>
      </c>
      <c r="C434" t="s">
        <v>215</v>
      </c>
    </row>
    <row r="435" spans="1:3" x14ac:dyDescent="0.3">
      <c r="A435">
        <v>432</v>
      </c>
      <c r="B435" t="s">
        <v>223</v>
      </c>
      <c r="C435" t="s">
        <v>215</v>
      </c>
    </row>
    <row r="436" spans="1:3" x14ac:dyDescent="0.3">
      <c r="A436">
        <v>433</v>
      </c>
      <c r="B436" t="s">
        <v>223</v>
      </c>
      <c r="C436" t="s">
        <v>215</v>
      </c>
    </row>
    <row r="437" spans="1:3" x14ac:dyDescent="0.3">
      <c r="A437">
        <v>434</v>
      </c>
      <c r="B437" t="s">
        <v>223</v>
      </c>
      <c r="C437" t="s">
        <v>215</v>
      </c>
    </row>
    <row r="438" spans="1:3" x14ac:dyDescent="0.3">
      <c r="A438">
        <v>435</v>
      </c>
      <c r="B438" t="s">
        <v>223</v>
      </c>
      <c r="C438" t="s">
        <v>215</v>
      </c>
    </row>
    <row r="439" spans="1:3" x14ac:dyDescent="0.3">
      <c r="A439">
        <v>436</v>
      </c>
      <c r="B439" t="s">
        <v>223</v>
      </c>
      <c r="C439" t="s">
        <v>215</v>
      </c>
    </row>
    <row r="440" spans="1:3" x14ac:dyDescent="0.3">
      <c r="A440">
        <v>437</v>
      </c>
      <c r="B440" t="s">
        <v>223</v>
      </c>
      <c r="C440" t="s">
        <v>215</v>
      </c>
    </row>
    <row r="441" spans="1:3" x14ac:dyDescent="0.3">
      <c r="A441">
        <v>438</v>
      </c>
      <c r="B441" t="s">
        <v>223</v>
      </c>
      <c r="C441" t="s">
        <v>215</v>
      </c>
    </row>
    <row r="442" spans="1:3" x14ac:dyDescent="0.3">
      <c r="A442">
        <v>439</v>
      </c>
      <c r="B442" t="s">
        <v>223</v>
      </c>
      <c r="C442" t="s">
        <v>215</v>
      </c>
    </row>
    <row r="443" spans="1:3" x14ac:dyDescent="0.3">
      <c r="A443">
        <v>440</v>
      </c>
      <c r="B443" t="s">
        <v>223</v>
      </c>
      <c r="C443" t="s">
        <v>215</v>
      </c>
    </row>
    <row r="444" spans="1:3" x14ac:dyDescent="0.3">
      <c r="A444">
        <v>441</v>
      </c>
      <c r="B444" t="s">
        <v>223</v>
      </c>
      <c r="C444" t="s">
        <v>215</v>
      </c>
    </row>
    <row r="445" spans="1:3" x14ac:dyDescent="0.3">
      <c r="A445">
        <v>442</v>
      </c>
      <c r="B445" t="s">
        <v>223</v>
      </c>
      <c r="C445" t="s">
        <v>215</v>
      </c>
    </row>
    <row r="446" spans="1:3" x14ac:dyDescent="0.3">
      <c r="A446">
        <v>443</v>
      </c>
      <c r="B446" t="s">
        <v>223</v>
      </c>
      <c r="C446" t="s">
        <v>215</v>
      </c>
    </row>
    <row r="447" spans="1:3" x14ac:dyDescent="0.3">
      <c r="A447">
        <v>444</v>
      </c>
      <c r="B447" t="s">
        <v>223</v>
      </c>
      <c r="C447" t="s">
        <v>215</v>
      </c>
    </row>
    <row r="448" spans="1:3" x14ac:dyDescent="0.3">
      <c r="A448">
        <v>445</v>
      </c>
      <c r="B448" t="s">
        <v>223</v>
      </c>
      <c r="C448" t="s">
        <v>215</v>
      </c>
    </row>
    <row r="449" spans="1:3" x14ac:dyDescent="0.3">
      <c r="A449">
        <v>446</v>
      </c>
      <c r="B449" t="s">
        <v>223</v>
      </c>
      <c r="C449" t="s">
        <v>215</v>
      </c>
    </row>
    <row r="450" spans="1:3" x14ac:dyDescent="0.3">
      <c r="A450">
        <v>447</v>
      </c>
      <c r="B450" t="s">
        <v>223</v>
      </c>
      <c r="C450" t="s">
        <v>215</v>
      </c>
    </row>
    <row r="451" spans="1:3" x14ac:dyDescent="0.3">
      <c r="A451">
        <v>448</v>
      </c>
      <c r="B451" t="s">
        <v>223</v>
      </c>
      <c r="C451" t="s">
        <v>215</v>
      </c>
    </row>
    <row r="452" spans="1:3" x14ac:dyDescent="0.3">
      <c r="A452">
        <v>449</v>
      </c>
      <c r="B452" t="s">
        <v>223</v>
      </c>
      <c r="C452" t="s">
        <v>215</v>
      </c>
    </row>
    <row r="453" spans="1:3" x14ac:dyDescent="0.3">
      <c r="A453">
        <v>450</v>
      </c>
      <c r="B453" t="s">
        <v>223</v>
      </c>
      <c r="C453" t="s">
        <v>215</v>
      </c>
    </row>
    <row r="454" spans="1:3" x14ac:dyDescent="0.3">
      <c r="A454">
        <v>451</v>
      </c>
      <c r="B454" t="s">
        <v>223</v>
      </c>
      <c r="C454" t="s">
        <v>215</v>
      </c>
    </row>
    <row r="455" spans="1:3" x14ac:dyDescent="0.3">
      <c r="A455">
        <v>452</v>
      </c>
      <c r="B455" t="s">
        <v>223</v>
      </c>
      <c r="C455" t="s">
        <v>215</v>
      </c>
    </row>
    <row r="456" spans="1:3" x14ac:dyDescent="0.3">
      <c r="A456">
        <v>453</v>
      </c>
      <c r="B456" t="s">
        <v>223</v>
      </c>
      <c r="C456" t="s">
        <v>215</v>
      </c>
    </row>
    <row r="457" spans="1:3" x14ac:dyDescent="0.3">
      <c r="A457">
        <v>454</v>
      </c>
      <c r="B457" t="s">
        <v>223</v>
      </c>
      <c r="C457" t="s">
        <v>215</v>
      </c>
    </row>
    <row r="458" spans="1:3" x14ac:dyDescent="0.3">
      <c r="A458">
        <v>455</v>
      </c>
      <c r="B458" t="s">
        <v>223</v>
      </c>
      <c r="C458" t="s">
        <v>215</v>
      </c>
    </row>
    <row r="459" spans="1:3" x14ac:dyDescent="0.3">
      <c r="A459">
        <v>456</v>
      </c>
      <c r="B459" t="s">
        <v>223</v>
      </c>
      <c r="C459" t="s">
        <v>215</v>
      </c>
    </row>
    <row r="460" spans="1:3" x14ac:dyDescent="0.3">
      <c r="A460">
        <v>457</v>
      </c>
      <c r="B460" t="s">
        <v>223</v>
      </c>
      <c r="C460" t="s">
        <v>215</v>
      </c>
    </row>
    <row r="461" spans="1:3" x14ac:dyDescent="0.3">
      <c r="A461">
        <v>458</v>
      </c>
      <c r="B461" t="s">
        <v>223</v>
      </c>
      <c r="C461" t="s">
        <v>215</v>
      </c>
    </row>
    <row r="462" spans="1:3" x14ac:dyDescent="0.3">
      <c r="A462">
        <v>459</v>
      </c>
      <c r="B462" t="s">
        <v>223</v>
      </c>
      <c r="C462" t="s">
        <v>215</v>
      </c>
    </row>
    <row r="463" spans="1:3" x14ac:dyDescent="0.3">
      <c r="A463">
        <v>460</v>
      </c>
      <c r="B463" t="s">
        <v>223</v>
      </c>
      <c r="C463" t="s">
        <v>215</v>
      </c>
    </row>
    <row r="464" spans="1:3" x14ac:dyDescent="0.3">
      <c r="A464">
        <v>461</v>
      </c>
      <c r="B464" t="s">
        <v>223</v>
      </c>
      <c r="C464" t="s">
        <v>215</v>
      </c>
    </row>
    <row r="465" spans="1:3" x14ac:dyDescent="0.3">
      <c r="A465">
        <v>462</v>
      </c>
      <c r="B465" t="s">
        <v>223</v>
      </c>
      <c r="C465" t="s">
        <v>215</v>
      </c>
    </row>
    <row r="466" spans="1:3" x14ac:dyDescent="0.3">
      <c r="A466">
        <v>463</v>
      </c>
      <c r="B466" t="s">
        <v>223</v>
      </c>
      <c r="C466" t="s">
        <v>215</v>
      </c>
    </row>
    <row r="467" spans="1:3" x14ac:dyDescent="0.3">
      <c r="A467">
        <v>464</v>
      </c>
      <c r="B467" t="s">
        <v>223</v>
      </c>
      <c r="C467" t="s">
        <v>215</v>
      </c>
    </row>
    <row r="468" spans="1:3" x14ac:dyDescent="0.3">
      <c r="A468">
        <v>465</v>
      </c>
      <c r="B468" t="s">
        <v>223</v>
      </c>
      <c r="C468" t="s">
        <v>215</v>
      </c>
    </row>
    <row r="469" spans="1:3" x14ac:dyDescent="0.3">
      <c r="A469">
        <v>466</v>
      </c>
      <c r="B469" t="s">
        <v>223</v>
      </c>
      <c r="C469" t="s">
        <v>215</v>
      </c>
    </row>
    <row r="470" spans="1:3" x14ac:dyDescent="0.3">
      <c r="A470">
        <v>467</v>
      </c>
      <c r="B470" t="s">
        <v>223</v>
      </c>
      <c r="C470" t="s">
        <v>215</v>
      </c>
    </row>
    <row r="471" spans="1:3" x14ac:dyDescent="0.3">
      <c r="A471">
        <v>468</v>
      </c>
      <c r="B471" t="s">
        <v>223</v>
      </c>
      <c r="C471" t="s">
        <v>215</v>
      </c>
    </row>
    <row r="472" spans="1:3" x14ac:dyDescent="0.3">
      <c r="A472">
        <v>469</v>
      </c>
      <c r="B472" t="s">
        <v>223</v>
      </c>
      <c r="C472" t="s">
        <v>215</v>
      </c>
    </row>
    <row r="473" spans="1:3" x14ac:dyDescent="0.3">
      <c r="A473">
        <v>470</v>
      </c>
      <c r="B473" t="s">
        <v>223</v>
      </c>
      <c r="C473" t="s">
        <v>215</v>
      </c>
    </row>
    <row r="474" spans="1:3" x14ac:dyDescent="0.3">
      <c r="A474">
        <v>471</v>
      </c>
      <c r="B474" t="s">
        <v>223</v>
      </c>
      <c r="C474" t="s">
        <v>215</v>
      </c>
    </row>
    <row r="475" spans="1:3" x14ac:dyDescent="0.3">
      <c r="A475">
        <v>472</v>
      </c>
      <c r="B475" t="s">
        <v>223</v>
      </c>
      <c r="C475" t="s">
        <v>215</v>
      </c>
    </row>
    <row r="476" spans="1:3" x14ac:dyDescent="0.3">
      <c r="A476">
        <v>473</v>
      </c>
      <c r="B476" t="s">
        <v>223</v>
      </c>
      <c r="C476" t="s">
        <v>215</v>
      </c>
    </row>
    <row r="477" spans="1:3" x14ac:dyDescent="0.3">
      <c r="A477">
        <v>474</v>
      </c>
      <c r="B477" t="s">
        <v>223</v>
      </c>
      <c r="C477" t="s">
        <v>215</v>
      </c>
    </row>
    <row r="478" spans="1:3" x14ac:dyDescent="0.3">
      <c r="A478">
        <v>475</v>
      </c>
      <c r="B478" t="s">
        <v>223</v>
      </c>
      <c r="C478" t="s">
        <v>215</v>
      </c>
    </row>
    <row r="479" spans="1:3" x14ac:dyDescent="0.3">
      <c r="A479">
        <v>476</v>
      </c>
      <c r="B479" t="s">
        <v>223</v>
      </c>
      <c r="C479" t="s">
        <v>215</v>
      </c>
    </row>
    <row r="480" spans="1:3" x14ac:dyDescent="0.3">
      <c r="A480">
        <v>477</v>
      </c>
      <c r="B480" t="s">
        <v>223</v>
      </c>
      <c r="C480" t="s">
        <v>215</v>
      </c>
    </row>
    <row r="481" spans="1:3" x14ac:dyDescent="0.3">
      <c r="A481">
        <v>478</v>
      </c>
      <c r="B481" t="s">
        <v>223</v>
      </c>
      <c r="C481" t="s">
        <v>215</v>
      </c>
    </row>
    <row r="482" spans="1:3" x14ac:dyDescent="0.3">
      <c r="A482">
        <v>479</v>
      </c>
      <c r="B482" t="s">
        <v>223</v>
      </c>
      <c r="C482" t="s">
        <v>215</v>
      </c>
    </row>
    <row r="483" spans="1:3" x14ac:dyDescent="0.3">
      <c r="A483">
        <v>480</v>
      </c>
      <c r="B483" t="s">
        <v>223</v>
      </c>
      <c r="C483" t="s">
        <v>215</v>
      </c>
    </row>
    <row r="484" spans="1:3" x14ac:dyDescent="0.3">
      <c r="A484">
        <v>481</v>
      </c>
      <c r="B484" t="s">
        <v>223</v>
      </c>
      <c r="C484" t="s">
        <v>215</v>
      </c>
    </row>
    <row r="485" spans="1:3" x14ac:dyDescent="0.3">
      <c r="A485">
        <v>482</v>
      </c>
      <c r="B485" t="s">
        <v>223</v>
      </c>
      <c r="C485" t="s">
        <v>215</v>
      </c>
    </row>
    <row r="486" spans="1:3" x14ac:dyDescent="0.3">
      <c r="A486">
        <v>483</v>
      </c>
      <c r="B486" t="s">
        <v>223</v>
      </c>
      <c r="C486" t="s">
        <v>215</v>
      </c>
    </row>
    <row r="487" spans="1:3" x14ac:dyDescent="0.3">
      <c r="A487">
        <v>484</v>
      </c>
      <c r="B487" t="s">
        <v>223</v>
      </c>
      <c r="C487" t="s">
        <v>215</v>
      </c>
    </row>
    <row r="488" spans="1:3" x14ac:dyDescent="0.3">
      <c r="A488">
        <v>485</v>
      </c>
      <c r="B488" t="s">
        <v>223</v>
      </c>
      <c r="C488" t="s">
        <v>215</v>
      </c>
    </row>
    <row r="489" spans="1:3" x14ac:dyDescent="0.3">
      <c r="A489">
        <v>486</v>
      </c>
      <c r="B489" t="s">
        <v>223</v>
      </c>
      <c r="C489" t="s">
        <v>215</v>
      </c>
    </row>
    <row r="490" spans="1:3" x14ac:dyDescent="0.3">
      <c r="A490">
        <v>487</v>
      </c>
      <c r="B490" t="s">
        <v>223</v>
      </c>
      <c r="C490" t="s">
        <v>215</v>
      </c>
    </row>
    <row r="491" spans="1:3" x14ac:dyDescent="0.3">
      <c r="A491">
        <v>488</v>
      </c>
      <c r="B491" t="s">
        <v>223</v>
      </c>
      <c r="C491" t="s">
        <v>215</v>
      </c>
    </row>
    <row r="492" spans="1:3" x14ac:dyDescent="0.3">
      <c r="A492">
        <v>489</v>
      </c>
      <c r="B492" t="s">
        <v>223</v>
      </c>
      <c r="C492" t="s">
        <v>215</v>
      </c>
    </row>
    <row r="493" spans="1:3" x14ac:dyDescent="0.3">
      <c r="A493">
        <v>490</v>
      </c>
      <c r="B493" t="s">
        <v>223</v>
      </c>
      <c r="C493" t="s">
        <v>215</v>
      </c>
    </row>
    <row r="494" spans="1:3" x14ac:dyDescent="0.3">
      <c r="A494">
        <v>491</v>
      </c>
      <c r="B494" t="s">
        <v>223</v>
      </c>
      <c r="C494" t="s">
        <v>215</v>
      </c>
    </row>
    <row r="495" spans="1:3" x14ac:dyDescent="0.3">
      <c r="A495">
        <v>492</v>
      </c>
      <c r="B495" t="s">
        <v>223</v>
      </c>
      <c r="C495" t="s">
        <v>215</v>
      </c>
    </row>
    <row r="496" spans="1:3" x14ac:dyDescent="0.3">
      <c r="A496">
        <v>493</v>
      </c>
      <c r="B496" t="s">
        <v>223</v>
      </c>
      <c r="C496" t="s">
        <v>215</v>
      </c>
    </row>
    <row r="497" spans="1:3" x14ac:dyDescent="0.3">
      <c r="A497">
        <v>494</v>
      </c>
      <c r="B497" t="s">
        <v>223</v>
      </c>
      <c r="C497" t="s">
        <v>215</v>
      </c>
    </row>
    <row r="498" spans="1:3" x14ac:dyDescent="0.3">
      <c r="A498">
        <v>495</v>
      </c>
      <c r="B498" t="s">
        <v>223</v>
      </c>
      <c r="C498" t="s">
        <v>215</v>
      </c>
    </row>
    <row r="499" spans="1:3" x14ac:dyDescent="0.3">
      <c r="A499">
        <v>496</v>
      </c>
      <c r="B499" t="s">
        <v>223</v>
      </c>
      <c r="C499" t="s">
        <v>215</v>
      </c>
    </row>
    <row r="500" spans="1:3" x14ac:dyDescent="0.3">
      <c r="A500">
        <v>497</v>
      </c>
      <c r="B500" t="s">
        <v>223</v>
      </c>
      <c r="C500" t="s">
        <v>215</v>
      </c>
    </row>
    <row r="501" spans="1:3" x14ac:dyDescent="0.3">
      <c r="A501">
        <v>498</v>
      </c>
      <c r="B501" t="s">
        <v>223</v>
      </c>
      <c r="C501" t="s">
        <v>215</v>
      </c>
    </row>
    <row r="502" spans="1:3" x14ac:dyDescent="0.3">
      <c r="A502">
        <v>499</v>
      </c>
      <c r="B502" t="s">
        <v>223</v>
      </c>
      <c r="C502" t="s">
        <v>215</v>
      </c>
    </row>
    <row r="503" spans="1:3" x14ac:dyDescent="0.3">
      <c r="A503">
        <v>500</v>
      </c>
      <c r="B503" t="s">
        <v>223</v>
      </c>
      <c r="C503" t="s">
        <v>215</v>
      </c>
    </row>
    <row r="504" spans="1:3" x14ac:dyDescent="0.3">
      <c r="A504">
        <v>501</v>
      </c>
      <c r="B504" t="s">
        <v>223</v>
      </c>
      <c r="C504" t="s">
        <v>215</v>
      </c>
    </row>
    <row r="505" spans="1:3" x14ac:dyDescent="0.3">
      <c r="A505">
        <v>502</v>
      </c>
      <c r="B505" t="s">
        <v>223</v>
      </c>
      <c r="C505" t="s">
        <v>215</v>
      </c>
    </row>
    <row r="506" spans="1:3" x14ac:dyDescent="0.3">
      <c r="A506">
        <v>503</v>
      </c>
      <c r="B506" t="s">
        <v>223</v>
      </c>
      <c r="C506" t="s">
        <v>215</v>
      </c>
    </row>
    <row r="507" spans="1:3" x14ac:dyDescent="0.3">
      <c r="A507">
        <v>504</v>
      </c>
      <c r="B507" t="s">
        <v>223</v>
      </c>
      <c r="C507" t="s">
        <v>215</v>
      </c>
    </row>
    <row r="508" spans="1:3" x14ac:dyDescent="0.3">
      <c r="A508">
        <v>505</v>
      </c>
      <c r="B508" t="s">
        <v>223</v>
      </c>
      <c r="C508" t="s">
        <v>215</v>
      </c>
    </row>
    <row r="509" spans="1:3" x14ac:dyDescent="0.3">
      <c r="A509">
        <v>506</v>
      </c>
      <c r="B509" t="s">
        <v>223</v>
      </c>
      <c r="C509" t="s">
        <v>215</v>
      </c>
    </row>
    <row r="510" spans="1:3" x14ac:dyDescent="0.3">
      <c r="A510">
        <v>507</v>
      </c>
      <c r="B510" t="s">
        <v>223</v>
      </c>
      <c r="C510" t="s">
        <v>215</v>
      </c>
    </row>
    <row r="511" spans="1:3" x14ac:dyDescent="0.3">
      <c r="A511">
        <v>508</v>
      </c>
      <c r="B511" t="s">
        <v>223</v>
      </c>
      <c r="C511" t="s">
        <v>215</v>
      </c>
    </row>
    <row r="512" spans="1:3" x14ac:dyDescent="0.3">
      <c r="A512">
        <v>509</v>
      </c>
      <c r="B512" t="s">
        <v>223</v>
      </c>
      <c r="C512" t="s">
        <v>215</v>
      </c>
    </row>
    <row r="513" spans="1:3" x14ac:dyDescent="0.3">
      <c r="A513">
        <v>510</v>
      </c>
      <c r="B513" t="s">
        <v>223</v>
      </c>
      <c r="C513" t="s">
        <v>215</v>
      </c>
    </row>
    <row r="514" spans="1:3" x14ac:dyDescent="0.3">
      <c r="A514">
        <v>511</v>
      </c>
      <c r="B514" t="s">
        <v>223</v>
      </c>
      <c r="C514" t="s">
        <v>215</v>
      </c>
    </row>
    <row r="515" spans="1:3" x14ac:dyDescent="0.3">
      <c r="A515">
        <v>512</v>
      </c>
      <c r="B515" t="s">
        <v>223</v>
      </c>
      <c r="C515" t="s">
        <v>215</v>
      </c>
    </row>
    <row r="516" spans="1:3" x14ac:dyDescent="0.3">
      <c r="A516">
        <v>513</v>
      </c>
      <c r="B516" t="s">
        <v>223</v>
      </c>
      <c r="C516" t="s">
        <v>215</v>
      </c>
    </row>
    <row r="517" spans="1:3" x14ac:dyDescent="0.3">
      <c r="A517">
        <v>514</v>
      </c>
      <c r="B517" t="s">
        <v>223</v>
      </c>
      <c r="C517" t="s">
        <v>215</v>
      </c>
    </row>
    <row r="518" spans="1:3" x14ac:dyDescent="0.3">
      <c r="A518">
        <v>515</v>
      </c>
      <c r="B518" t="s">
        <v>223</v>
      </c>
      <c r="C518" t="s">
        <v>215</v>
      </c>
    </row>
    <row r="519" spans="1:3" x14ac:dyDescent="0.3">
      <c r="A519">
        <v>516</v>
      </c>
      <c r="B519" t="s">
        <v>223</v>
      </c>
      <c r="C519" t="s">
        <v>215</v>
      </c>
    </row>
    <row r="520" spans="1:3" x14ac:dyDescent="0.3">
      <c r="A520">
        <v>517</v>
      </c>
      <c r="B520" t="s">
        <v>223</v>
      </c>
      <c r="C520" t="s">
        <v>215</v>
      </c>
    </row>
    <row r="521" spans="1:3" x14ac:dyDescent="0.3">
      <c r="A521">
        <v>518</v>
      </c>
      <c r="B521" t="s">
        <v>223</v>
      </c>
      <c r="C521" t="s">
        <v>215</v>
      </c>
    </row>
    <row r="522" spans="1:3" x14ac:dyDescent="0.3">
      <c r="A522">
        <v>519</v>
      </c>
      <c r="B522" t="s">
        <v>223</v>
      </c>
      <c r="C522" t="s">
        <v>215</v>
      </c>
    </row>
    <row r="523" spans="1:3" x14ac:dyDescent="0.3">
      <c r="A523">
        <v>520</v>
      </c>
      <c r="B523" t="s">
        <v>223</v>
      </c>
      <c r="C523" t="s">
        <v>215</v>
      </c>
    </row>
    <row r="524" spans="1:3" x14ac:dyDescent="0.3">
      <c r="A524">
        <v>521</v>
      </c>
      <c r="B524" t="s">
        <v>223</v>
      </c>
      <c r="C524" t="s">
        <v>215</v>
      </c>
    </row>
    <row r="525" spans="1:3" x14ac:dyDescent="0.3">
      <c r="A525">
        <v>522</v>
      </c>
      <c r="B525" t="s">
        <v>223</v>
      </c>
      <c r="C525" t="s">
        <v>215</v>
      </c>
    </row>
    <row r="526" spans="1:3" x14ac:dyDescent="0.3">
      <c r="A526">
        <v>523</v>
      </c>
      <c r="B526" t="s">
        <v>223</v>
      </c>
      <c r="C526" t="s">
        <v>215</v>
      </c>
    </row>
    <row r="527" spans="1:3" x14ac:dyDescent="0.3">
      <c r="A527">
        <v>524</v>
      </c>
      <c r="B527" t="s">
        <v>223</v>
      </c>
      <c r="C527" t="s">
        <v>215</v>
      </c>
    </row>
    <row r="528" spans="1:3" x14ac:dyDescent="0.3">
      <c r="A528">
        <v>525</v>
      </c>
      <c r="B528" t="s">
        <v>223</v>
      </c>
      <c r="C528" t="s">
        <v>215</v>
      </c>
    </row>
    <row r="529" spans="1:3" x14ac:dyDescent="0.3">
      <c r="A529">
        <v>526</v>
      </c>
      <c r="B529" t="s">
        <v>223</v>
      </c>
      <c r="C529" t="s">
        <v>215</v>
      </c>
    </row>
    <row r="530" spans="1:3" x14ac:dyDescent="0.3">
      <c r="A530">
        <v>527</v>
      </c>
      <c r="B530" t="s">
        <v>223</v>
      </c>
      <c r="C530" t="s">
        <v>215</v>
      </c>
    </row>
    <row r="531" spans="1:3" x14ac:dyDescent="0.3">
      <c r="A531">
        <v>528</v>
      </c>
      <c r="B531" t="s">
        <v>223</v>
      </c>
      <c r="C531" t="s">
        <v>215</v>
      </c>
    </row>
    <row r="532" spans="1:3" x14ac:dyDescent="0.3">
      <c r="A532">
        <v>529</v>
      </c>
      <c r="B532" t="s">
        <v>223</v>
      </c>
      <c r="C532" t="s">
        <v>215</v>
      </c>
    </row>
    <row r="533" spans="1:3" x14ac:dyDescent="0.3">
      <c r="A533">
        <v>530</v>
      </c>
      <c r="B533" t="s">
        <v>223</v>
      </c>
      <c r="C533" t="s">
        <v>215</v>
      </c>
    </row>
    <row r="534" spans="1:3" x14ac:dyDescent="0.3">
      <c r="A534">
        <v>531</v>
      </c>
      <c r="B534" t="s">
        <v>223</v>
      </c>
      <c r="C534" t="s">
        <v>215</v>
      </c>
    </row>
    <row r="535" spans="1:3" x14ac:dyDescent="0.3">
      <c r="A535">
        <v>532</v>
      </c>
      <c r="B535" t="s">
        <v>223</v>
      </c>
      <c r="C535" t="s">
        <v>215</v>
      </c>
    </row>
    <row r="536" spans="1:3" x14ac:dyDescent="0.3">
      <c r="A536">
        <v>533</v>
      </c>
      <c r="B536" t="s">
        <v>223</v>
      </c>
      <c r="C536" t="s">
        <v>215</v>
      </c>
    </row>
    <row r="537" spans="1:3" x14ac:dyDescent="0.3">
      <c r="A537">
        <v>534</v>
      </c>
      <c r="B537" t="s">
        <v>223</v>
      </c>
      <c r="C537" t="s">
        <v>215</v>
      </c>
    </row>
    <row r="538" spans="1:3" x14ac:dyDescent="0.3">
      <c r="A538">
        <v>535</v>
      </c>
      <c r="B538" t="s">
        <v>223</v>
      </c>
      <c r="C538" t="s">
        <v>215</v>
      </c>
    </row>
    <row r="539" spans="1:3" x14ac:dyDescent="0.3">
      <c r="A539">
        <v>536</v>
      </c>
      <c r="B539" t="s">
        <v>223</v>
      </c>
      <c r="C539" t="s">
        <v>215</v>
      </c>
    </row>
    <row r="540" spans="1:3" x14ac:dyDescent="0.3">
      <c r="A540">
        <v>537</v>
      </c>
      <c r="B540" t="s">
        <v>223</v>
      </c>
      <c r="C540" t="s">
        <v>215</v>
      </c>
    </row>
    <row r="541" spans="1:3" x14ac:dyDescent="0.3">
      <c r="A541">
        <v>538</v>
      </c>
      <c r="B541" t="s">
        <v>223</v>
      </c>
      <c r="C541" t="s">
        <v>215</v>
      </c>
    </row>
    <row r="542" spans="1:3" x14ac:dyDescent="0.3">
      <c r="A542">
        <v>539</v>
      </c>
      <c r="B542" t="s">
        <v>223</v>
      </c>
      <c r="C542" t="s">
        <v>215</v>
      </c>
    </row>
    <row r="543" spans="1:3" x14ac:dyDescent="0.3">
      <c r="A543">
        <v>540</v>
      </c>
      <c r="B543" t="s">
        <v>223</v>
      </c>
      <c r="C543" t="s">
        <v>215</v>
      </c>
    </row>
    <row r="544" spans="1:3" x14ac:dyDescent="0.3">
      <c r="A544">
        <v>541</v>
      </c>
      <c r="B544" t="s">
        <v>223</v>
      </c>
      <c r="C544" t="s">
        <v>215</v>
      </c>
    </row>
    <row r="545" spans="1:3" x14ac:dyDescent="0.3">
      <c r="A545">
        <v>542</v>
      </c>
      <c r="B545" t="s">
        <v>223</v>
      </c>
      <c r="C545" t="s">
        <v>215</v>
      </c>
    </row>
    <row r="546" spans="1:3" x14ac:dyDescent="0.3">
      <c r="A546">
        <v>543</v>
      </c>
      <c r="B546" t="s">
        <v>223</v>
      </c>
      <c r="C546" t="s">
        <v>215</v>
      </c>
    </row>
    <row r="547" spans="1:3" x14ac:dyDescent="0.3">
      <c r="A547">
        <v>544</v>
      </c>
      <c r="B547" t="s">
        <v>223</v>
      </c>
      <c r="C547" t="s">
        <v>215</v>
      </c>
    </row>
    <row r="548" spans="1:3" x14ac:dyDescent="0.3">
      <c r="A548">
        <v>545</v>
      </c>
      <c r="B548" t="s">
        <v>223</v>
      </c>
      <c r="C548" t="s">
        <v>215</v>
      </c>
    </row>
    <row r="549" spans="1:3" x14ac:dyDescent="0.3">
      <c r="A549">
        <v>546</v>
      </c>
      <c r="B549" t="s">
        <v>223</v>
      </c>
      <c r="C549" t="s">
        <v>215</v>
      </c>
    </row>
    <row r="550" spans="1:3" x14ac:dyDescent="0.3">
      <c r="A550">
        <v>547</v>
      </c>
      <c r="B550" t="s">
        <v>223</v>
      </c>
      <c r="C550" t="s">
        <v>215</v>
      </c>
    </row>
    <row r="551" spans="1:3" x14ac:dyDescent="0.3">
      <c r="A551">
        <v>548</v>
      </c>
      <c r="B551" t="s">
        <v>223</v>
      </c>
      <c r="C551" t="s">
        <v>215</v>
      </c>
    </row>
    <row r="552" spans="1:3" x14ac:dyDescent="0.3">
      <c r="A552">
        <v>549</v>
      </c>
      <c r="B552" t="s">
        <v>223</v>
      </c>
      <c r="C552" t="s">
        <v>215</v>
      </c>
    </row>
    <row r="553" spans="1:3" x14ac:dyDescent="0.3">
      <c r="A553">
        <v>550</v>
      </c>
      <c r="B553" t="s">
        <v>223</v>
      </c>
      <c r="C553" t="s">
        <v>215</v>
      </c>
    </row>
    <row r="554" spans="1:3" x14ac:dyDescent="0.3">
      <c r="A554">
        <v>551</v>
      </c>
      <c r="B554" t="s">
        <v>223</v>
      </c>
      <c r="C554" t="s">
        <v>215</v>
      </c>
    </row>
    <row r="555" spans="1:3" x14ac:dyDescent="0.3">
      <c r="A555">
        <v>552</v>
      </c>
      <c r="B555" t="s">
        <v>223</v>
      </c>
      <c r="C555" t="s">
        <v>215</v>
      </c>
    </row>
    <row r="556" spans="1:3" x14ac:dyDescent="0.3">
      <c r="A556">
        <v>553</v>
      </c>
      <c r="B556" t="s">
        <v>223</v>
      </c>
      <c r="C556" t="s">
        <v>215</v>
      </c>
    </row>
    <row r="557" spans="1:3" x14ac:dyDescent="0.3">
      <c r="A557">
        <v>554</v>
      </c>
      <c r="B557" t="s">
        <v>223</v>
      </c>
      <c r="C557" t="s">
        <v>215</v>
      </c>
    </row>
    <row r="558" spans="1:3" x14ac:dyDescent="0.3">
      <c r="A558">
        <v>555</v>
      </c>
      <c r="B558" t="s">
        <v>223</v>
      </c>
      <c r="C558" t="s">
        <v>215</v>
      </c>
    </row>
    <row r="559" spans="1:3" x14ac:dyDescent="0.3">
      <c r="A559">
        <v>556</v>
      </c>
      <c r="B559" t="s">
        <v>223</v>
      </c>
      <c r="C559" t="s">
        <v>215</v>
      </c>
    </row>
    <row r="560" spans="1:3" x14ac:dyDescent="0.3">
      <c r="A560">
        <v>557</v>
      </c>
      <c r="B560" t="s">
        <v>223</v>
      </c>
      <c r="C560" t="s">
        <v>215</v>
      </c>
    </row>
    <row r="561" spans="1:3" x14ac:dyDescent="0.3">
      <c r="A561">
        <v>558</v>
      </c>
      <c r="B561" t="s">
        <v>223</v>
      </c>
      <c r="C561" t="s">
        <v>215</v>
      </c>
    </row>
    <row r="562" spans="1:3" x14ac:dyDescent="0.3">
      <c r="A562">
        <v>559</v>
      </c>
      <c r="B562" t="s">
        <v>223</v>
      </c>
      <c r="C562" t="s">
        <v>215</v>
      </c>
    </row>
    <row r="563" spans="1:3" x14ac:dyDescent="0.3">
      <c r="A563">
        <v>560</v>
      </c>
      <c r="B563" t="s">
        <v>223</v>
      </c>
      <c r="C563" t="s">
        <v>215</v>
      </c>
    </row>
    <row r="564" spans="1:3" x14ac:dyDescent="0.3">
      <c r="A564">
        <v>561</v>
      </c>
      <c r="B564" t="s">
        <v>223</v>
      </c>
      <c r="C564" t="s">
        <v>215</v>
      </c>
    </row>
    <row r="565" spans="1:3" x14ac:dyDescent="0.3">
      <c r="A565">
        <v>562</v>
      </c>
      <c r="B565" t="s">
        <v>223</v>
      </c>
      <c r="C565" t="s">
        <v>215</v>
      </c>
    </row>
    <row r="566" spans="1:3" x14ac:dyDescent="0.3">
      <c r="A566">
        <v>563</v>
      </c>
      <c r="B566" t="s">
        <v>223</v>
      </c>
      <c r="C566" t="s">
        <v>215</v>
      </c>
    </row>
    <row r="567" spans="1:3" x14ac:dyDescent="0.3">
      <c r="A567">
        <v>564</v>
      </c>
      <c r="B567" t="s">
        <v>223</v>
      </c>
      <c r="C567" t="s">
        <v>215</v>
      </c>
    </row>
    <row r="568" spans="1:3" x14ac:dyDescent="0.3">
      <c r="A568">
        <v>565</v>
      </c>
      <c r="B568" t="s">
        <v>223</v>
      </c>
      <c r="C568" t="s">
        <v>215</v>
      </c>
    </row>
    <row r="569" spans="1:3" x14ac:dyDescent="0.3">
      <c r="A569">
        <v>566</v>
      </c>
      <c r="B569" t="s">
        <v>223</v>
      </c>
      <c r="C569" t="s">
        <v>215</v>
      </c>
    </row>
    <row r="570" spans="1:3" x14ac:dyDescent="0.3">
      <c r="A570">
        <v>567</v>
      </c>
      <c r="B570" t="s">
        <v>223</v>
      </c>
      <c r="C570" t="s">
        <v>215</v>
      </c>
    </row>
    <row r="571" spans="1:3" x14ac:dyDescent="0.3">
      <c r="A571">
        <v>568</v>
      </c>
      <c r="B571" t="s">
        <v>223</v>
      </c>
      <c r="C571" t="s">
        <v>215</v>
      </c>
    </row>
    <row r="572" spans="1:3" x14ac:dyDescent="0.3">
      <c r="A572">
        <v>569</v>
      </c>
      <c r="B572" t="s">
        <v>223</v>
      </c>
      <c r="C572" t="s">
        <v>215</v>
      </c>
    </row>
    <row r="573" spans="1:3" x14ac:dyDescent="0.3">
      <c r="A573">
        <v>570</v>
      </c>
      <c r="B573" t="s">
        <v>223</v>
      </c>
      <c r="C573" t="s">
        <v>215</v>
      </c>
    </row>
    <row r="574" spans="1:3" x14ac:dyDescent="0.3">
      <c r="A574">
        <v>571</v>
      </c>
      <c r="B574" t="s">
        <v>223</v>
      </c>
      <c r="C574" t="s">
        <v>215</v>
      </c>
    </row>
    <row r="575" spans="1:3" x14ac:dyDescent="0.3">
      <c r="A575">
        <v>572</v>
      </c>
      <c r="B575" t="s">
        <v>223</v>
      </c>
      <c r="C575" t="s">
        <v>215</v>
      </c>
    </row>
    <row r="576" spans="1:3" x14ac:dyDescent="0.3">
      <c r="A576">
        <v>573</v>
      </c>
      <c r="B576" t="s">
        <v>223</v>
      </c>
      <c r="C576" t="s">
        <v>215</v>
      </c>
    </row>
    <row r="577" spans="1:3" x14ac:dyDescent="0.3">
      <c r="A577">
        <v>574</v>
      </c>
      <c r="B577" t="s">
        <v>223</v>
      </c>
      <c r="C577" t="s">
        <v>215</v>
      </c>
    </row>
    <row r="578" spans="1:3" x14ac:dyDescent="0.3">
      <c r="A578">
        <v>575</v>
      </c>
      <c r="B578" t="s">
        <v>223</v>
      </c>
      <c r="C578" t="s">
        <v>215</v>
      </c>
    </row>
    <row r="579" spans="1:3" x14ac:dyDescent="0.3">
      <c r="A579">
        <v>576</v>
      </c>
      <c r="B579" t="s">
        <v>223</v>
      </c>
      <c r="C579" t="s">
        <v>215</v>
      </c>
    </row>
    <row r="580" spans="1:3" x14ac:dyDescent="0.3">
      <c r="A580">
        <v>577</v>
      </c>
      <c r="B580" t="s">
        <v>223</v>
      </c>
      <c r="C580" t="s">
        <v>215</v>
      </c>
    </row>
    <row r="581" spans="1:3" x14ac:dyDescent="0.3">
      <c r="A581">
        <v>578</v>
      </c>
      <c r="B581" t="s">
        <v>223</v>
      </c>
      <c r="C581" t="s">
        <v>215</v>
      </c>
    </row>
    <row r="582" spans="1:3" x14ac:dyDescent="0.3">
      <c r="A582">
        <v>579</v>
      </c>
      <c r="B582" t="s">
        <v>223</v>
      </c>
      <c r="C582" t="s">
        <v>215</v>
      </c>
    </row>
    <row r="583" spans="1:3" x14ac:dyDescent="0.3">
      <c r="A583">
        <v>580</v>
      </c>
      <c r="B583" t="s">
        <v>223</v>
      </c>
      <c r="C583" t="s">
        <v>215</v>
      </c>
    </row>
    <row r="584" spans="1:3" x14ac:dyDescent="0.3">
      <c r="A584">
        <v>581</v>
      </c>
      <c r="B584" t="s">
        <v>223</v>
      </c>
      <c r="C584" t="s">
        <v>215</v>
      </c>
    </row>
    <row r="585" spans="1:3" x14ac:dyDescent="0.3">
      <c r="A585">
        <v>582</v>
      </c>
      <c r="B585" t="s">
        <v>223</v>
      </c>
      <c r="C585" t="s">
        <v>215</v>
      </c>
    </row>
    <row r="586" spans="1:3" x14ac:dyDescent="0.3">
      <c r="A586">
        <v>583</v>
      </c>
      <c r="B586" t="s">
        <v>223</v>
      </c>
      <c r="C586" t="s">
        <v>215</v>
      </c>
    </row>
    <row r="587" spans="1:3" x14ac:dyDescent="0.3">
      <c r="A587">
        <v>584</v>
      </c>
      <c r="B587" t="s">
        <v>223</v>
      </c>
      <c r="C587" t="s">
        <v>215</v>
      </c>
    </row>
    <row r="588" spans="1:3" x14ac:dyDescent="0.3">
      <c r="A588">
        <v>585</v>
      </c>
      <c r="B588" t="s">
        <v>223</v>
      </c>
      <c r="C588" t="s">
        <v>215</v>
      </c>
    </row>
    <row r="589" spans="1:3" x14ac:dyDescent="0.3">
      <c r="A589">
        <v>586</v>
      </c>
      <c r="B589" t="s">
        <v>223</v>
      </c>
      <c r="C589" t="s">
        <v>215</v>
      </c>
    </row>
    <row r="590" spans="1:3" x14ac:dyDescent="0.3">
      <c r="A590">
        <v>587</v>
      </c>
      <c r="B590" t="s">
        <v>223</v>
      </c>
      <c r="C590" t="s">
        <v>215</v>
      </c>
    </row>
    <row r="591" spans="1:3" x14ac:dyDescent="0.3">
      <c r="A591">
        <v>588</v>
      </c>
      <c r="B591" t="s">
        <v>223</v>
      </c>
      <c r="C591" t="s">
        <v>215</v>
      </c>
    </row>
    <row r="592" spans="1:3" x14ac:dyDescent="0.3">
      <c r="A592">
        <v>589</v>
      </c>
      <c r="B592" t="s">
        <v>223</v>
      </c>
      <c r="C592" t="s">
        <v>215</v>
      </c>
    </row>
    <row r="593" spans="1:3" x14ac:dyDescent="0.3">
      <c r="A593">
        <v>590</v>
      </c>
      <c r="B593" t="s">
        <v>223</v>
      </c>
      <c r="C593" t="s">
        <v>215</v>
      </c>
    </row>
    <row r="594" spans="1:3" x14ac:dyDescent="0.3">
      <c r="A594">
        <v>591</v>
      </c>
      <c r="B594" t="s">
        <v>223</v>
      </c>
      <c r="C594" t="s">
        <v>215</v>
      </c>
    </row>
    <row r="595" spans="1:3" x14ac:dyDescent="0.3">
      <c r="A595">
        <v>592</v>
      </c>
      <c r="B595" t="s">
        <v>223</v>
      </c>
      <c r="C595" t="s">
        <v>215</v>
      </c>
    </row>
    <row r="596" spans="1:3" x14ac:dyDescent="0.3">
      <c r="A596">
        <v>593</v>
      </c>
      <c r="B596" t="s">
        <v>223</v>
      </c>
      <c r="C596" t="s">
        <v>215</v>
      </c>
    </row>
    <row r="597" spans="1:3" x14ac:dyDescent="0.3">
      <c r="A597">
        <v>594</v>
      </c>
      <c r="B597" t="s">
        <v>223</v>
      </c>
      <c r="C597" t="s">
        <v>215</v>
      </c>
    </row>
    <row r="598" spans="1:3" x14ac:dyDescent="0.3">
      <c r="A598">
        <v>595</v>
      </c>
      <c r="B598" t="s">
        <v>223</v>
      </c>
      <c r="C598" t="s">
        <v>215</v>
      </c>
    </row>
    <row r="599" spans="1:3" x14ac:dyDescent="0.3">
      <c r="A599">
        <v>596</v>
      </c>
      <c r="B599" t="s">
        <v>223</v>
      </c>
      <c r="C599" t="s">
        <v>215</v>
      </c>
    </row>
    <row r="600" spans="1:3" x14ac:dyDescent="0.3">
      <c r="A600">
        <v>597</v>
      </c>
      <c r="B600" t="s">
        <v>223</v>
      </c>
      <c r="C600" t="s">
        <v>215</v>
      </c>
    </row>
    <row r="601" spans="1:3" x14ac:dyDescent="0.3">
      <c r="A601">
        <v>598</v>
      </c>
      <c r="B601" t="s">
        <v>223</v>
      </c>
      <c r="C601" t="s">
        <v>215</v>
      </c>
    </row>
    <row r="602" spans="1:3" x14ac:dyDescent="0.3">
      <c r="A602">
        <v>599</v>
      </c>
      <c r="B602" t="s">
        <v>223</v>
      </c>
      <c r="C602" t="s">
        <v>215</v>
      </c>
    </row>
    <row r="603" spans="1:3" x14ac:dyDescent="0.3">
      <c r="A603">
        <v>600</v>
      </c>
      <c r="B603" t="s">
        <v>223</v>
      </c>
      <c r="C603" t="s">
        <v>215</v>
      </c>
    </row>
    <row r="604" spans="1:3" x14ac:dyDescent="0.3">
      <c r="A604">
        <v>601</v>
      </c>
      <c r="B604" t="s">
        <v>223</v>
      </c>
      <c r="C604" t="s">
        <v>215</v>
      </c>
    </row>
    <row r="605" spans="1:3" x14ac:dyDescent="0.3">
      <c r="A605">
        <v>602</v>
      </c>
      <c r="B605" t="s">
        <v>223</v>
      </c>
      <c r="C605" t="s">
        <v>215</v>
      </c>
    </row>
    <row r="606" spans="1:3" x14ac:dyDescent="0.3">
      <c r="A606">
        <v>603</v>
      </c>
      <c r="B606" t="s">
        <v>223</v>
      </c>
      <c r="C606" t="s">
        <v>215</v>
      </c>
    </row>
    <row r="607" spans="1:3" x14ac:dyDescent="0.3">
      <c r="A607">
        <v>604</v>
      </c>
      <c r="B607" t="s">
        <v>223</v>
      </c>
      <c r="C607" t="s">
        <v>215</v>
      </c>
    </row>
    <row r="608" spans="1:3" x14ac:dyDescent="0.3">
      <c r="A608">
        <v>605</v>
      </c>
      <c r="B608" t="s">
        <v>223</v>
      </c>
      <c r="C608" t="s">
        <v>215</v>
      </c>
    </row>
    <row r="609" spans="1:3" x14ac:dyDescent="0.3">
      <c r="A609">
        <v>606</v>
      </c>
      <c r="B609" t="s">
        <v>223</v>
      </c>
      <c r="C609" t="s">
        <v>215</v>
      </c>
    </row>
    <row r="610" spans="1:3" x14ac:dyDescent="0.3">
      <c r="A610">
        <v>607</v>
      </c>
      <c r="B610" t="s">
        <v>223</v>
      </c>
      <c r="C610" t="s">
        <v>215</v>
      </c>
    </row>
    <row r="611" spans="1:3" x14ac:dyDescent="0.3">
      <c r="A611">
        <v>608</v>
      </c>
      <c r="B611" t="s">
        <v>223</v>
      </c>
      <c r="C611" t="s">
        <v>215</v>
      </c>
    </row>
    <row r="612" spans="1:3" x14ac:dyDescent="0.3">
      <c r="A612">
        <v>609</v>
      </c>
      <c r="B612" t="s">
        <v>223</v>
      </c>
      <c r="C612" t="s">
        <v>215</v>
      </c>
    </row>
    <row r="613" spans="1:3" x14ac:dyDescent="0.3">
      <c r="A613">
        <v>610</v>
      </c>
      <c r="B613" t="s">
        <v>223</v>
      </c>
      <c r="C613" t="s">
        <v>215</v>
      </c>
    </row>
    <row r="614" spans="1:3" x14ac:dyDescent="0.3">
      <c r="A614">
        <v>611</v>
      </c>
      <c r="B614" t="s">
        <v>223</v>
      </c>
      <c r="C614" t="s">
        <v>215</v>
      </c>
    </row>
    <row r="615" spans="1:3" x14ac:dyDescent="0.3">
      <c r="A615">
        <v>612</v>
      </c>
      <c r="B615" t="s">
        <v>223</v>
      </c>
      <c r="C615" t="s">
        <v>215</v>
      </c>
    </row>
    <row r="616" spans="1:3" x14ac:dyDescent="0.3">
      <c r="A616">
        <v>613</v>
      </c>
      <c r="B616" t="s">
        <v>223</v>
      </c>
      <c r="C616" t="s">
        <v>215</v>
      </c>
    </row>
    <row r="617" spans="1:3" x14ac:dyDescent="0.3">
      <c r="A617">
        <v>614</v>
      </c>
      <c r="B617" t="s">
        <v>223</v>
      </c>
      <c r="C617" t="s">
        <v>215</v>
      </c>
    </row>
    <row r="618" spans="1:3" x14ac:dyDescent="0.3">
      <c r="A618">
        <v>615</v>
      </c>
      <c r="B618" t="s">
        <v>223</v>
      </c>
      <c r="C618" t="s">
        <v>215</v>
      </c>
    </row>
    <row r="619" spans="1:3" x14ac:dyDescent="0.3">
      <c r="A619">
        <v>616</v>
      </c>
      <c r="B619" t="s">
        <v>223</v>
      </c>
      <c r="C619" t="s">
        <v>215</v>
      </c>
    </row>
    <row r="620" spans="1:3" x14ac:dyDescent="0.3">
      <c r="A620">
        <v>617</v>
      </c>
      <c r="B620" t="s">
        <v>223</v>
      </c>
      <c r="C620" t="s">
        <v>215</v>
      </c>
    </row>
    <row r="621" spans="1:3" x14ac:dyDescent="0.3">
      <c r="A621">
        <v>618</v>
      </c>
      <c r="B621" t="s">
        <v>223</v>
      </c>
      <c r="C621" t="s">
        <v>215</v>
      </c>
    </row>
    <row r="622" spans="1:3" x14ac:dyDescent="0.3">
      <c r="A622">
        <v>619</v>
      </c>
      <c r="B622" t="s">
        <v>223</v>
      </c>
      <c r="C622" t="s">
        <v>215</v>
      </c>
    </row>
    <row r="623" spans="1:3" x14ac:dyDescent="0.3">
      <c r="A623">
        <v>620</v>
      </c>
      <c r="B623" t="s">
        <v>223</v>
      </c>
      <c r="C623" t="s">
        <v>215</v>
      </c>
    </row>
    <row r="624" spans="1:3" x14ac:dyDescent="0.3">
      <c r="A624">
        <v>621</v>
      </c>
      <c r="B624" t="s">
        <v>223</v>
      </c>
      <c r="C624" t="s">
        <v>215</v>
      </c>
    </row>
    <row r="625" spans="1:3" x14ac:dyDescent="0.3">
      <c r="A625">
        <v>622</v>
      </c>
      <c r="B625" t="s">
        <v>223</v>
      </c>
      <c r="C625" t="s">
        <v>215</v>
      </c>
    </row>
    <row r="626" spans="1:3" x14ac:dyDescent="0.3">
      <c r="A626">
        <v>623</v>
      </c>
      <c r="B626" t="s">
        <v>223</v>
      </c>
      <c r="C626" t="s">
        <v>215</v>
      </c>
    </row>
    <row r="627" spans="1:3" x14ac:dyDescent="0.3">
      <c r="A627">
        <v>624</v>
      </c>
      <c r="B627" t="s">
        <v>223</v>
      </c>
      <c r="C627" t="s">
        <v>215</v>
      </c>
    </row>
    <row r="628" spans="1:3" x14ac:dyDescent="0.3">
      <c r="A628">
        <v>625</v>
      </c>
      <c r="B628" t="s">
        <v>223</v>
      </c>
      <c r="C628" t="s">
        <v>215</v>
      </c>
    </row>
    <row r="629" spans="1:3" x14ac:dyDescent="0.3">
      <c r="A629">
        <v>626</v>
      </c>
      <c r="B629" t="s">
        <v>223</v>
      </c>
      <c r="C629" t="s">
        <v>215</v>
      </c>
    </row>
    <row r="630" spans="1:3" x14ac:dyDescent="0.3">
      <c r="A630">
        <v>627</v>
      </c>
      <c r="B630" t="s">
        <v>223</v>
      </c>
      <c r="C630" t="s">
        <v>215</v>
      </c>
    </row>
    <row r="631" spans="1:3" x14ac:dyDescent="0.3">
      <c r="A631">
        <v>628</v>
      </c>
      <c r="B631" t="s">
        <v>223</v>
      </c>
      <c r="C631" t="s">
        <v>215</v>
      </c>
    </row>
    <row r="632" spans="1:3" x14ac:dyDescent="0.3">
      <c r="A632">
        <v>629</v>
      </c>
      <c r="B632" t="s">
        <v>223</v>
      </c>
      <c r="C632" t="s">
        <v>215</v>
      </c>
    </row>
    <row r="633" spans="1:3" x14ac:dyDescent="0.3">
      <c r="A633">
        <v>630</v>
      </c>
      <c r="B633" t="s">
        <v>223</v>
      </c>
      <c r="C633" t="s">
        <v>215</v>
      </c>
    </row>
    <row r="634" spans="1:3" x14ac:dyDescent="0.3">
      <c r="A634">
        <v>631</v>
      </c>
      <c r="B634" t="s">
        <v>223</v>
      </c>
      <c r="C634" t="s">
        <v>215</v>
      </c>
    </row>
    <row r="635" spans="1:3" x14ac:dyDescent="0.3">
      <c r="A635">
        <v>632</v>
      </c>
      <c r="B635" t="s">
        <v>223</v>
      </c>
      <c r="C635" t="s">
        <v>215</v>
      </c>
    </row>
    <row r="636" spans="1:3" x14ac:dyDescent="0.3">
      <c r="A636">
        <v>633</v>
      </c>
      <c r="B636" t="s">
        <v>223</v>
      </c>
      <c r="C636" t="s">
        <v>215</v>
      </c>
    </row>
    <row r="637" spans="1:3" x14ac:dyDescent="0.3">
      <c r="A637">
        <v>634</v>
      </c>
      <c r="B637" t="s">
        <v>223</v>
      </c>
      <c r="C637" t="s">
        <v>215</v>
      </c>
    </row>
    <row r="638" spans="1:3" x14ac:dyDescent="0.3">
      <c r="A638">
        <v>635</v>
      </c>
      <c r="B638" t="s">
        <v>223</v>
      </c>
      <c r="C638" t="s">
        <v>215</v>
      </c>
    </row>
    <row r="639" spans="1:3" x14ac:dyDescent="0.3">
      <c r="A639">
        <v>636</v>
      </c>
      <c r="B639" t="s">
        <v>223</v>
      </c>
      <c r="C639" t="s">
        <v>215</v>
      </c>
    </row>
    <row r="640" spans="1:3" x14ac:dyDescent="0.3">
      <c r="A640">
        <v>637</v>
      </c>
      <c r="B640" t="s">
        <v>223</v>
      </c>
      <c r="C640" t="s">
        <v>215</v>
      </c>
    </row>
    <row r="641" spans="1:3" x14ac:dyDescent="0.3">
      <c r="A641">
        <v>638</v>
      </c>
      <c r="B641" t="s">
        <v>223</v>
      </c>
      <c r="C641" t="s">
        <v>215</v>
      </c>
    </row>
    <row r="642" spans="1:3" x14ac:dyDescent="0.3">
      <c r="A642">
        <v>639</v>
      </c>
      <c r="B642" t="s">
        <v>223</v>
      </c>
      <c r="C642" t="s">
        <v>215</v>
      </c>
    </row>
    <row r="643" spans="1:3" x14ac:dyDescent="0.3">
      <c r="A643">
        <v>640</v>
      </c>
      <c r="B643" t="s">
        <v>223</v>
      </c>
      <c r="C643" t="s">
        <v>215</v>
      </c>
    </row>
    <row r="644" spans="1:3" x14ac:dyDescent="0.3">
      <c r="A644">
        <v>641</v>
      </c>
      <c r="B644" t="s">
        <v>223</v>
      </c>
      <c r="C644" t="s">
        <v>215</v>
      </c>
    </row>
    <row r="645" spans="1:3" x14ac:dyDescent="0.3">
      <c r="A645">
        <v>642</v>
      </c>
      <c r="B645" t="s">
        <v>223</v>
      </c>
      <c r="C645" t="s">
        <v>215</v>
      </c>
    </row>
    <row r="646" spans="1:3" x14ac:dyDescent="0.3">
      <c r="A646">
        <v>643</v>
      </c>
      <c r="B646" t="s">
        <v>223</v>
      </c>
      <c r="C646" t="s">
        <v>215</v>
      </c>
    </row>
    <row r="647" spans="1:3" x14ac:dyDescent="0.3">
      <c r="A647">
        <v>644</v>
      </c>
      <c r="B647" t="s">
        <v>223</v>
      </c>
      <c r="C647" t="s">
        <v>215</v>
      </c>
    </row>
    <row r="648" spans="1:3" x14ac:dyDescent="0.3">
      <c r="A648">
        <v>645</v>
      </c>
      <c r="B648" t="s">
        <v>223</v>
      </c>
      <c r="C648" t="s">
        <v>215</v>
      </c>
    </row>
    <row r="649" spans="1:3" x14ac:dyDescent="0.3">
      <c r="A649">
        <v>646</v>
      </c>
      <c r="B649" t="s">
        <v>223</v>
      </c>
      <c r="C649" t="s">
        <v>215</v>
      </c>
    </row>
    <row r="650" spans="1:3" x14ac:dyDescent="0.3">
      <c r="A650">
        <v>647</v>
      </c>
      <c r="B650" t="s">
        <v>223</v>
      </c>
      <c r="C650" t="s">
        <v>215</v>
      </c>
    </row>
    <row r="651" spans="1:3" x14ac:dyDescent="0.3">
      <c r="A651">
        <v>648</v>
      </c>
      <c r="B651" t="s">
        <v>223</v>
      </c>
      <c r="C651" t="s">
        <v>215</v>
      </c>
    </row>
    <row r="652" spans="1:3" x14ac:dyDescent="0.3">
      <c r="A652">
        <v>649</v>
      </c>
      <c r="B652" t="s">
        <v>223</v>
      </c>
      <c r="C652" t="s">
        <v>215</v>
      </c>
    </row>
    <row r="653" spans="1:3" x14ac:dyDescent="0.3">
      <c r="A653">
        <v>650</v>
      </c>
      <c r="B653" t="s">
        <v>223</v>
      </c>
      <c r="C653" t="s">
        <v>215</v>
      </c>
    </row>
    <row r="654" spans="1:3" x14ac:dyDescent="0.3">
      <c r="A654">
        <v>651</v>
      </c>
      <c r="B654" t="s">
        <v>223</v>
      </c>
      <c r="C654" t="s">
        <v>215</v>
      </c>
    </row>
    <row r="655" spans="1:3" x14ac:dyDescent="0.3">
      <c r="A655">
        <v>652</v>
      </c>
      <c r="B655" t="s">
        <v>223</v>
      </c>
      <c r="C655" t="s">
        <v>215</v>
      </c>
    </row>
    <row r="656" spans="1:3" x14ac:dyDescent="0.3">
      <c r="A656">
        <v>653</v>
      </c>
      <c r="B656" t="s">
        <v>223</v>
      </c>
      <c r="C656" t="s">
        <v>215</v>
      </c>
    </row>
    <row r="657" spans="1:3" x14ac:dyDescent="0.3">
      <c r="A657">
        <v>654</v>
      </c>
      <c r="B657" t="s">
        <v>223</v>
      </c>
      <c r="C657" t="s">
        <v>215</v>
      </c>
    </row>
    <row r="658" spans="1:3" x14ac:dyDescent="0.3">
      <c r="A658">
        <v>655</v>
      </c>
      <c r="B658" t="s">
        <v>223</v>
      </c>
      <c r="C658" t="s">
        <v>215</v>
      </c>
    </row>
    <row r="659" spans="1:3" x14ac:dyDescent="0.3">
      <c r="A659">
        <v>656</v>
      </c>
      <c r="B659" t="s">
        <v>223</v>
      </c>
      <c r="C659" t="s">
        <v>215</v>
      </c>
    </row>
    <row r="660" spans="1:3" x14ac:dyDescent="0.3">
      <c r="A660">
        <v>657</v>
      </c>
      <c r="B660" t="s">
        <v>223</v>
      </c>
      <c r="C660" t="s">
        <v>215</v>
      </c>
    </row>
    <row r="661" spans="1:3" x14ac:dyDescent="0.3">
      <c r="A661">
        <v>658</v>
      </c>
      <c r="B661" t="s">
        <v>223</v>
      </c>
      <c r="C661" t="s">
        <v>215</v>
      </c>
    </row>
    <row r="662" spans="1:3" x14ac:dyDescent="0.3">
      <c r="A662">
        <v>659</v>
      </c>
      <c r="B662" t="s">
        <v>223</v>
      </c>
      <c r="C662" t="s">
        <v>215</v>
      </c>
    </row>
    <row r="663" spans="1:3" x14ac:dyDescent="0.3">
      <c r="A663">
        <v>660</v>
      </c>
      <c r="B663" t="s">
        <v>223</v>
      </c>
      <c r="C663" t="s">
        <v>215</v>
      </c>
    </row>
    <row r="664" spans="1:3" x14ac:dyDescent="0.3">
      <c r="A664">
        <v>661</v>
      </c>
      <c r="B664" t="s">
        <v>223</v>
      </c>
      <c r="C664" t="s">
        <v>215</v>
      </c>
    </row>
    <row r="665" spans="1:3" x14ac:dyDescent="0.3">
      <c r="A665">
        <v>662</v>
      </c>
      <c r="B665" t="s">
        <v>223</v>
      </c>
      <c r="C665" t="s">
        <v>215</v>
      </c>
    </row>
    <row r="666" spans="1:3" x14ac:dyDescent="0.3">
      <c r="A666">
        <v>663</v>
      </c>
      <c r="B666" t="s">
        <v>223</v>
      </c>
      <c r="C666" t="s">
        <v>215</v>
      </c>
    </row>
    <row r="667" spans="1:3" x14ac:dyDescent="0.3">
      <c r="A667">
        <v>664</v>
      </c>
      <c r="B667" t="s">
        <v>223</v>
      </c>
      <c r="C667" t="s">
        <v>215</v>
      </c>
    </row>
    <row r="668" spans="1:3" x14ac:dyDescent="0.3">
      <c r="A668">
        <v>665</v>
      </c>
      <c r="B668" t="s">
        <v>223</v>
      </c>
      <c r="C668" t="s">
        <v>215</v>
      </c>
    </row>
    <row r="669" spans="1:3" x14ac:dyDescent="0.3">
      <c r="A669">
        <v>666</v>
      </c>
      <c r="B669" t="s">
        <v>223</v>
      </c>
      <c r="C669" t="s">
        <v>215</v>
      </c>
    </row>
    <row r="670" spans="1:3" x14ac:dyDescent="0.3">
      <c r="A670">
        <v>667</v>
      </c>
      <c r="B670" t="s">
        <v>223</v>
      </c>
      <c r="C670" t="s">
        <v>215</v>
      </c>
    </row>
    <row r="671" spans="1:3" x14ac:dyDescent="0.3">
      <c r="A671">
        <v>668</v>
      </c>
      <c r="B671" t="s">
        <v>223</v>
      </c>
      <c r="C671" t="s">
        <v>215</v>
      </c>
    </row>
    <row r="672" spans="1:3" x14ac:dyDescent="0.3">
      <c r="A672">
        <v>669</v>
      </c>
      <c r="B672" t="s">
        <v>223</v>
      </c>
      <c r="C672" t="s">
        <v>215</v>
      </c>
    </row>
    <row r="673" spans="1:3" x14ac:dyDescent="0.3">
      <c r="A673">
        <v>670</v>
      </c>
      <c r="B673" t="s">
        <v>223</v>
      </c>
      <c r="C673" t="s">
        <v>215</v>
      </c>
    </row>
    <row r="674" spans="1:3" x14ac:dyDescent="0.3">
      <c r="A674">
        <v>671</v>
      </c>
      <c r="B674" t="s">
        <v>223</v>
      </c>
      <c r="C674" t="s">
        <v>215</v>
      </c>
    </row>
    <row r="675" spans="1:3" x14ac:dyDescent="0.3">
      <c r="A675">
        <v>672</v>
      </c>
      <c r="B675" t="s">
        <v>223</v>
      </c>
      <c r="C675" t="s">
        <v>215</v>
      </c>
    </row>
    <row r="676" spans="1:3" x14ac:dyDescent="0.3">
      <c r="A676">
        <v>673</v>
      </c>
      <c r="B676" t="s">
        <v>223</v>
      </c>
      <c r="C676" t="s">
        <v>215</v>
      </c>
    </row>
    <row r="677" spans="1:3" x14ac:dyDescent="0.3">
      <c r="A677">
        <v>674</v>
      </c>
      <c r="B677" t="s">
        <v>223</v>
      </c>
      <c r="C677" t="s">
        <v>215</v>
      </c>
    </row>
    <row r="678" spans="1:3" x14ac:dyDescent="0.3">
      <c r="A678">
        <v>675</v>
      </c>
      <c r="B678" t="s">
        <v>223</v>
      </c>
      <c r="C678" t="s">
        <v>215</v>
      </c>
    </row>
    <row r="679" spans="1:3" x14ac:dyDescent="0.3">
      <c r="A679">
        <v>676</v>
      </c>
      <c r="B679" t="s">
        <v>223</v>
      </c>
      <c r="C679" t="s">
        <v>215</v>
      </c>
    </row>
    <row r="680" spans="1:3" x14ac:dyDescent="0.3">
      <c r="A680">
        <v>677</v>
      </c>
      <c r="B680" t="s">
        <v>223</v>
      </c>
      <c r="C680" t="s">
        <v>215</v>
      </c>
    </row>
    <row r="681" spans="1:3" x14ac:dyDescent="0.3">
      <c r="A681">
        <v>678</v>
      </c>
      <c r="B681" t="s">
        <v>223</v>
      </c>
      <c r="C681" t="s">
        <v>215</v>
      </c>
    </row>
    <row r="682" spans="1:3" x14ac:dyDescent="0.3">
      <c r="A682">
        <v>679</v>
      </c>
      <c r="B682" t="s">
        <v>223</v>
      </c>
      <c r="C682" t="s">
        <v>215</v>
      </c>
    </row>
    <row r="683" spans="1:3" x14ac:dyDescent="0.3">
      <c r="A683">
        <v>680</v>
      </c>
      <c r="B683" t="s">
        <v>223</v>
      </c>
      <c r="C683" t="s">
        <v>215</v>
      </c>
    </row>
    <row r="684" spans="1:3" x14ac:dyDescent="0.3">
      <c r="A684">
        <v>681</v>
      </c>
      <c r="B684" t="s">
        <v>223</v>
      </c>
      <c r="C684" t="s">
        <v>215</v>
      </c>
    </row>
    <row r="685" spans="1:3" x14ac:dyDescent="0.3">
      <c r="A685">
        <v>682</v>
      </c>
      <c r="B685" t="s">
        <v>223</v>
      </c>
      <c r="C685" t="s">
        <v>215</v>
      </c>
    </row>
    <row r="686" spans="1:3" x14ac:dyDescent="0.3">
      <c r="A686">
        <v>683</v>
      </c>
      <c r="B686" t="s">
        <v>223</v>
      </c>
      <c r="C686" t="s">
        <v>215</v>
      </c>
    </row>
    <row r="687" spans="1:3" x14ac:dyDescent="0.3">
      <c r="A687">
        <v>684</v>
      </c>
      <c r="B687" t="s">
        <v>223</v>
      </c>
      <c r="C687" t="s">
        <v>215</v>
      </c>
    </row>
    <row r="688" spans="1:3" x14ac:dyDescent="0.3">
      <c r="A688">
        <v>685</v>
      </c>
      <c r="B688" t="s">
        <v>223</v>
      </c>
      <c r="C688" t="s">
        <v>215</v>
      </c>
    </row>
    <row r="689" spans="1:3" x14ac:dyDescent="0.3">
      <c r="A689">
        <v>686</v>
      </c>
      <c r="B689" t="s">
        <v>223</v>
      </c>
      <c r="C689" t="s">
        <v>215</v>
      </c>
    </row>
    <row r="690" spans="1:3" x14ac:dyDescent="0.3">
      <c r="A690">
        <v>687</v>
      </c>
      <c r="B690" t="s">
        <v>223</v>
      </c>
      <c r="C690" t="s">
        <v>215</v>
      </c>
    </row>
    <row r="691" spans="1:3" x14ac:dyDescent="0.3">
      <c r="A691">
        <v>688</v>
      </c>
      <c r="B691" t="s">
        <v>223</v>
      </c>
      <c r="C691" t="s">
        <v>215</v>
      </c>
    </row>
    <row r="692" spans="1:3" x14ac:dyDescent="0.3">
      <c r="A692">
        <v>689</v>
      </c>
      <c r="B692" t="s">
        <v>223</v>
      </c>
      <c r="C692" t="s">
        <v>215</v>
      </c>
    </row>
    <row r="693" spans="1:3" x14ac:dyDescent="0.3">
      <c r="A693">
        <v>690</v>
      </c>
      <c r="B693" t="s">
        <v>223</v>
      </c>
      <c r="C693" t="s">
        <v>215</v>
      </c>
    </row>
    <row r="694" spans="1:3" x14ac:dyDescent="0.3">
      <c r="A694">
        <v>691</v>
      </c>
      <c r="B694" t="s">
        <v>223</v>
      </c>
      <c r="C694" t="s">
        <v>215</v>
      </c>
    </row>
    <row r="695" spans="1:3" x14ac:dyDescent="0.3">
      <c r="A695">
        <v>692</v>
      </c>
      <c r="B695" t="s">
        <v>223</v>
      </c>
      <c r="C695" t="s">
        <v>215</v>
      </c>
    </row>
    <row r="696" spans="1:3" x14ac:dyDescent="0.3">
      <c r="A696">
        <v>693</v>
      </c>
      <c r="B696" t="s">
        <v>223</v>
      </c>
      <c r="C696" t="s">
        <v>215</v>
      </c>
    </row>
    <row r="697" spans="1:3" x14ac:dyDescent="0.3">
      <c r="A697">
        <v>694</v>
      </c>
      <c r="B697" t="s">
        <v>223</v>
      </c>
      <c r="C697" t="s">
        <v>215</v>
      </c>
    </row>
    <row r="698" spans="1:3" x14ac:dyDescent="0.3">
      <c r="A698">
        <v>695</v>
      </c>
      <c r="B698" t="s">
        <v>223</v>
      </c>
      <c r="C698" t="s">
        <v>215</v>
      </c>
    </row>
    <row r="699" spans="1:3" x14ac:dyDescent="0.3">
      <c r="A699">
        <v>696</v>
      </c>
      <c r="B699" t="s">
        <v>223</v>
      </c>
      <c r="C699" t="s">
        <v>215</v>
      </c>
    </row>
    <row r="700" spans="1:3" x14ac:dyDescent="0.3">
      <c r="A700">
        <v>697</v>
      </c>
      <c r="B700" t="s">
        <v>223</v>
      </c>
      <c r="C700" t="s">
        <v>215</v>
      </c>
    </row>
    <row r="701" spans="1:3" x14ac:dyDescent="0.3">
      <c r="A701">
        <v>698</v>
      </c>
      <c r="B701" t="s">
        <v>223</v>
      </c>
      <c r="C701" t="s">
        <v>215</v>
      </c>
    </row>
    <row r="702" spans="1:3" x14ac:dyDescent="0.3">
      <c r="A702">
        <v>699</v>
      </c>
      <c r="B702" t="s">
        <v>223</v>
      </c>
      <c r="C702" t="s">
        <v>215</v>
      </c>
    </row>
    <row r="703" spans="1:3" x14ac:dyDescent="0.3">
      <c r="A703">
        <v>700</v>
      </c>
      <c r="B703" t="s">
        <v>223</v>
      </c>
      <c r="C703" t="s">
        <v>215</v>
      </c>
    </row>
    <row r="704" spans="1:3" x14ac:dyDescent="0.3">
      <c r="A704">
        <v>701</v>
      </c>
      <c r="B704" t="s">
        <v>223</v>
      </c>
      <c r="C704" t="s">
        <v>215</v>
      </c>
    </row>
    <row r="705" spans="1:3" x14ac:dyDescent="0.3">
      <c r="A705">
        <v>702</v>
      </c>
      <c r="B705" t="s">
        <v>223</v>
      </c>
      <c r="C705" t="s">
        <v>215</v>
      </c>
    </row>
    <row r="706" spans="1:3" x14ac:dyDescent="0.3">
      <c r="A706">
        <v>703</v>
      </c>
      <c r="B706" t="s">
        <v>223</v>
      </c>
      <c r="C706" t="s">
        <v>215</v>
      </c>
    </row>
    <row r="707" spans="1:3" x14ac:dyDescent="0.3">
      <c r="A707">
        <v>704</v>
      </c>
      <c r="B707" t="s">
        <v>223</v>
      </c>
      <c r="C707" t="s">
        <v>215</v>
      </c>
    </row>
    <row r="708" spans="1:3" x14ac:dyDescent="0.3">
      <c r="A708">
        <v>705</v>
      </c>
      <c r="B708" t="s">
        <v>223</v>
      </c>
      <c r="C708" t="s">
        <v>215</v>
      </c>
    </row>
    <row r="709" spans="1:3" x14ac:dyDescent="0.3">
      <c r="A709">
        <v>706</v>
      </c>
      <c r="B709" t="s">
        <v>223</v>
      </c>
      <c r="C709" t="s">
        <v>215</v>
      </c>
    </row>
    <row r="710" spans="1:3" x14ac:dyDescent="0.3">
      <c r="A710">
        <v>707</v>
      </c>
      <c r="B710" t="s">
        <v>223</v>
      </c>
      <c r="C710" t="s">
        <v>215</v>
      </c>
    </row>
    <row r="711" spans="1:3" x14ac:dyDescent="0.3">
      <c r="A711">
        <v>708</v>
      </c>
      <c r="B711" t="s">
        <v>223</v>
      </c>
      <c r="C711" t="s">
        <v>215</v>
      </c>
    </row>
    <row r="712" spans="1:3" x14ac:dyDescent="0.3">
      <c r="A712">
        <v>709</v>
      </c>
      <c r="B712" t="s">
        <v>223</v>
      </c>
      <c r="C712" t="s">
        <v>215</v>
      </c>
    </row>
    <row r="713" spans="1:3" x14ac:dyDescent="0.3">
      <c r="A713">
        <v>710</v>
      </c>
      <c r="B713" t="s">
        <v>223</v>
      </c>
      <c r="C713" t="s">
        <v>215</v>
      </c>
    </row>
    <row r="714" spans="1:3" x14ac:dyDescent="0.3">
      <c r="A714">
        <v>711</v>
      </c>
      <c r="B714" t="s">
        <v>223</v>
      </c>
      <c r="C714" t="s">
        <v>215</v>
      </c>
    </row>
    <row r="715" spans="1:3" x14ac:dyDescent="0.3">
      <c r="A715">
        <v>712</v>
      </c>
      <c r="B715" t="s">
        <v>223</v>
      </c>
      <c r="C715" t="s">
        <v>215</v>
      </c>
    </row>
    <row r="716" spans="1:3" x14ac:dyDescent="0.3">
      <c r="A716">
        <v>713</v>
      </c>
      <c r="B716" t="s">
        <v>223</v>
      </c>
      <c r="C716" t="s">
        <v>215</v>
      </c>
    </row>
    <row r="717" spans="1:3" x14ac:dyDescent="0.3">
      <c r="A717">
        <v>714</v>
      </c>
      <c r="B717" t="s">
        <v>223</v>
      </c>
      <c r="C717" t="s">
        <v>215</v>
      </c>
    </row>
    <row r="718" spans="1:3" x14ac:dyDescent="0.3">
      <c r="A718">
        <v>715</v>
      </c>
      <c r="B718" t="s">
        <v>223</v>
      </c>
      <c r="C718" t="s">
        <v>215</v>
      </c>
    </row>
    <row r="719" spans="1:3" x14ac:dyDescent="0.3">
      <c r="A719">
        <v>716</v>
      </c>
      <c r="B719" t="s">
        <v>223</v>
      </c>
      <c r="C719" t="s">
        <v>215</v>
      </c>
    </row>
    <row r="720" spans="1:3" x14ac:dyDescent="0.3">
      <c r="A720">
        <v>717</v>
      </c>
      <c r="B720" t="s">
        <v>223</v>
      </c>
      <c r="C720" t="s">
        <v>215</v>
      </c>
    </row>
    <row r="721" spans="1:3" x14ac:dyDescent="0.3">
      <c r="A721">
        <v>718</v>
      </c>
      <c r="B721" t="s">
        <v>223</v>
      </c>
      <c r="C721" t="s">
        <v>215</v>
      </c>
    </row>
    <row r="722" spans="1:3" x14ac:dyDescent="0.3">
      <c r="A722">
        <v>719</v>
      </c>
      <c r="B722" t="s">
        <v>223</v>
      </c>
      <c r="C722" t="s">
        <v>215</v>
      </c>
    </row>
    <row r="723" spans="1:3" x14ac:dyDescent="0.3">
      <c r="A723">
        <v>720</v>
      </c>
      <c r="B723" t="s">
        <v>223</v>
      </c>
      <c r="C723" t="s">
        <v>215</v>
      </c>
    </row>
    <row r="724" spans="1:3" x14ac:dyDescent="0.3">
      <c r="A724">
        <v>721</v>
      </c>
      <c r="B724" t="s">
        <v>223</v>
      </c>
      <c r="C724" t="s">
        <v>215</v>
      </c>
    </row>
    <row r="725" spans="1:3" x14ac:dyDescent="0.3">
      <c r="A725">
        <v>722</v>
      </c>
      <c r="B725" t="s">
        <v>223</v>
      </c>
      <c r="C725" t="s">
        <v>215</v>
      </c>
    </row>
    <row r="726" spans="1:3" x14ac:dyDescent="0.3">
      <c r="A726">
        <v>723</v>
      </c>
      <c r="B726" t="s">
        <v>223</v>
      </c>
      <c r="C726" t="s">
        <v>215</v>
      </c>
    </row>
    <row r="727" spans="1:3" x14ac:dyDescent="0.3">
      <c r="A727">
        <v>724</v>
      </c>
      <c r="B727" t="s">
        <v>223</v>
      </c>
      <c r="C727" t="s">
        <v>215</v>
      </c>
    </row>
    <row r="728" spans="1:3" x14ac:dyDescent="0.3">
      <c r="A728">
        <v>725</v>
      </c>
      <c r="B728" t="s">
        <v>223</v>
      </c>
      <c r="C728" t="s">
        <v>215</v>
      </c>
    </row>
    <row r="729" spans="1:3" x14ac:dyDescent="0.3">
      <c r="A729">
        <v>726</v>
      </c>
      <c r="B729" t="s">
        <v>223</v>
      </c>
      <c r="C729" t="s">
        <v>215</v>
      </c>
    </row>
    <row r="730" spans="1:3" x14ac:dyDescent="0.3">
      <c r="A730">
        <v>727</v>
      </c>
      <c r="B730" t="s">
        <v>223</v>
      </c>
      <c r="C730" t="s">
        <v>215</v>
      </c>
    </row>
    <row r="731" spans="1:3" x14ac:dyDescent="0.3">
      <c r="A731">
        <v>728</v>
      </c>
      <c r="B731" t="s">
        <v>223</v>
      </c>
      <c r="C731" t="s">
        <v>215</v>
      </c>
    </row>
    <row r="732" spans="1:3" x14ac:dyDescent="0.3">
      <c r="A732">
        <v>729</v>
      </c>
      <c r="B732" t="s">
        <v>223</v>
      </c>
      <c r="C732" t="s">
        <v>215</v>
      </c>
    </row>
    <row r="733" spans="1:3" x14ac:dyDescent="0.3">
      <c r="A733">
        <v>730</v>
      </c>
      <c r="B733" t="s">
        <v>223</v>
      </c>
      <c r="C733" t="s">
        <v>215</v>
      </c>
    </row>
    <row r="734" spans="1:3" x14ac:dyDescent="0.3">
      <c r="A734">
        <v>731</v>
      </c>
      <c r="B734" t="s">
        <v>223</v>
      </c>
      <c r="C734" t="s">
        <v>215</v>
      </c>
    </row>
    <row r="735" spans="1:3" x14ac:dyDescent="0.3">
      <c r="A735">
        <v>732</v>
      </c>
      <c r="B735" t="s">
        <v>223</v>
      </c>
      <c r="C735" t="s">
        <v>215</v>
      </c>
    </row>
    <row r="736" spans="1:3" x14ac:dyDescent="0.3">
      <c r="A736">
        <v>733</v>
      </c>
      <c r="B736" t="s">
        <v>223</v>
      </c>
      <c r="C736" t="s">
        <v>215</v>
      </c>
    </row>
    <row r="737" spans="1:3" x14ac:dyDescent="0.3">
      <c r="A737">
        <v>734</v>
      </c>
      <c r="B737" t="s">
        <v>223</v>
      </c>
      <c r="C737" t="s">
        <v>215</v>
      </c>
    </row>
    <row r="738" spans="1:3" x14ac:dyDescent="0.3">
      <c r="A738">
        <v>735</v>
      </c>
      <c r="B738" t="s">
        <v>223</v>
      </c>
      <c r="C738" t="s">
        <v>215</v>
      </c>
    </row>
    <row r="739" spans="1:3" x14ac:dyDescent="0.3">
      <c r="A739">
        <v>736</v>
      </c>
      <c r="B739" t="s">
        <v>223</v>
      </c>
      <c r="C739" t="s">
        <v>215</v>
      </c>
    </row>
    <row r="740" spans="1:3" x14ac:dyDescent="0.3">
      <c r="A740">
        <v>737</v>
      </c>
      <c r="B740" t="s">
        <v>223</v>
      </c>
      <c r="C740" t="s">
        <v>215</v>
      </c>
    </row>
    <row r="741" spans="1:3" x14ac:dyDescent="0.3">
      <c r="A741">
        <v>738</v>
      </c>
      <c r="B741" t="s">
        <v>223</v>
      </c>
      <c r="C741" t="s">
        <v>215</v>
      </c>
    </row>
    <row r="742" spans="1:3" x14ac:dyDescent="0.3">
      <c r="A742">
        <v>739</v>
      </c>
      <c r="B742" t="s">
        <v>223</v>
      </c>
      <c r="C742" t="s">
        <v>215</v>
      </c>
    </row>
    <row r="743" spans="1:3" x14ac:dyDescent="0.3">
      <c r="A743">
        <v>740</v>
      </c>
      <c r="B743" t="s">
        <v>223</v>
      </c>
      <c r="C743" t="s">
        <v>215</v>
      </c>
    </row>
    <row r="744" spans="1:3" x14ac:dyDescent="0.3">
      <c r="A744">
        <v>741</v>
      </c>
      <c r="B744" t="s">
        <v>223</v>
      </c>
      <c r="C744" t="s">
        <v>215</v>
      </c>
    </row>
    <row r="745" spans="1:3" x14ac:dyDescent="0.3">
      <c r="A745">
        <v>742</v>
      </c>
      <c r="B745" t="s">
        <v>223</v>
      </c>
      <c r="C745" t="s">
        <v>215</v>
      </c>
    </row>
    <row r="746" spans="1:3" x14ac:dyDescent="0.3">
      <c r="A746">
        <v>743</v>
      </c>
      <c r="B746" t="s">
        <v>223</v>
      </c>
      <c r="C746" t="s">
        <v>215</v>
      </c>
    </row>
    <row r="747" spans="1:3" x14ac:dyDescent="0.3">
      <c r="A747">
        <v>744</v>
      </c>
      <c r="B747" t="s">
        <v>223</v>
      </c>
      <c r="C747" t="s">
        <v>215</v>
      </c>
    </row>
    <row r="748" spans="1:3" x14ac:dyDescent="0.3">
      <c r="A748">
        <v>745</v>
      </c>
      <c r="B748" t="s">
        <v>223</v>
      </c>
      <c r="C748" t="s">
        <v>215</v>
      </c>
    </row>
    <row r="749" spans="1:3" x14ac:dyDescent="0.3">
      <c r="A749">
        <v>746</v>
      </c>
      <c r="B749" t="s">
        <v>223</v>
      </c>
      <c r="C749" t="s">
        <v>215</v>
      </c>
    </row>
    <row r="750" spans="1:3" x14ac:dyDescent="0.3">
      <c r="A750">
        <v>747</v>
      </c>
      <c r="B750" t="s">
        <v>223</v>
      </c>
      <c r="C750" t="s">
        <v>215</v>
      </c>
    </row>
    <row r="751" spans="1:3" x14ac:dyDescent="0.3">
      <c r="A751">
        <v>748</v>
      </c>
      <c r="B751" t="s">
        <v>223</v>
      </c>
      <c r="C751" t="s">
        <v>215</v>
      </c>
    </row>
    <row r="752" spans="1:3" x14ac:dyDescent="0.3">
      <c r="A752">
        <v>749</v>
      </c>
      <c r="B752" t="s">
        <v>223</v>
      </c>
      <c r="C752" t="s">
        <v>215</v>
      </c>
    </row>
    <row r="753" spans="1:3" x14ac:dyDescent="0.3">
      <c r="A753">
        <v>750</v>
      </c>
      <c r="B753" t="s">
        <v>223</v>
      </c>
      <c r="C753" t="s">
        <v>215</v>
      </c>
    </row>
    <row r="754" spans="1:3" x14ac:dyDescent="0.3">
      <c r="A754">
        <v>751</v>
      </c>
      <c r="B754" t="s">
        <v>223</v>
      </c>
      <c r="C754" t="s">
        <v>215</v>
      </c>
    </row>
    <row r="755" spans="1:3" x14ac:dyDescent="0.3">
      <c r="A755">
        <v>752</v>
      </c>
      <c r="B755" t="s">
        <v>223</v>
      </c>
      <c r="C755" t="s">
        <v>215</v>
      </c>
    </row>
    <row r="756" spans="1:3" x14ac:dyDescent="0.3">
      <c r="A756">
        <v>753</v>
      </c>
      <c r="B756" t="s">
        <v>223</v>
      </c>
      <c r="C756" t="s">
        <v>215</v>
      </c>
    </row>
    <row r="757" spans="1:3" x14ac:dyDescent="0.3">
      <c r="A757">
        <v>754</v>
      </c>
      <c r="B757" t="s">
        <v>223</v>
      </c>
      <c r="C757" t="s">
        <v>215</v>
      </c>
    </row>
    <row r="758" spans="1:3" x14ac:dyDescent="0.3">
      <c r="A758">
        <v>755</v>
      </c>
      <c r="B758" t="s">
        <v>223</v>
      </c>
      <c r="C758" t="s">
        <v>215</v>
      </c>
    </row>
    <row r="759" spans="1:3" x14ac:dyDescent="0.3">
      <c r="A759">
        <v>756</v>
      </c>
      <c r="B759" t="s">
        <v>223</v>
      </c>
      <c r="C759" t="s">
        <v>215</v>
      </c>
    </row>
    <row r="760" spans="1:3" x14ac:dyDescent="0.3">
      <c r="A760">
        <v>757</v>
      </c>
      <c r="B760" t="s">
        <v>223</v>
      </c>
      <c r="C760" t="s">
        <v>215</v>
      </c>
    </row>
    <row r="761" spans="1:3" x14ac:dyDescent="0.3">
      <c r="A761">
        <v>758</v>
      </c>
      <c r="B761" t="s">
        <v>223</v>
      </c>
      <c r="C761" t="s">
        <v>215</v>
      </c>
    </row>
    <row r="762" spans="1:3" x14ac:dyDescent="0.3">
      <c r="A762">
        <v>759</v>
      </c>
      <c r="B762" t="s">
        <v>223</v>
      </c>
      <c r="C762" t="s">
        <v>215</v>
      </c>
    </row>
    <row r="763" spans="1:3" x14ac:dyDescent="0.3">
      <c r="A763">
        <v>760</v>
      </c>
      <c r="B763" t="s">
        <v>223</v>
      </c>
      <c r="C763" t="s">
        <v>215</v>
      </c>
    </row>
    <row r="764" spans="1:3" x14ac:dyDescent="0.3">
      <c r="A764">
        <v>761</v>
      </c>
      <c r="B764" t="s">
        <v>223</v>
      </c>
      <c r="C764" t="s">
        <v>215</v>
      </c>
    </row>
    <row r="765" spans="1:3" x14ac:dyDescent="0.3">
      <c r="A765">
        <v>762</v>
      </c>
      <c r="B765" t="s">
        <v>223</v>
      </c>
      <c r="C765" t="s">
        <v>215</v>
      </c>
    </row>
    <row r="766" spans="1:3" x14ac:dyDescent="0.3">
      <c r="A766">
        <v>763</v>
      </c>
      <c r="B766" t="s">
        <v>223</v>
      </c>
      <c r="C766" t="s">
        <v>215</v>
      </c>
    </row>
    <row r="767" spans="1:3" x14ac:dyDescent="0.3">
      <c r="A767">
        <v>764</v>
      </c>
      <c r="B767" t="s">
        <v>223</v>
      </c>
      <c r="C767" t="s">
        <v>215</v>
      </c>
    </row>
    <row r="768" spans="1:3" x14ac:dyDescent="0.3">
      <c r="A768">
        <v>765</v>
      </c>
      <c r="B768" t="s">
        <v>223</v>
      </c>
      <c r="C768" t="s">
        <v>215</v>
      </c>
    </row>
    <row r="769" spans="1:3" x14ac:dyDescent="0.3">
      <c r="A769">
        <v>766</v>
      </c>
      <c r="B769" t="s">
        <v>223</v>
      </c>
      <c r="C769" t="s">
        <v>215</v>
      </c>
    </row>
    <row r="770" spans="1:3" x14ac:dyDescent="0.3">
      <c r="A770">
        <v>767</v>
      </c>
      <c r="B770" t="s">
        <v>223</v>
      </c>
      <c r="C770" t="s">
        <v>215</v>
      </c>
    </row>
    <row r="771" spans="1:3" x14ac:dyDescent="0.3">
      <c r="A771">
        <v>768</v>
      </c>
      <c r="B771" t="s">
        <v>223</v>
      </c>
      <c r="C771" t="s">
        <v>215</v>
      </c>
    </row>
    <row r="772" spans="1:3" x14ac:dyDescent="0.3">
      <c r="A772">
        <v>769</v>
      </c>
      <c r="B772" t="s">
        <v>223</v>
      </c>
      <c r="C772" t="s">
        <v>215</v>
      </c>
    </row>
    <row r="773" spans="1:3" x14ac:dyDescent="0.3">
      <c r="A773">
        <v>770</v>
      </c>
      <c r="B773" t="s">
        <v>223</v>
      </c>
      <c r="C773" t="s">
        <v>215</v>
      </c>
    </row>
    <row r="774" spans="1:3" x14ac:dyDescent="0.3">
      <c r="A774">
        <v>771</v>
      </c>
      <c r="B774" t="s">
        <v>223</v>
      </c>
      <c r="C774" t="s">
        <v>215</v>
      </c>
    </row>
    <row r="775" spans="1:3" x14ac:dyDescent="0.3">
      <c r="A775">
        <v>772</v>
      </c>
      <c r="B775" t="s">
        <v>223</v>
      </c>
      <c r="C775" t="s">
        <v>215</v>
      </c>
    </row>
    <row r="776" spans="1:3" x14ac:dyDescent="0.3">
      <c r="A776">
        <v>773</v>
      </c>
      <c r="B776" t="s">
        <v>223</v>
      </c>
      <c r="C776" t="s">
        <v>215</v>
      </c>
    </row>
    <row r="777" spans="1:3" x14ac:dyDescent="0.3">
      <c r="A777">
        <v>774</v>
      </c>
      <c r="B777" t="s">
        <v>223</v>
      </c>
      <c r="C777" t="s">
        <v>215</v>
      </c>
    </row>
    <row r="778" spans="1:3" x14ac:dyDescent="0.3">
      <c r="A778">
        <v>775</v>
      </c>
      <c r="B778" t="s">
        <v>223</v>
      </c>
      <c r="C778" t="s">
        <v>215</v>
      </c>
    </row>
    <row r="779" spans="1:3" x14ac:dyDescent="0.3">
      <c r="A779">
        <v>776</v>
      </c>
      <c r="B779" t="s">
        <v>223</v>
      </c>
      <c r="C779" t="s">
        <v>215</v>
      </c>
    </row>
    <row r="780" spans="1:3" x14ac:dyDescent="0.3">
      <c r="A780">
        <v>777</v>
      </c>
      <c r="B780" t="s">
        <v>223</v>
      </c>
      <c r="C780" t="s">
        <v>215</v>
      </c>
    </row>
    <row r="781" spans="1:3" x14ac:dyDescent="0.3">
      <c r="A781">
        <v>778</v>
      </c>
      <c r="B781" t="s">
        <v>223</v>
      </c>
      <c r="C781" t="s">
        <v>215</v>
      </c>
    </row>
    <row r="782" spans="1:3" x14ac:dyDescent="0.3">
      <c r="A782">
        <v>779</v>
      </c>
      <c r="B782" t="s">
        <v>223</v>
      </c>
      <c r="C782" t="s">
        <v>215</v>
      </c>
    </row>
    <row r="783" spans="1:3" x14ac:dyDescent="0.3">
      <c r="A783">
        <v>780</v>
      </c>
      <c r="B783" t="s">
        <v>223</v>
      </c>
      <c r="C783" t="s">
        <v>215</v>
      </c>
    </row>
    <row r="784" spans="1:3" x14ac:dyDescent="0.3">
      <c r="A784">
        <v>781</v>
      </c>
      <c r="B784" t="s">
        <v>223</v>
      </c>
      <c r="C784" t="s">
        <v>215</v>
      </c>
    </row>
    <row r="785" spans="1:3" x14ac:dyDescent="0.3">
      <c r="A785">
        <v>782</v>
      </c>
      <c r="B785" t="s">
        <v>223</v>
      </c>
      <c r="C785" t="s">
        <v>215</v>
      </c>
    </row>
    <row r="786" spans="1:3" x14ac:dyDescent="0.3">
      <c r="A786">
        <v>783</v>
      </c>
      <c r="B786" t="s">
        <v>223</v>
      </c>
      <c r="C786" t="s">
        <v>215</v>
      </c>
    </row>
    <row r="787" spans="1:3" x14ac:dyDescent="0.3">
      <c r="A787">
        <v>784</v>
      </c>
      <c r="B787" t="s">
        <v>223</v>
      </c>
      <c r="C787" t="s">
        <v>215</v>
      </c>
    </row>
    <row r="788" spans="1:3" x14ac:dyDescent="0.3">
      <c r="A788">
        <v>785</v>
      </c>
      <c r="B788" t="s">
        <v>223</v>
      </c>
      <c r="C788" t="s">
        <v>215</v>
      </c>
    </row>
    <row r="789" spans="1:3" x14ac:dyDescent="0.3">
      <c r="A789">
        <v>786</v>
      </c>
      <c r="B789" t="s">
        <v>223</v>
      </c>
      <c r="C789" t="s">
        <v>215</v>
      </c>
    </row>
    <row r="790" spans="1:3" x14ac:dyDescent="0.3">
      <c r="A790">
        <v>787</v>
      </c>
      <c r="B790" t="s">
        <v>223</v>
      </c>
      <c r="C790" t="s">
        <v>215</v>
      </c>
    </row>
    <row r="791" spans="1:3" x14ac:dyDescent="0.3">
      <c r="A791">
        <v>788</v>
      </c>
      <c r="B791" t="s">
        <v>223</v>
      </c>
      <c r="C791" t="s">
        <v>215</v>
      </c>
    </row>
    <row r="792" spans="1:3" x14ac:dyDescent="0.3">
      <c r="A792">
        <v>789</v>
      </c>
      <c r="B792" t="s">
        <v>223</v>
      </c>
      <c r="C792" t="s">
        <v>215</v>
      </c>
    </row>
    <row r="793" spans="1:3" x14ac:dyDescent="0.3">
      <c r="A793">
        <v>790</v>
      </c>
      <c r="B793" t="s">
        <v>223</v>
      </c>
      <c r="C793" t="s">
        <v>215</v>
      </c>
    </row>
    <row r="794" spans="1:3" x14ac:dyDescent="0.3">
      <c r="A794">
        <v>791</v>
      </c>
      <c r="B794" t="s">
        <v>223</v>
      </c>
      <c r="C794" t="s">
        <v>215</v>
      </c>
    </row>
    <row r="795" spans="1:3" x14ac:dyDescent="0.3">
      <c r="A795">
        <v>792</v>
      </c>
      <c r="B795" t="s">
        <v>223</v>
      </c>
      <c r="C795" t="s">
        <v>215</v>
      </c>
    </row>
    <row r="796" spans="1:3" x14ac:dyDescent="0.3">
      <c r="A796">
        <v>793</v>
      </c>
      <c r="B796" t="s">
        <v>223</v>
      </c>
      <c r="C796" t="s">
        <v>215</v>
      </c>
    </row>
    <row r="797" spans="1:3" x14ac:dyDescent="0.3">
      <c r="A797">
        <v>794</v>
      </c>
      <c r="B797" t="s">
        <v>223</v>
      </c>
      <c r="C797" t="s">
        <v>215</v>
      </c>
    </row>
    <row r="798" spans="1:3" x14ac:dyDescent="0.3">
      <c r="A798">
        <v>795</v>
      </c>
      <c r="B798" t="s">
        <v>223</v>
      </c>
      <c r="C798" t="s">
        <v>215</v>
      </c>
    </row>
    <row r="799" spans="1:3" x14ac:dyDescent="0.3">
      <c r="A799">
        <v>796</v>
      </c>
      <c r="B799" t="s">
        <v>223</v>
      </c>
      <c r="C799" t="s">
        <v>215</v>
      </c>
    </row>
    <row r="800" spans="1:3" x14ac:dyDescent="0.3">
      <c r="A800">
        <v>797</v>
      </c>
      <c r="B800" t="s">
        <v>223</v>
      </c>
      <c r="C800" t="s">
        <v>215</v>
      </c>
    </row>
    <row r="801" spans="1:3" x14ac:dyDescent="0.3">
      <c r="A801">
        <v>798</v>
      </c>
      <c r="B801" t="s">
        <v>223</v>
      </c>
      <c r="C801" t="s">
        <v>215</v>
      </c>
    </row>
    <row r="802" spans="1:3" x14ac:dyDescent="0.3">
      <c r="A802">
        <v>799</v>
      </c>
      <c r="B802" t="s">
        <v>223</v>
      </c>
      <c r="C802" t="s">
        <v>215</v>
      </c>
    </row>
    <row r="803" spans="1:3" x14ac:dyDescent="0.3">
      <c r="A803">
        <v>800</v>
      </c>
      <c r="B803" t="s">
        <v>223</v>
      </c>
      <c r="C803" t="s">
        <v>215</v>
      </c>
    </row>
    <row r="804" spans="1:3" x14ac:dyDescent="0.3">
      <c r="A804">
        <v>801</v>
      </c>
      <c r="B804" t="s">
        <v>223</v>
      </c>
      <c r="C804" t="s">
        <v>215</v>
      </c>
    </row>
    <row r="805" spans="1:3" x14ac:dyDescent="0.3">
      <c r="A805">
        <v>802</v>
      </c>
      <c r="B805" t="s">
        <v>223</v>
      </c>
      <c r="C805" t="s">
        <v>215</v>
      </c>
    </row>
    <row r="806" spans="1:3" x14ac:dyDescent="0.3">
      <c r="A806">
        <v>803</v>
      </c>
      <c r="B806" t="s">
        <v>223</v>
      </c>
      <c r="C806" t="s">
        <v>215</v>
      </c>
    </row>
    <row r="807" spans="1:3" x14ac:dyDescent="0.3">
      <c r="A807">
        <v>804</v>
      </c>
      <c r="B807" t="s">
        <v>223</v>
      </c>
      <c r="C807" t="s">
        <v>215</v>
      </c>
    </row>
    <row r="808" spans="1:3" x14ac:dyDescent="0.3">
      <c r="A808">
        <v>805</v>
      </c>
      <c r="B808" t="s">
        <v>223</v>
      </c>
      <c r="C808" t="s">
        <v>215</v>
      </c>
    </row>
    <row r="809" spans="1:3" x14ac:dyDescent="0.3">
      <c r="A809">
        <v>806</v>
      </c>
      <c r="B809" t="s">
        <v>223</v>
      </c>
      <c r="C809" t="s">
        <v>215</v>
      </c>
    </row>
    <row r="810" spans="1:3" x14ac:dyDescent="0.3">
      <c r="A810">
        <v>807</v>
      </c>
      <c r="B810" t="s">
        <v>223</v>
      </c>
      <c r="C810" t="s">
        <v>215</v>
      </c>
    </row>
    <row r="811" spans="1:3" x14ac:dyDescent="0.3">
      <c r="A811">
        <v>808</v>
      </c>
      <c r="B811" t="s">
        <v>223</v>
      </c>
      <c r="C811" t="s">
        <v>215</v>
      </c>
    </row>
    <row r="812" spans="1:3" x14ac:dyDescent="0.3">
      <c r="A812">
        <v>809</v>
      </c>
      <c r="B812" t="s">
        <v>223</v>
      </c>
      <c r="C812" t="s">
        <v>215</v>
      </c>
    </row>
    <row r="813" spans="1:3" x14ac:dyDescent="0.3">
      <c r="A813">
        <v>810</v>
      </c>
      <c r="B813" t="s">
        <v>223</v>
      </c>
      <c r="C813" t="s">
        <v>215</v>
      </c>
    </row>
    <row r="814" spans="1:3" x14ac:dyDescent="0.3">
      <c r="A814">
        <v>811</v>
      </c>
      <c r="B814" t="s">
        <v>223</v>
      </c>
      <c r="C814" t="s">
        <v>215</v>
      </c>
    </row>
    <row r="815" spans="1:3" x14ac:dyDescent="0.3">
      <c r="A815">
        <v>812</v>
      </c>
      <c r="B815" t="s">
        <v>223</v>
      </c>
      <c r="C815" t="s">
        <v>215</v>
      </c>
    </row>
    <row r="816" spans="1:3" x14ac:dyDescent="0.3">
      <c r="A816">
        <v>813</v>
      </c>
      <c r="B816" t="s">
        <v>223</v>
      </c>
      <c r="C816" t="s">
        <v>215</v>
      </c>
    </row>
    <row r="817" spans="1:3" x14ac:dyDescent="0.3">
      <c r="A817">
        <v>814</v>
      </c>
      <c r="B817" t="s">
        <v>223</v>
      </c>
      <c r="C817" t="s">
        <v>215</v>
      </c>
    </row>
    <row r="818" spans="1:3" x14ac:dyDescent="0.3">
      <c r="A818">
        <v>815</v>
      </c>
      <c r="B818" t="s">
        <v>223</v>
      </c>
      <c r="C818" t="s">
        <v>215</v>
      </c>
    </row>
    <row r="819" spans="1:3" x14ac:dyDescent="0.3">
      <c r="A819">
        <v>816</v>
      </c>
      <c r="B819" t="s">
        <v>223</v>
      </c>
      <c r="C819" t="s">
        <v>215</v>
      </c>
    </row>
    <row r="820" spans="1:3" x14ac:dyDescent="0.3">
      <c r="A820">
        <v>817</v>
      </c>
      <c r="B820" t="s">
        <v>223</v>
      </c>
      <c r="C820" t="s">
        <v>215</v>
      </c>
    </row>
    <row r="821" spans="1:3" x14ac:dyDescent="0.3">
      <c r="A821">
        <v>818</v>
      </c>
      <c r="B821" t="s">
        <v>223</v>
      </c>
      <c r="C821" t="s">
        <v>215</v>
      </c>
    </row>
    <row r="822" spans="1:3" x14ac:dyDescent="0.3">
      <c r="A822">
        <v>819</v>
      </c>
      <c r="B822" t="s">
        <v>223</v>
      </c>
      <c r="C822" t="s">
        <v>215</v>
      </c>
    </row>
    <row r="823" spans="1:3" x14ac:dyDescent="0.3">
      <c r="A823">
        <v>820</v>
      </c>
      <c r="B823" t="s">
        <v>223</v>
      </c>
      <c r="C823" t="s">
        <v>215</v>
      </c>
    </row>
    <row r="824" spans="1:3" x14ac:dyDescent="0.3">
      <c r="A824">
        <v>821</v>
      </c>
      <c r="B824" t="s">
        <v>223</v>
      </c>
      <c r="C824" t="s">
        <v>215</v>
      </c>
    </row>
    <row r="825" spans="1:3" x14ac:dyDescent="0.3">
      <c r="A825">
        <v>822</v>
      </c>
      <c r="B825" t="s">
        <v>223</v>
      </c>
      <c r="C825" t="s">
        <v>215</v>
      </c>
    </row>
    <row r="826" spans="1:3" x14ac:dyDescent="0.3">
      <c r="A826">
        <v>823</v>
      </c>
      <c r="B826" t="s">
        <v>223</v>
      </c>
      <c r="C826" t="s">
        <v>215</v>
      </c>
    </row>
    <row r="827" spans="1:3" x14ac:dyDescent="0.3">
      <c r="A827">
        <v>824</v>
      </c>
      <c r="B827" t="s">
        <v>223</v>
      </c>
      <c r="C827" t="s">
        <v>215</v>
      </c>
    </row>
    <row r="828" spans="1:3" x14ac:dyDescent="0.3">
      <c r="A828">
        <v>825</v>
      </c>
      <c r="B828" t="s">
        <v>223</v>
      </c>
      <c r="C828" t="s">
        <v>215</v>
      </c>
    </row>
    <row r="829" spans="1:3" x14ac:dyDescent="0.3">
      <c r="A829">
        <v>826</v>
      </c>
      <c r="B829" t="s">
        <v>223</v>
      </c>
      <c r="C829" t="s">
        <v>215</v>
      </c>
    </row>
    <row r="830" spans="1:3" x14ac:dyDescent="0.3">
      <c r="A830">
        <v>827</v>
      </c>
      <c r="B830" t="s">
        <v>223</v>
      </c>
      <c r="C830" t="s">
        <v>215</v>
      </c>
    </row>
    <row r="831" spans="1:3" x14ac:dyDescent="0.3">
      <c r="A831">
        <v>828</v>
      </c>
      <c r="B831" t="s">
        <v>223</v>
      </c>
      <c r="C831" t="s">
        <v>215</v>
      </c>
    </row>
    <row r="832" spans="1:3" x14ac:dyDescent="0.3">
      <c r="A832">
        <v>829</v>
      </c>
      <c r="B832" t="s">
        <v>223</v>
      </c>
      <c r="C832" t="s">
        <v>215</v>
      </c>
    </row>
    <row r="833" spans="1:3" x14ac:dyDescent="0.3">
      <c r="A833">
        <v>830</v>
      </c>
      <c r="B833" t="s">
        <v>223</v>
      </c>
      <c r="C833" t="s">
        <v>215</v>
      </c>
    </row>
    <row r="834" spans="1:3" x14ac:dyDescent="0.3">
      <c r="A834">
        <v>831</v>
      </c>
      <c r="B834" t="s">
        <v>223</v>
      </c>
      <c r="C834" t="s">
        <v>215</v>
      </c>
    </row>
    <row r="835" spans="1:3" x14ac:dyDescent="0.3">
      <c r="A835">
        <v>832</v>
      </c>
      <c r="B835" t="s">
        <v>223</v>
      </c>
      <c r="C835" t="s">
        <v>215</v>
      </c>
    </row>
    <row r="836" spans="1:3" x14ac:dyDescent="0.3">
      <c r="A836">
        <v>833</v>
      </c>
      <c r="B836" t="s">
        <v>223</v>
      </c>
      <c r="C836" t="s">
        <v>215</v>
      </c>
    </row>
    <row r="837" spans="1:3" x14ac:dyDescent="0.3">
      <c r="A837">
        <v>834</v>
      </c>
      <c r="B837" t="s">
        <v>223</v>
      </c>
      <c r="C837" t="s">
        <v>215</v>
      </c>
    </row>
    <row r="838" spans="1:3" x14ac:dyDescent="0.3">
      <c r="A838">
        <v>835</v>
      </c>
      <c r="B838" t="s">
        <v>223</v>
      </c>
      <c r="C838" t="s">
        <v>215</v>
      </c>
    </row>
    <row r="839" spans="1:3" x14ac:dyDescent="0.3">
      <c r="A839">
        <v>836</v>
      </c>
      <c r="B839" t="s">
        <v>223</v>
      </c>
      <c r="C839" t="s">
        <v>215</v>
      </c>
    </row>
    <row r="840" spans="1:3" x14ac:dyDescent="0.3">
      <c r="A840">
        <v>837</v>
      </c>
      <c r="B840" t="s">
        <v>223</v>
      </c>
      <c r="C840" t="s">
        <v>215</v>
      </c>
    </row>
    <row r="841" spans="1:3" x14ac:dyDescent="0.3">
      <c r="A841">
        <v>838</v>
      </c>
      <c r="B841" t="s">
        <v>223</v>
      </c>
      <c r="C841" t="s">
        <v>215</v>
      </c>
    </row>
    <row r="842" spans="1:3" x14ac:dyDescent="0.3">
      <c r="A842">
        <v>839</v>
      </c>
      <c r="B842" t="s">
        <v>223</v>
      </c>
      <c r="C842" t="s">
        <v>215</v>
      </c>
    </row>
    <row r="843" spans="1:3" x14ac:dyDescent="0.3">
      <c r="A843">
        <v>840</v>
      </c>
      <c r="B843" t="s">
        <v>223</v>
      </c>
      <c r="C843" t="s">
        <v>215</v>
      </c>
    </row>
    <row r="844" spans="1:3" x14ac:dyDescent="0.3">
      <c r="A844">
        <v>841</v>
      </c>
      <c r="B844" t="s">
        <v>223</v>
      </c>
      <c r="C844" t="s">
        <v>215</v>
      </c>
    </row>
    <row r="845" spans="1:3" x14ac:dyDescent="0.3">
      <c r="A845">
        <v>842</v>
      </c>
      <c r="B845" t="s">
        <v>223</v>
      </c>
      <c r="C845" t="s">
        <v>215</v>
      </c>
    </row>
    <row r="846" spans="1:3" x14ac:dyDescent="0.3">
      <c r="A846">
        <v>843</v>
      </c>
      <c r="B846" t="s">
        <v>223</v>
      </c>
      <c r="C846" t="s">
        <v>215</v>
      </c>
    </row>
    <row r="847" spans="1:3" x14ac:dyDescent="0.3">
      <c r="A847">
        <v>844</v>
      </c>
      <c r="B847" t="s">
        <v>223</v>
      </c>
      <c r="C847" t="s">
        <v>215</v>
      </c>
    </row>
    <row r="848" spans="1:3" x14ac:dyDescent="0.3">
      <c r="A848">
        <v>845</v>
      </c>
      <c r="B848" t="s">
        <v>223</v>
      </c>
      <c r="C848" t="s">
        <v>215</v>
      </c>
    </row>
    <row r="849" spans="1:3" x14ac:dyDescent="0.3">
      <c r="A849">
        <v>846</v>
      </c>
      <c r="B849" t="s">
        <v>223</v>
      </c>
      <c r="C849" t="s">
        <v>215</v>
      </c>
    </row>
    <row r="850" spans="1:3" x14ac:dyDescent="0.3">
      <c r="A850">
        <v>847</v>
      </c>
      <c r="B850" t="s">
        <v>223</v>
      </c>
      <c r="C850" t="s">
        <v>215</v>
      </c>
    </row>
    <row r="851" spans="1:3" x14ac:dyDescent="0.3">
      <c r="A851">
        <v>848</v>
      </c>
      <c r="B851" t="s">
        <v>223</v>
      </c>
      <c r="C851" t="s">
        <v>215</v>
      </c>
    </row>
    <row r="852" spans="1:3" x14ac:dyDescent="0.3">
      <c r="A852">
        <v>849</v>
      </c>
      <c r="B852" t="s">
        <v>223</v>
      </c>
      <c r="C852" t="s">
        <v>215</v>
      </c>
    </row>
    <row r="853" spans="1:3" x14ac:dyDescent="0.3">
      <c r="A853">
        <v>850</v>
      </c>
      <c r="B853" t="s">
        <v>223</v>
      </c>
      <c r="C853" t="s">
        <v>215</v>
      </c>
    </row>
    <row r="854" spans="1:3" x14ac:dyDescent="0.3">
      <c r="A854">
        <v>851</v>
      </c>
      <c r="B854" t="s">
        <v>223</v>
      </c>
      <c r="C854" t="s">
        <v>215</v>
      </c>
    </row>
    <row r="855" spans="1:3" x14ac:dyDescent="0.3">
      <c r="A855">
        <v>852</v>
      </c>
      <c r="B855" t="s">
        <v>223</v>
      </c>
      <c r="C855" t="s">
        <v>215</v>
      </c>
    </row>
    <row r="856" spans="1:3" x14ac:dyDescent="0.3">
      <c r="A856">
        <v>853</v>
      </c>
      <c r="B856" t="s">
        <v>223</v>
      </c>
      <c r="C856" t="s">
        <v>215</v>
      </c>
    </row>
    <row r="857" spans="1:3" x14ac:dyDescent="0.3">
      <c r="A857">
        <v>854</v>
      </c>
      <c r="B857" t="s">
        <v>223</v>
      </c>
      <c r="C857" t="s">
        <v>215</v>
      </c>
    </row>
    <row r="858" spans="1:3" x14ac:dyDescent="0.3">
      <c r="A858">
        <v>855</v>
      </c>
      <c r="B858" t="s">
        <v>223</v>
      </c>
      <c r="C858" t="s">
        <v>215</v>
      </c>
    </row>
    <row r="859" spans="1:3" x14ac:dyDescent="0.3">
      <c r="A859">
        <v>856</v>
      </c>
      <c r="B859" t="s">
        <v>223</v>
      </c>
      <c r="C859" t="s">
        <v>215</v>
      </c>
    </row>
    <row r="860" spans="1:3" x14ac:dyDescent="0.3">
      <c r="A860">
        <v>857</v>
      </c>
      <c r="B860" t="s">
        <v>223</v>
      </c>
      <c r="C860" t="s">
        <v>215</v>
      </c>
    </row>
    <row r="861" spans="1:3" x14ac:dyDescent="0.3">
      <c r="A861">
        <v>858</v>
      </c>
      <c r="B861" t="s">
        <v>223</v>
      </c>
      <c r="C861" t="s">
        <v>215</v>
      </c>
    </row>
    <row r="862" spans="1:3" x14ac:dyDescent="0.3">
      <c r="A862">
        <v>859</v>
      </c>
      <c r="B862" t="s">
        <v>223</v>
      </c>
      <c r="C862" t="s">
        <v>215</v>
      </c>
    </row>
    <row r="863" spans="1:3" x14ac:dyDescent="0.3">
      <c r="A863">
        <v>860</v>
      </c>
      <c r="B863" t="s">
        <v>223</v>
      </c>
      <c r="C863" t="s">
        <v>215</v>
      </c>
    </row>
    <row r="864" spans="1:3" x14ac:dyDescent="0.3">
      <c r="A864">
        <v>861</v>
      </c>
      <c r="B864" t="s">
        <v>223</v>
      </c>
      <c r="C864" t="s">
        <v>215</v>
      </c>
    </row>
    <row r="865" spans="1:3" x14ac:dyDescent="0.3">
      <c r="A865">
        <v>862</v>
      </c>
      <c r="B865" t="s">
        <v>223</v>
      </c>
      <c r="C865" t="s">
        <v>215</v>
      </c>
    </row>
    <row r="866" spans="1:3" x14ac:dyDescent="0.3">
      <c r="A866">
        <v>863</v>
      </c>
      <c r="B866" t="s">
        <v>223</v>
      </c>
      <c r="C866" t="s">
        <v>215</v>
      </c>
    </row>
    <row r="867" spans="1:3" x14ac:dyDescent="0.3">
      <c r="A867">
        <v>864</v>
      </c>
      <c r="B867" t="s">
        <v>223</v>
      </c>
      <c r="C867" t="s">
        <v>215</v>
      </c>
    </row>
    <row r="868" spans="1:3" x14ac:dyDescent="0.3">
      <c r="A868">
        <v>865</v>
      </c>
      <c r="B868" t="s">
        <v>223</v>
      </c>
      <c r="C868" t="s">
        <v>215</v>
      </c>
    </row>
    <row r="869" spans="1:3" x14ac:dyDescent="0.3">
      <c r="A869">
        <v>866</v>
      </c>
      <c r="B869" t="s">
        <v>223</v>
      </c>
      <c r="C869" t="s">
        <v>215</v>
      </c>
    </row>
    <row r="870" spans="1:3" x14ac:dyDescent="0.3">
      <c r="A870">
        <v>867</v>
      </c>
      <c r="B870" t="s">
        <v>223</v>
      </c>
      <c r="C870" t="s">
        <v>215</v>
      </c>
    </row>
    <row r="871" spans="1:3" x14ac:dyDescent="0.3">
      <c r="A871">
        <v>868</v>
      </c>
      <c r="B871" t="s">
        <v>223</v>
      </c>
      <c r="C871" t="s">
        <v>215</v>
      </c>
    </row>
    <row r="872" spans="1:3" x14ac:dyDescent="0.3">
      <c r="A872">
        <v>869</v>
      </c>
      <c r="B872" t="s">
        <v>223</v>
      </c>
      <c r="C872" t="s">
        <v>215</v>
      </c>
    </row>
    <row r="873" spans="1:3" x14ac:dyDescent="0.3">
      <c r="A873">
        <v>870</v>
      </c>
      <c r="B873" t="s">
        <v>223</v>
      </c>
      <c r="C873" t="s">
        <v>215</v>
      </c>
    </row>
    <row r="874" spans="1:3" x14ac:dyDescent="0.3">
      <c r="A874">
        <v>871</v>
      </c>
      <c r="B874" t="s">
        <v>223</v>
      </c>
      <c r="C874" t="s">
        <v>215</v>
      </c>
    </row>
    <row r="875" spans="1:3" x14ac:dyDescent="0.3">
      <c r="A875">
        <v>872</v>
      </c>
      <c r="B875" t="s">
        <v>223</v>
      </c>
      <c r="C875" t="s">
        <v>215</v>
      </c>
    </row>
    <row r="876" spans="1:3" x14ac:dyDescent="0.3">
      <c r="A876">
        <v>873</v>
      </c>
      <c r="B876" t="s">
        <v>223</v>
      </c>
      <c r="C876" t="s">
        <v>215</v>
      </c>
    </row>
    <row r="877" spans="1:3" x14ac:dyDescent="0.3">
      <c r="A877">
        <v>874</v>
      </c>
      <c r="B877" t="s">
        <v>223</v>
      </c>
      <c r="C877" t="s">
        <v>215</v>
      </c>
    </row>
    <row r="878" spans="1:3" x14ac:dyDescent="0.3">
      <c r="A878">
        <v>875</v>
      </c>
      <c r="B878" t="s">
        <v>223</v>
      </c>
      <c r="C878" t="s">
        <v>215</v>
      </c>
    </row>
    <row r="879" spans="1:3" x14ac:dyDescent="0.3">
      <c r="A879">
        <v>876</v>
      </c>
      <c r="B879" t="s">
        <v>223</v>
      </c>
      <c r="C879" t="s">
        <v>215</v>
      </c>
    </row>
    <row r="880" spans="1:3" x14ac:dyDescent="0.3">
      <c r="A880">
        <v>877</v>
      </c>
      <c r="B880" t="s">
        <v>223</v>
      </c>
      <c r="C880" t="s">
        <v>215</v>
      </c>
    </row>
    <row r="881" spans="1:3" x14ac:dyDescent="0.3">
      <c r="A881">
        <v>878</v>
      </c>
      <c r="B881" t="s">
        <v>223</v>
      </c>
      <c r="C881" t="s">
        <v>215</v>
      </c>
    </row>
    <row r="882" spans="1:3" x14ac:dyDescent="0.3">
      <c r="A882">
        <v>879</v>
      </c>
      <c r="B882" t="s">
        <v>223</v>
      </c>
      <c r="C882" t="s">
        <v>215</v>
      </c>
    </row>
    <row r="883" spans="1:3" x14ac:dyDescent="0.3">
      <c r="A883">
        <v>880</v>
      </c>
      <c r="B883" t="s">
        <v>223</v>
      </c>
      <c r="C883" t="s">
        <v>215</v>
      </c>
    </row>
    <row r="884" spans="1:3" x14ac:dyDescent="0.3">
      <c r="A884">
        <v>881</v>
      </c>
      <c r="B884" t="s">
        <v>223</v>
      </c>
      <c r="C884" t="s">
        <v>215</v>
      </c>
    </row>
    <row r="885" spans="1:3" x14ac:dyDescent="0.3">
      <c r="A885">
        <v>882</v>
      </c>
      <c r="B885" t="s">
        <v>223</v>
      </c>
      <c r="C885" t="s">
        <v>215</v>
      </c>
    </row>
    <row r="886" spans="1:3" x14ac:dyDescent="0.3">
      <c r="A886">
        <v>883</v>
      </c>
      <c r="B886" t="s">
        <v>223</v>
      </c>
      <c r="C886" t="s">
        <v>215</v>
      </c>
    </row>
    <row r="887" spans="1:3" x14ac:dyDescent="0.3">
      <c r="A887">
        <v>884</v>
      </c>
      <c r="B887" t="s">
        <v>223</v>
      </c>
      <c r="C887" t="s">
        <v>215</v>
      </c>
    </row>
    <row r="888" spans="1:3" x14ac:dyDescent="0.3">
      <c r="A888">
        <v>885</v>
      </c>
      <c r="B888" t="s">
        <v>223</v>
      </c>
      <c r="C888" t="s">
        <v>215</v>
      </c>
    </row>
    <row r="889" spans="1:3" x14ac:dyDescent="0.3">
      <c r="A889">
        <v>886</v>
      </c>
      <c r="B889" t="s">
        <v>223</v>
      </c>
      <c r="C889" t="s">
        <v>215</v>
      </c>
    </row>
    <row r="890" spans="1:3" x14ac:dyDescent="0.3">
      <c r="A890">
        <v>887</v>
      </c>
      <c r="B890" t="s">
        <v>223</v>
      </c>
      <c r="C890" t="s">
        <v>215</v>
      </c>
    </row>
    <row r="891" spans="1:3" x14ac:dyDescent="0.3">
      <c r="A891">
        <v>888</v>
      </c>
      <c r="B891" t="s">
        <v>223</v>
      </c>
      <c r="C891" t="s">
        <v>215</v>
      </c>
    </row>
    <row r="892" spans="1:3" x14ac:dyDescent="0.3">
      <c r="A892">
        <v>889</v>
      </c>
      <c r="B892" t="s">
        <v>223</v>
      </c>
      <c r="C892" t="s">
        <v>215</v>
      </c>
    </row>
    <row r="893" spans="1:3" x14ac:dyDescent="0.3">
      <c r="A893">
        <v>890</v>
      </c>
      <c r="B893" t="s">
        <v>223</v>
      </c>
      <c r="C893" t="s">
        <v>215</v>
      </c>
    </row>
    <row r="894" spans="1:3" x14ac:dyDescent="0.3">
      <c r="A894">
        <v>891</v>
      </c>
      <c r="B894" t="s">
        <v>223</v>
      </c>
      <c r="C894" t="s">
        <v>215</v>
      </c>
    </row>
    <row r="895" spans="1:3" x14ac:dyDescent="0.3">
      <c r="A895">
        <v>892</v>
      </c>
      <c r="B895" t="s">
        <v>223</v>
      </c>
      <c r="C895" t="s">
        <v>215</v>
      </c>
    </row>
    <row r="896" spans="1:3" x14ac:dyDescent="0.3">
      <c r="A896">
        <v>893</v>
      </c>
      <c r="B896" t="s">
        <v>223</v>
      </c>
      <c r="C896" t="s">
        <v>215</v>
      </c>
    </row>
    <row r="897" spans="1:3" x14ac:dyDescent="0.3">
      <c r="A897">
        <v>894</v>
      </c>
      <c r="B897" t="s">
        <v>223</v>
      </c>
      <c r="C897" t="s">
        <v>215</v>
      </c>
    </row>
    <row r="898" spans="1:3" x14ac:dyDescent="0.3">
      <c r="A898">
        <v>895</v>
      </c>
      <c r="B898" t="s">
        <v>223</v>
      </c>
      <c r="C898" t="s">
        <v>215</v>
      </c>
    </row>
    <row r="899" spans="1:3" x14ac:dyDescent="0.3">
      <c r="A899">
        <v>896</v>
      </c>
      <c r="B899" t="s">
        <v>223</v>
      </c>
      <c r="C899" t="s">
        <v>215</v>
      </c>
    </row>
    <row r="900" spans="1:3" x14ac:dyDescent="0.3">
      <c r="A900">
        <v>897</v>
      </c>
      <c r="B900" t="s">
        <v>223</v>
      </c>
      <c r="C900" t="s">
        <v>215</v>
      </c>
    </row>
    <row r="901" spans="1:3" x14ac:dyDescent="0.3">
      <c r="A901">
        <v>898</v>
      </c>
      <c r="B901" t="s">
        <v>223</v>
      </c>
      <c r="C901" t="s">
        <v>215</v>
      </c>
    </row>
    <row r="902" spans="1:3" x14ac:dyDescent="0.3">
      <c r="A902">
        <v>899</v>
      </c>
      <c r="B902" t="s">
        <v>223</v>
      </c>
      <c r="C902" t="s">
        <v>215</v>
      </c>
    </row>
    <row r="903" spans="1:3" x14ac:dyDescent="0.3">
      <c r="A903">
        <v>900</v>
      </c>
      <c r="B903" t="s">
        <v>223</v>
      </c>
      <c r="C903" t="s">
        <v>215</v>
      </c>
    </row>
    <row r="904" spans="1:3" x14ac:dyDescent="0.3">
      <c r="A904">
        <v>901</v>
      </c>
      <c r="B904" t="s">
        <v>223</v>
      </c>
      <c r="C904" t="s">
        <v>215</v>
      </c>
    </row>
    <row r="905" spans="1:3" x14ac:dyDescent="0.3">
      <c r="A905">
        <v>902</v>
      </c>
      <c r="B905" t="s">
        <v>223</v>
      </c>
      <c r="C905" t="s">
        <v>215</v>
      </c>
    </row>
    <row r="906" spans="1:3" x14ac:dyDescent="0.3">
      <c r="A906">
        <v>903</v>
      </c>
      <c r="B906" t="s">
        <v>223</v>
      </c>
      <c r="C906" t="s">
        <v>215</v>
      </c>
    </row>
    <row r="907" spans="1:3" x14ac:dyDescent="0.3">
      <c r="A907">
        <v>904</v>
      </c>
      <c r="B907" t="s">
        <v>223</v>
      </c>
      <c r="C907" t="s">
        <v>215</v>
      </c>
    </row>
    <row r="908" spans="1:3" x14ac:dyDescent="0.3">
      <c r="A908">
        <v>905</v>
      </c>
      <c r="B908" t="s">
        <v>223</v>
      </c>
      <c r="C908" t="s">
        <v>215</v>
      </c>
    </row>
    <row r="909" spans="1:3" x14ac:dyDescent="0.3">
      <c r="A909">
        <v>906</v>
      </c>
      <c r="B909" t="s">
        <v>223</v>
      </c>
      <c r="C909" t="s">
        <v>215</v>
      </c>
    </row>
    <row r="910" spans="1:3" x14ac:dyDescent="0.3">
      <c r="A910">
        <v>907</v>
      </c>
      <c r="B910" t="s">
        <v>223</v>
      </c>
      <c r="C910" t="s">
        <v>215</v>
      </c>
    </row>
    <row r="911" spans="1:3" x14ac:dyDescent="0.3">
      <c r="A911">
        <v>908</v>
      </c>
      <c r="B911" t="s">
        <v>223</v>
      </c>
      <c r="C911" t="s">
        <v>215</v>
      </c>
    </row>
    <row r="912" spans="1:3" x14ac:dyDescent="0.3">
      <c r="A912">
        <v>909</v>
      </c>
      <c r="B912" t="s">
        <v>223</v>
      </c>
      <c r="C912" t="s">
        <v>215</v>
      </c>
    </row>
    <row r="913" spans="1:3" x14ac:dyDescent="0.3">
      <c r="A913">
        <v>910</v>
      </c>
      <c r="B913" t="s">
        <v>223</v>
      </c>
      <c r="C913" t="s">
        <v>215</v>
      </c>
    </row>
    <row r="914" spans="1:3" x14ac:dyDescent="0.3">
      <c r="A914">
        <v>911</v>
      </c>
      <c r="B914" t="s">
        <v>223</v>
      </c>
      <c r="C914" t="s">
        <v>215</v>
      </c>
    </row>
    <row r="915" spans="1:3" x14ac:dyDescent="0.3">
      <c r="A915">
        <v>912</v>
      </c>
      <c r="B915" t="s">
        <v>223</v>
      </c>
      <c r="C915" t="s">
        <v>215</v>
      </c>
    </row>
    <row r="916" spans="1:3" x14ac:dyDescent="0.3">
      <c r="A916">
        <v>913</v>
      </c>
      <c r="B916" t="s">
        <v>223</v>
      </c>
      <c r="C916" t="s">
        <v>215</v>
      </c>
    </row>
    <row r="917" spans="1:3" x14ac:dyDescent="0.3">
      <c r="A917">
        <v>914</v>
      </c>
      <c r="B917" t="s">
        <v>223</v>
      </c>
      <c r="C917" t="s">
        <v>215</v>
      </c>
    </row>
    <row r="918" spans="1:3" x14ac:dyDescent="0.3">
      <c r="A918">
        <v>915</v>
      </c>
      <c r="B918" t="s">
        <v>223</v>
      </c>
      <c r="C918" t="s">
        <v>215</v>
      </c>
    </row>
    <row r="919" spans="1:3" x14ac:dyDescent="0.3">
      <c r="A919">
        <v>916</v>
      </c>
      <c r="B919" t="s">
        <v>223</v>
      </c>
      <c r="C919" t="s">
        <v>215</v>
      </c>
    </row>
    <row r="920" spans="1:3" x14ac:dyDescent="0.3">
      <c r="A920">
        <v>917</v>
      </c>
      <c r="B920" t="s">
        <v>223</v>
      </c>
      <c r="C920" t="s">
        <v>215</v>
      </c>
    </row>
    <row r="921" spans="1:3" x14ac:dyDescent="0.3">
      <c r="A921">
        <v>918</v>
      </c>
      <c r="B921" t="s">
        <v>223</v>
      </c>
      <c r="C921" t="s">
        <v>215</v>
      </c>
    </row>
    <row r="922" spans="1:3" x14ac:dyDescent="0.3">
      <c r="A922">
        <v>919</v>
      </c>
      <c r="B922" t="s">
        <v>223</v>
      </c>
      <c r="C922" t="s">
        <v>215</v>
      </c>
    </row>
    <row r="923" spans="1:3" x14ac:dyDescent="0.3">
      <c r="A923">
        <v>920</v>
      </c>
      <c r="B923" t="s">
        <v>223</v>
      </c>
      <c r="C923" t="s">
        <v>215</v>
      </c>
    </row>
    <row r="924" spans="1:3" x14ac:dyDescent="0.3">
      <c r="A924">
        <v>921</v>
      </c>
      <c r="B924" t="s">
        <v>223</v>
      </c>
      <c r="C924" t="s">
        <v>215</v>
      </c>
    </row>
    <row r="925" spans="1:3" x14ac:dyDescent="0.3">
      <c r="A925">
        <v>922</v>
      </c>
      <c r="B925" t="s">
        <v>223</v>
      </c>
      <c r="C925" t="s">
        <v>215</v>
      </c>
    </row>
    <row r="926" spans="1:3" x14ac:dyDescent="0.3">
      <c r="A926">
        <v>923</v>
      </c>
      <c r="B926" t="s">
        <v>223</v>
      </c>
      <c r="C926" t="s">
        <v>215</v>
      </c>
    </row>
    <row r="927" spans="1:3" x14ac:dyDescent="0.3">
      <c r="A927">
        <v>924</v>
      </c>
      <c r="B927" t="s">
        <v>223</v>
      </c>
      <c r="C927" t="s">
        <v>215</v>
      </c>
    </row>
    <row r="928" spans="1:3" x14ac:dyDescent="0.3">
      <c r="A928">
        <v>925</v>
      </c>
      <c r="B928" t="s">
        <v>223</v>
      </c>
      <c r="C928" t="s">
        <v>215</v>
      </c>
    </row>
    <row r="929" spans="1:3" x14ac:dyDescent="0.3">
      <c r="A929">
        <v>926</v>
      </c>
      <c r="B929" t="s">
        <v>223</v>
      </c>
      <c r="C929" t="s">
        <v>215</v>
      </c>
    </row>
    <row r="930" spans="1:3" x14ac:dyDescent="0.3">
      <c r="A930">
        <v>927</v>
      </c>
      <c r="B930" t="s">
        <v>223</v>
      </c>
      <c r="C930" t="s">
        <v>215</v>
      </c>
    </row>
    <row r="931" spans="1:3" x14ac:dyDescent="0.3">
      <c r="A931">
        <v>928</v>
      </c>
      <c r="B931" t="s">
        <v>223</v>
      </c>
      <c r="C931" t="s">
        <v>215</v>
      </c>
    </row>
    <row r="932" spans="1:3" x14ac:dyDescent="0.3">
      <c r="A932">
        <v>929</v>
      </c>
      <c r="B932" t="s">
        <v>223</v>
      </c>
      <c r="C932" t="s">
        <v>215</v>
      </c>
    </row>
    <row r="933" spans="1:3" x14ac:dyDescent="0.3">
      <c r="A933">
        <v>930</v>
      </c>
      <c r="B933" t="s">
        <v>223</v>
      </c>
      <c r="C933" t="s">
        <v>215</v>
      </c>
    </row>
    <row r="934" spans="1:3" x14ac:dyDescent="0.3">
      <c r="A934">
        <v>931</v>
      </c>
      <c r="B934" t="s">
        <v>223</v>
      </c>
      <c r="C934" t="s">
        <v>215</v>
      </c>
    </row>
    <row r="935" spans="1:3" x14ac:dyDescent="0.3">
      <c r="A935">
        <v>932</v>
      </c>
      <c r="B935" t="s">
        <v>223</v>
      </c>
      <c r="C935" t="s">
        <v>215</v>
      </c>
    </row>
    <row r="936" spans="1:3" x14ac:dyDescent="0.3">
      <c r="A936">
        <v>933</v>
      </c>
      <c r="B936" t="s">
        <v>223</v>
      </c>
      <c r="C936" t="s">
        <v>215</v>
      </c>
    </row>
    <row r="937" spans="1:3" x14ac:dyDescent="0.3">
      <c r="A937">
        <v>934</v>
      </c>
      <c r="B937" t="s">
        <v>223</v>
      </c>
      <c r="C937" t="s">
        <v>215</v>
      </c>
    </row>
    <row r="938" spans="1:3" x14ac:dyDescent="0.3">
      <c r="A938">
        <v>935</v>
      </c>
      <c r="B938" t="s">
        <v>223</v>
      </c>
      <c r="C938" t="s">
        <v>215</v>
      </c>
    </row>
    <row r="939" spans="1:3" x14ac:dyDescent="0.3">
      <c r="A939">
        <v>936</v>
      </c>
      <c r="B939" t="s">
        <v>223</v>
      </c>
      <c r="C939" t="s">
        <v>215</v>
      </c>
    </row>
    <row r="940" spans="1:3" x14ac:dyDescent="0.3">
      <c r="A940">
        <v>937</v>
      </c>
      <c r="B940" t="s">
        <v>223</v>
      </c>
      <c r="C940" t="s">
        <v>215</v>
      </c>
    </row>
    <row r="941" spans="1:3" x14ac:dyDescent="0.3">
      <c r="A941">
        <v>938</v>
      </c>
      <c r="B941" t="s">
        <v>223</v>
      </c>
      <c r="C941" t="s">
        <v>215</v>
      </c>
    </row>
    <row r="942" spans="1:3" x14ac:dyDescent="0.3">
      <c r="A942">
        <v>939</v>
      </c>
      <c r="B942" t="s">
        <v>223</v>
      </c>
      <c r="C942" t="s">
        <v>215</v>
      </c>
    </row>
    <row r="943" spans="1:3" x14ac:dyDescent="0.3">
      <c r="A943">
        <v>940</v>
      </c>
      <c r="B943" t="s">
        <v>223</v>
      </c>
      <c r="C943" t="s">
        <v>215</v>
      </c>
    </row>
    <row r="944" spans="1:3" x14ac:dyDescent="0.3">
      <c r="A944">
        <v>941</v>
      </c>
      <c r="B944" t="s">
        <v>223</v>
      </c>
      <c r="C944" t="s">
        <v>215</v>
      </c>
    </row>
    <row r="945" spans="1:3" x14ac:dyDescent="0.3">
      <c r="A945">
        <v>942</v>
      </c>
      <c r="B945" t="s">
        <v>223</v>
      </c>
      <c r="C945" t="s">
        <v>215</v>
      </c>
    </row>
    <row r="946" spans="1:3" x14ac:dyDescent="0.3">
      <c r="A946">
        <v>943</v>
      </c>
      <c r="B946" t="s">
        <v>223</v>
      </c>
      <c r="C946" t="s">
        <v>215</v>
      </c>
    </row>
    <row r="947" spans="1:3" x14ac:dyDescent="0.3">
      <c r="A947">
        <v>944</v>
      </c>
      <c r="B947" t="s">
        <v>223</v>
      </c>
      <c r="C947" t="s">
        <v>215</v>
      </c>
    </row>
    <row r="948" spans="1:3" x14ac:dyDescent="0.3">
      <c r="A948">
        <v>945</v>
      </c>
      <c r="B948" t="s">
        <v>223</v>
      </c>
      <c r="C948" t="s">
        <v>215</v>
      </c>
    </row>
    <row r="949" spans="1:3" x14ac:dyDescent="0.3">
      <c r="A949">
        <v>946</v>
      </c>
      <c r="B949" t="s">
        <v>223</v>
      </c>
      <c r="C949" t="s">
        <v>215</v>
      </c>
    </row>
    <row r="950" spans="1:3" x14ac:dyDescent="0.3">
      <c r="A950">
        <v>947</v>
      </c>
      <c r="B950" t="s">
        <v>223</v>
      </c>
      <c r="C950" t="s">
        <v>215</v>
      </c>
    </row>
    <row r="951" spans="1:3" x14ac:dyDescent="0.3">
      <c r="A951">
        <v>948</v>
      </c>
      <c r="B951" t="s">
        <v>223</v>
      </c>
      <c r="C951" t="s">
        <v>215</v>
      </c>
    </row>
    <row r="952" spans="1:3" x14ac:dyDescent="0.3">
      <c r="A952">
        <v>949</v>
      </c>
      <c r="B952" t="s">
        <v>223</v>
      </c>
      <c r="C952" t="s">
        <v>215</v>
      </c>
    </row>
    <row r="953" spans="1:3" x14ac:dyDescent="0.3">
      <c r="A953">
        <v>950</v>
      </c>
      <c r="B953" t="s">
        <v>223</v>
      </c>
      <c r="C953" t="s">
        <v>215</v>
      </c>
    </row>
    <row r="954" spans="1:3" x14ac:dyDescent="0.3">
      <c r="A954">
        <v>951</v>
      </c>
      <c r="B954" t="s">
        <v>223</v>
      </c>
      <c r="C954" t="s">
        <v>215</v>
      </c>
    </row>
    <row r="955" spans="1:3" x14ac:dyDescent="0.3">
      <c r="A955">
        <v>952</v>
      </c>
      <c r="B955" t="s">
        <v>223</v>
      </c>
      <c r="C955" t="s">
        <v>215</v>
      </c>
    </row>
    <row r="956" spans="1:3" x14ac:dyDescent="0.3">
      <c r="A956">
        <v>953</v>
      </c>
      <c r="B956" t="s">
        <v>223</v>
      </c>
      <c r="C956" t="s">
        <v>215</v>
      </c>
    </row>
    <row r="957" spans="1:3" x14ac:dyDescent="0.3">
      <c r="A957">
        <v>954</v>
      </c>
      <c r="B957" t="s">
        <v>223</v>
      </c>
      <c r="C957" t="s">
        <v>215</v>
      </c>
    </row>
    <row r="958" spans="1:3" x14ac:dyDescent="0.3">
      <c r="A958">
        <v>955</v>
      </c>
      <c r="B958" t="s">
        <v>223</v>
      </c>
      <c r="C958" t="s">
        <v>215</v>
      </c>
    </row>
    <row r="959" spans="1:3" x14ac:dyDescent="0.3">
      <c r="A959">
        <v>956</v>
      </c>
      <c r="B959" t="s">
        <v>223</v>
      </c>
      <c r="C959" t="s">
        <v>215</v>
      </c>
    </row>
    <row r="960" spans="1:3" x14ac:dyDescent="0.3">
      <c r="A960">
        <v>957</v>
      </c>
      <c r="B960" t="s">
        <v>223</v>
      </c>
      <c r="C960" t="s">
        <v>215</v>
      </c>
    </row>
    <row r="961" spans="1:3" x14ac:dyDescent="0.3">
      <c r="A961">
        <v>958</v>
      </c>
      <c r="B961" t="s">
        <v>223</v>
      </c>
      <c r="C961" t="s">
        <v>215</v>
      </c>
    </row>
    <row r="962" spans="1:3" x14ac:dyDescent="0.3">
      <c r="A962">
        <v>959</v>
      </c>
      <c r="B962" t="s">
        <v>223</v>
      </c>
      <c r="C962" t="s">
        <v>215</v>
      </c>
    </row>
    <row r="963" spans="1:3" x14ac:dyDescent="0.3">
      <c r="A963">
        <v>960</v>
      </c>
      <c r="B963" t="s">
        <v>223</v>
      </c>
      <c r="C963" t="s">
        <v>215</v>
      </c>
    </row>
    <row r="964" spans="1:3" x14ac:dyDescent="0.3">
      <c r="A964">
        <v>961</v>
      </c>
      <c r="B964" t="s">
        <v>223</v>
      </c>
      <c r="C964" t="s">
        <v>215</v>
      </c>
    </row>
    <row r="965" spans="1:3" x14ac:dyDescent="0.3">
      <c r="A965">
        <v>962</v>
      </c>
      <c r="B965" t="s">
        <v>223</v>
      </c>
      <c r="C965" t="s">
        <v>215</v>
      </c>
    </row>
    <row r="966" spans="1:3" x14ac:dyDescent="0.3">
      <c r="A966">
        <v>963</v>
      </c>
      <c r="B966" t="s">
        <v>223</v>
      </c>
      <c r="C966" t="s">
        <v>215</v>
      </c>
    </row>
    <row r="967" spans="1:3" x14ac:dyDescent="0.3">
      <c r="A967">
        <v>964</v>
      </c>
      <c r="B967" t="s">
        <v>223</v>
      </c>
      <c r="C967" t="s">
        <v>215</v>
      </c>
    </row>
    <row r="968" spans="1:3" x14ac:dyDescent="0.3">
      <c r="A968">
        <v>965</v>
      </c>
      <c r="B968" t="s">
        <v>223</v>
      </c>
      <c r="C968" t="s">
        <v>215</v>
      </c>
    </row>
    <row r="969" spans="1:3" x14ac:dyDescent="0.3">
      <c r="A969">
        <v>966</v>
      </c>
      <c r="B969" t="s">
        <v>223</v>
      </c>
      <c r="C969" t="s">
        <v>215</v>
      </c>
    </row>
    <row r="970" spans="1:3" x14ac:dyDescent="0.3">
      <c r="A970">
        <v>967</v>
      </c>
      <c r="B970" t="s">
        <v>223</v>
      </c>
      <c r="C970" t="s">
        <v>215</v>
      </c>
    </row>
    <row r="971" spans="1:3" x14ac:dyDescent="0.3">
      <c r="A971">
        <v>968</v>
      </c>
      <c r="B971" t="s">
        <v>223</v>
      </c>
      <c r="C971" t="s">
        <v>215</v>
      </c>
    </row>
    <row r="972" spans="1:3" x14ac:dyDescent="0.3">
      <c r="A972">
        <v>969</v>
      </c>
      <c r="B972" t="s">
        <v>223</v>
      </c>
      <c r="C972" t="s">
        <v>215</v>
      </c>
    </row>
    <row r="973" spans="1:3" x14ac:dyDescent="0.3">
      <c r="A973">
        <v>970</v>
      </c>
      <c r="B973" t="s">
        <v>223</v>
      </c>
      <c r="C973" t="s">
        <v>215</v>
      </c>
    </row>
    <row r="974" spans="1:3" x14ac:dyDescent="0.3">
      <c r="A974">
        <v>971</v>
      </c>
      <c r="B974" t="s">
        <v>223</v>
      </c>
      <c r="C974" t="s">
        <v>215</v>
      </c>
    </row>
    <row r="975" spans="1:3" x14ac:dyDescent="0.3">
      <c r="A975">
        <v>972</v>
      </c>
      <c r="B975" t="s">
        <v>223</v>
      </c>
      <c r="C975" t="s">
        <v>215</v>
      </c>
    </row>
    <row r="976" spans="1:3" x14ac:dyDescent="0.3">
      <c r="A976">
        <v>973</v>
      </c>
      <c r="B976" t="s">
        <v>223</v>
      </c>
      <c r="C976" t="s">
        <v>215</v>
      </c>
    </row>
    <row r="977" spans="1:3" x14ac:dyDescent="0.3">
      <c r="A977">
        <v>974</v>
      </c>
      <c r="B977" t="s">
        <v>223</v>
      </c>
      <c r="C977" t="s">
        <v>215</v>
      </c>
    </row>
    <row r="978" spans="1:3" x14ac:dyDescent="0.3">
      <c r="A978">
        <v>975</v>
      </c>
      <c r="B978" t="s">
        <v>223</v>
      </c>
      <c r="C978" t="s">
        <v>215</v>
      </c>
    </row>
    <row r="979" spans="1:3" x14ac:dyDescent="0.3">
      <c r="A979">
        <v>976</v>
      </c>
      <c r="B979" t="s">
        <v>223</v>
      </c>
      <c r="C979" t="s">
        <v>215</v>
      </c>
    </row>
    <row r="980" spans="1:3" x14ac:dyDescent="0.3">
      <c r="A980">
        <v>977</v>
      </c>
      <c r="B980" t="s">
        <v>223</v>
      </c>
      <c r="C980" t="s">
        <v>215</v>
      </c>
    </row>
    <row r="981" spans="1:3" x14ac:dyDescent="0.3">
      <c r="A981">
        <v>978</v>
      </c>
      <c r="B981" t="s">
        <v>223</v>
      </c>
      <c r="C981" t="s">
        <v>215</v>
      </c>
    </row>
    <row r="982" spans="1:3" x14ac:dyDescent="0.3">
      <c r="A982">
        <v>979</v>
      </c>
      <c r="B982" t="s">
        <v>223</v>
      </c>
      <c r="C982" t="s">
        <v>215</v>
      </c>
    </row>
    <row r="983" spans="1:3" x14ac:dyDescent="0.3">
      <c r="A983">
        <v>980</v>
      </c>
      <c r="B983" t="s">
        <v>223</v>
      </c>
      <c r="C983" t="s">
        <v>215</v>
      </c>
    </row>
    <row r="984" spans="1:3" x14ac:dyDescent="0.3">
      <c r="A984">
        <v>981</v>
      </c>
      <c r="B984" t="s">
        <v>223</v>
      </c>
      <c r="C984" t="s">
        <v>215</v>
      </c>
    </row>
    <row r="985" spans="1:3" x14ac:dyDescent="0.3">
      <c r="A985">
        <v>982</v>
      </c>
      <c r="B985" t="s">
        <v>223</v>
      </c>
      <c r="C985" t="s">
        <v>215</v>
      </c>
    </row>
    <row r="986" spans="1:3" x14ac:dyDescent="0.3">
      <c r="A986">
        <v>983</v>
      </c>
      <c r="B986" t="s">
        <v>223</v>
      </c>
      <c r="C986" t="s">
        <v>215</v>
      </c>
    </row>
    <row r="987" spans="1:3" x14ac:dyDescent="0.3">
      <c r="A987">
        <v>984</v>
      </c>
      <c r="B987" t="s">
        <v>223</v>
      </c>
      <c r="C987" t="s">
        <v>215</v>
      </c>
    </row>
    <row r="988" spans="1:3" x14ac:dyDescent="0.3">
      <c r="A988">
        <v>985</v>
      </c>
      <c r="B988" t="s">
        <v>223</v>
      </c>
      <c r="C988" t="s">
        <v>215</v>
      </c>
    </row>
    <row r="989" spans="1:3" x14ac:dyDescent="0.3">
      <c r="A989">
        <v>986</v>
      </c>
      <c r="B989" t="s">
        <v>223</v>
      </c>
      <c r="C989" t="s">
        <v>215</v>
      </c>
    </row>
    <row r="990" spans="1:3" x14ac:dyDescent="0.3">
      <c r="A990">
        <v>987</v>
      </c>
      <c r="B990" t="s">
        <v>223</v>
      </c>
      <c r="C990" t="s">
        <v>215</v>
      </c>
    </row>
    <row r="991" spans="1:3" x14ac:dyDescent="0.3">
      <c r="A991">
        <v>988</v>
      </c>
      <c r="B991" t="s">
        <v>223</v>
      </c>
      <c r="C991" t="s">
        <v>215</v>
      </c>
    </row>
    <row r="992" spans="1:3" x14ac:dyDescent="0.3">
      <c r="A992">
        <v>989</v>
      </c>
      <c r="B992" t="s">
        <v>223</v>
      </c>
      <c r="C992" t="s">
        <v>215</v>
      </c>
    </row>
    <row r="993" spans="1:3" x14ac:dyDescent="0.3">
      <c r="A993">
        <v>990</v>
      </c>
      <c r="B993" t="s">
        <v>223</v>
      </c>
      <c r="C993" t="s">
        <v>215</v>
      </c>
    </row>
    <row r="994" spans="1:3" x14ac:dyDescent="0.3">
      <c r="A994">
        <v>991</v>
      </c>
      <c r="B994" t="s">
        <v>223</v>
      </c>
      <c r="C994" t="s">
        <v>215</v>
      </c>
    </row>
    <row r="995" spans="1:3" x14ac:dyDescent="0.3">
      <c r="A995">
        <v>992</v>
      </c>
      <c r="B995" t="s">
        <v>223</v>
      </c>
      <c r="C995" t="s">
        <v>215</v>
      </c>
    </row>
    <row r="996" spans="1:3" x14ac:dyDescent="0.3">
      <c r="A996">
        <v>993</v>
      </c>
      <c r="B996" t="s">
        <v>223</v>
      </c>
      <c r="C996" t="s">
        <v>215</v>
      </c>
    </row>
    <row r="997" spans="1:3" x14ac:dyDescent="0.3">
      <c r="A997">
        <v>994</v>
      </c>
      <c r="B997" t="s">
        <v>223</v>
      </c>
      <c r="C997" t="s">
        <v>215</v>
      </c>
    </row>
    <row r="998" spans="1:3" x14ac:dyDescent="0.3">
      <c r="A998">
        <v>995</v>
      </c>
      <c r="B998" t="s">
        <v>223</v>
      </c>
      <c r="C998" t="s">
        <v>215</v>
      </c>
    </row>
    <row r="999" spans="1:3" x14ac:dyDescent="0.3">
      <c r="A999">
        <v>996</v>
      </c>
      <c r="B999" t="s">
        <v>223</v>
      </c>
      <c r="C999" t="s">
        <v>215</v>
      </c>
    </row>
    <row r="1000" spans="1:3" x14ac:dyDescent="0.3">
      <c r="A1000">
        <v>997</v>
      </c>
      <c r="B1000" t="s">
        <v>223</v>
      </c>
      <c r="C1000" t="s">
        <v>215</v>
      </c>
    </row>
    <row r="1001" spans="1:3" x14ac:dyDescent="0.3">
      <c r="A1001">
        <v>998</v>
      </c>
      <c r="B1001" t="s">
        <v>223</v>
      </c>
      <c r="C1001" t="s">
        <v>215</v>
      </c>
    </row>
    <row r="1002" spans="1:3" x14ac:dyDescent="0.3">
      <c r="A1002">
        <v>999</v>
      </c>
      <c r="B1002" t="s">
        <v>223</v>
      </c>
      <c r="C1002" t="s">
        <v>215</v>
      </c>
    </row>
    <row r="1003" spans="1:3" x14ac:dyDescent="0.3">
      <c r="A1003">
        <v>1000</v>
      </c>
      <c r="B1003" t="s">
        <v>223</v>
      </c>
      <c r="C1003" t="s">
        <v>215</v>
      </c>
    </row>
    <row r="1004" spans="1:3" x14ac:dyDescent="0.3">
      <c r="A1004">
        <v>1001</v>
      </c>
      <c r="B1004" t="s">
        <v>223</v>
      </c>
      <c r="C1004" t="s">
        <v>215</v>
      </c>
    </row>
    <row r="1005" spans="1:3" x14ac:dyDescent="0.3">
      <c r="A1005">
        <v>1002</v>
      </c>
      <c r="B1005" t="s">
        <v>223</v>
      </c>
      <c r="C1005" t="s">
        <v>215</v>
      </c>
    </row>
    <row r="1006" spans="1:3" x14ac:dyDescent="0.3">
      <c r="A1006">
        <v>1003</v>
      </c>
      <c r="B1006" t="s">
        <v>223</v>
      </c>
      <c r="C1006" t="s">
        <v>215</v>
      </c>
    </row>
    <row r="1007" spans="1:3" x14ac:dyDescent="0.3">
      <c r="A1007">
        <v>1004</v>
      </c>
      <c r="B1007" t="s">
        <v>223</v>
      </c>
      <c r="C1007" t="s">
        <v>215</v>
      </c>
    </row>
    <row r="1008" spans="1:3" x14ac:dyDescent="0.3">
      <c r="A1008">
        <v>1005</v>
      </c>
      <c r="B1008" t="s">
        <v>223</v>
      </c>
      <c r="C1008" t="s">
        <v>215</v>
      </c>
    </row>
    <row r="1009" spans="1:3" x14ac:dyDescent="0.3">
      <c r="A1009">
        <v>1006</v>
      </c>
      <c r="B1009" t="s">
        <v>223</v>
      </c>
      <c r="C1009" t="s">
        <v>215</v>
      </c>
    </row>
    <row r="1010" spans="1:3" x14ac:dyDescent="0.3">
      <c r="A1010">
        <v>1007</v>
      </c>
      <c r="B1010" t="s">
        <v>223</v>
      </c>
      <c r="C1010" t="s">
        <v>215</v>
      </c>
    </row>
    <row r="1011" spans="1:3" x14ac:dyDescent="0.3">
      <c r="A1011">
        <v>1008</v>
      </c>
      <c r="B1011" t="s">
        <v>223</v>
      </c>
      <c r="C1011" t="s">
        <v>215</v>
      </c>
    </row>
    <row r="1012" spans="1:3" x14ac:dyDescent="0.3">
      <c r="A1012">
        <v>1009</v>
      </c>
      <c r="B1012" t="s">
        <v>223</v>
      </c>
      <c r="C1012" t="s">
        <v>215</v>
      </c>
    </row>
    <row r="1013" spans="1:3" x14ac:dyDescent="0.3">
      <c r="A1013">
        <v>1010</v>
      </c>
      <c r="B1013" t="s">
        <v>223</v>
      </c>
      <c r="C1013" t="s">
        <v>215</v>
      </c>
    </row>
    <row r="1014" spans="1:3" x14ac:dyDescent="0.3">
      <c r="A1014">
        <v>1011</v>
      </c>
      <c r="B1014" t="s">
        <v>223</v>
      </c>
      <c r="C1014" t="s">
        <v>215</v>
      </c>
    </row>
    <row r="1015" spans="1:3" x14ac:dyDescent="0.3">
      <c r="A1015">
        <v>1012</v>
      </c>
      <c r="B1015" t="s">
        <v>223</v>
      </c>
      <c r="C1015" t="s">
        <v>215</v>
      </c>
    </row>
    <row r="1016" spans="1:3" x14ac:dyDescent="0.3">
      <c r="A1016">
        <v>1013</v>
      </c>
      <c r="B1016" t="s">
        <v>223</v>
      </c>
      <c r="C1016" t="s">
        <v>215</v>
      </c>
    </row>
    <row r="1017" spans="1:3" x14ac:dyDescent="0.3">
      <c r="A1017">
        <v>1014</v>
      </c>
      <c r="B1017" t="s">
        <v>223</v>
      </c>
      <c r="C1017" t="s">
        <v>215</v>
      </c>
    </row>
    <row r="1018" spans="1:3" x14ac:dyDescent="0.3">
      <c r="A1018">
        <v>1015</v>
      </c>
      <c r="B1018" t="s">
        <v>223</v>
      </c>
      <c r="C1018" t="s">
        <v>215</v>
      </c>
    </row>
    <row r="1019" spans="1:3" x14ac:dyDescent="0.3">
      <c r="A1019">
        <v>1016</v>
      </c>
      <c r="B1019" t="s">
        <v>223</v>
      </c>
      <c r="C1019" t="s">
        <v>215</v>
      </c>
    </row>
    <row r="1020" spans="1:3" x14ac:dyDescent="0.3">
      <c r="A1020">
        <v>1017</v>
      </c>
      <c r="B1020" t="s">
        <v>223</v>
      </c>
      <c r="C1020" t="s">
        <v>215</v>
      </c>
    </row>
    <row r="1021" spans="1:3" x14ac:dyDescent="0.3">
      <c r="A1021">
        <v>1018</v>
      </c>
      <c r="B1021" t="s">
        <v>223</v>
      </c>
      <c r="C1021" t="s">
        <v>215</v>
      </c>
    </row>
    <row r="1022" spans="1:3" x14ac:dyDescent="0.3">
      <c r="A1022">
        <v>1019</v>
      </c>
      <c r="B1022" t="s">
        <v>223</v>
      </c>
      <c r="C1022" t="s">
        <v>215</v>
      </c>
    </row>
    <row r="1023" spans="1:3" x14ac:dyDescent="0.3">
      <c r="A1023">
        <v>1020</v>
      </c>
      <c r="B1023" t="s">
        <v>223</v>
      </c>
      <c r="C1023" t="s">
        <v>215</v>
      </c>
    </row>
    <row r="1024" spans="1:3" x14ac:dyDescent="0.3">
      <c r="A1024">
        <v>1021</v>
      </c>
      <c r="B1024" t="s">
        <v>223</v>
      </c>
      <c r="C1024" t="s">
        <v>215</v>
      </c>
    </row>
    <row r="1025" spans="1:3" x14ac:dyDescent="0.3">
      <c r="A1025">
        <v>1022</v>
      </c>
      <c r="B1025" t="s">
        <v>223</v>
      </c>
      <c r="C1025" t="s">
        <v>215</v>
      </c>
    </row>
    <row r="1026" spans="1:3" x14ac:dyDescent="0.3">
      <c r="A1026">
        <v>1023</v>
      </c>
      <c r="B1026" t="s">
        <v>223</v>
      </c>
      <c r="C1026" t="s">
        <v>215</v>
      </c>
    </row>
    <row r="1027" spans="1:3" x14ac:dyDescent="0.3">
      <c r="A1027">
        <v>1024</v>
      </c>
      <c r="B1027" t="s">
        <v>223</v>
      </c>
      <c r="C1027" t="s">
        <v>215</v>
      </c>
    </row>
    <row r="1028" spans="1:3" x14ac:dyDescent="0.3">
      <c r="A1028">
        <v>1025</v>
      </c>
      <c r="B1028" t="s">
        <v>223</v>
      </c>
      <c r="C1028" t="s">
        <v>215</v>
      </c>
    </row>
    <row r="1029" spans="1:3" x14ac:dyDescent="0.3">
      <c r="A1029">
        <v>1026</v>
      </c>
      <c r="B1029" t="s">
        <v>223</v>
      </c>
      <c r="C1029" t="s">
        <v>215</v>
      </c>
    </row>
    <row r="1030" spans="1:3" x14ac:dyDescent="0.3">
      <c r="A1030">
        <v>1027</v>
      </c>
      <c r="B1030" t="s">
        <v>223</v>
      </c>
      <c r="C1030" t="s">
        <v>215</v>
      </c>
    </row>
    <row r="1031" spans="1:3" x14ac:dyDescent="0.3">
      <c r="A1031">
        <v>1028</v>
      </c>
      <c r="B1031" t="s">
        <v>223</v>
      </c>
      <c r="C1031" t="s">
        <v>215</v>
      </c>
    </row>
    <row r="1032" spans="1:3" x14ac:dyDescent="0.3">
      <c r="A1032">
        <v>1029</v>
      </c>
      <c r="B1032" t="s">
        <v>223</v>
      </c>
      <c r="C1032" t="s">
        <v>215</v>
      </c>
    </row>
    <row r="1033" spans="1:3" x14ac:dyDescent="0.3">
      <c r="A1033">
        <v>1030</v>
      </c>
      <c r="B1033" t="s">
        <v>223</v>
      </c>
      <c r="C1033" t="s">
        <v>215</v>
      </c>
    </row>
    <row r="1034" spans="1:3" x14ac:dyDescent="0.3">
      <c r="A1034">
        <v>1031</v>
      </c>
      <c r="B1034" t="s">
        <v>223</v>
      </c>
      <c r="C1034" t="s">
        <v>215</v>
      </c>
    </row>
    <row r="1035" spans="1:3" x14ac:dyDescent="0.3">
      <c r="A1035">
        <v>1032</v>
      </c>
      <c r="B1035" t="s">
        <v>223</v>
      </c>
      <c r="C1035" t="s">
        <v>215</v>
      </c>
    </row>
    <row r="1036" spans="1:3" x14ac:dyDescent="0.3">
      <c r="A1036">
        <v>1033</v>
      </c>
      <c r="B1036" t="s">
        <v>223</v>
      </c>
      <c r="C1036" t="s">
        <v>215</v>
      </c>
    </row>
    <row r="1037" spans="1:3" x14ac:dyDescent="0.3">
      <c r="A1037">
        <v>1034</v>
      </c>
      <c r="B1037" t="s">
        <v>223</v>
      </c>
      <c r="C1037" t="s">
        <v>215</v>
      </c>
    </row>
    <row r="1038" spans="1:3" x14ac:dyDescent="0.3">
      <c r="A1038">
        <v>1035</v>
      </c>
      <c r="B1038" t="s">
        <v>223</v>
      </c>
      <c r="C1038" t="s">
        <v>215</v>
      </c>
    </row>
    <row r="1039" spans="1:3" x14ac:dyDescent="0.3">
      <c r="A1039">
        <v>1036</v>
      </c>
      <c r="B1039" t="s">
        <v>223</v>
      </c>
      <c r="C1039" t="s">
        <v>215</v>
      </c>
    </row>
    <row r="1040" spans="1:3" x14ac:dyDescent="0.3">
      <c r="A1040">
        <v>1037</v>
      </c>
      <c r="B1040" t="s">
        <v>223</v>
      </c>
      <c r="C1040" t="s">
        <v>215</v>
      </c>
    </row>
    <row r="1041" spans="1:3" x14ac:dyDescent="0.3">
      <c r="A1041">
        <v>1038</v>
      </c>
      <c r="B1041" t="s">
        <v>223</v>
      </c>
      <c r="C1041" t="s">
        <v>215</v>
      </c>
    </row>
    <row r="1042" spans="1:3" x14ac:dyDescent="0.3">
      <c r="A1042">
        <v>1039</v>
      </c>
      <c r="B1042" t="s">
        <v>223</v>
      </c>
      <c r="C1042" t="s">
        <v>215</v>
      </c>
    </row>
    <row r="1043" spans="1:3" x14ac:dyDescent="0.3">
      <c r="A1043">
        <v>1040</v>
      </c>
      <c r="B1043" t="s">
        <v>223</v>
      </c>
      <c r="C1043" t="s">
        <v>215</v>
      </c>
    </row>
    <row r="1044" spans="1:3" x14ac:dyDescent="0.3">
      <c r="A1044">
        <v>1041</v>
      </c>
      <c r="B1044" t="s">
        <v>223</v>
      </c>
      <c r="C1044" t="s">
        <v>215</v>
      </c>
    </row>
    <row r="1045" spans="1:3" x14ac:dyDescent="0.3">
      <c r="A1045">
        <v>1042</v>
      </c>
      <c r="B1045" t="s">
        <v>223</v>
      </c>
      <c r="C1045" t="s">
        <v>215</v>
      </c>
    </row>
    <row r="1046" spans="1:3" x14ac:dyDescent="0.3">
      <c r="A1046">
        <v>1043</v>
      </c>
      <c r="B1046" t="s">
        <v>223</v>
      </c>
      <c r="C1046" t="s">
        <v>215</v>
      </c>
    </row>
    <row r="1047" spans="1:3" x14ac:dyDescent="0.3">
      <c r="A1047">
        <v>1044</v>
      </c>
      <c r="B1047" t="s">
        <v>223</v>
      </c>
      <c r="C1047" t="s">
        <v>215</v>
      </c>
    </row>
    <row r="1048" spans="1:3" x14ac:dyDescent="0.3">
      <c r="A1048">
        <v>1045</v>
      </c>
      <c r="B1048" t="s">
        <v>223</v>
      </c>
      <c r="C1048" t="s">
        <v>215</v>
      </c>
    </row>
    <row r="1049" spans="1:3" x14ac:dyDescent="0.3">
      <c r="A1049">
        <v>1046</v>
      </c>
      <c r="B1049" t="s">
        <v>223</v>
      </c>
      <c r="C1049" t="s">
        <v>215</v>
      </c>
    </row>
    <row r="1050" spans="1:3" x14ac:dyDescent="0.3">
      <c r="A1050">
        <v>1047</v>
      </c>
      <c r="B1050" t="s">
        <v>223</v>
      </c>
      <c r="C1050" t="s">
        <v>215</v>
      </c>
    </row>
    <row r="1051" spans="1:3" x14ac:dyDescent="0.3">
      <c r="A1051">
        <v>1048</v>
      </c>
      <c r="B1051" t="s">
        <v>223</v>
      </c>
      <c r="C1051" t="s">
        <v>215</v>
      </c>
    </row>
    <row r="1052" spans="1:3" x14ac:dyDescent="0.3">
      <c r="A1052">
        <v>1049</v>
      </c>
      <c r="B1052" t="s">
        <v>223</v>
      </c>
      <c r="C1052" t="s">
        <v>215</v>
      </c>
    </row>
    <row r="1053" spans="1:3" x14ac:dyDescent="0.3">
      <c r="A1053">
        <v>1050</v>
      </c>
      <c r="B1053" t="s">
        <v>223</v>
      </c>
      <c r="C1053" t="s">
        <v>215</v>
      </c>
    </row>
    <row r="1054" spans="1:3" x14ac:dyDescent="0.3">
      <c r="A1054">
        <v>1051</v>
      </c>
      <c r="B1054" t="s">
        <v>223</v>
      </c>
      <c r="C1054" t="s">
        <v>215</v>
      </c>
    </row>
    <row r="1055" spans="1:3" x14ac:dyDescent="0.3">
      <c r="A1055">
        <v>1052</v>
      </c>
      <c r="B1055" t="s">
        <v>223</v>
      </c>
      <c r="C1055" t="s">
        <v>215</v>
      </c>
    </row>
    <row r="1056" spans="1:3" x14ac:dyDescent="0.3">
      <c r="A1056">
        <v>1053</v>
      </c>
      <c r="B1056" t="s">
        <v>223</v>
      </c>
      <c r="C1056" t="s">
        <v>215</v>
      </c>
    </row>
    <row r="1057" spans="1:3" x14ac:dyDescent="0.3">
      <c r="A1057">
        <v>1054</v>
      </c>
      <c r="B1057" t="s">
        <v>223</v>
      </c>
      <c r="C1057" t="s">
        <v>215</v>
      </c>
    </row>
    <row r="1058" spans="1:3" x14ac:dyDescent="0.3">
      <c r="A1058">
        <v>1055</v>
      </c>
      <c r="B1058" t="s">
        <v>223</v>
      </c>
      <c r="C1058" t="s">
        <v>215</v>
      </c>
    </row>
    <row r="1059" spans="1:3" x14ac:dyDescent="0.3">
      <c r="A1059">
        <v>1056</v>
      </c>
      <c r="B1059" t="s">
        <v>223</v>
      </c>
      <c r="C1059" t="s">
        <v>215</v>
      </c>
    </row>
    <row r="1060" spans="1:3" x14ac:dyDescent="0.3">
      <c r="A1060">
        <v>1057</v>
      </c>
      <c r="B1060" t="s">
        <v>223</v>
      </c>
      <c r="C1060" t="s">
        <v>215</v>
      </c>
    </row>
    <row r="1061" spans="1:3" x14ac:dyDescent="0.3">
      <c r="A1061">
        <v>1058</v>
      </c>
      <c r="B1061" t="s">
        <v>223</v>
      </c>
      <c r="C1061" t="s">
        <v>215</v>
      </c>
    </row>
    <row r="1062" spans="1:3" x14ac:dyDescent="0.3">
      <c r="A1062">
        <v>1059</v>
      </c>
      <c r="B1062" t="s">
        <v>223</v>
      </c>
      <c r="C1062" t="s">
        <v>215</v>
      </c>
    </row>
    <row r="1063" spans="1:3" x14ac:dyDescent="0.3">
      <c r="A1063">
        <v>1060</v>
      </c>
      <c r="B1063" t="s">
        <v>223</v>
      </c>
      <c r="C1063" t="s">
        <v>215</v>
      </c>
    </row>
    <row r="1064" spans="1:3" x14ac:dyDescent="0.3">
      <c r="A1064">
        <v>1061</v>
      </c>
      <c r="B1064" t="s">
        <v>223</v>
      </c>
      <c r="C1064" t="s">
        <v>215</v>
      </c>
    </row>
    <row r="1065" spans="1:3" x14ac:dyDescent="0.3">
      <c r="A1065">
        <v>1062</v>
      </c>
      <c r="B1065" t="s">
        <v>223</v>
      </c>
      <c r="C1065" t="s">
        <v>215</v>
      </c>
    </row>
    <row r="1066" spans="1:3" x14ac:dyDescent="0.3">
      <c r="A1066">
        <v>1063</v>
      </c>
      <c r="B1066" t="s">
        <v>223</v>
      </c>
      <c r="C1066" t="s">
        <v>215</v>
      </c>
    </row>
    <row r="1067" spans="1:3" x14ac:dyDescent="0.3">
      <c r="A1067">
        <v>1064</v>
      </c>
      <c r="B1067" t="s">
        <v>223</v>
      </c>
      <c r="C1067" t="s">
        <v>215</v>
      </c>
    </row>
    <row r="1068" spans="1:3" x14ac:dyDescent="0.3">
      <c r="A1068">
        <v>1065</v>
      </c>
      <c r="B1068" t="s">
        <v>223</v>
      </c>
      <c r="C1068" t="s">
        <v>215</v>
      </c>
    </row>
    <row r="1069" spans="1:3" x14ac:dyDescent="0.3">
      <c r="A1069">
        <v>1066</v>
      </c>
      <c r="B1069" t="s">
        <v>223</v>
      </c>
      <c r="C1069" t="s">
        <v>215</v>
      </c>
    </row>
    <row r="1070" spans="1:3" x14ac:dyDescent="0.3">
      <c r="A1070">
        <v>1067</v>
      </c>
      <c r="B1070" t="s">
        <v>223</v>
      </c>
      <c r="C1070" t="s">
        <v>215</v>
      </c>
    </row>
    <row r="1071" spans="1:3" x14ac:dyDescent="0.3">
      <c r="A1071">
        <v>1068</v>
      </c>
      <c r="B1071" t="s">
        <v>223</v>
      </c>
      <c r="C1071" t="s">
        <v>215</v>
      </c>
    </row>
    <row r="1072" spans="1:3" x14ac:dyDescent="0.3">
      <c r="A1072">
        <v>1069</v>
      </c>
      <c r="B1072" t="s">
        <v>223</v>
      </c>
      <c r="C1072" t="s">
        <v>215</v>
      </c>
    </row>
    <row r="1073" spans="1:3" x14ac:dyDescent="0.3">
      <c r="A1073">
        <v>1070</v>
      </c>
      <c r="B1073" t="s">
        <v>223</v>
      </c>
      <c r="C1073" t="s">
        <v>215</v>
      </c>
    </row>
    <row r="1074" spans="1:3" x14ac:dyDescent="0.3">
      <c r="A1074">
        <v>1071</v>
      </c>
      <c r="B1074" t="s">
        <v>223</v>
      </c>
      <c r="C1074" t="s">
        <v>215</v>
      </c>
    </row>
    <row r="1075" spans="1:3" x14ac:dyDescent="0.3">
      <c r="A1075">
        <v>1072</v>
      </c>
      <c r="B1075" t="s">
        <v>223</v>
      </c>
      <c r="C1075" t="s">
        <v>215</v>
      </c>
    </row>
    <row r="1076" spans="1:3" x14ac:dyDescent="0.3">
      <c r="A1076">
        <v>1073</v>
      </c>
      <c r="B1076" t="s">
        <v>223</v>
      </c>
      <c r="C1076" t="s">
        <v>215</v>
      </c>
    </row>
    <row r="1077" spans="1:3" x14ac:dyDescent="0.3">
      <c r="A1077">
        <v>1074</v>
      </c>
      <c r="B1077" t="s">
        <v>223</v>
      </c>
      <c r="C1077" t="s">
        <v>215</v>
      </c>
    </row>
    <row r="1078" spans="1:3" x14ac:dyDescent="0.3">
      <c r="A1078">
        <v>1075</v>
      </c>
      <c r="B1078" t="s">
        <v>223</v>
      </c>
      <c r="C1078" t="s">
        <v>215</v>
      </c>
    </row>
    <row r="1079" spans="1:3" x14ac:dyDescent="0.3">
      <c r="A1079">
        <v>1076</v>
      </c>
      <c r="B1079" t="s">
        <v>223</v>
      </c>
      <c r="C1079" t="s">
        <v>215</v>
      </c>
    </row>
    <row r="1080" spans="1:3" x14ac:dyDescent="0.3">
      <c r="A1080">
        <v>1077</v>
      </c>
      <c r="B1080" t="s">
        <v>223</v>
      </c>
      <c r="C1080" t="s">
        <v>215</v>
      </c>
    </row>
    <row r="1081" spans="1:3" x14ac:dyDescent="0.3">
      <c r="A1081">
        <v>1078</v>
      </c>
      <c r="B1081" t="s">
        <v>223</v>
      </c>
      <c r="C1081" t="s">
        <v>215</v>
      </c>
    </row>
    <row r="1082" spans="1:3" x14ac:dyDescent="0.3">
      <c r="A1082">
        <v>1079</v>
      </c>
      <c r="B1082" t="s">
        <v>223</v>
      </c>
      <c r="C1082" t="s">
        <v>215</v>
      </c>
    </row>
    <row r="1083" spans="1:3" x14ac:dyDescent="0.3">
      <c r="A1083">
        <v>1080</v>
      </c>
      <c r="B1083" t="s">
        <v>223</v>
      </c>
      <c r="C1083" t="s">
        <v>215</v>
      </c>
    </row>
    <row r="1084" spans="1:3" x14ac:dyDescent="0.3">
      <c r="A1084">
        <v>1081</v>
      </c>
      <c r="B1084" t="s">
        <v>223</v>
      </c>
      <c r="C1084" t="s">
        <v>215</v>
      </c>
    </row>
    <row r="1085" spans="1:3" x14ac:dyDescent="0.3">
      <c r="A1085">
        <v>1082</v>
      </c>
      <c r="B1085" t="s">
        <v>223</v>
      </c>
      <c r="C1085" t="s">
        <v>215</v>
      </c>
    </row>
    <row r="1086" spans="1:3" x14ac:dyDescent="0.3">
      <c r="A1086">
        <v>1083</v>
      </c>
      <c r="B1086" t="s">
        <v>223</v>
      </c>
      <c r="C1086" t="s">
        <v>215</v>
      </c>
    </row>
    <row r="1087" spans="1:3" x14ac:dyDescent="0.3">
      <c r="A1087">
        <v>1084</v>
      </c>
      <c r="B1087" t="s">
        <v>223</v>
      </c>
      <c r="C1087" t="s">
        <v>215</v>
      </c>
    </row>
    <row r="1088" spans="1:3" x14ac:dyDescent="0.3">
      <c r="A1088">
        <v>1085</v>
      </c>
      <c r="B1088" t="s">
        <v>223</v>
      </c>
      <c r="C1088" t="s">
        <v>215</v>
      </c>
    </row>
    <row r="1089" spans="1:3" x14ac:dyDescent="0.3">
      <c r="A1089">
        <v>1086</v>
      </c>
      <c r="B1089" t="s">
        <v>223</v>
      </c>
      <c r="C1089" t="s">
        <v>215</v>
      </c>
    </row>
    <row r="1090" spans="1:3" x14ac:dyDescent="0.3">
      <c r="A1090">
        <v>1087</v>
      </c>
      <c r="B1090" t="s">
        <v>223</v>
      </c>
      <c r="C1090" t="s">
        <v>215</v>
      </c>
    </row>
    <row r="1091" spans="1:3" x14ac:dyDescent="0.3">
      <c r="A1091">
        <v>1088</v>
      </c>
      <c r="B1091" t="s">
        <v>223</v>
      </c>
      <c r="C1091" t="s">
        <v>215</v>
      </c>
    </row>
    <row r="1092" spans="1:3" x14ac:dyDescent="0.3">
      <c r="A1092">
        <v>1089</v>
      </c>
      <c r="B1092" t="s">
        <v>223</v>
      </c>
      <c r="C1092" t="s">
        <v>215</v>
      </c>
    </row>
    <row r="1093" spans="1:3" x14ac:dyDescent="0.3">
      <c r="A1093">
        <v>1090</v>
      </c>
      <c r="B1093" t="s">
        <v>223</v>
      </c>
      <c r="C1093" t="s">
        <v>215</v>
      </c>
    </row>
    <row r="1094" spans="1:3" x14ac:dyDescent="0.3">
      <c r="A1094">
        <v>1091</v>
      </c>
      <c r="B1094" t="s">
        <v>223</v>
      </c>
      <c r="C1094" t="s">
        <v>215</v>
      </c>
    </row>
    <row r="1095" spans="1:3" x14ac:dyDescent="0.3">
      <c r="A1095">
        <v>1092</v>
      </c>
      <c r="B1095" t="s">
        <v>223</v>
      </c>
      <c r="C1095" t="s">
        <v>215</v>
      </c>
    </row>
    <row r="1096" spans="1:3" x14ac:dyDescent="0.3">
      <c r="A1096">
        <v>1093</v>
      </c>
      <c r="B1096" t="s">
        <v>223</v>
      </c>
      <c r="C1096" t="s">
        <v>215</v>
      </c>
    </row>
    <row r="1097" spans="1:3" x14ac:dyDescent="0.3">
      <c r="A1097">
        <v>1094</v>
      </c>
      <c r="B1097" t="s">
        <v>223</v>
      </c>
      <c r="C1097" t="s">
        <v>215</v>
      </c>
    </row>
    <row r="1098" spans="1:3" x14ac:dyDescent="0.3">
      <c r="A1098">
        <v>1095</v>
      </c>
      <c r="B1098" t="s">
        <v>223</v>
      </c>
      <c r="C1098" t="s">
        <v>215</v>
      </c>
    </row>
    <row r="1099" spans="1:3" x14ac:dyDescent="0.3">
      <c r="A1099">
        <v>1096</v>
      </c>
      <c r="B1099" t="s">
        <v>223</v>
      </c>
      <c r="C1099" t="s">
        <v>215</v>
      </c>
    </row>
    <row r="1100" spans="1:3" x14ac:dyDescent="0.3">
      <c r="A1100">
        <v>1097</v>
      </c>
      <c r="B1100" t="s">
        <v>223</v>
      </c>
      <c r="C1100" t="s">
        <v>215</v>
      </c>
    </row>
    <row r="1101" spans="1:3" x14ac:dyDescent="0.3">
      <c r="A1101">
        <v>1098</v>
      </c>
      <c r="B1101" t="s">
        <v>223</v>
      </c>
      <c r="C1101" t="s">
        <v>215</v>
      </c>
    </row>
    <row r="1102" spans="1:3" x14ac:dyDescent="0.3">
      <c r="A1102">
        <v>1099</v>
      </c>
      <c r="B1102" t="s">
        <v>223</v>
      </c>
      <c r="C1102" t="s">
        <v>215</v>
      </c>
    </row>
    <row r="1103" spans="1:3" x14ac:dyDescent="0.3">
      <c r="A1103">
        <v>1100</v>
      </c>
      <c r="B1103" t="s">
        <v>223</v>
      </c>
      <c r="C1103" t="s">
        <v>215</v>
      </c>
    </row>
    <row r="1104" spans="1:3" x14ac:dyDescent="0.3">
      <c r="A1104">
        <v>1101</v>
      </c>
      <c r="B1104" t="s">
        <v>223</v>
      </c>
      <c r="C1104" t="s">
        <v>215</v>
      </c>
    </row>
    <row r="1105" spans="1:3" x14ac:dyDescent="0.3">
      <c r="A1105">
        <v>1102</v>
      </c>
      <c r="B1105" t="s">
        <v>223</v>
      </c>
      <c r="C1105" t="s">
        <v>215</v>
      </c>
    </row>
    <row r="1106" spans="1:3" x14ac:dyDescent="0.3">
      <c r="A1106">
        <v>1103</v>
      </c>
      <c r="B1106" t="s">
        <v>223</v>
      </c>
      <c r="C1106" t="s">
        <v>215</v>
      </c>
    </row>
    <row r="1107" spans="1:3" x14ac:dyDescent="0.3">
      <c r="A1107">
        <v>1104</v>
      </c>
      <c r="B1107" t="s">
        <v>223</v>
      </c>
      <c r="C1107" t="s">
        <v>215</v>
      </c>
    </row>
    <row r="1108" spans="1:3" x14ac:dyDescent="0.3">
      <c r="A1108">
        <v>1105</v>
      </c>
      <c r="B1108" t="s">
        <v>223</v>
      </c>
      <c r="C1108" t="s">
        <v>215</v>
      </c>
    </row>
    <row r="1109" spans="1:3" x14ac:dyDescent="0.3">
      <c r="A1109">
        <v>1106</v>
      </c>
      <c r="B1109" t="s">
        <v>223</v>
      </c>
      <c r="C1109" t="s">
        <v>215</v>
      </c>
    </row>
    <row r="1110" spans="1:3" x14ac:dyDescent="0.3">
      <c r="A1110">
        <v>1107</v>
      </c>
      <c r="B1110" t="s">
        <v>223</v>
      </c>
      <c r="C1110" t="s">
        <v>215</v>
      </c>
    </row>
    <row r="1111" spans="1:3" x14ac:dyDescent="0.3">
      <c r="A1111">
        <v>1108</v>
      </c>
      <c r="B1111" t="s">
        <v>223</v>
      </c>
      <c r="C1111" t="s">
        <v>215</v>
      </c>
    </row>
    <row r="1112" spans="1:3" x14ac:dyDescent="0.3">
      <c r="A1112">
        <v>1109</v>
      </c>
      <c r="B1112" t="s">
        <v>223</v>
      </c>
      <c r="C1112" t="s">
        <v>215</v>
      </c>
    </row>
    <row r="1113" spans="1:3" x14ac:dyDescent="0.3">
      <c r="A1113">
        <v>1110</v>
      </c>
      <c r="B1113" t="s">
        <v>223</v>
      </c>
      <c r="C1113" t="s">
        <v>215</v>
      </c>
    </row>
    <row r="1114" spans="1:3" x14ac:dyDescent="0.3">
      <c r="A1114">
        <v>1111</v>
      </c>
      <c r="B1114" t="s">
        <v>223</v>
      </c>
      <c r="C1114" t="s">
        <v>215</v>
      </c>
    </row>
    <row r="1115" spans="1:3" x14ac:dyDescent="0.3">
      <c r="A1115">
        <v>1112</v>
      </c>
      <c r="B1115" t="s">
        <v>223</v>
      </c>
      <c r="C1115" t="s">
        <v>215</v>
      </c>
    </row>
    <row r="1116" spans="1:3" x14ac:dyDescent="0.3">
      <c r="A1116">
        <v>1113</v>
      </c>
      <c r="B1116" t="s">
        <v>223</v>
      </c>
      <c r="C1116" t="s">
        <v>215</v>
      </c>
    </row>
    <row r="1117" spans="1:3" x14ac:dyDescent="0.3">
      <c r="A1117">
        <v>1114</v>
      </c>
      <c r="B1117" t="s">
        <v>223</v>
      </c>
      <c r="C1117" t="s">
        <v>215</v>
      </c>
    </row>
    <row r="1118" spans="1:3" x14ac:dyDescent="0.3">
      <c r="A1118">
        <v>1115</v>
      </c>
      <c r="B1118" t="s">
        <v>223</v>
      </c>
      <c r="C1118" t="s">
        <v>215</v>
      </c>
    </row>
    <row r="1119" spans="1:3" x14ac:dyDescent="0.3">
      <c r="A1119">
        <v>1116</v>
      </c>
      <c r="B1119" t="s">
        <v>223</v>
      </c>
      <c r="C1119" t="s">
        <v>215</v>
      </c>
    </row>
    <row r="1120" spans="1:3" x14ac:dyDescent="0.3">
      <c r="A1120">
        <v>1117</v>
      </c>
      <c r="B1120" t="s">
        <v>223</v>
      </c>
      <c r="C1120" t="s">
        <v>215</v>
      </c>
    </row>
    <row r="1121" spans="1:3" x14ac:dyDescent="0.3">
      <c r="A1121">
        <v>1118</v>
      </c>
      <c r="B1121" t="s">
        <v>223</v>
      </c>
      <c r="C1121" t="s">
        <v>215</v>
      </c>
    </row>
    <row r="1122" spans="1:3" x14ac:dyDescent="0.3">
      <c r="A1122">
        <v>1119</v>
      </c>
      <c r="B1122" t="s">
        <v>223</v>
      </c>
      <c r="C1122" t="s">
        <v>215</v>
      </c>
    </row>
    <row r="1123" spans="1:3" x14ac:dyDescent="0.3">
      <c r="A1123">
        <v>1120</v>
      </c>
      <c r="B1123" t="s">
        <v>223</v>
      </c>
      <c r="C1123" t="s">
        <v>215</v>
      </c>
    </row>
    <row r="1124" spans="1:3" x14ac:dyDescent="0.3">
      <c r="A1124">
        <v>1121</v>
      </c>
      <c r="B1124" t="s">
        <v>223</v>
      </c>
      <c r="C1124" t="s">
        <v>215</v>
      </c>
    </row>
    <row r="1125" spans="1:3" x14ac:dyDescent="0.3">
      <c r="A1125">
        <v>1122</v>
      </c>
      <c r="B1125" t="s">
        <v>223</v>
      </c>
      <c r="C1125" t="s">
        <v>215</v>
      </c>
    </row>
    <row r="1126" spans="1:3" x14ac:dyDescent="0.3">
      <c r="A1126">
        <v>1123</v>
      </c>
      <c r="B1126" t="s">
        <v>223</v>
      </c>
      <c r="C1126" t="s">
        <v>215</v>
      </c>
    </row>
    <row r="1127" spans="1:3" x14ac:dyDescent="0.3">
      <c r="A1127">
        <v>1124</v>
      </c>
      <c r="B1127" t="s">
        <v>223</v>
      </c>
      <c r="C1127" t="s">
        <v>215</v>
      </c>
    </row>
    <row r="1128" spans="1:3" x14ac:dyDescent="0.3">
      <c r="A1128">
        <v>1125</v>
      </c>
      <c r="B1128" t="s">
        <v>223</v>
      </c>
      <c r="C1128" t="s">
        <v>215</v>
      </c>
    </row>
    <row r="1129" spans="1:3" x14ac:dyDescent="0.3">
      <c r="A1129">
        <v>1126</v>
      </c>
      <c r="B1129" t="s">
        <v>223</v>
      </c>
      <c r="C1129" t="s">
        <v>215</v>
      </c>
    </row>
    <row r="1130" spans="1:3" x14ac:dyDescent="0.3">
      <c r="A1130">
        <v>1127</v>
      </c>
      <c r="B1130" t="s">
        <v>223</v>
      </c>
      <c r="C1130" t="s">
        <v>215</v>
      </c>
    </row>
    <row r="1131" spans="1:3" x14ac:dyDescent="0.3">
      <c r="A1131">
        <v>1128</v>
      </c>
      <c r="B1131" t="s">
        <v>223</v>
      </c>
      <c r="C1131" t="s">
        <v>215</v>
      </c>
    </row>
    <row r="1132" spans="1:3" x14ac:dyDescent="0.3">
      <c r="A1132">
        <v>1129</v>
      </c>
      <c r="B1132" t="s">
        <v>223</v>
      </c>
      <c r="C1132" t="s">
        <v>215</v>
      </c>
    </row>
    <row r="1133" spans="1:3" x14ac:dyDescent="0.3">
      <c r="A1133">
        <v>1130</v>
      </c>
      <c r="B1133" t="s">
        <v>223</v>
      </c>
      <c r="C1133" t="s">
        <v>215</v>
      </c>
    </row>
    <row r="1134" spans="1:3" x14ac:dyDescent="0.3">
      <c r="A1134">
        <v>1131</v>
      </c>
      <c r="B1134" t="s">
        <v>223</v>
      </c>
      <c r="C1134" t="s">
        <v>215</v>
      </c>
    </row>
    <row r="1135" spans="1:3" x14ac:dyDescent="0.3">
      <c r="A1135">
        <v>1132</v>
      </c>
      <c r="B1135" t="s">
        <v>223</v>
      </c>
      <c r="C1135" t="s">
        <v>215</v>
      </c>
    </row>
    <row r="1136" spans="1:3" x14ac:dyDescent="0.3">
      <c r="A1136">
        <v>1133</v>
      </c>
      <c r="B1136" t="s">
        <v>223</v>
      </c>
      <c r="C1136" t="s">
        <v>215</v>
      </c>
    </row>
    <row r="1137" spans="1:3" x14ac:dyDescent="0.3">
      <c r="A1137">
        <v>1134</v>
      </c>
      <c r="B1137" t="s">
        <v>223</v>
      </c>
      <c r="C1137" t="s">
        <v>215</v>
      </c>
    </row>
    <row r="1138" spans="1:3" x14ac:dyDescent="0.3">
      <c r="A1138">
        <v>1135</v>
      </c>
      <c r="B1138" t="s">
        <v>223</v>
      </c>
      <c r="C1138" t="s">
        <v>215</v>
      </c>
    </row>
    <row r="1139" spans="1:3" x14ac:dyDescent="0.3">
      <c r="A1139">
        <v>1136</v>
      </c>
      <c r="B1139" t="s">
        <v>223</v>
      </c>
      <c r="C1139" t="s">
        <v>215</v>
      </c>
    </row>
    <row r="1140" spans="1:3" x14ac:dyDescent="0.3">
      <c r="A1140">
        <v>1137</v>
      </c>
      <c r="B1140" t="s">
        <v>223</v>
      </c>
      <c r="C1140" t="s">
        <v>215</v>
      </c>
    </row>
    <row r="1141" spans="1:3" x14ac:dyDescent="0.3">
      <c r="A1141">
        <v>1138</v>
      </c>
      <c r="B1141" t="s">
        <v>223</v>
      </c>
      <c r="C1141" t="s">
        <v>215</v>
      </c>
    </row>
    <row r="1142" spans="1:3" x14ac:dyDescent="0.3">
      <c r="A1142">
        <v>1139</v>
      </c>
      <c r="B1142" t="s">
        <v>223</v>
      </c>
      <c r="C1142" t="s">
        <v>215</v>
      </c>
    </row>
    <row r="1143" spans="1:3" x14ac:dyDescent="0.3">
      <c r="A1143">
        <v>1140</v>
      </c>
      <c r="B1143" t="s">
        <v>223</v>
      </c>
      <c r="C1143" t="s">
        <v>215</v>
      </c>
    </row>
    <row r="1144" spans="1:3" x14ac:dyDescent="0.3">
      <c r="A1144">
        <v>1141</v>
      </c>
      <c r="B1144" t="s">
        <v>223</v>
      </c>
      <c r="C1144" t="s">
        <v>215</v>
      </c>
    </row>
    <row r="1145" spans="1:3" x14ac:dyDescent="0.3">
      <c r="A1145">
        <v>1142</v>
      </c>
      <c r="B1145" t="s">
        <v>223</v>
      </c>
      <c r="C1145" t="s">
        <v>215</v>
      </c>
    </row>
    <row r="1146" spans="1:3" x14ac:dyDescent="0.3">
      <c r="A1146">
        <v>1143</v>
      </c>
      <c r="B1146" t="s">
        <v>223</v>
      </c>
      <c r="C1146" t="s">
        <v>215</v>
      </c>
    </row>
    <row r="1147" spans="1:3" x14ac:dyDescent="0.3">
      <c r="A1147">
        <v>1144</v>
      </c>
      <c r="B1147" t="s">
        <v>223</v>
      </c>
      <c r="C1147" t="s">
        <v>215</v>
      </c>
    </row>
    <row r="1148" spans="1:3" x14ac:dyDescent="0.3">
      <c r="A1148">
        <v>1145</v>
      </c>
      <c r="B1148" t="s">
        <v>223</v>
      </c>
      <c r="C1148" t="s">
        <v>215</v>
      </c>
    </row>
    <row r="1149" spans="1:3" x14ac:dyDescent="0.3">
      <c r="A1149">
        <v>1146</v>
      </c>
      <c r="B1149" t="s">
        <v>223</v>
      </c>
      <c r="C1149" t="s">
        <v>215</v>
      </c>
    </row>
    <row r="1150" spans="1:3" x14ac:dyDescent="0.3">
      <c r="A1150">
        <v>1147</v>
      </c>
      <c r="B1150" t="s">
        <v>223</v>
      </c>
      <c r="C1150" t="s">
        <v>215</v>
      </c>
    </row>
    <row r="1151" spans="1:3" x14ac:dyDescent="0.3">
      <c r="A1151">
        <v>1148</v>
      </c>
      <c r="B1151" t="s">
        <v>223</v>
      </c>
      <c r="C1151" t="s">
        <v>215</v>
      </c>
    </row>
    <row r="1152" spans="1:3" x14ac:dyDescent="0.3">
      <c r="A1152">
        <v>1149</v>
      </c>
      <c r="B1152" t="s">
        <v>223</v>
      </c>
      <c r="C1152" t="s">
        <v>215</v>
      </c>
    </row>
    <row r="1153" spans="1:3" x14ac:dyDescent="0.3">
      <c r="A1153">
        <v>1150</v>
      </c>
      <c r="B1153" t="s">
        <v>223</v>
      </c>
      <c r="C1153" t="s">
        <v>215</v>
      </c>
    </row>
    <row r="1154" spans="1:3" x14ac:dyDescent="0.3">
      <c r="A1154">
        <v>1151</v>
      </c>
      <c r="B1154" t="s">
        <v>223</v>
      </c>
      <c r="C1154" t="s">
        <v>215</v>
      </c>
    </row>
    <row r="1155" spans="1:3" x14ac:dyDescent="0.3">
      <c r="A1155">
        <v>1152</v>
      </c>
      <c r="B1155" t="s">
        <v>223</v>
      </c>
      <c r="C1155" t="s">
        <v>215</v>
      </c>
    </row>
    <row r="1156" spans="1:3" x14ac:dyDescent="0.3">
      <c r="A1156">
        <v>1153</v>
      </c>
      <c r="B1156" t="s">
        <v>223</v>
      </c>
      <c r="C1156" t="s">
        <v>215</v>
      </c>
    </row>
    <row r="1157" spans="1:3" x14ac:dyDescent="0.3">
      <c r="A1157">
        <v>1154</v>
      </c>
      <c r="B1157" t="s">
        <v>223</v>
      </c>
      <c r="C1157" t="s">
        <v>215</v>
      </c>
    </row>
    <row r="1158" spans="1:3" x14ac:dyDescent="0.3">
      <c r="A1158">
        <v>1155</v>
      </c>
      <c r="B1158" t="s">
        <v>223</v>
      </c>
      <c r="C1158" t="s">
        <v>215</v>
      </c>
    </row>
    <row r="1159" spans="1:3" x14ac:dyDescent="0.3">
      <c r="A1159">
        <v>1156</v>
      </c>
      <c r="B1159" t="s">
        <v>223</v>
      </c>
      <c r="C1159" t="s">
        <v>215</v>
      </c>
    </row>
    <row r="1160" spans="1:3" x14ac:dyDescent="0.3">
      <c r="A1160">
        <v>1157</v>
      </c>
      <c r="B1160" t="s">
        <v>223</v>
      </c>
      <c r="C1160" t="s">
        <v>215</v>
      </c>
    </row>
    <row r="1161" spans="1:3" x14ac:dyDescent="0.3">
      <c r="A1161">
        <v>1158</v>
      </c>
      <c r="B1161" t="s">
        <v>223</v>
      </c>
      <c r="C1161" t="s">
        <v>215</v>
      </c>
    </row>
    <row r="1162" spans="1:3" x14ac:dyDescent="0.3">
      <c r="A1162">
        <v>1159</v>
      </c>
      <c r="B1162" t="s">
        <v>223</v>
      </c>
      <c r="C1162" t="s">
        <v>215</v>
      </c>
    </row>
    <row r="1163" spans="1:3" x14ac:dyDescent="0.3">
      <c r="A1163">
        <v>1160</v>
      </c>
      <c r="B1163" t="s">
        <v>223</v>
      </c>
      <c r="C1163" t="s">
        <v>215</v>
      </c>
    </row>
    <row r="1164" spans="1:3" x14ac:dyDescent="0.3">
      <c r="A1164">
        <v>1161</v>
      </c>
      <c r="B1164" t="s">
        <v>223</v>
      </c>
      <c r="C1164" t="s">
        <v>215</v>
      </c>
    </row>
    <row r="1165" spans="1:3" x14ac:dyDescent="0.3">
      <c r="A1165">
        <v>1162</v>
      </c>
      <c r="B1165" t="s">
        <v>223</v>
      </c>
      <c r="C1165" t="s">
        <v>215</v>
      </c>
    </row>
    <row r="1166" spans="1:3" x14ac:dyDescent="0.3">
      <c r="A1166">
        <v>1163</v>
      </c>
      <c r="B1166" t="s">
        <v>223</v>
      </c>
      <c r="C1166" t="s">
        <v>215</v>
      </c>
    </row>
    <row r="1167" spans="1:3" x14ac:dyDescent="0.3">
      <c r="A1167">
        <v>1164</v>
      </c>
      <c r="B1167" t="s">
        <v>223</v>
      </c>
      <c r="C1167" t="s">
        <v>215</v>
      </c>
    </row>
    <row r="1168" spans="1:3" x14ac:dyDescent="0.3">
      <c r="A1168">
        <v>1165</v>
      </c>
      <c r="B1168" t="s">
        <v>223</v>
      </c>
      <c r="C1168" t="s">
        <v>215</v>
      </c>
    </row>
    <row r="1169" spans="1:3" x14ac:dyDescent="0.3">
      <c r="A1169">
        <v>1166</v>
      </c>
      <c r="B1169" t="s">
        <v>223</v>
      </c>
      <c r="C1169" t="s">
        <v>215</v>
      </c>
    </row>
    <row r="1170" spans="1:3" x14ac:dyDescent="0.3">
      <c r="A1170">
        <v>1167</v>
      </c>
      <c r="B1170" t="s">
        <v>223</v>
      </c>
      <c r="C1170" t="s">
        <v>215</v>
      </c>
    </row>
    <row r="1171" spans="1:3" x14ac:dyDescent="0.3">
      <c r="A1171">
        <v>1168</v>
      </c>
      <c r="B1171" t="s">
        <v>223</v>
      </c>
      <c r="C1171" t="s">
        <v>215</v>
      </c>
    </row>
    <row r="1172" spans="1:3" x14ac:dyDescent="0.3">
      <c r="A1172">
        <v>1169</v>
      </c>
      <c r="B1172" t="s">
        <v>223</v>
      </c>
      <c r="C1172" t="s">
        <v>215</v>
      </c>
    </row>
    <row r="1173" spans="1:3" x14ac:dyDescent="0.3">
      <c r="A1173">
        <v>1170</v>
      </c>
      <c r="B1173" t="s">
        <v>223</v>
      </c>
      <c r="C1173" t="s">
        <v>215</v>
      </c>
    </row>
    <row r="1174" spans="1:3" x14ac:dyDescent="0.3">
      <c r="A1174">
        <v>1171</v>
      </c>
      <c r="B1174" t="s">
        <v>223</v>
      </c>
      <c r="C1174" t="s">
        <v>215</v>
      </c>
    </row>
    <row r="1175" spans="1:3" x14ac:dyDescent="0.3">
      <c r="A1175">
        <v>1172</v>
      </c>
      <c r="B1175" t="s">
        <v>223</v>
      </c>
      <c r="C1175" t="s">
        <v>215</v>
      </c>
    </row>
    <row r="1176" spans="1:3" x14ac:dyDescent="0.3">
      <c r="A1176">
        <v>1173</v>
      </c>
      <c r="B1176" t="s">
        <v>223</v>
      </c>
      <c r="C1176" t="s">
        <v>215</v>
      </c>
    </row>
    <row r="1177" spans="1:3" x14ac:dyDescent="0.3">
      <c r="A1177">
        <v>1174</v>
      </c>
      <c r="B1177" t="s">
        <v>223</v>
      </c>
      <c r="C1177" t="s">
        <v>215</v>
      </c>
    </row>
    <row r="1178" spans="1:3" x14ac:dyDescent="0.3">
      <c r="A1178">
        <v>1175</v>
      </c>
      <c r="B1178" t="s">
        <v>223</v>
      </c>
      <c r="C1178" t="s">
        <v>215</v>
      </c>
    </row>
    <row r="1179" spans="1:3" x14ac:dyDescent="0.3">
      <c r="A1179">
        <v>1176</v>
      </c>
      <c r="B1179" t="s">
        <v>223</v>
      </c>
      <c r="C1179" t="s">
        <v>215</v>
      </c>
    </row>
    <row r="1180" spans="1:3" x14ac:dyDescent="0.3">
      <c r="A1180">
        <v>1177</v>
      </c>
      <c r="B1180" t="s">
        <v>223</v>
      </c>
      <c r="C1180" t="s">
        <v>215</v>
      </c>
    </row>
    <row r="1181" spans="1:3" x14ac:dyDescent="0.3">
      <c r="A1181">
        <v>1178</v>
      </c>
      <c r="B1181" t="s">
        <v>223</v>
      </c>
      <c r="C1181" t="s">
        <v>215</v>
      </c>
    </row>
    <row r="1182" spans="1:3" x14ac:dyDescent="0.3">
      <c r="A1182">
        <v>1179</v>
      </c>
      <c r="B1182" t="s">
        <v>223</v>
      </c>
      <c r="C1182" t="s">
        <v>215</v>
      </c>
    </row>
    <row r="1183" spans="1:3" x14ac:dyDescent="0.3">
      <c r="A1183">
        <v>1180</v>
      </c>
      <c r="B1183" t="s">
        <v>223</v>
      </c>
      <c r="C1183" t="s">
        <v>215</v>
      </c>
    </row>
    <row r="1184" spans="1:3" x14ac:dyDescent="0.3">
      <c r="A1184">
        <v>1181</v>
      </c>
      <c r="B1184" t="s">
        <v>223</v>
      </c>
      <c r="C1184" t="s">
        <v>215</v>
      </c>
    </row>
    <row r="1185" spans="1:3" x14ac:dyDescent="0.3">
      <c r="A1185">
        <v>1182</v>
      </c>
      <c r="B1185" t="s">
        <v>223</v>
      </c>
      <c r="C1185" t="s">
        <v>215</v>
      </c>
    </row>
    <row r="1186" spans="1:3" x14ac:dyDescent="0.3">
      <c r="A1186">
        <v>1183</v>
      </c>
      <c r="B1186" t="s">
        <v>223</v>
      </c>
      <c r="C1186" t="s">
        <v>215</v>
      </c>
    </row>
    <row r="1187" spans="1:3" x14ac:dyDescent="0.3">
      <c r="A1187">
        <v>1184</v>
      </c>
      <c r="B1187" t="s">
        <v>223</v>
      </c>
      <c r="C1187" t="s">
        <v>215</v>
      </c>
    </row>
    <row r="1188" spans="1:3" x14ac:dyDescent="0.3">
      <c r="A1188">
        <v>1185</v>
      </c>
      <c r="B1188" t="s">
        <v>223</v>
      </c>
      <c r="C1188" t="s">
        <v>215</v>
      </c>
    </row>
    <row r="1189" spans="1:3" x14ac:dyDescent="0.3">
      <c r="A1189">
        <v>1186</v>
      </c>
      <c r="B1189" t="s">
        <v>223</v>
      </c>
      <c r="C1189" t="s">
        <v>215</v>
      </c>
    </row>
    <row r="1190" spans="1:3" x14ac:dyDescent="0.3">
      <c r="A1190">
        <v>1187</v>
      </c>
      <c r="B1190" t="s">
        <v>223</v>
      </c>
      <c r="C1190" t="s">
        <v>215</v>
      </c>
    </row>
    <row r="1191" spans="1:3" x14ac:dyDescent="0.3">
      <c r="A1191">
        <v>1188</v>
      </c>
      <c r="B1191" t="s">
        <v>223</v>
      </c>
      <c r="C1191" t="s">
        <v>215</v>
      </c>
    </row>
    <row r="1192" spans="1:3" x14ac:dyDescent="0.3">
      <c r="A1192">
        <v>1189</v>
      </c>
      <c r="B1192" t="s">
        <v>223</v>
      </c>
      <c r="C1192" t="s">
        <v>215</v>
      </c>
    </row>
    <row r="1193" spans="1:3" x14ac:dyDescent="0.3">
      <c r="A1193">
        <v>1190</v>
      </c>
      <c r="B1193" t="s">
        <v>223</v>
      </c>
      <c r="C1193" t="s">
        <v>215</v>
      </c>
    </row>
    <row r="1194" spans="1:3" x14ac:dyDescent="0.3">
      <c r="A1194">
        <v>1191</v>
      </c>
      <c r="B1194" t="s">
        <v>223</v>
      </c>
      <c r="C1194" t="s">
        <v>215</v>
      </c>
    </row>
    <row r="1195" spans="1:3" x14ac:dyDescent="0.3">
      <c r="A1195">
        <v>1192</v>
      </c>
      <c r="B1195" t="s">
        <v>223</v>
      </c>
      <c r="C1195" t="s">
        <v>215</v>
      </c>
    </row>
    <row r="1196" spans="1:3" x14ac:dyDescent="0.3">
      <c r="A1196">
        <v>1193</v>
      </c>
      <c r="B1196" t="s">
        <v>223</v>
      </c>
      <c r="C1196" t="s">
        <v>215</v>
      </c>
    </row>
    <row r="1197" spans="1:3" x14ac:dyDescent="0.3">
      <c r="A1197">
        <v>1194</v>
      </c>
      <c r="B1197" t="s">
        <v>223</v>
      </c>
      <c r="C1197" t="s">
        <v>215</v>
      </c>
    </row>
    <row r="1198" spans="1:3" x14ac:dyDescent="0.3">
      <c r="A1198">
        <v>1195</v>
      </c>
      <c r="B1198" t="s">
        <v>223</v>
      </c>
      <c r="C1198" t="s">
        <v>215</v>
      </c>
    </row>
    <row r="1199" spans="1:3" x14ac:dyDescent="0.3">
      <c r="A1199">
        <v>1196</v>
      </c>
      <c r="B1199" t="s">
        <v>223</v>
      </c>
      <c r="C1199" t="s">
        <v>215</v>
      </c>
    </row>
    <row r="1200" spans="1:3" x14ac:dyDescent="0.3">
      <c r="A1200">
        <v>1197</v>
      </c>
      <c r="B1200" t="s">
        <v>223</v>
      </c>
      <c r="C1200" t="s">
        <v>215</v>
      </c>
    </row>
    <row r="1201" spans="1:3" x14ac:dyDescent="0.3">
      <c r="A1201">
        <v>1198</v>
      </c>
      <c r="B1201" t="s">
        <v>223</v>
      </c>
      <c r="C1201" t="s">
        <v>215</v>
      </c>
    </row>
    <row r="1202" spans="1:3" x14ac:dyDescent="0.3">
      <c r="A1202">
        <v>1199</v>
      </c>
      <c r="B1202" t="s">
        <v>223</v>
      </c>
      <c r="C1202" t="s">
        <v>215</v>
      </c>
    </row>
    <row r="1203" spans="1:3" x14ac:dyDescent="0.3">
      <c r="A1203">
        <v>1200</v>
      </c>
      <c r="B1203" t="s">
        <v>223</v>
      </c>
      <c r="C1203" t="s">
        <v>215</v>
      </c>
    </row>
    <row r="1204" spans="1:3" x14ac:dyDescent="0.3">
      <c r="A1204">
        <v>1201</v>
      </c>
      <c r="B1204" t="s">
        <v>223</v>
      </c>
      <c r="C1204" t="s">
        <v>215</v>
      </c>
    </row>
    <row r="1205" spans="1:3" x14ac:dyDescent="0.3">
      <c r="A1205">
        <v>1202</v>
      </c>
      <c r="B1205" t="s">
        <v>223</v>
      </c>
      <c r="C1205" t="s">
        <v>215</v>
      </c>
    </row>
    <row r="1206" spans="1:3" x14ac:dyDescent="0.3">
      <c r="A1206">
        <v>1203</v>
      </c>
      <c r="B1206" t="s">
        <v>223</v>
      </c>
      <c r="C1206" t="s">
        <v>215</v>
      </c>
    </row>
    <row r="1207" spans="1:3" x14ac:dyDescent="0.3">
      <c r="A1207">
        <v>1204</v>
      </c>
      <c r="B1207" t="s">
        <v>223</v>
      </c>
      <c r="C1207" t="s">
        <v>215</v>
      </c>
    </row>
    <row r="1208" spans="1:3" x14ac:dyDescent="0.3">
      <c r="A1208">
        <v>1205</v>
      </c>
      <c r="B1208" t="s">
        <v>223</v>
      </c>
      <c r="C1208" t="s">
        <v>215</v>
      </c>
    </row>
    <row r="1209" spans="1:3" x14ac:dyDescent="0.3">
      <c r="A1209">
        <v>1206</v>
      </c>
      <c r="B1209" t="s">
        <v>223</v>
      </c>
      <c r="C1209" t="s">
        <v>215</v>
      </c>
    </row>
    <row r="1210" spans="1:3" x14ac:dyDescent="0.3">
      <c r="A1210">
        <v>1207</v>
      </c>
      <c r="B1210" t="s">
        <v>223</v>
      </c>
      <c r="C1210" t="s">
        <v>215</v>
      </c>
    </row>
    <row r="1211" spans="1:3" x14ac:dyDescent="0.3">
      <c r="A1211">
        <v>1208</v>
      </c>
      <c r="B1211" t="s">
        <v>223</v>
      </c>
      <c r="C1211" t="s">
        <v>215</v>
      </c>
    </row>
    <row r="1212" spans="1:3" x14ac:dyDescent="0.3">
      <c r="A1212">
        <v>1209</v>
      </c>
      <c r="B1212" t="s">
        <v>223</v>
      </c>
      <c r="C1212" t="s">
        <v>215</v>
      </c>
    </row>
    <row r="1213" spans="1:3" x14ac:dyDescent="0.3">
      <c r="A1213">
        <v>1210</v>
      </c>
      <c r="B1213" t="s">
        <v>223</v>
      </c>
      <c r="C1213" t="s">
        <v>215</v>
      </c>
    </row>
    <row r="1214" spans="1:3" x14ac:dyDescent="0.3">
      <c r="A1214">
        <v>1211</v>
      </c>
      <c r="B1214" t="s">
        <v>223</v>
      </c>
      <c r="C1214" t="s">
        <v>215</v>
      </c>
    </row>
    <row r="1215" spans="1:3" x14ac:dyDescent="0.3">
      <c r="A1215">
        <v>1212</v>
      </c>
      <c r="B1215" t="s">
        <v>223</v>
      </c>
      <c r="C1215" t="s">
        <v>215</v>
      </c>
    </row>
    <row r="1216" spans="1:3" x14ac:dyDescent="0.3">
      <c r="A1216">
        <v>1213</v>
      </c>
      <c r="B1216" t="s">
        <v>223</v>
      </c>
      <c r="C1216" t="s">
        <v>215</v>
      </c>
    </row>
    <row r="1217" spans="1:3" x14ac:dyDescent="0.3">
      <c r="A1217">
        <v>1214</v>
      </c>
      <c r="B1217" t="s">
        <v>223</v>
      </c>
      <c r="C1217" t="s">
        <v>215</v>
      </c>
    </row>
    <row r="1218" spans="1:3" x14ac:dyDescent="0.3">
      <c r="A1218">
        <v>1215</v>
      </c>
      <c r="B1218" t="s">
        <v>223</v>
      </c>
      <c r="C1218" t="s">
        <v>215</v>
      </c>
    </row>
    <row r="1219" spans="1:3" x14ac:dyDescent="0.3">
      <c r="A1219">
        <v>1216</v>
      </c>
      <c r="B1219" t="s">
        <v>223</v>
      </c>
      <c r="C1219" t="s">
        <v>215</v>
      </c>
    </row>
    <row r="1220" spans="1:3" x14ac:dyDescent="0.3">
      <c r="A1220">
        <v>1217</v>
      </c>
      <c r="B1220" t="s">
        <v>223</v>
      </c>
      <c r="C1220" t="s">
        <v>215</v>
      </c>
    </row>
    <row r="1221" spans="1:3" x14ac:dyDescent="0.3">
      <c r="A1221">
        <v>1218</v>
      </c>
      <c r="B1221" t="s">
        <v>223</v>
      </c>
      <c r="C1221" t="s">
        <v>215</v>
      </c>
    </row>
    <row r="1222" spans="1:3" x14ac:dyDescent="0.3">
      <c r="A1222">
        <v>1219</v>
      </c>
      <c r="B1222" t="s">
        <v>223</v>
      </c>
      <c r="C1222" t="s">
        <v>215</v>
      </c>
    </row>
    <row r="1223" spans="1:3" x14ac:dyDescent="0.3">
      <c r="A1223">
        <v>1220</v>
      </c>
      <c r="B1223" t="s">
        <v>223</v>
      </c>
      <c r="C1223" t="s">
        <v>215</v>
      </c>
    </row>
    <row r="1224" spans="1:3" x14ac:dyDescent="0.3">
      <c r="A1224">
        <v>1221</v>
      </c>
      <c r="B1224" t="s">
        <v>223</v>
      </c>
      <c r="C1224" t="s">
        <v>215</v>
      </c>
    </row>
    <row r="1225" spans="1:3" x14ac:dyDescent="0.3">
      <c r="A1225">
        <v>1222</v>
      </c>
      <c r="B1225" t="s">
        <v>223</v>
      </c>
      <c r="C1225" t="s">
        <v>215</v>
      </c>
    </row>
    <row r="1226" spans="1:3" x14ac:dyDescent="0.3">
      <c r="A1226">
        <v>1223</v>
      </c>
      <c r="B1226" t="s">
        <v>223</v>
      </c>
      <c r="C1226" t="s">
        <v>215</v>
      </c>
    </row>
    <row r="1227" spans="1:3" x14ac:dyDescent="0.3">
      <c r="A1227">
        <v>1224</v>
      </c>
      <c r="B1227" t="s">
        <v>223</v>
      </c>
      <c r="C1227" t="s">
        <v>215</v>
      </c>
    </row>
    <row r="1228" spans="1:3" x14ac:dyDescent="0.3">
      <c r="A1228">
        <v>1225</v>
      </c>
      <c r="B1228" t="s">
        <v>223</v>
      </c>
      <c r="C1228" t="s">
        <v>215</v>
      </c>
    </row>
    <row r="1229" spans="1:3" x14ac:dyDescent="0.3">
      <c r="A1229">
        <v>1226</v>
      </c>
      <c r="B1229" t="s">
        <v>223</v>
      </c>
      <c r="C1229" t="s">
        <v>215</v>
      </c>
    </row>
    <row r="1230" spans="1:3" x14ac:dyDescent="0.3">
      <c r="A1230">
        <v>1227</v>
      </c>
      <c r="B1230" t="s">
        <v>223</v>
      </c>
      <c r="C1230" t="s">
        <v>215</v>
      </c>
    </row>
    <row r="1231" spans="1:3" x14ac:dyDescent="0.3">
      <c r="A1231">
        <v>1228</v>
      </c>
      <c r="B1231" t="s">
        <v>223</v>
      </c>
      <c r="C1231" t="s">
        <v>215</v>
      </c>
    </row>
    <row r="1232" spans="1:3" x14ac:dyDescent="0.3">
      <c r="A1232">
        <v>1229</v>
      </c>
      <c r="B1232" t="s">
        <v>223</v>
      </c>
      <c r="C1232" t="s">
        <v>215</v>
      </c>
    </row>
    <row r="1233" spans="1:3" x14ac:dyDescent="0.3">
      <c r="A1233">
        <v>1230</v>
      </c>
      <c r="B1233" t="s">
        <v>223</v>
      </c>
      <c r="C1233" t="s">
        <v>215</v>
      </c>
    </row>
    <row r="1234" spans="1:3" x14ac:dyDescent="0.3">
      <c r="A1234">
        <v>1231</v>
      </c>
      <c r="B1234" t="s">
        <v>223</v>
      </c>
      <c r="C1234" t="s">
        <v>215</v>
      </c>
    </row>
    <row r="1235" spans="1:3" x14ac:dyDescent="0.3">
      <c r="A1235">
        <v>1232</v>
      </c>
      <c r="B1235" t="s">
        <v>223</v>
      </c>
      <c r="C1235" t="s">
        <v>215</v>
      </c>
    </row>
    <row r="1236" spans="1:3" x14ac:dyDescent="0.3">
      <c r="A1236">
        <v>1233</v>
      </c>
      <c r="B1236" t="s">
        <v>223</v>
      </c>
      <c r="C1236" t="s">
        <v>215</v>
      </c>
    </row>
    <row r="1237" spans="1:3" x14ac:dyDescent="0.3">
      <c r="A1237">
        <v>1234</v>
      </c>
      <c r="B1237" t="s">
        <v>223</v>
      </c>
      <c r="C1237" t="s">
        <v>215</v>
      </c>
    </row>
    <row r="1238" spans="1:3" x14ac:dyDescent="0.3">
      <c r="A1238">
        <v>1235</v>
      </c>
      <c r="B1238" t="s">
        <v>223</v>
      </c>
      <c r="C1238" t="s">
        <v>215</v>
      </c>
    </row>
    <row r="1239" spans="1:3" x14ac:dyDescent="0.3">
      <c r="A1239">
        <v>1236</v>
      </c>
      <c r="B1239" t="s">
        <v>223</v>
      </c>
      <c r="C1239" t="s">
        <v>215</v>
      </c>
    </row>
    <row r="1240" spans="1:3" x14ac:dyDescent="0.3">
      <c r="A1240">
        <v>1237</v>
      </c>
      <c r="B1240" t="s">
        <v>223</v>
      </c>
      <c r="C1240" t="s">
        <v>215</v>
      </c>
    </row>
    <row r="1241" spans="1:3" x14ac:dyDescent="0.3">
      <c r="A1241">
        <v>1238</v>
      </c>
      <c r="B1241" t="s">
        <v>223</v>
      </c>
      <c r="C1241" t="s">
        <v>215</v>
      </c>
    </row>
    <row r="1242" spans="1:3" x14ac:dyDescent="0.3">
      <c r="A1242">
        <v>1239</v>
      </c>
      <c r="B1242" t="s">
        <v>223</v>
      </c>
      <c r="C1242" t="s">
        <v>215</v>
      </c>
    </row>
    <row r="1243" spans="1:3" x14ac:dyDescent="0.3">
      <c r="A1243">
        <v>1240</v>
      </c>
      <c r="B1243" t="s">
        <v>223</v>
      </c>
      <c r="C1243" t="s">
        <v>215</v>
      </c>
    </row>
    <row r="1244" spans="1:3" x14ac:dyDescent="0.3">
      <c r="A1244">
        <v>1241</v>
      </c>
      <c r="B1244" t="s">
        <v>223</v>
      </c>
      <c r="C1244" t="s">
        <v>215</v>
      </c>
    </row>
    <row r="1245" spans="1:3" x14ac:dyDescent="0.3">
      <c r="A1245">
        <v>1242</v>
      </c>
      <c r="B1245" t="s">
        <v>223</v>
      </c>
      <c r="C1245" t="s">
        <v>215</v>
      </c>
    </row>
    <row r="1246" spans="1:3" x14ac:dyDescent="0.3">
      <c r="A1246">
        <v>1243</v>
      </c>
      <c r="B1246" t="s">
        <v>223</v>
      </c>
      <c r="C1246" t="s">
        <v>215</v>
      </c>
    </row>
    <row r="1247" spans="1:3" x14ac:dyDescent="0.3">
      <c r="A1247">
        <v>1244</v>
      </c>
      <c r="B1247" t="s">
        <v>223</v>
      </c>
      <c r="C1247" t="s">
        <v>215</v>
      </c>
    </row>
    <row r="1248" spans="1:3" x14ac:dyDescent="0.3">
      <c r="A1248">
        <v>1245</v>
      </c>
      <c r="B1248" t="s">
        <v>223</v>
      </c>
      <c r="C1248" t="s">
        <v>215</v>
      </c>
    </row>
    <row r="1249" spans="1:3" x14ac:dyDescent="0.3">
      <c r="A1249">
        <v>1246</v>
      </c>
      <c r="B1249" t="s">
        <v>223</v>
      </c>
      <c r="C1249" t="s">
        <v>215</v>
      </c>
    </row>
    <row r="1250" spans="1:3" x14ac:dyDescent="0.3">
      <c r="A1250">
        <v>1247</v>
      </c>
      <c r="B1250" t="s">
        <v>223</v>
      </c>
      <c r="C1250" t="s">
        <v>215</v>
      </c>
    </row>
    <row r="1251" spans="1:3" x14ac:dyDescent="0.3">
      <c r="A1251">
        <v>1248</v>
      </c>
      <c r="B1251" t="s">
        <v>223</v>
      </c>
      <c r="C1251" t="s">
        <v>215</v>
      </c>
    </row>
    <row r="1252" spans="1:3" x14ac:dyDescent="0.3">
      <c r="A1252">
        <v>1249</v>
      </c>
      <c r="B1252" t="s">
        <v>223</v>
      </c>
      <c r="C1252" t="s">
        <v>215</v>
      </c>
    </row>
    <row r="1253" spans="1:3" x14ac:dyDescent="0.3">
      <c r="A1253">
        <v>1250</v>
      </c>
      <c r="B1253" t="s">
        <v>223</v>
      </c>
      <c r="C1253" t="s">
        <v>215</v>
      </c>
    </row>
    <row r="1254" spans="1:3" x14ac:dyDescent="0.3">
      <c r="A1254">
        <v>1251</v>
      </c>
      <c r="B1254" t="s">
        <v>223</v>
      </c>
      <c r="C1254" t="s">
        <v>215</v>
      </c>
    </row>
    <row r="1255" spans="1:3" x14ac:dyDescent="0.3">
      <c r="A1255">
        <v>1252</v>
      </c>
      <c r="B1255" t="s">
        <v>223</v>
      </c>
      <c r="C1255" t="s">
        <v>215</v>
      </c>
    </row>
    <row r="1256" spans="1:3" x14ac:dyDescent="0.3">
      <c r="A1256">
        <v>1253</v>
      </c>
      <c r="B1256" t="s">
        <v>223</v>
      </c>
      <c r="C1256" t="s">
        <v>215</v>
      </c>
    </row>
    <row r="1257" spans="1:3" x14ac:dyDescent="0.3">
      <c r="A1257">
        <v>1254</v>
      </c>
      <c r="B1257" t="s">
        <v>223</v>
      </c>
      <c r="C1257" t="s">
        <v>215</v>
      </c>
    </row>
    <row r="1258" spans="1:3" x14ac:dyDescent="0.3">
      <c r="A1258">
        <v>1255</v>
      </c>
      <c r="B1258" t="s">
        <v>223</v>
      </c>
      <c r="C1258" t="s">
        <v>215</v>
      </c>
    </row>
    <row r="1259" spans="1:3" x14ac:dyDescent="0.3">
      <c r="A1259">
        <v>1256</v>
      </c>
      <c r="B1259" t="s">
        <v>223</v>
      </c>
      <c r="C1259" t="s">
        <v>215</v>
      </c>
    </row>
    <row r="1260" spans="1:3" x14ac:dyDescent="0.3">
      <c r="A1260">
        <v>1257</v>
      </c>
      <c r="B1260" t="s">
        <v>223</v>
      </c>
      <c r="C1260" t="s">
        <v>215</v>
      </c>
    </row>
    <row r="1261" spans="1:3" x14ac:dyDescent="0.3">
      <c r="A1261">
        <v>1258</v>
      </c>
      <c r="B1261" t="s">
        <v>223</v>
      </c>
      <c r="C1261" t="s">
        <v>215</v>
      </c>
    </row>
    <row r="1262" spans="1:3" x14ac:dyDescent="0.3">
      <c r="A1262">
        <v>1259</v>
      </c>
      <c r="B1262" t="s">
        <v>223</v>
      </c>
      <c r="C1262" t="s">
        <v>215</v>
      </c>
    </row>
    <row r="1263" spans="1:3" x14ac:dyDescent="0.3">
      <c r="A1263">
        <v>1260</v>
      </c>
      <c r="B1263" t="s">
        <v>223</v>
      </c>
      <c r="C1263" t="s">
        <v>215</v>
      </c>
    </row>
    <row r="1264" spans="1:3" x14ac:dyDescent="0.3">
      <c r="A1264">
        <v>1261</v>
      </c>
      <c r="B1264" t="s">
        <v>223</v>
      </c>
      <c r="C1264" t="s">
        <v>215</v>
      </c>
    </row>
    <row r="1265" spans="1:3" x14ac:dyDescent="0.3">
      <c r="A1265">
        <v>1262</v>
      </c>
      <c r="B1265" t="s">
        <v>223</v>
      </c>
      <c r="C1265" t="s">
        <v>215</v>
      </c>
    </row>
    <row r="1266" spans="1:3" x14ac:dyDescent="0.3">
      <c r="A1266">
        <v>1263</v>
      </c>
      <c r="B1266" t="s">
        <v>223</v>
      </c>
      <c r="C1266" t="s">
        <v>215</v>
      </c>
    </row>
    <row r="1267" spans="1:3" x14ac:dyDescent="0.3">
      <c r="A1267">
        <v>1264</v>
      </c>
      <c r="B1267" t="s">
        <v>223</v>
      </c>
      <c r="C1267" t="s">
        <v>215</v>
      </c>
    </row>
    <row r="1268" spans="1:3" x14ac:dyDescent="0.3">
      <c r="A1268">
        <v>1265</v>
      </c>
      <c r="B1268" t="s">
        <v>223</v>
      </c>
      <c r="C1268" t="s">
        <v>215</v>
      </c>
    </row>
    <row r="1269" spans="1:3" x14ac:dyDescent="0.3">
      <c r="A1269">
        <v>1266</v>
      </c>
      <c r="B1269" t="s">
        <v>223</v>
      </c>
      <c r="C1269" t="s">
        <v>215</v>
      </c>
    </row>
    <row r="1270" spans="1:3" x14ac:dyDescent="0.3">
      <c r="A1270">
        <v>1267</v>
      </c>
      <c r="B1270" t="s">
        <v>223</v>
      </c>
      <c r="C1270" t="s">
        <v>215</v>
      </c>
    </row>
    <row r="1271" spans="1:3" x14ac:dyDescent="0.3">
      <c r="A1271">
        <v>1268</v>
      </c>
      <c r="B1271" t="s">
        <v>223</v>
      </c>
      <c r="C1271" t="s">
        <v>215</v>
      </c>
    </row>
    <row r="1272" spans="1:3" x14ac:dyDescent="0.3">
      <c r="A1272">
        <v>1269</v>
      </c>
      <c r="B1272" t="s">
        <v>223</v>
      </c>
      <c r="C1272" t="s">
        <v>215</v>
      </c>
    </row>
    <row r="1273" spans="1:3" x14ac:dyDescent="0.3">
      <c r="A1273">
        <v>1270</v>
      </c>
      <c r="B1273" t="s">
        <v>223</v>
      </c>
      <c r="C1273" t="s">
        <v>215</v>
      </c>
    </row>
    <row r="1274" spans="1:3" x14ac:dyDescent="0.3">
      <c r="A1274">
        <v>1271</v>
      </c>
      <c r="B1274" t="s">
        <v>223</v>
      </c>
      <c r="C1274" t="s">
        <v>215</v>
      </c>
    </row>
    <row r="1275" spans="1:3" x14ac:dyDescent="0.3">
      <c r="A1275">
        <v>1272</v>
      </c>
      <c r="B1275" t="s">
        <v>223</v>
      </c>
      <c r="C1275" t="s">
        <v>215</v>
      </c>
    </row>
    <row r="1276" spans="1:3" x14ac:dyDescent="0.3">
      <c r="A1276">
        <v>1273</v>
      </c>
      <c r="B1276" t="s">
        <v>223</v>
      </c>
      <c r="C1276" t="s">
        <v>215</v>
      </c>
    </row>
    <row r="1277" spans="1:3" x14ac:dyDescent="0.3">
      <c r="A1277">
        <v>1274</v>
      </c>
      <c r="B1277" t="s">
        <v>223</v>
      </c>
      <c r="C1277" t="s">
        <v>215</v>
      </c>
    </row>
    <row r="1278" spans="1:3" x14ac:dyDescent="0.3">
      <c r="A1278">
        <v>1275</v>
      </c>
      <c r="B1278" t="s">
        <v>223</v>
      </c>
      <c r="C1278" t="s">
        <v>215</v>
      </c>
    </row>
    <row r="1279" spans="1:3" x14ac:dyDescent="0.3">
      <c r="A1279">
        <v>1276</v>
      </c>
      <c r="B1279" t="s">
        <v>223</v>
      </c>
      <c r="C1279" t="s">
        <v>215</v>
      </c>
    </row>
    <row r="1280" spans="1:3" x14ac:dyDescent="0.3">
      <c r="A1280">
        <v>1277</v>
      </c>
      <c r="B1280" t="s">
        <v>223</v>
      </c>
      <c r="C1280" t="s">
        <v>215</v>
      </c>
    </row>
    <row r="1281" spans="1:3" x14ac:dyDescent="0.3">
      <c r="A1281">
        <v>1278</v>
      </c>
      <c r="B1281" t="s">
        <v>223</v>
      </c>
      <c r="C1281" t="s">
        <v>215</v>
      </c>
    </row>
    <row r="1282" spans="1:3" x14ac:dyDescent="0.3">
      <c r="A1282">
        <v>1279</v>
      </c>
      <c r="B1282" t="s">
        <v>223</v>
      </c>
      <c r="C1282" t="s">
        <v>215</v>
      </c>
    </row>
    <row r="1283" spans="1:3" x14ac:dyDescent="0.3">
      <c r="A1283">
        <v>1280</v>
      </c>
      <c r="B1283" t="s">
        <v>223</v>
      </c>
      <c r="C1283" t="s">
        <v>215</v>
      </c>
    </row>
    <row r="1284" spans="1:3" x14ac:dyDescent="0.3">
      <c r="A1284">
        <v>1281</v>
      </c>
      <c r="B1284" t="s">
        <v>223</v>
      </c>
      <c r="C1284" t="s">
        <v>215</v>
      </c>
    </row>
    <row r="1285" spans="1:3" x14ac:dyDescent="0.3">
      <c r="A1285">
        <v>1282</v>
      </c>
      <c r="B1285" t="s">
        <v>223</v>
      </c>
      <c r="C1285" t="s">
        <v>215</v>
      </c>
    </row>
    <row r="1286" spans="1:3" x14ac:dyDescent="0.3">
      <c r="A1286">
        <v>1283</v>
      </c>
      <c r="B1286" t="s">
        <v>223</v>
      </c>
      <c r="C1286" t="s">
        <v>215</v>
      </c>
    </row>
    <row r="1287" spans="1:3" x14ac:dyDescent="0.3">
      <c r="A1287">
        <v>1284</v>
      </c>
      <c r="B1287" t="s">
        <v>223</v>
      </c>
      <c r="C1287" t="s">
        <v>215</v>
      </c>
    </row>
    <row r="1288" spans="1:3" x14ac:dyDescent="0.3">
      <c r="A1288">
        <v>1285</v>
      </c>
      <c r="B1288" t="s">
        <v>223</v>
      </c>
      <c r="C1288" t="s">
        <v>215</v>
      </c>
    </row>
    <row r="1289" spans="1:3" x14ac:dyDescent="0.3">
      <c r="A1289">
        <v>1286</v>
      </c>
      <c r="B1289" t="s">
        <v>223</v>
      </c>
      <c r="C1289" t="s">
        <v>215</v>
      </c>
    </row>
    <row r="1290" spans="1:3" x14ac:dyDescent="0.3">
      <c r="A1290">
        <v>1287</v>
      </c>
      <c r="B1290" t="s">
        <v>223</v>
      </c>
      <c r="C1290" t="s">
        <v>215</v>
      </c>
    </row>
    <row r="1291" spans="1:3" x14ac:dyDescent="0.3">
      <c r="A1291">
        <v>1288</v>
      </c>
      <c r="B1291" t="s">
        <v>223</v>
      </c>
      <c r="C1291" t="s">
        <v>215</v>
      </c>
    </row>
    <row r="1292" spans="1:3" x14ac:dyDescent="0.3">
      <c r="A1292">
        <v>1289</v>
      </c>
      <c r="B1292" t="s">
        <v>223</v>
      </c>
      <c r="C1292" t="s">
        <v>215</v>
      </c>
    </row>
    <row r="1293" spans="1:3" x14ac:dyDescent="0.3">
      <c r="A1293">
        <v>1290</v>
      </c>
      <c r="B1293" t="s">
        <v>223</v>
      </c>
      <c r="C1293" t="s">
        <v>215</v>
      </c>
    </row>
    <row r="1294" spans="1:3" x14ac:dyDescent="0.3">
      <c r="A1294">
        <v>1291</v>
      </c>
      <c r="B1294" t="s">
        <v>223</v>
      </c>
      <c r="C1294" t="s">
        <v>215</v>
      </c>
    </row>
    <row r="1295" spans="1:3" x14ac:dyDescent="0.3">
      <c r="A1295">
        <v>1292</v>
      </c>
      <c r="B1295" t="s">
        <v>223</v>
      </c>
      <c r="C1295" t="s">
        <v>215</v>
      </c>
    </row>
    <row r="1296" spans="1:3" x14ac:dyDescent="0.3">
      <c r="A1296">
        <v>1293</v>
      </c>
      <c r="B1296" t="s">
        <v>223</v>
      </c>
      <c r="C1296" t="s">
        <v>215</v>
      </c>
    </row>
    <row r="1297" spans="1:3" x14ac:dyDescent="0.3">
      <c r="A1297">
        <v>1294</v>
      </c>
      <c r="B1297" t="s">
        <v>223</v>
      </c>
      <c r="C1297" t="s">
        <v>215</v>
      </c>
    </row>
    <row r="1298" spans="1:3" x14ac:dyDescent="0.3">
      <c r="A1298">
        <v>1295</v>
      </c>
      <c r="B1298" t="s">
        <v>223</v>
      </c>
      <c r="C1298" t="s">
        <v>215</v>
      </c>
    </row>
    <row r="1299" spans="1:3" x14ac:dyDescent="0.3">
      <c r="A1299">
        <v>1296</v>
      </c>
      <c r="B1299" t="s">
        <v>223</v>
      </c>
      <c r="C1299" t="s">
        <v>215</v>
      </c>
    </row>
    <row r="1300" spans="1:3" x14ac:dyDescent="0.3">
      <c r="A1300">
        <v>1297</v>
      </c>
      <c r="B1300" t="s">
        <v>223</v>
      </c>
      <c r="C1300" t="s">
        <v>215</v>
      </c>
    </row>
    <row r="1301" spans="1:3" x14ac:dyDescent="0.3">
      <c r="A1301">
        <v>1298</v>
      </c>
      <c r="B1301" t="s">
        <v>223</v>
      </c>
      <c r="C1301" t="s">
        <v>215</v>
      </c>
    </row>
    <row r="1302" spans="1:3" x14ac:dyDescent="0.3">
      <c r="A1302">
        <v>1299</v>
      </c>
      <c r="B1302" t="s">
        <v>223</v>
      </c>
      <c r="C1302" t="s">
        <v>215</v>
      </c>
    </row>
    <row r="1303" spans="1:3" x14ac:dyDescent="0.3">
      <c r="A1303">
        <v>1300</v>
      </c>
      <c r="B1303" t="s">
        <v>223</v>
      </c>
      <c r="C1303" t="s">
        <v>215</v>
      </c>
    </row>
    <row r="1304" spans="1:3" x14ac:dyDescent="0.3">
      <c r="A1304">
        <v>1301</v>
      </c>
      <c r="B1304" t="s">
        <v>223</v>
      </c>
      <c r="C1304" t="s">
        <v>215</v>
      </c>
    </row>
    <row r="1305" spans="1:3" x14ac:dyDescent="0.3">
      <c r="A1305">
        <v>1302</v>
      </c>
      <c r="B1305" t="s">
        <v>223</v>
      </c>
      <c r="C1305" t="s">
        <v>215</v>
      </c>
    </row>
    <row r="1306" spans="1:3" x14ac:dyDescent="0.3">
      <c r="A1306">
        <v>1303</v>
      </c>
      <c r="B1306" t="s">
        <v>223</v>
      </c>
      <c r="C1306" t="s">
        <v>215</v>
      </c>
    </row>
    <row r="1307" spans="1:3" x14ac:dyDescent="0.3">
      <c r="A1307">
        <v>1304</v>
      </c>
      <c r="B1307" t="s">
        <v>223</v>
      </c>
      <c r="C1307" t="s">
        <v>215</v>
      </c>
    </row>
    <row r="1308" spans="1:3" x14ac:dyDescent="0.3">
      <c r="A1308">
        <v>1305</v>
      </c>
      <c r="B1308" t="s">
        <v>223</v>
      </c>
      <c r="C1308" t="s">
        <v>215</v>
      </c>
    </row>
    <row r="1309" spans="1:3" x14ac:dyDescent="0.3">
      <c r="A1309">
        <v>1306</v>
      </c>
      <c r="B1309" t="s">
        <v>223</v>
      </c>
      <c r="C1309" t="s">
        <v>215</v>
      </c>
    </row>
    <row r="1310" spans="1:3" x14ac:dyDescent="0.3">
      <c r="A1310">
        <v>1307</v>
      </c>
      <c r="B1310" t="s">
        <v>223</v>
      </c>
      <c r="C1310" t="s">
        <v>215</v>
      </c>
    </row>
    <row r="1311" spans="1:3" x14ac:dyDescent="0.3">
      <c r="A1311">
        <v>1308</v>
      </c>
      <c r="B1311" t="s">
        <v>223</v>
      </c>
      <c r="C1311" t="s">
        <v>215</v>
      </c>
    </row>
    <row r="1312" spans="1:3" x14ac:dyDescent="0.3">
      <c r="A1312">
        <v>1309</v>
      </c>
      <c r="B1312" t="s">
        <v>223</v>
      </c>
      <c r="C1312" t="s">
        <v>215</v>
      </c>
    </row>
    <row r="1313" spans="1:3" x14ac:dyDescent="0.3">
      <c r="A1313">
        <v>1310</v>
      </c>
      <c r="B1313" t="s">
        <v>223</v>
      </c>
      <c r="C1313" t="s">
        <v>215</v>
      </c>
    </row>
    <row r="1314" spans="1:3" x14ac:dyDescent="0.3">
      <c r="A1314">
        <v>1311</v>
      </c>
      <c r="B1314" t="s">
        <v>223</v>
      </c>
      <c r="C1314" t="s">
        <v>215</v>
      </c>
    </row>
    <row r="1315" spans="1:3" x14ac:dyDescent="0.3">
      <c r="A1315">
        <v>1312</v>
      </c>
      <c r="B1315" t="s">
        <v>223</v>
      </c>
      <c r="C1315" t="s">
        <v>215</v>
      </c>
    </row>
    <row r="1316" spans="1:3" x14ac:dyDescent="0.3">
      <c r="A1316">
        <v>1313</v>
      </c>
      <c r="B1316" t="s">
        <v>223</v>
      </c>
      <c r="C1316" t="s">
        <v>215</v>
      </c>
    </row>
    <row r="1317" spans="1:3" x14ac:dyDescent="0.3">
      <c r="A1317">
        <v>1314</v>
      </c>
      <c r="B1317" t="s">
        <v>223</v>
      </c>
      <c r="C1317" t="s">
        <v>215</v>
      </c>
    </row>
    <row r="1318" spans="1:3" x14ac:dyDescent="0.3">
      <c r="A1318">
        <v>1315</v>
      </c>
      <c r="B1318" t="s">
        <v>223</v>
      </c>
      <c r="C1318" t="s">
        <v>215</v>
      </c>
    </row>
    <row r="1319" spans="1:3" x14ac:dyDescent="0.3">
      <c r="A1319">
        <v>1316</v>
      </c>
      <c r="B1319" t="s">
        <v>223</v>
      </c>
      <c r="C1319" t="s">
        <v>215</v>
      </c>
    </row>
    <row r="1320" spans="1:3" x14ac:dyDescent="0.3">
      <c r="A1320">
        <v>1317</v>
      </c>
      <c r="B1320" t="s">
        <v>223</v>
      </c>
      <c r="C1320" t="s">
        <v>215</v>
      </c>
    </row>
    <row r="1321" spans="1:3" x14ac:dyDescent="0.3">
      <c r="A1321">
        <v>1318</v>
      </c>
      <c r="B1321" t="s">
        <v>223</v>
      </c>
      <c r="C1321" t="s">
        <v>215</v>
      </c>
    </row>
    <row r="1322" spans="1:3" x14ac:dyDescent="0.3">
      <c r="A1322">
        <v>1319</v>
      </c>
      <c r="B1322" t="s">
        <v>223</v>
      </c>
      <c r="C1322" t="s">
        <v>215</v>
      </c>
    </row>
    <row r="1323" spans="1:3" x14ac:dyDescent="0.3">
      <c r="A1323">
        <v>1320</v>
      </c>
      <c r="B1323" t="s">
        <v>223</v>
      </c>
      <c r="C1323" t="s">
        <v>215</v>
      </c>
    </row>
    <row r="1324" spans="1:3" x14ac:dyDescent="0.3">
      <c r="A1324">
        <v>1321</v>
      </c>
      <c r="B1324" t="s">
        <v>223</v>
      </c>
      <c r="C1324" t="s">
        <v>215</v>
      </c>
    </row>
    <row r="1325" spans="1:3" x14ac:dyDescent="0.3">
      <c r="A1325">
        <v>1322</v>
      </c>
      <c r="B1325" t="s">
        <v>223</v>
      </c>
      <c r="C1325" t="s">
        <v>215</v>
      </c>
    </row>
    <row r="1326" spans="1:3" x14ac:dyDescent="0.3">
      <c r="A1326">
        <v>1323</v>
      </c>
      <c r="B1326" t="s">
        <v>223</v>
      </c>
      <c r="C1326" t="s">
        <v>215</v>
      </c>
    </row>
    <row r="1327" spans="1:3" x14ac:dyDescent="0.3">
      <c r="A1327">
        <v>1324</v>
      </c>
      <c r="B1327" t="s">
        <v>223</v>
      </c>
      <c r="C1327" t="s">
        <v>215</v>
      </c>
    </row>
    <row r="1328" spans="1:3" x14ac:dyDescent="0.3">
      <c r="A1328">
        <v>1325</v>
      </c>
      <c r="B1328" t="s">
        <v>223</v>
      </c>
      <c r="C1328" t="s">
        <v>215</v>
      </c>
    </row>
    <row r="1329" spans="1:3" x14ac:dyDescent="0.3">
      <c r="A1329">
        <v>1326</v>
      </c>
      <c r="B1329" t="s">
        <v>223</v>
      </c>
      <c r="C1329" t="s">
        <v>215</v>
      </c>
    </row>
    <row r="1330" spans="1:3" x14ac:dyDescent="0.3">
      <c r="A1330">
        <v>1327</v>
      </c>
      <c r="B1330" t="s">
        <v>223</v>
      </c>
      <c r="C1330" t="s">
        <v>215</v>
      </c>
    </row>
    <row r="1331" spans="1:3" x14ac:dyDescent="0.3">
      <c r="A1331">
        <v>1328</v>
      </c>
      <c r="B1331" t="s">
        <v>223</v>
      </c>
      <c r="C1331" t="s">
        <v>215</v>
      </c>
    </row>
    <row r="1332" spans="1:3" x14ac:dyDescent="0.3">
      <c r="A1332">
        <v>1329</v>
      </c>
      <c r="B1332" t="s">
        <v>223</v>
      </c>
      <c r="C1332" t="s">
        <v>215</v>
      </c>
    </row>
    <row r="1333" spans="1:3" x14ac:dyDescent="0.3">
      <c r="A1333">
        <v>1330</v>
      </c>
      <c r="B1333" t="s">
        <v>223</v>
      </c>
      <c r="C1333" t="s">
        <v>215</v>
      </c>
    </row>
    <row r="1334" spans="1:3" x14ac:dyDescent="0.3">
      <c r="A1334">
        <v>1331</v>
      </c>
      <c r="B1334" t="s">
        <v>223</v>
      </c>
      <c r="C1334" t="s">
        <v>215</v>
      </c>
    </row>
    <row r="1335" spans="1:3" x14ac:dyDescent="0.3">
      <c r="A1335">
        <v>1332</v>
      </c>
      <c r="B1335" t="s">
        <v>223</v>
      </c>
      <c r="C1335" t="s">
        <v>215</v>
      </c>
    </row>
    <row r="1336" spans="1:3" x14ac:dyDescent="0.3">
      <c r="A1336">
        <v>1333</v>
      </c>
      <c r="B1336" t="s">
        <v>223</v>
      </c>
      <c r="C1336" t="s">
        <v>215</v>
      </c>
    </row>
    <row r="1337" spans="1:3" x14ac:dyDescent="0.3">
      <c r="A1337">
        <v>1334</v>
      </c>
      <c r="B1337" t="s">
        <v>223</v>
      </c>
      <c r="C1337" t="s">
        <v>215</v>
      </c>
    </row>
    <row r="1338" spans="1:3" x14ac:dyDescent="0.3">
      <c r="A1338">
        <v>1335</v>
      </c>
      <c r="B1338" t="s">
        <v>223</v>
      </c>
      <c r="C1338" t="s">
        <v>215</v>
      </c>
    </row>
    <row r="1339" spans="1:3" x14ac:dyDescent="0.3">
      <c r="A1339">
        <v>1336</v>
      </c>
      <c r="B1339" t="s">
        <v>223</v>
      </c>
      <c r="C1339" t="s">
        <v>215</v>
      </c>
    </row>
    <row r="1340" spans="1:3" x14ac:dyDescent="0.3">
      <c r="A1340">
        <v>1337</v>
      </c>
      <c r="B1340" t="s">
        <v>223</v>
      </c>
      <c r="C1340" t="s">
        <v>215</v>
      </c>
    </row>
    <row r="1341" spans="1:3" x14ac:dyDescent="0.3">
      <c r="A1341">
        <v>1338</v>
      </c>
      <c r="B1341" t="s">
        <v>223</v>
      </c>
      <c r="C1341" t="s">
        <v>215</v>
      </c>
    </row>
    <row r="1342" spans="1:3" x14ac:dyDescent="0.3">
      <c r="A1342">
        <v>1339</v>
      </c>
      <c r="B1342" t="s">
        <v>223</v>
      </c>
      <c r="C1342" t="s">
        <v>215</v>
      </c>
    </row>
    <row r="1343" spans="1:3" x14ac:dyDescent="0.3">
      <c r="A1343">
        <v>1340</v>
      </c>
      <c r="B1343" t="s">
        <v>223</v>
      </c>
      <c r="C1343" t="s">
        <v>215</v>
      </c>
    </row>
    <row r="1344" spans="1:3" x14ac:dyDescent="0.3">
      <c r="A1344">
        <v>1341</v>
      </c>
      <c r="B1344" t="s">
        <v>223</v>
      </c>
      <c r="C1344" t="s">
        <v>215</v>
      </c>
    </row>
    <row r="1345" spans="1:3" x14ac:dyDescent="0.3">
      <c r="A1345">
        <v>1342</v>
      </c>
      <c r="B1345" t="s">
        <v>223</v>
      </c>
      <c r="C1345" t="s">
        <v>215</v>
      </c>
    </row>
    <row r="1346" spans="1:3" x14ac:dyDescent="0.3">
      <c r="A1346">
        <v>1343</v>
      </c>
      <c r="B1346" t="s">
        <v>223</v>
      </c>
      <c r="C1346" t="s">
        <v>215</v>
      </c>
    </row>
    <row r="1347" spans="1:3" x14ac:dyDescent="0.3">
      <c r="A1347">
        <v>1344</v>
      </c>
      <c r="B1347" t="s">
        <v>223</v>
      </c>
      <c r="C1347" t="s">
        <v>215</v>
      </c>
    </row>
    <row r="1348" spans="1:3" x14ac:dyDescent="0.3">
      <c r="A1348">
        <v>1345</v>
      </c>
      <c r="B1348" t="s">
        <v>223</v>
      </c>
      <c r="C1348" t="s">
        <v>215</v>
      </c>
    </row>
    <row r="1349" spans="1:3" x14ac:dyDescent="0.3">
      <c r="A1349">
        <v>1346</v>
      </c>
      <c r="B1349" t="s">
        <v>223</v>
      </c>
      <c r="C1349" t="s">
        <v>215</v>
      </c>
    </row>
    <row r="1350" spans="1:3" x14ac:dyDescent="0.3">
      <c r="A1350">
        <v>1347</v>
      </c>
      <c r="B1350" t="s">
        <v>223</v>
      </c>
      <c r="C1350" t="s">
        <v>215</v>
      </c>
    </row>
    <row r="1351" spans="1:3" x14ac:dyDescent="0.3">
      <c r="A1351">
        <v>1348</v>
      </c>
      <c r="B1351" t="s">
        <v>223</v>
      </c>
      <c r="C1351" t="s">
        <v>215</v>
      </c>
    </row>
    <row r="1352" spans="1:3" x14ac:dyDescent="0.3">
      <c r="A1352">
        <v>1349</v>
      </c>
      <c r="B1352" t="s">
        <v>223</v>
      </c>
      <c r="C1352" t="s">
        <v>215</v>
      </c>
    </row>
    <row r="1353" spans="1:3" x14ac:dyDescent="0.3">
      <c r="A1353">
        <v>1350</v>
      </c>
      <c r="B1353" t="s">
        <v>223</v>
      </c>
      <c r="C1353" t="s">
        <v>215</v>
      </c>
    </row>
    <row r="1354" spans="1:3" x14ac:dyDescent="0.3">
      <c r="A1354">
        <v>1351</v>
      </c>
      <c r="B1354" t="s">
        <v>223</v>
      </c>
      <c r="C1354" t="s">
        <v>215</v>
      </c>
    </row>
    <row r="1355" spans="1:3" x14ac:dyDescent="0.3">
      <c r="A1355">
        <v>1352</v>
      </c>
      <c r="B1355" t="s">
        <v>223</v>
      </c>
      <c r="C1355" t="s">
        <v>215</v>
      </c>
    </row>
    <row r="1356" spans="1:3" x14ac:dyDescent="0.3">
      <c r="A1356">
        <v>1353</v>
      </c>
      <c r="B1356" t="s">
        <v>223</v>
      </c>
      <c r="C1356"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356"/>
  <sheetViews>
    <sheetView topLeftCell="A3" workbookViewId="0">
      <selection activeCell="A4" sqref="A4"/>
    </sheetView>
  </sheetViews>
  <sheetFormatPr baseColWidth="10" defaultColWidth="9.109375" defaultRowHeight="14.4" x14ac:dyDescent="0.3"/>
  <cols>
    <col min="1" max="1" width="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214</v>
      </c>
      <c r="C4">
        <v>0</v>
      </c>
      <c r="D4">
        <v>0</v>
      </c>
      <c r="E4" t="s">
        <v>212</v>
      </c>
      <c r="F4" t="s">
        <v>215</v>
      </c>
    </row>
    <row r="5" spans="1:6" x14ac:dyDescent="0.3">
      <c r="A5">
        <v>2</v>
      </c>
      <c r="B5" t="s">
        <v>214</v>
      </c>
      <c r="C5">
        <v>27.5</v>
      </c>
      <c r="D5">
        <v>0</v>
      </c>
      <c r="E5" t="s">
        <v>212</v>
      </c>
      <c r="F5" t="s">
        <v>215</v>
      </c>
    </row>
    <row r="6" spans="1:6" x14ac:dyDescent="0.3">
      <c r="A6">
        <v>3</v>
      </c>
      <c r="B6" t="s">
        <v>214</v>
      </c>
      <c r="C6">
        <v>68</v>
      </c>
      <c r="D6">
        <v>0</v>
      </c>
      <c r="E6" t="s">
        <v>212</v>
      </c>
      <c r="F6" t="s">
        <v>215</v>
      </c>
    </row>
    <row r="7" spans="1:6" x14ac:dyDescent="0.3">
      <c r="A7">
        <v>4</v>
      </c>
      <c r="B7" t="s">
        <v>214</v>
      </c>
      <c r="C7">
        <v>68</v>
      </c>
      <c r="D7">
        <v>0</v>
      </c>
      <c r="E7" t="s">
        <v>212</v>
      </c>
      <c r="F7" t="s">
        <v>215</v>
      </c>
    </row>
    <row r="8" spans="1:6" x14ac:dyDescent="0.3">
      <c r="A8">
        <v>5</v>
      </c>
      <c r="B8" t="s">
        <v>214</v>
      </c>
      <c r="C8">
        <v>68</v>
      </c>
      <c r="D8">
        <v>0</v>
      </c>
      <c r="E8" t="s">
        <v>212</v>
      </c>
      <c r="F8" t="s">
        <v>215</v>
      </c>
    </row>
    <row r="9" spans="1:6" x14ac:dyDescent="0.3">
      <c r="A9">
        <v>6</v>
      </c>
      <c r="B9" t="s">
        <v>214</v>
      </c>
      <c r="C9">
        <v>68</v>
      </c>
      <c r="D9">
        <v>0</v>
      </c>
      <c r="E9" t="s">
        <v>212</v>
      </c>
      <c r="F9" t="s">
        <v>215</v>
      </c>
    </row>
    <row r="10" spans="1:6" x14ac:dyDescent="0.3">
      <c r="A10">
        <v>7</v>
      </c>
      <c r="B10" t="s">
        <v>214</v>
      </c>
      <c r="C10">
        <v>68</v>
      </c>
      <c r="D10">
        <v>0</v>
      </c>
      <c r="E10" t="s">
        <v>212</v>
      </c>
      <c r="F10" t="s">
        <v>215</v>
      </c>
    </row>
    <row r="11" spans="1:6" x14ac:dyDescent="0.3">
      <c r="A11">
        <v>8</v>
      </c>
      <c r="B11" t="s">
        <v>214</v>
      </c>
      <c r="C11">
        <v>27.5</v>
      </c>
      <c r="D11">
        <v>0</v>
      </c>
      <c r="E11" t="s">
        <v>212</v>
      </c>
      <c r="F11" t="s">
        <v>215</v>
      </c>
    </row>
    <row r="12" spans="1:6" x14ac:dyDescent="0.3">
      <c r="A12">
        <v>9</v>
      </c>
      <c r="B12" t="s">
        <v>214</v>
      </c>
      <c r="C12">
        <v>68</v>
      </c>
      <c r="D12">
        <v>0</v>
      </c>
      <c r="E12" t="s">
        <v>212</v>
      </c>
      <c r="F12" t="s">
        <v>215</v>
      </c>
    </row>
    <row r="13" spans="1:6" x14ac:dyDescent="0.3">
      <c r="A13">
        <v>10</v>
      </c>
      <c r="B13" t="s">
        <v>214</v>
      </c>
      <c r="C13">
        <v>27.5</v>
      </c>
      <c r="D13">
        <v>0</v>
      </c>
      <c r="E13" t="s">
        <v>212</v>
      </c>
      <c r="F13" t="s">
        <v>215</v>
      </c>
    </row>
    <row r="14" spans="1:6" x14ac:dyDescent="0.3">
      <c r="A14">
        <v>11</v>
      </c>
      <c r="B14" t="s">
        <v>214</v>
      </c>
      <c r="C14">
        <v>0</v>
      </c>
      <c r="D14">
        <v>0</v>
      </c>
      <c r="E14" t="s">
        <v>212</v>
      </c>
      <c r="F14" t="s">
        <v>215</v>
      </c>
    </row>
    <row r="15" spans="1:6" x14ac:dyDescent="0.3">
      <c r="A15">
        <v>12</v>
      </c>
      <c r="B15" t="s">
        <v>214</v>
      </c>
      <c r="C15">
        <v>0</v>
      </c>
      <c r="D15">
        <v>0</v>
      </c>
      <c r="E15" t="s">
        <v>212</v>
      </c>
      <c r="F15" t="s">
        <v>215</v>
      </c>
    </row>
    <row r="16" spans="1:6" x14ac:dyDescent="0.3">
      <c r="A16">
        <v>13</v>
      </c>
      <c r="B16" t="s">
        <v>214</v>
      </c>
      <c r="C16">
        <v>0</v>
      </c>
      <c r="D16">
        <v>0</v>
      </c>
      <c r="E16" t="s">
        <v>212</v>
      </c>
      <c r="F16" t="s">
        <v>215</v>
      </c>
    </row>
    <row r="17" spans="1:6" x14ac:dyDescent="0.3">
      <c r="A17">
        <v>14</v>
      </c>
      <c r="B17" t="s">
        <v>214</v>
      </c>
      <c r="C17">
        <v>27.5</v>
      </c>
      <c r="D17">
        <v>0</v>
      </c>
      <c r="E17" t="s">
        <v>212</v>
      </c>
      <c r="F17" t="s">
        <v>215</v>
      </c>
    </row>
    <row r="18" spans="1:6" x14ac:dyDescent="0.3">
      <c r="A18">
        <v>15</v>
      </c>
      <c r="B18" t="s">
        <v>214</v>
      </c>
      <c r="C18">
        <v>68</v>
      </c>
      <c r="D18">
        <v>0</v>
      </c>
      <c r="E18" t="s">
        <v>212</v>
      </c>
      <c r="F18" t="s">
        <v>215</v>
      </c>
    </row>
    <row r="19" spans="1:6" x14ac:dyDescent="0.3">
      <c r="A19">
        <v>16</v>
      </c>
      <c r="B19" t="s">
        <v>214</v>
      </c>
      <c r="C19">
        <v>23</v>
      </c>
      <c r="D19">
        <v>0</v>
      </c>
      <c r="E19" t="s">
        <v>212</v>
      </c>
      <c r="F19" t="s">
        <v>215</v>
      </c>
    </row>
    <row r="20" spans="1:6" x14ac:dyDescent="0.3">
      <c r="A20">
        <v>17</v>
      </c>
      <c r="B20" t="s">
        <v>214</v>
      </c>
      <c r="C20">
        <v>41</v>
      </c>
      <c r="D20">
        <v>0</v>
      </c>
      <c r="E20" t="s">
        <v>212</v>
      </c>
      <c r="F20" t="s">
        <v>215</v>
      </c>
    </row>
    <row r="21" spans="1:6" x14ac:dyDescent="0.3">
      <c r="A21">
        <v>18</v>
      </c>
      <c r="B21" t="s">
        <v>214</v>
      </c>
      <c r="C21">
        <v>0</v>
      </c>
      <c r="D21">
        <v>0</v>
      </c>
      <c r="E21" t="s">
        <v>212</v>
      </c>
      <c r="F21" t="s">
        <v>215</v>
      </c>
    </row>
    <row r="22" spans="1:6" x14ac:dyDescent="0.3">
      <c r="A22">
        <v>19</v>
      </c>
      <c r="B22" t="s">
        <v>214</v>
      </c>
      <c r="C22">
        <v>0</v>
      </c>
      <c r="D22">
        <v>0</v>
      </c>
      <c r="E22" t="s">
        <v>212</v>
      </c>
      <c r="F22" t="s">
        <v>215</v>
      </c>
    </row>
    <row r="23" spans="1:6" x14ac:dyDescent="0.3">
      <c r="A23">
        <v>20</v>
      </c>
      <c r="B23" t="s">
        <v>214</v>
      </c>
      <c r="C23">
        <v>54.5</v>
      </c>
      <c r="D23">
        <v>0</v>
      </c>
      <c r="E23" t="s">
        <v>212</v>
      </c>
      <c r="F23" t="s">
        <v>215</v>
      </c>
    </row>
    <row r="24" spans="1:6" x14ac:dyDescent="0.3">
      <c r="A24">
        <v>21</v>
      </c>
      <c r="B24" t="s">
        <v>214</v>
      </c>
      <c r="C24">
        <v>68</v>
      </c>
      <c r="D24">
        <v>0</v>
      </c>
      <c r="E24" t="s">
        <v>212</v>
      </c>
      <c r="F24" t="s">
        <v>215</v>
      </c>
    </row>
    <row r="25" spans="1:6" x14ac:dyDescent="0.3">
      <c r="A25">
        <v>22</v>
      </c>
      <c r="B25" t="s">
        <v>214</v>
      </c>
      <c r="C25">
        <v>68</v>
      </c>
      <c r="D25">
        <v>0</v>
      </c>
      <c r="E25" t="s">
        <v>212</v>
      </c>
      <c r="F25" t="s">
        <v>215</v>
      </c>
    </row>
    <row r="26" spans="1:6" x14ac:dyDescent="0.3">
      <c r="A26">
        <v>23</v>
      </c>
      <c r="B26" t="s">
        <v>214</v>
      </c>
      <c r="C26">
        <v>0</v>
      </c>
      <c r="D26">
        <v>0</v>
      </c>
      <c r="E26" t="s">
        <v>212</v>
      </c>
      <c r="F26" t="s">
        <v>215</v>
      </c>
    </row>
    <row r="27" spans="1:6" x14ac:dyDescent="0.3">
      <c r="A27">
        <v>24</v>
      </c>
      <c r="B27" t="s">
        <v>214</v>
      </c>
      <c r="C27">
        <v>68</v>
      </c>
      <c r="D27">
        <v>0</v>
      </c>
      <c r="E27" t="s">
        <v>212</v>
      </c>
      <c r="F27" t="s">
        <v>215</v>
      </c>
    </row>
    <row r="28" spans="1:6" x14ac:dyDescent="0.3">
      <c r="A28">
        <v>25</v>
      </c>
      <c r="B28" t="s">
        <v>214</v>
      </c>
      <c r="C28">
        <v>68</v>
      </c>
      <c r="D28">
        <v>0</v>
      </c>
      <c r="E28" t="s">
        <v>212</v>
      </c>
      <c r="F28" t="s">
        <v>215</v>
      </c>
    </row>
    <row r="29" spans="1:6" x14ac:dyDescent="0.3">
      <c r="A29">
        <v>26</v>
      </c>
      <c r="B29" t="s">
        <v>214</v>
      </c>
      <c r="C29">
        <v>68</v>
      </c>
      <c r="D29">
        <v>0</v>
      </c>
      <c r="E29" t="s">
        <v>212</v>
      </c>
      <c r="F29" t="s">
        <v>215</v>
      </c>
    </row>
    <row r="30" spans="1:6" x14ac:dyDescent="0.3">
      <c r="A30">
        <v>27</v>
      </c>
      <c r="B30" t="s">
        <v>214</v>
      </c>
      <c r="C30">
        <v>23</v>
      </c>
      <c r="D30">
        <v>0</v>
      </c>
      <c r="E30" t="s">
        <v>212</v>
      </c>
      <c r="F30" t="s">
        <v>215</v>
      </c>
    </row>
    <row r="31" spans="1:6" x14ac:dyDescent="0.3">
      <c r="A31">
        <v>28</v>
      </c>
      <c r="B31" t="s">
        <v>214</v>
      </c>
      <c r="C31">
        <v>0</v>
      </c>
      <c r="D31">
        <v>0</v>
      </c>
      <c r="E31" t="s">
        <v>212</v>
      </c>
      <c r="F31" t="s">
        <v>215</v>
      </c>
    </row>
    <row r="32" spans="1:6" x14ac:dyDescent="0.3">
      <c r="A32">
        <v>29</v>
      </c>
      <c r="B32" t="s">
        <v>214</v>
      </c>
      <c r="C32">
        <v>68</v>
      </c>
      <c r="D32">
        <v>0</v>
      </c>
      <c r="E32" t="s">
        <v>212</v>
      </c>
      <c r="F32" t="s">
        <v>215</v>
      </c>
    </row>
    <row r="33" spans="1:6" x14ac:dyDescent="0.3">
      <c r="A33">
        <v>30</v>
      </c>
      <c r="B33" t="s">
        <v>214</v>
      </c>
      <c r="C33">
        <v>23</v>
      </c>
      <c r="D33">
        <v>0</v>
      </c>
      <c r="E33" t="s">
        <v>212</v>
      </c>
      <c r="F33" t="s">
        <v>215</v>
      </c>
    </row>
    <row r="34" spans="1:6" x14ac:dyDescent="0.3">
      <c r="A34">
        <v>31</v>
      </c>
      <c r="B34" t="s">
        <v>214</v>
      </c>
      <c r="C34">
        <v>23</v>
      </c>
      <c r="D34">
        <v>0</v>
      </c>
      <c r="E34" t="s">
        <v>212</v>
      </c>
      <c r="F34" t="s">
        <v>215</v>
      </c>
    </row>
    <row r="35" spans="1:6" x14ac:dyDescent="0.3">
      <c r="A35">
        <v>32</v>
      </c>
      <c r="B35" t="s">
        <v>214</v>
      </c>
      <c r="C35">
        <v>68</v>
      </c>
      <c r="D35">
        <v>0</v>
      </c>
      <c r="E35" t="s">
        <v>212</v>
      </c>
      <c r="F35" t="s">
        <v>215</v>
      </c>
    </row>
    <row r="36" spans="1:6" x14ac:dyDescent="0.3">
      <c r="A36">
        <v>33</v>
      </c>
      <c r="B36" t="s">
        <v>214</v>
      </c>
      <c r="C36">
        <v>27.5</v>
      </c>
      <c r="D36">
        <v>0</v>
      </c>
      <c r="E36" t="s">
        <v>212</v>
      </c>
      <c r="F36" t="s">
        <v>215</v>
      </c>
    </row>
    <row r="37" spans="1:6" x14ac:dyDescent="0.3">
      <c r="A37">
        <v>34</v>
      </c>
      <c r="B37" t="s">
        <v>214</v>
      </c>
      <c r="C37">
        <v>23</v>
      </c>
      <c r="D37">
        <v>0</v>
      </c>
      <c r="E37" t="s">
        <v>212</v>
      </c>
      <c r="F37" t="s">
        <v>215</v>
      </c>
    </row>
    <row r="38" spans="1:6" x14ac:dyDescent="0.3">
      <c r="A38">
        <v>35</v>
      </c>
      <c r="B38" t="s">
        <v>214</v>
      </c>
      <c r="C38">
        <v>27.5</v>
      </c>
      <c r="D38">
        <v>0</v>
      </c>
      <c r="E38" t="s">
        <v>212</v>
      </c>
      <c r="F38" t="s">
        <v>215</v>
      </c>
    </row>
    <row r="39" spans="1:6" x14ac:dyDescent="0.3">
      <c r="A39">
        <v>36</v>
      </c>
      <c r="B39" t="s">
        <v>214</v>
      </c>
      <c r="C39">
        <v>0</v>
      </c>
      <c r="D39">
        <v>0</v>
      </c>
      <c r="E39" t="s">
        <v>212</v>
      </c>
      <c r="F39" t="s">
        <v>215</v>
      </c>
    </row>
    <row r="40" spans="1:6" x14ac:dyDescent="0.3">
      <c r="A40">
        <v>37</v>
      </c>
      <c r="B40" t="s">
        <v>214</v>
      </c>
      <c r="C40">
        <v>41</v>
      </c>
      <c r="D40">
        <v>0</v>
      </c>
      <c r="E40" t="s">
        <v>212</v>
      </c>
      <c r="F40" t="s">
        <v>215</v>
      </c>
    </row>
    <row r="41" spans="1:6" x14ac:dyDescent="0.3">
      <c r="A41">
        <v>38</v>
      </c>
      <c r="B41" t="s">
        <v>214</v>
      </c>
      <c r="C41">
        <v>0</v>
      </c>
      <c r="D41">
        <v>0</v>
      </c>
      <c r="E41" t="s">
        <v>212</v>
      </c>
      <c r="F41" t="s">
        <v>215</v>
      </c>
    </row>
    <row r="42" spans="1:6" x14ac:dyDescent="0.3">
      <c r="A42">
        <v>39</v>
      </c>
      <c r="B42" t="s">
        <v>214</v>
      </c>
      <c r="C42">
        <v>0</v>
      </c>
      <c r="D42">
        <v>0</v>
      </c>
      <c r="E42" t="s">
        <v>212</v>
      </c>
      <c r="F42" t="s">
        <v>215</v>
      </c>
    </row>
    <row r="43" spans="1:6" x14ac:dyDescent="0.3">
      <c r="A43">
        <v>40</v>
      </c>
      <c r="B43" t="s">
        <v>214</v>
      </c>
      <c r="C43">
        <v>54.5</v>
      </c>
      <c r="D43">
        <v>0</v>
      </c>
      <c r="E43" t="s">
        <v>212</v>
      </c>
      <c r="F43" t="s">
        <v>215</v>
      </c>
    </row>
    <row r="44" spans="1:6" x14ac:dyDescent="0.3">
      <c r="A44">
        <v>41</v>
      </c>
      <c r="B44" t="s">
        <v>214</v>
      </c>
      <c r="C44">
        <v>194.93</v>
      </c>
      <c r="D44">
        <v>0</v>
      </c>
      <c r="E44" t="s">
        <v>212</v>
      </c>
      <c r="F44" t="s">
        <v>215</v>
      </c>
    </row>
    <row r="45" spans="1:6" x14ac:dyDescent="0.3">
      <c r="A45">
        <v>42</v>
      </c>
      <c r="B45" t="s">
        <v>214</v>
      </c>
      <c r="C45">
        <v>68</v>
      </c>
      <c r="D45">
        <v>0</v>
      </c>
      <c r="E45" t="s">
        <v>212</v>
      </c>
      <c r="F45" t="s">
        <v>215</v>
      </c>
    </row>
    <row r="46" spans="1:6" x14ac:dyDescent="0.3">
      <c r="A46">
        <v>43</v>
      </c>
      <c r="B46" t="s">
        <v>214</v>
      </c>
      <c r="C46">
        <v>68</v>
      </c>
      <c r="D46">
        <v>0</v>
      </c>
      <c r="E46" t="s">
        <v>212</v>
      </c>
      <c r="F46" t="s">
        <v>215</v>
      </c>
    </row>
    <row r="47" spans="1:6" x14ac:dyDescent="0.3">
      <c r="A47">
        <v>44</v>
      </c>
      <c r="B47" t="s">
        <v>214</v>
      </c>
      <c r="C47">
        <v>68</v>
      </c>
      <c r="D47">
        <v>0</v>
      </c>
      <c r="E47" t="s">
        <v>212</v>
      </c>
      <c r="F47" t="s">
        <v>215</v>
      </c>
    </row>
    <row r="48" spans="1:6" x14ac:dyDescent="0.3">
      <c r="A48">
        <v>45</v>
      </c>
      <c r="B48" t="s">
        <v>214</v>
      </c>
      <c r="C48">
        <v>9392</v>
      </c>
      <c r="D48">
        <v>0</v>
      </c>
      <c r="E48" t="s">
        <v>212</v>
      </c>
      <c r="F48" t="s">
        <v>215</v>
      </c>
    </row>
    <row r="49" spans="1:6" x14ac:dyDescent="0.3">
      <c r="A49">
        <v>46</v>
      </c>
      <c r="B49" t="s">
        <v>214</v>
      </c>
      <c r="C49">
        <v>68</v>
      </c>
      <c r="D49">
        <v>0</v>
      </c>
      <c r="E49" t="s">
        <v>212</v>
      </c>
      <c r="F49" t="s">
        <v>215</v>
      </c>
    </row>
    <row r="50" spans="1:6" x14ac:dyDescent="0.3">
      <c r="A50">
        <v>47</v>
      </c>
      <c r="B50" t="s">
        <v>214</v>
      </c>
      <c r="C50">
        <v>1063.75</v>
      </c>
      <c r="D50">
        <v>0</v>
      </c>
      <c r="E50" t="s">
        <v>212</v>
      </c>
      <c r="F50" t="s">
        <v>215</v>
      </c>
    </row>
    <row r="51" spans="1:6" x14ac:dyDescent="0.3">
      <c r="A51">
        <v>48</v>
      </c>
      <c r="B51" t="s">
        <v>214</v>
      </c>
      <c r="C51">
        <v>727.73</v>
      </c>
      <c r="D51">
        <v>0</v>
      </c>
      <c r="E51" t="s">
        <v>212</v>
      </c>
      <c r="F51" t="s">
        <v>215</v>
      </c>
    </row>
    <row r="52" spans="1:6" x14ac:dyDescent="0.3">
      <c r="A52">
        <v>49</v>
      </c>
      <c r="B52" t="s">
        <v>214</v>
      </c>
      <c r="C52">
        <v>68</v>
      </c>
      <c r="D52">
        <v>0</v>
      </c>
      <c r="E52" t="s">
        <v>212</v>
      </c>
      <c r="F52" t="s">
        <v>215</v>
      </c>
    </row>
    <row r="53" spans="1:6" x14ac:dyDescent="0.3">
      <c r="A53">
        <v>50</v>
      </c>
      <c r="B53" t="s">
        <v>214</v>
      </c>
      <c r="C53">
        <v>24.53</v>
      </c>
      <c r="D53">
        <v>0</v>
      </c>
      <c r="E53" t="s">
        <v>212</v>
      </c>
      <c r="F53" t="s">
        <v>215</v>
      </c>
    </row>
    <row r="54" spans="1:6" x14ac:dyDescent="0.3">
      <c r="A54">
        <v>51</v>
      </c>
      <c r="B54" t="s">
        <v>214</v>
      </c>
      <c r="C54">
        <v>2457.8000000000002</v>
      </c>
      <c r="D54">
        <v>0</v>
      </c>
      <c r="E54" t="s">
        <v>212</v>
      </c>
      <c r="F54" t="s">
        <v>215</v>
      </c>
    </row>
    <row r="55" spans="1:6" x14ac:dyDescent="0.3">
      <c r="A55">
        <v>52</v>
      </c>
      <c r="B55" t="s">
        <v>214</v>
      </c>
      <c r="C55">
        <v>1462.05</v>
      </c>
      <c r="D55">
        <v>0</v>
      </c>
      <c r="E55" t="s">
        <v>212</v>
      </c>
      <c r="F55" t="s">
        <v>215</v>
      </c>
    </row>
    <row r="56" spans="1:6" x14ac:dyDescent="0.3">
      <c r="A56">
        <v>53</v>
      </c>
      <c r="B56" t="s">
        <v>214</v>
      </c>
      <c r="C56">
        <v>68</v>
      </c>
      <c r="D56">
        <v>0</v>
      </c>
      <c r="E56" t="s">
        <v>212</v>
      </c>
      <c r="F56" t="s">
        <v>215</v>
      </c>
    </row>
    <row r="57" spans="1:6" x14ac:dyDescent="0.3">
      <c r="A57">
        <v>54</v>
      </c>
      <c r="B57" t="s">
        <v>214</v>
      </c>
      <c r="C57">
        <v>68</v>
      </c>
      <c r="D57">
        <v>0</v>
      </c>
      <c r="E57" t="s">
        <v>212</v>
      </c>
      <c r="F57" t="s">
        <v>215</v>
      </c>
    </row>
    <row r="58" spans="1:6" x14ac:dyDescent="0.3">
      <c r="A58">
        <v>55</v>
      </c>
      <c r="B58" t="s">
        <v>214</v>
      </c>
      <c r="C58">
        <v>1462.05</v>
      </c>
      <c r="D58">
        <v>0</v>
      </c>
      <c r="E58" t="s">
        <v>212</v>
      </c>
      <c r="F58" t="s">
        <v>215</v>
      </c>
    </row>
    <row r="59" spans="1:6" x14ac:dyDescent="0.3">
      <c r="A59">
        <v>56</v>
      </c>
      <c r="B59" t="s">
        <v>214</v>
      </c>
      <c r="C59">
        <v>68</v>
      </c>
      <c r="D59">
        <v>0</v>
      </c>
      <c r="E59" t="s">
        <v>212</v>
      </c>
      <c r="F59" t="s">
        <v>215</v>
      </c>
    </row>
    <row r="60" spans="1:6" x14ac:dyDescent="0.3">
      <c r="A60">
        <v>57</v>
      </c>
      <c r="B60" t="s">
        <v>214</v>
      </c>
      <c r="C60">
        <v>68</v>
      </c>
      <c r="D60">
        <v>0</v>
      </c>
      <c r="E60" t="s">
        <v>212</v>
      </c>
      <c r="F60" t="s">
        <v>215</v>
      </c>
    </row>
    <row r="61" spans="1:6" x14ac:dyDescent="0.3">
      <c r="A61">
        <v>58</v>
      </c>
      <c r="B61" t="s">
        <v>214</v>
      </c>
      <c r="C61">
        <v>1561.63</v>
      </c>
      <c r="D61">
        <v>0</v>
      </c>
      <c r="E61" t="s">
        <v>212</v>
      </c>
      <c r="F61" t="s">
        <v>215</v>
      </c>
    </row>
    <row r="62" spans="1:6" x14ac:dyDescent="0.3">
      <c r="A62">
        <v>59</v>
      </c>
      <c r="B62" t="s">
        <v>214</v>
      </c>
      <c r="C62">
        <v>68</v>
      </c>
      <c r="D62">
        <v>0</v>
      </c>
      <c r="E62" t="s">
        <v>212</v>
      </c>
      <c r="F62" t="s">
        <v>215</v>
      </c>
    </row>
    <row r="63" spans="1:6" x14ac:dyDescent="0.3">
      <c r="A63">
        <v>60</v>
      </c>
      <c r="B63" t="s">
        <v>214</v>
      </c>
      <c r="C63">
        <v>68</v>
      </c>
      <c r="D63">
        <v>0</v>
      </c>
      <c r="E63" t="s">
        <v>212</v>
      </c>
      <c r="F63" t="s">
        <v>215</v>
      </c>
    </row>
    <row r="64" spans="1:6" x14ac:dyDescent="0.3">
      <c r="A64">
        <v>61</v>
      </c>
      <c r="B64" t="s">
        <v>214</v>
      </c>
      <c r="C64">
        <v>2457.8000000000002</v>
      </c>
      <c r="D64">
        <v>0</v>
      </c>
      <c r="E64" t="s">
        <v>212</v>
      </c>
      <c r="F64" t="s">
        <v>215</v>
      </c>
    </row>
    <row r="65" spans="1:6" x14ac:dyDescent="0.3">
      <c r="A65">
        <v>62</v>
      </c>
      <c r="B65" t="s">
        <v>214</v>
      </c>
      <c r="C65">
        <v>68</v>
      </c>
      <c r="D65">
        <v>0</v>
      </c>
      <c r="E65" t="s">
        <v>212</v>
      </c>
      <c r="F65" t="s">
        <v>215</v>
      </c>
    </row>
    <row r="66" spans="1:6" x14ac:dyDescent="0.3">
      <c r="A66">
        <v>63</v>
      </c>
      <c r="B66" t="s">
        <v>214</v>
      </c>
      <c r="C66">
        <v>1561.63</v>
      </c>
      <c r="D66">
        <v>0</v>
      </c>
      <c r="E66" t="s">
        <v>212</v>
      </c>
      <c r="F66" t="s">
        <v>215</v>
      </c>
    </row>
    <row r="67" spans="1:6" x14ac:dyDescent="0.3">
      <c r="A67">
        <v>64</v>
      </c>
      <c r="B67" t="s">
        <v>214</v>
      </c>
      <c r="C67">
        <v>6396</v>
      </c>
      <c r="D67">
        <v>0</v>
      </c>
      <c r="E67" t="s">
        <v>212</v>
      </c>
      <c r="F67" t="s">
        <v>215</v>
      </c>
    </row>
    <row r="68" spans="1:6" x14ac:dyDescent="0.3">
      <c r="A68">
        <v>65</v>
      </c>
      <c r="B68" t="s">
        <v>214</v>
      </c>
      <c r="C68">
        <v>68</v>
      </c>
      <c r="D68">
        <v>0</v>
      </c>
      <c r="E68" t="s">
        <v>212</v>
      </c>
      <c r="F68" t="s">
        <v>215</v>
      </c>
    </row>
    <row r="69" spans="1:6" x14ac:dyDescent="0.3">
      <c r="A69">
        <v>66</v>
      </c>
      <c r="B69" t="s">
        <v>214</v>
      </c>
      <c r="C69">
        <v>12511</v>
      </c>
      <c r="D69">
        <v>0</v>
      </c>
      <c r="E69" t="s">
        <v>212</v>
      </c>
      <c r="F69" t="s">
        <v>215</v>
      </c>
    </row>
    <row r="70" spans="1:6" x14ac:dyDescent="0.3">
      <c r="A70">
        <v>67</v>
      </c>
      <c r="B70" t="s">
        <v>214</v>
      </c>
      <c r="C70">
        <v>18324</v>
      </c>
      <c r="D70">
        <v>0</v>
      </c>
      <c r="E70" t="s">
        <v>212</v>
      </c>
      <c r="F70" t="s">
        <v>215</v>
      </c>
    </row>
    <row r="71" spans="1:6" x14ac:dyDescent="0.3">
      <c r="A71">
        <v>68</v>
      </c>
      <c r="B71" t="s">
        <v>214</v>
      </c>
      <c r="C71">
        <v>24.53</v>
      </c>
      <c r="D71">
        <v>0</v>
      </c>
      <c r="E71" t="s">
        <v>212</v>
      </c>
      <c r="F71" t="s">
        <v>215</v>
      </c>
    </row>
    <row r="72" spans="1:6" x14ac:dyDescent="0.3">
      <c r="A72">
        <v>69</v>
      </c>
      <c r="B72" t="s">
        <v>214</v>
      </c>
      <c r="C72">
        <v>68</v>
      </c>
      <c r="D72">
        <v>0</v>
      </c>
      <c r="E72" t="s">
        <v>212</v>
      </c>
      <c r="F72" t="s">
        <v>215</v>
      </c>
    </row>
    <row r="73" spans="1:6" x14ac:dyDescent="0.3">
      <c r="A73">
        <v>70</v>
      </c>
      <c r="B73" t="s">
        <v>214</v>
      </c>
      <c r="C73">
        <v>68</v>
      </c>
      <c r="D73">
        <v>0</v>
      </c>
      <c r="E73" t="s">
        <v>212</v>
      </c>
      <c r="F73" t="s">
        <v>215</v>
      </c>
    </row>
    <row r="74" spans="1:6" x14ac:dyDescent="0.3">
      <c r="A74">
        <v>71</v>
      </c>
      <c r="B74" t="s">
        <v>214</v>
      </c>
      <c r="C74">
        <v>1462.05</v>
      </c>
      <c r="D74">
        <v>0</v>
      </c>
      <c r="E74" t="s">
        <v>212</v>
      </c>
      <c r="F74" t="s">
        <v>215</v>
      </c>
    </row>
    <row r="75" spans="1:6" x14ac:dyDescent="0.3">
      <c r="A75">
        <v>72</v>
      </c>
      <c r="B75" t="s">
        <v>214</v>
      </c>
      <c r="C75">
        <v>68</v>
      </c>
      <c r="D75">
        <v>0</v>
      </c>
      <c r="E75" t="s">
        <v>212</v>
      </c>
      <c r="F75" t="s">
        <v>215</v>
      </c>
    </row>
    <row r="76" spans="1:6" x14ac:dyDescent="0.3">
      <c r="A76">
        <v>73</v>
      </c>
      <c r="B76" t="s">
        <v>214</v>
      </c>
      <c r="C76">
        <v>68</v>
      </c>
      <c r="D76">
        <v>0</v>
      </c>
      <c r="E76" t="s">
        <v>212</v>
      </c>
      <c r="F76" t="s">
        <v>215</v>
      </c>
    </row>
    <row r="77" spans="1:6" x14ac:dyDescent="0.3">
      <c r="A77">
        <v>74</v>
      </c>
      <c r="B77" t="s">
        <v>214</v>
      </c>
      <c r="C77">
        <v>68</v>
      </c>
      <c r="D77">
        <v>0</v>
      </c>
      <c r="E77" t="s">
        <v>212</v>
      </c>
      <c r="F77" t="s">
        <v>215</v>
      </c>
    </row>
    <row r="78" spans="1:6" x14ac:dyDescent="0.3">
      <c r="A78">
        <v>75</v>
      </c>
      <c r="B78" t="s">
        <v>214</v>
      </c>
      <c r="C78">
        <v>68</v>
      </c>
      <c r="D78">
        <v>0</v>
      </c>
      <c r="E78" t="s">
        <v>212</v>
      </c>
      <c r="F78" t="s">
        <v>215</v>
      </c>
    </row>
    <row r="79" spans="1:6" x14ac:dyDescent="0.3">
      <c r="A79">
        <v>76</v>
      </c>
      <c r="B79" t="s">
        <v>214</v>
      </c>
      <c r="C79">
        <v>68</v>
      </c>
      <c r="D79">
        <v>0</v>
      </c>
      <c r="E79" t="s">
        <v>212</v>
      </c>
      <c r="F79" t="s">
        <v>215</v>
      </c>
    </row>
    <row r="80" spans="1:6" x14ac:dyDescent="0.3">
      <c r="A80">
        <v>77</v>
      </c>
      <c r="B80" t="s">
        <v>214</v>
      </c>
      <c r="C80">
        <v>68</v>
      </c>
      <c r="D80">
        <v>0</v>
      </c>
      <c r="E80" t="s">
        <v>212</v>
      </c>
      <c r="F80" t="s">
        <v>215</v>
      </c>
    </row>
    <row r="81" spans="1:6" x14ac:dyDescent="0.3">
      <c r="A81">
        <v>78</v>
      </c>
      <c r="B81" t="s">
        <v>214</v>
      </c>
      <c r="C81">
        <v>68</v>
      </c>
      <c r="D81">
        <v>0</v>
      </c>
      <c r="E81" t="s">
        <v>212</v>
      </c>
      <c r="F81" t="s">
        <v>215</v>
      </c>
    </row>
    <row r="82" spans="1:6" x14ac:dyDescent="0.3">
      <c r="A82">
        <v>79</v>
      </c>
      <c r="B82" t="s">
        <v>214</v>
      </c>
      <c r="C82">
        <v>54.5</v>
      </c>
      <c r="D82">
        <v>0</v>
      </c>
      <c r="E82" t="s">
        <v>212</v>
      </c>
      <c r="F82" t="s">
        <v>215</v>
      </c>
    </row>
    <row r="83" spans="1:6" x14ac:dyDescent="0.3">
      <c r="A83">
        <v>80</v>
      </c>
      <c r="B83" t="s">
        <v>214</v>
      </c>
      <c r="C83">
        <v>68</v>
      </c>
      <c r="D83">
        <v>0</v>
      </c>
      <c r="E83" t="s">
        <v>212</v>
      </c>
      <c r="F83" t="s">
        <v>215</v>
      </c>
    </row>
    <row r="84" spans="1:6" x14ac:dyDescent="0.3">
      <c r="A84">
        <v>81</v>
      </c>
      <c r="B84" t="s">
        <v>214</v>
      </c>
      <c r="C84">
        <v>1262.9000000000001</v>
      </c>
      <c r="D84">
        <v>0</v>
      </c>
      <c r="E84" t="s">
        <v>212</v>
      </c>
      <c r="F84" t="s">
        <v>215</v>
      </c>
    </row>
    <row r="85" spans="1:6" x14ac:dyDescent="0.3">
      <c r="A85">
        <v>82</v>
      </c>
      <c r="B85" t="s">
        <v>214</v>
      </c>
      <c r="C85">
        <v>23</v>
      </c>
      <c r="D85">
        <v>0</v>
      </c>
      <c r="E85" t="s">
        <v>212</v>
      </c>
      <c r="F85" t="s">
        <v>215</v>
      </c>
    </row>
    <row r="86" spans="1:6" x14ac:dyDescent="0.3">
      <c r="A86">
        <v>83</v>
      </c>
      <c r="B86" t="s">
        <v>214</v>
      </c>
      <c r="C86">
        <v>41</v>
      </c>
      <c r="D86">
        <v>0</v>
      </c>
      <c r="E86" t="s">
        <v>212</v>
      </c>
      <c r="F86" t="s">
        <v>215</v>
      </c>
    </row>
    <row r="87" spans="1:6" x14ac:dyDescent="0.3">
      <c r="A87">
        <v>84</v>
      </c>
      <c r="B87" t="s">
        <v>214</v>
      </c>
      <c r="C87">
        <v>15.33</v>
      </c>
      <c r="D87">
        <v>0</v>
      </c>
      <c r="E87" t="s">
        <v>212</v>
      </c>
      <c r="F87" t="s">
        <v>215</v>
      </c>
    </row>
    <row r="88" spans="1:6" x14ac:dyDescent="0.3">
      <c r="A88">
        <v>85</v>
      </c>
      <c r="B88" t="s">
        <v>214</v>
      </c>
      <c r="C88">
        <v>68</v>
      </c>
      <c r="D88">
        <v>0</v>
      </c>
      <c r="E88" t="s">
        <v>212</v>
      </c>
      <c r="F88" t="s">
        <v>215</v>
      </c>
    </row>
    <row r="89" spans="1:6" x14ac:dyDescent="0.3">
      <c r="A89">
        <v>86</v>
      </c>
      <c r="B89" t="s">
        <v>214</v>
      </c>
      <c r="C89">
        <v>68</v>
      </c>
      <c r="D89">
        <v>0</v>
      </c>
      <c r="E89" t="s">
        <v>212</v>
      </c>
      <c r="F89" t="s">
        <v>215</v>
      </c>
    </row>
    <row r="90" spans="1:6" x14ac:dyDescent="0.3">
      <c r="A90">
        <v>87</v>
      </c>
      <c r="B90" t="s">
        <v>214</v>
      </c>
      <c r="C90">
        <v>68</v>
      </c>
      <c r="D90">
        <v>0</v>
      </c>
      <c r="E90" t="s">
        <v>212</v>
      </c>
      <c r="F90" t="s">
        <v>215</v>
      </c>
    </row>
    <row r="91" spans="1:6" x14ac:dyDescent="0.3">
      <c r="A91">
        <v>88</v>
      </c>
      <c r="B91" t="s">
        <v>214</v>
      </c>
      <c r="C91">
        <v>1262.9000000000001</v>
      </c>
      <c r="D91">
        <v>0</v>
      </c>
      <c r="E91" t="s">
        <v>212</v>
      </c>
      <c r="F91" t="s">
        <v>215</v>
      </c>
    </row>
    <row r="92" spans="1:6" x14ac:dyDescent="0.3">
      <c r="A92">
        <v>89</v>
      </c>
      <c r="B92" t="s">
        <v>214</v>
      </c>
      <c r="C92">
        <v>68</v>
      </c>
      <c r="D92">
        <v>0</v>
      </c>
      <c r="E92" t="s">
        <v>212</v>
      </c>
      <c r="F92" t="s">
        <v>215</v>
      </c>
    </row>
    <row r="93" spans="1:6" x14ac:dyDescent="0.3">
      <c r="A93">
        <v>90</v>
      </c>
      <c r="B93" t="s">
        <v>214</v>
      </c>
      <c r="C93">
        <v>0</v>
      </c>
      <c r="D93">
        <v>0</v>
      </c>
      <c r="E93" t="s">
        <v>212</v>
      </c>
      <c r="F93" t="s">
        <v>215</v>
      </c>
    </row>
    <row r="94" spans="1:6" x14ac:dyDescent="0.3">
      <c r="A94">
        <v>91</v>
      </c>
      <c r="B94" t="s">
        <v>214</v>
      </c>
      <c r="C94">
        <v>366.73</v>
      </c>
      <c r="D94">
        <v>0</v>
      </c>
      <c r="E94" t="s">
        <v>212</v>
      </c>
      <c r="F94" t="s">
        <v>215</v>
      </c>
    </row>
    <row r="95" spans="1:6" x14ac:dyDescent="0.3">
      <c r="A95">
        <v>92</v>
      </c>
      <c r="B95" t="s">
        <v>214</v>
      </c>
      <c r="C95">
        <v>1462.05</v>
      </c>
      <c r="D95">
        <v>0</v>
      </c>
      <c r="E95" t="s">
        <v>212</v>
      </c>
      <c r="F95" t="s">
        <v>215</v>
      </c>
    </row>
    <row r="96" spans="1:6" x14ac:dyDescent="0.3">
      <c r="A96">
        <v>93</v>
      </c>
      <c r="B96" t="s">
        <v>214</v>
      </c>
      <c r="C96">
        <v>68</v>
      </c>
      <c r="D96">
        <v>0</v>
      </c>
      <c r="E96" t="s">
        <v>212</v>
      </c>
      <c r="F96" t="s">
        <v>215</v>
      </c>
    </row>
    <row r="97" spans="1:6" x14ac:dyDescent="0.3">
      <c r="A97">
        <v>94</v>
      </c>
      <c r="B97" t="s">
        <v>214</v>
      </c>
      <c r="C97">
        <v>684</v>
      </c>
      <c r="D97">
        <v>0</v>
      </c>
      <c r="E97" t="s">
        <v>212</v>
      </c>
      <c r="F97" t="s">
        <v>215</v>
      </c>
    </row>
    <row r="98" spans="1:6" x14ac:dyDescent="0.3">
      <c r="A98">
        <v>95</v>
      </c>
      <c r="B98" t="s">
        <v>214</v>
      </c>
      <c r="C98">
        <v>1561.63</v>
      </c>
      <c r="D98">
        <v>0</v>
      </c>
      <c r="E98" t="s">
        <v>212</v>
      </c>
      <c r="F98" t="s">
        <v>215</v>
      </c>
    </row>
    <row r="99" spans="1:6" x14ac:dyDescent="0.3">
      <c r="A99">
        <v>96</v>
      </c>
      <c r="B99" t="s">
        <v>214</v>
      </c>
      <c r="C99">
        <v>54.5</v>
      </c>
      <c r="D99">
        <v>0</v>
      </c>
      <c r="E99" t="s">
        <v>212</v>
      </c>
      <c r="F99" t="s">
        <v>215</v>
      </c>
    </row>
    <row r="100" spans="1:6" x14ac:dyDescent="0.3">
      <c r="A100">
        <v>97</v>
      </c>
      <c r="B100" t="s">
        <v>214</v>
      </c>
      <c r="C100">
        <v>1561.63</v>
      </c>
      <c r="D100">
        <v>0</v>
      </c>
      <c r="E100" t="s">
        <v>212</v>
      </c>
      <c r="F100" t="s">
        <v>215</v>
      </c>
    </row>
    <row r="101" spans="1:6" x14ac:dyDescent="0.3">
      <c r="A101">
        <v>98</v>
      </c>
      <c r="B101" t="s">
        <v>214</v>
      </c>
      <c r="C101">
        <v>68</v>
      </c>
      <c r="D101">
        <v>0</v>
      </c>
      <c r="E101" t="s">
        <v>212</v>
      </c>
      <c r="F101" t="s">
        <v>215</v>
      </c>
    </row>
    <row r="102" spans="1:6" x14ac:dyDescent="0.3">
      <c r="A102">
        <v>99</v>
      </c>
      <c r="B102" t="s">
        <v>214</v>
      </c>
      <c r="C102">
        <v>68</v>
      </c>
      <c r="D102">
        <v>0</v>
      </c>
      <c r="E102" t="s">
        <v>212</v>
      </c>
      <c r="F102" t="s">
        <v>215</v>
      </c>
    </row>
    <row r="103" spans="1:6" x14ac:dyDescent="0.3">
      <c r="A103">
        <v>100</v>
      </c>
      <c r="B103" t="s">
        <v>214</v>
      </c>
      <c r="C103">
        <v>1063.75</v>
      </c>
      <c r="D103">
        <v>0</v>
      </c>
      <c r="E103" t="s">
        <v>212</v>
      </c>
      <c r="F103" t="s">
        <v>215</v>
      </c>
    </row>
    <row r="104" spans="1:6" x14ac:dyDescent="0.3">
      <c r="A104">
        <v>101</v>
      </c>
      <c r="B104" t="s">
        <v>214</v>
      </c>
      <c r="C104">
        <v>68</v>
      </c>
      <c r="D104">
        <v>0</v>
      </c>
      <c r="E104" t="s">
        <v>212</v>
      </c>
      <c r="F104" t="s">
        <v>215</v>
      </c>
    </row>
    <row r="105" spans="1:6" x14ac:dyDescent="0.3">
      <c r="A105">
        <v>102</v>
      </c>
      <c r="B105" t="s">
        <v>214</v>
      </c>
      <c r="C105">
        <v>68</v>
      </c>
      <c r="D105">
        <v>0</v>
      </c>
      <c r="E105" t="s">
        <v>212</v>
      </c>
      <c r="F105" t="s">
        <v>215</v>
      </c>
    </row>
    <row r="106" spans="1:6" x14ac:dyDescent="0.3">
      <c r="A106">
        <v>103</v>
      </c>
      <c r="B106" t="s">
        <v>214</v>
      </c>
      <c r="C106">
        <v>54.5</v>
      </c>
      <c r="D106">
        <v>0</v>
      </c>
      <c r="E106" t="s">
        <v>212</v>
      </c>
      <c r="F106" t="s">
        <v>215</v>
      </c>
    </row>
    <row r="107" spans="1:6" x14ac:dyDescent="0.3">
      <c r="A107">
        <v>104</v>
      </c>
      <c r="B107" t="s">
        <v>214</v>
      </c>
      <c r="C107">
        <v>1561.63</v>
      </c>
      <c r="D107">
        <v>0</v>
      </c>
      <c r="E107" t="s">
        <v>212</v>
      </c>
      <c r="F107" t="s">
        <v>215</v>
      </c>
    </row>
    <row r="108" spans="1:6" x14ac:dyDescent="0.3">
      <c r="A108">
        <v>105</v>
      </c>
      <c r="B108" t="s">
        <v>214</v>
      </c>
      <c r="C108">
        <v>964.18</v>
      </c>
      <c r="D108">
        <v>0</v>
      </c>
      <c r="E108" t="s">
        <v>212</v>
      </c>
      <c r="F108" t="s">
        <v>215</v>
      </c>
    </row>
    <row r="109" spans="1:6" x14ac:dyDescent="0.3">
      <c r="A109">
        <v>106</v>
      </c>
      <c r="B109" t="s">
        <v>214</v>
      </c>
      <c r="C109">
        <v>11240</v>
      </c>
      <c r="D109">
        <v>0</v>
      </c>
      <c r="E109" t="s">
        <v>212</v>
      </c>
      <c r="F109" t="s">
        <v>215</v>
      </c>
    </row>
    <row r="110" spans="1:6" x14ac:dyDescent="0.3">
      <c r="A110">
        <v>107</v>
      </c>
      <c r="B110" t="s">
        <v>214</v>
      </c>
      <c r="C110">
        <v>1478.47</v>
      </c>
      <c r="D110">
        <v>0</v>
      </c>
      <c r="E110" t="s">
        <v>212</v>
      </c>
      <c r="F110" t="s">
        <v>215</v>
      </c>
    </row>
    <row r="111" spans="1:6" x14ac:dyDescent="0.3">
      <c r="A111">
        <v>108</v>
      </c>
      <c r="B111" t="s">
        <v>214</v>
      </c>
      <c r="C111">
        <v>267.14999999999998</v>
      </c>
      <c r="D111">
        <v>0</v>
      </c>
      <c r="E111" t="s">
        <v>212</v>
      </c>
      <c r="F111" t="s">
        <v>215</v>
      </c>
    </row>
    <row r="112" spans="1:6" x14ac:dyDescent="0.3">
      <c r="A112">
        <v>109</v>
      </c>
      <c r="B112" t="s">
        <v>214</v>
      </c>
      <c r="C112">
        <v>54.5</v>
      </c>
      <c r="D112">
        <v>0</v>
      </c>
      <c r="E112" t="s">
        <v>212</v>
      </c>
      <c r="F112" t="s">
        <v>215</v>
      </c>
    </row>
    <row r="113" spans="1:6" x14ac:dyDescent="0.3">
      <c r="A113">
        <v>110</v>
      </c>
      <c r="B113" t="s">
        <v>214</v>
      </c>
      <c r="C113">
        <v>68</v>
      </c>
      <c r="D113">
        <v>0</v>
      </c>
      <c r="E113" t="s">
        <v>212</v>
      </c>
      <c r="F113" t="s">
        <v>215</v>
      </c>
    </row>
    <row r="114" spans="1:6" x14ac:dyDescent="0.3">
      <c r="A114">
        <v>111</v>
      </c>
      <c r="B114" t="s">
        <v>214</v>
      </c>
      <c r="C114">
        <v>68</v>
      </c>
      <c r="D114">
        <v>0</v>
      </c>
      <c r="E114" t="s">
        <v>212</v>
      </c>
      <c r="F114" t="s">
        <v>215</v>
      </c>
    </row>
    <row r="115" spans="1:6" x14ac:dyDescent="0.3">
      <c r="A115">
        <v>112</v>
      </c>
      <c r="B115" t="s">
        <v>214</v>
      </c>
      <c r="C115">
        <v>1462.05</v>
      </c>
      <c r="D115">
        <v>0</v>
      </c>
      <c r="E115" t="s">
        <v>212</v>
      </c>
      <c r="F115" t="s">
        <v>215</v>
      </c>
    </row>
    <row r="116" spans="1:6" x14ac:dyDescent="0.3">
      <c r="A116">
        <v>113</v>
      </c>
      <c r="B116" t="s">
        <v>214</v>
      </c>
      <c r="C116">
        <v>1462.05</v>
      </c>
      <c r="D116">
        <v>0</v>
      </c>
      <c r="E116" t="s">
        <v>212</v>
      </c>
      <c r="F116" t="s">
        <v>215</v>
      </c>
    </row>
    <row r="117" spans="1:6" x14ac:dyDescent="0.3">
      <c r="A117">
        <v>114</v>
      </c>
      <c r="B117" t="s">
        <v>214</v>
      </c>
      <c r="C117">
        <v>68</v>
      </c>
      <c r="D117">
        <v>0</v>
      </c>
      <c r="E117" t="s">
        <v>212</v>
      </c>
      <c r="F117" t="s">
        <v>215</v>
      </c>
    </row>
    <row r="118" spans="1:6" x14ac:dyDescent="0.3">
      <c r="A118">
        <v>115</v>
      </c>
      <c r="B118" t="s">
        <v>214</v>
      </c>
      <c r="C118">
        <v>68</v>
      </c>
      <c r="D118">
        <v>0</v>
      </c>
      <c r="E118" t="s">
        <v>212</v>
      </c>
      <c r="F118" t="s">
        <v>215</v>
      </c>
    </row>
    <row r="119" spans="1:6" x14ac:dyDescent="0.3">
      <c r="A119">
        <v>116</v>
      </c>
      <c r="B119" t="s">
        <v>214</v>
      </c>
      <c r="C119">
        <v>651.95000000000005</v>
      </c>
      <c r="D119">
        <v>0</v>
      </c>
      <c r="E119" t="s">
        <v>212</v>
      </c>
      <c r="F119" t="s">
        <v>215</v>
      </c>
    </row>
    <row r="120" spans="1:6" x14ac:dyDescent="0.3">
      <c r="A120">
        <v>117</v>
      </c>
      <c r="B120" t="s">
        <v>214</v>
      </c>
      <c r="C120">
        <v>1262.9000000000001</v>
      </c>
      <c r="D120">
        <v>0</v>
      </c>
      <c r="E120" t="s">
        <v>212</v>
      </c>
      <c r="F120" t="s">
        <v>215</v>
      </c>
    </row>
    <row r="121" spans="1:6" x14ac:dyDescent="0.3">
      <c r="A121">
        <v>118</v>
      </c>
      <c r="B121" t="s">
        <v>214</v>
      </c>
      <c r="C121">
        <v>68</v>
      </c>
      <c r="D121">
        <v>0</v>
      </c>
      <c r="E121" t="s">
        <v>212</v>
      </c>
      <c r="F121" t="s">
        <v>215</v>
      </c>
    </row>
    <row r="122" spans="1:6" x14ac:dyDescent="0.3">
      <c r="A122">
        <v>119</v>
      </c>
      <c r="B122" t="s">
        <v>214</v>
      </c>
      <c r="C122">
        <v>68</v>
      </c>
      <c r="D122">
        <v>0</v>
      </c>
      <c r="E122" t="s">
        <v>212</v>
      </c>
      <c r="F122" t="s">
        <v>215</v>
      </c>
    </row>
    <row r="123" spans="1:6" x14ac:dyDescent="0.3">
      <c r="A123">
        <v>120</v>
      </c>
      <c r="B123" t="s">
        <v>214</v>
      </c>
      <c r="C123">
        <v>68</v>
      </c>
      <c r="D123">
        <v>0</v>
      </c>
      <c r="E123" t="s">
        <v>212</v>
      </c>
      <c r="F123" t="s">
        <v>215</v>
      </c>
    </row>
    <row r="124" spans="1:6" x14ac:dyDescent="0.3">
      <c r="A124">
        <v>121</v>
      </c>
      <c r="B124" t="s">
        <v>214</v>
      </c>
      <c r="C124">
        <v>68</v>
      </c>
      <c r="D124">
        <v>0</v>
      </c>
      <c r="E124" t="s">
        <v>212</v>
      </c>
      <c r="F124" t="s">
        <v>215</v>
      </c>
    </row>
    <row r="125" spans="1:6" x14ac:dyDescent="0.3">
      <c r="A125">
        <v>122</v>
      </c>
      <c r="B125" t="s">
        <v>214</v>
      </c>
      <c r="C125">
        <v>68</v>
      </c>
      <c r="D125">
        <v>0</v>
      </c>
      <c r="E125" t="s">
        <v>212</v>
      </c>
      <c r="F125" t="s">
        <v>215</v>
      </c>
    </row>
    <row r="126" spans="1:6" x14ac:dyDescent="0.3">
      <c r="A126">
        <v>123</v>
      </c>
      <c r="B126" t="s">
        <v>214</v>
      </c>
      <c r="C126">
        <v>1462.05</v>
      </c>
      <c r="D126">
        <v>0</v>
      </c>
      <c r="E126" t="s">
        <v>212</v>
      </c>
      <c r="F126" t="s">
        <v>215</v>
      </c>
    </row>
    <row r="127" spans="1:6" x14ac:dyDescent="0.3">
      <c r="A127">
        <v>124</v>
      </c>
      <c r="B127" t="s">
        <v>214</v>
      </c>
      <c r="C127">
        <v>1262.9000000000001</v>
      </c>
      <c r="D127">
        <v>0</v>
      </c>
      <c r="E127" t="s">
        <v>212</v>
      </c>
      <c r="F127" t="s">
        <v>215</v>
      </c>
    </row>
    <row r="128" spans="1:6" x14ac:dyDescent="0.3">
      <c r="A128">
        <v>125</v>
      </c>
      <c r="B128" t="s">
        <v>214</v>
      </c>
      <c r="C128">
        <v>68</v>
      </c>
      <c r="D128">
        <v>0</v>
      </c>
      <c r="E128" t="s">
        <v>212</v>
      </c>
      <c r="F128" t="s">
        <v>215</v>
      </c>
    </row>
    <row r="129" spans="1:6" x14ac:dyDescent="0.3">
      <c r="A129">
        <v>126</v>
      </c>
      <c r="B129" t="s">
        <v>214</v>
      </c>
      <c r="C129">
        <v>2457.8000000000002</v>
      </c>
      <c r="D129">
        <v>0</v>
      </c>
      <c r="E129" t="s">
        <v>212</v>
      </c>
      <c r="F129" t="s">
        <v>215</v>
      </c>
    </row>
    <row r="130" spans="1:6" x14ac:dyDescent="0.3">
      <c r="A130">
        <v>127</v>
      </c>
      <c r="B130" t="s">
        <v>214</v>
      </c>
      <c r="C130">
        <v>68</v>
      </c>
      <c r="D130">
        <v>0</v>
      </c>
      <c r="E130" t="s">
        <v>212</v>
      </c>
      <c r="F130" t="s">
        <v>215</v>
      </c>
    </row>
    <row r="131" spans="1:6" x14ac:dyDescent="0.3">
      <c r="A131">
        <v>128</v>
      </c>
      <c r="B131" t="s">
        <v>214</v>
      </c>
      <c r="C131">
        <v>0</v>
      </c>
      <c r="D131">
        <v>0</v>
      </c>
      <c r="E131" t="s">
        <v>212</v>
      </c>
      <c r="F131" t="s">
        <v>215</v>
      </c>
    </row>
    <row r="132" spans="1:6" x14ac:dyDescent="0.3">
      <c r="A132">
        <v>129</v>
      </c>
      <c r="B132" t="s">
        <v>214</v>
      </c>
      <c r="C132">
        <v>23</v>
      </c>
      <c r="D132">
        <v>0</v>
      </c>
      <c r="E132" t="s">
        <v>212</v>
      </c>
      <c r="F132" t="s">
        <v>215</v>
      </c>
    </row>
    <row r="133" spans="1:6" x14ac:dyDescent="0.3">
      <c r="A133">
        <v>130</v>
      </c>
      <c r="B133" t="s">
        <v>214</v>
      </c>
      <c r="C133">
        <v>743.06000000000006</v>
      </c>
      <c r="D133">
        <v>0</v>
      </c>
      <c r="E133" t="s">
        <v>212</v>
      </c>
      <c r="F133" t="s">
        <v>215</v>
      </c>
    </row>
    <row r="134" spans="1:6" x14ac:dyDescent="0.3">
      <c r="A134">
        <v>131</v>
      </c>
      <c r="B134" t="s">
        <v>214</v>
      </c>
      <c r="C134">
        <v>68</v>
      </c>
      <c r="D134">
        <v>0</v>
      </c>
      <c r="E134" t="s">
        <v>212</v>
      </c>
      <c r="F134" t="s">
        <v>215</v>
      </c>
    </row>
    <row r="135" spans="1:6" x14ac:dyDescent="0.3">
      <c r="A135">
        <v>132</v>
      </c>
      <c r="B135" t="s">
        <v>214</v>
      </c>
      <c r="C135">
        <v>23</v>
      </c>
      <c r="D135">
        <v>0</v>
      </c>
      <c r="E135" t="s">
        <v>212</v>
      </c>
      <c r="F135" t="s">
        <v>215</v>
      </c>
    </row>
    <row r="136" spans="1:6" x14ac:dyDescent="0.3">
      <c r="A136">
        <v>133</v>
      </c>
      <c r="B136" t="s">
        <v>214</v>
      </c>
      <c r="C136">
        <v>41</v>
      </c>
      <c r="D136">
        <v>0</v>
      </c>
      <c r="E136" t="s">
        <v>212</v>
      </c>
      <c r="F136" t="s">
        <v>215</v>
      </c>
    </row>
    <row r="137" spans="1:6" x14ac:dyDescent="0.3">
      <c r="A137">
        <v>134</v>
      </c>
      <c r="B137" t="s">
        <v>214</v>
      </c>
      <c r="C137">
        <v>68</v>
      </c>
      <c r="D137">
        <v>0</v>
      </c>
      <c r="E137" t="s">
        <v>212</v>
      </c>
      <c r="F137" t="s">
        <v>215</v>
      </c>
    </row>
    <row r="138" spans="1:6" x14ac:dyDescent="0.3">
      <c r="A138">
        <v>135</v>
      </c>
      <c r="B138" t="s">
        <v>214</v>
      </c>
      <c r="C138">
        <v>68</v>
      </c>
      <c r="D138">
        <v>0</v>
      </c>
      <c r="E138" t="s">
        <v>212</v>
      </c>
      <c r="F138" t="s">
        <v>215</v>
      </c>
    </row>
    <row r="139" spans="1:6" x14ac:dyDescent="0.3">
      <c r="A139">
        <v>136</v>
      </c>
      <c r="B139" t="s">
        <v>214</v>
      </c>
      <c r="C139">
        <v>68</v>
      </c>
      <c r="D139">
        <v>0</v>
      </c>
      <c r="E139" t="s">
        <v>212</v>
      </c>
      <c r="F139" t="s">
        <v>215</v>
      </c>
    </row>
    <row r="140" spans="1:6" x14ac:dyDescent="0.3">
      <c r="A140">
        <v>137</v>
      </c>
      <c r="B140" t="s">
        <v>214</v>
      </c>
      <c r="C140">
        <v>68</v>
      </c>
      <c r="D140">
        <v>0</v>
      </c>
      <c r="E140" t="s">
        <v>212</v>
      </c>
      <c r="F140" t="s">
        <v>215</v>
      </c>
    </row>
    <row r="141" spans="1:6" x14ac:dyDescent="0.3">
      <c r="A141">
        <v>138</v>
      </c>
      <c r="B141" t="s">
        <v>214</v>
      </c>
      <c r="C141">
        <v>2457.8000000000002</v>
      </c>
      <c r="D141">
        <v>0</v>
      </c>
      <c r="E141" t="s">
        <v>212</v>
      </c>
      <c r="F141" t="s">
        <v>215</v>
      </c>
    </row>
    <row r="142" spans="1:6" x14ac:dyDescent="0.3">
      <c r="A142">
        <v>139</v>
      </c>
      <c r="B142" t="s">
        <v>214</v>
      </c>
      <c r="C142">
        <v>41</v>
      </c>
      <c r="D142">
        <v>0</v>
      </c>
      <c r="E142" t="s">
        <v>212</v>
      </c>
      <c r="F142" t="s">
        <v>215</v>
      </c>
    </row>
    <row r="143" spans="1:6" x14ac:dyDescent="0.3">
      <c r="A143">
        <v>140</v>
      </c>
      <c r="B143" t="s">
        <v>214</v>
      </c>
      <c r="C143">
        <v>1262.9000000000001</v>
      </c>
      <c r="D143">
        <v>0</v>
      </c>
      <c r="E143" t="s">
        <v>212</v>
      </c>
      <c r="F143" t="s">
        <v>215</v>
      </c>
    </row>
    <row r="144" spans="1:6" x14ac:dyDescent="0.3">
      <c r="A144">
        <v>141</v>
      </c>
      <c r="B144" t="s">
        <v>214</v>
      </c>
      <c r="C144">
        <v>68</v>
      </c>
      <c r="D144">
        <v>0</v>
      </c>
      <c r="E144" t="s">
        <v>212</v>
      </c>
      <c r="F144" t="s">
        <v>215</v>
      </c>
    </row>
    <row r="145" spans="1:6" x14ac:dyDescent="0.3">
      <c r="A145">
        <v>142</v>
      </c>
      <c r="B145" t="s">
        <v>214</v>
      </c>
      <c r="C145">
        <v>68</v>
      </c>
      <c r="D145">
        <v>0</v>
      </c>
      <c r="E145" t="s">
        <v>212</v>
      </c>
      <c r="F145" t="s">
        <v>215</v>
      </c>
    </row>
    <row r="146" spans="1:6" x14ac:dyDescent="0.3">
      <c r="A146">
        <v>143</v>
      </c>
      <c r="B146" t="s">
        <v>214</v>
      </c>
      <c r="C146">
        <v>68</v>
      </c>
      <c r="D146">
        <v>0</v>
      </c>
      <c r="E146" t="s">
        <v>212</v>
      </c>
      <c r="F146" t="s">
        <v>215</v>
      </c>
    </row>
    <row r="147" spans="1:6" x14ac:dyDescent="0.3">
      <c r="A147">
        <v>144</v>
      </c>
      <c r="B147" t="s">
        <v>214</v>
      </c>
      <c r="C147">
        <v>68</v>
      </c>
      <c r="D147">
        <v>0</v>
      </c>
      <c r="E147" t="s">
        <v>212</v>
      </c>
      <c r="F147" t="s">
        <v>215</v>
      </c>
    </row>
    <row r="148" spans="1:6" x14ac:dyDescent="0.3">
      <c r="A148">
        <v>145</v>
      </c>
      <c r="B148" t="s">
        <v>214</v>
      </c>
      <c r="C148">
        <v>68</v>
      </c>
      <c r="D148">
        <v>0</v>
      </c>
      <c r="E148" t="s">
        <v>212</v>
      </c>
      <c r="F148" t="s">
        <v>215</v>
      </c>
    </row>
    <row r="149" spans="1:6" x14ac:dyDescent="0.3">
      <c r="A149">
        <v>146</v>
      </c>
      <c r="B149" t="s">
        <v>214</v>
      </c>
      <c r="C149">
        <v>68</v>
      </c>
      <c r="D149">
        <v>0</v>
      </c>
      <c r="E149" t="s">
        <v>212</v>
      </c>
      <c r="F149" t="s">
        <v>215</v>
      </c>
    </row>
    <row r="150" spans="1:6" x14ac:dyDescent="0.3">
      <c r="A150">
        <v>147</v>
      </c>
      <c r="B150" t="s">
        <v>214</v>
      </c>
      <c r="C150">
        <v>750.73</v>
      </c>
      <c r="D150">
        <v>0</v>
      </c>
      <c r="E150" t="s">
        <v>212</v>
      </c>
      <c r="F150" t="s">
        <v>215</v>
      </c>
    </row>
    <row r="151" spans="1:6" x14ac:dyDescent="0.3">
      <c r="A151">
        <v>148</v>
      </c>
      <c r="B151" t="s">
        <v>214</v>
      </c>
      <c r="C151">
        <v>15.33</v>
      </c>
      <c r="D151">
        <v>0</v>
      </c>
      <c r="E151" t="s">
        <v>212</v>
      </c>
      <c r="F151" t="s">
        <v>215</v>
      </c>
    </row>
    <row r="152" spans="1:6" x14ac:dyDescent="0.3">
      <c r="A152">
        <v>149</v>
      </c>
      <c r="B152" t="s">
        <v>214</v>
      </c>
      <c r="C152">
        <v>41</v>
      </c>
      <c r="D152">
        <v>0</v>
      </c>
      <c r="E152" t="s">
        <v>212</v>
      </c>
      <c r="F152" t="s">
        <v>215</v>
      </c>
    </row>
    <row r="153" spans="1:6" x14ac:dyDescent="0.3">
      <c r="A153">
        <v>150</v>
      </c>
      <c r="B153" t="s">
        <v>214</v>
      </c>
      <c r="C153">
        <v>1470.8</v>
      </c>
      <c r="D153">
        <v>0</v>
      </c>
      <c r="E153" t="s">
        <v>212</v>
      </c>
      <c r="F153" t="s">
        <v>215</v>
      </c>
    </row>
    <row r="154" spans="1:6" x14ac:dyDescent="0.3">
      <c r="A154">
        <v>151</v>
      </c>
      <c r="B154" t="s">
        <v>214</v>
      </c>
      <c r="C154">
        <v>1561.63</v>
      </c>
      <c r="D154">
        <v>0</v>
      </c>
      <c r="E154" t="s">
        <v>212</v>
      </c>
      <c r="F154" t="s">
        <v>215</v>
      </c>
    </row>
    <row r="155" spans="1:6" x14ac:dyDescent="0.3">
      <c r="A155">
        <v>152</v>
      </c>
      <c r="B155" t="s">
        <v>214</v>
      </c>
      <c r="C155">
        <v>167.57999999999998</v>
      </c>
      <c r="D155">
        <v>0</v>
      </c>
      <c r="E155" t="s">
        <v>212</v>
      </c>
      <c r="F155" t="s">
        <v>215</v>
      </c>
    </row>
    <row r="156" spans="1:6" x14ac:dyDescent="0.3">
      <c r="A156">
        <v>153</v>
      </c>
      <c r="B156" t="s">
        <v>214</v>
      </c>
      <c r="C156">
        <v>727.73</v>
      </c>
      <c r="D156">
        <v>0</v>
      </c>
      <c r="E156" t="s">
        <v>212</v>
      </c>
      <c r="F156" t="s">
        <v>215</v>
      </c>
    </row>
    <row r="157" spans="1:6" x14ac:dyDescent="0.3">
      <c r="A157">
        <v>154</v>
      </c>
      <c r="B157" t="s">
        <v>214</v>
      </c>
      <c r="C157">
        <v>68</v>
      </c>
      <c r="D157">
        <v>0</v>
      </c>
      <c r="E157" t="s">
        <v>212</v>
      </c>
      <c r="F157" t="s">
        <v>215</v>
      </c>
    </row>
    <row r="158" spans="1:6" x14ac:dyDescent="0.3">
      <c r="A158">
        <v>155</v>
      </c>
      <c r="B158" t="s">
        <v>214</v>
      </c>
      <c r="C158">
        <v>41</v>
      </c>
      <c r="D158">
        <v>0</v>
      </c>
      <c r="E158" t="s">
        <v>212</v>
      </c>
      <c r="F158" t="s">
        <v>215</v>
      </c>
    </row>
    <row r="159" spans="1:6" x14ac:dyDescent="0.3">
      <c r="A159">
        <v>156</v>
      </c>
      <c r="B159" t="s">
        <v>214</v>
      </c>
      <c r="C159">
        <v>68</v>
      </c>
      <c r="D159">
        <v>0</v>
      </c>
      <c r="E159" t="s">
        <v>212</v>
      </c>
      <c r="F159" t="s">
        <v>215</v>
      </c>
    </row>
    <row r="160" spans="1:6" x14ac:dyDescent="0.3">
      <c r="A160">
        <v>157</v>
      </c>
      <c r="B160" t="s">
        <v>214</v>
      </c>
      <c r="C160">
        <v>68</v>
      </c>
      <c r="D160">
        <v>0</v>
      </c>
      <c r="E160" t="s">
        <v>212</v>
      </c>
      <c r="F160" t="s">
        <v>215</v>
      </c>
    </row>
    <row r="161" spans="1:6" x14ac:dyDescent="0.3">
      <c r="A161">
        <v>158</v>
      </c>
      <c r="B161" t="s">
        <v>214</v>
      </c>
      <c r="C161">
        <v>684</v>
      </c>
      <c r="D161">
        <v>0</v>
      </c>
      <c r="E161" t="s">
        <v>212</v>
      </c>
      <c r="F161" t="s">
        <v>215</v>
      </c>
    </row>
    <row r="162" spans="1:6" x14ac:dyDescent="0.3">
      <c r="A162">
        <v>159</v>
      </c>
      <c r="B162" t="s">
        <v>214</v>
      </c>
      <c r="C162">
        <v>1959.93</v>
      </c>
      <c r="D162">
        <v>0</v>
      </c>
      <c r="E162" t="s">
        <v>212</v>
      </c>
      <c r="F162" t="s">
        <v>215</v>
      </c>
    </row>
    <row r="163" spans="1:6" x14ac:dyDescent="0.3">
      <c r="A163">
        <v>160</v>
      </c>
      <c r="B163" t="s">
        <v>214</v>
      </c>
      <c r="C163">
        <v>0</v>
      </c>
      <c r="D163">
        <v>0</v>
      </c>
      <c r="E163" t="s">
        <v>212</v>
      </c>
      <c r="F163" t="s">
        <v>215</v>
      </c>
    </row>
    <row r="164" spans="1:6" x14ac:dyDescent="0.3">
      <c r="A164">
        <v>161</v>
      </c>
      <c r="B164" t="s">
        <v>214</v>
      </c>
      <c r="C164">
        <v>11016</v>
      </c>
      <c r="D164">
        <v>0</v>
      </c>
      <c r="E164" t="s">
        <v>212</v>
      </c>
      <c r="F164" t="s">
        <v>215</v>
      </c>
    </row>
    <row r="165" spans="1:6" x14ac:dyDescent="0.3">
      <c r="A165">
        <v>162</v>
      </c>
      <c r="B165" t="s">
        <v>214</v>
      </c>
      <c r="C165">
        <v>743.06000000000006</v>
      </c>
      <c r="D165">
        <v>0</v>
      </c>
      <c r="E165" t="s">
        <v>212</v>
      </c>
      <c r="F165" t="s">
        <v>215</v>
      </c>
    </row>
    <row r="166" spans="1:6" x14ac:dyDescent="0.3">
      <c r="A166">
        <v>163</v>
      </c>
      <c r="B166" t="s">
        <v>214</v>
      </c>
      <c r="C166">
        <v>1262.9000000000001</v>
      </c>
      <c r="D166">
        <v>0</v>
      </c>
      <c r="E166" t="s">
        <v>212</v>
      </c>
      <c r="F166" t="s">
        <v>215</v>
      </c>
    </row>
    <row r="167" spans="1:6" x14ac:dyDescent="0.3">
      <c r="A167">
        <v>164</v>
      </c>
      <c r="B167" t="s">
        <v>214</v>
      </c>
      <c r="C167">
        <v>68</v>
      </c>
      <c r="D167">
        <v>0</v>
      </c>
      <c r="E167" t="s">
        <v>212</v>
      </c>
      <c r="F167" t="s">
        <v>215</v>
      </c>
    </row>
    <row r="168" spans="1:6" x14ac:dyDescent="0.3">
      <c r="A168">
        <v>165</v>
      </c>
      <c r="B168" t="s">
        <v>214</v>
      </c>
      <c r="C168">
        <v>68</v>
      </c>
      <c r="D168">
        <v>0</v>
      </c>
      <c r="E168" t="s">
        <v>212</v>
      </c>
      <c r="F168" t="s">
        <v>215</v>
      </c>
    </row>
    <row r="169" spans="1:6" x14ac:dyDescent="0.3">
      <c r="A169">
        <v>166</v>
      </c>
      <c r="B169" t="s">
        <v>214</v>
      </c>
      <c r="C169">
        <v>1262.9000000000001</v>
      </c>
      <c r="D169">
        <v>0</v>
      </c>
      <c r="E169" t="s">
        <v>212</v>
      </c>
      <c r="F169" t="s">
        <v>215</v>
      </c>
    </row>
    <row r="170" spans="1:6" x14ac:dyDescent="0.3">
      <c r="A170">
        <v>167</v>
      </c>
      <c r="B170" t="s">
        <v>214</v>
      </c>
      <c r="C170">
        <v>68</v>
      </c>
      <c r="D170">
        <v>0</v>
      </c>
      <c r="E170" t="s">
        <v>212</v>
      </c>
      <c r="F170" t="s">
        <v>215</v>
      </c>
    </row>
    <row r="171" spans="1:6" x14ac:dyDescent="0.3">
      <c r="A171">
        <v>168</v>
      </c>
      <c r="B171" t="s">
        <v>214</v>
      </c>
      <c r="C171">
        <v>2457.8000000000002</v>
      </c>
      <c r="D171">
        <v>0</v>
      </c>
      <c r="E171" t="s">
        <v>212</v>
      </c>
      <c r="F171" t="s">
        <v>215</v>
      </c>
    </row>
    <row r="172" spans="1:6" x14ac:dyDescent="0.3">
      <c r="A172">
        <v>169</v>
      </c>
      <c r="B172" t="s">
        <v>214</v>
      </c>
      <c r="C172">
        <v>68</v>
      </c>
      <c r="D172">
        <v>0</v>
      </c>
      <c r="E172" t="s">
        <v>212</v>
      </c>
      <c r="F172" t="s">
        <v>215</v>
      </c>
    </row>
    <row r="173" spans="1:6" x14ac:dyDescent="0.3">
      <c r="A173">
        <v>170</v>
      </c>
      <c r="B173" t="s">
        <v>214</v>
      </c>
      <c r="C173">
        <v>68</v>
      </c>
      <c r="D173">
        <v>0</v>
      </c>
      <c r="E173" t="s">
        <v>212</v>
      </c>
      <c r="F173" t="s">
        <v>215</v>
      </c>
    </row>
    <row r="174" spans="1:6" x14ac:dyDescent="0.3">
      <c r="A174">
        <v>171</v>
      </c>
      <c r="B174" t="s">
        <v>214</v>
      </c>
      <c r="C174">
        <v>15.33</v>
      </c>
      <c r="D174">
        <v>0</v>
      </c>
      <c r="E174" t="s">
        <v>212</v>
      </c>
      <c r="F174" t="s">
        <v>215</v>
      </c>
    </row>
    <row r="175" spans="1:6" x14ac:dyDescent="0.3">
      <c r="A175">
        <v>172</v>
      </c>
      <c r="B175" t="s">
        <v>214</v>
      </c>
      <c r="C175">
        <v>68</v>
      </c>
      <c r="D175">
        <v>0</v>
      </c>
      <c r="E175" t="s">
        <v>212</v>
      </c>
      <c r="F175" t="s">
        <v>215</v>
      </c>
    </row>
    <row r="176" spans="1:6" x14ac:dyDescent="0.3">
      <c r="A176">
        <v>173</v>
      </c>
      <c r="B176" t="s">
        <v>214</v>
      </c>
      <c r="C176">
        <v>68</v>
      </c>
      <c r="D176">
        <v>0</v>
      </c>
      <c r="E176" t="s">
        <v>212</v>
      </c>
      <c r="F176" t="s">
        <v>215</v>
      </c>
    </row>
    <row r="177" spans="1:6" x14ac:dyDescent="0.3">
      <c r="A177">
        <v>174</v>
      </c>
      <c r="B177" t="s">
        <v>214</v>
      </c>
      <c r="C177">
        <v>8244</v>
      </c>
      <c r="D177">
        <v>0</v>
      </c>
      <c r="E177" t="s">
        <v>212</v>
      </c>
      <c r="F177" t="s">
        <v>215</v>
      </c>
    </row>
    <row r="178" spans="1:6" x14ac:dyDescent="0.3">
      <c r="A178">
        <v>175</v>
      </c>
      <c r="B178" t="s">
        <v>214</v>
      </c>
      <c r="C178">
        <v>23</v>
      </c>
      <c r="D178">
        <v>0</v>
      </c>
      <c r="E178" t="s">
        <v>212</v>
      </c>
      <c r="F178" t="s">
        <v>215</v>
      </c>
    </row>
    <row r="179" spans="1:6" x14ac:dyDescent="0.3">
      <c r="A179">
        <v>176</v>
      </c>
      <c r="B179" t="s">
        <v>214</v>
      </c>
      <c r="C179">
        <v>1462.05</v>
      </c>
      <c r="D179">
        <v>0</v>
      </c>
      <c r="E179" t="s">
        <v>212</v>
      </c>
      <c r="F179" t="s">
        <v>215</v>
      </c>
    </row>
    <row r="180" spans="1:6" x14ac:dyDescent="0.3">
      <c r="A180">
        <v>177</v>
      </c>
      <c r="B180" t="s">
        <v>214</v>
      </c>
      <c r="C180">
        <v>68</v>
      </c>
      <c r="D180">
        <v>0</v>
      </c>
      <c r="E180" t="s">
        <v>212</v>
      </c>
      <c r="F180" t="s">
        <v>215</v>
      </c>
    </row>
    <row r="181" spans="1:6" x14ac:dyDescent="0.3">
      <c r="A181">
        <v>178</v>
      </c>
      <c r="B181" t="s">
        <v>214</v>
      </c>
      <c r="C181">
        <v>1262.9000000000001</v>
      </c>
      <c r="D181">
        <v>0</v>
      </c>
      <c r="E181" t="s">
        <v>212</v>
      </c>
      <c r="F181" t="s">
        <v>215</v>
      </c>
    </row>
    <row r="182" spans="1:6" x14ac:dyDescent="0.3">
      <c r="A182">
        <v>179</v>
      </c>
      <c r="B182" t="s">
        <v>214</v>
      </c>
      <c r="C182">
        <v>68</v>
      </c>
      <c r="D182">
        <v>0</v>
      </c>
      <c r="E182" t="s">
        <v>212</v>
      </c>
      <c r="F182" t="s">
        <v>215</v>
      </c>
    </row>
    <row r="183" spans="1:6" x14ac:dyDescent="0.3">
      <c r="A183">
        <v>180</v>
      </c>
      <c r="B183" t="s">
        <v>214</v>
      </c>
      <c r="C183">
        <v>68</v>
      </c>
      <c r="D183">
        <v>0</v>
      </c>
      <c r="E183" t="s">
        <v>212</v>
      </c>
      <c r="F183" t="s">
        <v>215</v>
      </c>
    </row>
    <row r="184" spans="1:6" x14ac:dyDescent="0.3">
      <c r="A184">
        <v>181</v>
      </c>
      <c r="B184" t="s">
        <v>214</v>
      </c>
      <c r="C184">
        <v>2457.8000000000002</v>
      </c>
      <c r="D184">
        <v>0</v>
      </c>
      <c r="E184" t="s">
        <v>212</v>
      </c>
      <c r="F184" t="s">
        <v>215</v>
      </c>
    </row>
    <row r="185" spans="1:6" x14ac:dyDescent="0.3">
      <c r="A185">
        <v>182</v>
      </c>
      <c r="B185" t="s">
        <v>214</v>
      </c>
      <c r="C185">
        <v>68</v>
      </c>
      <c r="D185">
        <v>0</v>
      </c>
      <c r="E185" t="s">
        <v>212</v>
      </c>
      <c r="F185" t="s">
        <v>215</v>
      </c>
    </row>
    <row r="186" spans="1:6" x14ac:dyDescent="0.3">
      <c r="A186">
        <v>183</v>
      </c>
      <c r="B186" t="s">
        <v>214</v>
      </c>
      <c r="C186">
        <v>23</v>
      </c>
      <c r="D186">
        <v>0</v>
      </c>
      <c r="E186" t="s">
        <v>212</v>
      </c>
      <c r="F186" t="s">
        <v>215</v>
      </c>
    </row>
    <row r="187" spans="1:6" x14ac:dyDescent="0.3">
      <c r="A187">
        <v>184</v>
      </c>
      <c r="B187" t="s">
        <v>214</v>
      </c>
      <c r="C187">
        <v>23</v>
      </c>
      <c r="D187">
        <v>0</v>
      </c>
      <c r="E187" t="s">
        <v>212</v>
      </c>
      <c r="F187" t="s">
        <v>215</v>
      </c>
    </row>
    <row r="188" spans="1:6" x14ac:dyDescent="0.3">
      <c r="A188">
        <v>185</v>
      </c>
      <c r="B188" t="s">
        <v>214</v>
      </c>
      <c r="C188">
        <v>68</v>
      </c>
      <c r="D188">
        <v>0</v>
      </c>
      <c r="E188" t="s">
        <v>212</v>
      </c>
      <c r="F188" t="s">
        <v>215</v>
      </c>
    </row>
    <row r="189" spans="1:6" x14ac:dyDescent="0.3">
      <c r="A189">
        <v>186</v>
      </c>
      <c r="B189" t="s">
        <v>214</v>
      </c>
      <c r="C189">
        <v>68</v>
      </c>
      <c r="D189">
        <v>0</v>
      </c>
      <c r="E189" t="s">
        <v>212</v>
      </c>
      <c r="F189" t="s">
        <v>215</v>
      </c>
    </row>
    <row r="190" spans="1:6" x14ac:dyDescent="0.3">
      <c r="A190">
        <v>187</v>
      </c>
      <c r="B190" t="s">
        <v>214</v>
      </c>
      <c r="C190">
        <v>68</v>
      </c>
      <c r="D190">
        <v>0</v>
      </c>
      <c r="E190" t="s">
        <v>212</v>
      </c>
      <c r="F190" t="s">
        <v>215</v>
      </c>
    </row>
    <row r="191" spans="1:6" x14ac:dyDescent="0.3">
      <c r="A191">
        <v>188</v>
      </c>
      <c r="B191" t="s">
        <v>214</v>
      </c>
      <c r="C191">
        <v>68</v>
      </c>
      <c r="D191">
        <v>0</v>
      </c>
      <c r="E191" t="s">
        <v>212</v>
      </c>
      <c r="F191" t="s">
        <v>215</v>
      </c>
    </row>
    <row r="192" spans="1:6" x14ac:dyDescent="0.3">
      <c r="A192">
        <v>189</v>
      </c>
      <c r="B192" t="s">
        <v>214</v>
      </c>
      <c r="C192">
        <v>1091.5999999999999</v>
      </c>
      <c r="D192">
        <v>0</v>
      </c>
      <c r="E192" t="s">
        <v>212</v>
      </c>
      <c r="F192" t="s">
        <v>215</v>
      </c>
    </row>
    <row r="193" spans="1:6" x14ac:dyDescent="0.3">
      <c r="A193">
        <v>190</v>
      </c>
      <c r="B193" t="s">
        <v>214</v>
      </c>
      <c r="C193">
        <v>10288</v>
      </c>
      <c r="D193">
        <v>0</v>
      </c>
      <c r="E193" t="s">
        <v>212</v>
      </c>
      <c r="F193" t="s">
        <v>215</v>
      </c>
    </row>
    <row r="194" spans="1:6" x14ac:dyDescent="0.3">
      <c r="A194">
        <v>191</v>
      </c>
      <c r="B194" t="s">
        <v>214</v>
      </c>
      <c r="C194">
        <v>68</v>
      </c>
      <c r="D194">
        <v>0</v>
      </c>
      <c r="E194" t="s">
        <v>212</v>
      </c>
      <c r="F194" t="s">
        <v>215</v>
      </c>
    </row>
    <row r="195" spans="1:6" x14ac:dyDescent="0.3">
      <c r="A195">
        <v>192</v>
      </c>
      <c r="B195" t="s">
        <v>214</v>
      </c>
      <c r="C195">
        <v>2457.8000000000002</v>
      </c>
      <c r="D195">
        <v>0</v>
      </c>
      <c r="E195" t="s">
        <v>212</v>
      </c>
      <c r="F195" t="s">
        <v>215</v>
      </c>
    </row>
    <row r="196" spans="1:6" x14ac:dyDescent="0.3">
      <c r="A196">
        <v>193</v>
      </c>
      <c r="B196" t="s">
        <v>214</v>
      </c>
      <c r="C196">
        <v>68</v>
      </c>
      <c r="D196">
        <v>0</v>
      </c>
      <c r="E196" t="s">
        <v>212</v>
      </c>
      <c r="F196" t="s">
        <v>215</v>
      </c>
    </row>
    <row r="197" spans="1:6" x14ac:dyDescent="0.3">
      <c r="A197">
        <v>194</v>
      </c>
      <c r="B197" t="s">
        <v>214</v>
      </c>
      <c r="C197">
        <v>68</v>
      </c>
      <c r="D197">
        <v>0</v>
      </c>
      <c r="E197" t="s">
        <v>212</v>
      </c>
      <c r="F197" t="s">
        <v>215</v>
      </c>
    </row>
    <row r="198" spans="1:6" x14ac:dyDescent="0.3">
      <c r="A198">
        <v>195</v>
      </c>
      <c r="B198" t="s">
        <v>214</v>
      </c>
      <c r="C198">
        <v>68</v>
      </c>
      <c r="D198">
        <v>0</v>
      </c>
      <c r="E198" t="s">
        <v>212</v>
      </c>
      <c r="F198" t="s">
        <v>215</v>
      </c>
    </row>
    <row r="199" spans="1:6" x14ac:dyDescent="0.3">
      <c r="A199">
        <v>196</v>
      </c>
      <c r="B199" t="s">
        <v>214</v>
      </c>
      <c r="C199">
        <v>9868</v>
      </c>
      <c r="D199">
        <v>0</v>
      </c>
      <c r="E199" t="s">
        <v>212</v>
      </c>
      <c r="F199" t="s">
        <v>215</v>
      </c>
    </row>
    <row r="200" spans="1:6" x14ac:dyDescent="0.3">
      <c r="A200">
        <v>197</v>
      </c>
      <c r="B200" t="s">
        <v>214</v>
      </c>
      <c r="C200">
        <v>68</v>
      </c>
      <c r="D200">
        <v>0</v>
      </c>
      <c r="E200" t="s">
        <v>212</v>
      </c>
      <c r="F200" t="s">
        <v>215</v>
      </c>
    </row>
    <row r="201" spans="1:6" x14ac:dyDescent="0.3">
      <c r="A201">
        <v>198</v>
      </c>
      <c r="B201" t="s">
        <v>214</v>
      </c>
      <c r="C201">
        <v>2251.1999999999998</v>
      </c>
      <c r="D201">
        <v>0</v>
      </c>
      <c r="E201" t="s">
        <v>212</v>
      </c>
      <c r="F201" t="s">
        <v>215</v>
      </c>
    </row>
    <row r="202" spans="1:6" x14ac:dyDescent="0.3">
      <c r="A202">
        <v>199</v>
      </c>
      <c r="B202" t="s">
        <v>214</v>
      </c>
      <c r="C202">
        <v>68</v>
      </c>
      <c r="D202">
        <v>0</v>
      </c>
      <c r="E202" t="s">
        <v>212</v>
      </c>
      <c r="F202" t="s">
        <v>215</v>
      </c>
    </row>
    <row r="203" spans="1:6" x14ac:dyDescent="0.3">
      <c r="A203">
        <v>200</v>
      </c>
      <c r="B203" t="s">
        <v>214</v>
      </c>
      <c r="C203">
        <v>68</v>
      </c>
      <c r="D203">
        <v>0</v>
      </c>
      <c r="E203" t="s">
        <v>212</v>
      </c>
      <c r="F203" t="s">
        <v>215</v>
      </c>
    </row>
    <row r="204" spans="1:6" x14ac:dyDescent="0.3">
      <c r="A204">
        <v>201</v>
      </c>
      <c r="B204" t="s">
        <v>214</v>
      </c>
      <c r="C204">
        <v>68</v>
      </c>
      <c r="D204">
        <v>0</v>
      </c>
      <c r="E204" t="s">
        <v>212</v>
      </c>
      <c r="F204" t="s">
        <v>215</v>
      </c>
    </row>
    <row r="205" spans="1:6" x14ac:dyDescent="0.3">
      <c r="A205">
        <v>202</v>
      </c>
      <c r="B205" t="s">
        <v>214</v>
      </c>
      <c r="C205">
        <v>68</v>
      </c>
      <c r="D205">
        <v>0</v>
      </c>
      <c r="E205" t="s">
        <v>212</v>
      </c>
      <c r="F205" t="s">
        <v>215</v>
      </c>
    </row>
    <row r="206" spans="1:6" x14ac:dyDescent="0.3">
      <c r="A206">
        <v>203</v>
      </c>
      <c r="B206" t="s">
        <v>214</v>
      </c>
      <c r="C206">
        <v>1521.13</v>
      </c>
      <c r="D206">
        <v>0</v>
      </c>
      <c r="E206" t="s">
        <v>212</v>
      </c>
      <c r="F206" t="s">
        <v>215</v>
      </c>
    </row>
    <row r="207" spans="1:6" x14ac:dyDescent="0.3">
      <c r="A207">
        <v>204</v>
      </c>
      <c r="B207" t="s">
        <v>214</v>
      </c>
      <c r="C207">
        <v>68</v>
      </c>
      <c r="D207">
        <v>0</v>
      </c>
      <c r="E207" t="s">
        <v>212</v>
      </c>
      <c r="F207" t="s">
        <v>215</v>
      </c>
    </row>
    <row r="208" spans="1:6" x14ac:dyDescent="0.3">
      <c r="A208">
        <v>205</v>
      </c>
      <c r="B208" t="s">
        <v>214</v>
      </c>
      <c r="C208">
        <v>54.5</v>
      </c>
      <c r="D208">
        <v>0</v>
      </c>
      <c r="E208" t="s">
        <v>212</v>
      </c>
      <c r="F208" t="s">
        <v>215</v>
      </c>
    </row>
    <row r="209" spans="1:6" x14ac:dyDescent="0.3">
      <c r="A209">
        <v>206</v>
      </c>
      <c r="B209" t="s">
        <v>214</v>
      </c>
      <c r="C209">
        <v>1462.05</v>
      </c>
      <c r="D209">
        <v>0</v>
      </c>
      <c r="E209" t="s">
        <v>212</v>
      </c>
      <c r="F209" t="s">
        <v>215</v>
      </c>
    </row>
    <row r="210" spans="1:6" x14ac:dyDescent="0.3">
      <c r="A210">
        <v>207</v>
      </c>
      <c r="B210" t="s">
        <v>214</v>
      </c>
      <c r="C210">
        <v>15.33</v>
      </c>
      <c r="D210">
        <v>0</v>
      </c>
      <c r="E210" t="s">
        <v>212</v>
      </c>
      <c r="F210" t="s">
        <v>215</v>
      </c>
    </row>
    <row r="211" spans="1:6" x14ac:dyDescent="0.3">
      <c r="A211">
        <v>208</v>
      </c>
      <c r="B211" t="s">
        <v>214</v>
      </c>
      <c r="C211">
        <v>68</v>
      </c>
      <c r="D211">
        <v>0</v>
      </c>
      <c r="E211" t="s">
        <v>212</v>
      </c>
      <c r="F211" t="s">
        <v>215</v>
      </c>
    </row>
    <row r="212" spans="1:6" x14ac:dyDescent="0.3">
      <c r="A212">
        <v>209</v>
      </c>
      <c r="B212" t="s">
        <v>214</v>
      </c>
      <c r="C212">
        <v>267.14999999999998</v>
      </c>
      <c r="D212">
        <v>0</v>
      </c>
      <c r="E212" t="s">
        <v>212</v>
      </c>
      <c r="F212" t="s">
        <v>215</v>
      </c>
    </row>
    <row r="213" spans="1:6" x14ac:dyDescent="0.3">
      <c r="A213">
        <v>210</v>
      </c>
      <c r="B213" t="s">
        <v>214</v>
      </c>
      <c r="C213">
        <v>68</v>
      </c>
      <c r="D213">
        <v>0</v>
      </c>
      <c r="E213" t="s">
        <v>212</v>
      </c>
      <c r="F213" t="s">
        <v>215</v>
      </c>
    </row>
    <row r="214" spans="1:6" x14ac:dyDescent="0.3">
      <c r="A214">
        <v>211</v>
      </c>
      <c r="B214" t="s">
        <v>214</v>
      </c>
      <c r="C214">
        <v>1091.5999999999999</v>
      </c>
      <c r="D214">
        <v>0</v>
      </c>
      <c r="E214" t="s">
        <v>212</v>
      </c>
      <c r="F214" t="s">
        <v>215</v>
      </c>
    </row>
    <row r="215" spans="1:6" x14ac:dyDescent="0.3">
      <c r="A215">
        <v>212</v>
      </c>
      <c r="B215" t="s">
        <v>214</v>
      </c>
      <c r="C215">
        <v>68</v>
      </c>
      <c r="D215">
        <v>0</v>
      </c>
      <c r="E215" t="s">
        <v>212</v>
      </c>
      <c r="F215" t="s">
        <v>215</v>
      </c>
    </row>
    <row r="216" spans="1:6" x14ac:dyDescent="0.3">
      <c r="A216">
        <v>213</v>
      </c>
      <c r="B216" t="s">
        <v>214</v>
      </c>
      <c r="C216">
        <v>68</v>
      </c>
      <c r="D216">
        <v>0</v>
      </c>
      <c r="E216" t="s">
        <v>212</v>
      </c>
      <c r="F216" t="s">
        <v>215</v>
      </c>
    </row>
    <row r="217" spans="1:6" x14ac:dyDescent="0.3">
      <c r="A217">
        <v>214</v>
      </c>
      <c r="B217" t="s">
        <v>214</v>
      </c>
      <c r="C217">
        <v>1106.9299999999998</v>
      </c>
      <c r="D217">
        <v>0</v>
      </c>
      <c r="E217" t="s">
        <v>212</v>
      </c>
      <c r="F217" t="s">
        <v>215</v>
      </c>
    </row>
    <row r="218" spans="1:6" x14ac:dyDescent="0.3">
      <c r="A218">
        <v>215</v>
      </c>
      <c r="B218" t="s">
        <v>214</v>
      </c>
      <c r="C218">
        <v>41</v>
      </c>
      <c r="D218">
        <v>0</v>
      </c>
      <c r="E218" t="s">
        <v>212</v>
      </c>
      <c r="F218" t="s">
        <v>215</v>
      </c>
    </row>
    <row r="219" spans="1:6" x14ac:dyDescent="0.3">
      <c r="A219">
        <v>216</v>
      </c>
      <c r="B219" t="s">
        <v>214</v>
      </c>
      <c r="C219">
        <v>665.45</v>
      </c>
      <c r="D219">
        <v>0</v>
      </c>
      <c r="E219" t="s">
        <v>212</v>
      </c>
      <c r="F219" t="s">
        <v>215</v>
      </c>
    </row>
    <row r="220" spans="1:6" x14ac:dyDescent="0.3">
      <c r="A220">
        <v>217</v>
      </c>
      <c r="B220" t="s">
        <v>214</v>
      </c>
      <c r="C220">
        <v>2457.8000000000002</v>
      </c>
      <c r="D220">
        <v>0</v>
      </c>
      <c r="E220" t="s">
        <v>212</v>
      </c>
      <c r="F220" t="s">
        <v>215</v>
      </c>
    </row>
    <row r="221" spans="1:6" x14ac:dyDescent="0.3">
      <c r="A221">
        <v>218</v>
      </c>
      <c r="B221" t="s">
        <v>214</v>
      </c>
      <c r="C221">
        <v>68</v>
      </c>
      <c r="D221">
        <v>0</v>
      </c>
      <c r="E221" t="s">
        <v>212</v>
      </c>
      <c r="F221" t="s">
        <v>215</v>
      </c>
    </row>
    <row r="222" spans="1:6" x14ac:dyDescent="0.3">
      <c r="A222">
        <v>219</v>
      </c>
      <c r="B222" t="s">
        <v>214</v>
      </c>
      <c r="C222">
        <v>68</v>
      </c>
      <c r="D222">
        <v>0</v>
      </c>
      <c r="E222" t="s">
        <v>212</v>
      </c>
      <c r="F222" t="s">
        <v>215</v>
      </c>
    </row>
    <row r="223" spans="1:6" x14ac:dyDescent="0.3">
      <c r="A223">
        <v>220</v>
      </c>
      <c r="B223" t="s">
        <v>214</v>
      </c>
      <c r="C223">
        <v>363.87</v>
      </c>
      <c r="D223">
        <v>0</v>
      </c>
      <c r="E223" t="s">
        <v>212</v>
      </c>
      <c r="F223" t="s">
        <v>215</v>
      </c>
    </row>
    <row r="224" spans="1:6" x14ac:dyDescent="0.3">
      <c r="A224">
        <v>221</v>
      </c>
      <c r="B224" t="s">
        <v>214</v>
      </c>
      <c r="C224">
        <v>68</v>
      </c>
      <c r="D224">
        <v>0</v>
      </c>
      <c r="E224" t="s">
        <v>212</v>
      </c>
      <c r="F224" t="s">
        <v>215</v>
      </c>
    </row>
    <row r="225" spans="1:6" x14ac:dyDescent="0.3">
      <c r="A225">
        <v>222</v>
      </c>
      <c r="B225" t="s">
        <v>214</v>
      </c>
      <c r="C225">
        <v>1462.05</v>
      </c>
      <c r="D225">
        <v>0</v>
      </c>
      <c r="E225" t="s">
        <v>212</v>
      </c>
      <c r="F225" t="s">
        <v>215</v>
      </c>
    </row>
    <row r="226" spans="1:6" x14ac:dyDescent="0.3">
      <c r="A226">
        <v>223</v>
      </c>
      <c r="B226" t="s">
        <v>214</v>
      </c>
      <c r="C226">
        <v>1362.48</v>
      </c>
      <c r="D226">
        <v>0</v>
      </c>
      <c r="E226" t="s">
        <v>212</v>
      </c>
      <c r="F226" t="s">
        <v>215</v>
      </c>
    </row>
    <row r="227" spans="1:6" x14ac:dyDescent="0.3">
      <c r="A227">
        <v>224</v>
      </c>
      <c r="B227" t="s">
        <v>214</v>
      </c>
      <c r="C227">
        <v>1462.05</v>
      </c>
      <c r="D227">
        <v>0</v>
      </c>
      <c r="E227" t="s">
        <v>212</v>
      </c>
      <c r="F227" t="s">
        <v>215</v>
      </c>
    </row>
    <row r="228" spans="1:6" x14ac:dyDescent="0.3">
      <c r="A228">
        <v>225</v>
      </c>
      <c r="B228" t="s">
        <v>214</v>
      </c>
      <c r="C228">
        <v>41</v>
      </c>
      <c r="D228">
        <v>0</v>
      </c>
      <c r="E228" t="s">
        <v>212</v>
      </c>
      <c r="F228" t="s">
        <v>215</v>
      </c>
    </row>
    <row r="229" spans="1:6" x14ac:dyDescent="0.3">
      <c r="A229">
        <v>226</v>
      </c>
      <c r="B229" t="s">
        <v>214</v>
      </c>
      <c r="C229">
        <v>68</v>
      </c>
      <c r="D229">
        <v>0</v>
      </c>
      <c r="E229" t="s">
        <v>212</v>
      </c>
      <c r="F229" t="s">
        <v>215</v>
      </c>
    </row>
    <row r="230" spans="1:6" x14ac:dyDescent="0.3">
      <c r="A230">
        <v>227</v>
      </c>
      <c r="B230" t="s">
        <v>214</v>
      </c>
      <c r="C230">
        <v>1163.33</v>
      </c>
      <c r="D230">
        <v>0</v>
      </c>
      <c r="E230" t="s">
        <v>212</v>
      </c>
      <c r="F230" t="s">
        <v>215</v>
      </c>
    </row>
    <row r="231" spans="1:6" x14ac:dyDescent="0.3">
      <c r="A231">
        <v>228</v>
      </c>
      <c r="B231" t="s">
        <v>214</v>
      </c>
      <c r="C231">
        <v>68</v>
      </c>
      <c r="D231">
        <v>0</v>
      </c>
      <c r="E231" t="s">
        <v>212</v>
      </c>
      <c r="F231" t="s">
        <v>215</v>
      </c>
    </row>
    <row r="232" spans="1:6" x14ac:dyDescent="0.3">
      <c r="A232">
        <v>229</v>
      </c>
      <c r="B232" t="s">
        <v>214</v>
      </c>
      <c r="C232">
        <v>712</v>
      </c>
      <c r="D232">
        <v>0</v>
      </c>
      <c r="E232" t="s">
        <v>212</v>
      </c>
      <c r="F232" t="s">
        <v>215</v>
      </c>
    </row>
    <row r="233" spans="1:6" x14ac:dyDescent="0.3">
      <c r="A233">
        <v>230</v>
      </c>
      <c r="B233" t="s">
        <v>214</v>
      </c>
      <c r="C233">
        <v>54.5</v>
      </c>
      <c r="D233">
        <v>0</v>
      </c>
      <c r="E233" t="s">
        <v>212</v>
      </c>
      <c r="F233" t="s">
        <v>215</v>
      </c>
    </row>
    <row r="234" spans="1:6" x14ac:dyDescent="0.3">
      <c r="A234">
        <v>231</v>
      </c>
      <c r="B234" t="s">
        <v>214</v>
      </c>
      <c r="C234">
        <v>68</v>
      </c>
      <c r="D234">
        <v>0</v>
      </c>
      <c r="E234" t="s">
        <v>212</v>
      </c>
      <c r="F234" t="s">
        <v>215</v>
      </c>
    </row>
    <row r="235" spans="1:6" x14ac:dyDescent="0.3">
      <c r="A235">
        <v>232</v>
      </c>
      <c r="B235" t="s">
        <v>214</v>
      </c>
      <c r="C235">
        <v>27.5</v>
      </c>
      <c r="D235">
        <v>0</v>
      </c>
      <c r="E235" t="s">
        <v>212</v>
      </c>
      <c r="F235" t="s">
        <v>215</v>
      </c>
    </row>
    <row r="236" spans="1:6" x14ac:dyDescent="0.3">
      <c r="A236">
        <v>233</v>
      </c>
      <c r="B236" t="s">
        <v>214</v>
      </c>
      <c r="C236">
        <v>932.67</v>
      </c>
      <c r="D236">
        <v>0</v>
      </c>
      <c r="E236" t="s">
        <v>212</v>
      </c>
      <c r="F236" t="s">
        <v>215</v>
      </c>
    </row>
    <row r="237" spans="1:6" x14ac:dyDescent="0.3">
      <c r="A237">
        <v>234</v>
      </c>
      <c r="B237" t="s">
        <v>214</v>
      </c>
      <c r="C237">
        <v>0</v>
      </c>
      <c r="D237">
        <v>0</v>
      </c>
      <c r="E237" t="s">
        <v>212</v>
      </c>
      <c r="F237" t="s">
        <v>215</v>
      </c>
    </row>
    <row r="238" spans="1:6" x14ac:dyDescent="0.3">
      <c r="A238">
        <v>235</v>
      </c>
      <c r="B238" t="s">
        <v>214</v>
      </c>
      <c r="C238">
        <v>15.33</v>
      </c>
      <c r="D238">
        <v>0</v>
      </c>
      <c r="E238" t="s">
        <v>212</v>
      </c>
      <c r="F238" t="s">
        <v>215</v>
      </c>
    </row>
    <row r="239" spans="1:6" x14ac:dyDescent="0.3">
      <c r="A239">
        <v>236</v>
      </c>
      <c r="B239" t="s">
        <v>214</v>
      </c>
      <c r="C239">
        <v>841.7</v>
      </c>
      <c r="D239">
        <v>0</v>
      </c>
      <c r="E239" t="s">
        <v>212</v>
      </c>
      <c r="F239" t="s">
        <v>215</v>
      </c>
    </row>
    <row r="240" spans="1:6" x14ac:dyDescent="0.3">
      <c r="A240">
        <v>237</v>
      </c>
      <c r="B240" t="s">
        <v>214</v>
      </c>
      <c r="C240">
        <v>727.73</v>
      </c>
      <c r="D240">
        <v>0</v>
      </c>
      <c r="E240" t="s">
        <v>212</v>
      </c>
      <c r="F240" t="s">
        <v>215</v>
      </c>
    </row>
    <row r="241" spans="1:6" x14ac:dyDescent="0.3">
      <c r="A241">
        <v>238</v>
      </c>
      <c r="B241" t="s">
        <v>214</v>
      </c>
      <c r="C241">
        <v>846.2</v>
      </c>
      <c r="D241">
        <v>0</v>
      </c>
      <c r="E241" t="s">
        <v>212</v>
      </c>
      <c r="F241" t="s">
        <v>215</v>
      </c>
    </row>
    <row r="242" spans="1:6" x14ac:dyDescent="0.3">
      <c r="A242">
        <v>239</v>
      </c>
      <c r="B242" t="s">
        <v>214</v>
      </c>
      <c r="C242">
        <v>0</v>
      </c>
      <c r="D242">
        <v>0</v>
      </c>
      <c r="E242" t="s">
        <v>212</v>
      </c>
      <c r="F242" t="s">
        <v>215</v>
      </c>
    </row>
    <row r="243" spans="1:6" x14ac:dyDescent="0.3">
      <c r="A243">
        <v>240</v>
      </c>
      <c r="B243" t="s">
        <v>214</v>
      </c>
      <c r="C243">
        <v>68</v>
      </c>
      <c r="D243">
        <v>0</v>
      </c>
      <c r="E243" t="s">
        <v>212</v>
      </c>
      <c r="F243" t="s">
        <v>215</v>
      </c>
    </row>
    <row r="244" spans="1:6" x14ac:dyDescent="0.3">
      <c r="A244">
        <v>241</v>
      </c>
      <c r="B244" t="s">
        <v>214</v>
      </c>
      <c r="C244">
        <v>23</v>
      </c>
      <c r="D244">
        <v>0</v>
      </c>
      <c r="E244" t="s">
        <v>212</v>
      </c>
      <c r="F244" t="s">
        <v>215</v>
      </c>
    </row>
    <row r="245" spans="1:6" x14ac:dyDescent="0.3">
      <c r="A245">
        <v>242</v>
      </c>
      <c r="B245" t="s">
        <v>214</v>
      </c>
      <c r="C245">
        <v>23</v>
      </c>
      <c r="D245">
        <v>0</v>
      </c>
      <c r="E245" t="s">
        <v>212</v>
      </c>
      <c r="F245" t="s">
        <v>215</v>
      </c>
    </row>
    <row r="246" spans="1:6" x14ac:dyDescent="0.3">
      <c r="A246">
        <v>243</v>
      </c>
      <c r="B246" t="s">
        <v>214</v>
      </c>
      <c r="C246">
        <v>0</v>
      </c>
      <c r="D246">
        <v>0</v>
      </c>
      <c r="E246" t="s">
        <v>212</v>
      </c>
      <c r="F246" t="s">
        <v>215</v>
      </c>
    </row>
    <row r="247" spans="1:6" x14ac:dyDescent="0.3">
      <c r="A247">
        <v>244</v>
      </c>
      <c r="B247" t="s">
        <v>214</v>
      </c>
      <c r="C247">
        <v>2072.6</v>
      </c>
      <c r="D247">
        <v>0</v>
      </c>
      <c r="E247" t="s">
        <v>212</v>
      </c>
      <c r="F247" t="s">
        <v>215</v>
      </c>
    </row>
    <row r="248" spans="1:6" x14ac:dyDescent="0.3">
      <c r="A248">
        <v>245</v>
      </c>
      <c r="B248" t="s">
        <v>214</v>
      </c>
      <c r="C248">
        <v>1666.73</v>
      </c>
      <c r="D248">
        <v>0</v>
      </c>
      <c r="E248" t="s">
        <v>212</v>
      </c>
      <c r="F248" t="s">
        <v>215</v>
      </c>
    </row>
    <row r="249" spans="1:6" x14ac:dyDescent="0.3">
      <c r="A249">
        <v>246</v>
      </c>
      <c r="B249" t="s">
        <v>214</v>
      </c>
      <c r="C249">
        <v>522.82999999999993</v>
      </c>
      <c r="D249">
        <v>0</v>
      </c>
      <c r="E249" t="s">
        <v>212</v>
      </c>
      <c r="F249" t="s">
        <v>215</v>
      </c>
    </row>
    <row r="250" spans="1:6" x14ac:dyDescent="0.3">
      <c r="A250">
        <v>247</v>
      </c>
      <c r="B250" t="s">
        <v>214</v>
      </c>
      <c r="C250">
        <v>727.73</v>
      </c>
      <c r="D250">
        <v>0</v>
      </c>
      <c r="E250" t="s">
        <v>212</v>
      </c>
      <c r="F250" t="s">
        <v>215</v>
      </c>
    </row>
    <row r="251" spans="1:6" x14ac:dyDescent="0.3">
      <c r="A251">
        <v>248</v>
      </c>
      <c r="B251" t="s">
        <v>214</v>
      </c>
      <c r="C251">
        <v>68</v>
      </c>
      <c r="D251">
        <v>0</v>
      </c>
      <c r="E251" t="s">
        <v>212</v>
      </c>
      <c r="F251" t="s">
        <v>215</v>
      </c>
    </row>
    <row r="252" spans="1:6" x14ac:dyDescent="0.3">
      <c r="A252">
        <v>249</v>
      </c>
      <c r="B252" t="s">
        <v>214</v>
      </c>
      <c r="C252">
        <v>932.67</v>
      </c>
      <c r="D252">
        <v>0</v>
      </c>
      <c r="E252" t="s">
        <v>212</v>
      </c>
      <c r="F252" t="s">
        <v>215</v>
      </c>
    </row>
    <row r="253" spans="1:6" x14ac:dyDescent="0.3">
      <c r="A253">
        <v>250</v>
      </c>
      <c r="B253" t="s">
        <v>214</v>
      </c>
      <c r="C253">
        <v>727.73</v>
      </c>
      <c r="D253">
        <v>0</v>
      </c>
      <c r="E253" t="s">
        <v>212</v>
      </c>
      <c r="F253" t="s">
        <v>215</v>
      </c>
    </row>
    <row r="254" spans="1:6" x14ac:dyDescent="0.3">
      <c r="A254">
        <v>251</v>
      </c>
      <c r="B254" t="s">
        <v>214</v>
      </c>
      <c r="C254">
        <v>1887.33</v>
      </c>
      <c r="D254">
        <v>0</v>
      </c>
      <c r="E254" t="s">
        <v>212</v>
      </c>
      <c r="F254" t="s">
        <v>215</v>
      </c>
    </row>
    <row r="255" spans="1:6" x14ac:dyDescent="0.3">
      <c r="A255">
        <v>252</v>
      </c>
      <c r="B255" t="s">
        <v>214</v>
      </c>
      <c r="C255">
        <v>23</v>
      </c>
      <c r="D255">
        <v>0</v>
      </c>
      <c r="E255" t="s">
        <v>212</v>
      </c>
      <c r="F255" t="s">
        <v>215</v>
      </c>
    </row>
    <row r="256" spans="1:6" x14ac:dyDescent="0.3">
      <c r="A256">
        <v>253</v>
      </c>
      <c r="B256" t="s">
        <v>214</v>
      </c>
      <c r="C256">
        <v>0</v>
      </c>
      <c r="D256">
        <v>0</v>
      </c>
      <c r="E256" t="s">
        <v>212</v>
      </c>
      <c r="F256" t="s">
        <v>215</v>
      </c>
    </row>
    <row r="257" spans="1:6" x14ac:dyDescent="0.3">
      <c r="A257">
        <v>254</v>
      </c>
      <c r="B257" t="s">
        <v>214</v>
      </c>
      <c r="C257">
        <v>68</v>
      </c>
      <c r="D257">
        <v>0</v>
      </c>
      <c r="E257" t="s">
        <v>212</v>
      </c>
      <c r="F257" t="s">
        <v>215</v>
      </c>
    </row>
    <row r="258" spans="1:6" x14ac:dyDescent="0.3">
      <c r="A258">
        <v>255</v>
      </c>
      <c r="B258" t="s">
        <v>214</v>
      </c>
      <c r="C258">
        <v>795.73</v>
      </c>
      <c r="D258">
        <v>0</v>
      </c>
      <c r="E258" t="s">
        <v>212</v>
      </c>
      <c r="F258" t="s">
        <v>215</v>
      </c>
    </row>
    <row r="259" spans="1:6" x14ac:dyDescent="0.3">
      <c r="A259">
        <v>256</v>
      </c>
      <c r="B259" t="s">
        <v>214</v>
      </c>
      <c r="C259">
        <v>68</v>
      </c>
      <c r="D259">
        <v>0</v>
      </c>
      <c r="E259" t="s">
        <v>212</v>
      </c>
      <c r="F259" t="s">
        <v>215</v>
      </c>
    </row>
    <row r="260" spans="1:6" x14ac:dyDescent="0.3">
      <c r="A260">
        <v>257</v>
      </c>
      <c r="B260" t="s">
        <v>214</v>
      </c>
      <c r="C260">
        <v>1637.4</v>
      </c>
      <c r="D260">
        <v>0</v>
      </c>
      <c r="E260" t="s">
        <v>212</v>
      </c>
      <c r="F260" t="s">
        <v>215</v>
      </c>
    </row>
    <row r="261" spans="1:6" x14ac:dyDescent="0.3">
      <c r="A261">
        <v>258</v>
      </c>
      <c r="B261" t="s">
        <v>214</v>
      </c>
      <c r="C261">
        <v>0</v>
      </c>
      <c r="D261">
        <v>0</v>
      </c>
      <c r="E261" t="s">
        <v>212</v>
      </c>
      <c r="F261" t="s">
        <v>215</v>
      </c>
    </row>
    <row r="262" spans="1:6" x14ac:dyDescent="0.3">
      <c r="A262">
        <v>259</v>
      </c>
      <c r="B262" t="s">
        <v>214</v>
      </c>
      <c r="C262">
        <v>818.7</v>
      </c>
      <c r="D262">
        <v>0</v>
      </c>
      <c r="E262" t="s">
        <v>212</v>
      </c>
      <c r="F262" t="s">
        <v>215</v>
      </c>
    </row>
    <row r="263" spans="1:6" x14ac:dyDescent="0.3">
      <c r="A263">
        <v>260</v>
      </c>
      <c r="B263" t="s">
        <v>214</v>
      </c>
      <c r="C263">
        <v>454.83</v>
      </c>
      <c r="D263">
        <v>0</v>
      </c>
      <c r="E263" t="s">
        <v>212</v>
      </c>
      <c r="F263" t="s">
        <v>215</v>
      </c>
    </row>
    <row r="264" spans="1:6" x14ac:dyDescent="0.3">
      <c r="A264">
        <v>261</v>
      </c>
      <c r="B264" t="s">
        <v>214</v>
      </c>
      <c r="C264">
        <v>23</v>
      </c>
      <c r="D264">
        <v>0</v>
      </c>
      <c r="E264" t="s">
        <v>212</v>
      </c>
      <c r="F264" t="s">
        <v>215</v>
      </c>
    </row>
    <row r="265" spans="1:6" x14ac:dyDescent="0.3">
      <c r="A265">
        <v>262</v>
      </c>
      <c r="B265" t="s">
        <v>214</v>
      </c>
      <c r="C265">
        <v>2224.1999999999998</v>
      </c>
      <c r="D265">
        <v>0</v>
      </c>
      <c r="E265" t="s">
        <v>212</v>
      </c>
      <c r="F265" t="s">
        <v>215</v>
      </c>
    </row>
    <row r="266" spans="1:6" x14ac:dyDescent="0.3">
      <c r="A266">
        <v>263</v>
      </c>
      <c r="B266" t="s">
        <v>214</v>
      </c>
      <c r="C266">
        <v>545.79999999999995</v>
      </c>
      <c r="D266">
        <v>0</v>
      </c>
      <c r="E266" t="s">
        <v>212</v>
      </c>
      <c r="F266" t="s">
        <v>215</v>
      </c>
    </row>
    <row r="267" spans="1:6" x14ac:dyDescent="0.3">
      <c r="A267">
        <v>264</v>
      </c>
      <c r="B267" t="s">
        <v>214</v>
      </c>
      <c r="C267">
        <v>522.82999999999993</v>
      </c>
      <c r="D267">
        <v>0</v>
      </c>
      <c r="E267" t="s">
        <v>212</v>
      </c>
      <c r="F267" t="s">
        <v>215</v>
      </c>
    </row>
    <row r="268" spans="1:6" x14ac:dyDescent="0.3">
      <c r="A268">
        <v>265</v>
      </c>
      <c r="B268" t="s">
        <v>214</v>
      </c>
      <c r="C268">
        <v>727.73</v>
      </c>
      <c r="D268">
        <v>0</v>
      </c>
      <c r="E268" t="s">
        <v>212</v>
      </c>
      <c r="F268" t="s">
        <v>215</v>
      </c>
    </row>
    <row r="269" spans="1:6" x14ac:dyDescent="0.3">
      <c r="A269">
        <v>266</v>
      </c>
      <c r="B269" t="s">
        <v>214</v>
      </c>
      <c r="C269">
        <v>664.27</v>
      </c>
      <c r="D269">
        <v>0</v>
      </c>
      <c r="E269" t="s">
        <v>212</v>
      </c>
      <c r="F269" t="s">
        <v>215</v>
      </c>
    </row>
    <row r="270" spans="1:6" x14ac:dyDescent="0.3">
      <c r="A270">
        <v>267</v>
      </c>
      <c r="B270" t="s">
        <v>214</v>
      </c>
      <c r="C270">
        <v>2433.13</v>
      </c>
      <c r="D270">
        <v>0</v>
      </c>
      <c r="E270" t="s">
        <v>212</v>
      </c>
      <c r="F270" t="s">
        <v>215</v>
      </c>
    </row>
    <row r="271" spans="1:6" x14ac:dyDescent="0.3">
      <c r="A271">
        <v>268</v>
      </c>
      <c r="B271" t="s">
        <v>214</v>
      </c>
      <c r="C271">
        <v>2224.1999999999998</v>
      </c>
      <c r="D271">
        <v>0</v>
      </c>
      <c r="E271" t="s">
        <v>212</v>
      </c>
      <c r="F271" t="s">
        <v>215</v>
      </c>
    </row>
    <row r="272" spans="1:6" x14ac:dyDescent="0.3">
      <c r="A272">
        <v>269</v>
      </c>
      <c r="B272" t="s">
        <v>214</v>
      </c>
      <c r="C272">
        <v>727.73</v>
      </c>
      <c r="D272">
        <v>0</v>
      </c>
      <c r="E272" t="s">
        <v>212</v>
      </c>
      <c r="F272" t="s">
        <v>215</v>
      </c>
    </row>
    <row r="273" spans="1:6" x14ac:dyDescent="0.3">
      <c r="A273">
        <v>270</v>
      </c>
      <c r="B273" t="s">
        <v>214</v>
      </c>
      <c r="C273">
        <v>752.26</v>
      </c>
      <c r="D273">
        <v>0</v>
      </c>
      <c r="E273" t="s">
        <v>212</v>
      </c>
      <c r="F273" t="s">
        <v>215</v>
      </c>
    </row>
    <row r="274" spans="1:6" x14ac:dyDescent="0.3">
      <c r="A274">
        <v>271</v>
      </c>
      <c r="B274" t="s">
        <v>214</v>
      </c>
      <c r="C274">
        <v>1114.5999999999999</v>
      </c>
      <c r="D274">
        <v>0</v>
      </c>
      <c r="E274" t="s">
        <v>212</v>
      </c>
      <c r="F274" t="s">
        <v>215</v>
      </c>
    </row>
    <row r="275" spans="1:6" x14ac:dyDescent="0.3">
      <c r="A275">
        <v>272</v>
      </c>
      <c r="B275" t="s">
        <v>214</v>
      </c>
      <c r="C275">
        <v>1159.5999999999999</v>
      </c>
      <c r="D275">
        <v>0</v>
      </c>
      <c r="E275" t="s">
        <v>212</v>
      </c>
      <c r="F275" t="s">
        <v>215</v>
      </c>
    </row>
    <row r="276" spans="1:6" x14ac:dyDescent="0.3">
      <c r="A276">
        <v>273</v>
      </c>
      <c r="B276" t="s">
        <v>214</v>
      </c>
      <c r="C276">
        <v>68</v>
      </c>
      <c r="D276">
        <v>0</v>
      </c>
      <c r="E276" t="s">
        <v>212</v>
      </c>
      <c r="F276" t="s">
        <v>215</v>
      </c>
    </row>
    <row r="277" spans="1:6" x14ac:dyDescent="0.3">
      <c r="A277">
        <v>274</v>
      </c>
      <c r="B277" t="s">
        <v>214</v>
      </c>
      <c r="C277">
        <v>818.7</v>
      </c>
      <c r="D277">
        <v>0</v>
      </c>
      <c r="E277" t="s">
        <v>212</v>
      </c>
      <c r="F277" t="s">
        <v>215</v>
      </c>
    </row>
    <row r="278" spans="1:6" x14ac:dyDescent="0.3">
      <c r="A278">
        <v>275</v>
      </c>
      <c r="B278" t="s">
        <v>214</v>
      </c>
      <c r="C278">
        <v>795.73</v>
      </c>
      <c r="D278">
        <v>0</v>
      </c>
      <c r="E278" t="s">
        <v>212</v>
      </c>
      <c r="F278" t="s">
        <v>215</v>
      </c>
    </row>
    <row r="279" spans="1:6" x14ac:dyDescent="0.3">
      <c r="A279">
        <v>276</v>
      </c>
      <c r="B279" t="s">
        <v>214</v>
      </c>
      <c r="C279">
        <v>727.73</v>
      </c>
      <c r="D279">
        <v>0</v>
      </c>
      <c r="E279" t="s">
        <v>212</v>
      </c>
      <c r="F279" t="s">
        <v>215</v>
      </c>
    </row>
    <row r="280" spans="1:6" x14ac:dyDescent="0.3">
      <c r="A280">
        <v>277</v>
      </c>
      <c r="B280" t="s">
        <v>214</v>
      </c>
      <c r="C280">
        <v>0</v>
      </c>
      <c r="D280">
        <v>0</v>
      </c>
      <c r="E280" t="s">
        <v>212</v>
      </c>
      <c r="F280" t="s">
        <v>215</v>
      </c>
    </row>
    <row r="281" spans="1:6" x14ac:dyDescent="0.3">
      <c r="A281">
        <v>278</v>
      </c>
      <c r="B281" t="s">
        <v>214</v>
      </c>
      <c r="C281">
        <v>454.83</v>
      </c>
      <c r="D281">
        <v>0</v>
      </c>
      <c r="E281" t="s">
        <v>212</v>
      </c>
      <c r="F281" t="s">
        <v>215</v>
      </c>
    </row>
    <row r="282" spans="1:6" x14ac:dyDescent="0.3">
      <c r="A282">
        <v>279</v>
      </c>
      <c r="B282" t="s">
        <v>214</v>
      </c>
      <c r="C282">
        <v>727.73</v>
      </c>
      <c r="D282">
        <v>0</v>
      </c>
      <c r="E282" t="s">
        <v>212</v>
      </c>
      <c r="F282" t="s">
        <v>215</v>
      </c>
    </row>
    <row r="283" spans="1:6" x14ac:dyDescent="0.3">
      <c r="A283">
        <v>280</v>
      </c>
      <c r="B283" t="s">
        <v>214</v>
      </c>
      <c r="C283">
        <v>454.83</v>
      </c>
      <c r="D283">
        <v>0</v>
      </c>
      <c r="E283" t="s">
        <v>212</v>
      </c>
      <c r="F283" t="s">
        <v>215</v>
      </c>
    </row>
    <row r="284" spans="1:6" x14ac:dyDescent="0.3">
      <c r="A284">
        <v>281</v>
      </c>
      <c r="B284" t="s">
        <v>214</v>
      </c>
      <c r="C284">
        <v>522.82999999999993</v>
      </c>
      <c r="D284">
        <v>0</v>
      </c>
      <c r="E284" t="s">
        <v>212</v>
      </c>
      <c r="F284" t="s">
        <v>215</v>
      </c>
    </row>
    <row r="285" spans="1:6" x14ac:dyDescent="0.3">
      <c r="A285">
        <v>282</v>
      </c>
      <c r="B285" t="s">
        <v>214</v>
      </c>
      <c r="C285">
        <v>24.53</v>
      </c>
      <c r="D285">
        <v>0</v>
      </c>
      <c r="E285" t="s">
        <v>212</v>
      </c>
      <c r="F285" t="s">
        <v>215</v>
      </c>
    </row>
    <row r="286" spans="1:6" x14ac:dyDescent="0.3">
      <c r="A286">
        <v>283</v>
      </c>
      <c r="B286" t="s">
        <v>214</v>
      </c>
      <c r="C286">
        <v>522.82999999999993</v>
      </c>
      <c r="D286">
        <v>0</v>
      </c>
      <c r="E286" t="s">
        <v>212</v>
      </c>
      <c r="F286" t="s">
        <v>215</v>
      </c>
    </row>
    <row r="287" spans="1:6" x14ac:dyDescent="0.3">
      <c r="A287">
        <v>284</v>
      </c>
      <c r="B287" t="s">
        <v>214</v>
      </c>
      <c r="C287">
        <v>727.73</v>
      </c>
      <c r="D287">
        <v>0</v>
      </c>
      <c r="E287" t="s">
        <v>212</v>
      </c>
      <c r="F287" t="s">
        <v>215</v>
      </c>
    </row>
    <row r="288" spans="1:6" x14ac:dyDescent="0.3">
      <c r="A288">
        <v>285</v>
      </c>
      <c r="B288" t="s">
        <v>214</v>
      </c>
      <c r="C288">
        <v>568.79999999999995</v>
      </c>
      <c r="D288">
        <v>0</v>
      </c>
      <c r="E288" t="s">
        <v>212</v>
      </c>
      <c r="F288" t="s">
        <v>215</v>
      </c>
    </row>
    <row r="289" spans="1:6" x14ac:dyDescent="0.3">
      <c r="A289">
        <v>286</v>
      </c>
      <c r="B289" t="s">
        <v>214</v>
      </c>
      <c r="C289">
        <v>477.83</v>
      </c>
      <c r="D289">
        <v>0</v>
      </c>
      <c r="E289" t="s">
        <v>212</v>
      </c>
      <c r="F289" t="s">
        <v>215</v>
      </c>
    </row>
    <row r="290" spans="1:6" x14ac:dyDescent="0.3">
      <c r="A290">
        <v>287</v>
      </c>
      <c r="B290" t="s">
        <v>214</v>
      </c>
      <c r="C290">
        <v>3342.7999999999997</v>
      </c>
      <c r="D290">
        <v>0</v>
      </c>
      <c r="E290" t="s">
        <v>212</v>
      </c>
      <c r="F290" t="s">
        <v>215</v>
      </c>
    </row>
    <row r="291" spans="1:6" x14ac:dyDescent="0.3">
      <c r="A291">
        <v>288</v>
      </c>
      <c r="B291" t="s">
        <v>214</v>
      </c>
      <c r="C291">
        <v>477.83</v>
      </c>
      <c r="D291">
        <v>0</v>
      </c>
      <c r="E291" t="s">
        <v>212</v>
      </c>
      <c r="F291" t="s">
        <v>215</v>
      </c>
    </row>
    <row r="292" spans="1:6" x14ac:dyDescent="0.3">
      <c r="A292">
        <v>289</v>
      </c>
      <c r="B292" t="s">
        <v>214</v>
      </c>
      <c r="C292">
        <v>522.82999999999993</v>
      </c>
      <c r="D292">
        <v>0</v>
      </c>
      <c r="E292" t="s">
        <v>212</v>
      </c>
      <c r="F292" t="s">
        <v>215</v>
      </c>
    </row>
    <row r="293" spans="1:6" x14ac:dyDescent="0.3">
      <c r="A293">
        <v>290</v>
      </c>
      <c r="B293" t="s">
        <v>214</v>
      </c>
      <c r="C293">
        <v>0</v>
      </c>
      <c r="D293">
        <v>0</v>
      </c>
      <c r="E293" t="s">
        <v>212</v>
      </c>
      <c r="F293" t="s">
        <v>215</v>
      </c>
    </row>
    <row r="294" spans="1:6" x14ac:dyDescent="0.3">
      <c r="A294">
        <v>291</v>
      </c>
      <c r="B294" t="s">
        <v>214</v>
      </c>
      <c r="C294">
        <v>0</v>
      </c>
      <c r="D294">
        <v>0</v>
      </c>
      <c r="E294" t="s">
        <v>212</v>
      </c>
      <c r="F294" t="s">
        <v>215</v>
      </c>
    </row>
    <row r="295" spans="1:6" x14ac:dyDescent="0.3">
      <c r="A295">
        <v>292</v>
      </c>
      <c r="B295" t="s">
        <v>214</v>
      </c>
      <c r="C295">
        <v>68</v>
      </c>
      <c r="D295">
        <v>0</v>
      </c>
      <c r="E295" t="s">
        <v>212</v>
      </c>
      <c r="F295" t="s">
        <v>215</v>
      </c>
    </row>
    <row r="296" spans="1:6" x14ac:dyDescent="0.3">
      <c r="A296">
        <v>293</v>
      </c>
      <c r="B296" t="s">
        <v>214</v>
      </c>
      <c r="C296">
        <v>1020.83</v>
      </c>
      <c r="D296">
        <v>0</v>
      </c>
      <c r="E296" t="s">
        <v>212</v>
      </c>
      <c r="F296" t="s">
        <v>215</v>
      </c>
    </row>
    <row r="297" spans="1:6" x14ac:dyDescent="0.3">
      <c r="A297">
        <v>294</v>
      </c>
      <c r="B297" t="s">
        <v>214</v>
      </c>
      <c r="C297">
        <v>2327.8000000000002</v>
      </c>
      <c r="D297">
        <v>0</v>
      </c>
      <c r="E297" t="s">
        <v>212</v>
      </c>
      <c r="F297" t="s">
        <v>215</v>
      </c>
    </row>
    <row r="298" spans="1:6" x14ac:dyDescent="0.3">
      <c r="A298">
        <v>295</v>
      </c>
      <c r="B298" t="s">
        <v>214</v>
      </c>
      <c r="C298">
        <v>1401.97</v>
      </c>
      <c r="D298">
        <v>0</v>
      </c>
      <c r="E298" t="s">
        <v>212</v>
      </c>
      <c r="F298" t="s">
        <v>215</v>
      </c>
    </row>
    <row r="299" spans="1:6" x14ac:dyDescent="0.3">
      <c r="A299">
        <v>296</v>
      </c>
      <c r="B299" t="s">
        <v>214</v>
      </c>
      <c r="C299">
        <v>258.57</v>
      </c>
      <c r="D299">
        <v>0</v>
      </c>
      <c r="E299" t="s">
        <v>212</v>
      </c>
      <c r="F299" t="s">
        <v>215</v>
      </c>
    </row>
    <row r="300" spans="1:6" x14ac:dyDescent="0.3">
      <c r="A300">
        <v>297</v>
      </c>
      <c r="B300" t="s">
        <v>214</v>
      </c>
      <c r="C300">
        <v>1401.97</v>
      </c>
      <c r="D300">
        <v>0</v>
      </c>
      <c r="E300" t="s">
        <v>212</v>
      </c>
      <c r="F300" t="s">
        <v>215</v>
      </c>
    </row>
    <row r="301" spans="1:6" x14ac:dyDescent="0.3">
      <c r="A301">
        <v>298</v>
      </c>
      <c r="B301" t="s">
        <v>214</v>
      </c>
      <c r="C301">
        <v>68</v>
      </c>
      <c r="D301">
        <v>0</v>
      </c>
      <c r="E301" t="s">
        <v>212</v>
      </c>
      <c r="F301" t="s">
        <v>215</v>
      </c>
    </row>
    <row r="302" spans="1:6" x14ac:dyDescent="0.3">
      <c r="A302">
        <v>299</v>
      </c>
      <c r="B302" t="s">
        <v>214</v>
      </c>
      <c r="C302">
        <v>2309.8000000000002</v>
      </c>
      <c r="D302">
        <v>0</v>
      </c>
      <c r="E302" t="s">
        <v>212</v>
      </c>
      <c r="F302" t="s">
        <v>215</v>
      </c>
    </row>
    <row r="303" spans="1:6" x14ac:dyDescent="0.3">
      <c r="A303">
        <v>300</v>
      </c>
      <c r="B303" t="s">
        <v>214</v>
      </c>
      <c r="C303">
        <v>2354.8000000000002</v>
      </c>
      <c r="D303">
        <v>0</v>
      </c>
      <c r="E303" t="s">
        <v>212</v>
      </c>
      <c r="F303" t="s">
        <v>215</v>
      </c>
    </row>
    <row r="304" spans="1:6" x14ac:dyDescent="0.3">
      <c r="A304">
        <v>301</v>
      </c>
      <c r="B304" t="s">
        <v>214</v>
      </c>
      <c r="C304">
        <v>68</v>
      </c>
      <c r="D304">
        <v>0</v>
      </c>
      <c r="E304" t="s">
        <v>212</v>
      </c>
      <c r="F304" t="s">
        <v>215</v>
      </c>
    </row>
    <row r="305" spans="1:6" x14ac:dyDescent="0.3">
      <c r="A305">
        <v>302</v>
      </c>
      <c r="B305" t="s">
        <v>214</v>
      </c>
      <c r="C305">
        <v>68</v>
      </c>
      <c r="D305">
        <v>0</v>
      </c>
      <c r="E305" t="s">
        <v>212</v>
      </c>
      <c r="F305" t="s">
        <v>215</v>
      </c>
    </row>
    <row r="306" spans="1:6" x14ac:dyDescent="0.3">
      <c r="A306">
        <v>303</v>
      </c>
      <c r="B306" t="s">
        <v>214</v>
      </c>
      <c r="C306">
        <v>68</v>
      </c>
      <c r="D306">
        <v>0</v>
      </c>
      <c r="E306" t="s">
        <v>212</v>
      </c>
      <c r="F306" t="s">
        <v>215</v>
      </c>
    </row>
    <row r="307" spans="1:6" x14ac:dyDescent="0.3">
      <c r="A307">
        <v>304</v>
      </c>
      <c r="B307" t="s">
        <v>214</v>
      </c>
      <c r="C307">
        <v>68</v>
      </c>
      <c r="D307">
        <v>0</v>
      </c>
      <c r="E307" t="s">
        <v>212</v>
      </c>
      <c r="F307" t="s">
        <v>215</v>
      </c>
    </row>
    <row r="308" spans="1:6" x14ac:dyDescent="0.3">
      <c r="A308">
        <v>305</v>
      </c>
      <c r="B308" t="s">
        <v>214</v>
      </c>
      <c r="C308">
        <v>68</v>
      </c>
      <c r="D308">
        <v>0</v>
      </c>
      <c r="E308" t="s">
        <v>212</v>
      </c>
      <c r="F308" t="s">
        <v>215</v>
      </c>
    </row>
    <row r="309" spans="1:6" x14ac:dyDescent="0.3">
      <c r="A309">
        <v>306</v>
      </c>
      <c r="B309" t="s">
        <v>214</v>
      </c>
      <c r="C309">
        <v>68</v>
      </c>
      <c r="D309">
        <v>0</v>
      </c>
      <c r="E309" t="s">
        <v>212</v>
      </c>
      <c r="F309" t="s">
        <v>215</v>
      </c>
    </row>
    <row r="310" spans="1:6" x14ac:dyDescent="0.3">
      <c r="A310">
        <v>307</v>
      </c>
      <c r="B310" t="s">
        <v>214</v>
      </c>
      <c r="C310">
        <v>24.53</v>
      </c>
      <c r="D310">
        <v>0</v>
      </c>
      <c r="E310" t="s">
        <v>212</v>
      </c>
      <c r="F310" t="s">
        <v>215</v>
      </c>
    </row>
    <row r="311" spans="1:6" x14ac:dyDescent="0.3">
      <c r="A311">
        <v>308</v>
      </c>
      <c r="B311" t="s">
        <v>214</v>
      </c>
      <c r="C311">
        <v>68</v>
      </c>
      <c r="D311">
        <v>0</v>
      </c>
      <c r="E311" t="s">
        <v>212</v>
      </c>
      <c r="F311" t="s">
        <v>215</v>
      </c>
    </row>
    <row r="312" spans="1:6" x14ac:dyDescent="0.3">
      <c r="A312">
        <v>309</v>
      </c>
      <c r="B312" t="s">
        <v>214</v>
      </c>
      <c r="C312">
        <v>1401.97</v>
      </c>
      <c r="D312">
        <v>0</v>
      </c>
      <c r="E312" t="s">
        <v>212</v>
      </c>
      <c r="F312" t="s">
        <v>215</v>
      </c>
    </row>
    <row r="313" spans="1:6" x14ac:dyDescent="0.3">
      <c r="A313">
        <v>310</v>
      </c>
      <c r="B313" t="s">
        <v>214</v>
      </c>
      <c r="C313">
        <v>241.3</v>
      </c>
      <c r="D313">
        <v>0</v>
      </c>
      <c r="E313" t="s">
        <v>212</v>
      </c>
      <c r="F313" t="s">
        <v>215</v>
      </c>
    </row>
    <row r="314" spans="1:6" x14ac:dyDescent="0.3">
      <c r="A314">
        <v>311</v>
      </c>
      <c r="B314" t="s">
        <v>214</v>
      </c>
      <c r="C314">
        <v>639.70000000000005</v>
      </c>
      <c r="D314">
        <v>0</v>
      </c>
      <c r="E314" t="s">
        <v>212</v>
      </c>
      <c r="F314" t="s">
        <v>215</v>
      </c>
    </row>
    <row r="315" spans="1:6" x14ac:dyDescent="0.3">
      <c r="A315">
        <v>312</v>
      </c>
      <c r="B315" t="s">
        <v>214</v>
      </c>
      <c r="C315">
        <v>68</v>
      </c>
      <c r="D315">
        <v>0</v>
      </c>
      <c r="E315" t="s">
        <v>212</v>
      </c>
      <c r="F315" t="s">
        <v>215</v>
      </c>
    </row>
    <row r="316" spans="1:6" x14ac:dyDescent="0.3">
      <c r="A316">
        <v>313</v>
      </c>
      <c r="B316" t="s">
        <v>214</v>
      </c>
      <c r="C316">
        <v>68</v>
      </c>
      <c r="D316">
        <v>0</v>
      </c>
      <c r="E316" t="s">
        <v>212</v>
      </c>
      <c r="F316" t="s">
        <v>215</v>
      </c>
    </row>
    <row r="317" spans="1:6" x14ac:dyDescent="0.3">
      <c r="A317">
        <v>314</v>
      </c>
      <c r="B317" t="s">
        <v>214</v>
      </c>
      <c r="C317">
        <v>1401.97</v>
      </c>
      <c r="D317">
        <v>0</v>
      </c>
      <c r="E317" t="s">
        <v>212</v>
      </c>
      <c r="F317" t="s">
        <v>215</v>
      </c>
    </row>
    <row r="318" spans="1:6" x14ac:dyDescent="0.3">
      <c r="A318">
        <v>315</v>
      </c>
      <c r="B318" t="s">
        <v>214</v>
      </c>
      <c r="C318">
        <v>68</v>
      </c>
      <c r="D318">
        <v>0</v>
      </c>
      <c r="E318" t="s">
        <v>212</v>
      </c>
      <c r="F318" t="s">
        <v>215</v>
      </c>
    </row>
    <row r="319" spans="1:6" x14ac:dyDescent="0.3">
      <c r="A319">
        <v>316</v>
      </c>
      <c r="B319" t="s">
        <v>214</v>
      </c>
      <c r="C319">
        <v>68</v>
      </c>
      <c r="D319">
        <v>0</v>
      </c>
      <c r="E319" t="s">
        <v>212</v>
      </c>
      <c r="F319" t="s">
        <v>215</v>
      </c>
    </row>
    <row r="320" spans="1:6" x14ac:dyDescent="0.3">
      <c r="A320">
        <v>317</v>
      </c>
      <c r="B320" t="s">
        <v>214</v>
      </c>
      <c r="C320">
        <v>68</v>
      </c>
      <c r="D320">
        <v>0</v>
      </c>
      <c r="E320" t="s">
        <v>212</v>
      </c>
      <c r="F320" t="s">
        <v>215</v>
      </c>
    </row>
    <row r="321" spans="1:6" x14ac:dyDescent="0.3">
      <c r="A321">
        <v>318</v>
      </c>
      <c r="B321" t="s">
        <v>214</v>
      </c>
      <c r="C321">
        <v>68</v>
      </c>
      <c r="D321">
        <v>0</v>
      </c>
      <c r="E321" t="s">
        <v>212</v>
      </c>
      <c r="F321" t="s">
        <v>215</v>
      </c>
    </row>
    <row r="322" spans="1:6" x14ac:dyDescent="0.3">
      <c r="A322">
        <v>319</v>
      </c>
      <c r="B322" t="s">
        <v>214</v>
      </c>
      <c r="C322">
        <v>327.95</v>
      </c>
      <c r="D322">
        <v>0</v>
      </c>
      <c r="E322" t="s">
        <v>212</v>
      </c>
      <c r="F322" t="s">
        <v>215</v>
      </c>
    </row>
    <row r="323" spans="1:6" x14ac:dyDescent="0.3">
      <c r="A323">
        <v>320</v>
      </c>
      <c r="B323" t="s">
        <v>214</v>
      </c>
      <c r="C323">
        <v>460</v>
      </c>
      <c r="D323">
        <v>0</v>
      </c>
      <c r="E323" t="s">
        <v>212</v>
      </c>
      <c r="F323" t="s">
        <v>215</v>
      </c>
    </row>
    <row r="324" spans="1:6" x14ac:dyDescent="0.3">
      <c r="A324">
        <v>321</v>
      </c>
      <c r="B324" t="s">
        <v>214</v>
      </c>
      <c r="C324">
        <v>2354.8000000000002</v>
      </c>
      <c r="D324">
        <v>0</v>
      </c>
      <c r="E324" t="s">
        <v>212</v>
      </c>
      <c r="F324" t="s">
        <v>215</v>
      </c>
    </row>
    <row r="325" spans="1:6" x14ac:dyDescent="0.3">
      <c r="A325">
        <v>322</v>
      </c>
      <c r="B325" t="s">
        <v>214</v>
      </c>
      <c r="C325">
        <v>23</v>
      </c>
      <c r="D325">
        <v>0</v>
      </c>
      <c r="E325" t="s">
        <v>212</v>
      </c>
      <c r="F325" t="s">
        <v>215</v>
      </c>
    </row>
    <row r="326" spans="1:6" x14ac:dyDescent="0.3">
      <c r="A326">
        <v>323</v>
      </c>
      <c r="B326" t="s">
        <v>214</v>
      </c>
      <c r="C326">
        <v>925.55</v>
      </c>
      <c r="D326">
        <v>0</v>
      </c>
      <c r="E326" t="s">
        <v>212</v>
      </c>
      <c r="F326" t="s">
        <v>215</v>
      </c>
    </row>
    <row r="327" spans="1:6" x14ac:dyDescent="0.3">
      <c r="A327">
        <v>324</v>
      </c>
      <c r="B327" t="s">
        <v>214</v>
      </c>
      <c r="C327">
        <v>684</v>
      </c>
      <c r="D327">
        <v>0</v>
      </c>
      <c r="E327" t="s">
        <v>212</v>
      </c>
      <c r="F327" t="s">
        <v>215</v>
      </c>
    </row>
    <row r="328" spans="1:6" x14ac:dyDescent="0.3">
      <c r="A328">
        <v>325</v>
      </c>
      <c r="B328" t="s">
        <v>214</v>
      </c>
      <c r="C328">
        <v>258.57</v>
      </c>
      <c r="D328">
        <v>0</v>
      </c>
      <c r="E328" t="s">
        <v>212</v>
      </c>
      <c r="F328" t="s">
        <v>215</v>
      </c>
    </row>
    <row r="329" spans="1:6" x14ac:dyDescent="0.3">
      <c r="A329">
        <v>326</v>
      </c>
      <c r="B329" t="s">
        <v>214</v>
      </c>
      <c r="C329">
        <v>68</v>
      </c>
      <c r="D329">
        <v>0</v>
      </c>
      <c r="E329" t="s">
        <v>212</v>
      </c>
      <c r="F329" t="s">
        <v>215</v>
      </c>
    </row>
    <row r="330" spans="1:6" x14ac:dyDescent="0.3">
      <c r="A330">
        <v>327</v>
      </c>
      <c r="B330" t="s">
        <v>214</v>
      </c>
      <c r="C330">
        <v>54.5</v>
      </c>
      <c r="D330">
        <v>0</v>
      </c>
      <c r="E330" t="s">
        <v>212</v>
      </c>
      <c r="F330" t="s">
        <v>215</v>
      </c>
    </row>
    <row r="331" spans="1:6" x14ac:dyDescent="0.3">
      <c r="A331">
        <v>328</v>
      </c>
      <c r="B331" t="s">
        <v>214</v>
      </c>
      <c r="C331">
        <v>41</v>
      </c>
      <c r="D331">
        <v>0</v>
      </c>
      <c r="E331" t="s">
        <v>212</v>
      </c>
      <c r="F331" t="s">
        <v>215</v>
      </c>
    </row>
    <row r="332" spans="1:6" x14ac:dyDescent="0.3">
      <c r="A332">
        <v>329</v>
      </c>
      <c r="B332" t="s">
        <v>214</v>
      </c>
      <c r="C332">
        <v>68</v>
      </c>
      <c r="D332">
        <v>0</v>
      </c>
      <c r="E332" t="s">
        <v>212</v>
      </c>
      <c r="F332" t="s">
        <v>215</v>
      </c>
    </row>
    <row r="333" spans="1:6" x14ac:dyDescent="0.3">
      <c r="A333">
        <v>330</v>
      </c>
      <c r="B333" t="s">
        <v>214</v>
      </c>
      <c r="C333">
        <v>68</v>
      </c>
      <c r="D333">
        <v>0</v>
      </c>
      <c r="E333" t="s">
        <v>212</v>
      </c>
      <c r="F333" t="s">
        <v>215</v>
      </c>
    </row>
    <row r="334" spans="1:6" x14ac:dyDescent="0.3">
      <c r="A334">
        <v>331</v>
      </c>
      <c r="B334" t="s">
        <v>214</v>
      </c>
      <c r="C334">
        <v>15.33</v>
      </c>
      <c r="D334">
        <v>0</v>
      </c>
      <c r="E334" t="s">
        <v>212</v>
      </c>
      <c r="F334" t="s">
        <v>215</v>
      </c>
    </row>
    <row r="335" spans="1:6" x14ac:dyDescent="0.3">
      <c r="A335">
        <v>332</v>
      </c>
      <c r="B335" t="s">
        <v>214</v>
      </c>
      <c r="C335">
        <v>362.5</v>
      </c>
      <c r="D335">
        <v>0</v>
      </c>
      <c r="E335" t="s">
        <v>212</v>
      </c>
      <c r="F335" t="s">
        <v>215</v>
      </c>
    </row>
    <row r="336" spans="1:6" x14ac:dyDescent="0.3">
      <c r="A336">
        <v>333</v>
      </c>
      <c r="B336" t="s">
        <v>214</v>
      </c>
      <c r="C336">
        <v>68</v>
      </c>
      <c r="D336">
        <v>0</v>
      </c>
      <c r="E336" t="s">
        <v>212</v>
      </c>
      <c r="F336" t="s">
        <v>215</v>
      </c>
    </row>
    <row r="337" spans="1:6" x14ac:dyDescent="0.3">
      <c r="A337">
        <v>334</v>
      </c>
      <c r="B337" t="s">
        <v>214</v>
      </c>
      <c r="C337">
        <v>68</v>
      </c>
      <c r="D337">
        <v>0</v>
      </c>
      <c r="E337" t="s">
        <v>212</v>
      </c>
      <c r="F337" t="s">
        <v>215</v>
      </c>
    </row>
    <row r="338" spans="1:6" x14ac:dyDescent="0.3">
      <c r="A338">
        <v>335</v>
      </c>
      <c r="B338" t="s">
        <v>214</v>
      </c>
      <c r="C338">
        <v>68</v>
      </c>
      <c r="D338">
        <v>0</v>
      </c>
      <c r="E338" t="s">
        <v>212</v>
      </c>
      <c r="F338" t="s">
        <v>215</v>
      </c>
    </row>
    <row r="339" spans="1:6" x14ac:dyDescent="0.3">
      <c r="A339">
        <v>336</v>
      </c>
      <c r="B339" t="s">
        <v>214</v>
      </c>
      <c r="C339">
        <v>68</v>
      </c>
      <c r="D339">
        <v>0</v>
      </c>
      <c r="E339" t="s">
        <v>212</v>
      </c>
      <c r="F339" t="s">
        <v>215</v>
      </c>
    </row>
    <row r="340" spans="1:6" x14ac:dyDescent="0.3">
      <c r="A340">
        <v>337</v>
      </c>
      <c r="B340" t="s">
        <v>214</v>
      </c>
      <c r="C340">
        <v>68</v>
      </c>
      <c r="D340">
        <v>0</v>
      </c>
      <c r="E340" t="s">
        <v>212</v>
      </c>
      <c r="F340" t="s">
        <v>215</v>
      </c>
    </row>
    <row r="341" spans="1:6" x14ac:dyDescent="0.3">
      <c r="A341">
        <v>338</v>
      </c>
      <c r="B341" t="s">
        <v>214</v>
      </c>
      <c r="C341">
        <v>1020.83</v>
      </c>
      <c r="D341">
        <v>0</v>
      </c>
      <c r="E341" t="s">
        <v>212</v>
      </c>
      <c r="F341" t="s">
        <v>215</v>
      </c>
    </row>
    <row r="342" spans="1:6" x14ac:dyDescent="0.3">
      <c r="A342">
        <v>339</v>
      </c>
      <c r="B342" t="s">
        <v>214</v>
      </c>
      <c r="C342">
        <v>449.13</v>
      </c>
      <c r="D342">
        <v>0</v>
      </c>
      <c r="E342" t="s">
        <v>212</v>
      </c>
      <c r="F342" t="s">
        <v>215</v>
      </c>
    </row>
    <row r="343" spans="1:6" x14ac:dyDescent="0.3">
      <c r="A343">
        <v>340</v>
      </c>
      <c r="B343" t="s">
        <v>214</v>
      </c>
      <c r="C343">
        <v>68</v>
      </c>
      <c r="D343">
        <v>0</v>
      </c>
      <c r="E343" t="s">
        <v>212</v>
      </c>
      <c r="F343" t="s">
        <v>215</v>
      </c>
    </row>
    <row r="344" spans="1:6" x14ac:dyDescent="0.3">
      <c r="A344">
        <v>341</v>
      </c>
      <c r="B344" t="s">
        <v>214</v>
      </c>
      <c r="C344">
        <v>0</v>
      </c>
      <c r="D344">
        <v>0</v>
      </c>
      <c r="E344" t="s">
        <v>212</v>
      </c>
      <c r="F344" t="s">
        <v>215</v>
      </c>
    </row>
    <row r="345" spans="1:6" x14ac:dyDescent="0.3">
      <c r="A345">
        <v>342</v>
      </c>
      <c r="B345" t="s">
        <v>214</v>
      </c>
      <c r="C345">
        <v>68</v>
      </c>
      <c r="D345">
        <v>0</v>
      </c>
      <c r="E345" t="s">
        <v>212</v>
      </c>
      <c r="F345" t="s">
        <v>215</v>
      </c>
    </row>
    <row r="346" spans="1:6" x14ac:dyDescent="0.3">
      <c r="A346">
        <v>343</v>
      </c>
      <c r="B346" t="s">
        <v>214</v>
      </c>
      <c r="C346">
        <v>24.53</v>
      </c>
      <c r="D346">
        <v>0</v>
      </c>
      <c r="E346" t="s">
        <v>212</v>
      </c>
      <c r="F346" t="s">
        <v>215</v>
      </c>
    </row>
    <row r="347" spans="1:6" x14ac:dyDescent="0.3">
      <c r="A347">
        <v>344</v>
      </c>
      <c r="B347" t="s">
        <v>214</v>
      </c>
      <c r="C347">
        <v>68</v>
      </c>
      <c r="D347">
        <v>0</v>
      </c>
      <c r="E347" t="s">
        <v>212</v>
      </c>
      <c r="F347" t="s">
        <v>215</v>
      </c>
    </row>
    <row r="348" spans="1:6" x14ac:dyDescent="0.3">
      <c r="A348">
        <v>345</v>
      </c>
      <c r="B348" t="s">
        <v>214</v>
      </c>
      <c r="C348">
        <v>0</v>
      </c>
      <c r="D348">
        <v>0</v>
      </c>
      <c r="E348" t="s">
        <v>212</v>
      </c>
      <c r="F348" t="s">
        <v>215</v>
      </c>
    </row>
    <row r="349" spans="1:6" x14ac:dyDescent="0.3">
      <c r="A349">
        <v>346</v>
      </c>
      <c r="B349" t="s">
        <v>214</v>
      </c>
      <c r="C349">
        <v>68</v>
      </c>
      <c r="D349">
        <v>0</v>
      </c>
      <c r="E349" t="s">
        <v>212</v>
      </c>
      <c r="F349" t="s">
        <v>215</v>
      </c>
    </row>
    <row r="350" spans="1:6" x14ac:dyDescent="0.3">
      <c r="A350">
        <v>347</v>
      </c>
      <c r="B350" t="s">
        <v>214</v>
      </c>
      <c r="C350">
        <v>68</v>
      </c>
      <c r="D350">
        <v>0</v>
      </c>
      <c r="E350" t="s">
        <v>212</v>
      </c>
      <c r="F350" t="s">
        <v>215</v>
      </c>
    </row>
    <row r="351" spans="1:6" x14ac:dyDescent="0.3">
      <c r="A351">
        <v>348</v>
      </c>
      <c r="B351" t="s">
        <v>214</v>
      </c>
      <c r="C351">
        <v>258.57</v>
      </c>
      <c r="D351">
        <v>0</v>
      </c>
      <c r="E351" t="s">
        <v>212</v>
      </c>
      <c r="F351" t="s">
        <v>215</v>
      </c>
    </row>
    <row r="352" spans="1:6" x14ac:dyDescent="0.3">
      <c r="A352">
        <v>349</v>
      </c>
      <c r="B352" t="s">
        <v>214</v>
      </c>
      <c r="C352">
        <v>258.57</v>
      </c>
      <c r="D352">
        <v>0</v>
      </c>
      <c r="E352" t="s">
        <v>212</v>
      </c>
      <c r="F352" t="s">
        <v>215</v>
      </c>
    </row>
    <row r="353" spans="1:6" x14ac:dyDescent="0.3">
      <c r="A353">
        <v>350</v>
      </c>
      <c r="B353" t="s">
        <v>214</v>
      </c>
      <c r="C353">
        <v>258.57</v>
      </c>
      <c r="D353">
        <v>0</v>
      </c>
      <c r="E353" t="s">
        <v>212</v>
      </c>
      <c r="F353" t="s">
        <v>215</v>
      </c>
    </row>
    <row r="354" spans="1:6" x14ac:dyDescent="0.3">
      <c r="A354">
        <v>351</v>
      </c>
      <c r="B354" t="s">
        <v>214</v>
      </c>
      <c r="C354">
        <v>68</v>
      </c>
      <c r="D354">
        <v>0</v>
      </c>
      <c r="E354" t="s">
        <v>212</v>
      </c>
      <c r="F354" t="s">
        <v>215</v>
      </c>
    </row>
    <row r="355" spans="1:6" x14ac:dyDescent="0.3">
      <c r="A355">
        <v>352</v>
      </c>
      <c r="B355" t="s">
        <v>214</v>
      </c>
      <c r="C355">
        <v>68</v>
      </c>
      <c r="D355">
        <v>0</v>
      </c>
      <c r="E355" t="s">
        <v>212</v>
      </c>
      <c r="F355" t="s">
        <v>215</v>
      </c>
    </row>
    <row r="356" spans="1:6" x14ac:dyDescent="0.3">
      <c r="A356">
        <v>353</v>
      </c>
      <c r="B356" t="s">
        <v>214</v>
      </c>
      <c r="C356">
        <v>68</v>
      </c>
      <c r="D356">
        <v>0</v>
      </c>
      <c r="E356" t="s">
        <v>212</v>
      </c>
      <c r="F356" t="s">
        <v>215</v>
      </c>
    </row>
    <row r="357" spans="1:6" x14ac:dyDescent="0.3">
      <c r="A357">
        <v>354</v>
      </c>
      <c r="B357" t="s">
        <v>214</v>
      </c>
      <c r="C357">
        <v>2314.6800000000003</v>
      </c>
      <c r="D357">
        <v>0</v>
      </c>
      <c r="E357" t="s">
        <v>212</v>
      </c>
      <c r="F357" t="s">
        <v>215</v>
      </c>
    </row>
    <row r="358" spans="1:6" x14ac:dyDescent="0.3">
      <c r="A358">
        <v>355</v>
      </c>
      <c r="B358" t="s">
        <v>214</v>
      </c>
      <c r="C358">
        <v>54.5</v>
      </c>
      <c r="D358">
        <v>0</v>
      </c>
      <c r="E358" t="s">
        <v>212</v>
      </c>
      <c r="F358" t="s">
        <v>215</v>
      </c>
    </row>
    <row r="359" spans="1:6" x14ac:dyDescent="0.3">
      <c r="A359">
        <v>356</v>
      </c>
      <c r="B359" t="s">
        <v>214</v>
      </c>
      <c r="C359">
        <v>41</v>
      </c>
      <c r="D359">
        <v>0</v>
      </c>
      <c r="E359" t="s">
        <v>212</v>
      </c>
      <c r="F359" t="s">
        <v>215</v>
      </c>
    </row>
    <row r="360" spans="1:6" x14ac:dyDescent="0.3">
      <c r="A360">
        <v>357</v>
      </c>
      <c r="B360" t="s">
        <v>214</v>
      </c>
      <c r="C360">
        <v>1021.15</v>
      </c>
      <c r="D360">
        <v>0</v>
      </c>
      <c r="E360" t="s">
        <v>212</v>
      </c>
      <c r="F360" t="s">
        <v>215</v>
      </c>
    </row>
    <row r="361" spans="1:6" x14ac:dyDescent="0.3">
      <c r="A361">
        <v>358</v>
      </c>
      <c r="B361" t="s">
        <v>214</v>
      </c>
      <c r="C361">
        <v>830.27</v>
      </c>
      <c r="D361">
        <v>0</v>
      </c>
      <c r="E361" t="s">
        <v>212</v>
      </c>
      <c r="F361" t="s">
        <v>215</v>
      </c>
    </row>
    <row r="362" spans="1:6" x14ac:dyDescent="0.3">
      <c r="A362">
        <v>359</v>
      </c>
      <c r="B362" t="s">
        <v>214</v>
      </c>
      <c r="C362">
        <v>1401.97</v>
      </c>
      <c r="D362">
        <v>0</v>
      </c>
      <c r="E362" t="s">
        <v>212</v>
      </c>
      <c r="F362" t="s">
        <v>215</v>
      </c>
    </row>
    <row r="363" spans="1:6" x14ac:dyDescent="0.3">
      <c r="A363">
        <v>360</v>
      </c>
      <c r="B363" t="s">
        <v>214</v>
      </c>
      <c r="C363">
        <v>1401.97</v>
      </c>
      <c r="D363">
        <v>0</v>
      </c>
      <c r="E363" t="s">
        <v>212</v>
      </c>
      <c r="F363" t="s">
        <v>215</v>
      </c>
    </row>
    <row r="364" spans="1:6" x14ac:dyDescent="0.3">
      <c r="A364">
        <v>361</v>
      </c>
      <c r="B364" t="s">
        <v>214</v>
      </c>
      <c r="C364">
        <v>68</v>
      </c>
      <c r="D364">
        <v>0</v>
      </c>
      <c r="E364" t="s">
        <v>212</v>
      </c>
      <c r="F364" t="s">
        <v>215</v>
      </c>
    </row>
    <row r="365" spans="1:6" x14ac:dyDescent="0.3">
      <c r="A365">
        <v>362</v>
      </c>
      <c r="B365" t="s">
        <v>214</v>
      </c>
      <c r="C365">
        <v>1401.97</v>
      </c>
      <c r="D365">
        <v>0</v>
      </c>
      <c r="E365" t="s">
        <v>212</v>
      </c>
      <c r="F365" t="s">
        <v>215</v>
      </c>
    </row>
    <row r="366" spans="1:6" x14ac:dyDescent="0.3">
      <c r="A366">
        <v>363</v>
      </c>
      <c r="B366" t="s">
        <v>214</v>
      </c>
      <c r="C366">
        <v>2341.3000000000002</v>
      </c>
      <c r="D366">
        <v>0</v>
      </c>
      <c r="E366" t="s">
        <v>212</v>
      </c>
      <c r="F366" t="s">
        <v>215</v>
      </c>
    </row>
    <row r="367" spans="1:6" x14ac:dyDescent="0.3">
      <c r="A367">
        <v>364</v>
      </c>
      <c r="B367" t="s">
        <v>214</v>
      </c>
      <c r="C367">
        <v>41</v>
      </c>
      <c r="D367">
        <v>0</v>
      </c>
      <c r="E367" t="s">
        <v>212</v>
      </c>
      <c r="F367" t="s">
        <v>215</v>
      </c>
    </row>
    <row r="368" spans="1:6" x14ac:dyDescent="0.3">
      <c r="A368">
        <v>365</v>
      </c>
      <c r="B368" t="s">
        <v>214</v>
      </c>
      <c r="C368">
        <v>1401.97</v>
      </c>
      <c r="D368">
        <v>0</v>
      </c>
      <c r="E368" t="s">
        <v>212</v>
      </c>
      <c r="F368" t="s">
        <v>215</v>
      </c>
    </row>
    <row r="369" spans="1:6" x14ac:dyDescent="0.3">
      <c r="A369">
        <v>366</v>
      </c>
      <c r="B369" t="s">
        <v>214</v>
      </c>
      <c r="C369">
        <v>41</v>
      </c>
      <c r="D369">
        <v>0</v>
      </c>
      <c r="E369" t="s">
        <v>212</v>
      </c>
      <c r="F369" t="s">
        <v>215</v>
      </c>
    </row>
    <row r="370" spans="1:6" x14ac:dyDescent="0.3">
      <c r="A370">
        <v>367</v>
      </c>
      <c r="B370" t="s">
        <v>214</v>
      </c>
      <c r="C370">
        <v>1497.25</v>
      </c>
      <c r="D370">
        <v>0</v>
      </c>
      <c r="E370" t="s">
        <v>212</v>
      </c>
      <c r="F370" t="s">
        <v>215</v>
      </c>
    </row>
    <row r="371" spans="1:6" x14ac:dyDescent="0.3">
      <c r="A371">
        <v>368</v>
      </c>
      <c r="B371" t="s">
        <v>214</v>
      </c>
      <c r="C371">
        <v>68</v>
      </c>
      <c r="D371">
        <v>0</v>
      </c>
      <c r="E371" t="s">
        <v>212</v>
      </c>
      <c r="F371" t="s">
        <v>215</v>
      </c>
    </row>
    <row r="372" spans="1:6" x14ac:dyDescent="0.3">
      <c r="A372">
        <v>369</v>
      </c>
      <c r="B372" t="s">
        <v>214</v>
      </c>
      <c r="C372">
        <v>712</v>
      </c>
      <c r="D372">
        <v>0</v>
      </c>
      <c r="E372" t="s">
        <v>212</v>
      </c>
      <c r="F372" t="s">
        <v>215</v>
      </c>
    </row>
    <row r="373" spans="1:6" x14ac:dyDescent="0.3">
      <c r="A373">
        <v>370</v>
      </c>
      <c r="B373" t="s">
        <v>214</v>
      </c>
      <c r="C373">
        <v>9868</v>
      </c>
      <c r="D373">
        <v>0</v>
      </c>
      <c r="E373" t="s">
        <v>212</v>
      </c>
      <c r="F373" t="s">
        <v>215</v>
      </c>
    </row>
    <row r="374" spans="1:6" x14ac:dyDescent="0.3">
      <c r="A374">
        <v>371</v>
      </c>
      <c r="B374" t="s">
        <v>214</v>
      </c>
      <c r="C374">
        <v>68</v>
      </c>
      <c r="D374">
        <v>0</v>
      </c>
      <c r="E374" t="s">
        <v>212</v>
      </c>
      <c r="F374" t="s">
        <v>215</v>
      </c>
    </row>
    <row r="375" spans="1:6" x14ac:dyDescent="0.3">
      <c r="A375">
        <v>372</v>
      </c>
      <c r="B375" t="s">
        <v>214</v>
      </c>
      <c r="C375">
        <v>1211.4000000000001</v>
      </c>
      <c r="D375">
        <v>0</v>
      </c>
      <c r="E375" t="s">
        <v>212</v>
      </c>
      <c r="F375" t="s">
        <v>215</v>
      </c>
    </row>
    <row r="376" spans="1:6" x14ac:dyDescent="0.3">
      <c r="A376">
        <v>373</v>
      </c>
      <c r="B376" t="s">
        <v>214</v>
      </c>
      <c r="C376">
        <v>68</v>
      </c>
      <c r="D376">
        <v>0</v>
      </c>
      <c r="E376" t="s">
        <v>212</v>
      </c>
      <c r="F376" t="s">
        <v>215</v>
      </c>
    </row>
    <row r="377" spans="1:6" x14ac:dyDescent="0.3">
      <c r="A377">
        <v>374</v>
      </c>
      <c r="B377" t="s">
        <v>214</v>
      </c>
      <c r="C377">
        <v>3568</v>
      </c>
      <c r="D377">
        <v>0</v>
      </c>
      <c r="E377" t="s">
        <v>212</v>
      </c>
      <c r="F377" t="s">
        <v>215</v>
      </c>
    </row>
    <row r="378" spans="1:6" x14ac:dyDescent="0.3">
      <c r="A378">
        <v>375</v>
      </c>
      <c r="B378" t="s">
        <v>214</v>
      </c>
      <c r="C378">
        <v>27.5</v>
      </c>
      <c r="D378">
        <v>0</v>
      </c>
      <c r="E378" t="s">
        <v>212</v>
      </c>
      <c r="F378" t="s">
        <v>215</v>
      </c>
    </row>
    <row r="379" spans="1:6" x14ac:dyDescent="0.3">
      <c r="A379">
        <v>376</v>
      </c>
      <c r="B379" t="s">
        <v>214</v>
      </c>
      <c r="C379">
        <v>501.25</v>
      </c>
      <c r="D379">
        <v>0</v>
      </c>
      <c r="E379" t="s">
        <v>212</v>
      </c>
      <c r="F379" t="s">
        <v>215</v>
      </c>
    </row>
    <row r="380" spans="1:6" x14ac:dyDescent="0.3">
      <c r="A380">
        <v>377</v>
      </c>
      <c r="B380" t="s">
        <v>214</v>
      </c>
      <c r="C380">
        <v>68</v>
      </c>
      <c r="D380">
        <v>0</v>
      </c>
      <c r="E380" t="s">
        <v>212</v>
      </c>
      <c r="F380" t="s">
        <v>215</v>
      </c>
    </row>
    <row r="381" spans="1:6" x14ac:dyDescent="0.3">
      <c r="A381">
        <v>378</v>
      </c>
      <c r="B381" t="s">
        <v>214</v>
      </c>
      <c r="C381">
        <v>27.5</v>
      </c>
      <c r="D381">
        <v>0</v>
      </c>
      <c r="E381" t="s">
        <v>212</v>
      </c>
      <c r="F381" t="s">
        <v>215</v>
      </c>
    </row>
    <row r="382" spans="1:6" x14ac:dyDescent="0.3">
      <c r="A382">
        <v>379</v>
      </c>
      <c r="B382" t="s">
        <v>214</v>
      </c>
      <c r="C382">
        <v>2354.8000000000002</v>
      </c>
      <c r="D382">
        <v>0</v>
      </c>
      <c r="E382" t="s">
        <v>212</v>
      </c>
      <c r="F382" t="s">
        <v>215</v>
      </c>
    </row>
    <row r="383" spans="1:6" x14ac:dyDescent="0.3">
      <c r="A383">
        <v>380</v>
      </c>
      <c r="B383" t="s">
        <v>214</v>
      </c>
      <c r="C383">
        <v>0</v>
      </c>
      <c r="D383">
        <v>0</v>
      </c>
      <c r="E383" t="s">
        <v>212</v>
      </c>
      <c r="F383" t="s">
        <v>215</v>
      </c>
    </row>
    <row r="384" spans="1:6" x14ac:dyDescent="0.3">
      <c r="A384">
        <v>381</v>
      </c>
      <c r="B384" t="s">
        <v>214</v>
      </c>
      <c r="C384">
        <v>1412</v>
      </c>
      <c r="D384">
        <v>0</v>
      </c>
      <c r="E384" t="s">
        <v>212</v>
      </c>
      <c r="F384" t="s">
        <v>215</v>
      </c>
    </row>
    <row r="385" spans="1:6" x14ac:dyDescent="0.3">
      <c r="A385">
        <v>382</v>
      </c>
      <c r="B385" t="s">
        <v>214</v>
      </c>
      <c r="C385">
        <v>23</v>
      </c>
      <c r="D385">
        <v>0</v>
      </c>
      <c r="E385" t="s">
        <v>212</v>
      </c>
      <c r="F385" t="s">
        <v>215</v>
      </c>
    </row>
    <row r="386" spans="1:6" x14ac:dyDescent="0.3">
      <c r="A386">
        <v>383</v>
      </c>
      <c r="B386" t="s">
        <v>214</v>
      </c>
      <c r="C386">
        <v>68</v>
      </c>
      <c r="D386">
        <v>0</v>
      </c>
      <c r="E386" t="s">
        <v>212</v>
      </c>
      <c r="F386" t="s">
        <v>215</v>
      </c>
    </row>
    <row r="387" spans="1:6" x14ac:dyDescent="0.3">
      <c r="A387">
        <v>384</v>
      </c>
      <c r="B387" t="s">
        <v>214</v>
      </c>
      <c r="C387">
        <v>1067.3</v>
      </c>
      <c r="D387">
        <v>0</v>
      </c>
      <c r="E387" t="s">
        <v>212</v>
      </c>
      <c r="F387" t="s">
        <v>215</v>
      </c>
    </row>
    <row r="388" spans="1:6" x14ac:dyDescent="0.3">
      <c r="A388">
        <v>385</v>
      </c>
      <c r="B388" t="s">
        <v>214</v>
      </c>
      <c r="C388">
        <v>1327.25</v>
      </c>
      <c r="D388">
        <v>0</v>
      </c>
      <c r="E388" t="s">
        <v>212</v>
      </c>
      <c r="F388" t="s">
        <v>215</v>
      </c>
    </row>
    <row r="389" spans="1:6" x14ac:dyDescent="0.3">
      <c r="A389">
        <v>386</v>
      </c>
      <c r="B389" t="s">
        <v>214</v>
      </c>
      <c r="C389">
        <v>2079.6</v>
      </c>
      <c r="D389">
        <v>0</v>
      </c>
      <c r="E389" t="s">
        <v>212</v>
      </c>
      <c r="F389" t="s">
        <v>215</v>
      </c>
    </row>
    <row r="390" spans="1:6" x14ac:dyDescent="0.3">
      <c r="A390">
        <v>387</v>
      </c>
      <c r="B390" t="s">
        <v>214</v>
      </c>
      <c r="C390">
        <v>23</v>
      </c>
      <c r="D390">
        <v>0</v>
      </c>
      <c r="E390" t="s">
        <v>212</v>
      </c>
      <c r="F390" t="s">
        <v>215</v>
      </c>
    </row>
    <row r="391" spans="1:6" x14ac:dyDescent="0.3">
      <c r="A391">
        <v>388</v>
      </c>
      <c r="B391" t="s">
        <v>214</v>
      </c>
      <c r="C391">
        <v>1213.0999999999999</v>
      </c>
      <c r="D391">
        <v>0</v>
      </c>
      <c r="E391" t="s">
        <v>212</v>
      </c>
      <c r="F391" t="s">
        <v>215</v>
      </c>
    </row>
    <row r="392" spans="1:6" x14ac:dyDescent="0.3">
      <c r="A392">
        <v>389</v>
      </c>
      <c r="B392" t="s">
        <v>214</v>
      </c>
      <c r="C392">
        <v>41</v>
      </c>
      <c r="D392">
        <v>0</v>
      </c>
      <c r="E392" t="s">
        <v>212</v>
      </c>
      <c r="F392" t="s">
        <v>215</v>
      </c>
    </row>
    <row r="393" spans="1:6" x14ac:dyDescent="0.3">
      <c r="A393">
        <v>390</v>
      </c>
      <c r="B393" t="s">
        <v>214</v>
      </c>
      <c r="C393">
        <v>68</v>
      </c>
      <c r="D393">
        <v>0</v>
      </c>
      <c r="E393" t="s">
        <v>212</v>
      </c>
      <c r="F393" t="s">
        <v>215</v>
      </c>
    </row>
    <row r="394" spans="1:6" x14ac:dyDescent="0.3">
      <c r="A394">
        <v>391</v>
      </c>
      <c r="B394" t="s">
        <v>214</v>
      </c>
      <c r="C394">
        <v>239.8</v>
      </c>
      <c r="D394">
        <v>0</v>
      </c>
      <c r="E394" t="s">
        <v>212</v>
      </c>
      <c r="F394" t="s">
        <v>215</v>
      </c>
    </row>
    <row r="395" spans="1:6" x14ac:dyDescent="0.3">
      <c r="A395">
        <v>392</v>
      </c>
      <c r="B395" t="s">
        <v>214</v>
      </c>
      <c r="C395">
        <v>351.58</v>
      </c>
      <c r="D395">
        <v>0</v>
      </c>
      <c r="E395" t="s">
        <v>212</v>
      </c>
      <c r="F395" t="s">
        <v>215</v>
      </c>
    </row>
    <row r="396" spans="1:6" x14ac:dyDescent="0.3">
      <c r="A396">
        <v>393</v>
      </c>
      <c r="B396" t="s">
        <v>214</v>
      </c>
      <c r="C396">
        <v>68</v>
      </c>
      <c r="D396">
        <v>0</v>
      </c>
      <c r="E396" t="s">
        <v>212</v>
      </c>
      <c r="F396" t="s">
        <v>215</v>
      </c>
    </row>
    <row r="397" spans="1:6" x14ac:dyDescent="0.3">
      <c r="A397">
        <v>394</v>
      </c>
      <c r="B397" t="s">
        <v>214</v>
      </c>
      <c r="C397">
        <v>0</v>
      </c>
      <c r="D397">
        <v>0</v>
      </c>
      <c r="E397" t="s">
        <v>212</v>
      </c>
      <c r="F397" t="s">
        <v>215</v>
      </c>
    </row>
    <row r="398" spans="1:6" x14ac:dyDescent="0.3">
      <c r="A398">
        <v>395</v>
      </c>
      <c r="B398" t="s">
        <v>214</v>
      </c>
      <c r="C398">
        <v>68</v>
      </c>
      <c r="D398">
        <v>0</v>
      </c>
      <c r="E398" t="s">
        <v>212</v>
      </c>
      <c r="F398" t="s">
        <v>215</v>
      </c>
    </row>
    <row r="399" spans="1:6" x14ac:dyDescent="0.3">
      <c r="A399">
        <v>396</v>
      </c>
      <c r="B399" t="s">
        <v>214</v>
      </c>
      <c r="C399">
        <v>1391.35</v>
      </c>
      <c r="D399">
        <v>0</v>
      </c>
      <c r="E399" t="s">
        <v>212</v>
      </c>
      <c r="F399" t="s">
        <v>215</v>
      </c>
    </row>
    <row r="400" spans="1:6" x14ac:dyDescent="0.3">
      <c r="A400">
        <v>397</v>
      </c>
      <c r="B400" t="s">
        <v>214</v>
      </c>
      <c r="C400">
        <v>68</v>
      </c>
      <c r="D400">
        <v>0</v>
      </c>
      <c r="E400" t="s">
        <v>212</v>
      </c>
      <c r="F400" t="s">
        <v>215</v>
      </c>
    </row>
    <row r="401" spans="1:6" x14ac:dyDescent="0.3">
      <c r="A401">
        <v>398</v>
      </c>
      <c r="B401" t="s">
        <v>214</v>
      </c>
      <c r="C401">
        <v>0</v>
      </c>
      <c r="D401">
        <v>0</v>
      </c>
      <c r="E401" t="s">
        <v>212</v>
      </c>
      <c r="F401" t="s">
        <v>215</v>
      </c>
    </row>
    <row r="402" spans="1:6" x14ac:dyDescent="0.3">
      <c r="A402">
        <v>399</v>
      </c>
      <c r="B402" t="s">
        <v>214</v>
      </c>
      <c r="C402">
        <v>1391.35</v>
      </c>
      <c r="D402">
        <v>0</v>
      </c>
      <c r="E402" t="s">
        <v>212</v>
      </c>
      <c r="F402" t="s">
        <v>215</v>
      </c>
    </row>
    <row r="403" spans="1:6" x14ac:dyDescent="0.3">
      <c r="A403">
        <v>400</v>
      </c>
      <c r="B403" t="s">
        <v>214</v>
      </c>
      <c r="C403">
        <v>68</v>
      </c>
      <c r="D403">
        <v>0</v>
      </c>
      <c r="E403" t="s">
        <v>212</v>
      </c>
      <c r="F403" t="s">
        <v>215</v>
      </c>
    </row>
    <row r="404" spans="1:6" x14ac:dyDescent="0.3">
      <c r="A404">
        <v>401</v>
      </c>
      <c r="B404" t="s">
        <v>214</v>
      </c>
      <c r="C404">
        <v>2053.0299999999997</v>
      </c>
      <c r="D404">
        <v>0</v>
      </c>
      <c r="E404" t="s">
        <v>212</v>
      </c>
      <c r="F404" t="s">
        <v>215</v>
      </c>
    </row>
    <row r="405" spans="1:6" x14ac:dyDescent="0.3">
      <c r="A405">
        <v>402</v>
      </c>
      <c r="B405" t="s">
        <v>214</v>
      </c>
      <c r="C405">
        <v>15.33</v>
      </c>
      <c r="D405">
        <v>0</v>
      </c>
      <c r="E405" t="s">
        <v>212</v>
      </c>
      <c r="F405" t="s">
        <v>215</v>
      </c>
    </row>
    <row r="406" spans="1:6" x14ac:dyDescent="0.3">
      <c r="A406">
        <v>403</v>
      </c>
      <c r="B406" t="s">
        <v>214</v>
      </c>
      <c r="C406">
        <v>446.1</v>
      </c>
      <c r="D406">
        <v>0</v>
      </c>
      <c r="E406" t="s">
        <v>212</v>
      </c>
      <c r="F406" t="s">
        <v>215</v>
      </c>
    </row>
    <row r="407" spans="1:6" x14ac:dyDescent="0.3">
      <c r="A407">
        <v>404</v>
      </c>
      <c r="B407" t="s">
        <v>214</v>
      </c>
      <c r="C407">
        <v>68</v>
      </c>
      <c r="D407">
        <v>0</v>
      </c>
      <c r="E407" t="s">
        <v>212</v>
      </c>
      <c r="F407" t="s">
        <v>215</v>
      </c>
    </row>
    <row r="408" spans="1:6" x14ac:dyDescent="0.3">
      <c r="A408">
        <v>405</v>
      </c>
      <c r="B408" t="s">
        <v>214</v>
      </c>
      <c r="C408">
        <v>68</v>
      </c>
      <c r="D408">
        <v>0</v>
      </c>
      <c r="E408" t="s">
        <v>212</v>
      </c>
      <c r="F408" t="s">
        <v>215</v>
      </c>
    </row>
    <row r="409" spans="1:6" x14ac:dyDescent="0.3">
      <c r="A409">
        <v>406</v>
      </c>
      <c r="B409" t="s">
        <v>214</v>
      </c>
      <c r="C409">
        <v>257.05</v>
      </c>
      <c r="D409">
        <v>0</v>
      </c>
      <c r="E409" t="s">
        <v>212</v>
      </c>
      <c r="F409" t="s">
        <v>215</v>
      </c>
    </row>
    <row r="410" spans="1:6" x14ac:dyDescent="0.3">
      <c r="A410">
        <v>407</v>
      </c>
      <c r="B410" t="s">
        <v>214</v>
      </c>
      <c r="C410">
        <v>497.5</v>
      </c>
      <c r="D410">
        <v>0</v>
      </c>
      <c r="E410" t="s">
        <v>212</v>
      </c>
      <c r="F410" t="s">
        <v>215</v>
      </c>
    </row>
    <row r="411" spans="1:6" x14ac:dyDescent="0.3">
      <c r="A411">
        <v>408</v>
      </c>
      <c r="B411" t="s">
        <v>214</v>
      </c>
      <c r="C411">
        <v>68</v>
      </c>
      <c r="D411">
        <v>0</v>
      </c>
      <c r="E411" t="s">
        <v>212</v>
      </c>
      <c r="F411" t="s">
        <v>215</v>
      </c>
    </row>
    <row r="412" spans="1:6" x14ac:dyDescent="0.3">
      <c r="A412">
        <v>409</v>
      </c>
      <c r="B412" t="s">
        <v>214</v>
      </c>
      <c r="C412">
        <v>1391.35</v>
      </c>
      <c r="D412">
        <v>0</v>
      </c>
      <c r="E412" t="s">
        <v>212</v>
      </c>
      <c r="F412" t="s">
        <v>215</v>
      </c>
    </row>
    <row r="413" spans="1:6" x14ac:dyDescent="0.3">
      <c r="A413">
        <v>410</v>
      </c>
      <c r="B413" t="s">
        <v>214</v>
      </c>
      <c r="C413">
        <v>68</v>
      </c>
      <c r="D413">
        <v>0</v>
      </c>
      <c r="E413" t="s">
        <v>212</v>
      </c>
      <c r="F413" t="s">
        <v>215</v>
      </c>
    </row>
    <row r="414" spans="1:6" x14ac:dyDescent="0.3">
      <c r="A414">
        <v>411</v>
      </c>
      <c r="B414" t="s">
        <v>214</v>
      </c>
      <c r="C414">
        <v>824.2</v>
      </c>
      <c r="D414">
        <v>0</v>
      </c>
      <c r="E414" t="s">
        <v>212</v>
      </c>
      <c r="F414" t="s">
        <v>215</v>
      </c>
    </row>
    <row r="415" spans="1:6" x14ac:dyDescent="0.3">
      <c r="A415">
        <v>412</v>
      </c>
      <c r="B415" t="s">
        <v>214</v>
      </c>
      <c r="C415">
        <v>68</v>
      </c>
      <c r="D415">
        <v>0</v>
      </c>
      <c r="E415" t="s">
        <v>212</v>
      </c>
      <c r="F415" t="s">
        <v>215</v>
      </c>
    </row>
    <row r="416" spans="1:6" x14ac:dyDescent="0.3">
      <c r="A416">
        <v>413</v>
      </c>
      <c r="B416" t="s">
        <v>214</v>
      </c>
      <c r="C416">
        <v>1485.88</v>
      </c>
      <c r="D416">
        <v>0</v>
      </c>
      <c r="E416" t="s">
        <v>212</v>
      </c>
      <c r="F416" t="s">
        <v>215</v>
      </c>
    </row>
    <row r="417" spans="1:6" x14ac:dyDescent="0.3">
      <c r="A417">
        <v>414</v>
      </c>
      <c r="B417" t="s">
        <v>214</v>
      </c>
      <c r="C417">
        <v>1202.3</v>
      </c>
      <c r="D417">
        <v>0</v>
      </c>
      <c r="E417" t="s">
        <v>212</v>
      </c>
      <c r="F417" t="s">
        <v>215</v>
      </c>
    </row>
    <row r="418" spans="1:6" x14ac:dyDescent="0.3">
      <c r="A418">
        <v>415</v>
      </c>
      <c r="B418" t="s">
        <v>214</v>
      </c>
      <c r="C418">
        <v>68</v>
      </c>
      <c r="D418">
        <v>0</v>
      </c>
      <c r="E418" t="s">
        <v>212</v>
      </c>
      <c r="F418" t="s">
        <v>215</v>
      </c>
    </row>
    <row r="419" spans="1:6" x14ac:dyDescent="0.3">
      <c r="A419">
        <v>416</v>
      </c>
      <c r="B419" t="s">
        <v>214</v>
      </c>
      <c r="C419">
        <v>68</v>
      </c>
      <c r="D419">
        <v>0</v>
      </c>
      <c r="E419" t="s">
        <v>212</v>
      </c>
      <c r="F419" t="s">
        <v>215</v>
      </c>
    </row>
    <row r="420" spans="1:6" x14ac:dyDescent="0.3">
      <c r="A420">
        <v>417</v>
      </c>
      <c r="B420" t="s">
        <v>214</v>
      </c>
      <c r="C420">
        <v>1391.35</v>
      </c>
      <c r="D420">
        <v>0</v>
      </c>
      <c r="E420" t="s">
        <v>212</v>
      </c>
      <c r="F420" t="s">
        <v>215</v>
      </c>
    </row>
    <row r="421" spans="1:6" x14ac:dyDescent="0.3">
      <c r="A421">
        <v>418</v>
      </c>
      <c r="B421" t="s">
        <v>214</v>
      </c>
      <c r="C421">
        <v>918.73</v>
      </c>
      <c r="D421">
        <v>0</v>
      </c>
      <c r="E421" t="s">
        <v>212</v>
      </c>
      <c r="F421" t="s">
        <v>215</v>
      </c>
    </row>
    <row r="422" spans="1:6" x14ac:dyDescent="0.3">
      <c r="A422">
        <v>419</v>
      </c>
      <c r="B422" t="s">
        <v>214</v>
      </c>
      <c r="C422">
        <v>153.9</v>
      </c>
      <c r="D422">
        <v>0</v>
      </c>
      <c r="E422" t="s">
        <v>212</v>
      </c>
      <c r="F422" t="s">
        <v>215</v>
      </c>
    </row>
    <row r="423" spans="1:6" x14ac:dyDescent="0.3">
      <c r="A423">
        <v>420</v>
      </c>
      <c r="B423" t="s">
        <v>214</v>
      </c>
      <c r="C423">
        <v>68</v>
      </c>
      <c r="D423">
        <v>0</v>
      </c>
      <c r="E423" t="s">
        <v>212</v>
      </c>
      <c r="F423" t="s">
        <v>215</v>
      </c>
    </row>
    <row r="424" spans="1:6" x14ac:dyDescent="0.3">
      <c r="A424">
        <v>421</v>
      </c>
      <c r="B424" t="s">
        <v>214</v>
      </c>
      <c r="C424">
        <v>68</v>
      </c>
      <c r="D424">
        <v>0</v>
      </c>
      <c r="E424" t="s">
        <v>212</v>
      </c>
      <c r="F424" t="s">
        <v>215</v>
      </c>
    </row>
    <row r="425" spans="1:6" x14ac:dyDescent="0.3">
      <c r="A425">
        <v>422</v>
      </c>
      <c r="B425" t="s">
        <v>214</v>
      </c>
      <c r="C425">
        <v>1769.45</v>
      </c>
      <c r="D425">
        <v>0</v>
      </c>
      <c r="E425" t="s">
        <v>212</v>
      </c>
      <c r="F425" t="s">
        <v>215</v>
      </c>
    </row>
    <row r="426" spans="1:6" x14ac:dyDescent="0.3">
      <c r="A426">
        <v>423</v>
      </c>
      <c r="B426" t="s">
        <v>214</v>
      </c>
      <c r="C426">
        <v>41</v>
      </c>
      <c r="D426">
        <v>0</v>
      </c>
      <c r="E426" t="s">
        <v>212</v>
      </c>
      <c r="F426" t="s">
        <v>215</v>
      </c>
    </row>
    <row r="427" spans="1:6" x14ac:dyDescent="0.3">
      <c r="A427">
        <v>424</v>
      </c>
      <c r="B427" t="s">
        <v>214</v>
      </c>
      <c r="C427">
        <v>1202.3</v>
      </c>
      <c r="D427">
        <v>0</v>
      </c>
      <c r="E427" t="s">
        <v>212</v>
      </c>
      <c r="F427" t="s">
        <v>215</v>
      </c>
    </row>
    <row r="428" spans="1:6" x14ac:dyDescent="0.3">
      <c r="A428">
        <v>425</v>
      </c>
      <c r="B428" t="s">
        <v>214</v>
      </c>
      <c r="C428">
        <v>68</v>
      </c>
      <c r="D428">
        <v>0</v>
      </c>
      <c r="E428" t="s">
        <v>212</v>
      </c>
      <c r="F428" t="s">
        <v>215</v>
      </c>
    </row>
    <row r="429" spans="1:6" x14ac:dyDescent="0.3">
      <c r="A429">
        <v>426</v>
      </c>
      <c r="B429" t="s">
        <v>214</v>
      </c>
      <c r="C429">
        <v>1202.3</v>
      </c>
      <c r="D429">
        <v>0</v>
      </c>
      <c r="E429" t="s">
        <v>212</v>
      </c>
      <c r="F429" t="s">
        <v>215</v>
      </c>
    </row>
    <row r="430" spans="1:6" x14ac:dyDescent="0.3">
      <c r="A430">
        <v>427</v>
      </c>
      <c r="B430" t="s">
        <v>214</v>
      </c>
      <c r="C430">
        <v>68</v>
      </c>
      <c r="D430">
        <v>0</v>
      </c>
      <c r="E430" t="s">
        <v>212</v>
      </c>
      <c r="F430" t="s">
        <v>215</v>
      </c>
    </row>
    <row r="431" spans="1:6" x14ac:dyDescent="0.3">
      <c r="A431">
        <v>428</v>
      </c>
      <c r="B431" t="s">
        <v>214</v>
      </c>
      <c r="C431">
        <v>68</v>
      </c>
      <c r="D431">
        <v>0</v>
      </c>
      <c r="E431" t="s">
        <v>212</v>
      </c>
      <c r="F431" t="s">
        <v>215</v>
      </c>
    </row>
    <row r="432" spans="1:6" x14ac:dyDescent="0.3">
      <c r="A432">
        <v>429</v>
      </c>
      <c r="B432" t="s">
        <v>214</v>
      </c>
      <c r="C432">
        <v>4156</v>
      </c>
      <c r="D432">
        <v>0</v>
      </c>
      <c r="E432" t="s">
        <v>212</v>
      </c>
      <c r="F432" t="s">
        <v>215</v>
      </c>
    </row>
    <row r="433" spans="1:6" x14ac:dyDescent="0.3">
      <c r="A433">
        <v>430</v>
      </c>
      <c r="B433" t="s">
        <v>214</v>
      </c>
      <c r="C433">
        <v>68</v>
      </c>
      <c r="D433">
        <v>0</v>
      </c>
      <c r="E433" t="s">
        <v>212</v>
      </c>
      <c r="F433" t="s">
        <v>215</v>
      </c>
    </row>
    <row r="434" spans="1:6" x14ac:dyDescent="0.3">
      <c r="A434">
        <v>431</v>
      </c>
      <c r="B434" t="s">
        <v>214</v>
      </c>
      <c r="C434">
        <v>2336.6</v>
      </c>
      <c r="D434">
        <v>0</v>
      </c>
      <c r="E434" t="s">
        <v>212</v>
      </c>
      <c r="F434" t="s">
        <v>215</v>
      </c>
    </row>
    <row r="435" spans="1:6" x14ac:dyDescent="0.3">
      <c r="A435">
        <v>432</v>
      </c>
      <c r="B435" t="s">
        <v>214</v>
      </c>
      <c r="C435">
        <v>918.73</v>
      </c>
      <c r="D435">
        <v>0</v>
      </c>
      <c r="E435" t="s">
        <v>212</v>
      </c>
      <c r="F435" t="s">
        <v>215</v>
      </c>
    </row>
    <row r="436" spans="1:6" x14ac:dyDescent="0.3">
      <c r="A436">
        <v>433</v>
      </c>
      <c r="B436" t="s">
        <v>214</v>
      </c>
      <c r="C436">
        <v>15.33</v>
      </c>
      <c r="D436">
        <v>0</v>
      </c>
      <c r="E436" t="s">
        <v>212</v>
      </c>
      <c r="F436" t="s">
        <v>215</v>
      </c>
    </row>
    <row r="437" spans="1:6" x14ac:dyDescent="0.3">
      <c r="A437">
        <v>434</v>
      </c>
      <c r="B437" t="s">
        <v>214</v>
      </c>
      <c r="C437">
        <v>68</v>
      </c>
      <c r="D437">
        <v>0</v>
      </c>
      <c r="E437" t="s">
        <v>212</v>
      </c>
      <c r="F437" t="s">
        <v>215</v>
      </c>
    </row>
    <row r="438" spans="1:6" x14ac:dyDescent="0.3">
      <c r="A438">
        <v>435</v>
      </c>
      <c r="B438" t="s">
        <v>214</v>
      </c>
      <c r="C438">
        <v>68</v>
      </c>
      <c r="D438">
        <v>0</v>
      </c>
      <c r="E438" t="s">
        <v>212</v>
      </c>
      <c r="F438" t="s">
        <v>215</v>
      </c>
    </row>
    <row r="439" spans="1:6" x14ac:dyDescent="0.3">
      <c r="A439">
        <v>436</v>
      </c>
      <c r="B439" t="s">
        <v>214</v>
      </c>
      <c r="C439">
        <v>2336.6</v>
      </c>
      <c r="D439">
        <v>0</v>
      </c>
      <c r="E439" t="s">
        <v>212</v>
      </c>
      <c r="F439" t="s">
        <v>215</v>
      </c>
    </row>
    <row r="440" spans="1:6" x14ac:dyDescent="0.3">
      <c r="A440">
        <v>437</v>
      </c>
      <c r="B440" t="s">
        <v>214</v>
      </c>
      <c r="C440">
        <v>1391.35</v>
      </c>
      <c r="D440">
        <v>0</v>
      </c>
      <c r="E440" t="s">
        <v>212</v>
      </c>
      <c r="F440" t="s">
        <v>215</v>
      </c>
    </row>
    <row r="441" spans="1:6" x14ac:dyDescent="0.3">
      <c r="A441">
        <v>438</v>
      </c>
      <c r="B441" t="s">
        <v>214</v>
      </c>
      <c r="C441">
        <v>68</v>
      </c>
      <c r="D441">
        <v>0</v>
      </c>
      <c r="E441" t="s">
        <v>212</v>
      </c>
      <c r="F441" t="s">
        <v>215</v>
      </c>
    </row>
    <row r="442" spans="1:6" x14ac:dyDescent="0.3">
      <c r="A442">
        <v>439</v>
      </c>
      <c r="B442" t="s">
        <v>214</v>
      </c>
      <c r="C442">
        <v>68</v>
      </c>
      <c r="D442">
        <v>0</v>
      </c>
      <c r="E442" t="s">
        <v>212</v>
      </c>
      <c r="F442" t="s">
        <v>215</v>
      </c>
    </row>
    <row r="443" spans="1:6" x14ac:dyDescent="0.3">
      <c r="A443">
        <v>440</v>
      </c>
      <c r="B443" t="s">
        <v>214</v>
      </c>
      <c r="C443">
        <v>488</v>
      </c>
      <c r="D443">
        <v>0</v>
      </c>
      <c r="E443" t="s">
        <v>212</v>
      </c>
      <c r="F443" t="s">
        <v>215</v>
      </c>
    </row>
    <row r="444" spans="1:6" x14ac:dyDescent="0.3">
      <c r="A444">
        <v>441</v>
      </c>
      <c r="B444" t="s">
        <v>214</v>
      </c>
      <c r="C444">
        <v>635.15</v>
      </c>
      <c r="D444">
        <v>0</v>
      </c>
      <c r="E444" t="s">
        <v>212</v>
      </c>
      <c r="F444" t="s">
        <v>215</v>
      </c>
    </row>
    <row r="445" spans="1:6" x14ac:dyDescent="0.3">
      <c r="A445">
        <v>442</v>
      </c>
      <c r="B445" t="s">
        <v>214</v>
      </c>
      <c r="C445">
        <v>1391.35</v>
      </c>
      <c r="D445">
        <v>0</v>
      </c>
      <c r="E445" t="s">
        <v>212</v>
      </c>
      <c r="F445" t="s">
        <v>215</v>
      </c>
    </row>
    <row r="446" spans="1:6" x14ac:dyDescent="0.3">
      <c r="A446">
        <v>443</v>
      </c>
      <c r="B446" t="s">
        <v>214</v>
      </c>
      <c r="C446">
        <v>68</v>
      </c>
      <c r="D446">
        <v>0</v>
      </c>
      <c r="E446" t="s">
        <v>212</v>
      </c>
      <c r="F446" t="s">
        <v>215</v>
      </c>
    </row>
    <row r="447" spans="1:6" x14ac:dyDescent="0.3">
      <c r="A447">
        <v>444</v>
      </c>
      <c r="B447" t="s">
        <v>214</v>
      </c>
      <c r="C447">
        <v>992</v>
      </c>
      <c r="D447">
        <v>0</v>
      </c>
      <c r="E447" t="s">
        <v>212</v>
      </c>
      <c r="F447" t="s">
        <v>215</v>
      </c>
    </row>
    <row r="448" spans="1:6" x14ac:dyDescent="0.3">
      <c r="A448">
        <v>445</v>
      </c>
      <c r="B448" t="s">
        <v>214</v>
      </c>
      <c r="C448">
        <v>68</v>
      </c>
      <c r="D448">
        <v>0</v>
      </c>
      <c r="E448" t="s">
        <v>212</v>
      </c>
      <c r="F448" t="s">
        <v>215</v>
      </c>
    </row>
    <row r="449" spans="1:6" x14ac:dyDescent="0.3">
      <c r="A449">
        <v>446</v>
      </c>
      <c r="B449" t="s">
        <v>214</v>
      </c>
      <c r="C449">
        <v>68</v>
      </c>
      <c r="D449">
        <v>0</v>
      </c>
      <c r="E449" t="s">
        <v>212</v>
      </c>
      <c r="F449" t="s">
        <v>215</v>
      </c>
    </row>
    <row r="450" spans="1:6" x14ac:dyDescent="0.3">
      <c r="A450">
        <v>447</v>
      </c>
      <c r="B450" t="s">
        <v>214</v>
      </c>
      <c r="C450">
        <v>68</v>
      </c>
      <c r="D450">
        <v>0</v>
      </c>
      <c r="E450" t="s">
        <v>212</v>
      </c>
      <c r="F450" t="s">
        <v>215</v>
      </c>
    </row>
    <row r="451" spans="1:6" x14ac:dyDescent="0.3">
      <c r="A451">
        <v>448</v>
      </c>
      <c r="B451" t="s">
        <v>214</v>
      </c>
      <c r="C451">
        <v>2053.0299999999997</v>
      </c>
      <c r="D451">
        <v>0</v>
      </c>
      <c r="E451" t="s">
        <v>212</v>
      </c>
      <c r="F451" t="s">
        <v>215</v>
      </c>
    </row>
    <row r="452" spans="1:6" x14ac:dyDescent="0.3">
      <c r="A452">
        <v>449</v>
      </c>
      <c r="B452" t="s">
        <v>214</v>
      </c>
      <c r="C452">
        <v>257.05</v>
      </c>
      <c r="D452">
        <v>0</v>
      </c>
      <c r="E452" t="s">
        <v>212</v>
      </c>
      <c r="F452" t="s">
        <v>215</v>
      </c>
    </row>
    <row r="453" spans="1:6" x14ac:dyDescent="0.3">
      <c r="A453">
        <v>450</v>
      </c>
      <c r="B453" t="s">
        <v>214</v>
      </c>
      <c r="C453">
        <v>68</v>
      </c>
      <c r="D453">
        <v>0</v>
      </c>
      <c r="E453" t="s">
        <v>212</v>
      </c>
      <c r="F453" t="s">
        <v>215</v>
      </c>
    </row>
    <row r="454" spans="1:6" x14ac:dyDescent="0.3">
      <c r="A454">
        <v>451</v>
      </c>
      <c r="B454" t="s">
        <v>214</v>
      </c>
      <c r="C454">
        <v>1202.3</v>
      </c>
      <c r="D454">
        <v>0</v>
      </c>
      <c r="E454" t="s">
        <v>212</v>
      </c>
      <c r="F454" t="s">
        <v>215</v>
      </c>
    </row>
    <row r="455" spans="1:6" x14ac:dyDescent="0.3">
      <c r="A455">
        <v>452</v>
      </c>
      <c r="B455" t="s">
        <v>214</v>
      </c>
      <c r="C455">
        <v>635.15</v>
      </c>
      <c r="D455">
        <v>0</v>
      </c>
      <c r="E455" t="s">
        <v>212</v>
      </c>
      <c r="F455" t="s">
        <v>215</v>
      </c>
    </row>
    <row r="456" spans="1:6" x14ac:dyDescent="0.3">
      <c r="A456">
        <v>453</v>
      </c>
      <c r="B456" t="s">
        <v>214</v>
      </c>
      <c r="C456">
        <v>1391.35</v>
      </c>
      <c r="D456">
        <v>0</v>
      </c>
      <c r="E456" t="s">
        <v>212</v>
      </c>
      <c r="F456" t="s">
        <v>215</v>
      </c>
    </row>
    <row r="457" spans="1:6" x14ac:dyDescent="0.3">
      <c r="A457">
        <v>454</v>
      </c>
      <c r="B457" t="s">
        <v>214</v>
      </c>
      <c r="C457">
        <v>1153</v>
      </c>
      <c r="D457">
        <v>0</v>
      </c>
      <c r="E457" t="s">
        <v>212</v>
      </c>
      <c r="F457" t="s">
        <v>215</v>
      </c>
    </row>
    <row r="458" spans="1:6" x14ac:dyDescent="0.3">
      <c r="A458">
        <v>455</v>
      </c>
      <c r="B458" t="s">
        <v>214</v>
      </c>
      <c r="C458">
        <v>68</v>
      </c>
      <c r="D458">
        <v>0</v>
      </c>
      <c r="E458" t="s">
        <v>212</v>
      </c>
      <c r="F458" t="s">
        <v>215</v>
      </c>
    </row>
    <row r="459" spans="1:6" x14ac:dyDescent="0.3">
      <c r="A459">
        <v>456</v>
      </c>
      <c r="B459" t="s">
        <v>214</v>
      </c>
      <c r="C459">
        <v>1202.3</v>
      </c>
      <c r="D459">
        <v>0</v>
      </c>
      <c r="E459" t="s">
        <v>212</v>
      </c>
      <c r="F459" t="s">
        <v>215</v>
      </c>
    </row>
    <row r="460" spans="1:6" x14ac:dyDescent="0.3">
      <c r="A460">
        <v>457</v>
      </c>
      <c r="B460" t="s">
        <v>214</v>
      </c>
      <c r="C460">
        <v>635.15</v>
      </c>
      <c r="D460">
        <v>0</v>
      </c>
      <c r="E460" t="s">
        <v>212</v>
      </c>
      <c r="F460" t="s">
        <v>215</v>
      </c>
    </row>
    <row r="461" spans="1:6" x14ac:dyDescent="0.3">
      <c r="A461">
        <v>458</v>
      </c>
      <c r="B461" t="s">
        <v>214</v>
      </c>
      <c r="C461">
        <v>1013.25</v>
      </c>
      <c r="D461">
        <v>0</v>
      </c>
      <c r="E461" t="s">
        <v>212</v>
      </c>
      <c r="F461" t="s">
        <v>215</v>
      </c>
    </row>
    <row r="462" spans="1:6" x14ac:dyDescent="0.3">
      <c r="A462">
        <v>459</v>
      </c>
      <c r="B462" t="s">
        <v>214</v>
      </c>
      <c r="C462">
        <v>68</v>
      </c>
      <c r="D462">
        <v>0</v>
      </c>
      <c r="E462" t="s">
        <v>212</v>
      </c>
      <c r="F462" t="s">
        <v>215</v>
      </c>
    </row>
    <row r="463" spans="1:6" x14ac:dyDescent="0.3">
      <c r="A463">
        <v>460</v>
      </c>
      <c r="B463" t="s">
        <v>214</v>
      </c>
      <c r="C463">
        <v>0</v>
      </c>
      <c r="D463">
        <v>0</v>
      </c>
      <c r="E463" t="s">
        <v>212</v>
      </c>
      <c r="F463" t="s">
        <v>215</v>
      </c>
    </row>
    <row r="464" spans="1:6" x14ac:dyDescent="0.3">
      <c r="A464">
        <v>461</v>
      </c>
      <c r="B464" t="s">
        <v>214</v>
      </c>
      <c r="C464">
        <v>1485.88</v>
      </c>
      <c r="D464">
        <v>0</v>
      </c>
      <c r="E464" t="s">
        <v>212</v>
      </c>
      <c r="F464" t="s">
        <v>215</v>
      </c>
    </row>
    <row r="465" spans="1:6" x14ac:dyDescent="0.3">
      <c r="A465">
        <v>462</v>
      </c>
      <c r="B465" t="s">
        <v>214</v>
      </c>
      <c r="C465">
        <v>68</v>
      </c>
      <c r="D465">
        <v>0</v>
      </c>
      <c r="E465" t="s">
        <v>212</v>
      </c>
      <c r="F465" t="s">
        <v>215</v>
      </c>
    </row>
    <row r="466" spans="1:6" x14ac:dyDescent="0.3">
      <c r="A466">
        <v>463</v>
      </c>
      <c r="B466" t="s">
        <v>214</v>
      </c>
      <c r="C466">
        <v>68</v>
      </c>
      <c r="D466">
        <v>0</v>
      </c>
      <c r="E466" t="s">
        <v>212</v>
      </c>
      <c r="F466" t="s">
        <v>215</v>
      </c>
    </row>
    <row r="467" spans="1:6" x14ac:dyDescent="0.3">
      <c r="A467">
        <v>464</v>
      </c>
      <c r="B467" t="s">
        <v>214</v>
      </c>
      <c r="C467">
        <v>687.2</v>
      </c>
      <c r="D467">
        <v>0</v>
      </c>
      <c r="E467" t="s">
        <v>212</v>
      </c>
      <c r="F467" t="s">
        <v>215</v>
      </c>
    </row>
    <row r="468" spans="1:6" x14ac:dyDescent="0.3">
      <c r="A468">
        <v>465</v>
      </c>
      <c r="B468" t="s">
        <v>214</v>
      </c>
      <c r="C468">
        <v>68</v>
      </c>
      <c r="D468">
        <v>0</v>
      </c>
      <c r="E468" t="s">
        <v>212</v>
      </c>
      <c r="F468" t="s">
        <v>215</v>
      </c>
    </row>
    <row r="469" spans="1:6" x14ac:dyDescent="0.3">
      <c r="A469">
        <v>466</v>
      </c>
      <c r="B469" t="s">
        <v>214</v>
      </c>
      <c r="C469">
        <v>54.5</v>
      </c>
      <c r="D469">
        <v>0</v>
      </c>
      <c r="E469" t="s">
        <v>212</v>
      </c>
      <c r="F469" t="s">
        <v>215</v>
      </c>
    </row>
    <row r="470" spans="1:6" x14ac:dyDescent="0.3">
      <c r="A470">
        <v>467</v>
      </c>
      <c r="B470" t="s">
        <v>214</v>
      </c>
      <c r="C470">
        <v>68</v>
      </c>
      <c r="D470">
        <v>0</v>
      </c>
      <c r="E470" t="s">
        <v>212</v>
      </c>
      <c r="F470" t="s">
        <v>215</v>
      </c>
    </row>
    <row r="471" spans="1:6" x14ac:dyDescent="0.3">
      <c r="A471">
        <v>468</v>
      </c>
      <c r="B471" t="s">
        <v>214</v>
      </c>
      <c r="C471">
        <v>68</v>
      </c>
      <c r="D471">
        <v>0</v>
      </c>
      <c r="E471" t="s">
        <v>212</v>
      </c>
      <c r="F471" t="s">
        <v>215</v>
      </c>
    </row>
    <row r="472" spans="1:6" x14ac:dyDescent="0.3">
      <c r="A472">
        <v>469</v>
      </c>
      <c r="B472" t="s">
        <v>214</v>
      </c>
      <c r="C472">
        <v>41</v>
      </c>
      <c r="D472">
        <v>0</v>
      </c>
      <c r="E472" t="s">
        <v>212</v>
      </c>
      <c r="F472" t="s">
        <v>215</v>
      </c>
    </row>
    <row r="473" spans="1:6" x14ac:dyDescent="0.3">
      <c r="A473">
        <v>470</v>
      </c>
      <c r="B473" t="s">
        <v>214</v>
      </c>
      <c r="C473">
        <v>68</v>
      </c>
      <c r="D473">
        <v>0</v>
      </c>
      <c r="E473" t="s">
        <v>212</v>
      </c>
      <c r="F473" t="s">
        <v>215</v>
      </c>
    </row>
    <row r="474" spans="1:6" x14ac:dyDescent="0.3">
      <c r="A474">
        <v>471</v>
      </c>
      <c r="B474" t="s">
        <v>214</v>
      </c>
      <c r="C474">
        <v>1013.25</v>
      </c>
      <c r="D474">
        <v>0</v>
      </c>
      <c r="E474" t="s">
        <v>212</v>
      </c>
      <c r="F474" t="s">
        <v>215</v>
      </c>
    </row>
    <row r="475" spans="1:6" x14ac:dyDescent="0.3">
      <c r="A475">
        <v>472</v>
      </c>
      <c r="B475" t="s">
        <v>214</v>
      </c>
      <c r="C475">
        <v>68</v>
      </c>
      <c r="D475">
        <v>0</v>
      </c>
      <c r="E475" t="s">
        <v>212</v>
      </c>
      <c r="F475" t="s">
        <v>215</v>
      </c>
    </row>
    <row r="476" spans="1:6" x14ac:dyDescent="0.3">
      <c r="A476">
        <v>473</v>
      </c>
      <c r="B476" t="s">
        <v>214</v>
      </c>
      <c r="C476">
        <v>1013.25</v>
      </c>
      <c r="D476">
        <v>0</v>
      </c>
      <c r="E476" t="s">
        <v>212</v>
      </c>
      <c r="F476" t="s">
        <v>215</v>
      </c>
    </row>
    <row r="477" spans="1:6" x14ac:dyDescent="0.3">
      <c r="A477">
        <v>474</v>
      </c>
      <c r="B477" t="s">
        <v>214</v>
      </c>
      <c r="C477">
        <v>568</v>
      </c>
      <c r="D477">
        <v>0</v>
      </c>
      <c r="E477" t="s">
        <v>212</v>
      </c>
      <c r="F477" t="s">
        <v>215</v>
      </c>
    </row>
    <row r="478" spans="1:6" x14ac:dyDescent="0.3">
      <c r="A478">
        <v>475</v>
      </c>
      <c r="B478" t="s">
        <v>214</v>
      </c>
      <c r="C478">
        <v>68</v>
      </c>
      <c r="D478">
        <v>0</v>
      </c>
      <c r="E478" t="s">
        <v>212</v>
      </c>
      <c r="F478" t="s">
        <v>215</v>
      </c>
    </row>
    <row r="479" spans="1:6" x14ac:dyDescent="0.3">
      <c r="A479">
        <v>476</v>
      </c>
      <c r="B479" t="s">
        <v>214</v>
      </c>
      <c r="C479">
        <v>1202.3</v>
      </c>
      <c r="D479">
        <v>0</v>
      </c>
      <c r="E479" t="s">
        <v>212</v>
      </c>
      <c r="F479" t="s">
        <v>215</v>
      </c>
    </row>
    <row r="480" spans="1:6" x14ac:dyDescent="0.3">
      <c r="A480">
        <v>477</v>
      </c>
      <c r="B480" t="s">
        <v>214</v>
      </c>
      <c r="C480">
        <v>1442.4</v>
      </c>
      <c r="D480">
        <v>0</v>
      </c>
      <c r="E480" t="s">
        <v>212</v>
      </c>
      <c r="F480" t="s">
        <v>215</v>
      </c>
    </row>
    <row r="481" spans="1:6" x14ac:dyDescent="0.3">
      <c r="A481">
        <v>478</v>
      </c>
      <c r="B481" t="s">
        <v>214</v>
      </c>
      <c r="C481">
        <v>68</v>
      </c>
      <c r="D481">
        <v>0</v>
      </c>
      <c r="E481" t="s">
        <v>212</v>
      </c>
      <c r="F481" t="s">
        <v>215</v>
      </c>
    </row>
    <row r="482" spans="1:6" x14ac:dyDescent="0.3">
      <c r="A482">
        <v>479</v>
      </c>
      <c r="B482" t="s">
        <v>214</v>
      </c>
      <c r="C482">
        <v>23</v>
      </c>
      <c r="D482">
        <v>0</v>
      </c>
      <c r="E482" t="s">
        <v>212</v>
      </c>
      <c r="F482" t="s">
        <v>215</v>
      </c>
    </row>
    <row r="483" spans="1:6" x14ac:dyDescent="0.3">
      <c r="A483">
        <v>480</v>
      </c>
      <c r="B483" t="s">
        <v>214</v>
      </c>
      <c r="C483">
        <v>68</v>
      </c>
      <c r="D483">
        <v>0</v>
      </c>
      <c r="E483" t="s">
        <v>212</v>
      </c>
      <c r="F483" t="s">
        <v>215</v>
      </c>
    </row>
    <row r="484" spans="1:6" x14ac:dyDescent="0.3">
      <c r="A484">
        <v>481</v>
      </c>
      <c r="B484" t="s">
        <v>214</v>
      </c>
      <c r="C484">
        <v>68</v>
      </c>
      <c r="D484">
        <v>0</v>
      </c>
      <c r="E484" t="s">
        <v>212</v>
      </c>
      <c r="F484" t="s">
        <v>215</v>
      </c>
    </row>
    <row r="485" spans="1:6" x14ac:dyDescent="0.3">
      <c r="A485">
        <v>482</v>
      </c>
      <c r="B485" t="s">
        <v>214</v>
      </c>
      <c r="C485">
        <v>68</v>
      </c>
      <c r="D485">
        <v>0</v>
      </c>
      <c r="E485" t="s">
        <v>212</v>
      </c>
      <c r="F485" t="s">
        <v>215</v>
      </c>
    </row>
    <row r="486" spans="1:6" x14ac:dyDescent="0.3">
      <c r="A486">
        <v>483</v>
      </c>
      <c r="B486" t="s">
        <v>214</v>
      </c>
      <c r="C486">
        <v>1391.35</v>
      </c>
      <c r="D486">
        <v>0</v>
      </c>
      <c r="E486" t="s">
        <v>212</v>
      </c>
      <c r="F486" t="s">
        <v>215</v>
      </c>
    </row>
    <row r="487" spans="1:6" x14ac:dyDescent="0.3">
      <c r="A487">
        <v>484</v>
      </c>
      <c r="B487" t="s">
        <v>214</v>
      </c>
      <c r="C487">
        <v>68</v>
      </c>
      <c r="D487">
        <v>0</v>
      </c>
      <c r="E487" t="s">
        <v>212</v>
      </c>
      <c r="F487" t="s">
        <v>215</v>
      </c>
    </row>
    <row r="488" spans="1:6" x14ac:dyDescent="0.3">
      <c r="A488">
        <v>485</v>
      </c>
      <c r="B488" t="s">
        <v>214</v>
      </c>
      <c r="C488">
        <v>54.5</v>
      </c>
      <c r="D488">
        <v>0</v>
      </c>
      <c r="E488" t="s">
        <v>212</v>
      </c>
      <c r="F488" t="s">
        <v>215</v>
      </c>
    </row>
    <row r="489" spans="1:6" x14ac:dyDescent="0.3">
      <c r="A489">
        <v>486</v>
      </c>
      <c r="B489" t="s">
        <v>214</v>
      </c>
      <c r="C489">
        <v>68</v>
      </c>
      <c r="D489">
        <v>0</v>
      </c>
      <c r="E489" t="s">
        <v>212</v>
      </c>
      <c r="F489" t="s">
        <v>215</v>
      </c>
    </row>
    <row r="490" spans="1:6" x14ac:dyDescent="0.3">
      <c r="A490">
        <v>487</v>
      </c>
      <c r="B490" t="s">
        <v>214</v>
      </c>
      <c r="C490">
        <v>497.5</v>
      </c>
      <c r="D490">
        <v>0</v>
      </c>
      <c r="E490" t="s">
        <v>212</v>
      </c>
      <c r="F490" t="s">
        <v>215</v>
      </c>
    </row>
    <row r="491" spans="1:6" x14ac:dyDescent="0.3">
      <c r="A491">
        <v>488</v>
      </c>
      <c r="B491" t="s">
        <v>214</v>
      </c>
      <c r="C491">
        <v>2053.0299999999997</v>
      </c>
      <c r="D491">
        <v>0</v>
      </c>
      <c r="E491" t="s">
        <v>212</v>
      </c>
      <c r="F491" t="s">
        <v>215</v>
      </c>
    </row>
    <row r="492" spans="1:6" x14ac:dyDescent="0.3">
      <c r="A492">
        <v>489</v>
      </c>
      <c r="B492" t="s">
        <v>214</v>
      </c>
      <c r="C492">
        <v>2336.6</v>
      </c>
      <c r="D492">
        <v>0</v>
      </c>
      <c r="E492" t="s">
        <v>212</v>
      </c>
      <c r="F492" t="s">
        <v>215</v>
      </c>
    </row>
    <row r="493" spans="1:6" x14ac:dyDescent="0.3">
      <c r="A493">
        <v>490</v>
      </c>
      <c r="B493" t="s">
        <v>214</v>
      </c>
      <c r="C493">
        <v>1202.3</v>
      </c>
      <c r="D493">
        <v>0</v>
      </c>
      <c r="E493" t="s">
        <v>212</v>
      </c>
      <c r="F493" t="s">
        <v>215</v>
      </c>
    </row>
    <row r="494" spans="1:6" x14ac:dyDescent="0.3">
      <c r="A494">
        <v>491</v>
      </c>
      <c r="B494" t="s">
        <v>214</v>
      </c>
      <c r="C494">
        <v>1485.88</v>
      </c>
      <c r="D494">
        <v>0</v>
      </c>
      <c r="E494" t="s">
        <v>212</v>
      </c>
      <c r="F494" t="s">
        <v>215</v>
      </c>
    </row>
    <row r="495" spans="1:6" x14ac:dyDescent="0.3">
      <c r="A495">
        <v>492</v>
      </c>
      <c r="B495" t="s">
        <v>214</v>
      </c>
      <c r="C495">
        <v>54.5</v>
      </c>
      <c r="D495">
        <v>0</v>
      </c>
      <c r="E495" t="s">
        <v>212</v>
      </c>
      <c r="F495" t="s">
        <v>215</v>
      </c>
    </row>
    <row r="496" spans="1:6" x14ac:dyDescent="0.3">
      <c r="A496">
        <v>493</v>
      </c>
      <c r="B496" t="s">
        <v>214</v>
      </c>
      <c r="C496">
        <v>68</v>
      </c>
      <c r="D496">
        <v>0</v>
      </c>
      <c r="E496" t="s">
        <v>212</v>
      </c>
      <c r="F496" t="s">
        <v>215</v>
      </c>
    </row>
    <row r="497" spans="1:6" x14ac:dyDescent="0.3">
      <c r="A497">
        <v>494</v>
      </c>
      <c r="B497" t="s">
        <v>214</v>
      </c>
      <c r="C497">
        <v>568</v>
      </c>
      <c r="D497">
        <v>0</v>
      </c>
      <c r="E497" t="s">
        <v>212</v>
      </c>
      <c r="F497" t="s">
        <v>215</v>
      </c>
    </row>
    <row r="498" spans="1:6" x14ac:dyDescent="0.3">
      <c r="A498">
        <v>495</v>
      </c>
      <c r="B498" t="s">
        <v>214</v>
      </c>
      <c r="C498">
        <v>824.2</v>
      </c>
      <c r="D498">
        <v>0</v>
      </c>
      <c r="E498" t="s">
        <v>212</v>
      </c>
      <c r="F498" t="s">
        <v>215</v>
      </c>
    </row>
    <row r="499" spans="1:6" x14ac:dyDescent="0.3">
      <c r="A499">
        <v>496</v>
      </c>
      <c r="B499" t="s">
        <v>214</v>
      </c>
      <c r="C499">
        <v>68</v>
      </c>
      <c r="D499">
        <v>0</v>
      </c>
      <c r="E499" t="s">
        <v>212</v>
      </c>
      <c r="F499" t="s">
        <v>215</v>
      </c>
    </row>
    <row r="500" spans="1:6" x14ac:dyDescent="0.3">
      <c r="A500">
        <v>497</v>
      </c>
      <c r="B500" t="s">
        <v>214</v>
      </c>
      <c r="C500">
        <v>68</v>
      </c>
      <c r="D500">
        <v>0</v>
      </c>
      <c r="E500" t="s">
        <v>212</v>
      </c>
      <c r="F500" t="s">
        <v>215</v>
      </c>
    </row>
    <row r="501" spans="1:6" x14ac:dyDescent="0.3">
      <c r="A501">
        <v>498</v>
      </c>
      <c r="B501" t="s">
        <v>214</v>
      </c>
      <c r="C501">
        <v>68</v>
      </c>
      <c r="D501">
        <v>0</v>
      </c>
      <c r="E501" t="s">
        <v>212</v>
      </c>
      <c r="F501" t="s">
        <v>215</v>
      </c>
    </row>
    <row r="502" spans="1:6" x14ac:dyDescent="0.3">
      <c r="A502">
        <v>499</v>
      </c>
      <c r="B502" t="s">
        <v>214</v>
      </c>
      <c r="C502">
        <v>15440</v>
      </c>
      <c r="D502">
        <v>0</v>
      </c>
      <c r="E502" t="s">
        <v>212</v>
      </c>
      <c r="F502" t="s">
        <v>215</v>
      </c>
    </row>
    <row r="503" spans="1:6" x14ac:dyDescent="0.3">
      <c r="A503">
        <v>500</v>
      </c>
      <c r="B503" t="s">
        <v>214</v>
      </c>
      <c r="C503">
        <v>0</v>
      </c>
      <c r="D503">
        <v>0</v>
      </c>
      <c r="E503" t="s">
        <v>212</v>
      </c>
      <c r="F503" t="s">
        <v>215</v>
      </c>
    </row>
    <row r="504" spans="1:6" x14ac:dyDescent="0.3">
      <c r="A504">
        <v>501</v>
      </c>
      <c r="B504" t="s">
        <v>214</v>
      </c>
      <c r="C504">
        <v>1485.88</v>
      </c>
      <c r="D504">
        <v>0</v>
      </c>
      <c r="E504" t="s">
        <v>212</v>
      </c>
      <c r="F504" t="s">
        <v>215</v>
      </c>
    </row>
    <row r="505" spans="1:6" x14ac:dyDescent="0.3">
      <c r="A505">
        <v>502</v>
      </c>
      <c r="B505" t="s">
        <v>214</v>
      </c>
      <c r="C505">
        <v>446.1</v>
      </c>
      <c r="D505">
        <v>0</v>
      </c>
      <c r="E505" t="s">
        <v>212</v>
      </c>
      <c r="F505" t="s">
        <v>215</v>
      </c>
    </row>
    <row r="506" spans="1:6" x14ac:dyDescent="0.3">
      <c r="A506">
        <v>503</v>
      </c>
      <c r="B506" t="s">
        <v>214</v>
      </c>
      <c r="C506">
        <v>136</v>
      </c>
      <c r="D506">
        <v>0</v>
      </c>
      <c r="E506" t="s">
        <v>212</v>
      </c>
      <c r="F506" t="s">
        <v>215</v>
      </c>
    </row>
    <row r="507" spans="1:6" x14ac:dyDescent="0.3">
      <c r="A507">
        <v>504</v>
      </c>
      <c r="B507" t="s">
        <v>214</v>
      </c>
      <c r="C507">
        <v>687.2</v>
      </c>
      <c r="D507">
        <v>0</v>
      </c>
      <c r="E507" t="s">
        <v>212</v>
      </c>
      <c r="F507" t="s">
        <v>215</v>
      </c>
    </row>
    <row r="508" spans="1:6" x14ac:dyDescent="0.3">
      <c r="A508">
        <v>505</v>
      </c>
      <c r="B508" t="s">
        <v>214</v>
      </c>
      <c r="C508">
        <v>54.5</v>
      </c>
      <c r="D508">
        <v>0</v>
      </c>
      <c r="E508" t="s">
        <v>212</v>
      </c>
      <c r="F508" t="s">
        <v>215</v>
      </c>
    </row>
    <row r="509" spans="1:6" x14ac:dyDescent="0.3">
      <c r="A509">
        <v>506</v>
      </c>
      <c r="B509" t="s">
        <v>214</v>
      </c>
      <c r="C509">
        <v>68</v>
      </c>
      <c r="D509">
        <v>0</v>
      </c>
      <c r="E509" t="s">
        <v>212</v>
      </c>
      <c r="F509" t="s">
        <v>215</v>
      </c>
    </row>
    <row r="510" spans="1:6" x14ac:dyDescent="0.3">
      <c r="A510">
        <v>507</v>
      </c>
      <c r="B510" t="s">
        <v>214</v>
      </c>
      <c r="C510">
        <v>635.15</v>
      </c>
      <c r="D510">
        <v>0</v>
      </c>
      <c r="E510" t="s">
        <v>212</v>
      </c>
      <c r="F510" t="s">
        <v>215</v>
      </c>
    </row>
    <row r="511" spans="1:6" x14ac:dyDescent="0.3">
      <c r="A511">
        <v>508</v>
      </c>
      <c r="B511" t="s">
        <v>214</v>
      </c>
      <c r="C511">
        <v>376</v>
      </c>
      <c r="D511">
        <v>0</v>
      </c>
      <c r="E511" t="s">
        <v>212</v>
      </c>
      <c r="F511" t="s">
        <v>215</v>
      </c>
    </row>
    <row r="512" spans="1:6" x14ac:dyDescent="0.3">
      <c r="A512">
        <v>509</v>
      </c>
      <c r="B512" t="s">
        <v>214</v>
      </c>
      <c r="C512">
        <v>68</v>
      </c>
      <c r="D512">
        <v>0</v>
      </c>
      <c r="E512" t="s">
        <v>212</v>
      </c>
      <c r="F512" t="s">
        <v>215</v>
      </c>
    </row>
    <row r="513" spans="1:6" x14ac:dyDescent="0.3">
      <c r="A513">
        <v>510</v>
      </c>
      <c r="B513" t="s">
        <v>214</v>
      </c>
      <c r="C513">
        <v>740</v>
      </c>
      <c r="D513">
        <v>0</v>
      </c>
      <c r="E513" t="s">
        <v>212</v>
      </c>
      <c r="F513" t="s">
        <v>215</v>
      </c>
    </row>
    <row r="514" spans="1:6" x14ac:dyDescent="0.3">
      <c r="A514">
        <v>511</v>
      </c>
      <c r="B514" t="s">
        <v>214</v>
      </c>
      <c r="C514">
        <v>1030.8</v>
      </c>
      <c r="D514">
        <v>0</v>
      </c>
      <c r="E514" t="s">
        <v>212</v>
      </c>
      <c r="F514" t="s">
        <v>215</v>
      </c>
    </row>
    <row r="515" spans="1:6" x14ac:dyDescent="0.3">
      <c r="A515">
        <v>512</v>
      </c>
      <c r="B515" t="s">
        <v>214</v>
      </c>
      <c r="C515">
        <v>41</v>
      </c>
      <c r="D515">
        <v>0</v>
      </c>
      <c r="E515" t="s">
        <v>212</v>
      </c>
      <c r="F515" t="s">
        <v>215</v>
      </c>
    </row>
    <row r="516" spans="1:6" x14ac:dyDescent="0.3">
      <c r="A516">
        <v>513</v>
      </c>
      <c r="B516" t="s">
        <v>214</v>
      </c>
      <c r="C516">
        <v>68</v>
      </c>
      <c r="D516">
        <v>0</v>
      </c>
      <c r="E516" t="s">
        <v>212</v>
      </c>
      <c r="F516" t="s">
        <v>215</v>
      </c>
    </row>
    <row r="517" spans="1:6" x14ac:dyDescent="0.3">
      <c r="A517">
        <v>514</v>
      </c>
      <c r="B517" t="s">
        <v>214</v>
      </c>
      <c r="C517">
        <v>68</v>
      </c>
      <c r="D517">
        <v>0</v>
      </c>
      <c r="E517" t="s">
        <v>212</v>
      </c>
      <c r="F517" t="s">
        <v>215</v>
      </c>
    </row>
    <row r="518" spans="1:6" x14ac:dyDescent="0.3">
      <c r="A518">
        <v>515</v>
      </c>
      <c r="B518" t="s">
        <v>214</v>
      </c>
      <c r="C518">
        <v>19724</v>
      </c>
      <c r="D518">
        <v>0</v>
      </c>
      <c r="E518" t="s">
        <v>212</v>
      </c>
      <c r="F518" t="s">
        <v>215</v>
      </c>
    </row>
    <row r="519" spans="1:6" x14ac:dyDescent="0.3">
      <c r="A519">
        <v>516</v>
      </c>
      <c r="B519" t="s">
        <v>214</v>
      </c>
      <c r="C519">
        <v>68</v>
      </c>
      <c r="D519">
        <v>0</v>
      </c>
      <c r="E519" t="s">
        <v>212</v>
      </c>
      <c r="F519" t="s">
        <v>215</v>
      </c>
    </row>
    <row r="520" spans="1:6" x14ac:dyDescent="0.3">
      <c r="A520">
        <v>517</v>
      </c>
      <c r="B520" t="s">
        <v>214</v>
      </c>
      <c r="C520">
        <v>687.2</v>
      </c>
      <c r="D520">
        <v>0</v>
      </c>
      <c r="E520" t="s">
        <v>212</v>
      </c>
      <c r="F520" t="s">
        <v>215</v>
      </c>
    </row>
    <row r="521" spans="1:6" x14ac:dyDescent="0.3">
      <c r="A521">
        <v>518</v>
      </c>
      <c r="B521" t="s">
        <v>214</v>
      </c>
      <c r="C521">
        <v>10344</v>
      </c>
      <c r="D521">
        <v>0</v>
      </c>
      <c r="E521" t="s">
        <v>212</v>
      </c>
      <c r="F521" t="s">
        <v>215</v>
      </c>
    </row>
    <row r="522" spans="1:6" x14ac:dyDescent="0.3">
      <c r="A522">
        <v>519</v>
      </c>
      <c r="B522" t="s">
        <v>214</v>
      </c>
      <c r="C522">
        <v>68</v>
      </c>
      <c r="D522">
        <v>0</v>
      </c>
      <c r="E522" t="s">
        <v>212</v>
      </c>
      <c r="F522" t="s">
        <v>215</v>
      </c>
    </row>
    <row r="523" spans="1:6" x14ac:dyDescent="0.3">
      <c r="A523">
        <v>520</v>
      </c>
      <c r="B523" t="s">
        <v>214</v>
      </c>
      <c r="C523">
        <v>68</v>
      </c>
      <c r="D523">
        <v>0</v>
      </c>
      <c r="E523" t="s">
        <v>212</v>
      </c>
      <c r="F523" t="s">
        <v>215</v>
      </c>
    </row>
    <row r="524" spans="1:6" x14ac:dyDescent="0.3">
      <c r="A524">
        <v>521</v>
      </c>
      <c r="B524" t="s">
        <v>214</v>
      </c>
      <c r="C524">
        <v>68</v>
      </c>
      <c r="D524">
        <v>0</v>
      </c>
      <c r="E524" t="s">
        <v>212</v>
      </c>
      <c r="F524" t="s">
        <v>215</v>
      </c>
    </row>
    <row r="525" spans="1:6" x14ac:dyDescent="0.3">
      <c r="A525">
        <v>522</v>
      </c>
      <c r="B525" t="s">
        <v>214</v>
      </c>
      <c r="C525">
        <v>68</v>
      </c>
      <c r="D525">
        <v>0</v>
      </c>
      <c r="E525" t="s">
        <v>212</v>
      </c>
      <c r="F525" t="s">
        <v>215</v>
      </c>
    </row>
    <row r="526" spans="1:6" x14ac:dyDescent="0.3">
      <c r="A526">
        <v>523</v>
      </c>
      <c r="B526" t="s">
        <v>214</v>
      </c>
      <c r="C526">
        <v>68</v>
      </c>
      <c r="D526">
        <v>0</v>
      </c>
      <c r="E526" t="s">
        <v>212</v>
      </c>
      <c r="F526" t="s">
        <v>215</v>
      </c>
    </row>
    <row r="527" spans="1:6" x14ac:dyDescent="0.3">
      <c r="A527">
        <v>524</v>
      </c>
      <c r="B527" t="s">
        <v>214</v>
      </c>
      <c r="C527">
        <v>398.1</v>
      </c>
      <c r="D527">
        <v>0</v>
      </c>
      <c r="E527" t="s">
        <v>212</v>
      </c>
      <c r="F527" t="s">
        <v>215</v>
      </c>
    </row>
    <row r="528" spans="1:6" x14ac:dyDescent="0.3">
      <c r="A528">
        <v>525</v>
      </c>
      <c r="B528" t="s">
        <v>214</v>
      </c>
      <c r="C528">
        <v>729.68</v>
      </c>
      <c r="D528">
        <v>0</v>
      </c>
      <c r="E528" t="s">
        <v>212</v>
      </c>
      <c r="F528" t="s">
        <v>215</v>
      </c>
    </row>
    <row r="529" spans="1:6" x14ac:dyDescent="0.3">
      <c r="A529">
        <v>526</v>
      </c>
      <c r="B529" t="s">
        <v>214</v>
      </c>
      <c r="C529">
        <v>68</v>
      </c>
      <c r="D529">
        <v>0</v>
      </c>
      <c r="E529" t="s">
        <v>212</v>
      </c>
      <c r="F529" t="s">
        <v>215</v>
      </c>
    </row>
    <row r="530" spans="1:6" x14ac:dyDescent="0.3">
      <c r="A530">
        <v>527</v>
      </c>
      <c r="B530" t="s">
        <v>214</v>
      </c>
      <c r="C530">
        <v>68</v>
      </c>
      <c r="D530">
        <v>0</v>
      </c>
      <c r="E530" t="s">
        <v>212</v>
      </c>
      <c r="F530" t="s">
        <v>215</v>
      </c>
    </row>
    <row r="531" spans="1:6" x14ac:dyDescent="0.3">
      <c r="A531">
        <v>528</v>
      </c>
      <c r="B531" t="s">
        <v>214</v>
      </c>
      <c r="C531">
        <v>68</v>
      </c>
      <c r="D531">
        <v>0</v>
      </c>
      <c r="E531" t="s">
        <v>212</v>
      </c>
      <c r="F531" t="s">
        <v>215</v>
      </c>
    </row>
    <row r="532" spans="1:6" x14ac:dyDescent="0.3">
      <c r="A532">
        <v>529</v>
      </c>
      <c r="B532" t="s">
        <v>214</v>
      </c>
      <c r="C532">
        <v>68</v>
      </c>
      <c r="D532">
        <v>0</v>
      </c>
      <c r="E532" t="s">
        <v>212</v>
      </c>
      <c r="F532" t="s">
        <v>215</v>
      </c>
    </row>
    <row r="533" spans="1:6" x14ac:dyDescent="0.3">
      <c r="A533">
        <v>530</v>
      </c>
      <c r="B533" t="s">
        <v>214</v>
      </c>
      <c r="C533">
        <v>68</v>
      </c>
      <c r="D533">
        <v>0</v>
      </c>
      <c r="E533" t="s">
        <v>212</v>
      </c>
      <c r="F533" t="s">
        <v>215</v>
      </c>
    </row>
    <row r="534" spans="1:6" x14ac:dyDescent="0.3">
      <c r="A534">
        <v>531</v>
      </c>
      <c r="B534" t="s">
        <v>214</v>
      </c>
      <c r="C534">
        <v>2252</v>
      </c>
      <c r="D534">
        <v>0</v>
      </c>
      <c r="E534" t="s">
        <v>212</v>
      </c>
      <c r="F534" t="s">
        <v>215</v>
      </c>
    </row>
    <row r="535" spans="1:6" x14ac:dyDescent="0.3">
      <c r="A535">
        <v>532</v>
      </c>
      <c r="B535" t="s">
        <v>214</v>
      </c>
      <c r="C535">
        <v>68</v>
      </c>
      <c r="D535">
        <v>0</v>
      </c>
      <c r="E535" t="s">
        <v>212</v>
      </c>
      <c r="F535" t="s">
        <v>215</v>
      </c>
    </row>
    <row r="536" spans="1:6" x14ac:dyDescent="0.3">
      <c r="A536">
        <v>533</v>
      </c>
      <c r="B536" t="s">
        <v>214</v>
      </c>
      <c r="C536">
        <v>411.6</v>
      </c>
      <c r="D536">
        <v>0</v>
      </c>
      <c r="E536" t="s">
        <v>212</v>
      </c>
      <c r="F536" t="s">
        <v>215</v>
      </c>
    </row>
    <row r="537" spans="1:6" x14ac:dyDescent="0.3">
      <c r="A537">
        <v>534</v>
      </c>
      <c r="B537" t="s">
        <v>214</v>
      </c>
      <c r="C537">
        <v>68</v>
      </c>
      <c r="D537">
        <v>0</v>
      </c>
      <c r="E537" t="s">
        <v>212</v>
      </c>
      <c r="F537" t="s">
        <v>215</v>
      </c>
    </row>
    <row r="538" spans="1:6" x14ac:dyDescent="0.3">
      <c r="A538">
        <v>535</v>
      </c>
      <c r="B538" t="s">
        <v>214</v>
      </c>
      <c r="C538">
        <v>68</v>
      </c>
      <c r="D538">
        <v>0</v>
      </c>
      <c r="E538" t="s">
        <v>212</v>
      </c>
      <c r="F538" t="s">
        <v>215</v>
      </c>
    </row>
    <row r="539" spans="1:6" x14ac:dyDescent="0.3">
      <c r="A539">
        <v>536</v>
      </c>
      <c r="B539" t="s">
        <v>214</v>
      </c>
      <c r="C539">
        <v>68</v>
      </c>
      <c r="D539">
        <v>0</v>
      </c>
      <c r="E539" t="s">
        <v>212</v>
      </c>
      <c r="F539" t="s">
        <v>215</v>
      </c>
    </row>
    <row r="540" spans="1:6" x14ac:dyDescent="0.3">
      <c r="A540">
        <v>537</v>
      </c>
      <c r="B540" t="s">
        <v>214</v>
      </c>
      <c r="C540">
        <v>68</v>
      </c>
      <c r="D540">
        <v>0</v>
      </c>
      <c r="E540" t="s">
        <v>212</v>
      </c>
      <c r="F540" t="s">
        <v>215</v>
      </c>
    </row>
    <row r="541" spans="1:6" x14ac:dyDescent="0.3">
      <c r="A541">
        <v>538</v>
      </c>
      <c r="B541" t="s">
        <v>214</v>
      </c>
      <c r="C541">
        <v>68</v>
      </c>
      <c r="D541">
        <v>0</v>
      </c>
      <c r="E541" t="s">
        <v>212</v>
      </c>
      <c r="F541" t="s">
        <v>215</v>
      </c>
    </row>
    <row r="542" spans="1:6" x14ac:dyDescent="0.3">
      <c r="A542">
        <v>539</v>
      </c>
      <c r="B542" t="s">
        <v>214</v>
      </c>
      <c r="C542">
        <v>1485.88</v>
      </c>
      <c r="D542">
        <v>0</v>
      </c>
      <c r="E542" t="s">
        <v>212</v>
      </c>
      <c r="F542" t="s">
        <v>215</v>
      </c>
    </row>
    <row r="543" spans="1:6" x14ac:dyDescent="0.3">
      <c r="A543">
        <v>540</v>
      </c>
      <c r="B543" t="s">
        <v>214</v>
      </c>
      <c r="C543">
        <v>68</v>
      </c>
      <c r="D543">
        <v>0</v>
      </c>
      <c r="E543" t="s">
        <v>212</v>
      </c>
      <c r="F543" t="s">
        <v>215</v>
      </c>
    </row>
    <row r="544" spans="1:6" x14ac:dyDescent="0.3">
      <c r="A544">
        <v>541</v>
      </c>
      <c r="B544" t="s">
        <v>214</v>
      </c>
      <c r="C544">
        <v>0</v>
      </c>
      <c r="D544">
        <v>0</v>
      </c>
      <c r="E544" t="s">
        <v>212</v>
      </c>
      <c r="F544" t="s">
        <v>215</v>
      </c>
    </row>
    <row r="545" spans="1:6" x14ac:dyDescent="0.3">
      <c r="A545">
        <v>542</v>
      </c>
      <c r="B545" t="s">
        <v>214</v>
      </c>
      <c r="C545">
        <v>68</v>
      </c>
      <c r="D545">
        <v>0</v>
      </c>
      <c r="E545" t="s">
        <v>212</v>
      </c>
      <c r="F545" t="s">
        <v>215</v>
      </c>
    </row>
    <row r="546" spans="1:6" x14ac:dyDescent="0.3">
      <c r="A546">
        <v>543</v>
      </c>
      <c r="B546" t="s">
        <v>214</v>
      </c>
      <c r="C546">
        <v>68</v>
      </c>
      <c r="D546">
        <v>0</v>
      </c>
      <c r="E546" t="s">
        <v>212</v>
      </c>
      <c r="F546" t="s">
        <v>215</v>
      </c>
    </row>
    <row r="547" spans="1:6" x14ac:dyDescent="0.3">
      <c r="A547">
        <v>544</v>
      </c>
      <c r="B547" t="s">
        <v>214</v>
      </c>
      <c r="C547">
        <v>1391.35</v>
      </c>
      <c r="D547">
        <v>0</v>
      </c>
      <c r="E547" t="s">
        <v>212</v>
      </c>
      <c r="F547" t="s">
        <v>215</v>
      </c>
    </row>
    <row r="548" spans="1:6" x14ac:dyDescent="0.3">
      <c r="A548">
        <v>545</v>
      </c>
      <c r="B548" t="s">
        <v>214</v>
      </c>
      <c r="C548">
        <v>68</v>
      </c>
      <c r="D548">
        <v>0</v>
      </c>
      <c r="E548" t="s">
        <v>212</v>
      </c>
      <c r="F548" t="s">
        <v>215</v>
      </c>
    </row>
    <row r="549" spans="1:6" x14ac:dyDescent="0.3">
      <c r="A549">
        <v>546</v>
      </c>
      <c r="B549" t="s">
        <v>214</v>
      </c>
      <c r="C549">
        <v>68</v>
      </c>
      <c r="D549">
        <v>0</v>
      </c>
      <c r="E549" t="s">
        <v>212</v>
      </c>
      <c r="F549" t="s">
        <v>215</v>
      </c>
    </row>
    <row r="550" spans="1:6" x14ac:dyDescent="0.3">
      <c r="A550">
        <v>547</v>
      </c>
      <c r="B550" t="s">
        <v>214</v>
      </c>
      <c r="C550">
        <v>1391.35</v>
      </c>
      <c r="D550">
        <v>0</v>
      </c>
      <c r="E550" t="s">
        <v>212</v>
      </c>
      <c r="F550" t="s">
        <v>215</v>
      </c>
    </row>
    <row r="551" spans="1:6" x14ac:dyDescent="0.3">
      <c r="A551">
        <v>548</v>
      </c>
      <c r="B551" t="s">
        <v>214</v>
      </c>
      <c r="C551">
        <v>68</v>
      </c>
      <c r="D551">
        <v>0</v>
      </c>
      <c r="E551" t="s">
        <v>212</v>
      </c>
      <c r="F551" t="s">
        <v>215</v>
      </c>
    </row>
    <row r="552" spans="1:6" x14ac:dyDescent="0.3">
      <c r="A552">
        <v>549</v>
      </c>
      <c r="B552" t="s">
        <v>214</v>
      </c>
      <c r="C552">
        <v>2309.6</v>
      </c>
      <c r="D552">
        <v>0</v>
      </c>
      <c r="E552" t="s">
        <v>212</v>
      </c>
      <c r="F552" t="s">
        <v>215</v>
      </c>
    </row>
    <row r="553" spans="1:6" x14ac:dyDescent="0.3">
      <c r="A553">
        <v>550</v>
      </c>
      <c r="B553" t="s">
        <v>214</v>
      </c>
      <c r="C553">
        <v>1030.8</v>
      </c>
      <c r="D553">
        <v>0</v>
      </c>
      <c r="E553" t="s">
        <v>212</v>
      </c>
      <c r="F553" t="s">
        <v>215</v>
      </c>
    </row>
    <row r="554" spans="1:6" x14ac:dyDescent="0.3">
      <c r="A554">
        <v>551</v>
      </c>
      <c r="B554" t="s">
        <v>214</v>
      </c>
      <c r="C554">
        <v>68</v>
      </c>
      <c r="D554">
        <v>0</v>
      </c>
      <c r="E554" t="s">
        <v>212</v>
      </c>
      <c r="F554" t="s">
        <v>215</v>
      </c>
    </row>
    <row r="555" spans="1:6" x14ac:dyDescent="0.3">
      <c r="A555">
        <v>552</v>
      </c>
      <c r="B555" t="s">
        <v>214</v>
      </c>
      <c r="C555">
        <v>68</v>
      </c>
      <c r="D555">
        <v>0</v>
      </c>
      <c r="E555" t="s">
        <v>212</v>
      </c>
      <c r="F555" t="s">
        <v>215</v>
      </c>
    </row>
    <row r="556" spans="1:6" x14ac:dyDescent="0.3">
      <c r="A556">
        <v>553</v>
      </c>
      <c r="B556" t="s">
        <v>214</v>
      </c>
      <c r="C556">
        <v>68</v>
      </c>
      <c r="D556">
        <v>0</v>
      </c>
      <c r="E556" t="s">
        <v>212</v>
      </c>
      <c r="F556" t="s">
        <v>215</v>
      </c>
    </row>
    <row r="557" spans="1:6" x14ac:dyDescent="0.3">
      <c r="A557">
        <v>554</v>
      </c>
      <c r="B557" t="s">
        <v>214</v>
      </c>
      <c r="C557">
        <v>8832</v>
      </c>
      <c r="D557">
        <v>0</v>
      </c>
      <c r="E557" t="s">
        <v>212</v>
      </c>
      <c r="F557" t="s">
        <v>215</v>
      </c>
    </row>
    <row r="558" spans="1:6" x14ac:dyDescent="0.3">
      <c r="A558">
        <v>555</v>
      </c>
      <c r="B558" t="s">
        <v>214</v>
      </c>
      <c r="C558">
        <v>2336.6</v>
      </c>
      <c r="D558">
        <v>0</v>
      </c>
      <c r="E558" t="s">
        <v>212</v>
      </c>
      <c r="F558" t="s">
        <v>215</v>
      </c>
    </row>
    <row r="559" spans="1:6" x14ac:dyDescent="0.3">
      <c r="A559">
        <v>556</v>
      </c>
      <c r="B559" t="s">
        <v>214</v>
      </c>
      <c r="C559">
        <v>68</v>
      </c>
      <c r="D559">
        <v>0</v>
      </c>
      <c r="E559" t="s">
        <v>212</v>
      </c>
      <c r="F559" t="s">
        <v>215</v>
      </c>
    </row>
    <row r="560" spans="1:6" x14ac:dyDescent="0.3">
      <c r="A560">
        <v>557</v>
      </c>
      <c r="B560" t="s">
        <v>214</v>
      </c>
      <c r="C560">
        <v>68</v>
      </c>
      <c r="D560">
        <v>0</v>
      </c>
      <c r="E560" t="s">
        <v>212</v>
      </c>
      <c r="F560" t="s">
        <v>215</v>
      </c>
    </row>
    <row r="561" spans="1:6" x14ac:dyDescent="0.3">
      <c r="A561">
        <v>558</v>
      </c>
      <c r="B561" t="s">
        <v>214</v>
      </c>
      <c r="C561">
        <v>68</v>
      </c>
      <c r="D561">
        <v>0</v>
      </c>
      <c r="E561" t="s">
        <v>212</v>
      </c>
      <c r="F561" t="s">
        <v>215</v>
      </c>
    </row>
    <row r="562" spans="1:6" x14ac:dyDescent="0.3">
      <c r="A562">
        <v>559</v>
      </c>
      <c r="B562" t="s">
        <v>214</v>
      </c>
      <c r="C562">
        <v>153.9</v>
      </c>
      <c r="D562">
        <v>0</v>
      </c>
      <c r="E562" t="s">
        <v>212</v>
      </c>
      <c r="F562" t="s">
        <v>215</v>
      </c>
    </row>
    <row r="563" spans="1:6" x14ac:dyDescent="0.3">
      <c r="A563">
        <v>560</v>
      </c>
      <c r="B563" t="s">
        <v>214</v>
      </c>
      <c r="C563">
        <v>68</v>
      </c>
      <c r="D563">
        <v>0</v>
      </c>
      <c r="E563" t="s">
        <v>212</v>
      </c>
      <c r="F563" t="s">
        <v>215</v>
      </c>
    </row>
    <row r="564" spans="1:6" x14ac:dyDescent="0.3">
      <c r="A564">
        <v>561</v>
      </c>
      <c r="B564" t="s">
        <v>214</v>
      </c>
      <c r="C564">
        <v>0</v>
      </c>
      <c r="D564">
        <v>0</v>
      </c>
      <c r="E564" t="s">
        <v>212</v>
      </c>
      <c r="F564" t="s">
        <v>215</v>
      </c>
    </row>
    <row r="565" spans="1:6" x14ac:dyDescent="0.3">
      <c r="A565">
        <v>562</v>
      </c>
      <c r="B565" t="s">
        <v>214</v>
      </c>
      <c r="C565">
        <v>68</v>
      </c>
      <c r="D565">
        <v>0</v>
      </c>
      <c r="E565" t="s">
        <v>212</v>
      </c>
      <c r="F565" t="s">
        <v>215</v>
      </c>
    </row>
    <row r="566" spans="1:6" x14ac:dyDescent="0.3">
      <c r="A566">
        <v>563</v>
      </c>
      <c r="B566" t="s">
        <v>214</v>
      </c>
      <c r="C566">
        <v>1391.35</v>
      </c>
      <c r="D566">
        <v>0</v>
      </c>
      <c r="E566" t="s">
        <v>212</v>
      </c>
      <c r="F566" t="s">
        <v>215</v>
      </c>
    </row>
    <row r="567" spans="1:6" x14ac:dyDescent="0.3">
      <c r="A567">
        <v>564</v>
      </c>
      <c r="B567" t="s">
        <v>214</v>
      </c>
      <c r="C567">
        <v>1391.35</v>
      </c>
      <c r="D567">
        <v>0</v>
      </c>
      <c r="E567" t="s">
        <v>212</v>
      </c>
      <c r="F567" t="s">
        <v>215</v>
      </c>
    </row>
    <row r="568" spans="1:6" x14ac:dyDescent="0.3">
      <c r="A568">
        <v>565</v>
      </c>
      <c r="B568" t="s">
        <v>214</v>
      </c>
      <c r="C568">
        <v>0</v>
      </c>
      <c r="D568">
        <v>0</v>
      </c>
      <c r="E568" t="s">
        <v>212</v>
      </c>
      <c r="F568" t="s">
        <v>215</v>
      </c>
    </row>
    <row r="569" spans="1:6" x14ac:dyDescent="0.3">
      <c r="A569">
        <v>566</v>
      </c>
      <c r="B569" t="s">
        <v>214</v>
      </c>
      <c r="C569">
        <v>8132</v>
      </c>
      <c r="D569">
        <v>0</v>
      </c>
      <c r="E569" t="s">
        <v>212</v>
      </c>
      <c r="F569" t="s">
        <v>215</v>
      </c>
    </row>
    <row r="570" spans="1:6" x14ac:dyDescent="0.3">
      <c r="A570">
        <v>567</v>
      </c>
      <c r="B570" t="s">
        <v>214</v>
      </c>
      <c r="C570">
        <v>54.5</v>
      </c>
      <c r="D570">
        <v>0</v>
      </c>
      <c r="E570" t="s">
        <v>212</v>
      </c>
      <c r="F570" t="s">
        <v>215</v>
      </c>
    </row>
    <row r="571" spans="1:6" x14ac:dyDescent="0.3">
      <c r="A571">
        <v>568</v>
      </c>
      <c r="B571" t="s">
        <v>214</v>
      </c>
      <c r="C571">
        <v>68</v>
      </c>
      <c r="D571">
        <v>0</v>
      </c>
      <c r="E571" t="s">
        <v>212</v>
      </c>
      <c r="F571" t="s">
        <v>215</v>
      </c>
    </row>
    <row r="572" spans="1:6" x14ac:dyDescent="0.3">
      <c r="A572">
        <v>569</v>
      </c>
      <c r="B572" t="s">
        <v>214</v>
      </c>
      <c r="C572">
        <v>68</v>
      </c>
      <c r="D572">
        <v>0</v>
      </c>
      <c r="E572" t="s">
        <v>212</v>
      </c>
      <c r="F572" t="s">
        <v>215</v>
      </c>
    </row>
    <row r="573" spans="1:6" x14ac:dyDescent="0.3">
      <c r="A573">
        <v>570</v>
      </c>
      <c r="B573" t="s">
        <v>214</v>
      </c>
      <c r="C573">
        <v>68</v>
      </c>
      <c r="D573">
        <v>0</v>
      </c>
      <c r="E573" t="s">
        <v>212</v>
      </c>
      <c r="F573" t="s">
        <v>215</v>
      </c>
    </row>
    <row r="574" spans="1:6" x14ac:dyDescent="0.3">
      <c r="A574">
        <v>571</v>
      </c>
      <c r="B574" t="s">
        <v>214</v>
      </c>
      <c r="C574">
        <v>68</v>
      </c>
      <c r="D574">
        <v>0</v>
      </c>
      <c r="E574" t="s">
        <v>212</v>
      </c>
      <c r="F574" t="s">
        <v>215</v>
      </c>
    </row>
    <row r="575" spans="1:6" x14ac:dyDescent="0.3">
      <c r="A575">
        <v>572</v>
      </c>
      <c r="B575" t="s">
        <v>214</v>
      </c>
      <c r="C575">
        <v>1391.35</v>
      </c>
      <c r="D575">
        <v>0</v>
      </c>
      <c r="E575" t="s">
        <v>212</v>
      </c>
      <c r="F575" t="s">
        <v>215</v>
      </c>
    </row>
    <row r="576" spans="1:6" x14ac:dyDescent="0.3">
      <c r="A576">
        <v>573</v>
      </c>
      <c r="B576" t="s">
        <v>214</v>
      </c>
      <c r="C576">
        <v>68</v>
      </c>
      <c r="D576">
        <v>0</v>
      </c>
      <c r="E576" t="s">
        <v>212</v>
      </c>
      <c r="F576" t="s">
        <v>215</v>
      </c>
    </row>
    <row r="577" spans="1:6" x14ac:dyDescent="0.3">
      <c r="A577">
        <v>574</v>
      </c>
      <c r="B577" t="s">
        <v>214</v>
      </c>
      <c r="C577">
        <v>1391.35</v>
      </c>
      <c r="D577">
        <v>0</v>
      </c>
      <c r="E577" t="s">
        <v>212</v>
      </c>
      <c r="F577" t="s">
        <v>215</v>
      </c>
    </row>
    <row r="578" spans="1:6" x14ac:dyDescent="0.3">
      <c r="A578">
        <v>575</v>
      </c>
      <c r="B578" t="s">
        <v>214</v>
      </c>
      <c r="C578">
        <v>23</v>
      </c>
      <c r="D578">
        <v>0</v>
      </c>
      <c r="E578" t="s">
        <v>212</v>
      </c>
      <c r="F578" t="s">
        <v>215</v>
      </c>
    </row>
    <row r="579" spans="1:6" x14ac:dyDescent="0.3">
      <c r="A579">
        <v>576</v>
      </c>
      <c r="B579" t="s">
        <v>214</v>
      </c>
      <c r="C579">
        <v>68</v>
      </c>
      <c r="D579">
        <v>0</v>
      </c>
      <c r="E579" t="s">
        <v>212</v>
      </c>
      <c r="F579" t="s">
        <v>215</v>
      </c>
    </row>
    <row r="580" spans="1:6" x14ac:dyDescent="0.3">
      <c r="A580">
        <v>577</v>
      </c>
      <c r="B580" t="s">
        <v>214</v>
      </c>
      <c r="C580">
        <v>68</v>
      </c>
      <c r="D580">
        <v>0</v>
      </c>
      <c r="E580" t="s">
        <v>212</v>
      </c>
      <c r="F580" t="s">
        <v>215</v>
      </c>
    </row>
    <row r="581" spans="1:6" x14ac:dyDescent="0.3">
      <c r="A581">
        <v>578</v>
      </c>
      <c r="B581" t="s">
        <v>214</v>
      </c>
      <c r="C581">
        <v>918.73</v>
      </c>
      <c r="D581">
        <v>0</v>
      </c>
      <c r="E581" t="s">
        <v>212</v>
      </c>
      <c r="F581" t="s">
        <v>215</v>
      </c>
    </row>
    <row r="582" spans="1:6" x14ac:dyDescent="0.3">
      <c r="A582">
        <v>579</v>
      </c>
      <c r="B582" t="s">
        <v>214</v>
      </c>
      <c r="C582">
        <v>2336.6</v>
      </c>
      <c r="D582">
        <v>0</v>
      </c>
      <c r="E582" t="s">
        <v>212</v>
      </c>
      <c r="F582" t="s">
        <v>215</v>
      </c>
    </row>
    <row r="583" spans="1:6" x14ac:dyDescent="0.3">
      <c r="A583">
        <v>580</v>
      </c>
      <c r="B583" t="s">
        <v>214</v>
      </c>
      <c r="C583">
        <v>68</v>
      </c>
      <c r="D583">
        <v>0</v>
      </c>
      <c r="E583" t="s">
        <v>212</v>
      </c>
      <c r="F583" t="s">
        <v>215</v>
      </c>
    </row>
    <row r="584" spans="1:6" x14ac:dyDescent="0.3">
      <c r="A584">
        <v>581</v>
      </c>
      <c r="B584" t="s">
        <v>214</v>
      </c>
      <c r="C584">
        <v>343.6</v>
      </c>
      <c r="D584">
        <v>0</v>
      </c>
      <c r="E584" t="s">
        <v>212</v>
      </c>
      <c r="F584" t="s">
        <v>215</v>
      </c>
    </row>
    <row r="585" spans="1:6" x14ac:dyDescent="0.3">
      <c r="A585">
        <v>582</v>
      </c>
      <c r="B585" t="s">
        <v>214</v>
      </c>
      <c r="C585">
        <v>27.5</v>
      </c>
      <c r="D585">
        <v>0</v>
      </c>
      <c r="E585" t="s">
        <v>212</v>
      </c>
      <c r="F585" t="s">
        <v>215</v>
      </c>
    </row>
    <row r="586" spans="1:6" x14ac:dyDescent="0.3">
      <c r="A586">
        <v>583</v>
      </c>
      <c r="B586" t="s">
        <v>214</v>
      </c>
      <c r="C586">
        <v>27.5</v>
      </c>
      <c r="D586">
        <v>0</v>
      </c>
      <c r="E586" t="s">
        <v>212</v>
      </c>
      <c r="F586" t="s">
        <v>215</v>
      </c>
    </row>
    <row r="587" spans="1:6" x14ac:dyDescent="0.3">
      <c r="A587">
        <v>584</v>
      </c>
      <c r="B587" t="s">
        <v>214</v>
      </c>
      <c r="C587">
        <v>0</v>
      </c>
      <c r="D587">
        <v>0</v>
      </c>
      <c r="E587" t="s">
        <v>212</v>
      </c>
      <c r="F587" t="s">
        <v>215</v>
      </c>
    </row>
    <row r="588" spans="1:6" x14ac:dyDescent="0.3">
      <c r="A588">
        <v>585</v>
      </c>
      <c r="B588" t="s">
        <v>214</v>
      </c>
      <c r="C588">
        <v>2053.0299999999997</v>
      </c>
      <c r="D588">
        <v>0</v>
      </c>
      <c r="E588" t="s">
        <v>212</v>
      </c>
      <c r="F588" t="s">
        <v>215</v>
      </c>
    </row>
    <row r="589" spans="1:6" x14ac:dyDescent="0.3">
      <c r="A589">
        <v>586</v>
      </c>
      <c r="B589" t="s">
        <v>214</v>
      </c>
      <c r="C589">
        <v>68</v>
      </c>
      <c r="D589">
        <v>0</v>
      </c>
      <c r="E589" t="s">
        <v>212</v>
      </c>
      <c r="F589" t="s">
        <v>215</v>
      </c>
    </row>
    <row r="590" spans="1:6" x14ac:dyDescent="0.3">
      <c r="A590">
        <v>587</v>
      </c>
      <c r="B590" t="s">
        <v>214</v>
      </c>
      <c r="C590">
        <v>2336.6</v>
      </c>
      <c r="D590">
        <v>0</v>
      </c>
      <c r="E590" t="s">
        <v>212</v>
      </c>
      <c r="F590" t="s">
        <v>215</v>
      </c>
    </row>
    <row r="591" spans="1:6" x14ac:dyDescent="0.3">
      <c r="A591">
        <v>588</v>
      </c>
      <c r="B591" t="s">
        <v>214</v>
      </c>
      <c r="C591">
        <v>9868</v>
      </c>
      <c r="D591">
        <v>0</v>
      </c>
      <c r="E591" t="s">
        <v>212</v>
      </c>
      <c r="F591" t="s">
        <v>215</v>
      </c>
    </row>
    <row r="592" spans="1:6" x14ac:dyDescent="0.3">
      <c r="A592">
        <v>589</v>
      </c>
      <c r="B592" t="s">
        <v>214</v>
      </c>
      <c r="C592">
        <v>1391.35</v>
      </c>
      <c r="D592">
        <v>0</v>
      </c>
      <c r="E592" t="s">
        <v>212</v>
      </c>
      <c r="F592" t="s">
        <v>215</v>
      </c>
    </row>
    <row r="593" spans="1:6" x14ac:dyDescent="0.3">
      <c r="A593">
        <v>590</v>
      </c>
      <c r="B593" t="s">
        <v>214</v>
      </c>
      <c r="C593">
        <v>68</v>
      </c>
      <c r="D593">
        <v>0</v>
      </c>
      <c r="E593" t="s">
        <v>212</v>
      </c>
      <c r="F593" t="s">
        <v>215</v>
      </c>
    </row>
    <row r="594" spans="1:6" x14ac:dyDescent="0.3">
      <c r="A594">
        <v>591</v>
      </c>
      <c r="B594" t="s">
        <v>214</v>
      </c>
      <c r="C594">
        <v>68</v>
      </c>
      <c r="D594">
        <v>0</v>
      </c>
      <c r="E594" t="s">
        <v>212</v>
      </c>
      <c r="F594" t="s">
        <v>215</v>
      </c>
    </row>
    <row r="595" spans="1:6" x14ac:dyDescent="0.3">
      <c r="A595">
        <v>592</v>
      </c>
      <c r="B595" t="s">
        <v>214</v>
      </c>
      <c r="C595">
        <v>68</v>
      </c>
      <c r="D595">
        <v>0</v>
      </c>
      <c r="E595" t="s">
        <v>212</v>
      </c>
      <c r="F595" t="s">
        <v>215</v>
      </c>
    </row>
    <row r="596" spans="1:6" x14ac:dyDescent="0.3">
      <c r="A596">
        <v>593</v>
      </c>
      <c r="B596" t="s">
        <v>214</v>
      </c>
      <c r="C596">
        <v>68</v>
      </c>
      <c r="D596">
        <v>0</v>
      </c>
      <c r="E596" t="s">
        <v>212</v>
      </c>
      <c r="F596" t="s">
        <v>215</v>
      </c>
    </row>
    <row r="597" spans="1:6" x14ac:dyDescent="0.3">
      <c r="A597">
        <v>594</v>
      </c>
      <c r="B597" t="s">
        <v>214</v>
      </c>
      <c r="C597">
        <v>68</v>
      </c>
      <c r="D597">
        <v>0</v>
      </c>
      <c r="E597" t="s">
        <v>212</v>
      </c>
      <c r="F597" t="s">
        <v>215</v>
      </c>
    </row>
    <row r="598" spans="1:6" x14ac:dyDescent="0.3">
      <c r="A598">
        <v>595</v>
      </c>
      <c r="B598" t="s">
        <v>214</v>
      </c>
      <c r="C598">
        <v>999.75</v>
      </c>
      <c r="D598">
        <v>0</v>
      </c>
      <c r="E598" t="s">
        <v>212</v>
      </c>
      <c r="F598" t="s">
        <v>215</v>
      </c>
    </row>
    <row r="599" spans="1:6" x14ac:dyDescent="0.3">
      <c r="A599">
        <v>596</v>
      </c>
      <c r="B599" t="s">
        <v>214</v>
      </c>
      <c r="C599">
        <v>1391.35</v>
      </c>
      <c r="D599">
        <v>0</v>
      </c>
      <c r="E599" t="s">
        <v>212</v>
      </c>
      <c r="F599" t="s">
        <v>215</v>
      </c>
    </row>
    <row r="600" spans="1:6" x14ac:dyDescent="0.3">
      <c r="A600">
        <v>597</v>
      </c>
      <c r="B600" t="s">
        <v>214</v>
      </c>
      <c r="C600">
        <v>68</v>
      </c>
      <c r="D600">
        <v>0</v>
      </c>
      <c r="E600" t="s">
        <v>212</v>
      </c>
      <c r="F600" t="s">
        <v>215</v>
      </c>
    </row>
    <row r="601" spans="1:6" x14ac:dyDescent="0.3">
      <c r="A601">
        <v>598</v>
      </c>
      <c r="B601" t="s">
        <v>214</v>
      </c>
      <c r="C601">
        <v>54.5</v>
      </c>
      <c r="D601">
        <v>0</v>
      </c>
      <c r="E601" t="s">
        <v>212</v>
      </c>
      <c r="F601" t="s">
        <v>215</v>
      </c>
    </row>
    <row r="602" spans="1:6" x14ac:dyDescent="0.3">
      <c r="A602">
        <v>599</v>
      </c>
      <c r="B602" t="s">
        <v>214</v>
      </c>
      <c r="C602">
        <v>918.73</v>
      </c>
      <c r="D602">
        <v>0</v>
      </c>
      <c r="E602" t="s">
        <v>212</v>
      </c>
      <c r="F602" t="s">
        <v>215</v>
      </c>
    </row>
    <row r="603" spans="1:6" x14ac:dyDescent="0.3">
      <c r="A603">
        <v>600</v>
      </c>
      <c r="B603" t="s">
        <v>214</v>
      </c>
      <c r="C603">
        <v>2129.6</v>
      </c>
      <c r="D603">
        <v>0</v>
      </c>
      <c r="E603" t="s">
        <v>212</v>
      </c>
      <c r="F603" t="s">
        <v>215</v>
      </c>
    </row>
    <row r="604" spans="1:6" x14ac:dyDescent="0.3">
      <c r="A604">
        <v>601</v>
      </c>
      <c r="B604" t="s">
        <v>214</v>
      </c>
      <c r="C604">
        <v>68</v>
      </c>
      <c r="D604">
        <v>0</v>
      </c>
      <c r="E604" t="s">
        <v>212</v>
      </c>
      <c r="F604" t="s">
        <v>215</v>
      </c>
    </row>
    <row r="605" spans="1:6" x14ac:dyDescent="0.3">
      <c r="A605">
        <v>602</v>
      </c>
      <c r="B605" t="s">
        <v>214</v>
      </c>
      <c r="C605">
        <v>68</v>
      </c>
      <c r="D605">
        <v>0</v>
      </c>
      <c r="E605" t="s">
        <v>212</v>
      </c>
      <c r="F605" t="s">
        <v>215</v>
      </c>
    </row>
    <row r="606" spans="1:6" x14ac:dyDescent="0.3">
      <c r="A606">
        <v>603</v>
      </c>
      <c r="B606" t="s">
        <v>214</v>
      </c>
      <c r="C606">
        <v>1030.8</v>
      </c>
      <c r="D606">
        <v>0</v>
      </c>
      <c r="E606" t="s">
        <v>212</v>
      </c>
      <c r="F606" t="s">
        <v>215</v>
      </c>
    </row>
    <row r="607" spans="1:6" x14ac:dyDescent="0.3">
      <c r="A607">
        <v>604</v>
      </c>
      <c r="B607" t="s">
        <v>214</v>
      </c>
      <c r="C607">
        <v>68</v>
      </c>
      <c r="D607">
        <v>0</v>
      </c>
      <c r="E607" t="s">
        <v>212</v>
      </c>
      <c r="F607" t="s">
        <v>215</v>
      </c>
    </row>
    <row r="608" spans="1:6" x14ac:dyDescent="0.3">
      <c r="A608">
        <v>605</v>
      </c>
      <c r="B608" t="s">
        <v>214</v>
      </c>
      <c r="C608">
        <v>54.5</v>
      </c>
      <c r="D608">
        <v>0</v>
      </c>
      <c r="E608" t="s">
        <v>212</v>
      </c>
      <c r="F608" t="s">
        <v>215</v>
      </c>
    </row>
    <row r="609" spans="1:6" x14ac:dyDescent="0.3">
      <c r="A609">
        <v>606</v>
      </c>
      <c r="B609" t="s">
        <v>214</v>
      </c>
      <c r="C609">
        <v>257.05</v>
      </c>
      <c r="D609">
        <v>0</v>
      </c>
      <c r="E609" t="s">
        <v>212</v>
      </c>
      <c r="F609" t="s">
        <v>215</v>
      </c>
    </row>
    <row r="610" spans="1:6" x14ac:dyDescent="0.3">
      <c r="A610">
        <v>607</v>
      </c>
      <c r="B610" t="s">
        <v>214</v>
      </c>
      <c r="C610">
        <v>68</v>
      </c>
      <c r="D610">
        <v>0</v>
      </c>
      <c r="E610" t="s">
        <v>212</v>
      </c>
      <c r="F610" t="s">
        <v>215</v>
      </c>
    </row>
    <row r="611" spans="1:6" x14ac:dyDescent="0.3">
      <c r="A611">
        <v>608</v>
      </c>
      <c r="B611" t="s">
        <v>214</v>
      </c>
      <c r="C611">
        <v>927</v>
      </c>
      <c r="D611">
        <v>0</v>
      </c>
      <c r="E611" t="s">
        <v>212</v>
      </c>
      <c r="F611" t="s">
        <v>215</v>
      </c>
    </row>
    <row r="612" spans="1:6" x14ac:dyDescent="0.3">
      <c r="A612">
        <v>609</v>
      </c>
      <c r="B612" t="s">
        <v>214</v>
      </c>
      <c r="C612">
        <v>1013.25</v>
      </c>
      <c r="D612">
        <v>0</v>
      </c>
      <c r="E612" t="s">
        <v>212</v>
      </c>
      <c r="F612" t="s">
        <v>215</v>
      </c>
    </row>
    <row r="613" spans="1:6" x14ac:dyDescent="0.3">
      <c r="A613">
        <v>610</v>
      </c>
      <c r="B613" t="s">
        <v>214</v>
      </c>
      <c r="C613">
        <v>27.5</v>
      </c>
      <c r="D613">
        <v>0</v>
      </c>
      <c r="E613" t="s">
        <v>212</v>
      </c>
      <c r="F613" t="s">
        <v>215</v>
      </c>
    </row>
    <row r="614" spans="1:6" x14ac:dyDescent="0.3">
      <c r="A614">
        <v>611</v>
      </c>
      <c r="B614" t="s">
        <v>214</v>
      </c>
      <c r="C614">
        <v>68</v>
      </c>
      <c r="D614">
        <v>0</v>
      </c>
      <c r="E614" t="s">
        <v>212</v>
      </c>
      <c r="F614" t="s">
        <v>215</v>
      </c>
    </row>
    <row r="615" spans="1:6" x14ac:dyDescent="0.3">
      <c r="A615">
        <v>612</v>
      </c>
      <c r="B615" t="s">
        <v>214</v>
      </c>
      <c r="C615">
        <v>2336.6</v>
      </c>
      <c r="D615">
        <v>0</v>
      </c>
      <c r="E615" t="s">
        <v>212</v>
      </c>
      <c r="F615" t="s">
        <v>215</v>
      </c>
    </row>
    <row r="616" spans="1:6" x14ac:dyDescent="0.3">
      <c r="A616">
        <v>613</v>
      </c>
      <c r="B616" t="s">
        <v>214</v>
      </c>
      <c r="C616">
        <v>68</v>
      </c>
      <c r="D616">
        <v>0</v>
      </c>
      <c r="E616" t="s">
        <v>212</v>
      </c>
      <c r="F616" t="s">
        <v>215</v>
      </c>
    </row>
    <row r="617" spans="1:6" x14ac:dyDescent="0.3">
      <c r="A617">
        <v>614</v>
      </c>
      <c r="B617" t="s">
        <v>214</v>
      </c>
      <c r="C617">
        <v>9827.5</v>
      </c>
      <c r="D617">
        <v>0</v>
      </c>
      <c r="E617" t="s">
        <v>212</v>
      </c>
      <c r="F617" t="s">
        <v>215</v>
      </c>
    </row>
    <row r="618" spans="1:6" x14ac:dyDescent="0.3">
      <c r="A618">
        <v>615</v>
      </c>
      <c r="B618" t="s">
        <v>214</v>
      </c>
      <c r="C618">
        <v>918.73</v>
      </c>
      <c r="D618">
        <v>0</v>
      </c>
      <c r="E618" t="s">
        <v>212</v>
      </c>
      <c r="F618" t="s">
        <v>215</v>
      </c>
    </row>
    <row r="619" spans="1:6" x14ac:dyDescent="0.3">
      <c r="A619">
        <v>616</v>
      </c>
      <c r="B619" t="s">
        <v>214</v>
      </c>
      <c r="C619">
        <v>239.8</v>
      </c>
      <c r="D619">
        <v>0</v>
      </c>
      <c r="E619" t="s">
        <v>212</v>
      </c>
      <c r="F619" t="s">
        <v>215</v>
      </c>
    </row>
    <row r="620" spans="1:6" x14ac:dyDescent="0.3">
      <c r="A620">
        <v>617</v>
      </c>
      <c r="B620" t="s">
        <v>214</v>
      </c>
      <c r="C620">
        <v>1030.8</v>
      </c>
      <c r="D620">
        <v>0</v>
      </c>
      <c r="E620" t="s">
        <v>212</v>
      </c>
      <c r="F620" t="s">
        <v>215</v>
      </c>
    </row>
    <row r="621" spans="1:6" x14ac:dyDescent="0.3">
      <c r="A621">
        <v>618</v>
      </c>
      <c r="B621" t="s">
        <v>214</v>
      </c>
      <c r="C621">
        <v>68</v>
      </c>
      <c r="D621">
        <v>0</v>
      </c>
      <c r="E621" t="s">
        <v>212</v>
      </c>
      <c r="F621" t="s">
        <v>215</v>
      </c>
    </row>
    <row r="622" spans="1:6" x14ac:dyDescent="0.3">
      <c r="A622">
        <v>619</v>
      </c>
      <c r="B622" t="s">
        <v>214</v>
      </c>
      <c r="C622">
        <v>1485.88</v>
      </c>
      <c r="D622">
        <v>0</v>
      </c>
      <c r="E622" t="s">
        <v>212</v>
      </c>
      <c r="F622" t="s">
        <v>215</v>
      </c>
    </row>
    <row r="623" spans="1:6" x14ac:dyDescent="0.3">
      <c r="A623">
        <v>620</v>
      </c>
      <c r="B623" t="s">
        <v>214</v>
      </c>
      <c r="C623">
        <v>68</v>
      </c>
      <c r="D623">
        <v>0</v>
      </c>
      <c r="E623" t="s">
        <v>212</v>
      </c>
      <c r="F623" t="s">
        <v>215</v>
      </c>
    </row>
    <row r="624" spans="1:6" x14ac:dyDescent="0.3">
      <c r="A624">
        <v>621</v>
      </c>
      <c r="B624" t="s">
        <v>214</v>
      </c>
      <c r="C624">
        <v>68</v>
      </c>
      <c r="D624">
        <v>0</v>
      </c>
      <c r="E624" t="s">
        <v>212</v>
      </c>
      <c r="F624" t="s">
        <v>215</v>
      </c>
    </row>
    <row r="625" spans="1:6" x14ac:dyDescent="0.3">
      <c r="A625">
        <v>622</v>
      </c>
      <c r="B625" t="s">
        <v>214</v>
      </c>
      <c r="C625">
        <v>7229.25</v>
      </c>
      <c r="D625">
        <v>0</v>
      </c>
      <c r="E625" t="s">
        <v>212</v>
      </c>
      <c r="F625" t="s">
        <v>215</v>
      </c>
    </row>
    <row r="626" spans="1:6" x14ac:dyDescent="0.3">
      <c r="A626">
        <v>623</v>
      </c>
      <c r="B626" t="s">
        <v>214</v>
      </c>
      <c r="C626">
        <v>68</v>
      </c>
      <c r="D626">
        <v>0</v>
      </c>
      <c r="E626" t="s">
        <v>212</v>
      </c>
      <c r="F626" t="s">
        <v>215</v>
      </c>
    </row>
    <row r="627" spans="1:6" x14ac:dyDescent="0.3">
      <c r="A627">
        <v>624</v>
      </c>
      <c r="B627" t="s">
        <v>214</v>
      </c>
      <c r="C627">
        <v>68</v>
      </c>
      <c r="D627">
        <v>0</v>
      </c>
      <c r="E627" t="s">
        <v>212</v>
      </c>
      <c r="F627" t="s">
        <v>215</v>
      </c>
    </row>
    <row r="628" spans="1:6" x14ac:dyDescent="0.3">
      <c r="A628">
        <v>625</v>
      </c>
      <c r="B628" t="s">
        <v>214</v>
      </c>
      <c r="C628">
        <v>10708</v>
      </c>
      <c r="D628">
        <v>0</v>
      </c>
      <c r="E628" t="s">
        <v>212</v>
      </c>
      <c r="F628" t="s">
        <v>215</v>
      </c>
    </row>
    <row r="629" spans="1:6" x14ac:dyDescent="0.3">
      <c r="A629">
        <v>626</v>
      </c>
      <c r="B629" t="s">
        <v>214</v>
      </c>
      <c r="C629">
        <v>755.2</v>
      </c>
      <c r="D629">
        <v>0</v>
      </c>
      <c r="E629" t="s">
        <v>212</v>
      </c>
      <c r="F629" t="s">
        <v>215</v>
      </c>
    </row>
    <row r="630" spans="1:6" x14ac:dyDescent="0.3">
      <c r="A630">
        <v>627</v>
      </c>
      <c r="B630" t="s">
        <v>214</v>
      </c>
      <c r="C630">
        <v>343.6</v>
      </c>
      <c r="D630">
        <v>0</v>
      </c>
      <c r="E630" t="s">
        <v>212</v>
      </c>
      <c r="F630" t="s">
        <v>215</v>
      </c>
    </row>
    <row r="631" spans="1:6" x14ac:dyDescent="0.3">
      <c r="A631">
        <v>628</v>
      </c>
      <c r="B631" t="s">
        <v>214</v>
      </c>
      <c r="C631">
        <v>68</v>
      </c>
      <c r="D631">
        <v>0</v>
      </c>
      <c r="E631" t="s">
        <v>212</v>
      </c>
      <c r="F631" t="s">
        <v>215</v>
      </c>
    </row>
    <row r="632" spans="1:6" x14ac:dyDescent="0.3">
      <c r="A632">
        <v>629</v>
      </c>
      <c r="B632" t="s">
        <v>214</v>
      </c>
      <c r="C632">
        <v>68</v>
      </c>
      <c r="D632">
        <v>0</v>
      </c>
      <c r="E632" t="s">
        <v>212</v>
      </c>
      <c r="F632" t="s">
        <v>215</v>
      </c>
    </row>
    <row r="633" spans="1:6" x14ac:dyDescent="0.3">
      <c r="A633">
        <v>630</v>
      </c>
      <c r="B633" t="s">
        <v>214</v>
      </c>
      <c r="C633">
        <v>824.2</v>
      </c>
      <c r="D633">
        <v>0</v>
      </c>
      <c r="E633" t="s">
        <v>212</v>
      </c>
      <c r="F633" t="s">
        <v>215</v>
      </c>
    </row>
    <row r="634" spans="1:6" x14ac:dyDescent="0.3">
      <c r="A634">
        <v>631</v>
      </c>
      <c r="B634" t="s">
        <v>214</v>
      </c>
      <c r="C634">
        <v>68</v>
      </c>
      <c r="D634">
        <v>0</v>
      </c>
      <c r="E634" t="s">
        <v>212</v>
      </c>
      <c r="F634" t="s">
        <v>215</v>
      </c>
    </row>
    <row r="635" spans="1:6" x14ac:dyDescent="0.3">
      <c r="A635">
        <v>632</v>
      </c>
      <c r="B635" t="s">
        <v>214</v>
      </c>
      <c r="C635">
        <v>1786</v>
      </c>
      <c r="D635">
        <v>0</v>
      </c>
      <c r="E635" t="s">
        <v>212</v>
      </c>
      <c r="F635" t="s">
        <v>215</v>
      </c>
    </row>
    <row r="636" spans="1:6" x14ac:dyDescent="0.3">
      <c r="A636">
        <v>633</v>
      </c>
      <c r="B636" t="s">
        <v>214</v>
      </c>
      <c r="C636">
        <v>325.7</v>
      </c>
      <c r="D636">
        <v>0</v>
      </c>
      <c r="E636" t="s">
        <v>212</v>
      </c>
      <c r="F636" t="s">
        <v>215</v>
      </c>
    </row>
    <row r="637" spans="1:6" x14ac:dyDescent="0.3">
      <c r="A637">
        <v>634</v>
      </c>
      <c r="B637" t="s">
        <v>214</v>
      </c>
      <c r="C637">
        <v>68</v>
      </c>
      <c r="D637">
        <v>0</v>
      </c>
      <c r="E637" t="s">
        <v>212</v>
      </c>
      <c r="F637" t="s">
        <v>215</v>
      </c>
    </row>
    <row r="638" spans="1:6" x14ac:dyDescent="0.3">
      <c r="A638">
        <v>635</v>
      </c>
      <c r="B638" t="s">
        <v>214</v>
      </c>
      <c r="C638">
        <v>18.329999999999998</v>
      </c>
      <c r="D638">
        <v>0</v>
      </c>
      <c r="E638" t="s">
        <v>212</v>
      </c>
      <c r="F638" t="s">
        <v>215</v>
      </c>
    </row>
    <row r="639" spans="1:6" x14ac:dyDescent="0.3">
      <c r="A639">
        <v>636</v>
      </c>
      <c r="B639" t="s">
        <v>214</v>
      </c>
      <c r="C639">
        <v>2129.6</v>
      </c>
      <c r="D639">
        <v>0</v>
      </c>
      <c r="E639" t="s">
        <v>212</v>
      </c>
      <c r="F639" t="s">
        <v>215</v>
      </c>
    </row>
    <row r="640" spans="1:6" x14ac:dyDescent="0.3">
      <c r="A640">
        <v>637</v>
      </c>
      <c r="B640" t="s">
        <v>214</v>
      </c>
      <c r="C640">
        <v>669.3</v>
      </c>
      <c r="D640">
        <v>0</v>
      </c>
      <c r="E640" t="s">
        <v>212</v>
      </c>
      <c r="F640" t="s">
        <v>215</v>
      </c>
    </row>
    <row r="641" spans="1:6" x14ac:dyDescent="0.3">
      <c r="A641">
        <v>638</v>
      </c>
      <c r="B641" t="s">
        <v>214</v>
      </c>
      <c r="C641">
        <v>1085.3</v>
      </c>
      <c r="D641">
        <v>0</v>
      </c>
      <c r="E641" t="s">
        <v>212</v>
      </c>
      <c r="F641" t="s">
        <v>215</v>
      </c>
    </row>
    <row r="642" spans="1:6" x14ac:dyDescent="0.3">
      <c r="A642">
        <v>639</v>
      </c>
      <c r="B642" t="s">
        <v>214</v>
      </c>
      <c r="C642">
        <v>2301.3999999999996</v>
      </c>
      <c r="D642">
        <v>0</v>
      </c>
      <c r="E642" t="s">
        <v>212</v>
      </c>
      <c r="F642" t="s">
        <v>215</v>
      </c>
    </row>
    <row r="643" spans="1:6" x14ac:dyDescent="0.3">
      <c r="A643">
        <v>640</v>
      </c>
      <c r="B643" t="s">
        <v>214</v>
      </c>
      <c r="C643">
        <v>23</v>
      </c>
      <c r="D643">
        <v>0</v>
      </c>
      <c r="E643" t="s">
        <v>212</v>
      </c>
      <c r="F643" t="s">
        <v>215</v>
      </c>
    </row>
    <row r="644" spans="1:6" x14ac:dyDescent="0.3">
      <c r="A644">
        <v>641</v>
      </c>
      <c r="B644" t="s">
        <v>214</v>
      </c>
      <c r="C644">
        <v>41</v>
      </c>
      <c r="D644">
        <v>0</v>
      </c>
      <c r="E644" t="s">
        <v>212</v>
      </c>
      <c r="F644" t="s">
        <v>215</v>
      </c>
    </row>
    <row r="645" spans="1:6" x14ac:dyDescent="0.3">
      <c r="A645">
        <v>642</v>
      </c>
      <c r="B645" t="s">
        <v>214</v>
      </c>
      <c r="C645">
        <v>0</v>
      </c>
      <c r="D645">
        <v>0</v>
      </c>
      <c r="E645" t="s">
        <v>212</v>
      </c>
      <c r="F645" t="s">
        <v>215</v>
      </c>
    </row>
    <row r="646" spans="1:6" x14ac:dyDescent="0.3">
      <c r="A646">
        <v>643</v>
      </c>
      <c r="B646" t="s">
        <v>214</v>
      </c>
      <c r="C646">
        <v>1060.1299999999999</v>
      </c>
      <c r="D646">
        <v>0</v>
      </c>
      <c r="E646" t="s">
        <v>212</v>
      </c>
      <c r="F646" t="s">
        <v>215</v>
      </c>
    </row>
    <row r="647" spans="1:6" x14ac:dyDescent="0.3">
      <c r="A647">
        <v>644</v>
      </c>
      <c r="B647" t="s">
        <v>214</v>
      </c>
      <c r="C647">
        <v>27.5</v>
      </c>
      <c r="D647">
        <v>0</v>
      </c>
      <c r="E647" t="s">
        <v>212</v>
      </c>
      <c r="F647" t="s">
        <v>215</v>
      </c>
    </row>
    <row r="648" spans="1:6" x14ac:dyDescent="0.3">
      <c r="A648">
        <v>645</v>
      </c>
      <c r="B648" t="s">
        <v>214</v>
      </c>
      <c r="C648">
        <v>1343</v>
      </c>
      <c r="D648">
        <v>0</v>
      </c>
      <c r="E648" t="s">
        <v>212</v>
      </c>
      <c r="F648" t="s">
        <v>215</v>
      </c>
    </row>
    <row r="649" spans="1:6" x14ac:dyDescent="0.3">
      <c r="A649">
        <v>646</v>
      </c>
      <c r="B649" t="s">
        <v>214</v>
      </c>
      <c r="C649">
        <v>1392.73</v>
      </c>
      <c r="D649">
        <v>0</v>
      </c>
      <c r="E649" t="s">
        <v>212</v>
      </c>
      <c r="F649" t="s">
        <v>215</v>
      </c>
    </row>
    <row r="650" spans="1:6" x14ac:dyDescent="0.3">
      <c r="A650">
        <v>647</v>
      </c>
      <c r="B650" t="s">
        <v>214</v>
      </c>
      <c r="C650">
        <v>542.9</v>
      </c>
      <c r="D650">
        <v>0</v>
      </c>
      <c r="E650" t="s">
        <v>212</v>
      </c>
      <c r="F650" t="s">
        <v>215</v>
      </c>
    </row>
    <row r="651" spans="1:6" x14ac:dyDescent="0.3">
      <c r="A651">
        <v>648</v>
      </c>
      <c r="B651" t="s">
        <v>214</v>
      </c>
      <c r="C651">
        <v>68</v>
      </c>
      <c r="D651">
        <v>0</v>
      </c>
      <c r="E651" t="s">
        <v>212</v>
      </c>
      <c r="F651" t="s">
        <v>215</v>
      </c>
    </row>
    <row r="652" spans="1:6" x14ac:dyDescent="0.3">
      <c r="A652">
        <v>649</v>
      </c>
      <c r="B652" t="s">
        <v>214</v>
      </c>
      <c r="C652">
        <v>136</v>
      </c>
      <c r="D652">
        <v>0</v>
      </c>
      <c r="E652" t="s">
        <v>212</v>
      </c>
      <c r="F652" t="s">
        <v>215</v>
      </c>
    </row>
    <row r="653" spans="1:6" x14ac:dyDescent="0.3">
      <c r="A653">
        <v>650</v>
      </c>
      <c r="B653" t="s">
        <v>214</v>
      </c>
      <c r="C653">
        <v>1046.1299999999999</v>
      </c>
      <c r="D653">
        <v>0</v>
      </c>
      <c r="E653" t="s">
        <v>212</v>
      </c>
      <c r="F653" t="s">
        <v>215</v>
      </c>
    </row>
    <row r="654" spans="1:6" x14ac:dyDescent="0.3">
      <c r="A654">
        <v>651</v>
      </c>
      <c r="B654" t="s">
        <v>214</v>
      </c>
      <c r="C654">
        <v>1030.8</v>
      </c>
      <c r="D654">
        <v>0</v>
      </c>
      <c r="E654" t="s">
        <v>212</v>
      </c>
      <c r="F654" t="s">
        <v>215</v>
      </c>
    </row>
    <row r="655" spans="1:6" x14ac:dyDescent="0.3">
      <c r="A655">
        <v>652</v>
      </c>
      <c r="B655" t="s">
        <v>214</v>
      </c>
      <c r="C655">
        <v>27.5</v>
      </c>
      <c r="D655">
        <v>0</v>
      </c>
      <c r="E655" t="s">
        <v>212</v>
      </c>
      <c r="F655" t="s">
        <v>215</v>
      </c>
    </row>
    <row r="656" spans="1:6" x14ac:dyDescent="0.3">
      <c r="A656">
        <v>653</v>
      </c>
      <c r="B656" t="s">
        <v>214</v>
      </c>
      <c r="C656">
        <v>85.9</v>
      </c>
      <c r="D656">
        <v>0</v>
      </c>
      <c r="E656" t="s">
        <v>212</v>
      </c>
      <c r="F656" t="s">
        <v>215</v>
      </c>
    </row>
    <row r="657" spans="1:6" x14ac:dyDescent="0.3">
      <c r="A657">
        <v>654</v>
      </c>
      <c r="B657" t="s">
        <v>214</v>
      </c>
      <c r="C657">
        <v>1569.2</v>
      </c>
      <c r="D657">
        <v>0</v>
      </c>
      <c r="E657" t="s">
        <v>212</v>
      </c>
      <c r="F657" t="s">
        <v>215</v>
      </c>
    </row>
    <row r="658" spans="1:6" x14ac:dyDescent="0.3">
      <c r="A658">
        <v>655</v>
      </c>
      <c r="B658" t="s">
        <v>214</v>
      </c>
      <c r="C658">
        <v>68</v>
      </c>
      <c r="D658">
        <v>0</v>
      </c>
      <c r="E658" t="s">
        <v>212</v>
      </c>
      <c r="F658" t="s">
        <v>215</v>
      </c>
    </row>
    <row r="659" spans="1:6" x14ac:dyDescent="0.3">
      <c r="A659">
        <v>656</v>
      </c>
      <c r="B659" t="s">
        <v>214</v>
      </c>
      <c r="C659">
        <v>964</v>
      </c>
      <c r="D659">
        <v>0</v>
      </c>
      <c r="E659" t="s">
        <v>212</v>
      </c>
      <c r="F659" t="s">
        <v>215</v>
      </c>
    </row>
    <row r="660" spans="1:6" x14ac:dyDescent="0.3">
      <c r="A660">
        <v>657</v>
      </c>
      <c r="B660" t="s">
        <v>214</v>
      </c>
      <c r="C660">
        <v>68</v>
      </c>
      <c r="D660">
        <v>0</v>
      </c>
      <c r="E660" t="s">
        <v>212</v>
      </c>
      <c r="F660" t="s">
        <v>215</v>
      </c>
    </row>
    <row r="661" spans="1:6" x14ac:dyDescent="0.3">
      <c r="A661">
        <v>658</v>
      </c>
      <c r="B661" t="s">
        <v>214</v>
      </c>
      <c r="C661">
        <v>252.33</v>
      </c>
      <c r="D661">
        <v>0</v>
      </c>
      <c r="E661" t="s">
        <v>212</v>
      </c>
      <c r="F661" t="s">
        <v>215</v>
      </c>
    </row>
    <row r="662" spans="1:6" x14ac:dyDescent="0.3">
      <c r="A662">
        <v>659</v>
      </c>
      <c r="B662" t="s">
        <v>214</v>
      </c>
      <c r="C662">
        <v>68</v>
      </c>
      <c r="D662">
        <v>0</v>
      </c>
      <c r="E662" t="s">
        <v>212</v>
      </c>
      <c r="F662" t="s">
        <v>215</v>
      </c>
    </row>
    <row r="663" spans="1:6" x14ac:dyDescent="0.3">
      <c r="A663">
        <v>660</v>
      </c>
      <c r="B663" t="s">
        <v>214</v>
      </c>
      <c r="C663">
        <v>884</v>
      </c>
      <c r="D663">
        <v>0</v>
      </c>
      <c r="E663" t="s">
        <v>212</v>
      </c>
      <c r="F663" t="s">
        <v>215</v>
      </c>
    </row>
    <row r="664" spans="1:6" x14ac:dyDescent="0.3">
      <c r="A664">
        <v>661</v>
      </c>
      <c r="B664" t="s">
        <v>214</v>
      </c>
      <c r="C664">
        <v>160.17000000000002</v>
      </c>
      <c r="D664">
        <v>0</v>
      </c>
      <c r="E664" t="s">
        <v>212</v>
      </c>
      <c r="F664" t="s">
        <v>215</v>
      </c>
    </row>
    <row r="665" spans="1:6" x14ac:dyDescent="0.3">
      <c r="A665">
        <v>662</v>
      </c>
      <c r="B665" t="s">
        <v>214</v>
      </c>
      <c r="C665">
        <v>68</v>
      </c>
      <c r="D665">
        <v>0</v>
      </c>
      <c r="E665" t="s">
        <v>212</v>
      </c>
      <c r="F665" t="s">
        <v>215</v>
      </c>
    </row>
    <row r="666" spans="1:6" x14ac:dyDescent="0.3">
      <c r="A666">
        <v>663</v>
      </c>
      <c r="B666" t="s">
        <v>214</v>
      </c>
      <c r="C666">
        <v>68</v>
      </c>
      <c r="D666">
        <v>0</v>
      </c>
      <c r="E666" t="s">
        <v>212</v>
      </c>
      <c r="F666" t="s">
        <v>215</v>
      </c>
    </row>
    <row r="667" spans="1:6" x14ac:dyDescent="0.3">
      <c r="A667">
        <v>664</v>
      </c>
      <c r="B667" t="s">
        <v>214</v>
      </c>
      <c r="C667">
        <v>41</v>
      </c>
      <c r="D667">
        <v>0</v>
      </c>
      <c r="E667" t="s">
        <v>212</v>
      </c>
      <c r="F667" t="s">
        <v>215</v>
      </c>
    </row>
    <row r="668" spans="1:6" x14ac:dyDescent="0.3">
      <c r="A668">
        <v>665</v>
      </c>
      <c r="B668" t="s">
        <v>214</v>
      </c>
      <c r="C668">
        <v>375.1</v>
      </c>
      <c r="D668">
        <v>0</v>
      </c>
      <c r="E668" t="s">
        <v>212</v>
      </c>
      <c r="F668" t="s">
        <v>215</v>
      </c>
    </row>
    <row r="669" spans="1:6" x14ac:dyDescent="0.3">
      <c r="A669">
        <v>666</v>
      </c>
      <c r="B669" t="s">
        <v>214</v>
      </c>
      <c r="C669">
        <v>68</v>
      </c>
      <c r="D669">
        <v>0</v>
      </c>
      <c r="E669" t="s">
        <v>212</v>
      </c>
      <c r="F669" t="s">
        <v>215</v>
      </c>
    </row>
    <row r="670" spans="1:6" x14ac:dyDescent="0.3">
      <c r="A670">
        <v>667</v>
      </c>
      <c r="B670" t="s">
        <v>214</v>
      </c>
      <c r="C670">
        <v>68</v>
      </c>
      <c r="D670">
        <v>0</v>
      </c>
      <c r="E670" t="s">
        <v>212</v>
      </c>
      <c r="F670" t="s">
        <v>215</v>
      </c>
    </row>
    <row r="671" spans="1:6" x14ac:dyDescent="0.3">
      <c r="A671">
        <v>668</v>
      </c>
      <c r="B671" t="s">
        <v>214</v>
      </c>
      <c r="C671">
        <v>569.15</v>
      </c>
      <c r="D671">
        <v>0</v>
      </c>
      <c r="E671" t="s">
        <v>212</v>
      </c>
      <c r="F671" t="s">
        <v>215</v>
      </c>
    </row>
    <row r="672" spans="1:6" x14ac:dyDescent="0.3">
      <c r="A672">
        <v>669</v>
      </c>
      <c r="B672" t="s">
        <v>214</v>
      </c>
      <c r="C672">
        <v>68</v>
      </c>
      <c r="D672">
        <v>0</v>
      </c>
      <c r="E672" t="s">
        <v>212</v>
      </c>
      <c r="F672" t="s">
        <v>215</v>
      </c>
    </row>
    <row r="673" spans="1:6" x14ac:dyDescent="0.3">
      <c r="A673">
        <v>670</v>
      </c>
      <c r="B673" t="s">
        <v>214</v>
      </c>
      <c r="C673">
        <v>41</v>
      </c>
      <c r="D673">
        <v>0</v>
      </c>
      <c r="E673" t="s">
        <v>212</v>
      </c>
      <c r="F673" t="s">
        <v>215</v>
      </c>
    </row>
    <row r="674" spans="1:6" x14ac:dyDescent="0.3">
      <c r="A674">
        <v>671</v>
      </c>
      <c r="B674" t="s">
        <v>214</v>
      </c>
      <c r="C674">
        <v>68</v>
      </c>
      <c r="D674">
        <v>0</v>
      </c>
      <c r="E674" t="s">
        <v>212</v>
      </c>
      <c r="F674" t="s">
        <v>215</v>
      </c>
    </row>
    <row r="675" spans="1:6" x14ac:dyDescent="0.3">
      <c r="A675">
        <v>672</v>
      </c>
      <c r="B675" t="s">
        <v>214</v>
      </c>
      <c r="C675">
        <v>68</v>
      </c>
      <c r="D675">
        <v>0</v>
      </c>
      <c r="E675" t="s">
        <v>212</v>
      </c>
      <c r="F675" t="s">
        <v>215</v>
      </c>
    </row>
    <row r="676" spans="1:6" x14ac:dyDescent="0.3">
      <c r="A676">
        <v>673</v>
      </c>
      <c r="B676" t="s">
        <v>214</v>
      </c>
      <c r="C676">
        <v>68</v>
      </c>
      <c r="D676">
        <v>0</v>
      </c>
      <c r="E676" t="s">
        <v>212</v>
      </c>
      <c r="F676" t="s">
        <v>215</v>
      </c>
    </row>
    <row r="677" spans="1:6" x14ac:dyDescent="0.3">
      <c r="A677">
        <v>674</v>
      </c>
      <c r="B677" t="s">
        <v>214</v>
      </c>
      <c r="C677">
        <v>1713.5</v>
      </c>
      <c r="D677">
        <v>0</v>
      </c>
      <c r="E677" t="s">
        <v>212</v>
      </c>
      <c r="F677" t="s">
        <v>215</v>
      </c>
    </row>
    <row r="678" spans="1:6" x14ac:dyDescent="0.3">
      <c r="A678">
        <v>675</v>
      </c>
      <c r="B678" t="s">
        <v>214</v>
      </c>
      <c r="C678">
        <v>68</v>
      </c>
      <c r="D678">
        <v>0</v>
      </c>
      <c r="E678" t="s">
        <v>212</v>
      </c>
      <c r="F678" t="s">
        <v>215</v>
      </c>
    </row>
    <row r="679" spans="1:6" x14ac:dyDescent="0.3">
      <c r="A679">
        <v>676</v>
      </c>
      <c r="B679" t="s">
        <v>214</v>
      </c>
      <c r="C679">
        <v>68</v>
      </c>
      <c r="D679">
        <v>0</v>
      </c>
      <c r="E679" t="s">
        <v>212</v>
      </c>
      <c r="F679" t="s">
        <v>215</v>
      </c>
    </row>
    <row r="680" spans="1:6" x14ac:dyDescent="0.3">
      <c r="A680">
        <v>677</v>
      </c>
      <c r="B680" t="s">
        <v>214</v>
      </c>
      <c r="C680">
        <v>989.67</v>
      </c>
      <c r="D680">
        <v>0</v>
      </c>
      <c r="E680" t="s">
        <v>212</v>
      </c>
      <c r="F680" t="s">
        <v>215</v>
      </c>
    </row>
    <row r="681" spans="1:6" x14ac:dyDescent="0.3">
      <c r="A681">
        <v>678</v>
      </c>
      <c r="B681" t="s">
        <v>214</v>
      </c>
      <c r="C681">
        <v>0</v>
      </c>
      <c r="D681">
        <v>0</v>
      </c>
      <c r="E681" t="s">
        <v>212</v>
      </c>
      <c r="F681" t="s">
        <v>215</v>
      </c>
    </row>
    <row r="682" spans="1:6" x14ac:dyDescent="0.3">
      <c r="A682">
        <v>679</v>
      </c>
      <c r="B682" t="s">
        <v>214</v>
      </c>
      <c r="C682">
        <v>986.78</v>
      </c>
      <c r="D682">
        <v>0</v>
      </c>
      <c r="E682" t="s">
        <v>212</v>
      </c>
      <c r="F682" t="s">
        <v>215</v>
      </c>
    </row>
    <row r="683" spans="1:6" x14ac:dyDescent="0.3">
      <c r="A683">
        <v>680</v>
      </c>
      <c r="B683" t="s">
        <v>214</v>
      </c>
      <c r="C683">
        <v>160.17000000000002</v>
      </c>
      <c r="D683">
        <v>0</v>
      </c>
      <c r="E683" t="s">
        <v>212</v>
      </c>
      <c r="F683" t="s">
        <v>215</v>
      </c>
    </row>
    <row r="684" spans="1:6" x14ac:dyDescent="0.3">
      <c r="A684">
        <v>681</v>
      </c>
      <c r="B684" t="s">
        <v>214</v>
      </c>
      <c r="C684">
        <v>41</v>
      </c>
      <c r="D684">
        <v>0</v>
      </c>
      <c r="E684" t="s">
        <v>212</v>
      </c>
      <c r="F684" t="s">
        <v>215</v>
      </c>
    </row>
    <row r="685" spans="1:6" x14ac:dyDescent="0.3">
      <c r="A685">
        <v>682</v>
      </c>
      <c r="B685" t="s">
        <v>214</v>
      </c>
      <c r="C685">
        <v>151.53</v>
      </c>
      <c r="D685">
        <v>0</v>
      </c>
      <c r="E685" t="s">
        <v>212</v>
      </c>
      <c r="F685" t="s">
        <v>215</v>
      </c>
    </row>
    <row r="686" spans="1:6" x14ac:dyDescent="0.3">
      <c r="A686">
        <v>683</v>
      </c>
      <c r="B686" t="s">
        <v>214</v>
      </c>
      <c r="C686">
        <v>151.53</v>
      </c>
      <c r="D686">
        <v>0</v>
      </c>
      <c r="E686" t="s">
        <v>212</v>
      </c>
      <c r="F686" t="s">
        <v>215</v>
      </c>
    </row>
    <row r="687" spans="1:6" x14ac:dyDescent="0.3">
      <c r="A687">
        <v>684</v>
      </c>
      <c r="B687" t="s">
        <v>214</v>
      </c>
      <c r="C687">
        <v>1358.33</v>
      </c>
      <c r="D687">
        <v>0</v>
      </c>
      <c r="E687" t="s">
        <v>212</v>
      </c>
      <c r="F687" t="s">
        <v>215</v>
      </c>
    </row>
    <row r="688" spans="1:6" x14ac:dyDescent="0.3">
      <c r="A688">
        <v>685</v>
      </c>
      <c r="B688" t="s">
        <v>214</v>
      </c>
      <c r="C688">
        <v>54.5</v>
      </c>
      <c r="D688">
        <v>0</v>
      </c>
      <c r="E688" t="s">
        <v>212</v>
      </c>
      <c r="F688" t="s">
        <v>215</v>
      </c>
    </row>
    <row r="689" spans="1:6" x14ac:dyDescent="0.3">
      <c r="A689">
        <v>686</v>
      </c>
      <c r="B689" t="s">
        <v>214</v>
      </c>
      <c r="C689">
        <v>68</v>
      </c>
      <c r="D689">
        <v>0</v>
      </c>
      <c r="E689" t="s">
        <v>212</v>
      </c>
      <c r="F689" t="s">
        <v>215</v>
      </c>
    </row>
    <row r="690" spans="1:6" x14ac:dyDescent="0.3">
      <c r="A690">
        <v>687</v>
      </c>
      <c r="B690" t="s">
        <v>214</v>
      </c>
      <c r="C690">
        <v>68</v>
      </c>
      <c r="D690">
        <v>0</v>
      </c>
      <c r="E690" t="s">
        <v>212</v>
      </c>
      <c r="F690" t="s">
        <v>215</v>
      </c>
    </row>
    <row r="691" spans="1:6" x14ac:dyDescent="0.3">
      <c r="A691">
        <v>688</v>
      </c>
      <c r="B691" t="s">
        <v>214</v>
      </c>
      <c r="C691">
        <v>68</v>
      </c>
      <c r="D691">
        <v>0</v>
      </c>
      <c r="E691" t="s">
        <v>212</v>
      </c>
      <c r="F691" t="s">
        <v>215</v>
      </c>
    </row>
    <row r="692" spans="1:6" x14ac:dyDescent="0.3">
      <c r="A692">
        <v>689</v>
      </c>
      <c r="B692" t="s">
        <v>214</v>
      </c>
      <c r="C692">
        <v>1056.8</v>
      </c>
      <c r="D692">
        <v>0</v>
      </c>
      <c r="E692" t="s">
        <v>212</v>
      </c>
      <c r="F692" t="s">
        <v>215</v>
      </c>
    </row>
    <row r="693" spans="1:6" x14ac:dyDescent="0.3">
      <c r="A693">
        <v>690</v>
      </c>
      <c r="B693" t="s">
        <v>214</v>
      </c>
      <c r="C693">
        <v>252.33</v>
      </c>
      <c r="D693">
        <v>0</v>
      </c>
      <c r="E693" t="s">
        <v>212</v>
      </c>
      <c r="F693" t="s">
        <v>215</v>
      </c>
    </row>
    <row r="694" spans="1:6" x14ac:dyDescent="0.3">
      <c r="A694">
        <v>691</v>
      </c>
      <c r="B694" t="s">
        <v>214</v>
      </c>
      <c r="C694">
        <v>68</v>
      </c>
      <c r="D694">
        <v>0</v>
      </c>
      <c r="E694" t="s">
        <v>212</v>
      </c>
      <c r="F694" t="s">
        <v>215</v>
      </c>
    </row>
    <row r="695" spans="1:6" x14ac:dyDescent="0.3">
      <c r="A695">
        <v>692</v>
      </c>
      <c r="B695" t="s">
        <v>214</v>
      </c>
      <c r="C695">
        <v>989.67</v>
      </c>
      <c r="D695">
        <v>0</v>
      </c>
      <c r="E695" t="s">
        <v>212</v>
      </c>
      <c r="F695" t="s">
        <v>215</v>
      </c>
    </row>
    <row r="696" spans="1:6" x14ac:dyDescent="0.3">
      <c r="A696">
        <v>693</v>
      </c>
      <c r="B696" t="s">
        <v>214</v>
      </c>
      <c r="C696">
        <v>68</v>
      </c>
      <c r="D696">
        <v>0</v>
      </c>
      <c r="E696" t="s">
        <v>212</v>
      </c>
      <c r="F696" t="s">
        <v>215</v>
      </c>
    </row>
    <row r="697" spans="1:6" x14ac:dyDescent="0.3">
      <c r="A697">
        <v>694</v>
      </c>
      <c r="B697" t="s">
        <v>214</v>
      </c>
      <c r="C697">
        <v>1358.33</v>
      </c>
      <c r="D697">
        <v>0</v>
      </c>
      <c r="E697" t="s">
        <v>212</v>
      </c>
      <c r="F697" t="s">
        <v>215</v>
      </c>
    </row>
    <row r="698" spans="1:6" x14ac:dyDescent="0.3">
      <c r="A698">
        <v>695</v>
      </c>
      <c r="B698" t="s">
        <v>214</v>
      </c>
      <c r="C698">
        <v>528.82999999999993</v>
      </c>
      <c r="D698">
        <v>0</v>
      </c>
      <c r="E698" t="s">
        <v>212</v>
      </c>
      <c r="F698" t="s">
        <v>215</v>
      </c>
    </row>
    <row r="699" spans="1:6" x14ac:dyDescent="0.3">
      <c r="A699">
        <v>696</v>
      </c>
      <c r="B699" t="s">
        <v>214</v>
      </c>
      <c r="C699">
        <v>160.17000000000002</v>
      </c>
      <c r="D699">
        <v>0</v>
      </c>
      <c r="E699" t="s">
        <v>212</v>
      </c>
      <c r="F699" t="s">
        <v>215</v>
      </c>
    </row>
    <row r="700" spans="1:6" x14ac:dyDescent="0.3">
      <c r="A700">
        <v>697</v>
      </c>
      <c r="B700" t="s">
        <v>214</v>
      </c>
      <c r="C700">
        <v>1358.33</v>
      </c>
      <c r="D700">
        <v>0</v>
      </c>
      <c r="E700" t="s">
        <v>212</v>
      </c>
      <c r="F700" t="s">
        <v>215</v>
      </c>
    </row>
    <row r="701" spans="1:6" x14ac:dyDescent="0.3">
      <c r="A701">
        <v>698</v>
      </c>
      <c r="B701" t="s">
        <v>214</v>
      </c>
      <c r="C701">
        <v>68</v>
      </c>
      <c r="D701">
        <v>0</v>
      </c>
      <c r="E701" t="s">
        <v>212</v>
      </c>
      <c r="F701" t="s">
        <v>215</v>
      </c>
    </row>
    <row r="702" spans="1:6" x14ac:dyDescent="0.3">
      <c r="A702">
        <v>699</v>
      </c>
      <c r="B702" t="s">
        <v>214</v>
      </c>
      <c r="C702">
        <v>68</v>
      </c>
      <c r="D702">
        <v>0</v>
      </c>
      <c r="E702" t="s">
        <v>212</v>
      </c>
      <c r="F702" t="s">
        <v>215</v>
      </c>
    </row>
    <row r="703" spans="1:6" x14ac:dyDescent="0.3">
      <c r="A703">
        <v>700</v>
      </c>
      <c r="B703" t="s">
        <v>214</v>
      </c>
      <c r="C703">
        <v>68</v>
      </c>
      <c r="D703">
        <v>0</v>
      </c>
      <c r="E703" t="s">
        <v>212</v>
      </c>
      <c r="F703" t="s">
        <v>215</v>
      </c>
    </row>
    <row r="704" spans="1:6" x14ac:dyDescent="0.3">
      <c r="A704">
        <v>701</v>
      </c>
      <c r="B704" t="s">
        <v>214</v>
      </c>
      <c r="C704">
        <v>68</v>
      </c>
      <c r="D704">
        <v>0</v>
      </c>
      <c r="E704" t="s">
        <v>212</v>
      </c>
      <c r="F704" t="s">
        <v>215</v>
      </c>
    </row>
    <row r="705" spans="1:6" x14ac:dyDescent="0.3">
      <c r="A705">
        <v>702</v>
      </c>
      <c r="B705" t="s">
        <v>214</v>
      </c>
      <c r="C705">
        <v>68</v>
      </c>
      <c r="D705">
        <v>0</v>
      </c>
      <c r="E705" t="s">
        <v>212</v>
      </c>
      <c r="F705" t="s">
        <v>215</v>
      </c>
    </row>
    <row r="706" spans="1:6" x14ac:dyDescent="0.3">
      <c r="A706">
        <v>703</v>
      </c>
      <c r="B706" t="s">
        <v>214</v>
      </c>
      <c r="C706">
        <v>68</v>
      </c>
      <c r="D706">
        <v>0</v>
      </c>
      <c r="E706" t="s">
        <v>212</v>
      </c>
      <c r="F706" t="s">
        <v>215</v>
      </c>
    </row>
    <row r="707" spans="1:6" x14ac:dyDescent="0.3">
      <c r="A707">
        <v>704</v>
      </c>
      <c r="B707" t="s">
        <v>214</v>
      </c>
      <c r="C707">
        <v>68</v>
      </c>
      <c r="D707">
        <v>0</v>
      </c>
      <c r="E707" t="s">
        <v>212</v>
      </c>
      <c r="F707" t="s">
        <v>215</v>
      </c>
    </row>
    <row r="708" spans="1:6" x14ac:dyDescent="0.3">
      <c r="A708">
        <v>705</v>
      </c>
      <c r="B708" t="s">
        <v>214</v>
      </c>
      <c r="C708">
        <v>151.53</v>
      </c>
      <c r="D708">
        <v>0</v>
      </c>
      <c r="E708" t="s">
        <v>212</v>
      </c>
      <c r="F708" t="s">
        <v>215</v>
      </c>
    </row>
    <row r="709" spans="1:6" x14ac:dyDescent="0.3">
      <c r="A709">
        <v>706</v>
      </c>
      <c r="B709" t="s">
        <v>214</v>
      </c>
      <c r="C709">
        <v>68</v>
      </c>
      <c r="D709">
        <v>0</v>
      </c>
      <c r="E709" t="s">
        <v>212</v>
      </c>
      <c r="F709" t="s">
        <v>215</v>
      </c>
    </row>
    <row r="710" spans="1:6" x14ac:dyDescent="0.3">
      <c r="A710">
        <v>707</v>
      </c>
      <c r="B710" t="s">
        <v>214</v>
      </c>
      <c r="C710">
        <v>68</v>
      </c>
      <c r="D710">
        <v>0</v>
      </c>
      <c r="E710" t="s">
        <v>212</v>
      </c>
      <c r="F710" t="s">
        <v>215</v>
      </c>
    </row>
    <row r="711" spans="1:6" x14ac:dyDescent="0.3">
      <c r="A711">
        <v>708</v>
      </c>
      <c r="B711" t="s">
        <v>214</v>
      </c>
      <c r="C711">
        <v>235.05</v>
      </c>
      <c r="D711">
        <v>0</v>
      </c>
      <c r="E711" t="s">
        <v>212</v>
      </c>
      <c r="F711" t="s">
        <v>215</v>
      </c>
    </row>
    <row r="712" spans="1:6" x14ac:dyDescent="0.3">
      <c r="A712">
        <v>709</v>
      </c>
      <c r="B712" t="s">
        <v>214</v>
      </c>
      <c r="C712">
        <v>68</v>
      </c>
      <c r="D712">
        <v>0</v>
      </c>
      <c r="E712" t="s">
        <v>212</v>
      </c>
      <c r="F712" t="s">
        <v>215</v>
      </c>
    </row>
    <row r="713" spans="1:6" x14ac:dyDescent="0.3">
      <c r="A713">
        <v>710</v>
      </c>
      <c r="B713" t="s">
        <v>214</v>
      </c>
      <c r="C713">
        <v>68</v>
      </c>
      <c r="D713">
        <v>0</v>
      </c>
      <c r="E713" t="s">
        <v>212</v>
      </c>
      <c r="F713" t="s">
        <v>215</v>
      </c>
    </row>
    <row r="714" spans="1:6" x14ac:dyDescent="0.3">
      <c r="A714">
        <v>711</v>
      </c>
      <c r="B714" t="s">
        <v>214</v>
      </c>
      <c r="C714">
        <v>1884.33</v>
      </c>
      <c r="D714">
        <v>0</v>
      </c>
      <c r="E714" t="s">
        <v>212</v>
      </c>
      <c r="F714" t="s">
        <v>215</v>
      </c>
    </row>
    <row r="715" spans="1:6" x14ac:dyDescent="0.3">
      <c r="A715">
        <v>712</v>
      </c>
      <c r="B715" t="s">
        <v>214</v>
      </c>
      <c r="C715">
        <v>160.17000000000002</v>
      </c>
      <c r="D715">
        <v>0</v>
      </c>
      <c r="E715" t="s">
        <v>212</v>
      </c>
      <c r="F715" t="s">
        <v>215</v>
      </c>
    </row>
    <row r="716" spans="1:6" x14ac:dyDescent="0.3">
      <c r="A716">
        <v>713</v>
      </c>
      <c r="B716" t="s">
        <v>214</v>
      </c>
      <c r="C716">
        <v>859.78</v>
      </c>
      <c r="D716">
        <v>0</v>
      </c>
      <c r="E716" t="s">
        <v>212</v>
      </c>
      <c r="F716" t="s">
        <v>215</v>
      </c>
    </row>
    <row r="717" spans="1:6" x14ac:dyDescent="0.3">
      <c r="A717">
        <v>714</v>
      </c>
      <c r="B717" t="s">
        <v>214</v>
      </c>
      <c r="C717">
        <v>68</v>
      </c>
      <c r="D717">
        <v>0</v>
      </c>
      <c r="E717" t="s">
        <v>212</v>
      </c>
      <c r="F717" t="s">
        <v>215</v>
      </c>
    </row>
    <row r="718" spans="1:6" x14ac:dyDescent="0.3">
      <c r="A718">
        <v>715</v>
      </c>
      <c r="B718" t="s">
        <v>214</v>
      </c>
      <c r="C718">
        <v>1571.45</v>
      </c>
      <c r="D718">
        <v>0</v>
      </c>
      <c r="E718" t="s">
        <v>212</v>
      </c>
      <c r="F718" t="s">
        <v>215</v>
      </c>
    </row>
    <row r="719" spans="1:6" x14ac:dyDescent="0.3">
      <c r="A719">
        <v>716</v>
      </c>
      <c r="B719" t="s">
        <v>214</v>
      </c>
      <c r="C719">
        <v>235.05</v>
      </c>
      <c r="D719">
        <v>0</v>
      </c>
      <c r="E719" t="s">
        <v>212</v>
      </c>
      <c r="F719" t="s">
        <v>215</v>
      </c>
    </row>
    <row r="720" spans="1:6" x14ac:dyDescent="0.3">
      <c r="A720">
        <v>717</v>
      </c>
      <c r="B720" t="s">
        <v>214</v>
      </c>
      <c r="C720">
        <v>1358.33</v>
      </c>
      <c r="D720">
        <v>0</v>
      </c>
      <c r="E720" t="s">
        <v>212</v>
      </c>
      <c r="F720" t="s">
        <v>215</v>
      </c>
    </row>
    <row r="721" spans="1:6" x14ac:dyDescent="0.3">
      <c r="A721">
        <v>718</v>
      </c>
      <c r="B721" t="s">
        <v>214</v>
      </c>
      <c r="C721">
        <v>68</v>
      </c>
      <c r="D721">
        <v>0</v>
      </c>
      <c r="E721" t="s">
        <v>212</v>
      </c>
      <c r="F721" t="s">
        <v>215</v>
      </c>
    </row>
    <row r="722" spans="1:6" x14ac:dyDescent="0.3">
      <c r="A722">
        <v>719</v>
      </c>
      <c r="B722" t="s">
        <v>214</v>
      </c>
      <c r="C722">
        <v>68</v>
      </c>
      <c r="D722">
        <v>0</v>
      </c>
      <c r="E722" t="s">
        <v>212</v>
      </c>
      <c r="F722" t="s">
        <v>215</v>
      </c>
    </row>
    <row r="723" spans="1:6" x14ac:dyDescent="0.3">
      <c r="A723">
        <v>720</v>
      </c>
      <c r="B723" t="s">
        <v>214</v>
      </c>
      <c r="C723">
        <v>897.5</v>
      </c>
      <c r="D723">
        <v>0</v>
      </c>
      <c r="E723" t="s">
        <v>212</v>
      </c>
      <c r="F723" t="s">
        <v>215</v>
      </c>
    </row>
    <row r="724" spans="1:6" x14ac:dyDescent="0.3">
      <c r="A724">
        <v>721</v>
      </c>
      <c r="B724" t="s">
        <v>214</v>
      </c>
      <c r="C724">
        <v>68</v>
      </c>
      <c r="D724">
        <v>0</v>
      </c>
      <c r="E724" t="s">
        <v>212</v>
      </c>
      <c r="F724" t="s">
        <v>215</v>
      </c>
    </row>
    <row r="725" spans="1:6" x14ac:dyDescent="0.3">
      <c r="A725">
        <v>722</v>
      </c>
      <c r="B725" t="s">
        <v>214</v>
      </c>
      <c r="C725">
        <v>68</v>
      </c>
      <c r="D725">
        <v>0</v>
      </c>
      <c r="E725" t="s">
        <v>212</v>
      </c>
      <c r="F725" t="s">
        <v>215</v>
      </c>
    </row>
    <row r="726" spans="1:6" x14ac:dyDescent="0.3">
      <c r="A726">
        <v>723</v>
      </c>
      <c r="B726" t="s">
        <v>214</v>
      </c>
      <c r="C726">
        <v>68</v>
      </c>
      <c r="D726">
        <v>0</v>
      </c>
      <c r="E726" t="s">
        <v>212</v>
      </c>
      <c r="F726" t="s">
        <v>215</v>
      </c>
    </row>
    <row r="727" spans="1:6" x14ac:dyDescent="0.3">
      <c r="A727">
        <v>724</v>
      </c>
      <c r="B727" t="s">
        <v>214</v>
      </c>
      <c r="C727">
        <v>1244</v>
      </c>
      <c r="D727">
        <v>0</v>
      </c>
      <c r="E727" t="s">
        <v>212</v>
      </c>
      <c r="F727" t="s">
        <v>215</v>
      </c>
    </row>
    <row r="728" spans="1:6" x14ac:dyDescent="0.3">
      <c r="A728">
        <v>725</v>
      </c>
      <c r="B728" t="s">
        <v>214</v>
      </c>
      <c r="C728">
        <v>68</v>
      </c>
      <c r="D728">
        <v>0</v>
      </c>
      <c r="E728" t="s">
        <v>212</v>
      </c>
      <c r="F728" t="s">
        <v>215</v>
      </c>
    </row>
    <row r="729" spans="1:6" x14ac:dyDescent="0.3">
      <c r="A729">
        <v>726</v>
      </c>
      <c r="B729" t="s">
        <v>214</v>
      </c>
      <c r="C729">
        <v>1070.3</v>
      </c>
      <c r="D729">
        <v>0</v>
      </c>
      <c r="E729" t="s">
        <v>212</v>
      </c>
      <c r="F729" t="s">
        <v>215</v>
      </c>
    </row>
    <row r="730" spans="1:6" x14ac:dyDescent="0.3">
      <c r="A730">
        <v>727</v>
      </c>
      <c r="B730" t="s">
        <v>214</v>
      </c>
      <c r="C730">
        <v>54.5</v>
      </c>
      <c r="D730">
        <v>0</v>
      </c>
      <c r="E730" t="s">
        <v>212</v>
      </c>
      <c r="F730" t="s">
        <v>215</v>
      </c>
    </row>
    <row r="731" spans="1:6" x14ac:dyDescent="0.3">
      <c r="A731">
        <v>728</v>
      </c>
      <c r="B731" t="s">
        <v>214</v>
      </c>
      <c r="C731">
        <v>783.5</v>
      </c>
      <c r="D731">
        <v>0</v>
      </c>
      <c r="E731" t="s">
        <v>212</v>
      </c>
      <c r="F731" t="s">
        <v>215</v>
      </c>
    </row>
    <row r="732" spans="1:6" x14ac:dyDescent="0.3">
      <c r="A732">
        <v>729</v>
      </c>
      <c r="B732" t="s">
        <v>214</v>
      </c>
      <c r="C732">
        <v>736.2</v>
      </c>
      <c r="D732">
        <v>0</v>
      </c>
      <c r="E732" t="s">
        <v>212</v>
      </c>
      <c r="F732" t="s">
        <v>215</v>
      </c>
    </row>
    <row r="733" spans="1:6" x14ac:dyDescent="0.3">
      <c r="A733">
        <v>730</v>
      </c>
      <c r="B733" t="s">
        <v>214</v>
      </c>
      <c r="C733">
        <v>68</v>
      </c>
      <c r="D733">
        <v>0</v>
      </c>
      <c r="E733" t="s">
        <v>212</v>
      </c>
      <c r="F733" t="s">
        <v>215</v>
      </c>
    </row>
    <row r="734" spans="1:6" x14ac:dyDescent="0.3">
      <c r="A734">
        <v>731</v>
      </c>
      <c r="B734" t="s">
        <v>214</v>
      </c>
      <c r="C734">
        <v>252.33</v>
      </c>
      <c r="D734">
        <v>0</v>
      </c>
      <c r="E734" t="s">
        <v>212</v>
      </c>
      <c r="F734" t="s">
        <v>215</v>
      </c>
    </row>
    <row r="735" spans="1:6" x14ac:dyDescent="0.3">
      <c r="A735">
        <v>732</v>
      </c>
      <c r="B735" t="s">
        <v>214</v>
      </c>
      <c r="C735">
        <v>1450.5</v>
      </c>
      <c r="D735">
        <v>0</v>
      </c>
      <c r="E735" t="s">
        <v>212</v>
      </c>
      <c r="F735" t="s">
        <v>215</v>
      </c>
    </row>
    <row r="736" spans="1:6" x14ac:dyDescent="0.3">
      <c r="A736">
        <v>733</v>
      </c>
      <c r="B736" t="s">
        <v>214</v>
      </c>
      <c r="C736">
        <v>68</v>
      </c>
      <c r="D736">
        <v>0</v>
      </c>
      <c r="E736" t="s">
        <v>212</v>
      </c>
      <c r="F736" t="s">
        <v>215</v>
      </c>
    </row>
    <row r="737" spans="1:6" x14ac:dyDescent="0.3">
      <c r="A737">
        <v>734</v>
      </c>
      <c r="B737" t="s">
        <v>214</v>
      </c>
      <c r="C737">
        <v>68</v>
      </c>
      <c r="D737">
        <v>0</v>
      </c>
      <c r="E737" t="s">
        <v>212</v>
      </c>
      <c r="F737" t="s">
        <v>215</v>
      </c>
    </row>
    <row r="738" spans="1:6" x14ac:dyDescent="0.3">
      <c r="A738">
        <v>735</v>
      </c>
      <c r="B738" t="s">
        <v>214</v>
      </c>
      <c r="C738">
        <v>68</v>
      </c>
      <c r="D738">
        <v>0</v>
      </c>
      <c r="E738" t="s">
        <v>212</v>
      </c>
      <c r="F738" t="s">
        <v>215</v>
      </c>
    </row>
    <row r="739" spans="1:6" x14ac:dyDescent="0.3">
      <c r="A739">
        <v>736</v>
      </c>
      <c r="B739" t="s">
        <v>214</v>
      </c>
      <c r="C739">
        <v>68</v>
      </c>
      <c r="D739">
        <v>0</v>
      </c>
      <c r="E739" t="s">
        <v>212</v>
      </c>
      <c r="F739" t="s">
        <v>215</v>
      </c>
    </row>
    <row r="740" spans="1:6" x14ac:dyDescent="0.3">
      <c r="A740">
        <v>737</v>
      </c>
      <c r="B740" t="s">
        <v>214</v>
      </c>
      <c r="C740">
        <v>68</v>
      </c>
      <c r="D740">
        <v>0</v>
      </c>
      <c r="E740" t="s">
        <v>212</v>
      </c>
      <c r="F740" t="s">
        <v>215</v>
      </c>
    </row>
    <row r="741" spans="1:6" x14ac:dyDescent="0.3">
      <c r="A741">
        <v>738</v>
      </c>
      <c r="B741" t="s">
        <v>214</v>
      </c>
      <c r="C741">
        <v>68</v>
      </c>
      <c r="D741">
        <v>0</v>
      </c>
      <c r="E741" t="s">
        <v>212</v>
      </c>
      <c r="F741" t="s">
        <v>215</v>
      </c>
    </row>
    <row r="742" spans="1:6" x14ac:dyDescent="0.3">
      <c r="A742">
        <v>739</v>
      </c>
      <c r="B742" t="s">
        <v>214</v>
      </c>
      <c r="C742">
        <v>23</v>
      </c>
      <c r="D742">
        <v>0</v>
      </c>
      <c r="E742" t="s">
        <v>212</v>
      </c>
      <c r="F742" t="s">
        <v>215</v>
      </c>
    </row>
    <row r="743" spans="1:6" x14ac:dyDescent="0.3">
      <c r="A743">
        <v>740</v>
      </c>
      <c r="B743" t="s">
        <v>214</v>
      </c>
      <c r="C743">
        <v>68</v>
      </c>
      <c r="D743">
        <v>0</v>
      </c>
      <c r="E743" t="s">
        <v>212</v>
      </c>
      <c r="F743" t="s">
        <v>215</v>
      </c>
    </row>
    <row r="744" spans="1:6" x14ac:dyDescent="0.3">
      <c r="A744">
        <v>741</v>
      </c>
      <c r="B744" t="s">
        <v>214</v>
      </c>
      <c r="C744">
        <v>331</v>
      </c>
      <c r="D744">
        <v>0</v>
      </c>
      <c r="E744" t="s">
        <v>212</v>
      </c>
      <c r="F744" t="s">
        <v>215</v>
      </c>
    </row>
    <row r="745" spans="1:6" x14ac:dyDescent="0.3">
      <c r="A745">
        <v>742</v>
      </c>
      <c r="B745" t="s">
        <v>214</v>
      </c>
      <c r="C745">
        <v>68</v>
      </c>
      <c r="D745">
        <v>0</v>
      </c>
      <c r="E745" t="s">
        <v>212</v>
      </c>
      <c r="F745" t="s">
        <v>215</v>
      </c>
    </row>
    <row r="746" spans="1:6" x14ac:dyDescent="0.3">
      <c r="A746">
        <v>743</v>
      </c>
      <c r="B746" t="s">
        <v>214</v>
      </c>
      <c r="C746">
        <v>41</v>
      </c>
      <c r="D746">
        <v>0</v>
      </c>
      <c r="E746" t="s">
        <v>212</v>
      </c>
      <c r="F746" t="s">
        <v>215</v>
      </c>
    </row>
    <row r="747" spans="1:6" x14ac:dyDescent="0.3">
      <c r="A747">
        <v>744</v>
      </c>
      <c r="B747" t="s">
        <v>214</v>
      </c>
      <c r="C747">
        <v>68</v>
      </c>
      <c r="D747">
        <v>0</v>
      </c>
      <c r="E747" t="s">
        <v>212</v>
      </c>
      <c r="F747" t="s">
        <v>215</v>
      </c>
    </row>
    <row r="748" spans="1:6" x14ac:dyDescent="0.3">
      <c r="A748">
        <v>745</v>
      </c>
      <c r="B748" t="s">
        <v>214</v>
      </c>
      <c r="C748">
        <v>989.67</v>
      </c>
      <c r="D748">
        <v>0</v>
      </c>
      <c r="E748" t="s">
        <v>212</v>
      </c>
      <c r="F748" t="s">
        <v>215</v>
      </c>
    </row>
    <row r="749" spans="1:6" x14ac:dyDescent="0.3">
      <c r="A749">
        <v>746</v>
      </c>
      <c r="B749" t="s">
        <v>214</v>
      </c>
      <c r="C749">
        <v>68</v>
      </c>
      <c r="D749">
        <v>0</v>
      </c>
      <c r="E749" t="s">
        <v>212</v>
      </c>
      <c r="F749" t="s">
        <v>215</v>
      </c>
    </row>
    <row r="750" spans="1:6" x14ac:dyDescent="0.3">
      <c r="A750">
        <v>747</v>
      </c>
      <c r="B750" t="s">
        <v>214</v>
      </c>
      <c r="C750">
        <v>68</v>
      </c>
      <c r="D750">
        <v>0</v>
      </c>
      <c r="E750" t="s">
        <v>212</v>
      </c>
      <c r="F750" t="s">
        <v>215</v>
      </c>
    </row>
    <row r="751" spans="1:6" x14ac:dyDescent="0.3">
      <c r="A751">
        <v>748</v>
      </c>
      <c r="B751" t="s">
        <v>214</v>
      </c>
      <c r="C751">
        <v>318.58000000000004</v>
      </c>
      <c r="D751">
        <v>0</v>
      </c>
      <c r="E751" t="s">
        <v>212</v>
      </c>
      <c r="F751" t="s">
        <v>215</v>
      </c>
    </row>
    <row r="752" spans="1:6" x14ac:dyDescent="0.3">
      <c r="A752">
        <v>749</v>
      </c>
      <c r="B752" t="s">
        <v>214</v>
      </c>
      <c r="C752">
        <v>0</v>
      </c>
      <c r="D752">
        <v>0</v>
      </c>
      <c r="E752" t="s">
        <v>212</v>
      </c>
      <c r="F752" t="s">
        <v>215</v>
      </c>
    </row>
    <row r="753" spans="1:6" x14ac:dyDescent="0.3">
      <c r="A753">
        <v>750</v>
      </c>
      <c r="B753" t="s">
        <v>214</v>
      </c>
      <c r="C753">
        <v>1423.5</v>
      </c>
      <c r="D753">
        <v>0</v>
      </c>
      <c r="E753" t="s">
        <v>212</v>
      </c>
      <c r="F753" t="s">
        <v>215</v>
      </c>
    </row>
    <row r="754" spans="1:6" x14ac:dyDescent="0.3">
      <c r="A754">
        <v>751</v>
      </c>
      <c r="B754" t="s">
        <v>214</v>
      </c>
      <c r="C754">
        <v>68</v>
      </c>
      <c r="D754">
        <v>0</v>
      </c>
      <c r="E754" t="s">
        <v>212</v>
      </c>
      <c r="F754" t="s">
        <v>215</v>
      </c>
    </row>
    <row r="755" spans="1:6" x14ac:dyDescent="0.3">
      <c r="A755">
        <v>752</v>
      </c>
      <c r="B755" t="s">
        <v>214</v>
      </c>
      <c r="C755">
        <v>68</v>
      </c>
      <c r="D755">
        <v>0</v>
      </c>
      <c r="E755" t="s">
        <v>212</v>
      </c>
      <c r="F755" t="s">
        <v>215</v>
      </c>
    </row>
    <row r="756" spans="1:6" x14ac:dyDescent="0.3">
      <c r="A756">
        <v>753</v>
      </c>
      <c r="B756" t="s">
        <v>214</v>
      </c>
      <c r="C756">
        <v>68</v>
      </c>
      <c r="D756">
        <v>0</v>
      </c>
      <c r="E756" t="s">
        <v>212</v>
      </c>
      <c r="F756" t="s">
        <v>215</v>
      </c>
    </row>
    <row r="757" spans="1:6" x14ac:dyDescent="0.3">
      <c r="A757">
        <v>754</v>
      </c>
      <c r="B757" t="s">
        <v>214</v>
      </c>
      <c r="C757">
        <v>796</v>
      </c>
      <c r="D757">
        <v>0</v>
      </c>
      <c r="E757" t="s">
        <v>212</v>
      </c>
      <c r="F757" t="s">
        <v>215</v>
      </c>
    </row>
    <row r="758" spans="1:6" x14ac:dyDescent="0.3">
      <c r="A758">
        <v>755</v>
      </c>
      <c r="B758" t="s">
        <v>214</v>
      </c>
      <c r="C758">
        <v>68</v>
      </c>
      <c r="D758">
        <v>0</v>
      </c>
      <c r="E758" t="s">
        <v>212</v>
      </c>
      <c r="F758" t="s">
        <v>215</v>
      </c>
    </row>
    <row r="759" spans="1:6" x14ac:dyDescent="0.3">
      <c r="A759">
        <v>756</v>
      </c>
      <c r="B759" t="s">
        <v>214</v>
      </c>
      <c r="C759">
        <v>54.5</v>
      </c>
      <c r="D759">
        <v>0</v>
      </c>
      <c r="E759" t="s">
        <v>212</v>
      </c>
      <c r="F759" t="s">
        <v>215</v>
      </c>
    </row>
    <row r="760" spans="1:6" x14ac:dyDescent="0.3">
      <c r="A760">
        <v>757</v>
      </c>
      <c r="B760" t="s">
        <v>214</v>
      </c>
      <c r="C760">
        <v>1358.33</v>
      </c>
      <c r="D760">
        <v>0</v>
      </c>
      <c r="E760" t="s">
        <v>212</v>
      </c>
      <c r="F760" t="s">
        <v>215</v>
      </c>
    </row>
    <row r="761" spans="1:6" x14ac:dyDescent="0.3">
      <c r="A761">
        <v>758</v>
      </c>
      <c r="B761" t="s">
        <v>214</v>
      </c>
      <c r="C761">
        <v>402.1</v>
      </c>
      <c r="D761">
        <v>0</v>
      </c>
      <c r="E761" t="s">
        <v>212</v>
      </c>
      <c r="F761" t="s">
        <v>215</v>
      </c>
    </row>
    <row r="762" spans="1:6" x14ac:dyDescent="0.3">
      <c r="A762">
        <v>759</v>
      </c>
      <c r="B762" t="s">
        <v>214</v>
      </c>
      <c r="C762">
        <v>68</v>
      </c>
      <c r="D762">
        <v>0</v>
      </c>
      <c r="E762" t="s">
        <v>212</v>
      </c>
      <c r="F762" t="s">
        <v>215</v>
      </c>
    </row>
    <row r="763" spans="1:6" x14ac:dyDescent="0.3">
      <c r="A763">
        <v>760</v>
      </c>
      <c r="B763" t="s">
        <v>214</v>
      </c>
      <c r="C763">
        <v>68</v>
      </c>
      <c r="D763">
        <v>0</v>
      </c>
      <c r="E763" t="s">
        <v>212</v>
      </c>
      <c r="F763" t="s">
        <v>215</v>
      </c>
    </row>
    <row r="764" spans="1:6" x14ac:dyDescent="0.3">
      <c r="A764">
        <v>761</v>
      </c>
      <c r="B764" t="s">
        <v>214</v>
      </c>
      <c r="C764">
        <v>668.2</v>
      </c>
      <c r="D764">
        <v>0</v>
      </c>
      <c r="E764" t="s">
        <v>212</v>
      </c>
      <c r="F764" t="s">
        <v>215</v>
      </c>
    </row>
    <row r="765" spans="1:6" x14ac:dyDescent="0.3">
      <c r="A765">
        <v>762</v>
      </c>
      <c r="B765" t="s">
        <v>214</v>
      </c>
      <c r="C765">
        <v>344.5</v>
      </c>
      <c r="D765">
        <v>0</v>
      </c>
      <c r="E765" t="s">
        <v>212</v>
      </c>
      <c r="F765" t="s">
        <v>215</v>
      </c>
    </row>
    <row r="766" spans="1:6" x14ac:dyDescent="0.3">
      <c r="A766">
        <v>763</v>
      </c>
      <c r="B766" t="s">
        <v>214</v>
      </c>
      <c r="C766">
        <v>805.33</v>
      </c>
      <c r="D766">
        <v>0</v>
      </c>
      <c r="E766" t="s">
        <v>212</v>
      </c>
      <c r="F766" t="s">
        <v>215</v>
      </c>
    </row>
    <row r="767" spans="1:6" x14ac:dyDescent="0.3">
      <c r="A767">
        <v>764</v>
      </c>
      <c r="B767" t="s">
        <v>214</v>
      </c>
      <c r="C767">
        <v>0</v>
      </c>
      <c r="D767">
        <v>0</v>
      </c>
      <c r="E767" t="s">
        <v>212</v>
      </c>
      <c r="F767" t="s">
        <v>215</v>
      </c>
    </row>
    <row r="768" spans="1:6" x14ac:dyDescent="0.3">
      <c r="A768">
        <v>765</v>
      </c>
      <c r="B768" t="s">
        <v>214</v>
      </c>
      <c r="C768">
        <v>68</v>
      </c>
      <c r="D768">
        <v>0</v>
      </c>
      <c r="E768" t="s">
        <v>212</v>
      </c>
      <c r="F768" t="s">
        <v>215</v>
      </c>
    </row>
    <row r="769" spans="1:6" x14ac:dyDescent="0.3">
      <c r="A769">
        <v>766</v>
      </c>
      <c r="B769" t="s">
        <v>214</v>
      </c>
      <c r="C769">
        <v>252.33</v>
      </c>
      <c r="D769">
        <v>0</v>
      </c>
      <c r="E769" t="s">
        <v>212</v>
      </c>
      <c r="F769" t="s">
        <v>215</v>
      </c>
    </row>
    <row r="770" spans="1:6" x14ac:dyDescent="0.3">
      <c r="A770">
        <v>767</v>
      </c>
      <c r="B770" t="s">
        <v>214</v>
      </c>
      <c r="C770">
        <v>54.5</v>
      </c>
      <c r="D770">
        <v>0</v>
      </c>
      <c r="E770" t="s">
        <v>212</v>
      </c>
      <c r="F770" t="s">
        <v>215</v>
      </c>
    </row>
    <row r="771" spans="1:6" x14ac:dyDescent="0.3">
      <c r="A771">
        <v>768</v>
      </c>
      <c r="B771" t="s">
        <v>214</v>
      </c>
      <c r="C771">
        <v>68</v>
      </c>
      <c r="D771">
        <v>0</v>
      </c>
      <c r="E771" t="s">
        <v>212</v>
      </c>
      <c r="F771" t="s">
        <v>215</v>
      </c>
    </row>
    <row r="772" spans="1:6" x14ac:dyDescent="0.3">
      <c r="A772">
        <v>769</v>
      </c>
      <c r="B772" t="s">
        <v>214</v>
      </c>
      <c r="C772">
        <v>29.33</v>
      </c>
      <c r="D772">
        <v>0</v>
      </c>
      <c r="E772" t="s">
        <v>212</v>
      </c>
      <c r="F772" t="s">
        <v>215</v>
      </c>
    </row>
    <row r="773" spans="1:6" x14ac:dyDescent="0.3">
      <c r="A773">
        <v>770</v>
      </c>
      <c r="B773" t="s">
        <v>214</v>
      </c>
      <c r="C773">
        <v>68</v>
      </c>
      <c r="D773">
        <v>0</v>
      </c>
      <c r="E773" t="s">
        <v>212</v>
      </c>
      <c r="F773" t="s">
        <v>215</v>
      </c>
    </row>
    <row r="774" spans="1:6" x14ac:dyDescent="0.3">
      <c r="A774">
        <v>771</v>
      </c>
      <c r="B774" t="s">
        <v>214</v>
      </c>
      <c r="C774">
        <v>0</v>
      </c>
      <c r="D774">
        <v>0</v>
      </c>
      <c r="E774" t="s">
        <v>212</v>
      </c>
      <c r="F774" t="s">
        <v>215</v>
      </c>
    </row>
    <row r="775" spans="1:6" x14ac:dyDescent="0.3">
      <c r="A775">
        <v>772</v>
      </c>
      <c r="B775" t="s">
        <v>214</v>
      </c>
      <c r="C775">
        <v>252.33</v>
      </c>
      <c r="D775">
        <v>0</v>
      </c>
      <c r="E775" t="s">
        <v>212</v>
      </c>
      <c r="F775" t="s">
        <v>215</v>
      </c>
    </row>
    <row r="776" spans="1:6" x14ac:dyDescent="0.3">
      <c r="A776">
        <v>773</v>
      </c>
      <c r="B776" t="s">
        <v>214</v>
      </c>
      <c r="C776">
        <v>238.83</v>
      </c>
      <c r="D776">
        <v>0</v>
      </c>
      <c r="E776" t="s">
        <v>212</v>
      </c>
      <c r="F776" t="s">
        <v>215</v>
      </c>
    </row>
    <row r="777" spans="1:6" x14ac:dyDescent="0.3">
      <c r="A777">
        <v>774</v>
      </c>
      <c r="B777" t="s">
        <v>214</v>
      </c>
      <c r="C777">
        <v>68</v>
      </c>
      <c r="D777">
        <v>0</v>
      </c>
      <c r="E777" t="s">
        <v>212</v>
      </c>
      <c r="F777" t="s">
        <v>215</v>
      </c>
    </row>
    <row r="778" spans="1:6" x14ac:dyDescent="0.3">
      <c r="A778">
        <v>775</v>
      </c>
      <c r="B778" t="s">
        <v>214</v>
      </c>
      <c r="C778">
        <v>68</v>
      </c>
      <c r="D778">
        <v>0</v>
      </c>
      <c r="E778" t="s">
        <v>212</v>
      </c>
      <c r="F778" t="s">
        <v>215</v>
      </c>
    </row>
    <row r="779" spans="1:6" x14ac:dyDescent="0.3">
      <c r="A779">
        <v>776</v>
      </c>
      <c r="B779" t="s">
        <v>214</v>
      </c>
      <c r="C779">
        <v>68</v>
      </c>
      <c r="D779">
        <v>0</v>
      </c>
      <c r="E779" t="s">
        <v>212</v>
      </c>
      <c r="F779" t="s">
        <v>215</v>
      </c>
    </row>
    <row r="780" spans="1:6" x14ac:dyDescent="0.3">
      <c r="A780">
        <v>777</v>
      </c>
      <c r="B780" t="s">
        <v>214</v>
      </c>
      <c r="C780">
        <v>68</v>
      </c>
      <c r="D780">
        <v>0</v>
      </c>
      <c r="E780" t="s">
        <v>212</v>
      </c>
      <c r="F780" t="s">
        <v>215</v>
      </c>
    </row>
    <row r="781" spans="1:6" x14ac:dyDescent="0.3">
      <c r="A781">
        <v>778</v>
      </c>
      <c r="B781" t="s">
        <v>214</v>
      </c>
      <c r="C781">
        <v>23</v>
      </c>
      <c r="D781">
        <v>0</v>
      </c>
      <c r="E781" t="s">
        <v>212</v>
      </c>
      <c r="F781" t="s">
        <v>215</v>
      </c>
    </row>
    <row r="782" spans="1:6" x14ac:dyDescent="0.3">
      <c r="A782">
        <v>779</v>
      </c>
      <c r="B782" t="s">
        <v>214</v>
      </c>
      <c r="C782">
        <v>2235</v>
      </c>
      <c r="D782">
        <v>0</v>
      </c>
      <c r="E782" t="s">
        <v>212</v>
      </c>
      <c r="F782" t="s">
        <v>215</v>
      </c>
    </row>
    <row r="783" spans="1:6" x14ac:dyDescent="0.3">
      <c r="A783">
        <v>780</v>
      </c>
      <c r="B783" t="s">
        <v>214</v>
      </c>
      <c r="C783">
        <v>2280</v>
      </c>
      <c r="D783">
        <v>0</v>
      </c>
      <c r="E783" t="s">
        <v>212</v>
      </c>
      <c r="F783" t="s">
        <v>215</v>
      </c>
    </row>
    <row r="784" spans="1:6" x14ac:dyDescent="0.3">
      <c r="A784">
        <v>781</v>
      </c>
      <c r="B784" t="s">
        <v>214</v>
      </c>
      <c r="C784">
        <v>68</v>
      </c>
      <c r="D784">
        <v>0</v>
      </c>
      <c r="E784" t="s">
        <v>212</v>
      </c>
      <c r="F784" t="s">
        <v>215</v>
      </c>
    </row>
    <row r="785" spans="1:6" x14ac:dyDescent="0.3">
      <c r="A785">
        <v>782</v>
      </c>
      <c r="B785" t="s">
        <v>214</v>
      </c>
      <c r="C785">
        <v>41</v>
      </c>
      <c r="D785">
        <v>0</v>
      </c>
      <c r="E785" t="s">
        <v>212</v>
      </c>
      <c r="F785" t="s">
        <v>215</v>
      </c>
    </row>
    <row r="786" spans="1:6" x14ac:dyDescent="0.3">
      <c r="A786">
        <v>783</v>
      </c>
      <c r="B786" t="s">
        <v>214</v>
      </c>
      <c r="C786">
        <v>54.5</v>
      </c>
      <c r="D786">
        <v>0</v>
      </c>
      <c r="E786" t="s">
        <v>212</v>
      </c>
      <c r="F786" t="s">
        <v>215</v>
      </c>
    </row>
    <row r="787" spans="1:6" x14ac:dyDescent="0.3">
      <c r="A787">
        <v>784</v>
      </c>
      <c r="B787" t="s">
        <v>214</v>
      </c>
      <c r="C787">
        <v>252.33</v>
      </c>
      <c r="D787">
        <v>0</v>
      </c>
      <c r="E787" t="s">
        <v>212</v>
      </c>
      <c r="F787" t="s">
        <v>215</v>
      </c>
    </row>
    <row r="788" spans="1:6" x14ac:dyDescent="0.3">
      <c r="A788">
        <v>785</v>
      </c>
      <c r="B788" t="s">
        <v>214</v>
      </c>
      <c r="C788">
        <v>68</v>
      </c>
      <c r="D788">
        <v>0</v>
      </c>
      <c r="E788" t="s">
        <v>212</v>
      </c>
      <c r="F788" t="s">
        <v>215</v>
      </c>
    </row>
    <row r="789" spans="1:6" x14ac:dyDescent="0.3">
      <c r="A789">
        <v>786</v>
      </c>
      <c r="B789" t="s">
        <v>214</v>
      </c>
      <c r="C789">
        <v>805.33</v>
      </c>
      <c r="D789">
        <v>0</v>
      </c>
      <c r="E789" t="s">
        <v>212</v>
      </c>
      <c r="F789" t="s">
        <v>215</v>
      </c>
    </row>
    <row r="790" spans="1:6" x14ac:dyDescent="0.3">
      <c r="A790">
        <v>787</v>
      </c>
      <c r="B790" t="s">
        <v>214</v>
      </c>
      <c r="C790">
        <v>68</v>
      </c>
      <c r="D790">
        <v>0</v>
      </c>
      <c r="E790" t="s">
        <v>212</v>
      </c>
      <c r="F790" t="s">
        <v>215</v>
      </c>
    </row>
    <row r="791" spans="1:6" x14ac:dyDescent="0.3">
      <c r="A791">
        <v>788</v>
      </c>
      <c r="B791" t="s">
        <v>214</v>
      </c>
      <c r="C791">
        <v>68</v>
      </c>
      <c r="D791">
        <v>0</v>
      </c>
      <c r="E791" t="s">
        <v>212</v>
      </c>
      <c r="F791" t="s">
        <v>215</v>
      </c>
    </row>
    <row r="792" spans="1:6" x14ac:dyDescent="0.3">
      <c r="A792">
        <v>789</v>
      </c>
      <c r="B792" t="s">
        <v>214</v>
      </c>
      <c r="C792">
        <v>68</v>
      </c>
      <c r="D792">
        <v>0</v>
      </c>
      <c r="E792" t="s">
        <v>212</v>
      </c>
      <c r="F792" t="s">
        <v>215</v>
      </c>
    </row>
    <row r="793" spans="1:6" x14ac:dyDescent="0.3">
      <c r="A793">
        <v>790</v>
      </c>
      <c r="B793" t="s">
        <v>214</v>
      </c>
      <c r="C793">
        <v>68</v>
      </c>
      <c r="D793">
        <v>0</v>
      </c>
      <c r="E793" t="s">
        <v>212</v>
      </c>
      <c r="F793" t="s">
        <v>215</v>
      </c>
    </row>
    <row r="794" spans="1:6" x14ac:dyDescent="0.3">
      <c r="A794">
        <v>791</v>
      </c>
      <c r="B794" t="s">
        <v>214</v>
      </c>
      <c r="C794">
        <v>68</v>
      </c>
      <c r="D794">
        <v>0</v>
      </c>
      <c r="E794" t="s">
        <v>212</v>
      </c>
      <c r="F794" t="s">
        <v>215</v>
      </c>
    </row>
    <row r="795" spans="1:6" x14ac:dyDescent="0.3">
      <c r="A795">
        <v>792</v>
      </c>
      <c r="B795" t="s">
        <v>214</v>
      </c>
      <c r="C795">
        <v>68</v>
      </c>
      <c r="D795">
        <v>0</v>
      </c>
      <c r="E795" t="s">
        <v>212</v>
      </c>
      <c r="F795" t="s">
        <v>215</v>
      </c>
    </row>
    <row r="796" spans="1:6" x14ac:dyDescent="0.3">
      <c r="A796">
        <v>793</v>
      </c>
      <c r="B796" t="s">
        <v>214</v>
      </c>
      <c r="C796">
        <v>1221.17</v>
      </c>
      <c r="D796">
        <v>0</v>
      </c>
      <c r="E796" t="s">
        <v>212</v>
      </c>
      <c r="F796" t="s">
        <v>215</v>
      </c>
    </row>
    <row r="797" spans="1:6" x14ac:dyDescent="0.3">
      <c r="A797">
        <v>794</v>
      </c>
      <c r="B797" t="s">
        <v>214</v>
      </c>
      <c r="C797">
        <v>555.65</v>
      </c>
      <c r="D797">
        <v>0</v>
      </c>
      <c r="E797" t="s">
        <v>212</v>
      </c>
      <c r="F797" t="s">
        <v>215</v>
      </c>
    </row>
    <row r="798" spans="1:6" x14ac:dyDescent="0.3">
      <c r="A798">
        <v>795</v>
      </c>
      <c r="B798" t="s">
        <v>214</v>
      </c>
      <c r="C798">
        <v>68</v>
      </c>
      <c r="D798">
        <v>0</v>
      </c>
      <c r="E798" t="s">
        <v>212</v>
      </c>
      <c r="F798" t="s">
        <v>215</v>
      </c>
    </row>
    <row r="799" spans="1:6" x14ac:dyDescent="0.3">
      <c r="A799">
        <v>796</v>
      </c>
      <c r="B799" t="s">
        <v>214</v>
      </c>
      <c r="C799">
        <v>68</v>
      </c>
      <c r="D799">
        <v>0</v>
      </c>
      <c r="E799" t="s">
        <v>212</v>
      </c>
      <c r="F799" t="s">
        <v>215</v>
      </c>
    </row>
    <row r="800" spans="1:6" x14ac:dyDescent="0.3">
      <c r="A800">
        <v>797</v>
      </c>
      <c r="B800" t="s">
        <v>214</v>
      </c>
      <c r="C800">
        <v>68</v>
      </c>
      <c r="D800">
        <v>0</v>
      </c>
      <c r="E800" t="s">
        <v>212</v>
      </c>
      <c r="F800" t="s">
        <v>215</v>
      </c>
    </row>
    <row r="801" spans="1:6" x14ac:dyDescent="0.3">
      <c r="A801">
        <v>798</v>
      </c>
      <c r="B801" t="s">
        <v>214</v>
      </c>
      <c r="C801">
        <v>1174</v>
      </c>
      <c r="D801">
        <v>0</v>
      </c>
      <c r="E801" t="s">
        <v>212</v>
      </c>
      <c r="F801" t="s">
        <v>215</v>
      </c>
    </row>
    <row r="802" spans="1:6" x14ac:dyDescent="0.3">
      <c r="A802">
        <v>799</v>
      </c>
      <c r="B802" t="s">
        <v>214</v>
      </c>
      <c r="C802">
        <v>252.33</v>
      </c>
      <c r="D802">
        <v>0</v>
      </c>
      <c r="E802" t="s">
        <v>212</v>
      </c>
      <c r="F802" t="s">
        <v>215</v>
      </c>
    </row>
    <row r="803" spans="1:6" x14ac:dyDescent="0.3">
      <c r="A803">
        <v>800</v>
      </c>
      <c r="B803" t="s">
        <v>214</v>
      </c>
      <c r="C803">
        <v>318.58000000000004</v>
      </c>
      <c r="D803">
        <v>0</v>
      </c>
      <c r="E803" t="s">
        <v>212</v>
      </c>
      <c r="F803" t="s">
        <v>215</v>
      </c>
    </row>
    <row r="804" spans="1:6" x14ac:dyDescent="0.3">
      <c r="A804">
        <v>801</v>
      </c>
      <c r="B804" t="s">
        <v>214</v>
      </c>
      <c r="C804">
        <v>9868</v>
      </c>
      <c r="D804">
        <v>0</v>
      </c>
      <c r="E804" t="s">
        <v>212</v>
      </c>
      <c r="F804" t="s">
        <v>215</v>
      </c>
    </row>
    <row r="805" spans="1:6" x14ac:dyDescent="0.3">
      <c r="A805">
        <v>802</v>
      </c>
      <c r="B805" t="s">
        <v>214</v>
      </c>
      <c r="C805">
        <v>68</v>
      </c>
      <c r="D805">
        <v>0</v>
      </c>
      <c r="E805" t="s">
        <v>212</v>
      </c>
      <c r="F805" t="s">
        <v>215</v>
      </c>
    </row>
    <row r="806" spans="1:6" x14ac:dyDescent="0.3">
      <c r="A806">
        <v>803</v>
      </c>
      <c r="B806" t="s">
        <v>214</v>
      </c>
      <c r="C806">
        <v>68</v>
      </c>
      <c r="D806">
        <v>0</v>
      </c>
      <c r="E806" t="s">
        <v>212</v>
      </c>
      <c r="F806" t="s">
        <v>215</v>
      </c>
    </row>
    <row r="807" spans="1:6" x14ac:dyDescent="0.3">
      <c r="A807">
        <v>804</v>
      </c>
      <c r="B807" t="s">
        <v>214</v>
      </c>
      <c r="C807">
        <v>68</v>
      </c>
      <c r="D807">
        <v>0</v>
      </c>
      <c r="E807" t="s">
        <v>212</v>
      </c>
      <c r="F807" t="s">
        <v>215</v>
      </c>
    </row>
    <row r="808" spans="1:6" x14ac:dyDescent="0.3">
      <c r="A808">
        <v>805</v>
      </c>
      <c r="B808" t="s">
        <v>214</v>
      </c>
      <c r="C808">
        <v>235.05</v>
      </c>
      <c r="D808">
        <v>0</v>
      </c>
      <c r="E808" t="s">
        <v>212</v>
      </c>
      <c r="F808" t="s">
        <v>215</v>
      </c>
    </row>
    <row r="809" spans="1:6" x14ac:dyDescent="0.3">
      <c r="A809">
        <v>806</v>
      </c>
      <c r="B809" t="s">
        <v>214</v>
      </c>
      <c r="C809">
        <v>68</v>
      </c>
      <c r="D809">
        <v>0</v>
      </c>
      <c r="E809" t="s">
        <v>212</v>
      </c>
      <c r="F809" t="s">
        <v>215</v>
      </c>
    </row>
    <row r="810" spans="1:6" x14ac:dyDescent="0.3">
      <c r="A810">
        <v>807</v>
      </c>
      <c r="B810" t="s">
        <v>214</v>
      </c>
      <c r="C810">
        <v>1358.33</v>
      </c>
      <c r="D810">
        <v>0</v>
      </c>
      <c r="E810" t="s">
        <v>212</v>
      </c>
      <c r="F810" t="s">
        <v>215</v>
      </c>
    </row>
    <row r="811" spans="1:6" x14ac:dyDescent="0.3">
      <c r="A811">
        <v>808</v>
      </c>
      <c r="B811" t="s">
        <v>214</v>
      </c>
      <c r="C811">
        <v>146.67000000000002</v>
      </c>
      <c r="D811">
        <v>0</v>
      </c>
      <c r="E811" t="s">
        <v>212</v>
      </c>
      <c r="F811" t="s">
        <v>215</v>
      </c>
    </row>
    <row r="812" spans="1:6" x14ac:dyDescent="0.3">
      <c r="A812">
        <v>809</v>
      </c>
      <c r="B812" t="s">
        <v>214</v>
      </c>
      <c r="C812">
        <v>68</v>
      </c>
      <c r="D812">
        <v>0</v>
      </c>
      <c r="E812" t="s">
        <v>212</v>
      </c>
      <c r="F812" t="s">
        <v>215</v>
      </c>
    </row>
    <row r="813" spans="1:6" x14ac:dyDescent="0.3">
      <c r="A813">
        <v>810</v>
      </c>
      <c r="B813" t="s">
        <v>214</v>
      </c>
      <c r="C813">
        <v>252.33</v>
      </c>
      <c r="D813">
        <v>0</v>
      </c>
      <c r="E813" t="s">
        <v>212</v>
      </c>
      <c r="F813" t="s">
        <v>215</v>
      </c>
    </row>
    <row r="814" spans="1:6" x14ac:dyDescent="0.3">
      <c r="A814">
        <v>811</v>
      </c>
      <c r="B814" t="s">
        <v>214</v>
      </c>
      <c r="C814">
        <v>68</v>
      </c>
      <c r="D814">
        <v>0</v>
      </c>
      <c r="E814" t="s">
        <v>212</v>
      </c>
      <c r="F814" t="s">
        <v>215</v>
      </c>
    </row>
    <row r="815" spans="1:6" x14ac:dyDescent="0.3">
      <c r="A815">
        <v>812</v>
      </c>
      <c r="B815" t="s">
        <v>214</v>
      </c>
      <c r="C815">
        <v>54.5</v>
      </c>
      <c r="D815">
        <v>0</v>
      </c>
      <c r="E815" t="s">
        <v>212</v>
      </c>
      <c r="F815" t="s">
        <v>215</v>
      </c>
    </row>
    <row r="816" spans="1:6" x14ac:dyDescent="0.3">
      <c r="A816">
        <v>813</v>
      </c>
      <c r="B816" t="s">
        <v>214</v>
      </c>
      <c r="C816">
        <v>68</v>
      </c>
      <c r="D816">
        <v>0</v>
      </c>
      <c r="E816" t="s">
        <v>212</v>
      </c>
      <c r="F816" t="s">
        <v>215</v>
      </c>
    </row>
    <row r="817" spans="1:6" x14ac:dyDescent="0.3">
      <c r="A817">
        <v>814</v>
      </c>
      <c r="B817" t="s">
        <v>214</v>
      </c>
      <c r="C817">
        <v>68</v>
      </c>
      <c r="D817">
        <v>0</v>
      </c>
      <c r="E817" t="s">
        <v>212</v>
      </c>
      <c r="F817" t="s">
        <v>215</v>
      </c>
    </row>
    <row r="818" spans="1:6" x14ac:dyDescent="0.3">
      <c r="A818">
        <v>815</v>
      </c>
      <c r="B818" t="s">
        <v>214</v>
      </c>
      <c r="C818">
        <v>252.33</v>
      </c>
      <c r="D818">
        <v>0</v>
      </c>
      <c r="E818" t="s">
        <v>212</v>
      </c>
      <c r="F818" t="s">
        <v>215</v>
      </c>
    </row>
    <row r="819" spans="1:6" x14ac:dyDescent="0.3">
      <c r="A819">
        <v>816</v>
      </c>
      <c r="B819" t="s">
        <v>214</v>
      </c>
      <c r="C819">
        <v>1450.5</v>
      </c>
      <c r="D819">
        <v>0</v>
      </c>
      <c r="E819" t="s">
        <v>212</v>
      </c>
      <c r="F819" t="s">
        <v>215</v>
      </c>
    </row>
    <row r="820" spans="1:6" x14ac:dyDescent="0.3">
      <c r="A820">
        <v>817</v>
      </c>
      <c r="B820" t="s">
        <v>214</v>
      </c>
      <c r="C820">
        <v>68</v>
      </c>
      <c r="D820">
        <v>0</v>
      </c>
      <c r="E820" t="s">
        <v>212</v>
      </c>
      <c r="F820" t="s">
        <v>215</v>
      </c>
    </row>
    <row r="821" spans="1:6" x14ac:dyDescent="0.3">
      <c r="A821">
        <v>818</v>
      </c>
      <c r="B821" t="s">
        <v>214</v>
      </c>
      <c r="C821">
        <v>204</v>
      </c>
      <c r="D821">
        <v>0</v>
      </c>
      <c r="E821" t="s">
        <v>212</v>
      </c>
      <c r="F821" t="s">
        <v>215</v>
      </c>
    </row>
    <row r="822" spans="1:6" x14ac:dyDescent="0.3">
      <c r="A822">
        <v>819</v>
      </c>
      <c r="B822" t="s">
        <v>214</v>
      </c>
      <c r="C822">
        <v>1070.3</v>
      </c>
      <c r="D822">
        <v>0</v>
      </c>
      <c r="E822" t="s">
        <v>212</v>
      </c>
      <c r="F822" t="s">
        <v>215</v>
      </c>
    </row>
    <row r="823" spans="1:6" x14ac:dyDescent="0.3">
      <c r="A823">
        <v>820</v>
      </c>
      <c r="B823" t="s">
        <v>214</v>
      </c>
      <c r="C823">
        <v>68</v>
      </c>
      <c r="D823">
        <v>0</v>
      </c>
      <c r="E823" t="s">
        <v>212</v>
      </c>
      <c r="F823" t="s">
        <v>215</v>
      </c>
    </row>
    <row r="824" spans="1:6" x14ac:dyDescent="0.3">
      <c r="A824">
        <v>821</v>
      </c>
      <c r="B824" t="s">
        <v>214</v>
      </c>
      <c r="C824">
        <v>68</v>
      </c>
      <c r="D824">
        <v>0</v>
      </c>
      <c r="E824" t="s">
        <v>212</v>
      </c>
      <c r="F824" t="s">
        <v>215</v>
      </c>
    </row>
    <row r="825" spans="1:6" x14ac:dyDescent="0.3">
      <c r="A825">
        <v>822</v>
      </c>
      <c r="B825" t="s">
        <v>214</v>
      </c>
      <c r="C825">
        <v>68</v>
      </c>
      <c r="D825">
        <v>0</v>
      </c>
      <c r="E825" t="s">
        <v>212</v>
      </c>
      <c r="F825" t="s">
        <v>215</v>
      </c>
    </row>
    <row r="826" spans="1:6" x14ac:dyDescent="0.3">
      <c r="A826">
        <v>823</v>
      </c>
      <c r="B826" t="s">
        <v>214</v>
      </c>
      <c r="C826">
        <v>68</v>
      </c>
      <c r="D826">
        <v>0</v>
      </c>
      <c r="E826" t="s">
        <v>212</v>
      </c>
      <c r="F826" t="s">
        <v>215</v>
      </c>
    </row>
    <row r="827" spans="1:6" x14ac:dyDescent="0.3">
      <c r="A827">
        <v>824</v>
      </c>
      <c r="B827" t="s">
        <v>214</v>
      </c>
      <c r="C827">
        <v>68</v>
      </c>
      <c r="D827">
        <v>0</v>
      </c>
      <c r="E827" t="s">
        <v>212</v>
      </c>
      <c r="F827" t="s">
        <v>215</v>
      </c>
    </row>
    <row r="828" spans="1:6" x14ac:dyDescent="0.3">
      <c r="A828">
        <v>825</v>
      </c>
      <c r="B828" t="s">
        <v>214</v>
      </c>
      <c r="C828">
        <v>235.05</v>
      </c>
      <c r="D828">
        <v>0</v>
      </c>
      <c r="E828" t="s">
        <v>212</v>
      </c>
      <c r="F828" t="s">
        <v>215</v>
      </c>
    </row>
    <row r="829" spans="1:6" x14ac:dyDescent="0.3">
      <c r="A829">
        <v>826</v>
      </c>
      <c r="B829" t="s">
        <v>214</v>
      </c>
      <c r="C829">
        <v>2280</v>
      </c>
      <c r="D829">
        <v>0</v>
      </c>
      <c r="E829" t="s">
        <v>212</v>
      </c>
      <c r="F829" t="s">
        <v>215</v>
      </c>
    </row>
    <row r="830" spans="1:6" x14ac:dyDescent="0.3">
      <c r="A830">
        <v>827</v>
      </c>
      <c r="B830" t="s">
        <v>214</v>
      </c>
      <c r="C830">
        <v>668.2</v>
      </c>
      <c r="D830">
        <v>0</v>
      </c>
      <c r="E830" t="s">
        <v>212</v>
      </c>
      <c r="F830" t="s">
        <v>215</v>
      </c>
    </row>
    <row r="831" spans="1:6" x14ac:dyDescent="0.3">
      <c r="A831">
        <v>828</v>
      </c>
      <c r="B831" t="s">
        <v>214</v>
      </c>
      <c r="C831">
        <v>68</v>
      </c>
      <c r="D831">
        <v>0</v>
      </c>
      <c r="E831" t="s">
        <v>212</v>
      </c>
      <c r="F831" t="s">
        <v>215</v>
      </c>
    </row>
    <row r="832" spans="1:6" x14ac:dyDescent="0.3">
      <c r="A832">
        <v>829</v>
      </c>
      <c r="B832" t="s">
        <v>214</v>
      </c>
      <c r="C832">
        <v>41</v>
      </c>
      <c r="D832">
        <v>0</v>
      </c>
      <c r="E832" t="s">
        <v>212</v>
      </c>
      <c r="F832" t="s">
        <v>215</v>
      </c>
    </row>
    <row r="833" spans="1:6" x14ac:dyDescent="0.3">
      <c r="A833">
        <v>830</v>
      </c>
      <c r="B833" t="s">
        <v>214</v>
      </c>
      <c r="C833">
        <v>23</v>
      </c>
      <c r="D833">
        <v>0</v>
      </c>
      <c r="E833" t="s">
        <v>212</v>
      </c>
      <c r="F833" t="s">
        <v>215</v>
      </c>
    </row>
    <row r="834" spans="1:6" x14ac:dyDescent="0.3">
      <c r="A834">
        <v>831</v>
      </c>
      <c r="B834" t="s">
        <v>214</v>
      </c>
      <c r="C834">
        <v>252.33</v>
      </c>
      <c r="D834">
        <v>0</v>
      </c>
      <c r="E834" t="s">
        <v>212</v>
      </c>
      <c r="F834" t="s">
        <v>215</v>
      </c>
    </row>
    <row r="835" spans="1:6" x14ac:dyDescent="0.3">
      <c r="A835">
        <v>832</v>
      </c>
      <c r="B835" t="s">
        <v>214</v>
      </c>
      <c r="C835">
        <v>68</v>
      </c>
      <c r="D835">
        <v>0</v>
      </c>
      <c r="E835" t="s">
        <v>212</v>
      </c>
      <c r="F835" t="s">
        <v>215</v>
      </c>
    </row>
    <row r="836" spans="1:6" x14ac:dyDescent="0.3">
      <c r="A836">
        <v>833</v>
      </c>
      <c r="B836" t="s">
        <v>214</v>
      </c>
      <c r="C836">
        <v>68</v>
      </c>
      <c r="D836">
        <v>0</v>
      </c>
      <c r="E836" t="s">
        <v>212</v>
      </c>
      <c r="F836" t="s">
        <v>215</v>
      </c>
    </row>
    <row r="837" spans="1:6" x14ac:dyDescent="0.3">
      <c r="A837">
        <v>834</v>
      </c>
      <c r="B837" t="s">
        <v>214</v>
      </c>
      <c r="C837">
        <v>68</v>
      </c>
      <c r="D837">
        <v>0</v>
      </c>
      <c r="E837" t="s">
        <v>212</v>
      </c>
      <c r="F837" t="s">
        <v>215</v>
      </c>
    </row>
    <row r="838" spans="1:6" x14ac:dyDescent="0.3">
      <c r="A838">
        <v>835</v>
      </c>
      <c r="B838" t="s">
        <v>214</v>
      </c>
      <c r="C838">
        <v>68</v>
      </c>
      <c r="D838">
        <v>0</v>
      </c>
      <c r="E838" t="s">
        <v>212</v>
      </c>
      <c r="F838" t="s">
        <v>215</v>
      </c>
    </row>
    <row r="839" spans="1:6" x14ac:dyDescent="0.3">
      <c r="A839">
        <v>836</v>
      </c>
      <c r="B839" t="s">
        <v>214</v>
      </c>
      <c r="C839">
        <v>68</v>
      </c>
      <c r="D839">
        <v>0</v>
      </c>
      <c r="E839" t="s">
        <v>212</v>
      </c>
      <c r="F839" t="s">
        <v>215</v>
      </c>
    </row>
    <row r="840" spans="1:6" x14ac:dyDescent="0.3">
      <c r="A840">
        <v>837</v>
      </c>
      <c r="B840" t="s">
        <v>214</v>
      </c>
      <c r="C840">
        <v>235.05</v>
      </c>
      <c r="D840">
        <v>0</v>
      </c>
      <c r="E840" t="s">
        <v>212</v>
      </c>
      <c r="F840" t="s">
        <v>215</v>
      </c>
    </row>
    <row r="841" spans="1:6" x14ac:dyDescent="0.3">
      <c r="A841">
        <v>838</v>
      </c>
      <c r="B841" t="s">
        <v>214</v>
      </c>
      <c r="C841">
        <v>668.2</v>
      </c>
      <c r="D841">
        <v>0</v>
      </c>
      <c r="E841" t="s">
        <v>212</v>
      </c>
      <c r="F841" t="s">
        <v>215</v>
      </c>
    </row>
    <row r="842" spans="1:6" x14ac:dyDescent="0.3">
      <c r="A842">
        <v>839</v>
      </c>
      <c r="B842" t="s">
        <v>214</v>
      </c>
      <c r="C842">
        <v>68</v>
      </c>
      <c r="D842">
        <v>0</v>
      </c>
      <c r="E842" t="s">
        <v>212</v>
      </c>
      <c r="F842" t="s">
        <v>215</v>
      </c>
    </row>
    <row r="843" spans="1:6" x14ac:dyDescent="0.3">
      <c r="A843">
        <v>840</v>
      </c>
      <c r="B843" t="s">
        <v>214</v>
      </c>
      <c r="C843">
        <v>68</v>
      </c>
      <c r="D843">
        <v>0</v>
      </c>
      <c r="E843" t="s">
        <v>212</v>
      </c>
      <c r="F843" t="s">
        <v>215</v>
      </c>
    </row>
    <row r="844" spans="1:6" x14ac:dyDescent="0.3">
      <c r="A844">
        <v>841</v>
      </c>
      <c r="B844" t="s">
        <v>214</v>
      </c>
      <c r="C844">
        <v>318.58000000000004</v>
      </c>
      <c r="D844">
        <v>0</v>
      </c>
      <c r="E844" t="s">
        <v>212</v>
      </c>
      <c r="F844" t="s">
        <v>215</v>
      </c>
    </row>
    <row r="845" spans="1:6" x14ac:dyDescent="0.3">
      <c r="A845">
        <v>842</v>
      </c>
      <c r="B845" t="s">
        <v>214</v>
      </c>
      <c r="C845">
        <v>235.05</v>
      </c>
      <c r="D845">
        <v>0</v>
      </c>
      <c r="E845" t="s">
        <v>212</v>
      </c>
      <c r="F845" t="s">
        <v>215</v>
      </c>
    </row>
    <row r="846" spans="1:6" x14ac:dyDescent="0.3">
      <c r="A846">
        <v>843</v>
      </c>
      <c r="B846" t="s">
        <v>214</v>
      </c>
      <c r="C846">
        <v>252.33</v>
      </c>
      <c r="D846">
        <v>0</v>
      </c>
      <c r="E846" t="s">
        <v>212</v>
      </c>
      <c r="F846" t="s">
        <v>215</v>
      </c>
    </row>
    <row r="847" spans="1:6" x14ac:dyDescent="0.3">
      <c r="A847">
        <v>844</v>
      </c>
      <c r="B847" t="s">
        <v>214</v>
      </c>
      <c r="C847">
        <v>730.2</v>
      </c>
      <c r="D847">
        <v>0</v>
      </c>
      <c r="E847" t="s">
        <v>212</v>
      </c>
      <c r="F847" t="s">
        <v>215</v>
      </c>
    </row>
    <row r="848" spans="1:6" x14ac:dyDescent="0.3">
      <c r="A848">
        <v>845</v>
      </c>
      <c r="B848" t="s">
        <v>214</v>
      </c>
      <c r="C848">
        <v>68</v>
      </c>
      <c r="D848">
        <v>0</v>
      </c>
      <c r="E848" t="s">
        <v>212</v>
      </c>
      <c r="F848" t="s">
        <v>215</v>
      </c>
    </row>
    <row r="849" spans="1:6" x14ac:dyDescent="0.3">
      <c r="A849">
        <v>846</v>
      </c>
      <c r="B849" t="s">
        <v>214</v>
      </c>
      <c r="C849">
        <v>68</v>
      </c>
      <c r="D849">
        <v>0</v>
      </c>
      <c r="E849" t="s">
        <v>212</v>
      </c>
      <c r="F849" t="s">
        <v>215</v>
      </c>
    </row>
    <row r="850" spans="1:6" x14ac:dyDescent="0.3">
      <c r="A850">
        <v>847</v>
      </c>
      <c r="B850" t="s">
        <v>214</v>
      </c>
      <c r="C850">
        <v>528.82999999999993</v>
      </c>
      <c r="D850">
        <v>0</v>
      </c>
      <c r="E850" t="s">
        <v>212</v>
      </c>
      <c r="F850" t="s">
        <v>215</v>
      </c>
    </row>
    <row r="851" spans="1:6" x14ac:dyDescent="0.3">
      <c r="A851">
        <v>848</v>
      </c>
      <c r="B851" t="s">
        <v>214</v>
      </c>
      <c r="C851">
        <v>68</v>
      </c>
      <c r="D851">
        <v>0</v>
      </c>
      <c r="E851" t="s">
        <v>212</v>
      </c>
      <c r="F851" t="s">
        <v>215</v>
      </c>
    </row>
    <row r="852" spans="1:6" x14ac:dyDescent="0.3">
      <c r="A852">
        <v>849</v>
      </c>
      <c r="B852" t="s">
        <v>214</v>
      </c>
      <c r="C852">
        <v>485.63</v>
      </c>
      <c r="D852">
        <v>0</v>
      </c>
      <c r="E852" t="s">
        <v>212</v>
      </c>
      <c r="F852" t="s">
        <v>215</v>
      </c>
    </row>
    <row r="853" spans="1:6" x14ac:dyDescent="0.3">
      <c r="A853">
        <v>850</v>
      </c>
      <c r="B853" t="s">
        <v>214</v>
      </c>
      <c r="C853">
        <v>897.5</v>
      </c>
      <c r="D853">
        <v>0</v>
      </c>
      <c r="E853" t="s">
        <v>212</v>
      </c>
      <c r="F853" t="s">
        <v>215</v>
      </c>
    </row>
    <row r="854" spans="1:6" x14ac:dyDescent="0.3">
      <c r="A854">
        <v>851</v>
      </c>
      <c r="B854" t="s">
        <v>214</v>
      </c>
      <c r="C854">
        <v>68</v>
      </c>
      <c r="D854">
        <v>0</v>
      </c>
      <c r="E854" t="s">
        <v>212</v>
      </c>
      <c r="F854" t="s">
        <v>215</v>
      </c>
    </row>
    <row r="855" spans="1:6" x14ac:dyDescent="0.3">
      <c r="A855">
        <v>852</v>
      </c>
      <c r="B855" t="s">
        <v>214</v>
      </c>
      <c r="C855">
        <v>0</v>
      </c>
      <c r="D855">
        <v>0</v>
      </c>
      <c r="E855" t="s">
        <v>212</v>
      </c>
      <c r="F855" t="s">
        <v>215</v>
      </c>
    </row>
    <row r="856" spans="1:6" x14ac:dyDescent="0.3">
      <c r="A856">
        <v>853</v>
      </c>
      <c r="B856" t="s">
        <v>214</v>
      </c>
      <c r="C856">
        <v>252.33</v>
      </c>
      <c r="D856">
        <v>0</v>
      </c>
      <c r="E856" t="s">
        <v>212</v>
      </c>
      <c r="F856" t="s">
        <v>215</v>
      </c>
    </row>
    <row r="857" spans="1:6" x14ac:dyDescent="0.3">
      <c r="A857">
        <v>854</v>
      </c>
      <c r="B857" t="s">
        <v>214</v>
      </c>
      <c r="C857">
        <v>235.05</v>
      </c>
      <c r="D857">
        <v>0</v>
      </c>
      <c r="E857" t="s">
        <v>212</v>
      </c>
      <c r="F857" t="s">
        <v>215</v>
      </c>
    </row>
    <row r="858" spans="1:6" x14ac:dyDescent="0.3">
      <c r="A858">
        <v>855</v>
      </c>
      <c r="B858" t="s">
        <v>214</v>
      </c>
      <c r="C858">
        <v>68</v>
      </c>
      <c r="D858">
        <v>0</v>
      </c>
      <c r="E858" t="s">
        <v>212</v>
      </c>
      <c r="F858" t="s">
        <v>215</v>
      </c>
    </row>
    <row r="859" spans="1:6" x14ac:dyDescent="0.3">
      <c r="A859">
        <v>856</v>
      </c>
      <c r="B859" t="s">
        <v>214</v>
      </c>
      <c r="C859">
        <v>54.5</v>
      </c>
      <c r="D859">
        <v>0</v>
      </c>
      <c r="E859" t="s">
        <v>212</v>
      </c>
      <c r="F859" t="s">
        <v>215</v>
      </c>
    </row>
    <row r="860" spans="1:6" x14ac:dyDescent="0.3">
      <c r="A860">
        <v>857</v>
      </c>
      <c r="B860" t="s">
        <v>214</v>
      </c>
      <c r="C860">
        <v>68</v>
      </c>
      <c r="D860">
        <v>0</v>
      </c>
      <c r="E860" t="s">
        <v>212</v>
      </c>
      <c r="F860" t="s">
        <v>215</v>
      </c>
    </row>
    <row r="861" spans="1:6" x14ac:dyDescent="0.3">
      <c r="A861">
        <v>858</v>
      </c>
      <c r="B861" t="s">
        <v>214</v>
      </c>
      <c r="C861">
        <v>291.58000000000004</v>
      </c>
      <c r="D861">
        <v>0</v>
      </c>
      <c r="E861" t="s">
        <v>212</v>
      </c>
      <c r="F861" t="s">
        <v>215</v>
      </c>
    </row>
    <row r="862" spans="1:6" x14ac:dyDescent="0.3">
      <c r="A862">
        <v>859</v>
      </c>
      <c r="B862" t="s">
        <v>214</v>
      </c>
      <c r="C862">
        <v>68</v>
      </c>
      <c r="D862">
        <v>0</v>
      </c>
      <c r="E862" t="s">
        <v>212</v>
      </c>
      <c r="F862" t="s">
        <v>215</v>
      </c>
    </row>
    <row r="863" spans="1:6" x14ac:dyDescent="0.3">
      <c r="A863">
        <v>860</v>
      </c>
      <c r="B863" t="s">
        <v>214</v>
      </c>
      <c r="C863">
        <v>68</v>
      </c>
      <c r="D863">
        <v>0</v>
      </c>
      <c r="E863" t="s">
        <v>212</v>
      </c>
      <c r="F863" t="s">
        <v>215</v>
      </c>
    </row>
    <row r="864" spans="1:6" x14ac:dyDescent="0.3">
      <c r="A864">
        <v>861</v>
      </c>
      <c r="B864" t="s">
        <v>214</v>
      </c>
      <c r="C864">
        <v>68</v>
      </c>
      <c r="D864">
        <v>0</v>
      </c>
      <c r="E864" t="s">
        <v>212</v>
      </c>
      <c r="F864" t="s">
        <v>215</v>
      </c>
    </row>
    <row r="865" spans="1:6" x14ac:dyDescent="0.3">
      <c r="A865">
        <v>862</v>
      </c>
      <c r="B865" t="s">
        <v>214</v>
      </c>
      <c r="C865">
        <v>252.33</v>
      </c>
      <c r="D865">
        <v>0</v>
      </c>
      <c r="E865" t="s">
        <v>212</v>
      </c>
      <c r="F865" t="s">
        <v>215</v>
      </c>
    </row>
    <row r="866" spans="1:6" x14ac:dyDescent="0.3">
      <c r="A866">
        <v>863</v>
      </c>
      <c r="B866" t="s">
        <v>214</v>
      </c>
      <c r="C866">
        <v>1358.33</v>
      </c>
      <c r="D866">
        <v>0</v>
      </c>
      <c r="E866" t="s">
        <v>212</v>
      </c>
      <c r="F866" t="s">
        <v>215</v>
      </c>
    </row>
    <row r="867" spans="1:6" x14ac:dyDescent="0.3">
      <c r="A867">
        <v>864</v>
      </c>
      <c r="B867" t="s">
        <v>214</v>
      </c>
      <c r="C867">
        <v>897.5</v>
      </c>
      <c r="D867">
        <v>0</v>
      </c>
      <c r="E867" t="s">
        <v>212</v>
      </c>
      <c r="F867" t="s">
        <v>215</v>
      </c>
    </row>
    <row r="868" spans="1:6" x14ac:dyDescent="0.3">
      <c r="A868">
        <v>865</v>
      </c>
      <c r="B868" t="s">
        <v>214</v>
      </c>
      <c r="C868">
        <v>68</v>
      </c>
      <c r="D868">
        <v>0</v>
      </c>
      <c r="E868" t="s">
        <v>212</v>
      </c>
      <c r="F868" t="s">
        <v>215</v>
      </c>
    </row>
    <row r="869" spans="1:6" x14ac:dyDescent="0.3">
      <c r="A869">
        <v>866</v>
      </c>
      <c r="B869" t="s">
        <v>214</v>
      </c>
      <c r="C869">
        <v>402.1</v>
      </c>
      <c r="D869">
        <v>0</v>
      </c>
      <c r="E869" t="s">
        <v>212</v>
      </c>
      <c r="F869" t="s">
        <v>215</v>
      </c>
    </row>
    <row r="870" spans="1:6" x14ac:dyDescent="0.3">
      <c r="A870">
        <v>867</v>
      </c>
      <c r="B870" t="s">
        <v>214</v>
      </c>
      <c r="C870">
        <v>68</v>
      </c>
      <c r="D870">
        <v>0</v>
      </c>
      <c r="E870" t="s">
        <v>212</v>
      </c>
      <c r="F870" t="s">
        <v>215</v>
      </c>
    </row>
    <row r="871" spans="1:6" x14ac:dyDescent="0.3">
      <c r="A871">
        <v>868</v>
      </c>
      <c r="B871" t="s">
        <v>214</v>
      </c>
      <c r="C871">
        <v>2528.7600000000002</v>
      </c>
      <c r="D871">
        <v>0</v>
      </c>
      <c r="E871" t="s">
        <v>212</v>
      </c>
      <c r="F871" t="s">
        <v>215</v>
      </c>
    </row>
    <row r="872" spans="1:6" x14ac:dyDescent="0.3">
      <c r="A872">
        <v>869</v>
      </c>
      <c r="B872" t="s">
        <v>214</v>
      </c>
      <c r="C872">
        <v>68</v>
      </c>
      <c r="D872">
        <v>0</v>
      </c>
      <c r="E872" t="s">
        <v>212</v>
      </c>
      <c r="F872" t="s">
        <v>215</v>
      </c>
    </row>
    <row r="873" spans="1:6" x14ac:dyDescent="0.3">
      <c r="A873">
        <v>870</v>
      </c>
      <c r="B873" t="s">
        <v>214</v>
      </c>
      <c r="C873">
        <v>68</v>
      </c>
      <c r="D873">
        <v>0</v>
      </c>
      <c r="E873" t="s">
        <v>212</v>
      </c>
      <c r="F873" t="s">
        <v>215</v>
      </c>
    </row>
    <row r="874" spans="1:6" x14ac:dyDescent="0.3">
      <c r="A874">
        <v>871</v>
      </c>
      <c r="B874" t="s">
        <v>214</v>
      </c>
      <c r="C874">
        <v>68</v>
      </c>
      <c r="D874">
        <v>0</v>
      </c>
      <c r="E874" t="s">
        <v>212</v>
      </c>
      <c r="F874" t="s">
        <v>215</v>
      </c>
    </row>
    <row r="875" spans="1:6" x14ac:dyDescent="0.3">
      <c r="A875">
        <v>872</v>
      </c>
      <c r="B875" t="s">
        <v>214</v>
      </c>
      <c r="C875">
        <v>235.05</v>
      </c>
      <c r="D875">
        <v>0</v>
      </c>
      <c r="E875" t="s">
        <v>212</v>
      </c>
      <c r="F875" t="s">
        <v>215</v>
      </c>
    </row>
    <row r="876" spans="1:6" x14ac:dyDescent="0.3">
      <c r="A876">
        <v>873</v>
      </c>
      <c r="B876" t="s">
        <v>214</v>
      </c>
      <c r="C876">
        <v>485.63</v>
      </c>
      <c r="D876">
        <v>0</v>
      </c>
      <c r="E876" t="s">
        <v>212</v>
      </c>
      <c r="F876" t="s">
        <v>215</v>
      </c>
    </row>
    <row r="877" spans="1:6" x14ac:dyDescent="0.3">
      <c r="A877">
        <v>874</v>
      </c>
      <c r="B877" t="s">
        <v>214</v>
      </c>
      <c r="C877">
        <v>68</v>
      </c>
      <c r="D877">
        <v>0</v>
      </c>
      <c r="E877" t="s">
        <v>212</v>
      </c>
      <c r="F877" t="s">
        <v>215</v>
      </c>
    </row>
    <row r="878" spans="1:6" x14ac:dyDescent="0.3">
      <c r="A878">
        <v>875</v>
      </c>
      <c r="B878" t="s">
        <v>214</v>
      </c>
      <c r="C878">
        <v>235.05</v>
      </c>
      <c r="D878">
        <v>0</v>
      </c>
      <c r="E878" t="s">
        <v>212</v>
      </c>
      <c r="F878" t="s">
        <v>215</v>
      </c>
    </row>
    <row r="879" spans="1:6" x14ac:dyDescent="0.3">
      <c r="A879">
        <v>876</v>
      </c>
      <c r="B879" t="s">
        <v>214</v>
      </c>
      <c r="C879">
        <v>41</v>
      </c>
      <c r="D879">
        <v>0</v>
      </c>
      <c r="E879" t="s">
        <v>212</v>
      </c>
      <c r="F879" t="s">
        <v>215</v>
      </c>
    </row>
    <row r="880" spans="1:6" x14ac:dyDescent="0.3">
      <c r="A880">
        <v>877</v>
      </c>
      <c r="B880" t="s">
        <v>214</v>
      </c>
      <c r="C880">
        <v>68</v>
      </c>
      <c r="D880">
        <v>0</v>
      </c>
      <c r="E880" t="s">
        <v>212</v>
      </c>
      <c r="F880" t="s">
        <v>215</v>
      </c>
    </row>
    <row r="881" spans="1:6" x14ac:dyDescent="0.3">
      <c r="A881">
        <v>878</v>
      </c>
      <c r="B881" t="s">
        <v>214</v>
      </c>
      <c r="C881">
        <v>54.5</v>
      </c>
      <c r="D881">
        <v>0</v>
      </c>
      <c r="E881" t="s">
        <v>212</v>
      </c>
      <c r="F881" t="s">
        <v>215</v>
      </c>
    </row>
    <row r="882" spans="1:6" x14ac:dyDescent="0.3">
      <c r="A882">
        <v>879</v>
      </c>
      <c r="B882" t="s">
        <v>214</v>
      </c>
      <c r="C882">
        <v>2027.6</v>
      </c>
      <c r="D882">
        <v>0</v>
      </c>
      <c r="E882" t="s">
        <v>212</v>
      </c>
      <c r="F882" t="s">
        <v>215</v>
      </c>
    </row>
    <row r="883" spans="1:6" x14ac:dyDescent="0.3">
      <c r="A883">
        <v>880</v>
      </c>
      <c r="B883" t="s">
        <v>214</v>
      </c>
      <c r="C883">
        <v>160.17000000000002</v>
      </c>
      <c r="D883">
        <v>0</v>
      </c>
      <c r="E883" t="s">
        <v>212</v>
      </c>
      <c r="F883" t="s">
        <v>215</v>
      </c>
    </row>
    <row r="884" spans="1:6" x14ac:dyDescent="0.3">
      <c r="A884">
        <v>881</v>
      </c>
      <c r="B884" t="s">
        <v>214</v>
      </c>
      <c r="C884">
        <v>5977</v>
      </c>
      <c r="D884">
        <v>0</v>
      </c>
      <c r="E884" t="s">
        <v>212</v>
      </c>
      <c r="F884" t="s">
        <v>215</v>
      </c>
    </row>
    <row r="885" spans="1:6" x14ac:dyDescent="0.3">
      <c r="A885">
        <v>882</v>
      </c>
      <c r="B885" t="s">
        <v>214</v>
      </c>
      <c r="C885">
        <v>318.58000000000004</v>
      </c>
      <c r="D885">
        <v>0</v>
      </c>
      <c r="E885" t="s">
        <v>212</v>
      </c>
      <c r="F885" t="s">
        <v>215</v>
      </c>
    </row>
    <row r="886" spans="1:6" x14ac:dyDescent="0.3">
      <c r="A886">
        <v>883</v>
      </c>
      <c r="B886" t="s">
        <v>214</v>
      </c>
      <c r="C886">
        <v>68</v>
      </c>
      <c r="D886">
        <v>0</v>
      </c>
      <c r="E886" t="s">
        <v>212</v>
      </c>
      <c r="F886" t="s">
        <v>215</v>
      </c>
    </row>
    <row r="887" spans="1:6" x14ac:dyDescent="0.3">
      <c r="A887">
        <v>884</v>
      </c>
      <c r="B887" t="s">
        <v>214</v>
      </c>
      <c r="C887">
        <v>68</v>
      </c>
      <c r="D887">
        <v>0</v>
      </c>
      <c r="E887" t="s">
        <v>212</v>
      </c>
      <c r="F887" t="s">
        <v>215</v>
      </c>
    </row>
    <row r="888" spans="1:6" x14ac:dyDescent="0.3">
      <c r="A888">
        <v>885</v>
      </c>
      <c r="B888" t="s">
        <v>214</v>
      </c>
      <c r="C888">
        <v>23</v>
      </c>
      <c r="D888">
        <v>0</v>
      </c>
      <c r="E888" t="s">
        <v>212</v>
      </c>
      <c r="F888" t="s">
        <v>215</v>
      </c>
    </row>
    <row r="889" spans="1:6" x14ac:dyDescent="0.3">
      <c r="A889">
        <v>886</v>
      </c>
      <c r="B889" t="s">
        <v>214</v>
      </c>
      <c r="C889">
        <v>0</v>
      </c>
      <c r="D889">
        <v>0</v>
      </c>
      <c r="E889" t="s">
        <v>212</v>
      </c>
      <c r="F889" t="s">
        <v>215</v>
      </c>
    </row>
    <row r="890" spans="1:6" x14ac:dyDescent="0.3">
      <c r="A890">
        <v>887</v>
      </c>
      <c r="B890" t="s">
        <v>214</v>
      </c>
      <c r="C890">
        <v>68</v>
      </c>
      <c r="D890">
        <v>0</v>
      </c>
      <c r="E890" t="s">
        <v>212</v>
      </c>
      <c r="F890" t="s">
        <v>215</v>
      </c>
    </row>
    <row r="891" spans="1:6" x14ac:dyDescent="0.3">
      <c r="A891">
        <v>888</v>
      </c>
      <c r="B891" t="s">
        <v>214</v>
      </c>
      <c r="C891">
        <v>68</v>
      </c>
      <c r="D891">
        <v>0</v>
      </c>
      <c r="E891" t="s">
        <v>212</v>
      </c>
      <c r="F891" t="s">
        <v>215</v>
      </c>
    </row>
    <row r="892" spans="1:6" x14ac:dyDescent="0.3">
      <c r="A892">
        <v>889</v>
      </c>
      <c r="B892" t="s">
        <v>214</v>
      </c>
      <c r="C892">
        <v>68</v>
      </c>
      <c r="D892">
        <v>0</v>
      </c>
      <c r="E892" t="s">
        <v>212</v>
      </c>
      <c r="F892" t="s">
        <v>215</v>
      </c>
    </row>
    <row r="893" spans="1:6" x14ac:dyDescent="0.3">
      <c r="A893">
        <v>890</v>
      </c>
      <c r="B893" t="s">
        <v>214</v>
      </c>
      <c r="C893">
        <v>235.05</v>
      </c>
      <c r="D893">
        <v>0</v>
      </c>
      <c r="E893" t="s">
        <v>212</v>
      </c>
      <c r="F893" t="s">
        <v>215</v>
      </c>
    </row>
    <row r="894" spans="1:6" x14ac:dyDescent="0.3">
      <c r="A894">
        <v>891</v>
      </c>
      <c r="B894" t="s">
        <v>214</v>
      </c>
      <c r="C894">
        <v>68</v>
      </c>
      <c r="D894">
        <v>0</v>
      </c>
      <c r="E894" t="s">
        <v>212</v>
      </c>
      <c r="F894" t="s">
        <v>215</v>
      </c>
    </row>
    <row r="895" spans="1:6" x14ac:dyDescent="0.3">
      <c r="A895">
        <v>892</v>
      </c>
      <c r="B895" t="s">
        <v>214</v>
      </c>
      <c r="C895">
        <v>68</v>
      </c>
      <c r="D895">
        <v>0</v>
      </c>
      <c r="E895" t="s">
        <v>212</v>
      </c>
      <c r="F895" t="s">
        <v>215</v>
      </c>
    </row>
    <row r="896" spans="1:6" x14ac:dyDescent="0.3">
      <c r="A896">
        <v>893</v>
      </c>
      <c r="B896" t="s">
        <v>214</v>
      </c>
      <c r="C896">
        <v>190.05</v>
      </c>
      <c r="D896">
        <v>0</v>
      </c>
      <c r="E896" t="s">
        <v>212</v>
      </c>
      <c r="F896" t="s">
        <v>215</v>
      </c>
    </row>
    <row r="897" spans="1:6" x14ac:dyDescent="0.3">
      <c r="A897">
        <v>894</v>
      </c>
      <c r="B897" t="s">
        <v>214</v>
      </c>
      <c r="C897">
        <v>68</v>
      </c>
      <c r="D897">
        <v>0</v>
      </c>
      <c r="E897" t="s">
        <v>212</v>
      </c>
      <c r="F897" t="s">
        <v>215</v>
      </c>
    </row>
    <row r="898" spans="1:6" x14ac:dyDescent="0.3">
      <c r="A898">
        <v>895</v>
      </c>
      <c r="B898" t="s">
        <v>214</v>
      </c>
      <c r="C898">
        <v>68</v>
      </c>
      <c r="D898">
        <v>0</v>
      </c>
      <c r="E898" t="s">
        <v>212</v>
      </c>
      <c r="F898" t="s">
        <v>215</v>
      </c>
    </row>
    <row r="899" spans="1:6" x14ac:dyDescent="0.3">
      <c r="A899">
        <v>896</v>
      </c>
      <c r="B899" t="s">
        <v>214</v>
      </c>
      <c r="C899">
        <v>68</v>
      </c>
      <c r="D899">
        <v>0</v>
      </c>
      <c r="E899" t="s">
        <v>212</v>
      </c>
      <c r="F899" t="s">
        <v>215</v>
      </c>
    </row>
    <row r="900" spans="1:6" x14ac:dyDescent="0.3">
      <c r="A900">
        <v>897</v>
      </c>
      <c r="B900" t="s">
        <v>214</v>
      </c>
      <c r="C900">
        <v>318.58000000000004</v>
      </c>
      <c r="D900">
        <v>0</v>
      </c>
      <c r="E900" t="s">
        <v>212</v>
      </c>
      <c r="F900" t="s">
        <v>215</v>
      </c>
    </row>
    <row r="901" spans="1:6" x14ac:dyDescent="0.3">
      <c r="A901">
        <v>898</v>
      </c>
      <c r="B901" t="s">
        <v>214</v>
      </c>
      <c r="C901">
        <v>68</v>
      </c>
      <c r="D901">
        <v>0</v>
      </c>
      <c r="E901" t="s">
        <v>212</v>
      </c>
      <c r="F901" t="s">
        <v>215</v>
      </c>
    </row>
    <row r="902" spans="1:6" x14ac:dyDescent="0.3">
      <c r="A902">
        <v>899</v>
      </c>
      <c r="B902" t="s">
        <v>214</v>
      </c>
      <c r="C902">
        <v>68</v>
      </c>
      <c r="D902">
        <v>0</v>
      </c>
      <c r="E902" t="s">
        <v>212</v>
      </c>
      <c r="F902" t="s">
        <v>215</v>
      </c>
    </row>
    <row r="903" spans="1:6" x14ac:dyDescent="0.3">
      <c r="A903">
        <v>900</v>
      </c>
      <c r="B903" t="s">
        <v>214</v>
      </c>
      <c r="C903">
        <v>68</v>
      </c>
      <c r="D903">
        <v>0</v>
      </c>
      <c r="E903" t="s">
        <v>212</v>
      </c>
      <c r="F903" t="s">
        <v>215</v>
      </c>
    </row>
    <row r="904" spans="1:6" x14ac:dyDescent="0.3">
      <c r="A904">
        <v>901</v>
      </c>
      <c r="B904" t="s">
        <v>214</v>
      </c>
      <c r="C904">
        <v>133.17000000000002</v>
      </c>
      <c r="D904">
        <v>0</v>
      </c>
      <c r="E904" t="s">
        <v>212</v>
      </c>
      <c r="F904" t="s">
        <v>215</v>
      </c>
    </row>
    <row r="905" spans="1:6" x14ac:dyDescent="0.3">
      <c r="A905">
        <v>902</v>
      </c>
      <c r="B905" t="s">
        <v>214</v>
      </c>
      <c r="C905">
        <v>402.1</v>
      </c>
      <c r="D905">
        <v>0</v>
      </c>
      <c r="E905" t="s">
        <v>212</v>
      </c>
      <c r="F905" t="s">
        <v>215</v>
      </c>
    </row>
    <row r="906" spans="1:6" x14ac:dyDescent="0.3">
      <c r="A906">
        <v>903</v>
      </c>
      <c r="B906" t="s">
        <v>214</v>
      </c>
      <c r="C906">
        <v>252.33</v>
      </c>
      <c r="D906">
        <v>0</v>
      </c>
      <c r="E906" t="s">
        <v>212</v>
      </c>
      <c r="F906" t="s">
        <v>215</v>
      </c>
    </row>
    <row r="907" spans="1:6" x14ac:dyDescent="0.3">
      <c r="A907">
        <v>904</v>
      </c>
      <c r="B907" t="s">
        <v>214</v>
      </c>
      <c r="C907">
        <v>68</v>
      </c>
      <c r="D907">
        <v>0</v>
      </c>
      <c r="E907" t="s">
        <v>212</v>
      </c>
      <c r="F907" t="s">
        <v>215</v>
      </c>
    </row>
    <row r="908" spans="1:6" x14ac:dyDescent="0.3">
      <c r="A908">
        <v>905</v>
      </c>
      <c r="B908" t="s">
        <v>214</v>
      </c>
      <c r="C908">
        <v>68</v>
      </c>
      <c r="D908">
        <v>0</v>
      </c>
      <c r="E908" t="s">
        <v>212</v>
      </c>
      <c r="F908" t="s">
        <v>215</v>
      </c>
    </row>
    <row r="909" spans="1:6" x14ac:dyDescent="0.3">
      <c r="A909">
        <v>906</v>
      </c>
      <c r="B909" t="s">
        <v>214</v>
      </c>
      <c r="C909">
        <v>68</v>
      </c>
      <c r="D909">
        <v>0</v>
      </c>
      <c r="E909" t="s">
        <v>212</v>
      </c>
      <c r="F909" t="s">
        <v>215</v>
      </c>
    </row>
    <row r="910" spans="1:6" x14ac:dyDescent="0.3">
      <c r="A910">
        <v>907</v>
      </c>
      <c r="B910" t="s">
        <v>214</v>
      </c>
      <c r="C910">
        <v>68</v>
      </c>
      <c r="D910">
        <v>0</v>
      </c>
      <c r="E910" t="s">
        <v>212</v>
      </c>
      <c r="F910" t="s">
        <v>215</v>
      </c>
    </row>
    <row r="911" spans="1:6" x14ac:dyDescent="0.3">
      <c r="A911">
        <v>908</v>
      </c>
      <c r="B911" t="s">
        <v>214</v>
      </c>
      <c r="C911">
        <v>68</v>
      </c>
      <c r="D911">
        <v>0</v>
      </c>
      <c r="E911" t="s">
        <v>212</v>
      </c>
      <c r="F911" t="s">
        <v>215</v>
      </c>
    </row>
    <row r="912" spans="1:6" x14ac:dyDescent="0.3">
      <c r="A912">
        <v>909</v>
      </c>
      <c r="B912" t="s">
        <v>214</v>
      </c>
      <c r="C912">
        <v>68</v>
      </c>
      <c r="D912">
        <v>0</v>
      </c>
      <c r="E912" t="s">
        <v>212</v>
      </c>
      <c r="F912" t="s">
        <v>215</v>
      </c>
    </row>
    <row r="913" spans="1:6" x14ac:dyDescent="0.3">
      <c r="A913">
        <v>910</v>
      </c>
      <c r="B913" t="s">
        <v>214</v>
      </c>
      <c r="C913">
        <v>208.05</v>
      </c>
      <c r="D913">
        <v>0</v>
      </c>
      <c r="E913" t="s">
        <v>212</v>
      </c>
      <c r="F913" t="s">
        <v>215</v>
      </c>
    </row>
    <row r="914" spans="1:6" x14ac:dyDescent="0.3">
      <c r="A914">
        <v>911</v>
      </c>
      <c r="B914" t="s">
        <v>214</v>
      </c>
      <c r="C914">
        <v>68</v>
      </c>
      <c r="D914">
        <v>0</v>
      </c>
      <c r="E914" t="s">
        <v>212</v>
      </c>
      <c r="F914" t="s">
        <v>215</v>
      </c>
    </row>
    <row r="915" spans="1:6" x14ac:dyDescent="0.3">
      <c r="A915">
        <v>912</v>
      </c>
      <c r="B915" t="s">
        <v>214</v>
      </c>
      <c r="C915">
        <v>68</v>
      </c>
      <c r="D915">
        <v>0</v>
      </c>
      <c r="E915" t="s">
        <v>212</v>
      </c>
      <c r="F915" t="s">
        <v>215</v>
      </c>
    </row>
    <row r="916" spans="1:6" x14ac:dyDescent="0.3">
      <c r="A916">
        <v>913</v>
      </c>
      <c r="B916" t="s">
        <v>214</v>
      </c>
      <c r="C916">
        <v>68</v>
      </c>
      <c r="D916">
        <v>0</v>
      </c>
      <c r="E916" t="s">
        <v>212</v>
      </c>
      <c r="F916" t="s">
        <v>215</v>
      </c>
    </row>
    <row r="917" spans="1:6" x14ac:dyDescent="0.3">
      <c r="A917">
        <v>914</v>
      </c>
      <c r="B917" t="s">
        <v>214</v>
      </c>
      <c r="C917">
        <v>235.05</v>
      </c>
      <c r="D917">
        <v>0</v>
      </c>
      <c r="E917" t="s">
        <v>212</v>
      </c>
      <c r="F917" t="s">
        <v>215</v>
      </c>
    </row>
    <row r="918" spans="1:6" x14ac:dyDescent="0.3">
      <c r="A918">
        <v>915</v>
      </c>
      <c r="B918" t="s">
        <v>214</v>
      </c>
      <c r="C918">
        <v>68</v>
      </c>
      <c r="D918">
        <v>0</v>
      </c>
      <c r="E918" t="s">
        <v>212</v>
      </c>
      <c r="F918" t="s">
        <v>215</v>
      </c>
    </row>
    <row r="919" spans="1:6" x14ac:dyDescent="0.3">
      <c r="A919">
        <v>916</v>
      </c>
      <c r="B919" t="s">
        <v>214</v>
      </c>
      <c r="C919">
        <v>1727</v>
      </c>
      <c r="D919">
        <v>0</v>
      </c>
      <c r="E919" t="s">
        <v>212</v>
      </c>
      <c r="F919" t="s">
        <v>215</v>
      </c>
    </row>
    <row r="920" spans="1:6" x14ac:dyDescent="0.3">
      <c r="A920">
        <v>917</v>
      </c>
      <c r="B920" t="s">
        <v>214</v>
      </c>
      <c r="C920">
        <v>68</v>
      </c>
      <c r="D920">
        <v>0</v>
      </c>
      <c r="E920" t="s">
        <v>212</v>
      </c>
      <c r="F920" t="s">
        <v>215</v>
      </c>
    </row>
    <row r="921" spans="1:6" x14ac:dyDescent="0.3">
      <c r="A921">
        <v>918</v>
      </c>
      <c r="B921" t="s">
        <v>214</v>
      </c>
      <c r="C921">
        <v>68</v>
      </c>
      <c r="D921">
        <v>0</v>
      </c>
      <c r="E921" t="s">
        <v>212</v>
      </c>
      <c r="F921" t="s">
        <v>215</v>
      </c>
    </row>
    <row r="922" spans="1:6" x14ac:dyDescent="0.3">
      <c r="A922">
        <v>919</v>
      </c>
      <c r="B922" t="s">
        <v>214</v>
      </c>
      <c r="C922">
        <v>402.1</v>
      </c>
      <c r="D922">
        <v>0</v>
      </c>
      <c r="E922" t="s">
        <v>212</v>
      </c>
      <c r="F922" t="s">
        <v>215</v>
      </c>
    </row>
    <row r="923" spans="1:6" x14ac:dyDescent="0.3">
      <c r="A923">
        <v>920</v>
      </c>
      <c r="B923" t="s">
        <v>214</v>
      </c>
      <c r="C923">
        <v>68</v>
      </c>
      <c r="D923">
        <v>0</v>
      </c>
      <c r="E923" t="s">
        <v>212</v>
      </c>
      <c r="F923" t="s">
        <v>215</v>
      </c>
    </row>
    <row r="924" spans="1:6" x14ac:dyDescent="0.3">
      <c r="A924">
        <v>921</v>
      </c>
      <c r="B924" t="s">
        <v>214</v>
      </c>
      <c r="C924">
        <v>68</v>
      </c>
      <c r="D924">
        <v>0</v>
      </c>
      <c r="E924" t="s">
        <v>212</v>
      </c>
      <c r="F924" t="s">
        <v>215</v>
      </c>
    </row>
    <row r="925" spans="1:6" x14ac:dyDescent="0.3">
      <c r="A925">
        <v>922</v>
      </c>
      <c r="B925" t="s">
        <v>214</v>
      </c>
      <c r="C925">
        <v>68</v>
      </c>
      <c r="D925">
        <v>0</v>
      </c>
      <c r="E925" t="s">
        <v>212</v>
      </c>
      <c r="F925" t="s">
        <v>215</v>
      </c>
    </row>
    <row r="926" spans="1:6" x14ac:dyDescent="0.3">
      <c r="A926">
        <v>923</v>
      </c>
      <c r="B926" t="s">
        <v>214</v>
      </c>
      <c r="C926">
        <v>1174</v>
      </c>
      <c r="D926">
        <v>0</v>
      </c>
      <c r="E926" t="s">
        <v>212</v>
      </c>
      <c r="F926" t="s">
        <v>215</v>
      </c>
    </row>
    <row r="927" spans="1:6" x14ac:dyDescent="0.3">
      <c r="A927">
        <v>924</v>
      </c>
      <c r="B927" t="s">
        <v>214</v>
      </c>
      <c r="C927">
        <v>68</v>
      </c>
      <c r="D927">
        <v>0</v>
      </c>
      <c r="E927" t="s">
        <v>212</v>
      </c>
      <c r="F927" t="s">
        <v>215</v>
      </c>
    </row>
    <row r="928" spans="1:6" x14ac:dyDescent="0.3">
      <c r="A928">
        <v>925</v>
      </c>
      <c r="B928" t="s">
        <v>214</v>
      </c>
      <c r="C928">
        <v>252.33</v>
      </c>
      <c r="D928">
        <v>0</v>
      </c>
      <c r="E928" t="s">
        <v>212</v>
      </c>
      <c r="F928" t="s">
        <v>215</v>
      </c>
    </row>
    <row r="929" spans="1:6" x14ac:dyDescent="0.3">
      <c r="A929">
        <v>926</v>
      </c>
      <c r="B929" t="s">
        <v>214</v>
      </c>
      <c r="C929">
        <v>41</v>
      </c>
      <c r="D929">
        <v>0</v>
      </c>
      <c r="E929" t="s">
        <v>212</v>
      </c>
      <c r="F929" t="s">
        <v>215</v>
      </c>
    </row>
    <row r="930" spans="1:6" x14ac:dyDescent="0.3">
      <c r="A930">
        <v>927</v>
      </c>
      <c r="B930" t="s">
        <v>214</v>
      </c>
      <c r="C930">
        <v>151.53</v>
      </c>
      <c r="D930">
        <v>0</v>
      </c>
      <c r="E930" t="s">
        <v>212</v>
      </c>
      <c r="F930" t="s">
        <v>215</v>
      </c>
    </row>
    <row r="931" spans="1:6" x14ac:dyDescent="0.3">
      <c r="A931">
        <v>928</v>
      </c>
      <c r="B931" t="s">
        <v>214</v>
      </c>
      <c r="C931">
        <v>68</v>
      </c>
      <c r="D931">
        <v>0</v>
      </c>
      <c r="E931" t="s">
        <v>212</v>
      </c>
      <c r="F931" t="s">
        <v>215</v>
      </c>
    </row>
    <row r="932" spans="1:6" x14ac:dyDescent="0.3">
      <c r="A932">
        <v>929</v>
      </c>
      <c r="B932" t="s">
        <v>214</v>
      </c>
      <c r="C932">
        <v>68</v>
      </c>
      <c r="D932">
        <v>0</v>
      </c>
      <c r="E932" t="s">
        <v>212</v>
      </c>
      <c r="F932" t="s">
        <v>215</v>
      </c>
    </row>
    <row r="933" spans="1:6" x14ac:dyDescent="0.3">
      <c r="A933">
        <v>930</v>
      </c>
      <c r="B933" t="s">
        <v>214</v>
      </c>
      <c r="C933">
        <v>68</v>
      </c>
      <c r="D933">
        <v>0</v>
      </c>
      <c r="E933" t="s">
        <v>212</v>
      </c>
      <c r="F933" t="s">
        <v>215</v>
      </c>
    </row>
    <row r="934" spans="1:6" x14ac:dyDescent="0.3">
      <c r="A934">
        <v>931</v>
      </c>
      <c r="B934" t="s">
        <v>214</v>
      </c>
      <c r="C934">
        <v>445.13</v>
      </c>
      <c r="D934">
        <v>0</v>
      </c>
      <c r="E934" t="s">
        <v>212</v>
      </c>
      <c r="F934" t="s">
        <v>215</v>
      </c>
    </row>
    <row r="935" spans="1:6" x14ac:dyDescent="0.3">
      <c r="A935">
        <v>932</v>
      </c>
      <c r="B935" t="s">
        <v>214</v>
      </c>
      <c r="C935">
        <v>68</v>
      </c>
      <c r="D935">
        <v>0</v>
      </c>
      <c r="E935" t="s">
        <v>212</v>
      </c>
      <c r="F935" t="s">
        <v>215</v>
      </c>
    </row>
    <row r="936" spans="1:6" x14ac:dyDescent="0.3">
      <c r="A936">
        <v>933</v>
      </c>
      <c r="B936" t="s">
        <v>214</v>
      </c>
      <c r="C936">
        <v>68</v>
      </c>
      <c r="D936">
        <v>0</v>
      </c>
      <c r="E936" t="s">
        <v>212</v>
      </c>
      <c r="F936" t="s">
        <v>215</v>
      </c>
    </row>
    <row r="937" spans="1:6" x14ac:dyDescent="0.3">
      <c r="A937">
        <v>934</v>
      </c>
      <c r="B937" t="s">
        <v>214</v>
      </c>
      <c r="C937">
        <v>1713.5</v>
      </c>
      <c r="D937">
        <v>0</v>
      </c>
      <c r="E937" t="s">
        <v>212</v>
      </c>
      <c r="F937" t="s">
        <v>215</v>
      </c>
    </row>
    <row r="938" spans="1:6" x14ac:dyDescent="0.3">
      <c r="A938">
        <v>935</v>
      </c>
      <c r="B938" t="s">
        <v>214</v>
      </c>
      <c r="C938">
        <v>68</v>
      </c>
      <c r="D938">
        <v>0</v>
      </c>
      <c r="E938" t="s">
        <v>212</v>
      </c>
      <c r="F938" t="s">
        <v>215</v>
      </c>
    </row>
    <row r="939" spans="1:6" x14ac:dyDescent="0.3">
      <c r="A939">
        <v>936</v>
      </c>
      <c r="B939" t="s">
        <v>214</v>
      </c>
      <c r="C939">
        <v>1911.33</v>
      </c>
      <c r="D939">
        <v>0</v>
      </c>
      <c r="E939" t="s">
        <v>212</v>
      </c>
      <c r="F939" t="s">
        <v>215</v>
      </c>
    </row>
    <row r="940" spans="1:6" x14ac:dyDescent="0.3">
      <c r="A940">
        <v>937</v>
      </c>
      <c r="B940" t="s">
        <v>214</v>
      </c>
      <c r="C940">
        <v>68</v>
      </c>
      <c r="D940">
        <v>0</v>
      </c>
      <c r="E940" t="s">
        <v>212</v>
      </c>
      <c r="F940" t="s">
        <v>215</v>
      </c>
    </row>
    <row r="941" spans="1:6" x14ac:dyDescent="0.3">
      <c r="A941">
        <v>938</v>
      </c>
      <c r="B941" t="s">
        <v>214</v>
      </c>
      <c r="C941">
        <v>68</v>
      </c>
      <c r="D941">
        <v>0</v>
      </c>
      <c r="E941" t="s">
        <v>212</v>
      </c>
      <c r="F941" t="s">
        <v>215</v>
      </c>
    </row>
    <row r="942" spans="1:6" x14ac:dyDescent="0.3">
      <c r="A942">
        <v>939</v>
      </c>
      <c r="B942" t="s">
        <v>214</v>
      </c>
      <c r="C942">
        <v>68</v>
      </c>
      <c r="D942">
        <v>0</v>
      </c>
      <c r="E942" t="s">
        <v>212</v>
      </c>
      <c r="F942" t="s">
        <v>215</v>
      </c>
    </row>
    <row r="943" spans="1:6" x14ac:dyDescent="0.3">
      <c r="A943">
        <v>940</v>
      </c>
      <c r="B943" t="s">
        <v>214</v>
      </c>
      <c r="C943">
        <v>23</v>
      </c>
      <c r="D943">
        <v>0</v>
      </c>
      <c r="E943" t="s">
        <v>212</v>
      </c>
      <c r="F943" t="s">
        <v>215</v>
      </c>
    </row>
    <row r="944" spans="1:6" x14ac:dyDescent="0.3">
      <c r="A944">
        <v>941</v>
      </c>
      <c r="B944" t="s">
        <v>214</v>
      </c>
      <c r="C944">
        <v>1358.33</v>
      </c>
      <c r="D944">
        <v>0</v>
      </c>
      <c r="E944" t="s">
        <v>212</v>
      </c>
      <c r="F944" t="s">
        <v>215</v>
      </c>
    </row>
    <row r="945" spans="1:6" x14ac:dyDescent="0.3">
      <c r="A945">
        <v>942</v>
      </c>
      <c r="B945" t="s">
        <v>214</v>
      </c>
      <c r="C945">
        <v>2280</v>
      </c>
      <c r="D945">
        <v>0</v>
      </c>
      <c r="E945" t="s">
        <v>212</v>
      </c>
      <c r="F945" t="s">
        <v>215</v>
      </c>
    </row>
    <row r="946" spans="1:6" x14ac:dyDescent="0.3">
      <c r="A946">
        <v>943</v>
      </c>
      <c r="B946" t="s">
        <v>214</v>
      </c>
      <c r="C946">
        <v>54.5</v>
      </c>
      <c r="D946">
        <v>0</v>
      </c>
      <c r="E946" t="s">
        <v>212</v>
      </c>
      <c r="F946" t="s">
        <v>215</v>
      </c>
    </row>
    <row r="947" spans="1:6" x14ac:dyDescent="0.3">
      <c r="A947">
        <v>944</v>
      </c>
      <c r="B947" t="s">
        <v>214</v>
      </c>
      <c r="C947">
        <v>1911.33</v>
      </c>
      <c r="D947">
        <v>0</v>
      </c>
      <c r="E947" t="s">
        <v>212</v>
      </c>
      <c r="F947" t="s">
        <v>215</v>
      </c>
    </row>
    <row r="948" spans="1:6" x14ac:dyDescent="0.3">
      <c r="A948">
        <v>945</v>
      </c>
      <c r="B948" t="s">
        <v>214</v>
      </c>
      <c r="C948">
        <v>0</v>
      </c>
      <c r="D948">
        <v>0</v>
      </c>
      <c r="E948" t="s">
        <v>212</v>
      </c>
      <c r="F948" t="s">
        <v>215</v>
      </c>
    </row>
    <row r="949" spans="1:6" x14ac:dyDescent="0.3">
      <c r="A949">
        <v>946</v>
      </c>
      <c r="B949" t="s">
        <v>214</v>
      </c>
      <c r="C949">
        <v>68</v>
      </c>
      <c r="D949">
        <v>0</v>
      </c>
      <c r="E949" t="s">
        <v>212</v>
      </c>
      <c r="F949" t="s">
        <v>215</v>
      </c>
    </row>
    <row r="950" spans="1:6" x14ac:dyDescent="0.3">
      <c r="A950">
        <v>947</v>
      </c>
      <c r="B950" t="s">
        <v>214</v>
      </c>
      <c r="C950">
        <v>252.33</v>
      </c>
      <c r="D950">
        <v>0</v>
      </c>
      <c r="E950" t="s">
        <v>212</v>
      </c>
      <c r="F950" t="s">
        <v>215</v>
      </c>
    </row>
    <row r="951" spans="1:6" x14ac:dyDescent="0.3">
      <c r="A951">
        <v>948</v>
      </c>
      <c r="B951" t="s">
        <v>214</v>
      </c>
      <c r="C951">
        <v>68</v>
      </c>
      <c r="D951">
        <v>0</v>
      </c>
      <c r="E951" t="s">
        <v>212</v>
      </c>
      <c r="F951" t="s">
        <v>215</v>
      </c>
    </row>
    <row r="952" spans="1:6" x14ac:dyDescent="0.3">
      <c r="A952">
        <v>949</v>
      </c>
      <c r="B952" t="s">
        <v>214</v>
      </c>
      <c r="C952">
        <v>41</v>
      </c>
      <c r="D952">
        <v>0</v>
      </c>
      <c r="E952" t="s">
        <v>212</v>
      </c>
      <c r="F952" t="s">
        <v>215</v>
      </c>
    </row>
    <row r="953" spans="1:6" x14ac:dyDescent="0.3">
      <c r="A953">
        <v>950</v>
      </c>
      <c r="B953" t="s">
        <v>214</v>
      </c>
      <c r="C953">
        <v>68</v>
      </c>
      <c r="D953">
        <v>0</v>
      </c>
      <c r="E953" t="s">
        <v>212</v>
      </c>
      <c r="F953" t="s">
        <v>215</v>
      </c>
    </row>
    <row r="954" spans="1:6" x14ac:dyDescent="0.3">
      <c r="A954">
        <v>951</v>
      </c>
      <c r="B954" t="s">
        <v>214</v>
      </c>
      <c r="C954">
        <v>252.33</v>
      </c>
      <c r="D954">
        <v>0</v>
      </c>
      <c r="E954" t="s">
        <v>212</v>
      </c>
      <c r="F954" t="s">
        <v>215</v>
      </c>
    </row>
    <row r="955" spans="1:6" x14ac:dyDescent="0.3">
      <c r="A955">
        <v>952</v>
      </c>
      <c r="B955" t="s">
        <v>214</v>
      </c>
      <c r="C955">
        <v>68</v>
      </c>
      <c r="D955">
        <v>0</v>
      </c>
      <c r="E955" t="s">
        <v>212</v>
      </c>
      <c r="F955" t="s">
        <v>215</v>
      </c>
    </row>
    <row r="956" spans="1:6" x14ac:dyDescent="0.3">
      <c r="A956">
        <v>953</v>
      </c>
      <c r="B956" t="s">
        <v>214</v>
      </c>
      <c r="C956">
        <v>68</v>
      </c>
      <c r="D956">
        <v>0</v>
      </c>
      <c r="E956" t="s">
        <v>212</v>
      </c>
      <c r="F956" t="s">
        <v>215</v>
      </c>
    </row>
    <row r="957" spans="1:6" x14ac:dyDescent="0.3">
      <c r="A957">
        <v>954</v>
      </c>
      <c r="B957" t="s">
        <v>214</v>
      </c>
      <c r="C957">
        <v>1450.5</v>
      </c>
      <c r="D957">
        <v>0</v>
      </c>
      <c r="E957" t="s">
        <v>212</v>
      </c>
      <c r="F957" t="s">
        <v>215</v>
      </c>
    </row>
    <row r="958" spans="1:6" x14ac:dyDescent="0.3">
      <c r="A958">
        <v>955</v>
      </c>
      <c r="B958" t="s">
        <v>214</v>
      </c>
      <c r="C958">
        <v>68</v>
      </c>
      <c r="D958">
        <v>0</v>
      </c>
      <c r="E958" t="s">
        <v>212</v>
      </c>
      <c r="F958" t="s">
        <v>215</v>
      </c>
    </row>
    <row r="959" spans="1:6" x14ac:dyDescent="0.3">
      <c r="A959">
        <v>956</v>
      </c>
      <c r="B959" t="s">
        <v>214</v>
      </c>
      <c r="C959">
        <v>68</v>
      </c>
      <c r="D959">
        <v>0</v>
      </c>
      <c r="E959" t="s">
        <v>212</v>
      </c>
      <c r="F959" t="s">
        <v>215</v>
      </c>
    </row>
    <row r="960" spans="1:6" x14ac:dyDescent="0.3">
      <c r="A960">
        <v>957</v>
      </c>
      <c r="B960" t="s">
        <v>214</v>
      </c>
      <c r="C960">
        <v>1272</v>
      </c>
      <c r="D960">
        <v>0</v>
      </c>
      <c r="E960" t="s">
        <v>212</v>
      </c>
      <c r="F960" t="s">
        <v>215</v>
      </c>
    </row>
    <row r="961" spans="1:6" x14ac:dyDescent="0.3">
      <c r="A961">
        <v>958</v>
      </c>
      <c r="B961" t="s">
        <v>214</v>
      </c>
      <c r="C961">
        <v>27.5</v>
      </c>
      <c r="D961">
        <v>0</v>
      </c>
      <c r="E961" t="s">
        <v>212</v>
      </c>
      <c r="F961" t="s">
        <v>215</v>
      </c>
    </row>
    <row r="962" spans="1:6" x14ac:dyDescent="0.3">
      <c r="A962">
        <v>959</v>
      </c>
      <c r="B962" t="s">
        <v>214</v>
      </c>
      <c r="C962">
        <v>54.5</v>
      </c>
      <c r="D962">
        <v>0</v>
      </c>
      <c r="E962" t="s">
        <v>212</v>
      </c>
      <c r="F962" t="s">
        <v>215</v>
      </c>
    </row>
    <row r="963" spans="1:6" x14ac:dyDescent="0.3">
      <c r="A963">
        <v>960</v>
      </c>
      <c r="B963" t="s">
        <v>214</v>
      </c>
      <c r="C963">
        <v>68</v>
      </c>
      <c r="D963">
        <v>0</v>
      </c>
      <c r="E963" t="s">
        <v>212</v>
      </c>
      <c r="F963" t="s">
        <v>215</v>
      </c>
    </row>
    <row r="964" spans="1:6" x14ac:dyDescent="0.3">
      <c r="A964">
        <v>961</v>
      </c>
      <c r="B964" t="s">
        <v>214</v>
      </c>
      <c r="C964">
        <v>68</v>
      </c>
      <c r="D964">
        <v>0</v>
      </c>
      <c r="E964" t="s">
        <v>212</v>
      </c>
      <c r="F964" t="s">
        <v>215</v>
      </c>
    </row>
    <row r="965" spans="1:6" x14ac:dyDescent="0.3">
      <c r="A965">
        <v>962</v>
      </c>
      <c r="B965" t="s">
        <v>214</v>
      </c>
      <c r="C965">
        <v>68</v>
      </c>
      <c r="D965">
        <v>0</v>
      </c>
      <c r="E965" t="s">
        <v>212</v>
      </c>
      <c r="F965" t="s">
        <v>215</v>
      </c>
    </row>
    <row r="966" spans="1:6" x14ac:dyDescent="0.3">
      <c r="A966">
        <v>963</v>
      </c>
      <c r="B966" t="s">
        <v>214</v>
      </c>
      <c r="C966">
        <v>68</v>
      </c>
      <c r="D966">
        <v>0</v>
      </c>
      <c r="E966" t="s">
        <v>212</v>
      </c>
      <c r="F966" t="s">
        <v>215</v>
      </c>
    </row>
    <row r="967" spans="1:6" x14ac:dyDescent="0.3">
      <c r="A967">
        <v>964</v>
      </c>
      <c r="B967" t="s">
        <v>214</v>
      </c>
      <c r="C967">
        <v>136</v>
      </c>
      <c r="D967">
        <v>0</v>
      </c>
      <c r="E967" t="s">
        <v>212</v>
      </c>
      <c r="F967" t="s">
        <v>215</v>
      </c>
    </row>
    <row r="968" spans="1:6" x14ac:dyDescent="0.3">
      <c r="A968">
        <v>965</v>
      </c>
      <c r="B968" t="s">
        <v>214</v>
      </c>
      <c r="C968">
        <v>41</v>
      </c>
      <c r="D968">
        <v>0</v>
      </c>
      <c r="E968" t="s">
        <v>212</v>
      </c>
      <c r="F968" t="s">
        <v>215</v>
      </c>
    </row>
    <row r="969" spans="1:6" x14ac:dyDescent="0.3">
      <c r="A969">
        <v>966</v>
      </c>
      <c r="B969" t="s">
        <v>214</v>
      </c>
      <c r="C969">
        <v>2072.6</v>
      </c>
      <c r="D969">
        <v>0</v>
      </c>
      <c r="E969" t="s">
        <v>212</v>
      </c>
      <c r="F969" t="s">
        <v>215</v>
      </c>
    </row>
    <row r="970" spans="1:6" x14ac:dyDescent="0.3">
      <c r="A970">
        <v>967</v>
      </c>
      <c r="B970" t="s">
        <v>214</v>
      </c>
      <c r="C970">
        <v>54.5</v>
      </c>
      <c r="D970">
        <v>0</v>
      </c>
      <c r="E970" t="s">
        <v>212</v>
      </c>
      <c r="F970" t="s">
        <v>215</v>
      </c>
    </row>
    <row r="971" spans="1:6" x14ac:dyDescent="0.3">
      <c r="A971">
        <v>968</v>
      </c>
      <c r="B971" t="s">
        <v>214</v>
      </c>
      <c r="C971">
        <v>964</v>
      </c>
      <c r="D971">
        <v>0</v>
      </c>
      <c r="E971" t="s">
        <v>212</v>
      </c>
      <c r="F971" t="s">
        <v>215</v>
      </c>
    </row>
    <row r="972" spans="1:6" x14ac:dyDescent="0.3">
      <c r="A972">
        <v>969</v>
      </c>
      <c r="B972" t="s">
        <v>214</v>
      </c>
      <c r="C972">
        <v>691.2</v>
      </c>
      <c r="D972">
        <v>0</v>
      </c>
      <c r="E972" t="s">
        <v>212</v>
      </c>
      <c r="F972" t="s">
        <v>215</v>
      </c>
    </row>
    <row r="973" spans="1:6" x14ac:dyDescent="0.3">
      <c r="A973">
        <v>970</v>
      </c>
      <c r="B973" t="s">
        <v>214</v>
      </c>
      <c r="C973">
        <v>68</v>
      </c>
      <c r="D973">
        <v>0</v>
      </c>
      <c r="E973" t="s">
        <v>212</v>
      </c>
      <c r="F973" t="s">
        <v>215</v>
      </c>
    </row>
    <row r="974" spans="1:6" x14ac:dyDescent="0.3">
      <c r="A974">
        <v>971</v>
      </c>
      <c r="B974" t="s">
        <v>214</v>
      </c>
      <c r="C974">
        <v>1381.73</v>
      </c>
      <c r="D974">
        <v>0</v>
      </c>
      <c r="E974" t="s">
        <v>212</v>
      </c>
      <c r="F974" t="s">
        <v>215</v>
      </c>
    </row>
    <row r="975" spans="1:6" x14ac:dyDescent="0.3">
      <c r="A975">
        <v>972</v>
      </c>
      <c r="B975" t="s">
        <v>214</v>
      </c>
      <c r="C975">
        <v>68</v>
      </c>
      <c r="D975">
        <v>0</v>
      </c>
      <c r="E975" t="s">
        <v>212</v>
      </c>
      <c r="F975" t="s">
        <v>215</v>
      </c>
    </row>
    <row r="976" spans="1:6" x14ac:dyDescent="0.3">
      <c r="A976">
        <v>973</v>
      </c>
      <c r="B976" t="s">
        <v>214</v>
      </c>
      <c r="C976">
        <v>903.25</v>
      </c>
      <c r="D976">
        <v>0</v>
      </c>
      <c r="E976" t="s">
        <v>212</v>
      </c>
      <c r="F976" t="s">
        <v>215</v>
      </c>
    </row>
    <row r="977" spans="1:6" x14ac:dyDescent="0.3">
      <c r="A977">
        <v>974</v>
      </c>
      <c r="B977" t="s">
        <v>214</v>
      </c>
      <c r="C977">
        <v>621</v>
      </c>
      <c r="D977">
        <v>0</v>
      </c>
      <c r="E977" t="s">
        <v>212</v>
      </c>
      <c r="F977" t="s">
        <v>215</v>
      </c>
    </row>
    <row r="978" spans="1:6" x14ac:dyDescent="0.3">
      <c r="A978">
        <v>975</v>
      </c>
      <c r="B978" t="s">
        <v>214</v>
      </c>
      <c r="C978">
        <v>68</v>
      </c>
      <c r="D978">
        <v>0</v>
      </c>
      <c r="E978" t="s">
        <v>212</v>
      </c>
      <c r="F978" t="s">
        <v>215</v>
      </c>
    </row>
    <row r="979" spans="1:6" x14ac:dyDescent="0.3">
      <c r="A979">
        <v>976</v>
      </c>
      <c r="B979" t="s">
        <v>214</v>
      </c>
      <c r="C979">
        <v>68</v>
      </c>
      <c r="D979">
        <v>0</v>
      </c>
      <c r="E979" t="s">
        <v>212</v>
      </c>
      <c r="F979" t="s">
        <v>215</v>
      </c>
    </row>
    <row r="980" spans="1:6" x14ac:dyDescent="0.3">
      <c r="A980">
        <v>977</v>
      </c>
      <c r="B980" t="s">
        <v>214</v>
      </c>
      <c r="C980">
        <v>68</v>
      </c>
      <c r="D980">
        <v>0</v>
      </c>
      <c r="E980" t="s">
        <v>212</v>
      </c>
      <c r="F980" t="s">
        <v>215</v>
      </c>
    </row>
    <row r="981" spans="1:6" x14ac:dyDescent="0.3">
      <c r="A981">
        <v>978</v>
      </c>
      <c r="B981" t="s">
        <v>214</v>
      </c>
      <c r="C981">
        <v>68</v>
      </c>
      <c r="D981">
        <v>0</v>
      </c>
      <c r="E981" t="s">
        <v>212</v>
      </c>
      <c r="F981" t="s">
        <v>215</v>
      </c>
    </row>
    <row r="982" spans="1:6" x14ac:dyDescent="0.3">
      <c r="A982">
        <v>979</v>
      </c>
      <c r="B982" t="s">
        <v>214</v>
      </c>
      <c r="C982">
        <v>1586.98</v>
      </c>
      <c r="D982">
        <v>0</v>
      </c>
      <c r="E982" t="s">
        <v>212</v>
      </c>
      <c r="F982" t="s">
        <v>215</v>
      </c>
    </row>
    <row r="983" spans="1:6" x14ac:dyDescent="0.3">
      <c r="A983">
        <v>980</v>
      </c>
      <c r="B983" t="s">
        <v>214</v>
      </c>
      <c r="C983">
        <v>68</v>
      </c>
      <c r="D983">
        <v>0</v>
      </c>
      <c r="E983" t="s">
        <v>212</v>
      </c>
      <c r="F983" t="s">
        <v>215</v>
      </c>
    </row>
    <row r="984" spans="1:6" x14ac:dyDescent="0.3">
      <c r="A984">
        <v>981</v>
      </c>
      <c r="B984" t="s">
        <v>214</v>
      </c>
      <c r="C984">
        <v>68</v>
      </c>
      <c r="D984">
        <v>0</v>
      </c>
      <c r="E984" t="s">
        <v>212</v>
      </c>
      <c r="F984" t="s">
        <v>215</v>
      </c>
    </row>
    <row r="985" spans="1:6" x14ac:dyDescent="0.3">
      <c r="A985">
        <v>982</v>
      </c>
      <c r="B985" t="s">
        <v>214</v>
      </c>
      <c r="C985">
        <v>1081.83</v>
      </c>
      <c r="D985">
        <v>0</v>
      </c>
      <c r="E985" t="s">
        <v>212</v>
      </c>
      <c r="F985" t="s">
        <v>215</v>
      </c>
    </row>
    <row r="986" spans="1:6" x14ac:dyDescent="0.3">
      <c r="A986">
        <v>983</v>
      </c>
      <c r="B986" t="s">
        <v>214</v>
      </c>
      <c r="C986">
        <v>54.5</v>
      </c>
      <c r="D986">
        <v>0</v>
      </c>
      <c r="E986" t="s">
        <v>212</v>
      </c>
      <c r="F986" t="s">
        <v>215</v>
      </c>
    </row>
    <row r="987" spans="1:6" x14ac:dyDescent="0.3">
      <c r="A987">
        <v>984</v>
      </c>
      <c r="B987" t="s">
        <v>214</v>
      </c>
      <c r="C987">
        <v>68</v>
      </c>
      <c r="D987">
        <v>0</v>
      </c>
      <c r="E987" t="s">
        <v>212</v>
      </c>
      <c r="F987" t="s">
        <v>215</v>
      </c>
    </row>
    <row r="988" spans="1:6" x14ac:dyDescent="0.3">
      <c r="A988">
        <v>985</v>
      </c>
      <c r="B988" t="s">
        <v>214</v>
      </c>
      <c r="C988">
        <v>68</v>
      </c>
      <c r="D988">
        <v>0</v>
      </c>
      <c r="E988" t="s">
        <v>212</v>
      </c>
      <c r="F988" t="s">
        <v>215</v>
      </c>
    </row>
    <row r="989" spans="1:6" x14ac:dyDescent="0.3">
      <c r="A989">
        <v>986</v>
      </c>
      <c r="B989" t="s">
        <v>214</v>
      </c>
      <c r="C989">
        <v>68</v>
      </c>
      <c r="D989">
        <v>0</v>
      </c>
      <c r="E989" t="s">
        <v>212</v>
      </c>
      <c r="F989" t="s">
        <v>215</v>
      </c>
    </row>
    <row r="990" spans="1:6" x14ac:dyDescent="0.3">
      <c r="A990">
        <v>987</v>
      </c>
      <c r="B990" t="s">
        <v>214</v>
      </c>
      <c r="C990">
        <v>68</v>
      </c>
      <c r="D990">
        <v>0</v>
      </c>
      <c r="E990" t="s">
        <v>212</v>
      </c>
      <c r="F990" t="s">
        <v>215</v>
      </c>
    </row>
    <row r="991" spans="1:6" x14ac:dyDescent="0.3">
      <c r="A991">
        <v>988</v>
      </c>
      <c r="B991" t="s">
        <v>214</v>
      </c>
      <c r="C991">
        <v>68</v>
      </c>
      <c r="D991">
        <v>0</v>
      </c>
      <c r="E991" t="s">
        <v>212</v>
      </c>
      <c r="F991" t="s">
        <v>215</v>
      </c>
    </row>
    <row r="992" spans="1:6" x14ac:dyDescent="0.3">
      <c r="A992">
        <v>989</v>
      </c>
      <c r="B992" t="s">
        <v>214</v>
      </c>
      <c r="C992">
        <v>46</v>
      </c>
      <c r="D992">
        <v>0</v>
      </c>
      <c r="E992" t="s">
        <v>212</v>
      </c>
      <c r="F992" t="s">
        <v>215</v>
      </c>
    </row>
    <row r="993" spans="1:6" x14ac:dyDescent="0.3">
      <c r="A993">
        <v>990</v>
      </c>
      <c r="B993" t="s">
        <v>214</v>
      </c>
      <c r="C993">
        <v>68</v>
      </c>
      <c r="D993">
        <v>0</v>
      </c>
      <c r="E993" t="s">
        <v>212</v>
      </c>
      <c r="F993" t="s">
        <v>215</v>
      </c>
    </row>
    <row r="994" spans="1:6" x14ac:dyDescent="0.3">
      <c r="A994">
        <v>991</v>
      </c>
      <c r="B994" t="s">
        <v>214</v>
      </c>
      <c r="C994">
        <v>68</v>
      </c>
      <c r="D994">
        <v>0</v>
      </c>
      <c r="E994" t="s">
        <v>212</v>
      </c>
      <c r="F994" t="s">
        <v>215</v>
      </c>
    </row>
    <row r="995" spans="1:6" x14ac:dyDescent="0.3">
      <c r="A995">
        <v>992</v>
      </c>
      <c r="B995" t="s">
        <v>214</v>
      </c>
      <c r="C995">
        <v>485.63</v>
      </c>
      <c r="D995">
        <v>0</v>
      </c>
      <c r="E995" t="s">
        <v>212</v>
      </c>
      <c r="F995" t="s">
        <v>215</v>
      </c>
    </row>
    <row r="996" spans="1:6" x14ac:dyDescent="0.3">
      <c r="A996">
        <v>993</v>
      </c>
      <c r="B996" t="s">
        <v>214</v>
      </c>
      <c r="C996">
        <v>252.33</v>
      </c>
      <c r="D996">
        <v>0</v>
      </c>
      <c r="E996" t="s">
        <v>212</v>
      </c>
      <c r="F996" t="s">
        <v>215</v>
      </c>
    </row>
    <row r="997" spans="1:6" x14ac:dyDescent="0.3">
      <c r="A997">
        <v>994</v>
      </c>
      <c r="B997" t="s">
        <v>214</v>
      </c>
      <c r="C997">
        <v>151.53</v>
      </c>
      <c r="D997">
        <v>0</v>
      </c>
      <c r="E997" t="s">
        <v>212</v>
      </c>
      <c r="F997" t="s">
        <v>215</v>
      </c>
    </row>
    <row r="998" spans="1:6" x14ac:dyDescent="0.3">
      <c r="A998">
        <v>995</v>
      </c>
      <c r="B998" t="s">
        <v>214</v>
      </c>
      <c r="C998">
        <v>68</v>
      </c>
      <c r="D998">
        <v>0</v>
      </c>
      <c r="E998" t="s">
        <v>212</v>
      </c>
      <c r="F998" t="s">
        <v>215</v>
      </c>
    </row>
    <row r="999" spans="1:6" x14ac:dyDescent="0.3">
      <c r="A999">
        <v>996</v>
      </c>
      <c r="B999" t="s">
        <v>214</v>
      </c>
      <c r="C999">
        <v>252.33</v>
      </c>
      <c r="D999">
        <v>0</v>
      </c>
      <c r="E999" t="s">
        <v>212</v>
      </c>
      <c r="F999" t="s">
        <v>215</v>
      </c>
    </row>
    <row r="1000" spans="1:6" x14ac:dyDescent="0.3">
      <c r="A1000">
        <v>997</v>
      </c>
      <c r="B1000" t="s">
        <v>214</v>
      </c>
      <c r="C1000">
        <v>68</v>
      </c>
      <c r="D1000">
        <v>0</v>
      </c>
      <c r="E1000" t="s">
        <v>212</v>
      </c>
      <c r="F1000" t="s">
        <v>215</v>
      </c>
    </row>
    <row r="1001" spans="1:6" x14ac:dyDescent="0.3">
      <c r="A1001">
        <v>998</v>
      </c>
      <c r="B1001" t="s">
        <v>214</v>
      </c>
      <c r="C1001">
        <v>68</v>
      </c>
      <c r="D1001">
        <v>0</v>
      </c>
      <c r="E1001" t="s">
        <v>212</v>
      </c>
      <c r="F1001" t="s">
        <v>215</v>
      </c>
    </row>
    <row r="1002" spans="1:6" x14ac:dyDescent="0.3">
      <c r="A1002">
        <v>999</v>
      </c>
      <c r="B1002" t="s">
        <v>214</v>
      </c>
      <c r="C1002">
        <v>68</v>
      </c>
      <c r="D1002">
        <v>0</v>
      </c>
      <c r="E1002" t="s">
        <v>212</v>
      </c>
      <c r="F1002" t="s">
        <v>215</v>
      </c>
    </row>
    <row r="1003" spans="1:6" x14ac:dyDescent="0.3">
      <c r="A1003">
        <v>1000</v>
      </c>
      <c r="B1003" t="s">
        <v>214</v>
      </c>
      <c r="C1003">
        <v>68</v>
      </c>
      <c r="D1003">
        <v>0</v>
      </c>
      <c r="E1003" t="s">
        <v>212</v>
      </c>
      <c r="F1003" t="s">
        <v>215</v>
      </c>
    </row>
    <row r="1004" spans="1:6" x14ac:dyDescent="0.3">
      <c r="A1004">
        <v>1001</v>
      </c>
      <c r="B1004" t="s">
        <v>214</v>
      </c>
      <c r="C1004">
        <v>238.83</v>
      </c>
      <c r="D1004">
        <v>0</v>
      </c>
      <c r="E1004" t="s">
        <v>212</v>
      </c>
      <c r="F1004" t="s">
        <v>215</v>
      </c>
    </row>
    <row r="1005" spans="1:6" x14ac:dyDescent="0.3">
      <c r="A1005">
        <v>1002</v>
      </c>
      <c r="B1005" t="s">
        <v>214</v>
      </c>
      <c r="C1005">
        <v>1081.83</v>
      </c>
      <c r="D1005">
        <v>0</v>
      </c>
      <c r="E1005" t="s">
        <v>212</v>
      </c>
      <c r="F1005" t="s">
        <v>215</v>
      </c>
    </row>
    <row r="1006" spans="1:6" x14ac:dyDescent="0.3">
      <c r="A1006">
        <v>1003</v>
      </c>
      <c r="B1006" t="s">
        <v>214</v>
      </c>
      <c r="C1006">
        <v>344.5</v>
      </c>
      <c r="D1006">
        <v>0</v>
      </c>
      <c r="E1006" t="s">
        <v>212</v>
      </c>
      <c r="F1006" t="s">
        <v>215</v>
      </c>
    </row>
    <row r="1007" spans="1:6" x14ac:dyDescent="0.3">
      <c r="A1007">
        <v>1004</v>
      </c>
      <c r="B1007" t="s">
        <v>214</v>
      </c>
      <c r="C1007">
        <v>528.82999999999993</v>
      </c>
      <c r="D1007">
        <v>0</v>
      </c>
      <c r="E1007" t="s">
        <v>212</v>
      </c>
      <c r="F1007" t="s">
        <v>215</v>
      </c>
    </row>
    <row r="1008" spans="1:6" x14ac:dyDescent="0.3">
      <c r="A1008">
        <v>1005</v>
      </c>
      <c r="B1008" t="s">
        <v>214</v>
      </c>
      <c r="C1008">
        <v>68</v>
      </c>
      <c r="D1008">
        <v>0</v>
      </c>
      <c r="E1008" t="s">
        <v>212</v>
      </c>
      <c r="F1008" t="s">
        <v>215</v>
      </c>
    </row>
    <row r="1009" spans="1:6" x14ac:dyDescent="0.3">
      <c r="A1009">
        <v>1006</v>
      </c>
      <c r="B1009" t="s">
        <v>214</v>
      </c>
      <c r="C1009">
        <v>68</v>
      </c>
      <c r="D1009">
        <v>0</v>
      </c>
      <c r="E1009" t="s">
        <v>212</v>
      </c>
      <c r="F1009" t="s">
        <v>215</v>
      </c>
    </row>
    <row r="1010" spans="1:6" x14ac:dyDescent="0.3">
      <c r="A1010">
        <v>1007</v>
      </c>
      <c r="B1010" t="s">
        <v>214</v>
      </c>
      <c r="C1010">
        <v>252.33</v>
      </c>
      <c r="D1010">
        <v>0</v>
      </c>
      <c r="E1010" t="s">
        <v>212</v>
      </c>
      <c r="F1010" t="s">
        <v>215</v>
      </c>
    </row>
    <row r="1011" spans="1:6" x14ac:dyDescent="0.3">
      <c r="A1011">
        <v>1008</v>
      </c>
      <c r="B1011" t="s">
        <v>214</v>
      </c>
      <c r="C1011">
        <v>68</v>
      </c>
      <c r="D1011">
        <v>0</v>
      </c>
      <c r="E1011" t="s">
        <v>212</v>
      </c>
      <c r="F1011" t="s">
        <v>215</v>
      </c>
    </row>
    <row r="1012" spans="1:6" x14ac:dyDescent="0.3">
      <c r="A1012">
        <v>1009</v>
      </c>
      <c r="B1012" t="s">
        <v>214</v>
      </c>
      <c r="C1012">
        <v>68</v>
      </c>
      <c r="D1012">
        <v>0</v>
      </c>
      <c r="E1012" t="s">
        <v>212</v>
      </c>
      <c r="F1012" t="s">
        <v>215</v>
      </c>
    </row>
    <row r="1013" spans="1:6" x14ac:dyDescent="0.3">
      <c r="A1013">
        <v>1010</v>
      </c>
      <c r="B1013" t="s">
        <v>214</v>
      </c>
      <c r="C1013">
        <v>68</v>
      </c>
      <c r="D1013">
        <v>0</v>
      </c>
      <c r="E1013" t="s">
        <v>212</v>
      </c>
      <c r="F1013" t="s">
        <v>215</v>
      </c>
    </row>
    <row r="1014" spans="1:6" x14ac:dyDescent="0.3">
      <c r="A1014">
        <v>1011</v>
      </c>
      <c r="B1014" t="s">
        <v>214</v>
      </c>
      <c r="C1014">
        <v>68</v>
      </c>
      <c r="D1014">
        <v>0</v>
      </c>
      <c r="E1014" t="s">
        <v>212</v>
      </c>
      <c r="F1014" t="s">
        <v>215</v>
      </c>
    </row>
    <row r="1015" spans="1:6" x14ac:dyDescent="0.3">
      <c r="A1015">
        <v>1012</v>
      </c>
      <c r="B1015" t="s">
        <v>214</v>
      </c>
      <c r="C1015">
        <v>68</v>
      </c>
      <c r="D1015">
        <v>0</v>
      </c>
      <c r="E1015" t="s">
        <v>212</v>
      </c>
      <c r="F1015" t="s">
        <v>215</v>
      </c>
    </row>
    <row r="1016" spans="1:6" x14ac:dyDescent="0.3">
      <c r="A1016">
        <v>1013</v>
      </c>
      <c r="B1016" t="s">
        <v>214</v>
      </c>
      <c r="C1016">
        <v>68</v>
      </c>
      <c r="D1016">
        <v>0</v>
      </c>
      <c r="E1016" t="s">
        <v>212</v>
      </c>
      <c r="F1016" t="s">
        <v>215</v>
      </c>
    </row>
    <row r="1017" spans="1:6" x14ac:dyDescent="0.3">
      <c r="A1017">
        <v>1014</v>
      </c>
      <c r="B1017" t="s">
        <v>214</v>
      </c>
      <c r="C1017">
        <v>68</v>
      </c>
      <c r="D1017">
        <v>0</v>
      </c>
      <c r="E1017" t="s">
        <v>212</v>
      </c>
      <c r="F1017" t="s">
        <v>215</v>
      </c>
    </row>
    <row r="1018" spans="1:6" x14ac:dyDescent="0.3">
      <c r="A1018">
        <v>1015</v>
      </c>
      <c r="B1018" t="s">
        <v>214</v>
      </c>
      <c r="C1018">
        <v>2280</v>
      </c>
      <c r="D1018">
        <v>0</v>
      </c>
      <c r="E1018" t="s">
        <v>212</v>
      </c>
      <c r="F1018" t="s">
        <v>215</v>
      </c>
    </row>
    <row r="1019" spans="1:6" x14ac:dyDescent="0.3">
      <c r="A1019">
        <v>1016</v>
      </c>
      <c r="B1019" t="s">
        <v>214</v>
      </c>
      <c r="C1019">
        <v>0</v>
      </c>
      <c r="D1019">
        <v>0</v>
      </c>
      <c r="E1019" t="s">
        <v>212</v>
      </c>
      <c r="F1019" t="s">
        <v>215</v>
      </c>
    </row>
    <row r="1020" spans="1:6" x14ac:dyDescent="0.3">
      <c r="A1020">
        <v>1017</v>
      </c>
      <c r="B1020" t="s">
        <v>214</v>
      </c>
      <c r="C1020">
        <v>68</v>
      </c>
      <c r="D1020">
        <v>0</v>
      </c>
      <c r="E1020" t="s">
        <v>212</v>
      </c>
      <c r="F1020" t="s">
        <v>215</v>
      </c>
    </row>
    <row r="1021" spans="1:6" x14ac:dyDescent="0.3">
      <c r="A1021">
        <v>1018</v>
      </c>
      <c r="B1021" t="s">
        <v>214</v>
      </c>
      <c r="C1021">
        <v>334.1</v>
      </c>
      <c r="D1021">
        <v>0</v>
      </c>
      <c r="E1021" t="s">
        <v>212</v>
      </c>
      <c r="F1021" t="s">
        <v>215</v>
      </c>
    </row>
    <row r="1022" spans="1:6" x14ac:dyDescent="0.3">
      <c r="A1022">
        <v>1019</v>
      </c>
      <c r="B1022" t="s">
        <v>214</v>
      </c>
      <c r="C1022">
        <v>1358.33</v>
      </c>
      <c r="D1022">
        <v>0</v>
      </c>
      <c r="E1022" t="s">
        <v>212</v>
      </c>
      <c r="F1022" t="s">
        <v>215</v>
      </c>
    </row>
    <row r="1023" spans="1:6" x14ac:dyDescent="0.3">
      <c r="A1023">
        <v>1020</v>
      </c>
      <c r="B1023" t="s">
        <v>214</v>
      </c>
      <c r="C1023">
        <v>68</v>
      </c>
      <c r="D1023">
        <v>0</v>
      </c>
      <c r="E1023" t="s">
        <v>212</v>
      </c>
      <c r="F1023" t="s">
        <v>215</v>
      </c>
    </row>
    <row r="1024" spans="1:6" x14ac:dyDescent="0.3">
      <c r="A1024">
        <v>1021</v>
      </c>
      <c r="B1024" t="s">
        <v>214</v>
      </c>
      <c r="C1024">
        <v>41</v>
      </c>
      <c r="D1024">
        <v>0</v>
      </c>
      <c r="E1024" t="s">
        <v>212</v>
      </c>
      <c r="F1024" t="s">
        <v>215</v>
      </c>
    </row>
    <row r="1025" spans="1:6" x14ac:dyDescent="0.3">
      <c r="A1025">
        <v>1022</v>
      </c>
      <c r="B1025" t="s">
        <v>214</v>
      </c>
      <c r="C1025">
        <v>54.5</v>
      </c>
      <c r="D1025">
        <v>0</v>
      </c>
      <c r="E1025" t="s">
        <v>212</v>
      </c>
      <c r="F1025" t="s">
        <v>215</v>
      </c>
    </row>
    <row r="1026" spans="1:6" x14ac:dyDescent="0.3">
      <c r="A1026">
        <v>1023</v>
      </c>
      <c r="B1026" t="s">
        <v>214</v>
      </c>
      <c r="C1026">
        <v>68</v>
      </c>
      <c r="D1026">
        <v>0</v>
      </c>
      <c r="E1026" t="s">
        <v>212</v>
      </c>
      <c r="F1026" t="s">
        <v>215</v>
      </c>
    </row>
    <row r="1027" spans="1:6" x14ac:dyDescent="0.3">
      <c r="A1027">
        <v>1024</v>
      </c>
      <c r="B1027" t="s">
        <v>214</v>
      </c>
      <c r="C1027">
        <v>41</v>
      </c>
      <c r="D1027">
        <v>0</v>
      </c>
      <c r="E1027" t="s">
        <v>212</v>
      </c>
      <c r="F1027" t="s">
        <v>215</v>
      </c>
    </row>
    <row r="1028" spans="1:6" x14ac:dyDescent="0.3">
      <c r="A1028">
        <v>1025</v>
      </c>
      <c r="B1028" t="s">
        <v>214</v>
      </c>
      <c r="C1028">
        <v>68</v>
      </c>
      <c r="D1028">
        <v>0</v>
      </c>
      <c r="E1028" t="s">
        <v>212</v>
      </c>
      <c r="F1028" t="s">
        <v>215</v>
      </c>
    </row>
    <row r="1029" spans="1:6" x14ac:dyDescent="0.3">
      <c r="A1029">
        <v>1026</v>
      </c>
      <c r="B1029" t="s">
        <v>214</v>
      </c>
      <c r="C1029">
        <v>68</v>
      </c>
      <c r="D1029">
        <v>0</v>
      </c>
      <c r="E1029" t="s">
        <v>212</v>
      </c>
      <c r="F1029" t="s">
        <v>215</v>
      </c>
    </row>
    <row r="1030" spans="1:6" x14ac:dyDescent="0.3">
      <c r="A1030">
        <v>1027</v>
      </c>
      <c r="B1030" t="s">
        <v>214</v>
      </c>
      <c r="C1030">
        <v>235.05</v>
      </c>
      <c r="D1030">
        <v>0</v>
      </c>
      <c r="E1030" t="s">
        <v>212</v>
      </c>
      <c r="F1030" t="s">
        <v>215</v>
      </c>
    </row>
    <row r="1031" spans="1:6" x14ac:dyDescent="0.3">
      <c r="A1031">
        <v>1028</v>
      </c>
      <c r="B1031" t="s">
        <v>214</v>
      </c>
      <c r="C1031">
        <v>68</v>
      </c>
      <c r="D1031">
        <v>0</v>
      </c>
      <c r="E1031" t="s">
        <v>212</v>
      </c>
      <c r="F1031" t="s">
        <v>215</v>
      </c>
    </row>
    <row r="1032" spans="1:6" x14ac:dyDescent="0.3">
      <c r="A1032">
        <v>1029</v>
      </c>
      <c r="B1032" t="s">
        <v>214</v>
      </c>
      <c r="C1032">
        <v>54.5</v>
      </c>
      <c r="D1032">
        <v>0</v>
      </c>
      <c r="E1032" t="s">
        <v>212</v>
      </c>
      <c r="F1032" t="s">
        <v>215</v>
      </c>
    </row>
    <row r="1033" spans="1:6" x14ac:dyDescent="0.3">
      <c r="A1033">
        <v>1030</v>
      </c>
      <c r="B1033" t="s">
        <v>214</v>
      </c>
      <c r="C1033">
        <v>68</v>
      </c>
      <c r="D1033">
        <v>0</v>
      </c>
      <c r="E1033" t="s">
        <v>212</v>
      </c>
      <c r="F1033" t="s">
        <v>215</v>
      </c>
    </row>
    <row r="1034" spans="1:6" x14ac:dyDescent="0.3">
      <c r="A1034">
        <v>1031</v>
      </c>
      <c r="B1034" t="s">
        <v>214</v>
      </c>
      <c r="C1034">
        <v>68</v>
      </c>
      <c r="D1034">
        <v>0</v>
      </c>
      <c r="E1034" t="s">
        <v>212</v>
      </c>
      <c r="F1034" t="s">
        <v>215</v>
      </c>
    </row>
    <row r="1035" spans="1:6" x14ac:dyDescent="0.3">
      <c r="A1035">
        <v>1032</v>
      </c>
      <c r="B1035" t="s">
        <v>214</v>
      </c>
      <c r="C1035">
        <v>68</v>
      </c>
      <c r="D1035">
        <v>0</v>
      </c>
      <c r="E1035" t="s">
        <v>212</v>
      </c>
      <c r="F1035" t="s">
        <v>215</v>
      </c>
    </row>
    <row r="1036" spans="1:6" x14ac:dyDescent="0.3">
      <c r="A1036">
        <v>1033</v>
      </c>
      <c r="B1036" t="s">
        <v>214</v>
      </c>
      <c r="C1036">
        <v>68</v>
      </c>
      <c r="D1036">
        <v>0</v>
      </c>
      <c r="E1036" t="s">
        <v>212</v>
      </c>
      <c r="F1036" t="s">
        <v>215</v>
      </c>
    </row>
    <row r="1037" spans="1:6" x14ac:dyDescent="0.3">
      <c r="A1037">
        <v>1034</v>
      </c>
      <c r="B1037" t="s">
        <v>214</v>
      </c>
      <c r="C1037">
        <v>621</v>
      </c>
      <c r="D1037">
        <v>0</v>
      </c>
      <c r="E1037" t="s">
        <v>212</v>
      </c>
      <c r="F1037" t="s">
        <v>215</v>
      </c>
    </row>
    <row r="1038" spans="1:6" x14ac:dyDescent="0.3">
      <c r="A1038">
        <v>1035</v>
      </c>
      <c r="B1038" t="s">
        <v>214</v>
      </c>
      <c r="C1038">
        <v>68</v>
      </c>
      <c r="D1038">
        <v>0</v>
      </c>
      <c r="E1038" t="s">
        <v>212</v>
      </c>
      <c r="F1038" t="s">
        <v>215</v>
      </c>
    </row>
    <row r="1039" spans="1:6" x14ac:dyDescent="0.3">
      <c r="A1039">
        <v>1036</v>
      </c>
      <c r="B1039" t="s">
        <v>214</v>
      </c>
      <c r="C1039">
        <v>68</v>
      </c>
      <c r="D1039">
        <v>0</v>
      </c>
      <c r="E1039" t="s">
        <v>212</v>
      </c>
      <c r="F1039" t="s">
        <v>215</v>
      </c>
    </row>
    <row r="1040" spans="1:6" x14ac:dyDescent="0.3">
      <c r="A1040">
        <v>1037</v>
      </c>
      <c r="B1040" t="s">
        <v>214</v>
      </c>
      <c r="C1040">
        <v>68</v>
      </c>
      <c r="D1040">
        <v>0</v>
      </c>
      <c r="E1040" t="s">
        <v>212</v>
      </c>
      <c r="F1040" t="s">
        <v>215</v>
      </c>
    </row>
    <row r="1041" spans="1:6" x14ac:dyDescent="0.3">
      <c r="A1041">
        <v>1038</v>
      </c>
      <c r="B1041" t="s">
        <v>214</v>
      </c>
      <c r="C1041">
        <v>908</v>
      </c>
      <c r="D1041">
        <v>0</v>
      </c>
      <c r="E1041" t="s">
        <v>212</v>
      </c>
      <c r="F1041" t="s">
        <v>215</v>
      </c>
    </row>
    <row r="1042" spans="1:6" x14ac:dyDescent="0.3">
      <c r="A1042">
        <v>1039</v>
      </c>
      <c r="B1042" t="s">
        <v>214</v>
      </c>
      <c r="C1042">
        <v>1070.3</v>
      </c>
      <c r="D1042">
        <v>0</v>
      </c>
      <c r="E1042" t="s">
        <v>212</v>
      </c>
      <c r="F1042" t="s">
        <v>215</v>
      </c>
    </row>
    <row r="1043" spans="1:6" x14ac:dyDescent="0.3">
      <c r="A1043">
        <v>1040</v>
      </c>
      <c r="B1043" t="s">
        <v>214</v>
      </c>
      <c r="C1043">
        <v>68</v>
      </c>
      <c r="D1043">
        <v>0</v>
      </c>
      <c r="E1043" t="s">
        <v>212</v>
      </c>
      <c r="F1043" t="s">
        <v>215</v>
      </c>
    </row>
    <row r="1044" spans="1:6" x14ac:dyDescent="0.3">
      <c r="A1044">
        <v>1041</v>
      </c>
      <c r="B1044" t="s">
        <v>214</v>
      </c>
      <c r="C1044">
        <v>68</v>
      </c>
      <c r="D1044">
        <v>0</v>
      </c>
      <c r="E1044" t="s">
        <v>212</v>
      </c>
      <c r="F1044" t="s">
        <v>215</v>
      </c>
    </row>
    <row r="1045" spans="1:6" x14ac:dyDescent="0.3">
      <c r="A1045">
        <v>1042</v>
      </c>
      <c r="B1045" t="s">
        <v>214</v>
      </c>
      <c r="C1045">
        <v>68</v>
      </c>
      <c r="D1045">
        <v>0</v>
      </c>
      <c r="E1045" t="s">
        <v>212</v>
      </c>
      <c r="F1045" t="s">
        <v>215</v>
      </c>
    </row>
    <row r="1046" spans="1:6" x14ac:dyDescent="0.3">
      <c r="A1046">
        <v>1043</v>
      </c>
      <c r="B1046" t="s">
        <v>214</v>
      </c>
      <c r="C1046">
        <v>0</v>
      </c>
      <c r="D1046">
        <v>0</v>
      </c>
      <c r="E1046" t="s">
        <v>212</v>
      </c>
      <c r="F1046" t="s">
        <v>215</v>
      </c>
    </row>
    <row r="1047" spans="1:6" x14ac:dyDescent="0.3">
      <c r="A1047">
        <v>1044</v>
      </c>
      <c r="B1047" t="s">
        <v>214</v>
      </c>
      <c r="C1047">
        <v>1450.5</v>
      </c>
      <c r="D1047">
        <v>0</v>
      </c>
      <c r="E1047" t="s">
        <v>212</v>
      </c>
      <c r="F1047" t="s">
        <v>215</v>
      </c>
    </row>
    <row r="1048" spans="1:6" x14ac:dyDescent="0.3">
      <c r="A1048">
        <v>1045</v>
      </c>
      <c r="B1048" t="s">
        <v>214</v>
      </c>
      <c r="C1048">
        <v>252.33</v>
      </c>
      <c r="D1048">
        <v>0</v>
      </c>
      <c r="E1048" t="s">
        <v>212</v>
      </c>
      <c r="F1048" t="s">
        <v>215</v>
      </c>
    </row>
    <row r="1049" spans="1:6" x14ac:dyDescent="0.3">
      <c r="A1049">
        <v>1046</v>
      </c>
      <c r="B1049" t="s">
        <v>214</v>
      </c>
      <c r="C1049">
        <v>23</v>
      </c>
      <c r="D1049">
        <v>0</v>
      </c>
      <c r="E1049" t="s">
        <v>212</v>
      </c>
      <c r="F1049" t="s">
        <v>215</v>
      </c>
    </row>
    <row r="1050" spans="1:6" x14ac:dyDescent="0.3">
      <c r="A1050">
        <v>1047</v>
      </c>
      <c r="B1050" t="s">
        <v>214</v>
      </c>
      <c r="C1050">
        <v>252.33</v>
      </c>
      <c r="D1050">
        <v>0</v>
      </c>
      <c r="E1050" t="s">
        <v>212</v>
      </c>
      <c r="F1050" t="s">
        <v>215</v>
      </c>
    </row>
    <row r="1051" spans="1:6" x14ac:dyDescent="0.3">
      <c r="A1051">
        <v>1048</v>
      </c>
      <c r="B1051" t="s">
        <v>214</v>
      </c>
      <c r="C1051">
        <v>238.83</v>
      </c>
      <c r="D1051">
        <v>0</v>
      </c>
      <c r="E1051" t="s">
        <v>212</v>
      </c>
      <c r="F1051" t="s">
        <v>215</v>
      </c>
    </row>
    <row r="1052" spans="1:6" x14ac:dyDescent="0.3">
      <c r="A1052">
        <v>1049</v>
      </c>
      <c r="B1052" t="s">
        <v>214</v>
      </c>
      <c r="C1052">
        <v>54.5</v>
      </c>
      <c r="D1052">
        <v>0</v>
      </c>
      <c r="E1052" t="s">
        <v>212</v>
      </c>
      <c r="F1052" t="s">
        <v>215</v>
      </c>
    </row>
    <row r="1053" spans="1:6" x14ac:dyDescent="0.3">
      <c r="A1053">
        <v>1050</v>
      </c>
      <c r="B1053" t="s">
        <v>214</v>
      </c>
      <c r="C1053">
        <v>989.67</v>
      </c>
      <c r="D1053">
        <v>0</v>
      </c>
      <c r="E1053" t="s">
        <v>212</v>
      </c>
      <c r="F1053" t="s">
        <v>215</v>
      </c>
    </row>
    <row r="1054" spans="1:6" x14ac:dyDescent="0.3">
      <c r="A1054">
        <v>1051</v>
      </c>
      <c r="B1054" t="s">
        <v>214</v>
      </c>
      <c r="C1054">
        <v>68</v>
      </c>
      <c r="D1054">
        <v>0</v>
      </c>
      <c r="E1054" t="s">
        <v>212</v>
      </c>
      <c r="F1054" t="s">
        <v>215</v>
      </c>
    </row>
    <row r="1055" spans="1:6" x14ac:dyDescent="0.3">
      <c r="A1055">
        <v>1052</v>
      </c>
      <c r="B1055" t="s">
        <v>214</v>
      </c>
      <c r="C1055">
        <v>68</v>
      </c>
      <c r="D1055">
        <v>0</v>
      </c>
      <c r="E1055" t="s">
        <v>212</v>
      </c>
      <c r="F1055" t="s">
        <v>215</v>
      </c>
    </row>
    <row r="1056" spans="1:6" x14ac:dyDescent="0.3">
      <c r="A1056">
        <v>1053</v>
      </c>
      <c r="B1056" t="s">
        <v>214</v>
      </c>
      <c r="C1056">
        <v>68</v>
      </c>
      <c r="D1056">
        <v>0</v>
      </c>
      <c r="E1056" t="s">
        <v>212</v>
      </c>
      <c r="F1056" t="s">
        <v>215</v>
      </c>
    </row>
    <row r="1057" spans="1:6" x14ac:dyDescent="0.3">
      <c r="A1057">
        <v>1054</v>
      </c>
      <c r="B1057" t="s">
        <v>214</v>
      </c>
      <c r="C1057">
        <v>989.67</v>
      </c>
      <c r="D1057">
        <v>0</v>
      </c>
      <c r="E1057" t="s">
        <v>212</v>
      </c>
      <c r="F1057" t="s">
        <v>215</v>
      </c>
    </row>
    <row r="1058" spans="1:6" x14ac:dyDescent="0.3">
      <c r="A1058">
        <v>1055</v>
      </c>
      <c r="B1058" t="s">
        <v>214</v>
      </c>
      <c r="C1058">
        <v>68</v>
      </c>
      <c r="D1058">
        <v>0</v>
      </c>
      <c r="E1058" t="s">
        <v>212</v>
      </c>
      <c r="F1058" t="s">
        <v>215</v>
      </c>
    </row>
    <row r="1059" spans="1:6" x14ac:dyDescent="0.3">
      <c r="A1059">
        <v>1056</v>
      </c>
      <c r="B1059" t="s">
        <v>214</v>
      </c>
      <c r="C1059">
        <v>1002.3</v>
      </c>
      <c r="D1059">
        <v>0</v>
      </c>
      <c r="E1059" t="s">
        <v>212</v>
      </c>
      <c r="F1059" t="s">
        <v>215</v>
      </c>
    </row>
    <row r="1060" spans="1:6" x14ac:dyDescent="0.3">
      <c r="A1060">
        <v>1057</v>
      </c>
      <c r="B1060" t="s">
        <v>214</v>
      </c>
      <c r="C1060">
        <v>68</v>
      </c>
      <c r="D1060">
        <v>0</v>
      </c>
      <c r="E1060" t="s">
        <v>212</v>
      </c>
      <c r="F1060" t="s">
        <v>215</v>
      </c>
    </row>
    <row r="1061" spans="1:6" x14ac:dyDescent="0.3">
      <c r="A1061">
        <v>1058</v>
      </c>
      <c r="B1061" t="s">
        <v>214</v>
      </c>
      <c r="C1061">
        <v>0</v>
      </c>
      <c r="D1061">
        <v>0</v>
      </c>
      <c r="E1061" t="s">
        <v>212</v>
      </c>
      <c r="F1061" t="s">
        <v>215</v>
      </c>
    </row>
    <row r="1062" spans="1:6" x14ac:dyDescent="0.3">
      <c r="A1062">
        <v>1059</v>
      </c>
      <c r="B1062" t="s">
        <v>214</v>
      </c>
      <c r="C1062">
        <v>0</v>
      </c>
      <c r="D1062">
        <v>0</v>
      </c>
      <c r="E1062" t="s">
        <v>212</v>
      </c>
      <c r="F1062" t="s">
        <v>215</v>
      </c>
    </row>
    <row r="1063" spans="1:6" x14ac:dyDescent="0.3">
      <c r="A1063">
        <v>1060</v>
      </c>
      <c r="B1063" t="s">
        <v>214</v>
      </c>
      <c r="C1063">
        <v>0</v>
      </c>
      <c r="D1063">
        <v>0</v>
      </c>
      <c r="E1063" t="s">
        <v>212</v>
      </c>
      <c r="F1063" t="s">
        <v>215</v>
      </c>
    </row>
    <row r="1064" spans="1:6" x14ac:dyDescent="0.3">
      <c r="A1064">
        <v>1061</v>
      </c>
      <c r="B1064" t="s">
        <v>214</v>
      </c>
      <c r="C1064">
        <v>2004.6</v>
      </c>
      <c r="D1064">
        <v>0</v>
      </c>
      <c r="E1064" t="s">
        <v>212</v>
      </c>
      <c r="F1064" t="s">
        <v>215</v>
      </c>
    </row>
    <row r="1065" spans="1:6" x14ac:dyDescent="0.3">
      <c r="A1065">
        <v>1062</v>
      </c>
      <c r="B1065" t="s">
        <v>214</v>
      </c>
      <c r="C1065">
        <v>835.25</v>
      </c>
      <c r="D1065">
        <v>0</v>
      </c>
      <c r="E1065" t="s">
        <v>212</v>
      </c>
      <c r="F1065" t="s">
        <v>215</v>
      </c>
    </row>
    <row r="1066" spans="1:6" x14ac:dyDescent="0.3">
      <c r="A1066">
        <v>1063</v>
      </c>
      <c r="B1066" t="s">
        <v>214</v>
      </c>
      <c r="C1066">
        <v>250.58</v>
      </c>
      <c r="D1066">
        <v>0</v>
      </c>
      <c r="E1066" t="s">
        <v>212</v>
      </c>
      <c r="F1066" t="s">
        <v>215</v>
      </c>
    </row>
    <row r="1067" spans="1:6" x14ac:dyDescent="0.3">
      <c r="A1067">
        <v>1064</v>
      </c>
      <c r="B1067" t="s">
        <v>214</v>
      </c>
      <c r="C1067">
        <v>941.78</v>
      </c>
      <c r="D1067">
        <v>0</v>
      </c>
      <c r="E1067" t="s">
        <v>212</v>
      </c>
      <c r="F1067" t="s">
        <v>215</v>
      </c>
    </row>
    <row r="1068" spans="1:6" x14ac:dyDescent="0.3">
      <c r="A1068">
        <v>1065</v>
      </c>
      <c r="B1068" t="s">
        <v>214</v>
      </c>
      <c r="C1068">
        <v>68</v>
      </c>
      <c r="D1068">
        <v>0</v>
      </c>
      <c r="E1068" t="s">
        <v>212</v>
      </c>
      <c r="F1068" t="s">
        <v>215</v>
      </c>
    </row>
    <row r="1069" spans="1:6" x14ac:dyDescent="0.3">
      <c r="A1069">
        <v>1066</v>
      </c>
      <c r="B1069" t="s">
        <v>214</v>
      </c>
      <c r="C1069">
        <v>275.11</v>
      </c>
      <c r="D1069">
        <v>0</v>
      </c>
      <c r="E1069" t="s">
        <v>212</v>
      </c>
      <c r="F1069" t="s">
        <v>215</v>
      </c>
    </row>
    <row r="1070" spans="1:6" x14ac:dyDescent="0.3">
      <c r="A1070">
        <v>1067</v>
      </c>
      <c r="B1070" t="s">
        <v>214</v>
      </c>
      <c r="C1070">
        <v>0</v>
      </c>
      <c r="D1070">
        <v>0</v>
      </c>
      <c r="E1070" t="s">
        <v>212</v>
      </c>
      <c r="F1070" t="s">
        <v>215</v>
      </c>
    </row>
    <row r="1071" spans="1:6" x14ac:dyDescent="0.3">
      <c r="A1071">
        <v>1068</v>
      </c>
      <c r="B1071" t="s">
        <v>214</v>
      </c>
      <c r="C1071">
        <v>0</v>
      </c>
      <c r="D1071">
        <v>0</v>
      </c>
      <c r="E1071" t="s">
        <v>212</v>
      </c>
      <c r="F1071" t="s">
        <v>215</v>
      </c>
    </row>
    <row r="1072" spans="1:6" x14ac:dyDescent="0.3">
      <c r="A1072">
        <v>1069</v>
      </c>
      <c r="B1072" t="s">
        <v>214</v>
      </c>
      <c r="C1072">
        <v>2032.1</v>
      </c>
      <c r="D1072">
        <v>0</v>
      </c>
      <c r="E1072" t="s">
        <v>212</v>
      </c>
      <c r="F1072" t="s">
        <v>215</v>
      </c>
    </row>
    <row r="1073" spans="1:6" x14ac:dyDescent="0.3">
      <c r="A1073">
        <v>1070</v>
      </c>
      <c r="B1073" t="s">
        <v>214</v>
      </c>
      <c r="C1073">
        <v>0</v>
      </c>
      <c r="D1073">
        <v>0</v>
      </c>
      <c r="E1073" t="s">
        <v>212</v>
      </c>
      <c r="F1073" t="s">
        <v>215</v>
      </c>
    </row>
    <row r="1074" spans="1:6" x14ac:dyDescent="0.3">
      <c r="A1074">
        <v>1071</v>
      </c>
      <c r="B1074" t="s">
        <v>214</v>
      </c>
      <c r="C1074">
        <v>334.11</v>
      </c>
      <c r="D1074">
        <v>0</v>
      </c>
      <c r="E1074" t="s">
        <v>212</v>
      </c>
      <c r="F1074" t="s">
        <v>215</v>
      </c>
    </row>
    <row r="1075" spans="1:6" x14ac:dyDescent="0.3">
      <c r="A1075">
        <v>1072</v>
      </c>
      <c r="B1075" t="s">
        <v>214</v>
      </c>
      <c r="C1075">
        <v>0</v>
      </c>
      <c r="D1075">
        <v>0</v>
      </c>
      <c r="E1075" t="s">
        <v>212</v>
      </c>
      <c r="F1075" t="s">
        <v>215</v>
      </c>
    </row>
    <row r="1076" spans="1:6" x14ac:dyDescent="0.3">
      <c r="A1076">
        <v>1073</v>
      </c>
      <c r="B1076" t="s">
        <v>214</v>
      </c>
      <c r="C1076">
        <v>1404.4</v>
      </c>
      <c r="D1076">
        <v>0</v>
      </c>
      <c r="E1076" t="s">
        <v>212</v>
      </c>
      <c r="F1076" t="s">
        <v>215</v>
      </c>
    </row>
    <row r="1077" spans="1:6" x14ac:dyDescent="0.3">
      <c r="A1077">
        <v>1074</v>
      </c>
      <c r="B1077" t="s">
        <v>214</v>
      </c>
      <c r="C1077">
        <v>0</v>
      </c>
      <c r="D1077">
        <v>0</v>
      </c>
      <c r="E1077" t="s">
        <v>212</v>
      </c>
      <c r="F1077" t="s">
        <v>215</v>
      </c>
    </row>
    <row r="1078" spans="1:6" x14ac:dyDescent="0.3">
      <c r="A1078">
        <v>1075</v>
      </c>
      <c r="B1078" t="s">
        <v>214</v>
      </c>
      <c r="C1078">
        <v>501.15</v>
      </c>
      <c r="D1078">
        <v>0</v>
      </c>
      <c r="E1078" t="s">
        <v>212</v>
      </c>
      <c r="F1078" t="s">
        <v>215</v>
      </c>
    </row>
    <row r="1079" spans="1:6" x14ac:dyDescent="0.3">
      <c r="A1079">
        <v>1076</v>
      </c>
      <c r="B1079" t="s">
        <v>214</v>
      </c>
      <c r="C1079">
        <v>68</v>
      </c>
      <c r="D1079">
        <v>0</v>
      </c>
      <c r="E1079" t="s">
        <v>212</v>
      </c>
      <c r="F1079" t="s">
        <v>215</v>
      </c>
    </row>
    <row r="1080" spans="1:6" x14ac:dyDescent="0.3">
      <c r="A1080">
        <v>1077</v>
      </c>
      <c r="B1080" t="s">
        <v>214</v>
      </c>
      <c r="C1080">
        <v>0</v>
      </c>
      <c r="D1080">
        <v>0</v>
      </c>
      <c r="E1080" t="s">
        <v>212</v>
      </c>
      <c r="F1080" t="s">
        <v>215</v>
      </c>
    </row>
    <row r="1081" spans="1:6" x14ac:dyDescent="0.3">
      <c r="A1081">
        <v>1078</v>
      </c>
      <c r="B1081" t="s">
        <v>214</v>
      </c>
      <c r="C1081">
        <v>68</v>
      </c>
      <c r="D1081">
        <v>0</v>
      </c>
      <c r="E1081" t="s">
        <v>212</v>
      </c>
      <c r="F1081" t="s">
        <v>215</v>
      </c>
    </row>
    <row r="1082" spans="1:6" x14ac:dyDescent="0.3">
      <c r="A1082">
        <v>1079</v>
      </c>
      <c r="B1082" t="s">
        <v>214</v>
      </c>
      <c r="C1082">
        <v>24.53</v>
      </c>
      <c r="D1082">
        <v>0</v>
      </c>
      <c r="E1082" t="s">
        <v>212</v>
      </c>
      <c r="F1082" t="s">
        <v>215</v>
      </c>
    </row>
    <row r="1083" spans="1:6" x14ac:dyDescent="0.3">
      <c r="A1083">
        <v>1080</v>
      </c>
      <c r="B1083" t="s">
        <v>214</v>
      </c>
      <c r="C1083">
        <v>54.5</v>
      </c>
      <c r="D1083">
        <v>0</v>
      </c>
      <c r="E1083" t="s">
        <v>212</v>
      </c>
      <c r="F1083" t="s">
        <v>215</v>
      </c>
    </row>
    <row r="1084" spans="1:6" x14ac:dyDescent="0.3">
      <c r="A1084">
        <v>1081</v>
      </c>
      <c r="B1084" t="s">
        <v>214</v>
      </c>
      <c r="C1084">
        <v>0</v>
      </c>
      <c r="D1084">
        <v>0</v>
      </c>
      <c r="E1084" t="s">
        <v>212</v>
      </c>
      <c r="F1084" t="s">
        <v>215</v>
      </c>
    </row>
    <row r="1085" spans="1:6" x14ac:dyDescent="0.3">
      <c r="A1085">
        <v>1082</v>
      </c>
      <c r="B1085" t="s">
        <v>214</v>
      </c>
      <c r="C1085">
        <v>54.5</v>
      </c>
      <c r="D1085">
        <v>0</v>
      </c>
      <c r="E1085" t="s">
        <v>212</v>
      </c>
      <c r="F1085" t="s">
        <v>215</v>
      </c>
    </row>
    <row r="1086" spans="1:6" x14ac:dyDescent="0.3">
      <c r="A1086">
        <v>1083</v>
      </c>
      <c r="B1086" t="s">
        <v>214</v>
      </c>
      <c r="C1086">
        <v>0</v>
      </c>
      <c r="D1086">
        <v>0</v>
      </c>
      <c r="E1086" t="s">
        <v>212</v>
      </c>
      <c r="F1086" t="s">
        <v>215</v>
      </c>
    </row>
    <row r="1087" spans="1:6" x14ac:dyDescent="0.3">
      <c r="A1087">
        <v>1084</v>
      </c>
      <c r="B1087" t="s">
        <v>214</v>
      </c>
      <c r="C1087">
        <v>0</v>
      </c>
      <c r="D1087">
        <v>0</v>
      </c>
      <c r="E1087" t="s">
        <v>212</v>
      </c>
      <c r="F1087" t="s">
        <v>215</v>
      </c>
    </row>
    <row r="1088" spans="1:6" x14ac:dyDescent="0.3">
      <c r="A1088">
        <v>1085</v>
      </c>
      <c r="B1088" t="s">
        <v>214</v>
      </c>
      <c r="C1088">
        <v>24.53</v>
      </c>
      <c r="D1088">
        <v>0</v>
      </c>
      <c r="E1088" t="s">
        <v>212</v>
      </c>
      <c r="F1088" t="s">
        <v>215</v>
      </c>
    </row>
    <row r="1089" spans="1:6" x14ac:dyDescent="0.3">
      <c r="A1089">
        <v>1086</v>
      </c>
      <c r="B1089" t="s">
        <v>214</v>
      </c>
      <c r="C1089">
        <v>2004.6</v>
      </c>
      <c r="D1089">
        <v>0</v>
      </c>
      <c r="E1089" t="s">
        <v>212</v>
      </c>
      <c r="F1089" t="s">
        <v>215</v>
      </c>
    </row>
    <row r="1090" spans="1:6" x14ac:dyDescent="0.3">
      <c r="A1090">
        <v>1087</v>
      </c>
      <c r="B1090" t="s">
        <v>214</v>
      </c>
      <c r="C1090">
        <v>23</v>
      </c>
      <c r="D1090">
        <v>0</v>
      </c>
      <c r="E1090" t="s">
        <v>212</v>
      </c>
      <c r="F1090" t="s">
        <v>215</v>
      </c>
    </row>
    <row r="1091" spans="1:6" x14ac:dyDescent="0.3">
      <c r="A1091">
        <v>1088</v>
      </c>
      <c r="B1091" t="s">
        <v>214</v>
      </c>
      <c r="C1091">
        <v>1029.6299999999999</v>
      </c>
      <c r="D1091">
        <v>0</v>
      </c>
      <c r="E1091" t="s">
        <v>212</v>
      </c>
      <c r="F1091" t="s">
        <v>215</v>
      </c>
    </row>
    <row r="1092" spans="1:6" x14ac:dyDescent="0.3">
      <c r="A1092">
        <v>1089</v>
      </c>
      <c r="B1092" t="s">
        <v>214</v>
      </c>
      <c r="C1092">
        <v>0</v>
      </c>
      <c r="D1092">
        <v>0</v>
      </c>
      <c r="E1092" t="s">
        <v>212</v>
      </c>
      <c r="F1092" t="s">
        <v>215</v>
      </c>
    </row>
    <row r="1093" spans="1:6" x14ac:dyDescent="0.3">
      <c r="A1093">
        <v>1090</v>
      </c>
      <c r="B1093" t="s">
        <v>214</v>
      </c>
      <c r="C1093">
        <v>1372.73</v>
      </c>
      <c r="D1093">
        <v>0</v>
      </c>
      <c r="E1093" t="s">
        <v>212</v>
      </c>
      <c r="F1093" t="s">
        <v>215</v>
      </c>
    </row>
    <row r="1094" spans="1:6" x14ac:dyDescent="0.3">
      <c r="A1094">
        <v>1091</v>
      </c>
      <c r="B1094" t="s">
        <v>214</v>
      </c>
      <c r="C1094">
        <v>0</v>
      </c>
      <c r="D1094">
        <v>0</v>
      </c>
      <c r="E1094" t="s">
        <v>212</v>
      </c>
      <c r="F1094" t="s">
        <v>215</v>
      </c>
    </row>
    <row r="1095" spans="1:6" x14ac:dyDescent="0.3">
      <c r="A1095">
        <v>1092</v>
      </c>
      <c r="B1095" t="s">
        <v>214</v>
      </c>
      <c r="C1095">
        <v>0</v>
      </c>
      <c r="D1095">
        <v>0</v>
      </c>
      <c r="E1095" t="s">
        <v>212</v>
      </c>
      <c r="F1095" t="s">
        <v>215</v>
      </c>
    </row>
    <row r="1096" spans="1:6" x14ac:dyDescent="0.3">
      <c r="A1096">
        <v>1093</v>
      </c>
      <c r="B1096" t="s">
        <v>214</v>
      </c>
      <c r="C1096">
        <v>0</v>
      </c>
      <c r="D1096">
        <v>0</v>
      </c>
      <c r="E1096" t="s">
        <v>212</v>
      </c>
      <c r="F1096" t="s">
        <v>215</v>
      </c>
    </row>
    <row r="1097" spans="1:6" x14ac:dyDescent="0.3">
      <c r="A1097">
        <v>1094</v>
      </c>
      <c r="B1097" t="s">
        <v>214</v>
      </c>
      <c r="C1097">
        <v>190.05</v>
      </c>
      <c r="D1097">
        <v>0</v>
      </c>
      <c r="E1097" t="s">
        <v>212</v>
      </c>
      <c r="F1097" t="s">
        <v>215</v>
      </c>
    </row>
    <row r="1098" spans="1:6" x14ac:dyDescent="0.3">
      <c r="A1098">
        <v>1095</v>
      </c>
      <c r="B1098" t="s">
        <v>214</v>
      </c>
      <c r="C1098">
        <v>0</v>
      </c>
      <c r="D1098">
        <v>0</v>
      </c>
      <c r="E1098" t="s">
        <v>212</v>
      </c>
      <c r="F1098" t="s">
        <v>215</v>
      </c>
    </row>
    <row r="1099" spans="1:6" x14ac:dyDescent="0.3">
      <c r="A1099">
        <v>1096</v>
      </c>
      <c r="B1099" t="s">
        <v>214</v>
      </c>
      <c r="C1099">
        <v>68</v>
      </c>
      <c r="D1099">
        <v>0</v>
      </c>
      <c r="E1099" t="s">
        <v>212</v>
      </c>
      <c r="F1099" t="s">
        <v>215</v>
      </c>
    </row>
    <row r="1100" spans="1:6" x14ac:dyDescent="0.3">
      <c r="A1100">
        <v>1097</v>
      </c>
      <c r="B1100" t="s">
        <v>214</v>
      </c>
      <c r="C1100">
        <v>0</v>
      </c>
      <c r="D1100">
        <v>0</v>
      </c>
      <c r="E1100" t="s">
        <v>212</v>
      </c>
      <c r="F1100" t="s">
        <v>215</v>
      </c>
    </row>
    <row r="1101" spans="1:6" x14ac:dyDescent="0.3">
      <c r="A1101">
        <v>1098</v>
      </c>
      <c r="B1101" t="s">
        <v>214</v>
      </c>
      <c r="C1101">
        <v>41</v>
      </c>
      <c r="D1101">
        <v>0</v>
      </c>
      <c r="E1101" t="s">
        <v>212</v>
      </c>
      <c r="F1101" t="s">
        <v>215</v>
      </c>
    </row>
    <row r="1102" spans="1:6" x14ac:dyDescent="0.3">
      <c r="A1102">
        <v>1099</v>
      </c>
      <c r="B1102" t="s">
        <v>214</v>
      </c>
      <c r="C1102">
        <v>23</v>
      </c>
      <c r="D1102">
        <v>0</v>
      </c>
      <c r="E1102" t="s">
        <v>212</v>
      </c>
      <c r="F1102" t="s">
        <v>215</v>
      </c>
    </row>
    <row r="1103" spans="1:6" x14ac:dyDescent="0.3">
      <c r="A1103">
        <v>1100</v>
      </c>
      <c r="B1103" t="s">
        <v>214</v>
      </c>
      <c r="C1103">
        <v>0</v>
      </c>
      <c r="D1103">
        <v>0</v>
      </c>
      <c r="E1103" t="s">
        <v>212</v>
      </c>
      <c r="F1103" t="s">
        <v>215</v>
      </c>
    </row>
    <row r="1104" spans="1:6" x14ac:dyDescent="0.3">
      <c r="A1104">
        <v>1101</v>
      </c>
      <c r="B1104" t="s">
        <v>214</v>
      </c>
      <c r="C1104">
        <v>1444.46</v>
      </c>
      <c r="D1104">
        <v>0</v>
      </c>
      <c r="E1104" t="s">
        <v>212</v>
      </c>
      <c r="F1104" t="s">
        <v>215</v>
      </c>
    </row>
    <row r="1105" spans="1:6" x14ac:dyDescent="0.3">
      <c r="A1105">
        <v>1102</v>
      </c>
      <c r="B1105" t="s">
        <v>214</v>
      </c>
      <c r="C1105">
        <v>221.55</v>
      </c>
      <c r="D1105">
        <v>0</v>
      </c>
      <c r="E1105" t="s">
        <v>212</v>
      </c>
      <c r="F1105" t="s">
        <v>215</v>
      </c>
    </row>
    <row r="1106" spans="1:6" x14ac:dyDescent="0.3">
      <c r="A1106">
        <v>1103</v>
      </c>
      <c r="B1106" t="s">
        <v>214</v>
      </c>
      <c r="C1106">
        <v>0</v>
      </c>
      <c r="D1106">
        <v>0</v>
      </c>
      <c r="E1106" t="s">
        <v>212</v>
      </c>
      <c r="F1106" t="s">
        <v>215</v>
      </c>
    </row>
    <row r="1107" spans="1:6" x14ac:dyDescent="0.3">
      <c r="A1107">
        <v>1104</v>
      </c>
      <c r="B1107" t="s">
        <v>214</v>
      </c>
      <c r="C1107">
        <v>0</v>
      </c>
      <c r="D1107">
        <v>0</v>
      </c>
      <c r="E1107" t="s">
        <v>212</v>
      </c>
      <c r="F1107" t="s">
        <v>215</v>
      </c>
    </row>
    <row r="1108" spans="1:6" x14ac:dyDescent="0.3">
      <c r="A1108">
        <v>1105</v>
      </c>
      <c r="B1108" t="s">
        <v>214</v>
      </c>
      <c r="C1108">
        <v>41</v>
      </c>
      <c r="D1108">
        <v>0</v>
      </c>
      <c r="E1108" t="s">
        <v>212</v>
      </c>
      <c r="F1108" t="s">
        <v>215</v>
      </c>
    </row>
    <row r="1109" spans="1:6" x14ac:dyDescent="0.3">
      <c r="A1109">
        <v>1106</v>
      </c>
      <c r="B1109" t="s">
        <v>214</v>
      </c>
      <c r="C1109">
        <v>68</v>
      </c>
      <c r="D1109">
        <v>0</v>
      </c>
      <c r="E1109" t="s">
        <v>212</v>
      </c>
      <c r="F1109" t="s">
        <v>215</v>
      </c>
    </row>
    <row r="1110" spans="1:6" x14ac:dyDescent="0.3">
      <c r="A1110">
        <v>1107</v>
      </c>
      <c r="B1110" t="s">
        <v>214</v>
      </c>
      <c r="C1110">
        <v>68</v>
      </c>
      <c r="D1110">
        <v>0</v>
      </c>
      <c r="E1110" t="s">
        <v>212</v>
      </c>
      <c r="F1110" t="s">
        <v>215</v>
      </c>
    </row>
    <row r="1111" spans="1:6" x14ac:dyDescent="0.3">
      <c r="A1111">
        <v>1108</v>
      </c>
      <c r="B1111" t="s">
        <v>214</v>
      </c>
      <c r="C1111">
        <v>0</v>
      </c>
      <c r="D1111">
        <v>0</v>
      </c>
      <c r="E1111" t="s">
        <v>212</v>
      </c>
      <c r="F1111" t="s">
        <v>215</v>
      </c>
    </row>
    <row r="1112" spans="1:6" x14ac:dyDescent="0.3">
      <c r="A1112">
        <v>1109</v>
      </c>
      <c r="B1112" t="s">
        <v>214</v>
      </c>
      <c r="C1112">
        <v>1404.4</v>
      </c>
      <c r="D1112">
        <v>0</v>
      </c>
      <c r="E1112" t="s">
        <v>212</v>
      </c>
      <c r="F1112" t="s">
        <v>215</v>
      </c>
    </row>
    <row r="1113" spans="1:6" x14ac:dyDescent="0.3">
      <c r="A1113">
        <v>1110</v>
      </c>
      <c r="B1113" t="s">
        <v>214</v>
      </c>
      <c r="C1113">
        <v>903.25</v>
      </c>
      <c r="D1113">
        <v>0</v>
      </c>
      <c r="E1113" t="s">
        <v>212</v>
      </c>
      <c r="F1113" t="s">
        <v>215</v>
      </c>
    </row>
    <row r="1114" spans="1:6" x14ac:dyDescent="0.3">
      <c r="A1114">
        <v>1111</v>
      </c>
      <c r="B1114" t="s">
        <v>214</v>
      </c>
      <c r="C1114">
        <v>0</v>
      </c>
      <c r="D1114">
        <v>0</v>
      </c>
      <c r="E1114" t="s">
        <v>212</v>
      </c>
      <c r="F1114" t="s">
        <v>215</v>
      </c>
    </row>
    <row r="1115" spans="1:6" x14ac:dyDescent="0.3">
      <c r="A1115">
        <v>1112</v>
      </c>
      <c r="B1115" t="s">
        <v>214</v>
      </c>
      <c r="C1115">
        <v>0</v>
      </c>
      <c r="D1115">
        <v>0</v>
      </c>
      <c r="E1115" t="s">
        <v>212</v>
      </c>
      <c r="F1115" t="s">
        <v>215</v>
      </c>
    </row>
    <row r="1116" spans="1:6" x14ac:dyDescent="0.3">
      <c r="A1116">
        <v>1113</v>
      </c>
      <c r="B1116" t="s">
        <v>214</v>
      </c>
      <c r="C1116">
        <v>0</v>
      </c>
      <c r="D1116">
        <v>0</v>
      </c>
      <c r="E1116" t="s">
        <v>212</v>
      </c>
      <c r="F1116" t="s">
        <v>215</v>
      </c>
    </row>
    <row r="1117" spans="1:6" x14ac:dyDescent="0.3">
      <c r="A1117">
        <v>1114</v>
      </c>
      <c r="B1117" t="s">
        <v>214</v>
      </c>
      <c r="C1117">
        <v>0</v>
      </c>
      <c r="D1117">
        <v>0</v>
      </c>
      <c r="E1117" t="s">
        <v>212</v>
      </c>
      <c r="F1117" t="s">
        <v>215</v>
      </c>
    </row>
    <row r="1118" spans="1:6" x14ac:dyDescent="0.3">
      <c r="A1118">
        <v>1115</v>
      </c>
      <c r="B1118" t="s">
        <v>214</v>
      </c>
      <c r="C1118">
        <v>1377.4</v>
      </c>
      <c r="D1118">
        <v>0</v>
      </c>
      <c r="E1118" t="s">
        <v>212</v>
      </c>
      <c r="F1118" t="s">
        <v>215</v>
      </c>
    </row>
    <row r="1119" spans="1:6" x14ac:dyDescent="0.3">
      <c r="A1119">
        <v>1116</v>
      </c>
      <c r="B1119" t="s">
        <v>214</v>
      </c>
      <c r="C1119">
        <v>1571.45</v>
      </c>
      <c r="D1119">
        <v>0</v>
      </c>
      <c r="E1119" t="s">
        <v>212</v>
      </c>
      <c r="F1119" t="s">
        <v>215</v>
      </c>
    </row>
    <row r="1120" spans="1:6" x14ac:dyDescent="0.3">
      <c r="A1120">
        <v>1117</v>
      </c>
      <c r="B1120" t="s">
        <v>214</v>
      </c>
      <c r="C1120">
        <v>0</v>
      </c>
      <c r="D1120">
        <v>0</v>
      </c>
      <c r="E1120" t="s">
        <v>212</v>
      </c>
      <c r="F1120" t="s">
        <v>215</v>
      </c>
    </row>
    <row r="1121" spans="1:6" x14ac:dyDescent="0.3">
      <c r="A1121">
        <v>1118</v>
      </c>
      <c r="B1121" t="s">
        <v>214</v>
      </c>
      <c r="C1121">
        <v>235.05</v>
      </c>
      <c r="D1121">
        <v>0</v>
      </c>
      <c r="E1121" t="s">
        <v>212</v>
      </c>
      <c r="F1121" t="s">
        <v>215</v>
      </c>
    </row>
    <row r="1122" spans="1:6" x14ac:dyDescent="0.3">
      <c r="A1122">
        <v>1119</v>
      </c>
      <c r="B1122" t="s">
        <v>214</v>
      </c>
      <c r="C1122">
        <v>0</v>
      </c>
      <c r="D1122">
        <v>0</v>
      </c>
      <c r="E1122" t="s">
        <v>212</v>
      </c>
      <c r="F1122" t="s">
        <v>215</v>
      </c>
    </row>
    <row r="1123" spans="1:6" x14ac:dyDescent="0.3">
      <c r="A1123">
        <v>1120</v>
      </c>
      <c r="B1123" t="s">
        <v>214</v>
      </c>
      <c r="C1123">
        <v>0</v>
      </c>
      <c r="D1123">
        <v>0</v>
      </c>
      <c r="E1123" t="s">
        <v>212</v>
      </c>
      <c r="F1123" t="s">
        <v>215</v>
      </c>
    </row>
    <row r="1124" spans="1:6" x14ac:dyDescent="0.3">
      <c r="A1124">
        <v>1121</v>
      </c>
      <c r="B1124" t="s">
        <v>214</v>
      </c>
      <c r="C1124">
        <v>0</v>
      </c>
      <c r="D1124">
        <v>0</v>
      </c>
      <c r="E1124" t="s">
        <v>212</v>
      </c>
      <c r="F1124" t="s">
        <v>215</v>
      </c>
    </row>
    <row r="1125" spans="1:6" x14ac:dyDescent="0.3">
      <c r="A1125">
        <v>1122</v>
      </c>
      <c r="B1125" t="s">
        <v>214</v>
      </c>
      <c r="C1125">
        <v>0</v>
      </c>
      <c r="D1125">
        <v>0</v>
      </c>
      <c r="E1125" t="s">
        <v>212</v>
      </c>
      <c r="F1125" t="s">
        <v>215</v>
      </c>
    </row>
    <row r="1126" spans="1:6" x14ac:dyDescent="0.3">
      <c r="A1126">
        <v>1123</v>
      </c>
      <c r="B1126" t="s">
        <v>214</v>
      </c>
      <c r="C1126">
        <v>83.53</v>
      </c>
      <c r="D1126">
        <v>0</v>
      </c>
      <c r="E1126" t="s">
        <v>212</v>
      </c>
      <c r="F1126" t="s">
        <v>215</v>
      </c>
    </row>
    <row r="1127" spans="1:6" x14ac:dyDescent="0.3">
      <c r="A1127">
        <v>1124</v>
      </c>
      <c r="B1127" t="s">
        <v>214</v>
      </c>
      <c r="C1127">
        <v>0</v>
      </c>
      <c r="D1127">
        <v>0</v>
      </c>
      <c r="E1127" t="s">
        <v>212</v>
      </c>
      <c r="F1127" t="s">
        <v>215</v>
      </c>
    </row>
    <row r="1128" spans="1:6" x14ac:dyDescent="0.3">
      <c r="A1128">
        <v>1125</v>
      </c>
      <c r="B1128" t="s">
        <v>214</v>
      </c>
      <c r="C1128">
        <v>68</v>
      </c>
      <c r="D1128">
        <v>0</v>
      </c>
      <c r="E1128" t="s">
        <v>212</v>
      </c>
      <c r="F1128" t="s">
        <v>215</v>
      </c>
    </row>
    <row r="1129" spans="1:6" x14ac:dyDescent="0.3">
      <c r="A1129">
        <v>1126</v>
      </c>
      <c r="B1129" t="s">
        <v>214</v>
      </c>
      <c r="C1129">
        <v>0</v>
      </c>
      <c r="D1129">
        <v>0</v>
      </c>
      <c r="E1129" t="s">
        <v>212</v>
      </c>
      <c r="F1129" t="s">
        <v>215</v>
      </c>
    </row>
    <row r="1130" spans="1:6" x14ac:dyDescent="0.3">
      <c r="A1130">
        <v>1127</v>
      </c>
      <c r="B1130" t="s">
        <v>214</v>
      </c>
      <c r="C1130">
        <v>0</v>
      </c>
      <c r="D1130">
        <v>0</v>
      </c>
      <c r="E1130" t="s">
        <v>212</v>
      </c>
      <c r="F1130" t="s">
        <v>215</v>
      </c>
    </row>
    <row r="1131" spans="1:6" x14ac:dyDescent="0.3">
      <c r="A1131">
        <v>1128</v>
      </c>
      <c r="B1131" t="s">
        <v>214</v>
      </c>
      <c r="C1131">
        <v>68</v>
      </c>
      <c r="D1131">
        <v>0</v>
      </c>
      <c r="E1131" t="s">
        <v>212</v>
      </c>
      <c r="F1131" t="s">
        <v>215</v>
      </c>
    </row>
    <row r="1132" spans="1:6" x14ac:dyDescent="0.3">
      <c r="A1132">
        <v>1129</v>
      </c>
      <c r="B1132" t="s">
        <v>214</v>
      </c>
      <c r="C1132">
        <v>0</v>
      </c>
      <c r="D1132">
        <v>0</v>
      </c>
      <c r="E1132" t="s">
        <v>212</v>
      </c>
      <c r="F1132" t="s">
        <v>215</v>
      </c>
    </row>
    <row r="1133" spans="1:6" x14ac:dyDescent="0.3">
      <c r="A1133">
        <v>1130</v>
      </c>
      <c r="B1133" t="s">
        <v>214</v>
      </c>
      <c r="C1133">
        <v>0</v>
      </c>
      <c r="D1133">
        <v>0</v>
      </c>
      <c r="E1133" t="s">
        <v>212</v>
      </c>
      <c r="F1133" t="s">
        <v>215</v>
      </c>
    </row>
    <row r="1134" spans="1:6" x14ac:dyDescent="0.3">
      <c r="A1134">
        <v>1131</v>
      </c>
      <c r="B1134" t="s">
        <v>214</v>
      </c>
      <c r="C1134">
        <v>850.58</v>
      </c>
      <c r="D1134">
        <v>0</v>
      </c>
      <c r="E1134" t="s">
        <v>212</v>
      </c>
      <c r="F1134" t="s">
        <v>215</v>
      </c>
    </row>
    <row r="1135" spans="1:6" x14ac:dyDescent="0.3">
      <c r="A1135">
        <v>1132</v>
      </c>
      <c r="B1135" t="s">
        <v>214</v>
      </c>
      <c r="C1135">
        <v>23</v>
      </c>
      <c r="D1135">
        <v>0</v>
      </c>
      <c r="E1135" t="s">
        <v>212</v>
      </c>
      <c r="F1135" t="s">
        <v>215</v>
      </c>
    </row>
    <row r="1136" spans="1:6" x14ac:dyDescent="0.3">
      <c r="A1136">
        <v>1133</v>
      </c>
      <c r="B1136" t="s">
        <v>214</v>
      </c>
      <c r="C1136">
        <v>0</v>
      </c>
      <c r="D1136">
        <v>0</v>
      </c>
      <c r="E1136" t="s">
        <v>212</v>
      </c>
      <c r="F1136" t="s">
        <v>215</v>
      </c>
    </row>
    <row r="1137" spans="1:6" x14ac:dyDescent="0.3">
      <c r="A1137">
        <v>1134</v>
      </c>
      <c r="B1137" t="s">
        <v>214</v>
      </c>
      <c r="C1137">
        <v>1275.8800000000001</v>
      </c>
      <c r="D1137">
        <v>0</v>
      </c>
      <c r="E1137" t="s">
        <v>212</v>
      </c>
      <c r="F1137" t="s">
        <v>215</v>
      </c>
    </row>
    <row r="1138" spans="1:6" x14ac:dyDescent="0.3">
      <c r="A1138">
        <v>1135</v>
      </c>
      <c r="B1138" t="s">
        <v>214</v>
      </c>
      <c r="C1138">
        <v>54.5</v>
      </c>
      <c r="D1138">
        <v>0</v>
      </c>
      <c r="E1138" t="s">
        <v>212</v>
      </c>
      <c r="F1138" t="s">
        <v>215</v>
      </c>
    </row>
    <row r="1139" spans="1:6" x14ac:dyDescent="0.3">
      <c r="A1139">
        <v>1136</v>
      </c>
      <c r="B1139" t="s">
        <v>214</v>
      </c>
      <c r="C1139">
        <v>720.68</v>
      </c>
      <c r="D1139">
        <v>0</v>
      </c>
      <c r="E1139" t="s">
        <v>212</v>
      </c>
      <c r="F1139" t="s">
        <v>215</v>
      </c>
    </row>
    <row r="1140" spans="1:6" x14ac:dyDescent="0.3">
      <c r="A1140">
        <v>1137</v>
      </c>
      <c r="B1140" t="s">
        <v>214</v>
      </c>
      <c r="C1140">
        <v>0</v>
      </c>
      <c r="D1140">
        <v>0</v>
      </c>
      <c r="E1140" t="s">
        <v>212</v>
      </c>
      <c r="F1140" t="s">
        <v>215</v>
      </c>
    </row>
    <row r="1141" spans="1:6" x14ac:dyDescent="0.3">
      <c r="A1141">
        <v>1138</v>
      </c>
      <c r="B1141" t="s">
        <v>214</v>
      </c>
      <c r="C1141">
        <v>0</v>
      </c>
      <c r="D1141">
        <v>0</v>
      </c>
      <c r="E1141" t="s">
        <v>212</v>
      </c>
      <c r="F1141" t="s">
        <v>215</v>
      </c>
    </row>
    <row r="1142" spans="1:6" x14ac:dyDescent="0.3">
      <c r="A1142">
        <v>1139</v>
      </c>
      <c r="B1142" t="s">
        <v>214</v>
      </c>
      <c r="C1142">
        <v>0</v>
      </c>
      <c r="D1142">
        <v>0</v>
      </c>
      <c r="E1142" t="s">
        <v>212</v>
      </c>
      <c r="F1142" t="s">
        <v>215</v>
      </c>
    </row>
    <row r="1143" spans="1:6" x14ac:dyDescent="0.3">
      <c r="A1143">
        <v>1140</v>
      </c>
      <c r="B1143" t="s">
        <v>214</v>
      </c>
      <c r="C1143">
        <v>23</v>
      </c>
      <c r="D1143">
        <v>0</v>
      </c>
      <c r="E1143" t="s">
        <v>212</v>
      </c>
      <c r="F1143" t="s">
        <v>215</v>
      </c>
    </row>
    <row r="1144" spans="1:6" x14ac:dyDescent="0.3">
      <c r="A1144">
        <v>1141</v>
      </c>
      <c r="B1144" t="s">
        <v>214</v>
      </c>
      <c r="C1144">
        <v>68</v>
      </c>
      <c r="D1144">
        <v>0</v>
      </c>
      <c r="E1144" t="s">
        <v>212</v>
      </c>
      <c r="F1144" t="s">
        <v>215</v>
      </c>
    </row>
    <row r="1145" spans="1:6" x14ac:dyDescent="0.3">
      <c r="A1145">
        <v>1142</v>
      </c>
      <c r="B1145" t="s">
        <v>214</v>
      </c>
      <c r="C1145">
        <v>0</v>
      </c>
      <c r="D1145">
        <v>0</v>
      </c>
      <c r="E1145" t="s">
        <v>212</v>
      </c>
      <c r="F1145" t="s">
        <v>215</v>
      </c>
    </row>
    <row r="1146" spans="1:6" x14ac:dyDescent="0.3">
      <c r="A1146">
        <v>1143</v>
      </c>
      <c r="B1146" t="s">
        <v>214</v>
      </c>
      <c r="C1146">
        <v>24.53</v>
      </c>
      <c r="D1146">
        <v>0</v>
      </c>
      <c r="E1146" t="s">
        <v>212</v>
      </c>
      <c r="F1146" t="s">
        <v>215</v>
      </c>
    </row>
    <row r="1147" spans="1:6" x14ac:dyDescent="0.3">
      <c r="A1147">
        <v>1144</v>
      </c>
      <c r="B1147" t="s">
        <v>214</v>
      </c>
      <c r="C1147">
        <v>524.15</v>
      </c>
      <c r="D1147">
        <v>0</v>
      </c>
      <c r="E1147" t="s">
        <v>212</v>
      </c>
      <c r="F1147" t="s">
        <v>215</v>
      </c>
    </row>
    <row r="1148" spans="1:6" x14ac:dyDescent="0.3">
      <c r="A1148">
        <v>1145</v>
      </c>
      <c r="B1148" t="s">
        <v>214</v>
      </c>
      <c r="C1148">
        <v>250.58</v>
      </c>
      <c r="D1148">
        <v>0</v>
      </c>
      <c r="E1148" t="s">
        <v>212</v>
      </c>
      <c r="F1148" t="s">
        <v>215</v>
      </c>
    </row>
    <row r="1149" spans="1:6" x14ac:dyDescent="0.3">
      <c r="A1149">
        <v>1146</v>
      </c>
      <c r="B1149" t="s">
        <v>214</v>
      </c>
      <c r="C1149">
        <v>0</v>
      </c>
      <c r="D1149">
        <v>0</v>
      </c>
      <c r="E1149" t="s">
        <v>212</v>
      </c>
      <c r="F1149" t="s">
        <v>215</v>
      </c>
    </row>
    <row r="1150" spans="1:6" x14ac:dyDescent="0.3">
      <c r="A1150">
        <v>1147</v>
      </c>
      <c r="B1150" t="s">
        <v>214</v>
      </c>
      <c r="C1150">
        <v>0</v>
      </c>
      <c r="D1150">
        <v>0</v>
      </c>
      <c r="E1150" t="s">
        <v>212</v>
      </c>
      <c r="F1150" t="s">
        <v>215</v>
      </c>
    </row>
    <row r="1151" spans="1:6" x14ac:dyDescent="0.3">
      <c r="A1151">
        <v>1148</v>
      </c>
      <c r="B1151" t="s">
        <v>214</v>
      </c>
      <c r="C1151">
        <v>0</v>
      </c>
      <c r="D1151">
        <v>0</v>
      </c>
      <c r="E1151" t="s">
        <v>212</v>
      </c>
      <c r="F1151" t="s">
        <v>215</v>
      </c>
    </row>
    <row r="1152" spans="1:6" x14ac:dyDescent="0.3">
      <c r="A1152">
        <v>1149</v>
      </c>
      <c r="B1152" t="s">
        <v>214</v>
      </c>
      <c r="C1152">
        <v>1571.45</v>
      </c>
      <c r="D1152">
        <v>0</v>
      </c>
      <c r="E1152" t="s">
        <v>212</v>
      </c>
      <c r="F1152" t="s">
        <v>215</v>
      </c>
    </row>
    <row r="1153" spans="1:6" x14ac:dyDescent="0.3">
      <c r="A1153">
        <v>1150</v>
      </c>
      <c r="B1153" t="s">
        <v>214</v>
      </c>
      <c r="C1153">
        <v>250.58</v>
      </c>
      <c r="D1153">
        <v>0</v>
      </c>
      <c r="E1153" t="s">
        <v>212</v>
      </c>
      <c r="F1153" t="s">
        <v>215</v>
      </c>
    </row>
    <row r="1154" spans="1:6" x14ac:dyDescent="0.3">
      <c r="A1154">
        <v>1151</v>
      </c>
      <c r="B1154" t="s">
        <v>214</v>
      </c>
      <c r="C1154">
        <v>0</v>
      </c>
      <c r="D1154">
        <v>0</v>
      </c>
      <c r="E1154" t="s">
        <v>212</v>
      </c>
      <c r="F1154" t="s">
        <v>215</v>
      </c>
    </row>
    <row r="1155" spans="1:6" x14ac:dyDescent="0.3">
      <c r="A1155">
        <v>1152</v>
      </c>
      <c r="B1155" t="s">
        <v>214</v>
      </c>
      <c r="C1155">
        <v>0</v>
      </c>
      <c r="D1155">
        <v>0</v>
      </c>
      <c r="E1155" t="s">
        <v>212</v>
      </c>
      <c r="F1155" t="s">
        <v>215</v>
      </c>
    </row>
    <row r="1156" spans="1:6" x14ac:dyDescent="0.3">
      <c r="A1156">
        <v>1153</v>
      </c>
      <c r="B1156" t="s">
        <v>214</v>
      </c>
      <c r="C1156">
        <v>334.1</v>
      </c>
      <c r="D1156">
        <v>0</v>
      </c>
      <c r="E1156" t="s">
        <v>212</v>
      </c>
      <c r="F1156" t="s">
        <v>215</v>
      </c>
    </row>
    <row r="1157" spans="1:6" x14ac:dyDescent="0.3">
      <c r="A1157">
        <v>1154</v>
      </c>
      <c r="B1157" t="s">
        <v>214</v>
      </c>
      <c r="C1157">
        <v>68</v>
      </c>
      <c r="D1157">
        <v>0</v>
      </c>
      <c r="E1157" t="s">
        <v>212</v>
      </c>
      <c r="F1157" t="s">
        <v>215</v>
      </c>
    </row>
    <row r="1158" spans="1:6" x14ac:dyDescent="0.3">
      <c r="A1158">
        <v>1155</v>
      </c>
      <c r="B1158" t="s">
        <v>214</v>
      </c>
      <c r="C1158">
        <v>1002.3</v>
      </c>
      <c r="D1158">
        <v>0</v>
      </c>
      <c r="E1158" t="s">
        <v>212</v>
      </c>
      <c r="F1158" t="s">
        <v>215</v>
      </c>
    </row>
    <row r="1159" spans="1:6" x14ac:dyDescent="0.3">
      <c r="A1159">
        <v>1156</v>
      </c>
      <c r="B1159" t="s">
        <v>214</v>
      </c>
      <c r="C1159">
        <v>54.5</v>
      </c>
      <c r="D1159">
        <v>0</v>
      </c>
      <c r="E1159" t="s">
        <v>212</v>
      </c>
      <c r="F1159" t="s">
        <v>215</v>
      </c>
    </row>
    <row r="1160" spans="1:6" x14ac:dyDescent="0.3">
      <c r="A1160">
        <v>1157</v>
      </c>
      <c r="B1160" t="s">
        <v>214</v>
      </c>
      <c r="C1160">
        <v>0</v>
      </c>
      <c r="D1160">
        <v>0</v>
      </c>
      <c r="E1160" t="s">
        <v>212</v>
      </c>
      <c r="F1160" t="s">
        <v>215</v>
      </c>
    </row>
    <row r="1161" spans="1:6" x14ac:dyDescent="0.3">
      <c r="A1161">
        <v>1158</v>
      </c>
      <c r="B1161" t="s">
        <v>214</v>
      </c>
      <c r="C1161">
        <v>68</v>
      </c>
      <c r="D1161">
        <v>0</v>
      </c>
      <c r="E1161" t="s">
        <v>212</v>
      </c>
      <c r="F1161" t="s">
        <v>215</v>
      </c>
    </row>
    <row r="1162" spans="1:6" x14ac:dyDescent="0.3">
      <c r="A1162">
        <v>1159</v>
      </c>
      <c r="B1162" t="s">
        <v>214</v>
      </c>
      <c r="C1162">
        <v>0</v>
      </c>
      <c r="D1162">
        <v>0</v>
      </c>
      <c r="E1162" t="s">
        <v>212</v>
      </c>
      <c r="F1162" t="s">
        <v>215</v>
      </c>
    </row>
    <row r="1163" spans="1:6" x14ac:dyDescent="0.3">
      <c r="A1163">
        <v>1160</v>
      </c>
      <c r="B1163" t="s">
        <v>214</v>
      </c>
      <c r="C1163">
        <v>68</v>
      </c>
      <c r="D1163">
        <v>0</v>
      </c>
      <c r="E1163" t="s">
        <v>212</v>
      </c>
      <c r="F1163" t="s">
        <v>215</v>
      </c>
    </row>
    <row r="1164" spans="1:6" x14ac:dyDescent="0.3">
      <c r="A1164">
        <v>1161</v>
      </c>
      <c r="B1164" t="s">
        <v>214</v>
      </c>
      <c r="C1164">
        <v>68</v>
      </c>
      <c r="D1164">
        <v>0</v>
      </c>
      <c r="E1164" t="s">
        <v>212</v>
      </c>
      <c r="F1164" t="s">
        <v>215</v>
      </c>
    </row>
    <row r="1165" spans="1:6" x14ac:dyDescent="0.3">
      <c r="A1165">
        <v>1162</v>
      </c>
      <c r="B1165" t="s">
        <v>214</v>
      </c>
      <c r="C1165">
        <v>524.15</v>
      </c>
      <c r="D1165">
        <v>0</v>
      </c>
      <c r="E1165" t="s">
        <v>212</v>
      </c>
      <c r="F1165" t="s">
        <v>215</v>
      </c>
    </row>
    <row r="1166" spans="1:6" x14ac:dyDescent="0.3">
      <c r="A1166">
        <v>1163</v>
      </c>
      <c r="B1166" t="s">
        <v>214</v>
      </c>
      <c r="C1166">
        <v>0</v>
      </c>
      <c r="D1166">
        <v>0</v>
      </c>
      <c r="E1166" t="s">
        <v>212</v>
      </c>
      <c r="F1166" t="s">
        <v>215</v>
      </c>
    </row>
    <row r="1167" spans="1:6" x14ac:dyDescent="0.3">
      <c r="A1167">
        <v>1164</v>
      </c>
      <c r="B1167" t="s">
        <v>214</v>
      </c>
      <c r="C1167">
        <v>1404.4</v>
      </c>
      <c r="D1167">
        <v>0</v>
      </c>
      <c r="E1167" t="s">
        <v>212</v>
      </c>
      <c r="F1167" t="s">
        <v>215</v>
      </c>
    </row>
    <row r="1168" spans="1:6" x14ac:dyDescent="0.3">
      <c r="A1168">
        <v>1165</v>
      </c>
      <c r="B1168" t="s">
        <v>214</v>
      </c>
      <c r="C1168">
        <v>68</v>
      </c>
      <c r="D1168">
        <v>0</v>
      </c>
      <c r="E1168" t="s">
        <v>212</v>
      </c>
      <c r="F1168" t="s">
        <v>215</v>
      </c>
    </row>
    <row r="1169" spans="1:6" x14ac:dyDescent="0.3">
      <c r="A1169">
        <v>1166</v>
      </c>
      <c r="B1169" t="s">
        <v>214</v>
      </c>
      <c r="C1169">
        <v>106.53</v>
      </c>
      <c r="D1169">
        <v>0</v>
      </c>
      <c r="E1169" t="s">
        <v>212</v>
      </c>
      <c r="F1169" t="s">
        <v>215</v>
      </c>
    </row>
    <row r="1170" spans="1:6" x14ac:dyDescent="0.3">
      <c r="A1170">
        <v>1167</v>
      </c>
      <c r="B1170" t="s">
        <v>214</v>
      </c>
      <c r="C1170">
        <v>68</v>
      </c>
      <c r="D1170">
        <v>0</v>
      </c>
      <c r="E1170" t="s">
        <v>212</v>
      </c>
      <c r="F1170" t="s">
        <v>215</v>
      </c>
    </row>
    <row r="1171" spans="1:6" x14ac:dyDescent="0.3">
      <c r="A1171">
        <v>1168</v>
      </c>
      <c r="B1171" t="s">
        <v>214</v>
      </c>
      <c r="C1171">
        <v>1002.3</v>
      </c>
      <c r="D1171">
        <v>0</v>
      </c>
      <c r="E1171" t="s">
        <v>212</v>
      </c>
      <c r="F1171" t="s">
        <v>215</v>
      </c>
    </row>
    <row r="1172" spans="1:6" x14ac:dyDescent="0.3">
      <c r="A1172">
        <v>1169</v>
      </c>
      <c r="B1172" t="s">
        <v>214</v>
      </c>
      <c r="C1172">
        <v>68</v>
      </c>
      <c r="D1172">
        <v>0</v>
      </c>
      <c r="E1172" t="s">
        <v>212</v>
      </c>
      <c r="F1172" t="s">
        <v>215</v>
      </c>
    </row>
    <row r="1173" spans="1:6" x14ac:dyDescent="0.3">
      <c r="A1173">
        <v>1170</v>
      </c>
      <c r="B1173" t="s">
        <v>214</v>
      </c>
      <c r="C1173">
        <v>0</v>
      </c>
      <c r="D1173">
        <v>0</v>
      </c>
      <c r="E1173" t="s">
        <v>212</v>
      </c>
      <c r="F1173" t="s">
        <v>215</v>
      </c>
    </row>
    <row r="1174" spans="1:6" x14ac:dyDescent="0.3">
      <c r="A1174">
        <v>1171</v>
      </c>
      <c r="B1174" t="s">
        <v>214</v>
      </c>
      <c r="C1174">
        <v>68</v>
      </c>
      <c r="D1174">
        <v>0</v>
      </c>
      <c r="E1174" t="s">
        <v>212</v>
      </c>
      <c r="F1174" t="s">
        <v>215</v>
      </c>
    </row>
    <row r="1175" spans="1:6" x14ac:dyDescent="0.3">
      <c r="A1175">
        <v>1172</v>
      </c>
      <c r="B1175" t="s">
        <v>214</v>
      </c>
      <c r="C1175">
        <v>68</v>
      </c>
      <c r="D1175">
        <v>0</v>
      </c>
      <c r="E1175" t="s">
        <v>212</v>
      </c>
      <c r="F1175" t="s">
        <v>215</v>
      </c>
    </row>
    <row r="1176" spans="1:6" x14ac:dyDescent="0.3">
      <c r="A1176">
        <v>1173</v>
      </c>
      <c r="B1176" t="s">
        <v>214</v>
      </c>
      <c r="C1176">
        <v>68</v>
      </c>
      <c r="D1176">
        <v>0</v>
      </c>
      <c r="E1176" t="s">
        <v>212</v>
      </c>
      <c r="F1176" t="s">
        <v>215</v>
      </c>
    </row>
    <row r="1177" spans="1:6" x14ac:dyDescent="0.3">
      <c r="A1177">
        <v>1174</v>
      </c>
      <c r="B1177" t="s">
        <v>214</v>
      </c>
      <c r="C1177">
        <v>0</v>
      </c>
      <c r="D1177">
        <v>0</v>
      </c>
      <c r="E1177" t="s">
        <v>212</v>
      </c>
      <c r="F1177" t="s">
        <v>215</v>
      </c>
    </row>
    <row r="1178" spans="1:6" x14ac:dyDescent="0.3">
      <c r="A1178">
        <v>1175</v>
      </c>
      <c r="B1178" t="s">
        <v>214</v>
      </c>
      <c r="C1178">
        <v>68</v>
      </c>
      <c r="D1178">
        <v>0</v>
      </c>
      <c r="E1178" t="s">
        <v>212</v>
      </c>
      <c r="F1178" t="s">
        <v>215</v>
      </c>
    </row>
    <row r="1179" spans="1:6" x14ac:dyDescent="0.3">
      <c r="A1179">
        <v>1176</v>
      </c>
      <c r="B1179" t="s">
        <v>214</v>
      </c>
      <c r="C1179">
        <v>68</v>
      </c>
      <c r="D1179">
        <v>0</v>
      </c>
      <c r="E1179" t="s">
        <v>212</v>
      </c>
      <c r="F1179" t="s">
        <v>215</v>
      </c>
    </row>
    <row r="1180" spans="1:6" x14ac:dyDescent="0.3">
      <c r="A1180">
        <v>1177</v>
      </c>
      <c r="B1180" t="s">
        <v>214</v>
      </c>
      <c r="C1180">
        <v>1145.4000000000001</v>
      </c>
      <c r="D1180">
        <v>0</v>
      </c>
      <c r="E1180" t="s">
        <v>212</v>
      </c>
      <c r="F1180" t="s">
        <v>215</v>
      </c>
    </row>
    <row r="1181" spans="1:6" x14ac:dyDescent="0.3">
      <c r="A1181">
        <v>1178</v>
      </c>
      <c r="B1181" t="s">
        <v>214</v>
      </c>
      <c r="C1181">
        <v>1131.9000000000001</v>
      </c>
      <c r="D1181">
        <v>0</v>
      </c>
      <c r="E1181" t="s">
        <v>212</v>
      </c>
      <c r="F1181" t="s">
        <v>215</v>
      </c>
    </row>
    <row r="1182" spans="1:6" x14ac:dyDescent="0.3">
      <c r="A1182">
        <v>1179</v>
      </c>
      <c r="B1182" t="s">
        <v>214</v>
      </c>
      <c r="C1182">
        <v>68</v>
      </c>
      <c r="D1182">
        <v>0</v>
      </c>
      <c r="E1182" t="s">
        <v>212</v>
      </c>
      <c r="F1182" t="s">
        <v>215</v>
      </c>
    </row>
    <row r="1183" spans="1:6" x14ac:dyDescent="0.3">
      <c r="A1183">
        <v>1180</v>
      </c>
      <c r="B1183" t="s">
        <v>214</v>
      </c>
      <c r="C1183">
        <v>27.5</v>
      </c>
      <c r="D1183">
        <v>0</v>
      </c>
      <c r="E1183" t="s">
        <v>212</v>
      </c>
      <c r="F1183" t="s">
        <v>215</v>
      </c>
    </row>
    <row r="1184" spans="1:6" x14ac:dyDescent="0.3">
      <c r="A1184">
        <v>1181</v>
      </c>
      <c r="B1184" t="s">
        <v>214</v>
      </c>
      <c r="C1184">
        <v>68</v>
      </c>
      <c r="D1184">
        <v>0</v>
      </c>
      <c r="E1184" t="s">
        <v>212</v>
      </c>
      <c r="F1184" t="s">
        <v>215</v>
      </c>
    </row>
    <row r="1185" spans="1:6" x14ac:dyDescent="0.3">
      <c r="A1185">
        <v>1182</v>
      </c>
      <c r="B1185" t="s">
        <v>214</v>
      </c>
      <c r="C1185">
        <v>0</v>
      </c>
      <c r="D1185">
        <v>0</v>
      </c>
      <c r="E1185" t="s">
        <v>212</v>
      </c>
      <c r="F1185" t="s">
        <v>215</v>
      </c>
    </row>
    <row r="1186" spans="1:6" x14ac:dyDescent="0.3">
      <c r="A1186">
        <v>1183</v>
      </c>
      <c r="B1186" t="s">
        <v>214</v>
      </c>
      <c r="C1186">
        <v>68</v>
      </c>
      <c r="D1186">
        <v>0</v>
      </c>
      <c r="E1186" t="s">
        <v>212</v>
      </c>
      <c r="F1186" t="s">
        <v>215</v>
      </c>
    </row>
    <row r="1187" spans="1:6" x14ac:dyDescent="0.3">
      <c r="A1187">
        <v>1184</v>
      </c>
      <c r="B1187" t="s">
        <v>214</v>
      </c>
      <c r="C1187">
        <v>68</v>
      </c>
      <c r="D1187">
        <v>0</v>
      </c>
      <c r="E1187" t="s">
        <v>212</v>
      </c>
      <c r="F1187" t="s">
        <v>215</v>
      </c>
    </row>
    <row r="1188" spans="1:6" x14ac:dyDescent="0.3">
      <c r="A1188">
        <v>1185</v>
      </c>
      <c r="B1188" t="s">
        <v>214</v>
      </c>
      <c r="C1188">
        <v>68</v>
      </c>
      <c r="D1188">
        <v>0</v>
      </c>
      <c r="E1188" t="s">
        <v>212</v>
      </c>
      <c r="F1188" t="s">
        <v>215</v>
      </c>
    </row>
    <row r="1189" spans="1:6" x14ac:dyDescent="0.3">
      <c r="A1189">
        <v>1186</v>
      </c>
      <c r="B1189" t="s">
        <v>214</v>
      </c>
      <c r="C1189">
        <v>68</v>
      </c>
      <c r="D1189">
        <v>0</v>
      </c>
      <c r="E1189" t="s">
        <v>212</v>
      </c>
      <c r="F1189" t="s">
        <v>215</v>
      </c>
    </row>
    <row r="1190" spans="1:6" x14ac:dyDescent="0.3">
      <c r="A1190">
        <v>1187</v>
      </c>
      <c r="B1190" t="s">
        <v>214</v>
      </c>
      <c r="C1190">
        <v>68</v>
      </c>
      <c r="D1190">
        <v>0</v>
      </c>
      <c r="E1190" t="s">
        <v>212</v>
      </c>
      <c r="F1190" t="s">
        <v>215</v>
      </c>
    </row>
    <row r="1191" spans="1:6" x14ac:dyDescent="0.3">
      <c r="A1191">
        <v>1188</v>
      </c>
      <c r="B1191" t="s">
        <v>214</v>
      </c>
      <c r="C1191">
        <v>68</v>
      </c>
      <c r="D1191">
        <v>0</v>
      </c>
      <c r="E1191" t="s">
        <v>212</v>
      </c>
      <c r="F1191" t="s">
        <v>215</v>
      </c>
    </row>
    <row r="1192" spans="1:6" x14ac:dyDescent="0.3">
      <c r="A1192">
        <v>1189</v>
      </c>
      <c r="B1192" t="s">
        <v>214</v>
      </c>
      <c r="C1192">
        <v>27.5</v>
      </c>
      <c r="D1192">
        <v>0</v>
      </c>
      <c r="E1192" t="s">
        <v>212</v>
      </c>
      <c r="F1192" t="s">
        <v>215</v>
      </c>
    </row>
    <row r="1193" spans="1:6" x14ac:dyDescent="0.3">
      <c r="A1193">
        <v>1190</v>
      </c>
      <c r="B1193" t="s">
        <v>214</v>
      </c>
      <c r="C1193">
        <v>68</v>
      </c>
      <c r="D1193">
        <v>0</v>
      </c>
      <c r="E1193" t="s">
        <v>212</v>
      </c>
      <c r="F1193" t="s">
        <v>215</v>
      </c>
    </row>
    <row r="1194" spans="1:6" x14ac:dyDescent="0.3">
      <c r="A1194">
        <v>1191</v>
      </c>
      <c r="B1194" t="s">
        <v>214</v>
      </c>
      <c r="C1194">
        <v>1145.4000000000001</v>
      </c>
      <c r="D1194">
        <v>0</v>
      </c>
      <c r="E1194" t="s">
        <v>212</v>
      </c>
      <c r="F1194" t="s">
        <v>215</v>
      </c>
    </row>
    <row r="1195" spans="1:6" x14ac:dyDescent="0.3">
      <c r="A1195">
        <v>1192</v>
      </c>
      <c r="B1195" t="s">
        <v>214</v>
      </c>
      <c r="C1195">
        <v>68</v>
      </c>
      <c r="D1195">
        <v>0</v>
      </c>
      <c r="E1195" t="s">
        <v>212</v>
      </c>
      <c r="F1195" t="s">
        <v>215</v>
      </c>
    </row>
    <row r="1196" spans="1:6" x14ac:dyDescent="0.3">
      <c r="A1196">
        <v>1193</v>
      </c>
      <c r="B1196" t="s">
        <v>214</v>
      </c>
      <c r="C1196">
        <v>427.13</v>
      </c>
      <c r="D1196">
        <v>0</v>
      </c>
      <c r="E1196" t="s">
        <v>212</v>
      </c>
      <c r="F1196" t="s">
        <v>215</v>
      </c>
    </row>
    <row r="1197" spans="1:6" x14ac:dyDescent="0.3">
      <c r="A1197">
        <v>1194</v>
      </c>
      <c r="B1197" t="s">
        <v>214</v>
      </c>
      <c r="C1197">
        <v>68</v>
      </c>
      <c r="D1197">
        <v>0</v>
      </c>
      <c r="E1197" t="s">
        <v>212</v>
      </c>
      <c r="F1197" t="s">
        <v>215</v>
      </c>
    </row>
    <row r="1198" spans="1:6" x14ac:dyDescent="0.3">
      <c r="A1198">
        <v>1195</v>
      </c>
      <c r="B1198" t="s">
        <v>214</v>
      </c>
      <c r="C1198">
        <v>68</v>
      </c>
      <c r="D1198">
        <v>0</v>
      </c>
      <c r="E1198" t="s">
        <v>212</v>
      </c>
      <c r="F1198" t="s">
        <v>215</v>
      </c>
    </row>
    <row r="1199" spans="1:6" x14ac:dyDescent="0.3">
      <c r="A1199">
        <v>1196</v>
      </c>
      <c r="B1199" t="s">
        <v>214</v>
      </c>
      <c r="C1199">
        <v>1235.18</v>
      </c>
      <c r="D1199">
        <v>0</v>
      </c>
      <c r="E1199" t="s">
        <v>212</v>
      </c>
      <c r="F1199" t="s">
        <v>215</v>
      </c>
    </row>
    <row r="1200" spans="1:6" x14ac:dyDescent="0.3">
      <c r="A1200">
        <v>1197</v>
      </c>
      <c r="B1200" t="s">
        <v>214</v>
      </c>
      <c r="C1200">
        <v>68</v>
      </c>
      <c r="D1200">
        <v>0</v>
      </c>
      <c r="E1200" t="s">
        <v>212</v>
      </c>
      <c r="F1200" t="s">
        <v>215</v>
      </c>
    </row>
    <row r="1201" spans="1:6" x14ac:dyDescent="0.3">
      <c r="A1201">
        <v>1198</v>
      </c>
      <c r="B1201" t="s">
        <v>214</v>
      </c>
      <c r="C1201">
        <v>41</v>
      </c>
      <c r="D1201">
        <v>0</v>
      </c>
      <c r="E1201" t="s">
        <v>212</v>
      </c>
      <c r="F1201" t="s">
        <v>215</v>
      </c>
    </row>
    <row r="1202" spans="1:6" x14ac:dyDescent="0.3">
      <c r="A1202">
        <v>1199</v>
      </c>
      <c r="B1202" t="s">
        <v>214</v>
      </c>
      <c r="C1202">
        <v>2209.3000000000002</v>
      </c>
      <c r="D1202">
        <v>0</v>
      </c>
      <c r="E1202" t="s">
        <v>212</v>
      </c>
      <c r="F1202" t="s">
        <v>215</v>
      </c>
    </row>
    <row r="1203" spans="1:6" x14ac:dyDescent="0.3">
      <c r="A1203">
        <v>1200</v>
      </c>
      <c r="B1203" t="s">
        <v>214</v>
      </c>
      <c r="C1203">
        <v>23</v>
      </c>
      <c r="D1203">
        <v>0</v>
      </c>
      <c r="E1203" t="s">
        <v>212</v>
      </c>
      <c r="F1203" t="s">
        <v>215</v>
      </c>
    </row>
    <row r="1204" spans="1:6" x14ac:dyDescent="0.3">
      <c r="A1204">
        <v>1201</v>
      </c>
      <c r="B1204" t="s">
        <v>214</v>
      </c>
      <c r="C1204">
        <v>0</v>
      </c>
      <c r="D1204">
        <v>0</v>
      </c>
      <c r="E1204" t="s">
        <v>212</v>
      </c>
      <c r="F1204" t="s">
        <v>215</v>
      </c>
    </row>
    <row r="1205" spans="1:6" x14ac:dyDescent="0.3">
      <c r="A1205">
        <v>1202</v>
      </c>
      <c r="B1205" t="s">
        <v>214</v>
      </c>
      <c r="C1205">
        <v>696.48</v>
      </c>
      <c r="D1205">
        <v>0</v>
      </c>
      <c r="E1205" t="s">
        <v>212</v>
      </c>
      <c r="F1205" t="s">
        <v>215</v>
      </c>
    </row>
    <row r="1206" spans="1:6" x14ac:dyDescent="0.3">
      <c r="A1206">
        <v>1203</v>
      </c>
      <c r="B1206" t="s">
        <v>214</v>
      </c>
      <c r="C1206">
        <v>27.5</v>
      </c>
      <c r="D1206">
        <v>0</v>
      </c>
      <c r="E1206" t="s">
        <v>212</v>
      </c>
      <c r="F1206" t="s">
        <v>215</v>
      </c>
    </row>
    <row r="1207" spans="1:6" x14ac:dyDescent="0.3">
      <c r="A1207">
        <v>1204</v>
      </c>
      <c r="B1207" t="s">
        <v>214</v>
      </c>
      <c r="C1207">
        <v>876.05</v>
      </c>
      <c r="D1207">
        <v>0</v>
      </c>
      <c r="E1207" t="s">
        <v>212</v>
      </c>
      <c r="F1207" t="s">
        <v>215</v>
      </c>
    </row>
    <row r="1208" spans="1:6" x14ac:dyDescent="0.3">
      <c r="A1208">
        <v>1205</v>
      </c>
      <c r="B1208" t="s">
        <v>214</v>
      </c>
      <c r="C1208">
        <v>68</v>
      </c>
      <c r="D1208">
        <v>0</v>
      </c>
      <c r="E1208" t="s">
        <v>212</v>
      </c>
      <c r="F1208" t="s">
        <v>215</v>
      </c>
    </row>
    <row r="1209" spans="1:6" x14ac:dyDescent="0.3">
      <c r="A1209">
        <v>1206</v>
      </c>
      <c r="B1209" t="s">
        <v>214</v>
      </c>
      <c r="C1209">
        <v>10932</v>
      </c>
      <c r="D1209">
        <v>0</v>
      </c>
      <c r="E1209" t="s">
        <v>212</v>
      </c>
      <c r="F1209" t="s">
        <v>215</v>
      </c>
    </row>
    <row r="1210" spans="1:6" x14ac:dyDescent="0.3">
      <c r="A1210">
        <v>1207</v>
      </c>
      <c r="B1210" t="s">
        <v>214</v>
      </c>
      <c r="C1210">
        <v>572</v>
      </c>
      <c r="D1210">
        <v>0</v>
      </c>
      <c r="E1210" t="s">
        <v>212</v>
      </c>
      <c r="F1210" t="s">
        <v>215</v>
      </c>
    </row>
    <row r="1211" spans="1:6" x14ac:dyDescent="0.3">
      <c r="A1211">
        <v>1208</v>
      </c>
      <c r="B1211" t="s">
        <v>214</v>
      </c>
      <c r="C1211">
        <v>68</v>
      </c>
      <c r="D1211">
        <v>0</v>
      </c>
      <c r="E1211" t="s">
        <v>212</v>
      </c>
      <c r="F1211" t="s">
        <v>215</v>
      </c>
    </row>
    <row r="1212" spans="1:6" x14ac:dyDescent="0.3">
      <c r="A1212">
        <v>1209</v>
      </c>
      <c r="B1212" t="s">
        <v>214</v>
      </c>
      <c r="C1212">
        <v>68</v>
      </c>
      <c r="D1212">
        <v>0</v>
      </c>
      <c r="E1212" t="s">
        <v>212</v>
      </c>
      <c r="F1212" t="s">
        <v>215</v>
      </c>
    </row>
    <row r="1213" spans="1:6" x14ac:dyDescent="0.3">
      <c r="A1213">
        <v>1210</v>
      </c>
      <c r="B1213" t="s">
        <v>214</v>
      </c>
      <c r="C1213">
        <v>10764</v>
      </c>
      <c r="D1213">
        <v>0</v>
      </c>
      <c r="E1213" t="s">
        <v>212</v>
      </c>
      <c r="F1213" t="s">
        <v>215</v>
      </c>
    </row>
    <row r="1214" spans="1:6" x14ac:dyDescent="0.3">
      <c r="A1214">
        <v>1211</v>
      </c>
      <c r="B1214" t="s">
        <v>214</v>
      </c>
      <c r="C1214">
        <v>27.5</v>
      </c>
      <c r="D1214">
        <v>0</v>
      </c>
      <c r="E1214" t="s">
        <v>212</v>
      </c>
      <c r="F1214" t="s">
        <v>215</v>
      </c>
    </row>
    <row r="1215" spans="1:6" x14ac:dyDescent="0.3">
      <c r="A1215">
        <v>1212</v>
      </c>
      <c r="B1215" t="s">
        <v>214</v>
      </c>
      <c r="C1215">
        <v>427.13</v>
      </c>
      <c r="D1215">
        <v>0</v>
      </c>
      <c r="E1215" t="s">
        <v>212</v>
      </c>
      <c r="F1215" t="s">
        <v>215</v>
      </c>
    </row>
    <row r="1216" spans="1:6" x14ac:dyDescent="0.3">
      <c r="A1216">
        <v>1213</v>
      </c>
      <c r="B1216" t="s">
        <v>214</v>
      </c>
      <c r="C1216">
        <v>68</v>
      </c>
      <c r="D1216">
        <v>0</v>
      </c>
      <c r="E1216" t="s">
        <v>212</v>
      </c>
      <c r="F1216" t="s">
        <v>215</v>
      </c>
    </row>
    <row r="1217" spans="1:6" x14ac:dyDescent="0.3">
      <c r="A1217">
        <v>1214</v>
      </c>
      <c r="B1217" t="s">
        <v>214</v>
      </c>
      <c r="C1217">
        <v>1947.2</v>
      </c>
      <c r="D1217">
        <v>0</v>
      </c>
      <c r="E1217" t="s">
        <v>212</v>
      </c>
      <c r="F1217" t="s">
        <v>215</v>
      </c>
    </row>
    <row r="1218" spans="1:6" x14ac:dyDescent="0.3">
      <c r="A1218">
        <v>1215</v>
      </c>
      <c r="B1218" t="s">
        <v>214</v>
      </c>
      <c r="C1218">
        <v>23</v>
      </c>
      <c r="D1218">
        <v>0</v>
      </c>
      <c r="E1218" t="s">
        <v>212</v>
      </c>
      <c r="F1218" t="s">
        <v>215</v>
      </c>
    </row>
    <row r="1219" spans="1:6" x14ac:dyDescent="0.3">
      <c r="A1219">
        <v>1216</v>
      </c>
      <c r="B1219" t="s">
        <v>214</v>
      </c>
      <c r="C1219">
        <v>843.65</v>
      </c>
      <c r="D1219">
        <v>0</v>
      </c>
      <c r="E1219" t="s">
        <v>212</v>
      </c>
      <c r="F1219" t="s">
        <v>215</v>
      </c>
    </row>
    <row r="1220" spans="1:6" x14ac:dyDescent="0.3">
      <c r="A1220">
        <v>1217</v>
      </c>
      <c r="B1220" t="s">
        <v>214</v>
      </c>
      <c r="C1220">
        <v>23</v>
      </c>
      <c r="D1220">
        <v>0</v>
      </c>
      <c r="E1220" t="s">
        <v>212</v>
      </c>
      <c r="F1220" t="s">
        <v>215</v>
      </c>
    </row>
    <row r="1221" spans="1:6" x14ac:dyDescent="0.3">
      <c r="A1221">
        <v>1218</v>
      </c>
      <c r="B1221" t="s">
        <v>214</v>
      </c>
      <c r="C1221">
        <v>412.73</v>
      </c>
      <c r="D1221">
        <v>0</v>
      </c>
      <c r="E1221" t="s">
        <v>212</v>
      </c>
      <c r="F1221" t="s">
        <v>215</v>
      </c>
    </row>
    <row r="1222" spans="1:6" x14ac:dyDescent="0.3">
      <c r="A1222">
        <v>1219</v>
      </c>
      <c r="B1222" t="s">
        <v>214</v>
      </c>
      <c r="C1222">
        <v>803.15</v>
      </c>
      <c r="D1222">
        <v>0</v>
      </c>
      <c r="E1222" t="s">
        <v>212</v>
      </c>
      <c r="F1222" t="s">
        <v>215</v>
      </c>
    </row>
    <row r="1223" spans="1:6" x14ac:dyDescent="0.3">
      <c r="A1223">
        <v>1220</v>
      </c>
      <c r="B1223" t="s">
        <v>214</v>
      </c>
      <c r="C1223">
        <v>0</v>
      </c>
      <c r="D1223">
        <v>0</v>
      </c>
      <c r="E1223" t="s">
        <v>212</v>
      </c>
      <c r="F1223" t="s">
        <v>215</v>
      </c>
    </row>
    <row r="1224" spans="1:6" x14ac:dyDescent="0.3">
      <c r="A1224">
        <v>1221</v>
      </c>
      <c r="B1224" t="s">
        <v>214</v>
      </c>
      <c r="C1224">
        <v>27.5</v>
      </c>
      <c r="D1224">
        <v>0</v>
      </c>
      <c r="E1224" t="s">
        <v>212</v>
      </c>
      <c r="F1224" t="s">
        <v>215</v>
      </c>
    </row>
    <row r="1225" spans="1:6" x14ac:dyDescent="0.3">
      <c r="A1225">
        <v>1222</v>
      </c>
      <c r="B1225" t="s">
        <v>214</v>
      </c>
      <c r="C1225">
        <v>68</v>
      </c>
      <c r="D1225">
        <v>0</v>
      </c>
      <c r="E1225" t="s">
        <v>212</v>
      </c>
      <c r="F1225" t="s">
        <v>215</v>
      </c>
    </row>
    <row r="1226" spans="1:6" x14ac:dyDescent="0.3">
      <c r="A1226">
        <v>1223</v>
      </c>
      <c r="B1226" t="s">
        <v>214</v>
      </c>
      <c r="C1226">
        <v>68</v>
      </c>
      <c r="D1226">
        <v>0</v>
      </c>
      <c r="E1226" t="s">
        <v>212</v>
      </c>
      <c r="F1226" t="s">
        <v>215</v>
      </c>
    </row>
    <row r="1227" spans="1:6" x14ac:dyDescent="0.3">
      <c r="A1227">
        <v>1224</v>
      </c>
      <c r="B1227" t="s">
        <v>214</v>
      </c>
      <c r="C1227">
        <v>0</v>
      </c>
      <c r="D1227">
        <v>0</v>
      </c>
      <c r="E1227" t="s">
        <v>212</v>
      </c>
      <c r="F1227" t="s">
        <v>215</v>
      </c>
    </row>
    <row r="1228" spans="1:6" x14ac:dyDescent="0.3">
      <c r="A1228">
        <v>1225</v>
      </c>
      <c r="B1228" t="s">
        <v>214</v>
      </c>
      <c r="C1228">
        <v>68</v>
      </c>
      <c r="D1228">
        <v>0</v>
      </c>
      <c r="E1228" t="s">
        <v>212</v>
      </c>
      <c r="F1228" t="s">
        <v>215</v>
      </c>
    </row>
    <row r="1229" spans="1:6" x14ac:dyDescent="0.3">
      <c r="A1229">
        <v>1226</v>
      </c>
      <c r="B1229" t="s">
        <v>214</v>
      </c>
      <c r="C1229">
        <v>2095.9</v>
      </c>
      <c r="D1229">
        <v>0</v>
      </c>
      <c r="E1229" t="s">
        <v>212</v>
      </c>
      <c r="F1229" t="s">
        <v>215</v>
      </c>
    </row>
    <row r="1230" spans="1:6" x14ac:dyDescent="0.3">
      <c r="A1230">
        <v>1227</v>
      </c>
      <c r="B1230" t="s">
        <v>214</v>
      </c>
      <c r="C1230">
        <v>68</v>
      </c>
      <c r="D1230">
        <v>0</v>
      </c>
      <c r="E1230" t="s">
        <v>212</v>
      </c>
      <c r="F1230" t="s">
        <v>215</v>
      </c>
    </row>
    <row r="1231" spans="1:6" x14ac:dyDescent="0.3">
      <c r="A1231">
        <v>1228</v>
      </c>
      <c r="B1231" t="s">
        <v>214</v>
      </c>
      <c r="C1231">
        <v>585.1</v>
      </c>
      <c r="D1231">
        <v>0</v>
      </c>
      <c r="E1231" t="s">
        <v>212</v>
      </c>
      <c r="F1231" t="s">
        <v>215</v>
      </c>
    </row>
    <row r="1232" spans="1:6" x14ac:dyDescent="0.3">
      <c r="A1232">
        <v>1229</v>
      </c>
      <c r="B1232" t="s">
        <v>214</v>
      </c>
      <c r="C1232">
        <v>68</v>
      </c>
      <c r="D1232">
        <v>0</v>
      </c>
      <c r="E1232" t="s">
        <v>212</v>
      </c>
      <c r="F1232" t="s">
        <v>215</v>
      </c>
    </row>
    <row r="1233" spans="1:6" x14ac:dyDescent="0.3">
      <c r="A1233">
        <v>1230</v>
      </c>
      <c r="B1233" t="s">
        <v>214</v>
      </c>
      <c r="C1233">
        <v>68</v>
      </c>
      <c r="D1233">
        <v>0</v>
      </c>
      <c r="E1233" t="s">
        <v>212</v>
      </c>
      <c r="F1233" t="s">
        <v>215</v>
      </c>
    </row>
    <row r="1234" spans="1:6" x14ac:dyDescent="0.3">
      <c r="A1234">
        <v>1231</v>
      </c>
      <c r="B1234" t="s">
        <v>214</v>
      </c>
      <c r="C1234">
        <v>0</v>
      </c>
      <c r="D1234">
        <v>0</v>
      </c>
      <c r="E1234" t="s">
        <v>212</v>
      </c>
      <c r="F1234" t="s">
        <v>215</v>
      </c>
    </row>
    <row r="1235" spans="1:6" x14ac:dyDescent="0.3">
      <c r="A1235">
        <v>1232</v>
      </c>
      <c r="B1235" t="s">
        <v>214</v>
      </c>
      <c r="C1235">
        <v>0</v>
      </c>
      <c r="D1235">
        <v>0</v>
      </c>
      <c r="E1235" t="s">
        <v>212</v>
      </c>
      <c r="F1235" t="s">
        <v>215</v>
      </c>
    </row>
    <row r="1236" spans="1:6" x14ac:dyDescent="0.3">
      <c r="A1236">
        <v>1233</v>
      </c>
      <c r="B1236" t="s">
        <v>214</v>
      </c>
      <c r="C1236">
        <v>1274.57</v>
      </c>
      <c r="D1236">
        <v>0</v>
      </c>
      <c r="E1236" t="s">
        <v>212</v>
      </c>
      <c r="F1236" t="s">
        <v>215</v>
      </c>
    </row>
    <row r="1237" spans="1:6" x14ac:dyDescent="0.3">
      <c r="A1237">
        <v>1234</v>
      </c>
      <c r="B1237" t="s">
        <v>214</v>
      </c>
      <c r="C1237">
        <v>27.5</v>
      </c>
      <c r="D1237">
        <v>0</v>
      </c>
      <c r="E1237" t="s">
        <v>212</v>
      </c>
      <c r="F1237" t="s">
        <v>215</v>
      </c>
    </row>
    <row r="1238" spans="1:6" x14ac:dyDescent="0.3">
      <c r="A1238">
        <v>1235</v>
      </c>
      <c r="B1238" t="s">
        <v>214</v>
      </c>
      <c r="C1238">
        <v>8944</v>
      </c>
      <c r="D1238">
        <v>0</v>
      </c>
      <c r="E1238" t="s">
        <v>212</v>
      </c>
      <c r="F1238" t="s">
        <v>215</v>
      </c>
    </row>
    <row r="1239" spans="1:6" x14ac:dyDescent="0.3">
      <c r="A1239">
        <v>1236</v>
      </c>
      <c r="B1239" t="s">
        <v>214</v>
      </c>
      <c r="C1239">
        <v>27.5</v>
      </c>
      <c r="D1239">
        <v>0</v>
      </c>
      <c r="E1239" t="s">
        <v>212</v>
      </c>
      <c r="F1239" t="s">
        <v>215</v>
      </c>
    </row>
    <row r="1240" spans="1:6" x14ac:dyDescent="0.3">
      <c r="A1240">
        <v>1237</v>
      </c>
      <c r="B1240" t="s">
        <v>214</v>
      </c>
      <c r="C1240">
        <v>620.47</v>
      </c>
      <c r="D1240">
        <v>0</v>
      </c>
      <c r="E1240" t="s">
        <v>212</v>
      </c>
      <c r="F1240" t="s">
        <v>215</v>
      </c>
    </row>
    <row r="1241" spans="1:6" x14ac:dyDescent="0.3">
      <c r="A1241">
        <v>1238</v>
      </c>
      <c r="B1241" t="s">
        <v>214</v>
      </c>
      <c r="C1241">
        <v>976.03000000000009</v>
      </c>
      <c r="D1241">
        <v>0</v>
      </c>
      <c r="E1241" t="s">
        <v>212</v>
      </c>
      <c r="F1241" t="s">
        <v>215</v>
      </c>
    </row>
    <row r="1242" spans="1:6" x14ac:dyDescent="0.3">
      <c r="A1242">
        <v>1239</v>
      </c>
      <c r="B1242" t="s">
        <v>214</v>
      </c>
      <c r="C1242">
        <v>497.58</v>
      </c>
      <c r="D1242">
        <v>0</v>
      </c>
      <c r="E1242" t="s">
        <v>212</v>
      </c>
      <c r="F1242" t="s">
        <v>215</v>
      </c>
    </row>
    <row r="1243" spans="1:6" x14ac:dyDescent="0.3">
      <c r="A1243">
        <v>1240</v>
      </c>
      <c r="B1243" t="s">
        <v>214</v>
      </c>
      <c r="C1243">
        <v>1240.93</v>
      </c>
      <c r="D1243">
        <v>0</v>
      </c>
      <c r="E1243" t="s">
        <v>212</v>
      </c>
      <c r="F1243" t="s">
        <v>215</v>
      </c>
    </row>
    <row r="1244" spans="1:6" x14ac:dyDescent="0.3">
      <c r="A1244">
        <v>1241</v>
      </c>
      <c r="B1244" t="s">
        <v>214</v>
      </c>
      <c r="C1244">
        <v>1240.93</v>
      </c>
      <c r="D1244">
        <v>0</v>
      </c>
      <c r="E1244" t="s">
        <v>212</v>
      </c>
      <c r="F1244" t="s">
        <v>215</v>
      </c>
    </row>
    <row r="1245" spans="1:6" x14ac:dyDescent="0.3">
      <c r="A1245">
        <v>1242</v>
      </c>
      <c r="B1245" t="s">
        <v>214</v>
      </c>
      <c r="C1245">
        <v>0</v>
      </c>
      <c r="D1245">
        <v>0</v>
      </c>
      <c r="E1245" t="s">
        <v>212</v>
      </c>
      <c r="F1245" t="s">
        <v>215</v>
      </c>
    </row>
    <row r="1246" spans="1:6" x14ac:dyDescent="0.3">
      <c r="A1246">
        <v>1243</v>
      </c>
      <c r="B1246" t="s">
        <v>214</v>
      </c>
      <c r="C1246">
        <v>998.7</v>
      </c>
      <c r="D1246">
        <v>0</v>
      </c>
      <c r="E1246" t="s">
        <v>212</v>
      </c>
      <c r="F1246" t="s">
        <v>215</v>
      </c>
    </row>
    <row r="1247" spans="1:6" x14ac:dyDescent="0.3">
      <c r="A1247">
        <v>1244</v>
      </c>
      <c r="B1247" t="s">
        <v>214</v>
      </c>
      <c r="C1247">
        <v>1240.93</v>
      </c>
      <c r="D1247">
        <v>0</v>
      </c>
      <c r="E1247" t="s">
        <v>212</v>
      </c>
      <c r="F1247" t="s">
        <v>215</v>
      </c>
    </row>
    <row r="1248" spans="1:6" x14ac:dyDescent="0.3">
      <c r="A1248">
        <v>1245</v>
      </c>
      <c r="B1248" t="s">
        <v>214</v>
      </c>
      <c r="C1248">
        <v>802.91000000000008</v>
      </c>
      <c r="D1248">
        <v>0</v>
      </c>
      <c r="E1248" t="s">
        <v>212</v>
      </c>
      <c r="F1248" t="s">
        <v>215</v>
      </c>
    </row>
    <row r="1249" spans="1:6" x14ac:dyDescent="0.3">
      <c r="A1249">
        <v>1246</v>
      </c>
      <c r="B1249" t="s">
        <v>214</v>
      </c>
      <c r="C1249">
        <v>1163.3800000000001</v>
      </c>
      <c r="D1249">
        <v>0</v>
      </c>
      <c r="E1249" t="s">
        <v>212</v>
      </c>
      <c r="F1249" t="s">
        <v>215</v>
      </c>
    </row>
    <row r="1250" spans="1:6" x14ac:dyDescent="0.3">
      <c r="A1250">
        <v>1247</v>
      </c>
      <c r="B1250" t="s">
        <v>214</v>
      </c>
      <c r="C1250">
        <v>1240.93</v>
      </c>
      <c r="D1250">
        <v>0</v>
      </c>
      <c r="E1250" t="s">
        <v>212</v>
      </c>
      <c r="F1250" t="s">
        <v>215</v>
      </c>
    </row>
    <row r="1251" spans="1:6" x14ac:dyDescent="0.3">
      <c r="A1251">
        <v>1248</v>
      </c>
      <c r="B1251" t="s">
        <v>214</v>
      </c>
      <c r="C1251">
        <v>946.03000000000009</v>
      </c>
      <c r="D1251">
        <v>0</v>
      </c>
      <c r="E1251" t="s">
        <v>212</v>
      </c>
      <c r="F1251" t="s">
        <v>215</v>
      </c>
    </row>
    <row r="1252" spans="1:6" x14ac:dyDescent="0.3">
      <c r="A1252">
        <v>1249</v>
      </c>
      <c r="B1252" t="s">
        <v>214</v>
      </c>
      <c r="C1252">
        <v>998.7</v>
      </c>
      <c r="D1252">
        <v>0</v>
      </c>
      <c r="E1252" t="s">
        <v>212</v>
      </c>
      <c r="F1252" t="s">
        <v>215</v>
      </c>
    </row>
    <row r="1253" spans="1:6" x14ac:dyDescent="0.3">
      <c r="A1253">
        <v>1250</v>
      </c>
      <c r="B1253" t="s">
        <v>214</v>
      </c>
      <c r="C1253">
        <v>1259.26</v>
      </c>
      <c r="D1253">
        <v>0</v>
      </c>
      <c r="E1253" t="s">
        <v>212</v>
      </c>
      <c r="F1253" t="s">
        <v>215</v>
      </c>
    </row>
    <row r="1254" spans="1:6" x14ac:dyDescent="0.3">
      <c r="A1254">
        <v>1251</v>
      </c>
      <c r="B1254" t="s">
        <v>214</v>
      </c>
      <c r="C1254">
        <v>0</v>
      </c>
      <c r="D1254">
        <v>0</v>
      </c>
      <c r="E1254" t="s">
        <v>212</v>
      </c>
      <c r="F1254" t="s">
        <v>215</v>
      </c>
    </row>
    <row r="1255" spans="1:6" x14ac:dyDescent="0.3">
      <c r="A1255">
        <v>1252</v>
      </c>
      <c r="B1255" t="s">
        <v>214</v>
      </c>
      <c r="C1255">
        <v>1308.93</v>
      </c>
      <c r="D1255">
        <v>0</v>
      </c>
      <c r="E1255" t="s">
        <v>212</v>
      </c>
      <c r="F1255" t="s">
        <v>215</v>
      </c>
    </row>
    <row r="1256" spans="1:6" x14ac:dyDescent="0.3">
      <c r="A1256">
        <v>1253</v>
      </c>
      <c r="B1256" t="s">
        <v>214</v>
      </c>
      <c r="C1256">
        <v>1113.32</v>
      </c>
      <c r="D1256">
        <v>0</v>
      </c>
      <c r="E1256" t="s">
        <v>212</v>
      </c>
      <c r="F1256" t="s">
        <v>215</v>
      </c>
    </row>
    <row r="1257" spans="1:6" x14ac:dyDescent="0.3">
      <c r="A1257">
        <v>1254</v>
      </c>
      <c r="B1257" t="s">
        <v>214</v>
      </c>
      <c r="C1257">
        <v>0</v>
      </c>
      <c r="D1257">
        <v>0</v>
      </c>
      <c r="E1257" t="s">
        <v>212</v>
      </c>
      <c r="F1257" t="s">
        <v>215</v>
      </c>
    </row>
    <row r="1258" spans="1:6" x14ac:dyDescent="0.3">
      <c r="A1258">
        <v>1255</v>
      </c>
      <c r="B1258" t="s">
        <v>214</v>
      </c>
      <c r="C1258">
        <v>465.35</v>
      </c>
      <c r="D1258">
        <v>0</v>
      </c>
      <c r="E1258" t="s">
        <v>212</v>
      </c>
      <c r="F1258" t="s">
        <v>215</v>
      </c>
    </row>
    <row r="1259" spans="1:6" x14ac:dyDescent="0.3">
      <c r="A1259">
        <v>1256</v>
      </c>
      <c r="B1259" t="s">
        <v>214</v>
      </c>
      <c r="C1259">
        <v>698.03</v>
      </c>
      <c r="D1259">
        <v>0</v>
      </c>
      <c r="E1259" t="s">
        <v>212</v>
      </c>
      <c r="F1259" t="s">
        <v>215</v>
      </c>
    </row>
    <row r="1260" spans="1:6" x14ac:dyDescent="0.3">
      <c r="A1260">
        <v>1257</v>
      </c>
      <c r="B1260" t="s">
        <v>214</v>
      </c>
      <c r="C1260">
        <v>1551.17</v>
      </c>
      <c r="D1260">
        <v>0</v>
      </c>
      <c r="E1260" t="s">
        <v>212</v>
      </c>
      <c r="F1260" t="s">
        <v>215</v>
      </c>
    </row>
    <row r="1261" spans="1:6" x14ac:dyDescent="0.3">
      <c r="A1261">
        <v>1258</v>
      </c>
      <c r="B1261" t="s">
        <v>214</v>
      </c>
      <c r="C1261">
        <v>1008.26</v>
      </c>
      <c r="D1261">
        <v>0</v>
      </c>
      <c r="E1261" t="s">
        <v>212</v>
      </c>
      <c r="F1261" t="s">
        <v>215</v>
      </c>
    </row>
    <row r="1262" spans="1:6" x14ac:dyDescent="0.3">
      <c r="A1262">
        <v>1259</v>
      </c>
      <c r="B1262" t="s">
        <v>214</v>
      </c>
      <c r="C1262">
        <v>930.7</v>
      </c>
      <c r="D1262">
        <v>0</v>
      </c>
      <c r="E1262" t="s">
        <v>212</v>
      </c>
      <c r="F1262" t="s">
        <v>215</v>
      </c>
    </row>
    <row r="1263" spans="1:6" x14ac:dyDescent="0.3">
      <c r="A1263">
        <v>1260</v>
      </c>
      <c r="B1263" t="s">
        <v>214</v>
      </c>
      <c r="C1263">
        <v>790.91000000000008</v>
      </c>
      <c r="D1263">
        <v>0</v>
      </c>
      <c r="E1263" t="s">
        <v>212</v>
      </c>
      <c r="F1263" t="s">
        <v>215</v>
      </c>
    </row>
    <row r="1264" spans="1:6" x14ac:dyDescent="0.3">
      <c r="A1264">
        <v>1261</v>
      </c>
      <c r="B1264" t="s">
        <v>214</v>
      </c>
      <c r="C1264">
        <v>0</v>
      </c>
      <c r="D1264">
        <v>0</v>
      </c>
      <c r="E1264" t="s">
        <v>212</v>
      </c>
      <c r="F1264" t="s">
        <v>215</v>
      </c>
    </row>
    <row r="1265" spans="1:6" x14ac:dyDescent="0.3">
      <c r="A1265">
        <v>1262</v>
      </c>
      <c r="B1265" t="s">
        <v>214</v>
      </c>
      <c r="C1265">
        <v>1861.4</v>
      </c>
      <c r="D1265">
        <v>0</v>
      </c>
      <c r="E1265" t="s">
        <v>212</v>
      </c>
      <c r="F1265" t="s">
        <v>215</v>
      </c>
    </row>
    <row r="1266" spans="1:6" x14ac:dyDescent="0.3">
      <c r="A1266">
        <v>1263</v>
      </c>
      <c r="B1266" t="s">
        <v>214</v>
      </c>
      <c r="C1266">
        <v>930.7</v>
      </c>
      <c r="D1266">
        <v>0</v>
      </c>
      <c r="E1266" t="s">
        <v>212</v>
      </c>
      <c r="F1266" t="s">
        <v>215</v>
      </c>
    </row>
    <row r="1267" spans="1:6" x14ac:dyDescent="0.3">
      <c r="A1267">
        <v>1264</v>
      </c>
      <c r="B1267" t="s">
        <v>214</v>
      </c>
      <c r="C1267">
        <v>1208.71</v>
      </c>
      <c r="D1267">
        <v>0</v>
      </c>
      <c r="E1267" t="s">
        <v>212</v>
      </c>
      <c r="F1267" t="s">
        <v>215</v>
      </c>
    </row>
    <row r="1268" spans="1:6" x14ac:dyDescent="0.3">
      <c r="A1268">
        <v>1265</v>
      </c>
      <c r="B1268" t="s">
        <v>214</v>
      </c>
      <c r="C1268">
        <v>895.25</v>
      </c>
      <c r="D1268">
        <v>0</v>
      </c>
      <c r="E1268" t="s">
        <v>212</v>
      </c>
      <c r="F1268" t="s">
        <v>215</v>
      </c>
    </row>
    <row r="1269" spans="1:6" x14ac:dyDescent="0.3">
      <c r="A1269">
        <v>1266</v>
      </c>
      <c r="B1269" t="s">
        <v>214</v>
      </c>
      <c r="C1269">
        <v>27.5</v>
      </c>
      <c r="D1269">
        <v>0</v>
      </c>
      <c r="E1269" t="s">
        <v>212</v>
      </c>
      <c r="F1269" t="s">
        <v>215</v>
      </c>
    </row>
    <row r="1270" spans="1:6" x14ac:dyDescent="0.3">
      <c r="A1270">
        <v>1267</v>
      </c>
      <c r="B1270" t="s">
        <v>214</v>
      </c>
      <c r="C1270">
        <v>391</v>
      </c>
      <c r="D1270">
        <v>0</v>
      </c>
      <c r="E1270" t="s">
        <v>212</v>
      </c>
      <c r="F1270" t="s">
        <v>215</v>
      </c>
    </row>
    <row r="1271" spans="1:6" x14ac:dyDescent="0.3">
      <c r="A1271">
        <v>1268</v>
      </c>
      <c r="B1271" t="s">
        <v>214</v>
      </c>
      <c r="C1271">
        <v>219.95</v>
      </c>
      <c r="D1271">
        <v>0</v>
      </c>
      <c r="E1271" t="s">
        <v>212</v>
      </c>
      <c r="F1271" t="s">
        <v>215</v>
      </c>
    </row>
    <row r="1272" spans="1:6" x14ac:dyDescent="0.3">
      <c r="A1272">
        <v>1269</v>
      </c>
      <c r="B1272" t="s">
        <v>214</v>
      </c>
      <c r="C1272">
        <v>68</v>
      </c>
      <c r="D1272">
        <v>0</v>
      </c>
      <c r="E1272" t="s">
        <v>212</v>
      </c>
      <c r="F1272" t="s">
        <v>215</v>
      </c>
    </row>
    <row r="1273" spans="1:6" x14ac:dyDescent="0.3">
      <c r="A1273">
        <v>1270</v>
      </c>
      <c r="B1273" t="s">
        <v>214</v>
      </c>
      <c r="C1273">
        <v>564.35</v>
      </c>
      <c r="D1273">
        <v>0</v>
      </c>
      <c r="E1273" t="s">
        <v>212</v>
      </c>
      <c r="F1273" t="s">
        <v>215</v>
      </c>
    </row>
    <row r="1274" spans="1:6" x14ac:dyDescent="0.3">
      <c r="A1274">
        <v>1271</v>
      </c>
      <c r="B1274" t="s">
        <v>214</v>
      </c>
      <c r="C1274">
        <v>398.9</v>
      </c>
      <c r="D1274">
        <v>0</v>
      </c>
      <c r="E1274" t="s">
        <v>212</v>
      </c>
      <c r="F1274" t="s">
        <v>215</v>
      </c>
    </row>
    <row r="1275" spans="1:6" x14ac:dyDescent="0.3">
      <c r="A1275">
        <v>1272</v>
      </c>
      <c r="B1275" t="s">
        <v>214</v>
      </c>
      <c r="C1275">
        <v>812.53</v>
      </c>
      <c r="D1275">
        <v>0</v>
      </c>
      <c r="E1275" t="s">
        <v>212</v>
      </c>
      <c r="F1275" t="s">
        <v>215</v>
      </c>
    </row>
    <row r="1276" spans="1:6" x14ac:dyDescent="0.3">
      <c r="A1276">
        <v>1273</v>
      </c>
      <c r="B1276" t="s">
        <v>214</v>
      </c>
      <c r="C1276">
        <v>41</v>
      </c>
      <c r="D1276">
        <v>0</v>
      </c>
      <c r="E1276" t="s">
        <v>212</v>
      </c>
      <c r="F1276" t="s">
        <v>215</v>
      </c>
    </row>
    <row r="1277" spans="1:6" x14ac:dyDescent="0.3">
      <c r="A1277">
        <v>1274</v>
      </c>
      <c r="B1277" t="s">
        <v>214</v>
      </c>
      <c r="C1277">
        <v>68</v>
      </c>
      <c r="D1277">
        <v>0</v>
      </c>
      <c r="E1277" t="s">
        <v>212</v>
      </c>
      <c r="F1277" t="s">
        <v>215</v>
      </c>
    </row>
    <row r="1278" spans="1:6" x14ac:dyDescent="0.3">
      <c r="A1278">
        <v>1275</v>
      </c>
      <c r="B1278" t="s">
        <v>214</v>
      </c>
      <c r="C1278">
        <v>41</v>
      </c>
      <c r="D1278">
        <v>0</v>
      </c>
      <c r="E1278" t="s">
        <v>212</v>
      </c>
      <c r="F1278" t="s">
        <v>215</v>
      </c>
    </row>
    <row r="1279" spans="1:6" x14ac:dyDescent="0.3">
      <c r="A1279">
        <v>1276</v>
      </c>
      <c r="B1279" t="s">
        <v>214</v>
      </c>
      <c r="C1279">
        <v>54.5</v>
      </c>
      <c r="D1279">
        <v>0</v>
      </c>
      <c r="E1279" t="s">
        <v>212</v>
      </c>
      <c r="F1279" t="s">
        <v>215</v>
      </c>
    </row>
    <row r="1280" spans="1:6" x14ac:dyDescent="0.3">
      <c r="A1280">
        <v>1277</v>
      </c>
      <c r="B1280" t="s">
        <v>214</v>
      </c>
      <c r="C1280">
        <v>41</v>
      </c>
      <c r="D1280">
        <v>0</v>
      </c>
      <c r="E1280" t="s">
        <v>212</v>
      </c>
      <c r="F1280" t="s">
        <v>215</v>
      </c>
    </row>
    <row r="1281" spans="1:6" x14ac:dyDescent="0.3">
      <c r="A1281">
        <v>1278</v>
      </c>
      <c r="B1281" t="s">
        <v>214</v>
      </c>
      <c r="C1281">
        <v>0</v>
      </c>
      <c r="D1281">
        <v>0</v>
      </c>
      <c r="E1281" t="s">
        <v>212</v>
      </c>
      <c r="F1281" t="s">
        <v>215</v>
      </c>
    </row>
    <row r="1282" spans="1:6" x14ac:dyDescent="0.3">
      <c r="A1282">
        <v>1279</v>
      </c>
      <c r="B1282" t="s">
        <v>214</v>
      </c>
      <c r="C1282">
        <v>1333.55</v>
      </c>
      <c r="D1282">
        <v>0</v>
      </c>
      <c r="E1282" t="s">
        <v>212</v>
      </c>
      <c r="F1282" t="s">
        <v>215</v>
      </c>
    </row>
    <row r="1283" spans="1:6" x14ac:dyDescent="0.3">
      <c r="A1283">
        <v>1280</v>
      </c>
      <c r="B1283" t="s">
        <v>214</v>
      </c>
      <c r="C1283">
        <v>68</v>
      </c>
      <c r="D1283">
        <v>0</v>
      </c>
      <c r="E1283" t="s">
        <v>212</v>
      </c>
      <c r="F1283" t="s">
        <v>215</v>
      </c>
    </row>
    <row r="1284" spans="1:6" x14ac:dyDescent="0.3">
      <c r="A1284">
        <v>1281</v>
      </c>
      <c r="B1284" t="s">
        <v>214</v>
      </c>
      <c r="C1284">
        <v>27.5</v>
      </c>
      <c r="D1284">
        <v>0</v>
      </c>
      <c r="E1284" t="s">
        <v>212</v>
      </c>
      <c r="F1284" t="s">
        <v>215</v>
      </c>
    </row>
    <row r="1285" spans="1:6" x14ac:dyDescent="0.3">
      <c r="A1285">
        <v>1282</v>
      </c>
      <c r="B1285" t="s">
        <v>214</v>
      </c>
      <c r="C1285">
        <v>41</v>
      </c>
      <c r="D1285">
        <v>0</v>
      </c>
      <c r="E1285" t="s">
        <v>212</v>
      </c>
      <c r="F1285" t="s">
        <v>215</v>
      </c>
    </row>
    <row r="1286" spans="1:6" x14ac:dyDescent="0.3">
      <c r="A1286">
        <v>1283</v>
      </c>
      <c r="B1286" t="s">
        <v>214</v>
      </c>
      <c r="C1286">
        <v>1102.43</v>
      </c>
      <c r="D1286">
        <v>0</v>
      </c>
      <c r="E1286" t="s">
        <v>212</v>
      </c>
      <c r="F1286" t="s">
        <v>215</v>
      </c>
    </row>
    <row r="1287" spans="1:6" x14ac:dyDescent="0.3">
      <c r="A1287">
        <v>1284</v>
      </c>
      <c r="B1287" t="s">
        <v>214</v>
      </c>
      <c r="C1287">
        <v>23</v>
      </c>
      <c r="D1287">
        <v>0</v>
      </c>
      <c r="E1287" t="s">
        <v>212</v>
      </c>
      <c r="F1287" t="s">
        <v>215</v>
      </c>
    </row>
    <row r="1288" spans="1:6" x14ac:dyDescent="0.3">
      <c r="A1288">
        <v>1285</v>
      </c>
      <c r="B1288" t="s">
        <v>214</v>
      </c>
      <c r="C1288">
        <v>41</v>
      </c>
      <c r="D1288">
        <v>0</v>
      </c>
      <c r="E1288" t="s">
        <v>212</v>
      </c>
      <c r="F1288" t="s">
        <v>215</v>
      </c>
    </row>
    <row r="1289" spans="1:6" x14ac:dyDescent="0.3">
      <c r="A1289">
        <v>1286</v>
      </c>
      <c r="B1289" t="s">
        <v>214</v>
      </c>
      <c r="C1289">
        <v>0</v>
      </c>
      <c r="D1289">
        <v>0</v>
      </c>
      <c r="E1289" t="s">
        <v>212</v>
      </c>
      <c r="F1289" t="s">
        <v>215</v>
      </c>
    </row>
    <row r="1290" spans="1:6" x14ac:dyDescent="0.3">
      <c r="A1290">
        <v>1287</v>
      </c>
      <c r="B1290" t="s">
        <v>214</v>
      </c>
      <c r="C1290">
        <v>27.5</v>
      </c>
      <c r="D1290">
        <v>0</v>
      </c>
      <c r="E1290" t="s">
        <v>212</v>
      </c>
      <c r="F1290" t="s">
        <v>215</v>
      </c>
    </row>
    <row r="1291" spans="1:6" x14ac:dyDescent="0.3">
      <c r="A1291">
        <v>1288</v>
      </c>
      <c r="B1291" t="s">
        <v>214</v>
      </c>
      <c r="C1291">
        <v>23</v>
      </c>
      <c r="D1291">
        <v>0</v>
      </c>
      <c r="E1291" t="s">
        <v>212</v>
      </c>
      <c r="F1291" t="s">
        <v>215</v>
      </c>
    </row>
    <row r="1292" spans="1:6" x14ac:dyDescent="0.3">
      <c r="A1292">
        <v>1289</v>
      </c>
      <c r="B1292" t="s">
        <v>214</v>
      </c>
      <c r="C1292">
        <v>0</v>
      </c>
      <c r="D1292">
        <v>0</v>
      </c>
      <c r="E1292" t="s">
        <v>212</v>
      </c>
      <c r="F1292" t="s">
        <v>215</v>
      </c>
    </row>
    <row r="1293" spans="1:6" x14ac:dyDescent="0.3">
      <c r="A1293">
        <v>1290</v>
      </c>
      <c r="B1293" t="s">
        <v>214</v>
      </c>
      <c r="C1293">
        <v>27.5</v>
      </c>
      <c r="D1293">
        <v>0</v>
      </c>
      <c r="E1293" t="s">
        <v>212</v>
      </c>
      <c r="F1293" t="s">
        <v>215</v>
      </c>
    </row>
    <row r="1294" spans="1:6" x14ac:dyDescent="0.3">
      <c r="A1294">
        <v>1291</v>
      </c>
      <c r="B1294" t="s">
        <v>214</v>
      </c>
      <c r="C1294">
        <v>0</v>
      </c>
      <c r="D1294">
        <v>0</v>
      </c>
      <c r="E1294" t="s">
        <v>212</v>
      </c>
      <c r="F1294" t="s">
        <v>215</v>
      </c>
    </row>
    <row r="1295" spans="1:6" x14ac:dyDescent="0.3">
      <c r="A1295">
        <v>1292</v>
      </c>
      <c r="B1295" t="s">
        <v>214</v>
      </c>
      <c r="C1295">
        <v>0</v>
      </c>
      <c r="D1295">
        <v>0</v>
      </c>
      <c r="E1295" t="s">
        <v>212</v>
      </c>
      <c r="F1295" t="s">
        <v>215</v>
      </c>
    </row>
    <row r="1296" spans="1:6" x14ac:dyDescent="0.3">
      <c r="A1296">
        <v>1293</v>
      </c>
      <c r="B1296" t="s">
        <v>214</v>
      </c>
      <c r="C1296">
        <v>27.5</v>
      </c>
      <c r="D1296">
        <v>0</v>
      </c>
      <c r="E1296" t="s">
        <v>212</v>
      </c>
      <c r="F1296" t="s">
        <v>215</v>
      </c>
    </row>
    <row r="1297" spans="1:6" x14ac:dyDescent="0.3">
      <c r="A1297">
        <v>1294</v>
      </c>
      <c r="B1297" t="s">
        <v>214</v>
      </c>
      <c r="C1297">
        <v>0</v>
      </c>
      <c r="D1297">
        <v>0</v>
      </c>
      <c r="E1297" t="s">
        <v>212</v>
      </c>
      <c r="F1297" t="s">
        <v>215</v>
      </c>
    </row>
    <row r="1298" spans="1:6" x14ac:dyDescent="0.3">
      <c r="A1298">
        <v>1295</v>
      </c>
      <c r="B1298" t="s">
        <v>214</v>
      </c>
      <c r="C1298">
        <v>0</v>
      </c>
      <c r="D1298">
        <v>0</v>
      </c>
      <c r="E1298" t="s">
        <v>212</v>
      </c>
      <c r="F1298" t="s">
        <v>215</v>
      </c>
    </row>
    <row r="1299" spans="1:6" x14ac:dyDescent="0.3">
      <c r="A1299">
        <v>1296</v>
      </c>
      <c r="B1299" t="s">
        <v>214</v>
      </c>
      <c r="C1299">
        <v>41</v>
      </c>
      <c r="D1299">
        <v>0</v>
      </c>
      <c r="E1299" t="s">
        <v>212</v>
      </c>
      <c r="F1299" t="s">
        <v>215</v>
      </c>
    </row>
    <row r="1300" spans="1:6" x14ac:dyDescent="0.3">
      <c r="A1300">
        <v>1297</v>
      </c>
      <c r="B1300" t="s">
        <v>214</v>
      </c>
      <c r="C1300">
        <v>27.5</v>
      </c>
      <c r="D1300">
        <v>0</v>
      </c>
      <c r="E1300" t="s">
        <v>212</v>
      </c>
      <c r="F1300" t="s">
        <v>215</v>
      </c>
    </row>
    <row r="1301" spans="1:6" x14ac:dyDescent="0.3">
      <c r="A1301">
        <v>1298</v>
      </c>
      <c r="B1301" t="s">
        <v>214</v>
      </c>
      <c r="C1301">
        <v>23</v>
      </c>
      <c r="D1301">
        <v>0</v>
      </c>
      <c r="E1301" t="s">
        <v>212</v>
      </c>
      <c r="F1301" t="s">
        <v>215</v>
      </c>
    </row>
    <row r="1302" spans="1:6" x14ac:dyDescent="0.3">
      <c r="A1302">
        <v>1299</v>
      </c>
      <c r="B1302" t="s">
        <v>214</v>
      </c>
      <c r="C1302">
        <v>23</v>
      </c>
      <c r="D1302">
        <v>0</v>
      </c>
      <c r="E1302" t="s">
        <v>212</v>
      </c>
      <c r="F1302" t="s">
        <v>215</v>
      </c>
    </row>
    <row r="1303" spans="1:6" x14ac:dyDescent="0.3">
      <c r="A1303">
        <v>1300</v>
      </c>
      <c r="B1303" t="s">
        <v>214</v>
      </c>
      <c r="C1303">
        <v>0</v>
      </c>
      <c r="D1303">
        <v>0</v>
      </c>
      <c r="E1303" t="s">
        <v>212</v>
      </c>
      <c r="F1303" t="s">
        <v>215</v>
      </c>
    </row>
    <row r="1304" spans="1:6" x14ac:dyDescent="0.3">
      <c r="A1304">
        <v>1301</v>
      </c>
      <c r="B1304" t="s">
        <v>214</v>
      </c>
      <c r="C1304">
        <v>0</v>
      </c>
      <c r="D1304">
        <v>0</v>
      </c>
      <c r="E1304" t="s">
        <v>212</v>
      </c>
      <c r="F1304" t="s">
        <v>215</v>
      </c>
    </row>
    <row r="1305" spans="1:6" x14ac:dyDescent="0.3">
      <c r="A1305">
        <v>1302</v>
      </c>
      <c r="B1305" t="s">
        <v>214</v>
      </c>
      <c r="C1305">
        <v>41</v>
      </c>
      <c r="D1305">
        <v>0</v>
      </c>
      <c r="E1305" t="s">
        <v>212</v>
      </c>
      <c r="F1305" t="s">
        <v>215</v>
      </c>
    </row>
    <row r="1306" spans="1:6" x14ac:dyDescent="0.3">
      <c r="A1306">
        <v>1303</v>
      </c>
      <c r="B1306" t="s">
        <v>214</v>
      </c>
      <c r="C1306">
        <v>1702.8</v>
      </c>
      <c r="D1306">
        <v>0</v>
      </c>
      <c r="E1306" t="s">
        <v>212</v>
      </c>
      <c r="F1306" t="s">
        <v>215</v>
      </c>
    </row>
    <row r="1307" spans="1:6" x14ac:dyDescent="0.3">
      <c r="A1307">
        <v>1304</v>
      </c>
      <c r="B1307" t="s">
        <v>214</v>
      </c>
      <c r="C1307">
        <v>497.87</v>
      </c>
      <c r="D1307">
        <v>0</v>
      </c>
      <c r="E1307" t="s">
        <v>212</v>
      </c>
      <c r="F1307" t="s">
        <v>215</v>
      </c>
    </row>
    <row r="1308" spans="1:6" x14ac:dyDescent="0.3">
      <c r="A1308">
        <v>1305</v>
      </c>
      <c r="B1308" t="s">
        <v>214</v>
      </c>
      <c r="C1308">
        <v>0</v>
      </c>
      <c r="D1308">
        <v>0</v>
      </c>
      <c r="E1308" t="s">
        <v>212</v>
      </c>
      <c r="F1308" t="s">
        <v>215</v>
      </c>
    </row>
    <row r="1309" spans="1:6" x14ac:dyDescent="0.3">
      <c r="A1309">
        <v>1306</v>
      </c>
      <c r="B1309" t="s">
        <v>214</v>
      </c>
      <c r="C1309">
        <v>27.5</v>
      </c>
      <c r="D1309">
        <v>0</v>
      </c>
      <c r="E1309" t="s">
        <v>212</v>
      </c>
      <c r="F1309" t="s">
        <v>215</v>
      </c>
    </row>
    <row r="1310" spans="1:6" x14ac:dyDescent="0.3">
      <c r="A1310">
        <v>1307</v>
      </c>
      <c r="B1310" t="s">
        <v>214</v>
      </c>
      <c r="C1310">
        <v>82.5</v>
      </c>
      <c r="D1310">
        <v>0</v>
      </c>
      <c r="E1310" t="s">
        <v>212</v>
      </c>
      <c r="F1310" t="s">
        <v>215</v>
      </c>
    </row>
    <row r="1311" spans="1:6" x14ac:dyDescent="0.3">
      <c r="A1311">
        <v>1308</v>
      </c>
      <c r="B1311" t="s">
        <v>214</v>
      </c>
      <c r="C1311">
        <v>867.4</v>
      </c>
      <c r="D1311">
        <v>0</v>
      </c>
      <c r="E1311" t="s">
        <v>212</v>
      </c>
      <c r="F1311" t="s">
        <v>215</v>
      </c>
    </row>
    <row r="1312" spans="1:6" x14ac:dyDescent="0.3">
      <c r="A1312">
        <v>1309</v>
      </c>
      <c r="B1312" t="s">
        <v>214</v>
      </c>
      <c r="C1312">
        <v>0</v>
      </c>
      <c r="D1312">
        <v>0</v>
      </c>
      <c r="E1312" t="s">
        <v>212</v>
      </c>
      <c r="F1312" t="s">
        <v>215</v>
      </c>
    </row>
    <row r="1313" spans="1:6" x14ac:dyDescent="0.3">
      <c r="A1313">
        <v>1310</v>
      </c>
      <c r="B1313" t="s">
        <v>214</v>
      </c>
      <c r="C1313">
        <v>1734.3</v>
      </c>
      <c r="D1313">
        <v>0</v>
      </c>
      <c r="E1313" t="s">
        <v>212</v>
      </c>
      <c r="F1313" t="s">
        <v>215</v>
      </c>
    </row>
    <row r="1314" spans="1:6" x14ac:dyDescent="0.3">
      <c r="A1314">
        <v>1311</v>
      </c>
      <c r="B1314" t="s">
        <v>214</v>
      </c>
      <c r="C1314">
        <v>27.5</v>
      </c>
      <c r="D1314">
        <v>0</v>
      </c>
      <c r="E1314" t="s">
        <v>212</v>
      </c>
      <c r="F1314" t="s">
        <v>215</v>
      </c>
    </row>
    <row r="1315" spans="1:6" x14ac:dyDescent="0.3">
      <c r="A1315">
        <v>1312</v>
      </c>
      <c r="B1315" t="s">
        <v>214</v>
      </c>
      <c r="C1315">
        <v>0</v>
      </c>
      <c r="D1315">
        <v>0</v>
      </c>
      <c r="E1315" t="s">
        <v>212</v>
      </c>
      <c r="F1315" t="s">
        <v>215</v>
      </c>
    </row>
    <row r="1316" spans="1:6" x14ac:dyDescent="0.3">
      <c r="A1316">
        <v>1313</v>
      </c>
      <c r="B1316" t="s">
        <v>214</v>
      </c>
      <c r="C1316">
        <v>342.5</v>
      </c>
      <c r="D1316">
        <v>0</v>
      </c>
      <c r="E1316" t="s">
        <v>212</v>
      </c>
      <c r="F1316" t="s">
        <v>215</v>
      </c>
    </row>
    <row r="1317" spans="1:6" x14ac:dyDescent="0.3">
      <c r="A1317">
        <v>1314</v>
      </c>
      <c r="B1317" t="s">
        <v>214</v>
      </c>
      <c r="C1317">
        <v>0</v>
      </c>
      <c r="D1317">
        <v>0</v>
      </c>
      <c r="E1317" t="s">
        <v>212</v>
      </c>
      <c r="F1317" t="s">
        <v>215</v>
      </c>
    </row>
    <row r="1318" spans="1:6" x14ac:dyDescent="0.3">
      <c r="A1318">
        <v>1315</v>
      </c>
      <c r="B1318" t="s">
        <v>214</v>
      </c>
      <c r="C1318">
        <v>652.92999999999995</v>
      </c>
      <c r="D1318">
        <v>0</v>
      </c>
      <c r="E1318" t="s">
        <v>212</v>
      </c>
      <c r="F1318" t="s">
        <v>215</v>
      </c>
    </row>
    <row r="1319" spans="1:6" x14ac:dyDescent="0.3">
      <c r="A1319">
        <v>1316</v>
      </c>
      <c r="B1319" t="s">
        <v>214</v>
      </c>
      <c r="C1319">
        <v>746.8</v>
      </c>
      <c r="D1319">
        <v>0</v>
      </c>
      <c r="E1319" t="s">
        <v>212</v>
      </c>
      <c r="F1319" t="s">
        <v>215</v>
      </c>
    </row>
    <row r="1320" spans="1:6" x14ac:dyDescent="0.3">
      <c r="A1320">
        <v>1317</v>
      </c>
      <c r="B1320" t="s">
        <v>214</v>
      </c>
      <c r="C1320">
        <v>937.5</v>
      </c>
      <c r="D1320">
        <v>0</v>
      </c>
      <c r="E1320" t="s">
        <v>212</v>
      </c>
      <c r="F1320" t="s">
        <v>215</v>
      </c>
    </row>
    <row r="1321" spans="1:6" x14ac:dyDescent="0.3">
      <c r="A1321">
        <v>1318</v>
      </c>
      <c r="B1321" t="s">
        <v>214</v>
      </c>
      <c r="C1321">
        <v>0</v>
      </c>
      <c r="D1321">
        <v>0</v>
      </c>
      <c r="E1321" t="s">
        <v>212</v>
      </c>
      <c r="F1321" t="s">
        <v>215</v>
      </c>
    </row>
    <row r="1322" spans="1:6" x14ac:dyDescent="0.3">
      <c r="A1322">
        <v>1319</v>
      </c>
      <c r="B1322" t="s">
        <v>214</v>
      </c>
      <c r="C1322">
        <v>0</v>
      </c>
      <c r="D1322">
        <v>0</v>
      </c>
      <c r="E1322" t="s">
        <v>212</v>
      </c>
      <c r="F1322" t="s">
        <v>215</v>
      </c>
    </row>
    <row r="1323" spans="1:6" x14ac:dyDescent="0.3">
      <c r="A1323">
        <v>1320</v>
      </c>
      <c r="B1323" t="s">
        <v>214</v>
      </c>
      <c r="C1323">
        <v>0</v>
      </c>
      <c r="D1323">
        <v>0</v>
      </c>
      <c r="E1323" t="s">
        <v>212</v>
      </c>
      <c r="F1323" t="s">
        <v>215</v>
      </c>
    </row>
    <row r="1324" spans="1:6" x14ac:dyDescent="0.3">
      <c r="A1324">
        <v>1321</v>
      </c>
      <c r="B1324" t="s">
        <v>214</v>
      </c>
      <c r="C1324">
        <v>5137</v>
      </c>
      <c r="D1324">
        <v>0</v>
      </c>
      <c r="E1324" t="s">
        <v>212</v>
      </c>
      <c r="F1324" t="s">
        <v>215</v>
      </c>
    </row>
    <row r="1325" spans="1:6" x14ac:dyDescent="0.3">
      <c r="A1325">
        <v>1322</v>
      </c>
      <c r="B1325" t="s">
        <v>214</v>
      </c>
      <c r="C1325">
        <v>27.5</v>
      </c>
      <c r="D1325">
        <v>0</v>
      </c>
      <c r="E1325" t="s">
        <v>212</v>
      </c>
      <c r="F1325" t="s">
        <v>215</v>
      </c>
    </row>
    <row r="1326" spans="1:6" x14ac:dyDescent="0.3">
      <c r="A1326">
        <v>1323</v>
      </c>
      <c r="B1326" t="s">
        <v>214</v>
      </c>
      <c r="C1326">
        <v>0</v>
      </c>
      <c r="D1326">
        <v>0</v>
      </c>
      <c r="E1326" t="s">
        <v>212</v>
      </c>
      <c r="F1326" t="s">
        <v>215</v>
      </c>
    </row>
    <row r="1327" spans="1:6" x14ac:dyDescent="0.3">
      <c r="A1327">
        <v>1324</v>
      </c>
      <c r="B1327" t="s">
        <v>214</v>
      </c>
      <c r="C1327">
        <v>23</v>
      </c>
      <c r="D1327">
        <v>0</v>
      </c>
      <c r="E1327" t="s">
        <v>212</v>
      </c>
      <c r="F1327" t="s">
        <v>215</v>
      </c>
    </row>
    <row r="1328" spans="1:6" x14ac:dyDescent="0.3">
      <c r="A1328">
        <v>1325</v>
      </c>
      <c r="B1328" t="s">
        <v>214</v>
      </c>
      <c r="C1328">
        <v>1077.3800000000001</v>
      </c>
      <c r="D1328">
        <v>0</v>
      </c>
      <c r="E1328" t="s">
        <v>212</v>
      </c>
      <c r="F1328" t="s">
        <v>215</v>
      </c>
    </row>
    <row r="1329" spans="1:6" x14ac:dyDescent="0.3">
      <c r="A1329">
        <v>1326</v>
      </c>
      <c r="B1329" t="s">
        <v>214</v>
      </c>
      <c r="C1329">
        <v>23</v>
      </c>
      <c r="D1329">
        <v>0</v>
      </c>
      <c r="E1329" t="s">
        <v>212</v>
      </c>
      <c r="F1329" t="s">
        <v>215</v>
      </c>
    </row>
    <row r="1330" spans="1:6" x14ac:dyDescent="0.3">
      <c r="A1330">
        <v>1327</v>
      </c>
      <c r="B1330" t="s">
        <v>214</v>
      </c>
      <c r="C1330">
        <v>797.41</v>
      </c>
      <c r="D1330">
        <v>0</v>
      </c>
      <c r="E1330" t="s">
        <v>212</v>
      </c>
      <c r="F1330" t="s">
        <v>215</v>
      </c>
    </row>
    <row r="1331" spans="1:6" x14ac:dyDescent="0.3">
      <c r="A1331">
        <v>1328</v>
      </c>
      <c r="B1331" t="s">
        <v>214</v>
      </c>
      <c r="C1331">
        <v>727.42</v>
      </c>
      <c r="D1331">
        <v>0</v>
      </c>
      <c r="E1331" t="s">
        <v>212</v>
      </c>
      <c r="F1331" t="s">
        <v>215</v>
      </c>
    </row>
    <row r="1332" spans="1:6" x14ac:dyDescent="0.3">
      <c r="A1332">
        <v>1329</v>
      </c>
      <c r="B1332" t="s">
        <v>214</v>
      </c>
      <c r="C1332">
        <v>23</v>
      </c>
      <c r="D1332">
        <v>0</v>
      </c>
      <c r="E1332" t="s">
        <v>212</v>
      </c>
      <c r="F1332" t="s">
        <v>215</v>
      </c>
    </row>
    <row r="1333" spans="1:6" x14ac:dyDescent="0.3">
      <c r="A1333">
        <v>1330</v>
      </c>
      <c r="B1333" t="s">
        <v>214</v>
      </c>
      <c r="C1333">
        <v>27.5</v>
      </c>
      <c r="D1333">
        <v>0</v>
      </c>
      <c r="E1333" t="s">
        <v>212</v>
      </c>
      <c r="F1333" t="s">
        <v>215</v>
      </c>
    </row>
    <row r="1334" spans="1:6" x14ac:dyDescent="0.3">
      <c r="A1334">
        <v>1331</v>
      </c>
      <c r="B1334" t="s">
        <v>214</v>
      </c>
      <c r="C1334">
        <v>0</v>
      </c>
      <c r="D1334">
        <v>0</v>
      </c>
      <c r="E1334" t="s">
        <v>212</v>
      </c>
      <c r="F1334" t="s">
        <v>215</v>
      </c>
    </row>
    <row r="1335" spans="1:6" x14ac:dyDescent="0.3">
      <c r="A1335">
        <v>1332</v>
      </c>
      <c r="B1335" t="s">
        <v>214</v>
      </c>
      <c r="C1335">
        <v>1707.3</v>
      </c>
      <c r="D1335">
        <v>0</v>
      </c>
      <c r="E1335" t="s">
        <v>212</v>
      </c>
      <c r="F1335" t="s">
        <v>215</v>
      </c>
    </row>
    <row r="1336" spans="1:6" x14ac:dyDescent="0.3">
      <c r="A1336">
        <v>1333</v>
      </c>
      <c r="B1336" t="s">
        <v>214</v>
      </c>
      <c r="C1336">
        <v>0</v>
      </c>
      <c r="D1336">
        <v>0</v>
      </c>
      <c r="E1336" t="s">
        <v>212</v>
      </c>
      <c r="F1336" t="s">
        <v>215</v>
      </c>
    </row>
    <row r="1337" spans="1:6" x14ac:dyDescent="0.3">
      <c r="A1337">
        <v>1334</v>
      </c>
      <c r="B1337" t="s">
        <v>214</v>
      </c>
      <c r="C1337">
        <v>23</v>
      </c>
      <c r="D1337">
        <v>0</v>
      </c>
      <c r="E1337" t="s">
        <v>212</v>
      </c>
      <c r="F1337" t="s">
        <v>215</v>
      </c>
    </row>
    <row r="1338" spans="1:6" x14ac:dyDescent="0.3">
      <c r="A1338">
        <v>1335</v>
      </c>
      <c r="B1338" t="s">
        <v>214</v>
      </c>
      <c r="C1338">
        <v>23</v>
      </c>
      <c r="D1338">
        <v>0</v>
      </c>
      <c r="E1338" t="s">
        <v>212</v>
      </c>
      <c r="F1338" t="s">
        <v>215</v>
      </c>
    </row>
    <row r="1339" spans="1:6" x14ac:dyDescent="0.3">
      <c r="A1339">
        <v>1336</v>
      </c>
      <c r="B1339" t="s">
        <v>214</v>
      </c>
      <c r="C1339">
        <v>867.4</v>
      </c>
      <c r="D1339">
        <v>0</v>
      </c>
      <c r="E1339" t="s">
        <v>212</v>
      </c>
      <c r="F1339" t="s">
        <v>215</v>
      </c>
    </row>
    <row r="1340" spans="1:6" x14ac:dyDescent="0.3">
      <c r="A1340">
        <v>1337</v>
      </c>
      <c r="B1340" t="s">
        <v>214</v>
      </c>
      <c r="C1340">
        <v>27.5</v>
      </c>
      <c r="D1340">
        <v>0</v>
      </c>
      <c r="E1340" t="s">
        <v>212</v>
      </c>
      <c r="F1340" t="s">
        <v>215</v>
      </c>
    </row>
    <row r="1341" spans="1:6" x14ac:dyDescent="0.3">
      <c r="A1341">
        <v>1338</v>
      </c>
      <c r="B1341" t="s">
        <v>214</v>
      </c>
      <c r="C1341">
        <v>0</v>
      </c>
      <c r="D1341">
        <v>0</v>
      </c>
      <c r="E1341" t="s">
        <v>212</v>
      </c>
      <c r="F1341" t="s">
        <v>215</v>
      </c>
    </row>
    <row r="1342" spans="1:6" x14ac:dyDescent="0.3">
      <c r="A1342">
        <v>1339</v>
      </c>
      <c r="B1342" t="s">
        <v>214</v>
      </c>
      <c r="C1342">
        <v>23</v>
      </c>
      <c r="D1342">
        <v>0</v>
      </c>
      <c r="E1342" t="s">
        <v>212</v>
      </c>
      <c r="F1342" t="s">
        <v>215</v>
      </c>
    </row>
    <row r="1343" spans="1:6" x14ac:dyDescent="0.3">
      <c r="A1343">
        <v>1340</v>
      </c>
      <c r="B1343" t="s">
        <v>214</v>
      </c>
      <c r="C1343">
        <v>740.92</v>
      </c>
      <c r="D1343">
        <v>0</v>
      </c>
      <c r="E1343" t="s">
        <v>212</v>
      </c>
      <c r="F1343" t="s">
        <v>215</v>
      </c>
    </row>
    <row r="1344" spans="1:6" x14ac:dyDescent="0.3">
      <c r="A1344">
        <v>1341</v>
      </c>
      <c r="B1344" t="s">
        <v>214</v>
      </c>
      <c r="C1344">
        <v>23</v>
      </c>
      <c r="D1344">
        <v>0</v>
      </c>
      <c r="E1344" t="s">
        <v>212</v>
      </c>
      <c r="F1344" t="s">
        <v>215</v>
      </c>
    </row>
    <row r="1345" spans="1:6" x14ac:dyDescent="0.3">
      <c r="A1345">
        <v>1342</v>
      </c>
      <c r="B1345" t="s">
        <v>214</v>
      </c>
      <c r="C1345">
        <v>27.5</v>
      </c>
      <c r="D1345">
        <v>0</v>
      </c>
      <c r="E1345" t="s">
        <v>212</v>
      </c>
      <c r="F1345" t="s">
        <v>215</v>
      </c>
    </row>
    <row r="1346" spans="1:6" x14ac:dyDescent="0.3">
      <c r="A1346">
        <v>1343</v>
      </c>
      <c r="B1346" t="s">
        <v>214</v>
      </c>
      <c r="C1346">
        <v>1493.6</v>
      </c>
      <c r="D1346">
        <v>0</v>
      </c>
      <c r="E1346" t="s">
        <v>212</v>
      </c>
      <c r="F1346" t="s">
        <v>215</v>
      </c>
    </row>
    <row r="1347" spans="1:6" x14ac:dyDescent="0.3">
      <c r="A1347">
        <v>1344</v>
      </c>
      <c r="B1347" t="s">
        <v>214</v>
      </c>
      <c r="C1347">
        <v>27.5</v>
      </c>
      <c r="D1347">
        <v>0</v>
      </c>
      <c r="E1347" t="s">
        <v>212</v>
      </c>
      <c r="F1347" t="s">
        <v>215</v>
      </c>
    </row>
    <row r="1348" spans="1:6" x14ac:dyDescent="0.3">
      <c r="A1348">
        <v>1345</v>
      </c>
      <c r="B1348" t="s">
        <v>214</v>
      </c>
      <c r="C1348">
        <v>0</v>
      </c>
      <c r="D1348">
        <v>0</v>
      </c>
      <c r="E1348" t="s">
        <v>212</v>
      </c>
      <c r="F1348" t="s">
        <v>215</v>
      </c>
    </row>
    <row r="1349" spans="1:6" x14ac:dyDescent="0.3">
      <c r="A1349">
        <v>1346</v>
      </c>
      <c r="B1349" t="s">
        <v>214</v>
      </c>
      <c r="C1349">
        <v>0</v>
      </c>
      <c r="D1349">
        <v>0</v>
      </c>
      <c r="E1349" t="s">
        <v>212</v>
      </c>
      <c r="F1349" t="s">
        <v>215</v>
      </c>
    </row>
    <row r="1350" spans="1:6" x14ac:dyDescent="0.3">
      <c r="A1350">
        <v>1347</v>
      </c>
      <c r="B1350" t="s">
        <v>214</v>
      </c>
      <c r="C1350">
        <v>0</v>
      </c>
      <c r="D1350">
        <v>0</v>
      </c>
      <c r="E1350" t="s">
        <v>212</v>
      </c>
      <c r="F1350" t="s">
        <v>215</v>
      </c>
    </row>
    <row r="1351" spans="1:6" x14ac:dyDescent="0.3">
      <c r="A1351">
        <v>1348</v>
      </c>
      <c r="B1351" t="s">
        <v>214</v>
      </c>
      <c r="C1351">
        <v>23</v>
      </c>
      <c r="D1351">
        <v>0</v>
      </c>
      <c r="E1351" t="s">
        <v>212</v>
      </c>
      <c r="F1351" t="s">
        <v>215</v>
      </c>
    </row>
    <row r="1352" spans="1:6" x14ac:dyDescent="0.3">
      <c r="A1352">
        <v>1349</v>
      </c>
      <c r="B1352" t="s">
        <v>214</v>
      </c>
      <c r="C1352">
        <v>27.5</v>
      </c>
      <c r="D1352">
        <v>0</v>
      </c>
      <c r="E1352" t="s">
        <v>212</v>
      </c>
      <c r="F1352" t="s">
        <v>215</v>
      </c>
    </row>
    <row r="1353" spans="1:6" x14ac:dyDescent="0.3">
      <c r="A1353">
        <v>1350</v>
      </c>
      <c r="B1353" t="s">
        <v>214</v>
      </c>
      <c r="C1353">
        <v>23</v>
      </c>
      <c r="D1353">
        <v>0</v>
      </c>
      <c r="E1353" t="s">
        <v>212</v>
      </c>
      <c r="F1353" t="s">
        <v>215</v>
      </c>
    </row>
    <row r="1354" spans="1:6" x14ac:dyDescent="0.3">
      <c r="A1354">
        <v>1351</v>
      </c>
      <c r="B1354" t="s">
        <v>214</v>
      </c>
      <c r="C1354">
        <v>0</v>
      </c>
      <c r="D1354">
        <v>0</v>
      </c>
      <c r="E1354" t="s">
        <v>212</v>
      </c>
      <c r="F1354" t="s">
        <v>215</v>
      </c>
    </row>
    <row r="1355" spans="1:6" x14ac:dyDescent="0.3">
      <c r="A1355">
        <v>1352</v>
      </c>
      <c r="B1355" t="s">
        <v>214</v>
      </c>
      <c r="C1355">
        <v>27.5</v>
      </c>
      <c r="D1355">
        <v>0</v>
      </c>
      <c r="E1355" t="s">
        <v>212</v>
      </c>
      <c r="F1355" t="s">
        <v>215</v>
      </c>
    </row>
    <row r="1356" spans="1:6" x14ac:dyDescent="0.3">
      <c r="A1356">
        <v>1353</v>
      </c>
      <c r="B1356" t="s">
        <v>214</v>
      </c>
      <c r="C1356">
        <v>1142.8699999999999</v>
      </c>
      <c r="D1356">
        <v>0</v>
      </c>
      <c r="E1356" t="s">
        <v>212</v>
      </c>
      <c r="F1356"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356"/>
  <sheetViews>
    <sheetView topLeftCell="A3" workbookViewId="0">
      <selection activeCell="A4" sqref="A4"/>
    </sheetView>
  </sheetViews>
  <sheetFormatPr baseColWidth="10" defaultColWidth="9.109375" defaultRowHeight="14.4" x14ac:dyDescent="0.3"/>
  <cols>
    <col min="1" max="1" width="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216</v>
      </c>
      <c r="C4" t="s">
        <v>215</v>
      </c>
    </row>
    <row r="5" spans="1:3" x14ac:dyDescent="0.3">
      <c r="A5">
        <v>2</v>
      </c>
      <c r="B5" t="s">
        <v>216</v>
      </c>
      <c r="C5" t="s">
        <v>215</v>
      </c>
    </row>
    <row r="6" spans="1:3" x14ac:dyDescent="0.3">
      <c r="A6">
        <v>3</v>
      </c>
      <c r="B6" t="s">
        <v>216</v>
      </c>
      <c r="C6" t="s">
        <v>215</v>
      </c>
    </row>
    <row r="7" spans="1:3" x14ac:dyDescent="0.3">
      <c r="A7">
        <v>4</v>
      </c>
      <c r="B7" t="s">
        <v>216</v>
      </c>
      <c r="C7" t="s">
        <v>215</v>
      </c>
    </row>
    <row r="8" spans="1:3" x14ac:dyDescent="0.3">
      <c r="A8">
        <v>5</v>
      </c>
      <c r="B8" t="s">
        <v>216</v>
      </c>
      <c r="C8" t="s">
        <v>215</v>
      </c>
    </row>
    <row r="9" spans="1:3" x14ac:dyDescent="0.3">
      <c r="A9">
        <v>6</v>
      </c>
      <c r="B9" t="s">
        <v>216</v>
      </c>
      <c r="C9" t="s">
        <v>215</v>
      </c>
    </row>
    <row r="10" spans="1:3" x14ac:dyDescent="0.3">
      <c r="A10">
        <v>7</v>
      </c>
      <c r="B10" t="s">
        <v>216</v>
      </c>
      <c r="C10" t="s">
        <v>215</v>
      </c>
    </row>
    <row r="11" spans="1:3" x14ac:dyDescent="0.3">
      <c r="A11">
        <v>8</v>
      </c>
      <c r="B11" t="s">
        <v>216</v>
      </c>
      <c r="C11" t="s">
        <v>215</v>
      </c>
    </row>
    <row r="12" spans="1:3" x14ac:dyDescent="0.3">
      <c r="A12">
        <v>9</v>
      </c>
      <c r="B12" t="s">
        <v>216</v>
      </c>
      <c r="C12" t="s">
        <v>215</v>
      </c>
    </row>
    <row r="13" spans="1:3" x14ac:dyDescent="0.3">
      <c r="A13">
        <v>10</v>
      </c>
      <c r="B13" t="s">
        <v>216</v>
      </c>
      <c r="C13" t="s">
        <v>215</v>
      </c>
    </row>
    <row r="14" spans="1:3" x14ac:dyDescent="0.3">
      <c r="A14">
        <v>11</v>
      </c>
      <c r="B14" t="s">
        <v>216</v>
      </c>
      <c r="C14" t="s">
        <v>215</v>
      </c>
    </row>
    <row r="15" spans="1:3" x14ac:dyDescent="0.3">
      <c r="A15">
        <v>12</v>
      </c>
      <c r="B15" t="s">
        <v>216</v>
      </c>
      <c r="C15" t="s">
        <v>215</v>
      </c>
    </row>
    <row r="16" spans="1:3" x14ac:dyDescent="0.3">
      <c r="A16">
        <v>13</v>
      </c>
      <c r="B16" t="s">
        <v>216</v>
      </c>
      <c r="C16" t="s">
        <v>215</v>
      </c>
    </row>
    <row r="17" spans="1:3" x14ac:dyDescent="0.3">
      <c r="A17">
        <v>14</v>
      </c>
      <c r="B17" t="s">
        <v>216</v>
      </c>
      <c r="C17" t="s">
        <v>215</v>
      </c>
    </row>
    <row r="18" spans="1:3" x14ac:dyDescent="0.3">
      <c r="A18">
        <v>15</v>
      </c>
      <c r="B18" t="s">
        <v>216</v>
      </c>
      <c r="C18" t="s">
        <v>215</v>
      </c>
    </row>
    <row r="19" spans="1:3" x14ac:dyDescent="0.3">
      <c r="A19">
        <v>16</v>
      </c>
      <c r="B19" t="s">
        <v>216</v>
      </c>
      <c r="C19" t="s">
        <v>215</v>
      </c>
    </row>
    <row r="20" spans="1:3" x14ac:dyDescent="0.3">
      <c r="A20">
        <v>17</v>
      </c>
      <c r="B20" t="s">
        <v>216</v>
      </c>
      <c r="C20" t="s">
        <v>215</v>
      </c>
    </row>
    <row r="21" spans="1:3" x14ac:dyDescent="0.3">
      <c r="A21">
        <v>18</v>
      </c>
      <c r="B21" t="s">
        <v>216</v>
      </c>
      <c r="C21" t="s">
        <v>215</v>
      </c>
    </row>
    <row r="22" spans="1:3" x14ac:dyDescent="0.3">
      <c r="A22">
        <v>19</v>
      </c>
      <c r="B22" t="s">
        <v>216</v>
      </c>
      <c r="C22" t="s">
        <v>215</v>
      </c>
    </row>
    <row r="23" spans="1:3" x14ac:dyDescent="0.3">
      <c r="A23">
        <v>20</v>
      </c>
      <c r="B23" t="s">
        <v>216</v>
      </c>
      <c r="C23" t="s">
        <v>215</v>
      </c>
    </row>
    <row r="24" spans="1:3" x14ac:dyDescent="0.3">
      <c r="A24">
        <v>21</v>
      </c>
      <c r="B24" t="s">
        <v>216</v>
      </c>
      <c r="C24" t="s">
        <v>215</v>
      </c>
    </row>
    <row r="25" spans="1:3" x14ac:dyDescent="0.3">
      <c r="A25">
        <v>22</v>
      </c>
      <c r="B25" t="s">
        <v>216</v>
      </c>
      <c r="C25" t="s">
        <v>215</v>
      </c>
    </row>
    <row r="26" spans="1:3" x14ac:dyDescent="0.3">
      <c r="A26">
        <v>23</v>
      </c>
      <c r="B26" t="s">
        <v>216</v>
      </c>
      <c r="C26" t="s">
        <v>215</v>
      </c>
    </row>
    <row r="27" spans="1:3" x14ac:dyDescent="0.3">
      <c r="A27">
        <v>24</v>
      </c>
      <c r="B27" t="s">
        <v>216</v>
      </c>
      <c r="C27" t="s">
        <v>215</v>
      </c>
    </row>
    <row r="28" spans="1:3" x14ac:dyDescent="0.3">
      <c r="A28">
        <v>25</v>
      </c>
      <c r="B28" t="s">
        <v>216</v>
      </c>
      <c r="C28" t="s">
        <v>215</v>
      </c>
    </row>
    <row r="29" spans="1:3" x14ac:dyDescent="0.3">
      <c r="A29">
        <v>26</v>
      </c>
      <c r="B29" t="s">
        <v>216</v>
      </c>
      <c r="C29" t="s">
        <v>215</v>
      </c>
    </row>
    <row r="30" spans="1:3" x14ac:dyDescent="0.3">
      <c r="A30">
        <v>27</v>
      </c>
      <c r="B30" t="s">
        <v>216</v>
      </c>
      <c r="C30" t="s">
        <v>215</v>
      </c>
    </row>
    <row r="31" spans="1:3" x14ac:dyDescent="0.3">
      <c r="A31">
        <v>28</v>
      </c>
      <c r="B31" t="s">
        <v>216</v>
      </c>
      <c r="C31" t="s">
        <v>215</v>
      </c>
    </row>
    <row r="32" spans="1:3" x14ac:dyDescent="0.3">
      <c r="A32">
        <v>29</v>
      </c>
      <c r="B32" t="s">
        <v>216</v>
      </c>
      <c r="C32" t="s">
        <v>215</v>
      </c>
    </row>
    <row r="33" spans="1:3" x14ac:dyDescent="0.3">
      <c r="A33">
        <v>30</v>
      </c>
      <c r="B33" t="s">
        <v>216</v>
      </c>
      <c r="C33" t="s">
        <v>215</v>
      </c>
    </row>
    <row r="34" spans="1:3" x14ac:dyDescent="0.3">
      <c r="A34">
        <v>31</v>
      </c>
      <c r="B34" t="s">
        <v>216</v>
      </c>
      <c r="C34" t="s">
        <v>215</v>
      </c>
    </row>
    <row r="35" spans="1:3" x14ac:dyDescent="0.3">
      <c r="A35">
        <v>32</v>
      </c>
      <c r="B35" t="s">
        <v>216</v>
      </c>
      <c r="C35" t="s">
        <v>215</v>
      </c>
    </row>
    <row r="36" spans="1:3" x14ac:dyDescent="0.3">
      <c r="A36">
        <v>33</v>
      </c>
      <c r="B36" t="s">
        <v>216</v>
      </c>
      <c r="C36" t="s">
        <v>215</v>
      </c>
    </row>
    <row r="37" spans="1:3" x14ac:dyDescent="0.3">
      <c r="A37">
        <v>34</v>
      </c>
      <c r="B37" t="s">
        <v>216</v>
      </c>
      <c r="C37" t="s">
        <v>215</v>
      </c>
    </row>
    <row r="38" spans="1:3" x14ac:dyDescent="0.3">
      <c r="A38">
        <v>35</v>
      </c>
      <c r="B38" t="s">
        <v>216</v>
      </c>
      <c r="C38" t="s">
        <v>215</v>
      </c>
    </row>
    <row r="39" spans="1:3" x14ac:dyDescent="0.3">
      <c r="A39">
        <v>36</v>
      </c>
      <c r="B39" t="s">
        <v>216</v>
      </c>
      <c r="C39" t="s">
        <v>215</v>
      </c>
    </row>
    <row r="40" spans="1:3" x14ac:dyDescent="0.3">
      <c r="A40">
        <v>37</v>
      </c>
      <c r="B40" t="s">
        <v>216</v>
      </c>
      <c r="C40" t="s">
        <v>215</v>
      </c>
    </row>
    <row r="41" spans="1:3" x14ac:dyDescent="0.3">
      <c r="A41">
        <v>38</v>
      </c>
      <c r="B41" t="s">
        <v>216</v>
      </c>
      <c r="C41" t="s">
        <v>215</v>
      </c>
    </row>
    <row r="42" spans="1:3" x14ac:dyDescent="0.3">
      <c r="A42">
        <v>39</v>
      </c>
      <c r="B42" t="s">
        <v>216</v>
      </c>
      <c r="C42" t="s">
        <v>215</v>
      </c>
    </row>
    <row r="43" spans="1:3" x14ac:dyDescent="0.3">
      <c r="A43">
        <v>40</v>
      </c>
      <c r="B43" t="s">
        <v>216</v>
      </c>
      <c r="C43" t="s">
        <v>215</v>
      </c>
    </row>
    <row r="44" spans="1:3" x14ac:dyDescent="0.3">
      <c r="A44">
        <v>41</v>
      </c>
      <c r="B44" t="s">
        <v>216</v>
      </c>
      <c r="C44" t="s">
        <v>215</v>
      </c>
    </row>
    <row r="45" spans="1:3" x14ac:dyDescent="0.3">
      <c r="A45">
        <v>42</v>
      </c>
      <c r="B45" t="s">
        <v>216</v>
      </c>
      <c r="C45" t="s">
        <v>215</v>
      </c>
    </row>
    <row r="46" spans="1:3" x14ac:dyDescent="0.3">
      <c r="A46">
        <v>43</v>
      </c>
      <c r="B46" t="s">
        <v>216</v>
      </c>
      <c r="C46" t="s">
        <v>215</v>
      </c>
    </row>
    <row r="47" spans="1:3" x14ac:dyDescent="0.3">
      <c r="A47">
        <v>44</v>
      </c>
      <c r="B47" t="s">
        <v>216</v>
      </c>
      <c r="C47" t="s">
        <v>215</v>
      </c>
    </row>
    <row r="48" spans="1:3" x14ac:dyDescent="0.3">
      <c r="A48">
        <v>45</v>
      </c>
      <c r="B48" t="s">
        <v>216</v>
      </c>
      <c r="C48" t="s">
        <v>215</v>
      </c>
    </row>
    <row r="49" spans="1:3" x14ac:dyDescent="0.3">
      <c r="A49">
        <v>46</v>
      </c>
      <c r="B49" t="s">
        <v>216</v>
      </c>
      <c r="C49" t="s">
        <v>215</v>
      </c>
    </row>
    <row r="50" spans="1:3" x14ac:dyDescent="0.3">
      <c r="A50">
        <v>47</v>
      </c>
      <c r="B50" t="s">
        <v>216</v>
      </c>
      <c r="C50" t="s">
        <v>215</v>
      </c>
    </row>
    <row r="51" spans="1:3" x14ac:dyDescent="0.3">
      <c r="A51">
        <v>48</v>
      </c>
      <c r="B51" t="s">
        <v>216</v>
      </c>
      <c r="C51" t="s">
        <v>215</v>
      </c>
    </row>
    <row r="52" spans="1:3" x14ac:dyDescent="0.3">
      <c r="A52">
        <v>49</v>
      </c>
      <c r="B52" t="s">
        <v>216</v>
      </c>
      <c r="C52" t="s">
        <v>215</v>
      </c>
    </row>
    <row r="53" spans="1:3" x14ac:dyDescent="0.3">
      <c r="A53">
        <v>50</v>
      </c>
      <c r="B53" t="s">
        <v>216</v>
      </c>
      <c r="C53" t="s">
        <v>215</v>
      </c>
    </row>
    <row r="54" spans="1:3" x14ac:dyDescent="0.3">
      <c r="A54">
        <v>51</v>
      </c>
      <c r="B54" t="s">
        <v>216</v>
      </c>
      <c r="C54" t="s">
        <v>215</v>
      </c>
    </row>
    <row r="55" spans="1:3" x14ac:dyDescent="0.3">
      <c r="A55">
        <v>52</v>
      </c>
      <c r="B55" t="s">
        <v>216</v>
      </c>
      <c r="C55" t="s">
        <v>215</v>
      </c>
    </row>
    <row r="56" spans="1:3" x14ac:dyDescent="0.3">
      <c r="A56">
        <v>53</v>
      </c>
      <c r="B56" t="s">
        <v>216</v>
      </c>
      <c r="C56" t="s">
        <v>215</v>
      </c>
    </row>
    <row r="57" spans="1:3" x14ac:dyDescent="0.3">
      <c r="A57">
        <v>54</v>
      </c>
      <c r="B57" t="s">
        <v>216</v>
      </c>
      <c r="C57" t="s">
        <v>215</v>
      </c>
    </row>
    <row r="58" spans="1:3" x14ac:dyDescent="0.3">
      <c r="A58">
        <v>55</v>
      </c>
      <c r="B58" t="s">
        <v>216</v>
      </c>
      <c r="C58" t="s">
        <v>215</v>
      </c>
    </row>
    <row r="59" spans="1:3" x14ac:dyDescent="0.3">
      <c r="A59">
        <v>56</v>
      </c>
      <c r="B59" t="s">
        <v>216</v>
      </c>
      <c r="C59" t="s">
        <v>215</v>
      </c>
    </row>
    <row r="60" spans="1:3" x14ac:dyDescent="0.3">
      <c r="A60">
        <v>57</v>
      </c>
      <c r="B60" t="s">
        <v>216</v>
      </c>
      <c r="C60" t="s">
        <v>215</v>
      </c>
    </row>
    <row r="61" spans="1:3" x14ac:dyDescent="0.3">
      <c r="A61">
        <v>58</v>
      </c>
      <c r="B61" t="s">
        <v>216</v>
      </c>
      <c r="C61" t="s">
        <v>215</v>
      </c>
    </row>
    <row r="62" spans="1:3" x14ac:dyDescent="0.3">
      <c r="A62">
        <v>59</v>
      </c>
      <c r="B62" t="s">
        <v>216</v>
      </c>
      <c r="C62" t="s">
        <v>215</v>
      </c>
    </row>
    <row r="63" spans="1:3" x14ac:dyDescent="0.3">
      <c r="A63">
        <v>60</v>
      </c>
      <c r="B63" t="s">
        <v>216</v>
      </c>
      <c r="C63" t="s">
        <v>215</v>
      </c>
    </row>
    <row r="64" spans="1:3" x14ac:dyDescent="0.3">
      <c r="A64">
        <v>61</v>
      </c>
      <c r="B64" t="s">
        <v>216</v>
      </c>
      <c r="C64" t="s">
        <v>215</v>
      </c>
    </row>
    <row r="65" spans="1:3" x14ac:dyDescent="0.3">
      <c r="A65">
        <v>62</v>
      </c>
      <c r="B65" t="s">
        <v>216</v>
      </c>
      <c r="C65" t="s">
        <v>215</v>
      </c>
    </row>
    <row r="66" spans="1:3" x14ac:dyDescent="0.3">
      <c r="A66">
        <v>63</v>
      </c>
      <c r="B66" t="s">
        <v>216</v>
      </c>
      <c r="C66" t="s">
        <v>215</v>
      </c>
    </row>
    <row r="67" spans="1:3" x14ac:dyDescent="0.3">
      <c r="A67">
        <v>64</v>
      </c>
      <c r="B67" t="s">
        <v>216</v>
      </c>
      <c r="C67" t="s">
        <v>215</v>
      </c>
    </row>
    <row r="68" spans="1:3" x14ac:dyDescent="0.3">
      <c r="A68">
        <v>65</v>
      </c>
      <c r="B68" t="s">
        <v>216</v>
      </c>
      <c r="C68" t="s">
        <v>215</v>
      </c>
    </row>
    <row r="69" spans="1:3" x14ac:dyDescent="0.3">
      <c r="A69">
        <v>66</v>
      </c>
      <c r="B69" t="s">
        <v>216</v>
      </c>
      <c r="C69" t="s">
        <v>215</v>
      </c>
    </row>
    <row r="70" spans="1:3" x14ac:dyDescent="0.3">
      <c r="A70">
        <v>67</v>
      </c>
      <c r="B70" t="s">
        <v>216</v>
      </c>
      <c r="C70" t="s">
        <v>215</v>
      </c>
    </row>
    <row r="71" spans="1:3" x14ac:dyDescent="0.3">
      <c r="A71">
        <v>68</v>
      </c>
      <c r="B71" t="s">
        <v>216</v>
      </c>
      <c r="C71" t="s">
        <v>215</v>
      </c>
    </row>
    <row r="72" spans="1:3" x14ac:dyDescent="0.3">
      <c r="A72">
        <v>69</v>
      </c>
      <c r="B72" t="s">
        <v>216</v>
      </c>
      <c r="C72" t="s">
        <v>215</v>
      </c>
    </row>
    <row r="73" spans="1:3" x14ac:dyDescent="0.3">
      <c r="A73">
        <v>70</v>
      </c>
      <c r="B73" t="s">
        <v>216</v>
      </c>
      <c r="C73" t="s">
        <v>215</v>
      </c>
    </row>
    <row r="74" spans="1:3" x14ac:dyDescent="0.3">
      <c r="A74">
        <v>71</v>
      </c>
      <c r="B74" t="s">
        <v>216</v>
      </c>
      <c r="C74" t="s">
        <v>215</v>
      </c>
    </row>
    <row r="75" spans="1:3" x14ac:dyDescent="0.3">
      <c r="A75">
        <v>72</v>
      </c>
      <c r="B75" t="s">
        <v>216</v>
      </c>
      <c r="C75" t="s">
        <v>215</v>
      </c>
    </row>
    <row r="76" spans="1:3" x14ac:dyDescent="0.3">
      <c r="A76">
        <v>73</v>
      </c>
      <c r="B76" t="s">
        <v>216</v>
      </c>
      <c r="C76" t="s">
        <v>215</v>
      </c>
    </row>
    <row r="77" spans="1:3" x14ac:dyDescent="0.3">
      <c r="A77">
        <v>74</v>
      </c>
      <c r="B77" t="s">
        <v>216</v>
      </c>
      <c r="C77" t="s">
        <v>215</v>
      </c>
    </row>
    <row r="78" spans="1:3" x14ac:dyDescent="0.3">
      <c r="A78">
        <v>75</v>
      </c>
      <c r="B78" t="s">
        <v>216</v>
      </c>
      <c r="C78" t="s">
        <v>215</v>
      </c>
    </row>
    <row r="79" spans="1:3" x14ac:dyDescent="0.3">
      <c r="A79">
        <v>76</v>
      </c>
      <c r="B79" t="s">
        <v>216</v>
      </c>
      <c r="C79" t="s">
        <v>215</v>
      </c>
    </row>
    <row r="80" spans="1:3" x14ac:dyDescent="0.3">
      <c r="A80">
        <v>77</v>
      </c>
      <c r="B80" t="s">
        <v>216</v>
      </c>
      <c r="C80" t="s">
        <v>215</v>
      </c>
    </row>
    <row r="81" spans="1:3" x14ac:dyDescent="0.3">
      <c r="A81">
        <v>78</v>
      </c>
      <c r="B81" t="s">
        <v>216</v>
      </c>
      <c r="C81" t="s">
        <v>215</v>
      </c>
    </row>
    <row r="82" spans="1:3" x14ac:dyDescent="0.3">
      <c r="A82">
        <v>79</v>
      </c>
      <c r="B82" t="s">
        <v>216</v>
      </c>
      <c r="C82" t="s">
        <v>215</v>
      </c>
    </row>
    <row r="83" spans="1:3" x14ac:dyDescent="0.3">
      <c r="A83">
        <v>80</v>
      </c>
      <c r="B83" t="s">
        <v>216</v>
      </c>
      <c r="C83" t="s">
        <v>215</v>
      </c>
    </row>
    <row r="84" spans="1:3" x14ac:dyDescent="0.3">
      <c r="A84">
        <v>81</v>
      </c>
      <c r="B84" t="s">
        <v>216</v>
      </c>
      <c r="C84" t="s">
        <v>215</v>
      </c>
    </row>
    <row r="85" spans="1:3" x14ac:dyDescent="0.3">
      <c r="A85">
        <v>82</v>
      </c>
      <c r="B85" t="s">
        <v>216</v>
      </c>
      <c r="C85" t="s">
        <v>215</v>
      </c>
    </row>
    <row r="86" spans="1:3" x14ac:dyDescent="0.3">
      <c r="A86">
        <v>83</v>
      </c>
      <c r="B86" t="s">
        <v>216</v>
      </c>
      <c r="C86" t="s">
        <v>215</v>
      </c>
    </row>
    <row r="87" spans="1:3" x14ac:dyDescent="0.3">
      <c r="A87">
        <v>84</v>
      </c>
      <c r="B87" t="s">
        <v>216</v>
      </c>
      <c r="C87" t="s">
        <v>215</v>
      </c>
    </row>
    <row r="88" spans="1:3" x14ac:dyDescent="0.3">
      <c r="A88">
        <v>85</v>
      </c>
      <c r="B88" t="s">
        <v>216</v>
      </c>
      <c r="C88" t="s">
        <v>215</v>
      </c>
    </row>
    <row r="89" spans="1:3" x14ac:dyDescent="0.3">
      <c r="A89">
        <v>86</v>
      </c>
      <c r="B89" t="s">
        <v>216</v>
      </c>
      <c r="C89" t="s">
        <v>215</v>
      </c>
    </row>
    <row r="90" spans="1:3" x14ac:dyDescent="0.3">
      <c r="A90">
        <v>87</v>
      </c>
      <c r="B90" t="s">
        <v>216</v>
      </c>
      <c r="C90" t="s">
        <v>215</v>
      </c>
    </row>
    <row r="91" spans="1:3" x14ac:dyDescent="0.3">
      <c r="A91">
        <v>88</v>
      </c>
      <c r="B91" t="s">
        <v>216</v>
      </c>
      <c r="C91" t="s">
        <v>215</v>
      </c>
    </row>
    <row r="92" spans="1:3" x14ac:dyDescent="0.3">
      <c r="A92">
        <v>89</v>
      </c>
      <c r="B92" t="s">
        <v>216</v>
      </c>
      <c r="C92" t="s">
        <v>215</v>
      </c>
    </row>
    <row r="93" spans="1:3" x14ac:dyDescent="0.3">
      <c r="A93">
        <v>90</v>
      </c>
      <c r="B93" t="s">
        <v>216</v>
      </c>
      <c r="C93" t="s">
        <v>215</v>
      </c>
    </row>
    <row r="94" spans="1:3" x14ac:dyDescent="0.3">
      <c r="A94">
        <v>91</v>
      </c>
      <c r="B94" t="s">
        <v>216</v>
      </c>
      <c r="C94" t="s">
        <v>215</v>
      </c>
    </row>
    <row r="95" spans="1:3" x14ac:dyDescent="0.3">
      <c r="A95">
        <v>92</v>
      </c>
      <c r="B95" t="s">
        <v>216</v>
      </c>
      <c r="C95" t="s">
        <v>215</v>
      </c>
    </row>
    <row r="96" spans="1:3" x14ac:dyDescent="0.3">
      <c r="A96">
        <v>93</v>
      </c>
      <c r="B96" t="s">
        <v>216</v>
      </c>
      <c r="C96" t="s">
        <v>215</v>
      </c>
    </row>
    <row r="97" spans="1:3" x14ac:dyDescent="0.3">
      <c r="A97">
        <v>94</v>
      </c>
      <c r="B97" t="s">
        <v>216</v>
      </c>
      <c r="C97" t="s">
        <v>215</v>
      </c>
    </row>
    <row r="98" spans="1:3" x14ac:dyDescent="0.3">
      <c r="A98">
        <v>95</v>
      </c>
      <c r="B98" t="s">
        <v>216</v>
      </c>
      <c r="C98" t="s">
        <v>215</v>
      </c>
    </row>
    <row r="99" spans="1:3" x14ac:dyDescent="0.3">
      <c r="A99">
        <v>96</v>
      </c>
      <c r="B99" t="s">
        <v>216</v>
      </c>
      <c r="C99" t="s">
        <v>215</v>
      </c>
    </row>
    <row r="100" spans="1:3" x14ac:dyDescent="0.3">
      <c r="A100">
        <v>97</v>
      </c>
      <c r="B100" t="s">
        <v>216</v>
      </c>
      <c r="C100" t="s">
        <v>215</v>
      </c>
    </row>
    <row r="101" spans="1:3" x14ac:dyDescent="0.3">
      <c r="A101">
        <v>98</v>
      </c>
      <c r="B101" t="s">
        <v>216</v>
      </c>
      <c r="C101" t="s">
        <v>215</v>
      </c>
    </row>
    <row r="102" spans="1:3" x14ac:dyDescent="0.3">
      <c r="A102">
        <v>99</v>
      </c>
      <c r="B102" t="s">
        <v>216</v>
      </c>
      <c r="C102" t="s">
        <v>215</v>
      </c>
    </row>
    <row r="103" spans="1:3" x14ac:dyDescent="0.3">
      <c r="A103">
        <v>100</v>
      </c>
      <c r="B103" t="s">
        <v>216</v>
      </c>
      <c r="C103" t="s">
        <v>215</v>
      </c>
    </row>
    <row r="104" spans="1:3" x14ac:dyDescent="0.3">
      <c r="A104">
        <v>101</v>
      </c>
      <c r="B104" t="s">
        <v>216</v>
      </c>
      <c r="C104" t="s">
        <v>215</v>
      </c>
    </row>
    <row r="105" spans="1:3" x14ac:dyDescent="0.3">
      <c r="A105">
        <v>102</v>
      </c>
      <c r="B105" t="s">
        <v>216</v>
      </c>
      <c r="C105" t="s">
        <v>215</v>
      </c>
    </row>
    <row r="106" spans="1:3" x14ac:dyDescent="0.3">
      <c r="A106">
        <v>103</v>
      </c>
      <c r="B106" t="s">
        <v>216</v>
      </c>
      <c r="C106" t="s">
        <v>215</v>
      </c>
    </row>
    <row r="107" spans="1:3" x14ac:dyDescent="0.3">
      <c r="A107">
        <v>104</v>
      </c>
      <c r="B107" t="s">
        <v>216</v>
      </c>
      <c r="C107" t="s">
        <v>215</v>
      </c>
    </row>
    <row r="108" spans="1:3" x14ac:dyDescent="0.3">
      <c r="A108">
        <v>105</v>
      </c>
      <c r="B108" t="s">
        <v>216</v>
      </c>
      <c r="C108" t="s">
        <v>215</v>
      </c>
    </row>
    <row r="109" spans="1:3" x14ac:dyDescent="0.3">
      <c r="A109">
        <v>106</v>
      </c>
      <c r="B109" t="s">
        <v>216</v>
      </c>
      <c r="C109" t="s">
        <v>215</v>
      </c>
    </row>
    <row r="110" spans="1:3" x14ac:dyDescent="0.3">
      <c r="A110">
        <v>107</v>
      </c>
      <c r="B110" t="s">
        <v>216</v>
      </c>
      <c r="C110" t="s">
        <v>215</v>
      </c>
    </row>
    <row r="111" spans="1:3" x14ac:dyDescent="0.3">
      <c r="A111">
        <v>108</v>
      </c>
      <c r="B111" t="s">
        <v>216</v>
      </c>
      <c r="C111" t="s">
        <v>215</v>
      </c>
    </row>
    <row r="112" spans="1:3" x14ac:dyDescent="0.3">
      <c r="A112">
        <v>109</v>
      </c>
      <c r="B112" t="s">
        <v>216</v>
      </c>
      <c r="C112" t="s">
        <v>215</v>
      </c>
    </row>
    <row r="113" spans="1:3" x14ac:dyDescent="0.3">
      <c r="A113">
        <v>110</v>
      </c>
      <c r="B113" t="s">
        <v>216</v>
      </c>
      <c r="C113" t="s">
        <v>215</v>
      </c>
    </row>
    <row r="114" spans="1:3" x14ac:dyDescent="0.3">
      <c r="A114">
        <v>111</v>
      </c>
      <c r="B114" t="s">
        <v>216</v>
      </c>
      <c r="C114" t="s">
        <v>215</v>
      </c>
    </row>
    <row r="115" spans="1:3" x14ac:dyDescent="0.3">
      <c r="A115">
        <v>112</v>
      </c>
      <c r="B115" t="s">
        <v>216</v>
      </c>
      <c r="C115" t="s">
        <v>215</v>
      </c>
    </row>
    <row r="116" spans="1:3" x14ac:dyDescent="0.3">
      <c r="A116">
        <v>113</v>
      </c>
      <c r="B116" t="s">
        <v>216</v>
      </c>
      <c r="C116" t="s">
        <v>215</v>
      </c>
    </row>
    <row r="117" spans="1:3" x14ac:dyDescent="0.3">
      <c r="A117">
        <v>114</v>
      </c>
      <c r="B117" t="s">
        <v>216</v>
      </c>
      <c r="C117" t="s">
        <v>215</v>
      </c>
    </row>
    <row r="118" spans="1:3" x14ac:dyDescent="0.3">
      <c r="A118">
        <v>115</v>
      </c>
      <c r="B118" t="s">
        <v>216</v>
      </c>
      <c r="C118" t="s">
        <v>215</v>
      </c>
    </row>
    <row r="119" spans="1:3" x14ac:dyDescent="0.3">
      <c r="A119">
        <v>116</v>
      </c>
      <c r="B119" t="s">
        <v>216</v>
      </c>
      <c r="C119" t="s">
        <v>215</v>
      </c>
    </row>
    <row r="120" spans="1:3" x14ac:dyDescent="0.3">
      <c r="A120">
        <v>117</v>
      </c>
      <c r="B120" t="s">
        <v>216</v>
      </c>
      <c r="C120" t="s">
        <v>215</v>
      </c>
    </row>
    <row r="121" spans="1:3" x14ac:dyDescent="0.3">
      <c r="A121">
        <v>118</v>
      </c>
      <c r="B121" t="s">
        <v>216</v>
      </c>
      <c r="C121" t="s">
        <v>215</v>
      </c>
    </row>
    <row r="122" spans="1:3" x14ac:dyDescent="0.3">
      <c r="A122">
        <v>119</v>
      </c>
      <c r="B122" t="s">
        <v>216</v>
      </c>
      <c r="C122" t="s">
        <v>215</v>
      </c>
    </row>
    <row r="123" spans="1:3" x14ac:dyDescent="0.3">
      <c r="A123">
        <v>120</v>
      </c>
      <c r="B123" t="s">
        <v>216</v>
      </c>
      <c r="C123" t="s">
        <v>215</v>
      </c>
    </row>
    <row r="124" spans="1:3" x14ac:dyDescent="0.3">
      <c r="A124">
        <v>121</v>
      </c>
      <c r="B124" t="s">
        <v>216</v>
      </c>
      <c r="C124" t="s">
        <v>215</v>
      </c>
    </row>
    <row r="125" spans="1:3" x14ac:dyDescent="0.3">
      <c r="A125">
        <v>122</v>
      </c>
      <c r="B125" t="s">
        <v>216</v>
      </c>
      <c r="C125" t="s">
        <v>215</v>
      </c>
    </row>
    <row r="126" spans="1:3" x14ac:dyDescent="0.3">
      <c r="A126">
        <v>123</v>
      </c>
      <c r="B126" t="s">
        <v>216</v>
      </c>
      <c r="C126" t="s">
        <v>215</v>
      </c>
    </row>
    <row r="127" spans="1:3" x14ac:dyDescent="0.3">
      <c r="A127">
        <v>124</v>
      </c>
      <c r="B127" t="s">
        <v>216</v>
      </c>
      <c r="C127" t="s">
        <v>215</v>
      </c>
    </row>
    <row r="128" spans="1:3" x14ac:dyDescent="0.3">
      <c r="A128">
        <v>125</v>
      </c>
      <c r="B128" t="s">
        <v>216</v>
      </c>
      <c r="C128" t="s">
        <v>215</v>
      </c>
    </row>
    <row r="129" spans="1:3" x14ac:dyDescent="0.3">
      <c r="A129">
        <v>126</v>
      </c>
      <c r="B129" t="s">
        <v>216</v>
      </c>
      <c r="C129" t="s">
        <v>215</v>
      </c>
    </row>
    <row r="130" spans="1:3" x14ac:dyDescent="0.3">
      <c r="A130">
        <v>127</v>
      </c>
      <c r="B130" t="s">
        <v>216</v>
      </c>
      <c r="C130" t="s">
        <v>215</v>
      </c>
    </row>
    <row r="131" spans="1:3" x14ac:dyDescent="0.3">
      <c r="A131">
        <v>128</v>
      </c>
      <c r="B131" t="s">
        <v>216</v>
      </c>
      <c r="C131" t="s">
        <v>215</v>
      </c>
    </row>
    <row r="132" spans="1:3" x14ac:dyDescent="0.3">
      <c r="A132">
        <v>129</v>
      </c>
      <c r="B132" t="s">
        <v>216</v>
      </c>
      <c r="C132" t="s">
        <v>215</v>
      </c>
    </row>
    <row r="133" spans="1:3" x14ac:dyDescent="0.3">
      <c r="A133">
        <v>130</v>
      </c>
      <c r="B133" t="s">
        <v>216</v>
      </c>
      <c r="C133" t="s">
        <v>215</v>
      </c>
    </row>
    <row r="134" spans="1:3" x14ac:dyDescent="0.3">
      <c r="A134">
        <v>131</v>
      </c>
      <c r="B134" t="s">
        <v>216</v>
      </c>
      <c r="C134" t="s">
        <v>215</v>
      </c>
    </row>
    <row r="135" spans="1:3" x14ac:dyDescent="0.3">
      <c r="A135">
        <v>132</v>
      </c>
      <c r="B135" t="s">
        <v>216</v>
      </c>
      <c r="C135" t="s">
        <v>215</v>
      </c>
    </row>
    <row r="136" spans="1:3" x14ac:dyDescent="0.3">
      <c r="A136">
        <v>133</v>
      </c>
      <c r="B136" t="s">
        <v>216</v>
      </c>
      <c r="C136" t="s">
        <v>215</v>
      </c>
    </row>
    <row r="137" spans="1:3" x14ac:dyDescent="0.3">
      <c r="A137">
        <v>134</v>
      </c>
      <c r="B137" t="s">
        <v>216</v>
      </c>
      <c r="C137" t="s">
        <v>215</v>
      </c>
    </row>
    <row r="138" spans="1:3" x14ac:dyDescent="0.3">
      <c r="A138">
        <v>135</v>
      </c>
      <c r="B138" t="s">
        <v>216</v>
      </c>
      <c r="C138" t="s">
        <v>215</v>
      </c>
    </row>
    <row r="139" spans="1:3" x14ac:dyDescent="0.3">
      <c r="A139">
        <v>136</v>
      </c>
      <c r="B139" t="s">
        <v>216</v>
      </c>
      <c r="C139" t="s">
        <v>215</v>
      </c>
    </row>
    <row r="140" spans="1:3" x14ac:dyDescent="0.3">
      <c r="A140">
        <v>137</v>
      </c>
      <c r="B140" t="s">
        <v>216</v>
      </c>
      <c r="C140" t="s">
        <v>215</v>
      </c>
    </row>
    <row r="141" spans="1:3" x14ac:dyDescent="0.3">
      <c r="A141">
        <v>138</v>
      </c>
      <c r="B141" t="s">
        <v>216</v>
      </c>
      <c r="C141" t="s">
        <v>215</v>
      </c>
    </row>
    <row r="142" spans="1:3" x14ac:dyDescent="0.3">
      <c r="A142">
        <v>139</v>
      </c>
      <c r="B142" t="s">
        <v>216</v>
      </c>
      <c r="C142" t="s">
        <v>215</v>
      </c>
    </row>
    <row r="143" spans="1:3" x14ac:dyDescent="0.3">
      <c r="A143">
        <v>140</v>
      </c>
      <c r="B143" t="s">
        <v>216</v>
      </c>
      <c r="C143" t="s">
        <v>215</v>
      </c>
    </row>
    <row r="144" spans="1:3" x14ac:dyDescent="0.3">
      <c r="A144">
        <v>141</v>
      </c>
      <c r="B144" t="s">
        <v>216</v>
      </c>
      <c r="C144" t="s">
        <v>215</v>
      </c>
    </row>
    <row r="145" spans="1:3" x14ac:dyDescent="0.3">
      <c r="A145">
        <v>142</v>
      </c>
      <c r="B145" t="s">
        <v>216</v>
      </c>
      <c r="C145" t="s">
        <v>215</v>
      </c>
    </row>
    <row r="146" spans="1:3" x14ac:dyDescent="0.3">
      <c r="A146">
        <v>143</v>
      </c>
      <c r="B146" t="s">
        <v>216</v>
      </c>
      <c r="C146" t="s">
        <v>215</v>
      </c>
    </row>
    <row r="147" spans="1:3" x14ac:dyDescent="0.3">
      <c r="A147">
        <v>144</v>
      </c>
      <c r="B147" t="s">
        <v>216</v>
      </c>
      <c r="C147" t="s">
        <v>215</v>
      </c>
    </row>
    <row r="148" spans="1:3" x14ac:dyDescent="0.3">
      <c r="A148">
        <v>145</v>
      </c>
      <c r="B148" t="s">
        <v>216</v>
      </c>
      <c r="C148" t="s">
        <v>215</v>
      </c>
    </row>
    <row r="149" spans="1:3" x14ac:dyDescent="0.3">
      <c r="A149">
        <v>146</v>
      </c>
      <c r="B149" t="s">
        <v>216</v>
      </c>
      <c r="C149" t="s">
        <v>215</v>
      </c>
    </row>
    <row r="150" spans="1:3" x14ac:dyDescent="0.3">
      <c r="A150">
        <v>147</v>
      </c>
      <c r="B150" t="s">
        <v>216</v>
      </c>
      <c r="C150" t="s">
        <v>215</v>
      </c>
    </row>
    <row r="151" spans="1:3" x14ac:dyDescent="0.3">
      <c r="A151">
        <v>148</v>
      </c>
      <c r="B151" t="s">
        <v>216</v>
      </c>
      <c r="C151" t="s">
        <v>215</v>
      </c>
    </row>
    <row r="152" spans="1:3" x14ac:dyDescent="0.3">
      <c r="A152">
        <v>149</v>
      </c>
      <c r="B152" t="s">
        <v>216</v>
      </c>
      <c r="C152" t="s">
        <v>215</v>
      </c>
    </row>
    <row r="153" spans="1:3" x14ac:dyDescent="0.3">
      <c r="A153">
        <v>150</v>
      </c>
      <c r="B153" t="s">
        <v>216</v>
      </c>
      <c r="C153" t="s">
        <v>215</v>
      </c>
    </row>
    <row r="154" spans="1:3" x14ac:dyDescent="0.3">
      <c r="A154">
        <v>151</v>
      </c>
      <c r="B154" t="s">
        <v>216</v>
      </c>
      <c r="C154" t="s">
        <v>215</v>
      </c>
    </row>
    <row r="155" spans="1:3" x14ac:dyDescent="0.3">
      <c r="A155">
        <v>152</v>
      </c>
      <c r="B155" t="s">
        <v>216</v>
      </c>
      <c r="C155" t="s">
        <v>215</v>
      </c>
    </row>
    <row r="156" spans="1:3" x14ac:dyDescent="0.3">
      <c r="A156">
        <v>153</v>
      </c>
      <c r="B156" t="s">
        <v>216</v>
      </c>
      <c r="C156" t="s">
        <v>215</v>
      </c>
    </row>
    <row r="157" spans="1:3" x14ac:dyDescent="0.3">
      <c r="A157">
        <v>154</v>
      </c>
      <c r="B157" t="s">
        <v>216</v>
      </c>
      <c r="C157" t="s">
        <v>215</v>
      </c>
    </row>
    <row r="158" spans="1:3" x14ac:dyDescent="0.3">
      <c r="A158">
        <v>155</v>
      </c>
      <c r="B158" t="s">
        <v>216</v>
      </c>
      <c r="C158" t="s">
        <v>215</v>
      </c>
    </row>
    <row r="159" spans="1:3" x14ac:dyDescent="0.3">
      <c r="A159">
        <v>156</v>
      </c>
      <c r="B159" t="s">
        <v>216</v>
      </c>
      <c r="C159" t="s">
        <v>215</v>
      </c>
    </row>
    <row r="160" spans="1:3" x14ac:dyDescent="0.3">
      <c r="A160">
        <v>157</v>
      </c>
      <c r="B160" t="s">
        <v>216</v>
      </c>
      <c r="C160" t="s">
        <v>215</v>
      </c>
    </row>
    <row r="161" spans="1:3" x14ac:dyDescent="0.3">
      <c r="A161">
        <v>158</v>
      </c>
      <c r="B161" t="s">
        <v>216</v>
      </c>
      <c r="C161" t="s">
        <v>215</v>
      </c>
    </row>
    <row r="162" spans="1:3" x14ac:dyDescent="0.3">
      <c r="A162">
        <v>159</v>
      </c>
      <c r="B162" t="s">
        <v>216</v>
      </c>
      <c r="C162" t="s">
        <v>215</v>
      </c>
    </row>
    <row r="163" spans="1:3" x14ac:dyDescent="0.3">
      <c r="A163">
        <v>160</v>
      </c>
      <c r="B163" t="s">
        <v>216</v>
      </c>
      <c r="C163" t="s">
        <v>215</v>
      </c>
    </row>
    <row r="164" spans="1:3" x14ac:dyDescent="0.3">
      <c r="A164">
        <v>161</v>
      </c>
      <c r="B164" t="s">
        <v>216</v>
      </c>
      <c r="C164" t="s">
        <v>215</v>
      </c>
    </row>
    <row r="165" spans="1:3" x14ac:dyDescent="0.3">
      <c r="A165">
        <v>162</v>
      </c>
      <c r="B165" t="s">
        <v>216</v>
      </c>
      <c r="C165" t="s">
        <v>215</v>
      </c>
    </row>
    <row r="166" spans="1:3" x14ac:dyDescent="0.3">
      <c r="A166">
        <v>163</v>
      </c>
      <c r="B166" t="s">
        <v>216</v>
      </c>
      <c r="C166" t="s">
        <v>215</v>
      </c>
    </row>
    <row r="167" spans="1:3" x14ac:dyDescent="0.3">
      <c r="A167">
        <v>164</v>
      </c>
      <c r="B167" t="s">
        <v>216</v>
      </c>
      <c r="C167" t="s">
        <v>215</v>
      </c>
    </row>
    <row r="168" spans="1:3" x14ac:dyDescent="0.3">
      <c r="A168">
        <v>165</v>
      </c>
      <c r="B168" t="s">
        <v>216</v>
      </c>
      <c r="C168" t="s">
        <v>215</v>
      </c>
    </row>
    <row r="169" spans="1:3" x14ac:dyDescent="0.3">
      <c r="A169">
        <v>166</v>
      </c>
      <c r="B169" t="s">
        <v>216</v>
      </c>
      <c r="C169" t="s">
        <v>215</v>
      </c>
    </row>
    <row r="170" spans="1:3" x14ac:dyDescent="0.3">
      <c r="A170">
        <v>167</v>
      </c>
      <c r="B170" t="s">
        <v>216</v>
      </c>
      <c r="C170" t="s">
        <v>215</v>
      </c>
    </row>
    <row r="171" spans="1:3" x14ac:dyDescent="0.3">
      <c r="A171">
        <v>168</v>
      </c>
      <c r="B171" t="s">
        <v>216</v>
      </c>
      <c r="C171" t="s">
        <v>215</v>
      </c>
    </row>
    <row r="172" spans="1:3" x14ac:dyDescent="0.3">
      <c r="A172">
        <v>169</v>
      </c>
      <c r="B172" t="s">
        <v>216</v>
      </c>
      <c r="C172" t="s">
        <v>215</v>
      </c>
    </row>
    <row r="173" spans="1:3" x14ac:dyDescent="0.3">
      <c r="A173">
        <v>170</v>
      </c>
      <c r="B173" t="s">
        <v>216</v>
      </c>
      <c r="C173" t="s">
        <v>215</v>
      </c>
    </row>
    <row r="174" spans="1:3" x14ac:dyDescent="0.3">
      <c r="A174">
        <v>171</v>
      </c>
      <c r="B174" t="s">
        <v>216</v>
      </c>
      <c r="C174" t="s">
        <v>215</v>
      </c>
    </row>
    <row r="175" spans="1:3" x14ac:dyDescent="0.3">
      <c r="A175">
        <v>172</v>
      </c>
      <c r="B175" t="s">
        <v>216</v>
      </c>
      <c r="C175" t="s">
        <v>215</v>
      </c>
    </row>
    <row r="176" spans="1:3" x14ac:dyDescent="0.3">
      <c r="A176">
        <v>173</v>
      </c>
      <c r="B176" t="s">
        <v>216</v>
      </c>
      <c r="C176" t="s">
        <v>215</v>
      </c>
    </row>
    <row r="177" spans="1:3" x14ac:dyDescent="0.3">
      <c r="A177">
        <v>174</v>
      </c>
      <c r="B177" t="s">
        <v>216</v>
      </c>
      <c r="C177" t="s">
        <v>215</v>
      </c>
    </row>
    <row r="178" spans="1:3" x14ac:dyDescent="0.3">
      <c r="A178">
        <v>175</v>
      </c>
      <c r="B178" t="s">
        <v>216</v>
      </c>
      <c r="C178" t="s">
        <v>215</v>
      </c>
    </row>
    <row r="179" spans="1:3" x14ac:dyDescent="0.3">
      <c r="A179">
        <v>176</v>
      </c>
      <c r="B179" t="s">
        <v>216</v>
      </c>
      <c r="C179" t="s">
        <v>215</v>
      </c>
    </row>
    <row r="180" spans="1:3" x14ac:dyDescent="0.3">
      <c r="A180">
        <v>177</v>
      </c>
      <c r="B180" t="s">
        <v>216</v>
      </c>
      <c r="C180" t="s">
        <v>215</v>
      </c>
    </row>
    <row r="181" spans="1:3" x14ac:dyDescent="0.3">
      <c r="A181">
        <v>178</v>
      </c>
      <c r="B181" t="s">
        <v>216</v>
      </c>
      <c r="C181" t="s">
        <v>215</v>
      </c>
    </row>
    <row r="182" spans="1:3" x14ac:dyDescent="0.3">
      <c r="A182">
        <v>179</v>
      </c>
      <c r="B182" t="s">
        <v>216</v>
      </c>
      <c r="C182" t="s">
        <v>215</v>
      </c>
    </row>
    <row r="183" spans="1:3" x14ac:dyDescent="0.3">
      <c r="A183">
        <v>180</v>
      </c>
      <c r="B183" t="s">
        <v>216</v>
      </c>
      <c r="C183" t="s">
        <v>215</v>
      </c>
    </row>
    <row r="184" spans="1:3" x14ac:dyDescent="0.3">
      <c r="A184">
        <v>181</v>
      </c>
      <c r="B184" t="s">
        <v>216</v>
      </c>
      <c r="C184" t="s">
        <v>215</v>
      </c>
    </row>
    <row r="185" spans="1:3" x14ac:dyDescent="0.3">
      <c r="A185">
        <v>182</v>
      </c>
      <c r="B185" t="s">
        <v>216</v>
      </c>
      <c r="C185" t="s">
        <v>215</v>
      </c>
    </row>
    <row r="186" spans="1:3" x14ac:dyDescent="0.3">
      <c r="A186">
        <v>183</v>
      </c>
      <c r="B186" t="s">
        <v>216</v>
      </c>
      <c r="C186" t="s">
        <v>215</v>
      </c>
    </row>
    <row r="187" spans="1:3" x14ac:dyDescent="0.3">
      <c r="A187">
        <v>184</v>
      </c>
      <c r="B187" t="s">
        <v>216</v>
      </c>
      <c r="C187" t="s">
        <v>215</v>
      </c>
    </row>
    <row r="188" spans="1:3" x14ac:dyDescent="0.3">
      <c r="A188">
        <v>185</v>
      </c>
      <c r="B188" t="s">
        <v>216</v>
      </c>
      <c r="C188" t="s">
        <v>215</v>
      </c>
    </row>
    <row r="189" spans="1:3" x14ac:dyDescent="0.3">
      <c r="A189">
        <v>186</v>
      </c>
      <c r="B189" t="s">
        <v>216</v>
      </c>
      <c r="C189" t="s">
        <v>215</v>
      </c>
    </row>
    <row r="190" spans="1:3" x14ac:dyDescent="0.3">
      <c r="A190">
        <v>187</v>
      </c>
      <c r="B190" t="s">
        <v>216</v>
      </c>
      <c r="C190" t="s">
        <v>215</v>
      </c>
    </row>
    <row r="191" spans="1:3" x14ac:dyDescent="0.3">
      <c r="A191">
        <v>188</v>
      </c>
      <c r="B191" t="s">
        <v>216</v>
      </c>
      <c r="C191" t="s">
        <v>215</v>
      </c>
    </row>
    <row r="192" spans="1:3" x14ac:dyDescent="0.3">
      <c r="A192">
        <v>189</v>
      </c>
      <c r="B192" t="s">
        <v>216</v>
      </c>
      <c r="C192" t="s">
        <v>215</v>
      </c>
    </row>
    <row r="193" spans="1:3" x14ac:dyDescent="0.3">
      <c r="A193">
        <v>190</v>
      </c>
      <c r="B193" t="s">
        <v>216</v>
      </c>
      <c r="C193" t="s">
        <v>215</v>
      </c>
    </row>
    <row r="194" spans="1:3" x14ac:dyDescent="0.3">
      <c r="A194">
        <v>191</v>
      </c>
      <c r="B194" t="s">
        <v>216</v>
      </c>
      <c r="C194" t="s">
        <v>215</v>
      </c>
    </row>
    <row r="195" spans="1:3" x14ac:dyDescent="0.3">
      <c r="A195">
        <v>192</v>
      </c>
      <c r="B195" t="s">
        <v>216</v>
      </c>
      <c r="C195" t="s">
        <v>215</v>
      </c>
    </row>
    <row r="196" spans="1:3" x14ac:dyDescent="0.3">
      <c r="A196">
        <v>193</v>
      </c>
      <c r="B196" t="s">
        <v>216</v>
      </c>
      <c r="C196" t="s">
        <v>215</v>
      </c>
    </row>
    <row r="197" spans="1:3" x14ac:dyDescent="0.3">
      <c r="A197">
        <v>194</v>
      </c>
      <c r="B197" t="s">
        <v>216</v>
      </c>
      <c r="C197" t="s">
        <v>215</v>
      </c>
    </row>
    <row r="198" spans="1:3" x14ac:dyDescent="0.3">
      <c r="A198">
        <v>195</v>
      </c>
      <c r="B198" t="s">
        <v>216</v>
      </c>
      <c r="C198" t="s">
        <v>215</v>
      </c>
    </row>
    <row r="199" spans="1:3" x14ac:dyDescent="0.3">
      <c r="A199">
        <v>196</v>
      </c>
      <c r="B199" t="s">
        <v>216</v>
      </c>
      <c r="C199" t="s">
        <v>215</v>
      </c>
    </row>
    <row r="200" spans="1:3" x14ac:dyDescent="0.3">
      <c r="A200">
        <v>197</v>
      </c>
      <c r="B200" t="s">
        <v>216</v>
      </c>
      <c r="C200" t="s">
        <v>215</v>
      </c>
    </row>
    <row r="201" spans="1:3" x14ac:dyDescent="0.3">
      <c r="A201">
        <v>198</v>
      </c>
      <c r="B201" t="s">
        <v>216</v>
      </c>
      <c r="C201" t="s">
        <v>215</v>
      </c>
    </row>
    <row r="202" spans="1:3" x14ac:dyDescent="0.3">
      <c r="A202">
        <v>199</v>
      </c>
      <c r="B202" t="s">
        <v>216</v>
      </c>
      <c r="C202" t="s">
        <v>215</v>
      </c>
    </row>
    <row r="203" spans="1:3" x14ac:dyDescent="0.3">
      <c r="A203">
        <v>200</v>
      </c>
      <c r="B203" t="s">
        <v>216</v>
      </c>
      <c r="C203" t="s">
        <v>215</v>
      </c>
    </row>
    <row r="204" spans="1:3" x14ac:dyDescent="0.3">
      <c r="A204">
        <v>201</v>
      </c>
      <c r="B204" t="s">
        <v>216</v>
      </c>
      <c r="C204" t="s">
        <v>215</v>
      </c>
    </row>
    <row r="205" spans="1:3" x14ac:dyDescent="0.3">
      <c r="A205">
        <v>202</v>
      </c>
      <c r="B205" t="s">
        <v>216</v>
      </c>
      <c r="C205" t="s">
        <v>215</v>
      </c>
    </row>
    <row r="206" spans="1:3" x14ac:dyDescent="0.3">
      <c r="A206">
        <v>203</v>
      </c>
      <c r="B206" t="s">
        <v>216</v>
      </c>
      <c r="C206" t="s">
        <v>215</v>
      </c>
    </row>
    <row r="207" spans="1:3" x14ac:dyDescent="0.3">
      <c r="A207">
        <v>204</v>
      </c>
      <c r="B207" t="s">
        <v>216</v>
      </c>
      <c r="C207" t="s">
        <v>215</v>
      </c>
    </row>
    <row r="208" spans="1:3" x14ac:dyDescent="0.3">
      <c r="A208">
        <v>205</v>
      </c>
      <c r="B208" t="s">
        <v>216</v>
      </c>
      <c r="C208" t="s">
        <v>215</v>
      </c>
    </row>
    <row r="209" spans="1:3" x14ac:dyDescent="0.3">
      <c r="A209">
        <v>206</v>
      </c>
      <c r="B209" t="s">
        <v>216</v>
      </c>
      <c r="C209" t="s">
        <v>215</v>
      </c>
    </row>
    <row r="210" spans="1:3" x14ac:dyDescent="0.3">
      <c r="A210">
        <v>207</v>
      </c>
      <c r="B210" t="s">
        <v>216</v>
      </c>
      <c r="C210" t="s">
        <v>215</v>
      </c>
    </row>
    <row r="211" spans="1:3" x14ac:dyDescent="0.3">
      <c r="A211">
        <v>208</v>
      </c>
      <c r="B211" t="s">
        <v>216</v>
      </c>
      <c r="C211" t="s">
        <v>215</v>
      </c>
    </row>
    <row r="212" spans="1:3" x14ac:dyDescent="0.3">
      <c r="A212">
        <v>209</v>
      </c>
      <c r="B212" t="s">
        <v>216</v>
      </c>
      <c r="C212" t="s">
        <v>215</v>
      </c>
    </row>
    <row r="213" spans="1:3" x14ac:dyDescent="0.3">
      <c r="A213">
        <v>210</v>
      </c>
      <c r="B213" t="s">
        <v>216</v>
      </c>
      <c r="C213" t="s">
        <v>215</v>
      </c>
    </row>
    <row r="214" spans="1:3" x14ac:dyDescent="0.3">
      <c r="A214">
        <v>211</v>
      </c>
      <c r="B214" t="s">
        <v>216</v>
      </c>
      <c r="C214" t="s">
        <v>215</v>
      </c>
    </row>
    <row r="215" spans="1:3" x14ac:dyDescent="0.3">
      <c r="A215">
        <v>212</v>
      </c>
      <c r="B215" t="s">
        <v>216</v>
      </c>
      <c r="C215" t="s">
        <v>215</v>
      </c>
    </row>
    <row r="216" spans="1:3" x14ac:dyDescent="0.3">
      <c r="A216">
        <v>213</v>
      </c>
      <c r="B216" t="s">
        <v>216</v>
      </c>
      <c r="C216" t="s">
        <v>215</v>
      </c>
    </row>
    <row r="217" spans="1:3" x14ac:dyDescent="0.3">
      <c r="A217">
        <v>214</v>
      </c>
      <c r="B217" t="s">
        <v>216</v>
      </c>
      <c r="C217" t="s">
        <v>215</v>
      </c>
    </row>
    <row r="218" spans="1:3" x14ac:dyDescent="0.3">
      <c r="A218">
        <v>215</v>
      </c>
      <c r="B218" t="s">
        <v>216</v>
      </c>
      <c r="C218" t="s">
        <v>215</v>
      </c>
    </row>
    <row r="219" spans="1:3" x14ac:dyDescent="0.3">
      <c r="A219">
        <v>216</v>
      </c>
      <c r="B219" t="s">
        <v>216</v>
      </c>
      <c r="C219" t="s">
        <v>215</v>
      </c>
    </row>
    <row r="220" spans="1:3" x14ac:dyDescent="0.3">
      <c r="A220">
        <v>217</v>
      </c>
      <c r="B220" t="s">
        <v>216</v>
      </c>
      <c r="C220" t="s">
        <v>215</v>
      </c>
    </row>
    <row r="221" spans="1:3" x14ac:dyDescent="0.3">
      <c r="A221">
        <v>218</v>
      </c>
      <c r="B221" t="s">
        <v>216</v>
      </c>
      <c r="C221" t="s">
        <v>215</v>
      </c>
    </row>
    <row r="222" spans="1:3" x14ac:dyDescent="0.3">
      <c r="A222">
        <v>219</v>
      </c>
      <c r="B222" t="s">
        <v>216</v>
      </c>
      <c r="C222" t="s">
        <v>215</v>
      </c>
    </row>
    <row r="223" spans="1:3" x14ac:dyDescent="0.3">
      <c r="A223">
        <v>220</v>
      </c>
      <c r="B223" t="s">
        <v>216</v>
      </c>
      <c r="C223" t="s">
        <v>215</v>
      </c>
    </row>
    <row r="224" spans="1:3" x14ac:dyDescent="0.3">
      <c r="A224">
        <v>221</v>
      </c>
      <c r="B224" t="s">
        <v>216</v>
      </c>
      <c r="C224" t="s">
        <v>215</v>
      </c>
    </row>
    <row r="225" spans="1:3" x14ac:dyDescent="0.3">
      <c r="A225">
        <v>222</v>
      </c>
      <c r="B225" t="s">
        <v>216</v>
      </c>
      <c r="C225" t="s">
        <v>215</v>
      </c>
    </row>
    <row r="226" spans="1:3" x14ac:dyDescent="0.3">
      <c r="A226">
        <v>223</v>
      </c>
      <c r="B226" t="s">
        <v>216</v>
      </c>
      <c r="C226" t="s">
        <v>215</v>
      </c>
    </row>
    <row r="227" spans="1:3" x14ac:dyDescent="0.3">
      <c r="A227">
        <v>224</v>
      </c>
      <c r="B227" t="s">
        <v>216</v>
      </c>
      <c r="C227" t="s">
        <v>215</v>
      </c>
    </row>
    <row r="228" spans="1:3" x14ac:dyDescent="0.3">
      <c r="A228">
        <v>225</v>
      </c>
      <c r="B228" t="s">
        <v>216</v>
      </c>
      <c r="C228" t="s">
        <v>215</v>
      </c>
    </row>
    <row r="229" spans="1:3" x14ac:dyDescent="0.3">
      <c r="A229">
        <v>226</v>
      </c>
      <c r="B229" t="s">
        <v>216</v>
      </c>
      <c r="C229" t="s">
        <v>215</v>
      </c>
    </row>
    <row r="230" spans="1:3" x14ac:dyDescent="0.3">
      <c r="A230">
        <v>227</v>
      </c>
      <c r="B230" t="s">
        <v>216</v>
      </c>
      <c r="C230" t="s">
        <v>215</v>
      </c>
    </row>
    <row r="231" spans="1:3" x14ac:dyDescent="0.3">
      <c r="A231">
        <v>228</v>
      </c>
      <c r="B231" t="s">
        <v>216</v>
      </c>
      <c r="C231" t="s">
        <v>215</v>
      </c>
    </row>
    <row r="232" spans="1:3" x14ac:dyDescent="0.3">
      <c r="A232">
        <v>229</v>
      </c>
      <c r="B232" t="s">
        <v>216</v>
      </c>
      <c r="C232" t="s">
        <v>215</v>
      </c>
    </row>
    <row r="233" spans="1:3" x14ac:dyDescent="0.3">
      <c r="A233">
        <v>230</v>
      </c>
      <c r="B233" t="s">
        <v>216</v>
      </c>
      <c r="C233" t="s">
        <v>215</v>
      </c>
    </row>
    <row r="234" spans="1:3" x14ac:dyDescent="0.3">
      <c r="A234">
        <v>231</v>
      </c>
      <c r="B234" t="s">
        <v>216</v>
      </c>
      <c r="C234" t="s">
        <v>215</v>
      </c>
    </row>
    <row r="235" spans="1:3" x14ac:dyDescent="0.3">
      <c r="A235">
        <v>232</v>
      </c>
      <c r="B235" t="s">
        <v>216</v>
      </c>
      <c r="C235" t="s">
        <v>215</v>
      </c>
    </row>
    <row r="236" spans="1:3" x14ac:dyDescent="0.3">
      <c r="A236">
        <v>233</v>
      </c>
      <c r="B236" t="s">
        <v>216</v>
      </c>
      <c r="C236" t="s">
        <v>215</v>
      </c>
    </row>
    <row r="237" spans="1:3" x14ac:dyDescent="0.3">
      <c r="A237">
        <v>234</v>
      </c>
      <c r="B237" t="s">
        <v>216</v>
      </c>
      <c r="C237" t="s">
        <v>215</v>
      </c>
    </row>
    <row r="238" spans="1:3" x14ac:dyDescent="0.3">
      <c r="A238">
        <v>235</v>
      </c>
      <c r="B238" t="s">
        <v>216</v>
      </c>
      <c r="C238" t="s">
        <v>215</v>
      </c>
    </row>
    <row r="239" spans="1:3" x14ac:dyDescent="0.3">
      <c r="A239">
        <v>236</v>
      </c>
      <c r="B239" t="s">
        <v>216</v>
      </c>
      <c r="C239" t="s">
        <v>215</v>
      </c>
    </row>
    <row r="240" spans="1:3" x14ac:dyDescent="0.3">
      <c r="A240">
        <v>237</v>
      </c>
      <c r="B240" t="s">
        <v>216</v>
      </c>
      <c r="C240" t="s">
        <v>215</v>
      </c>
    </row>
    <row r="241" spans="1:3" x14ac:dyDescent="0.3">
      <c r="A241">
        <v>238</v>
      </c>
      <c r="B241" t="s">
        <v>216</v>
      </c>
      <c r="C241" t="s">
        <v>215</v>
      </c>
    </row>
    <row r="242" spans="1:3" x14ac:dyDescent="0.3">
      <c r="A242">
        <v>239</v>
      </c>
      <c r="B242" t="s">
        <v>216</v>
      </c>
      <c r="C242" t="s">
        <v>215</v>
      </c>
    </row>
    <row r="243" spans="1:3" x14ac:dyDescent="0.3">
      <c r="A243">
        <v>240</v>
      </c>
      <c r="B243" t="s">
        <v>216</v>
      </c>
      <c r="C243" t="s">
        <v>215</v>
      </c>
    </row>
    <row r="244" spans="1:3" x14ac:dyDescent="0.3">
      <c r="A244">
        <v>241</v>
      </c>
      <c r="B244" t="s">
        <v>216</v>
      </c>
      <c r="C244" t="s">
        <v>215</v>
      </c>
    </row>
    <row r="245" spans="1:3" x14ac:dyDescent="0.3">
      <c r="A245">
        <v>242</v>
      </c>
      <c r="B245" t="s">
        <v>216</v>
      </c>
      <c r="C245" t="s">
        <v>215</v>
      </c>
    </row>
    <row r="246" spans="1:3" x14ac:dyDescent="0.3">
      <c r="A246">
        <v>243</v>
      </c>
      <c r="B246" t="s">
        <v>216</v>
      </c>
      <c r="C246" t="s">
        <v>215</v>
      </c>
    </row>
    <row r="247" spans="1:3" x14ac:dyDescent="0.3">
      <c r="A247">
        <v>244</v>
      </c>
      <c r="B247" t="s">
        <v>216</v>
      </c>
      <c r="C247" t="s">
        <v>215</v>
      </c>
    </row>
    <row r="248" spans="1:3" x14ac:dyDescent="0.3">
      <c r="A248">
        <v>245</v>
      </c>
      <c r="B248" t="s">
        <v>216</v>
      </c>
      <c r="C248" t="s">
        <v>215</v>
      </c>
    </row>
    <row r="249" spans="1:3" x14ac:dyDescent="0.3">
      <c r="A249">
        <v>246</v>
      </c>
      <c r="B249" t="s">
        <v>216</v>
      </c>
      <c r="C249" t="s">
        <v>215</v>
      </c>
    </row>
    <row r="250" spans="1:3" x14ac:dyDescent="0.3">
      <c r="A250">
        <v>247</v>
      </c>
      <c r="B250" t="s">
        <v>216</v>
      </c>
      <c r="C250" t="s">
        <v>215</v>
      </c>
    </row>
    <row r="251" spans="1:3" x14ac:dyDescent="0.3">
      <c r="A251">
        <v>248</v>
      </c>
      <c r="B251" t="s">
        <v>216</v>
      </c>
      <c r="C251" t="s">
        <v>215</v>
      </c>
    </row>
    <row r="252" spans="1:3" x14ac:dyDescent="0.3">
      <c r="A252">
        <v>249</v>
      </c>
      <c r="B252" t="s">
        <v>216</v>
      </c>
      <c r="C252" t="s">
        <v>215</v>
      </c>
    </row>
    <row r="253" spans="1:3" x14ac:dyDescent="0.3">
      <c r="A253">
        <v>250</v>
      </c>
      <c r="B253" t="s">
        <v>216</v>
      </c>
      <c r="C253" t="s">
        <v>215</v>
      </c>
    </row>
    <row r="254" spans="1:3" x14ac:dyDescent="0.3">
      <c r="A254">
        <v>251</v>
      </c>
      <c r="B254" t="s">
        <v>216</v>
      </c>
      <c r="C254" t="s">
        <v>215</v>
      </c>
    </row>
    <row r="255" spans="1:3" x14ac:dyDescent="0.3">
      <c r="A255">
        <v>252</v>
      </c>
      <c r="B255" t="s">
        <v>216</v>
      </c>
      <c r="C255" t="s">
        <v>215</v>
      </c>
    </row>
    <row r="256" spans="1:3" x14ac:dyDescent="0.3">
      <c r="A256">
        <v>253</v>
      </c>
      <c r="B256" t="s">
        <v>216</v>
      </c>
      <c r="C256" t="s">
        <v>215</v>
      </c>
    </row>
    <row r="257" spans="1:3" x14ac:dyDescent="0.3">
      <c r="A257">
        <v>254</v>
      </c>
      <c r="B257" t="s">
        <v>216</v>
      </c>
      <c r="C257" t="s">
        <v>215</v>
      </c>
    </row>
    <row r="258" spans="1:3" x14ac:dyDescent="0.3">
      <c r="A258">
        <v>255</v>
      </c>
      <c r="B258" t="s">
        <v>216</v>
      </c>
      <c r="C258" t="s">
        <v>215</v>
      </c>
    </row>
    <row r="259" spans="1:3" x14ac:dyDescent="0.3">
      <c r="A259">
        <v>256</v>
      </c>
      <c r="B259" t="s">
        <v>216</v>
      </c>
      <c r="C259" t="s">
        <v>215</v>
      </c>
    </row>
    <row r="260" spans="1:3" x14ac:dyDescent="0.3">
      <c r="A260">
        <v>257</v>
      </c>
      <c r="B260" t="s">
        <v>216</v>
      </c>
      <c r="C260" t="s">
        <v>215</v>
      </c>
    </row>
    <row r="261" spans="1:3" x14ac:dyDescent="0.3">
      <c r="A261">
        <v>258</v>
      </c>
      <c r="B261" t="s">
        <v>216</v>
      </c>
      <c r="C261" t="s">
        <v>215</v>
      </c>
    </row>
    <row r="262" spans="1:3" x14ac:dyDescent="0.3">
      <c r="A262">
        <v>259</v>
      </c>
      <c r="B262" t="s">
        <v>216</v>
      </c>
      <c r="C262" t="s">
        <v>215</v>
      </c>
    </row>
    <row r="263" spans="1:3" x14ac:dyDescent="0.3">
      <c r="A263">
        <v>260</v>
      </c>
      <c r="B263" t="s">
        <v>216</v>
      </c>
      <c r="C263" t="s">
        <v>215</v>
      </c>
    </row>
    <row r="264" spans="1:3" x14ac:dyDescent="0.3">
      <c r="A264">
        <v>261</v>
      </c>
      <c r="B264" t="s">
        <v>216</v>
      </c>
      <c r="C264" t="s">
        <v>215</v>
      </c>
    </row>
    <row r="265" spans="1:3" x14ac:dyDescent="0.3">
      <c r="A265">
        <v>262</v>
      </c>
      <c r="B265" t="s">
        <v>216</v>
      </c>
      <c r="C265" t="s">
        <v>215</v>
      </c>
    </row>
    <row r="266" spans="1:3" x14ac:dyDescent="0.3">
      <c r="A266">
        <v>263</v>
      </c>
      <c r="B266" t="s">
        <v>216</v>
      </c>
      <c r="C266" t="s">
        <v>215</v>
      </c>
    </row>
    <row r="267" spans="1:3" x14ac:dyDescent="0.3">
      <c r="A267">
        <v>264</v>
      </c>
      <c r="B267" t="s">
        <v>216</v>
      </c>
      <c r="C267" t="s">
        <v>215</v>
      </c>
    </row>
    <row r="268" spans="1:3" x14ac:dyDescent="0.3">
      <c r="A268">
        <v>265</v>
      </c>
      <c r="B268" t="s">
        <v>216</v>
      </c>
      <c r="C268" t="s">
        <v>215</v>
      </c>
    </row>
    <row r="269" spans="1:3" x14ac:dyDescent="0.3">
      <c r="A269">
        <v>266</v>
      </c>
      <c r="B269" t="s">
        <v>216</v>
      </c>
      <c r="C269" t="s">
        <v>215</v>
      </c>
    </row>
    <row r="270" spans="1:3" x14ac:dyDescent="0.3">
      <c r="A270">
        <v>267</v>
      </c>
      <c r="B270" t="s">
        <v>216</v>
      </c>
      <c r="C270" t="s">
        <v>215</v>
      </c>
    </row>
    <row r="271" spans="1:3" x14ac:dyDescent="0.3">
      <c r="A271">
        <v>268</v>
      </c>
      <c r="B271" t="s">
        <v>216</v>
      </c>
      <c r="C271" t="s">
        <v>215</v>
      </c>
    </row>
    <row r="272" spans="1:3" x14ac:dyDescent="0.3">
      <c r="A272">
        <v>269</v>
      </c>
      <c r="B272" t="s">
        <v>216</v>
      </c>
      <c r="C272" t="s">
        <v>215</v>
      </c>
    </row>
    <row r="273" spans="1:3" x14ac:dyDescent="0.3">
      <c r="A273">
        <v>270</v>
      </c>
      <c r="B273" t="s">
        <v>216</v>
      </c>
      <c r="C273" t="s">
        <v>215</v>
      </c>
    </row>
    <row r="274" spans="1:3" x14ac:dyDescent="0.3">
      <c r="A274">
        <v>271</v>
      </c>
      <c r="B274" t="s">
        <v>216</v>
      </c>
      <c r="C274" t="s">
        <v>215</v>
      </c>
    </row>
    <row r="275" spans="1:3" x14ac:dyDescent="0.3">
      <c r="A275">
        <v>272</v>
      </c>
      <c r="B275" t="s">
        <v>216</v>
      </c>
      <c r="C275" t="s">
        <v>215</v>
      </c>
    </row>
    <row r="276" spans="1:3" x14ac:dyDescent="0.3">
      <c r="A276">
        <v>273</v>
      </c>
      <c r="B276" t="s">
        <v>216</v>
      </c>
      <c r="C276" t="s">
        <v>215</v>
      </c>
    </row>
    <row r="277" spans="1:3" x14ac:dyDescent="0.3">
      <c r="A277">
        <v>274</v>
      </c>
      <c r="B277" t="s">
        <v>216</v>
      </c>
      <c r="C277" t="s">
        <v>215</v>
      </c>
    </row>
    <row r="278" spans="1:3" x14ac:dyDescent="0.3">
      <c r="A278">
        <v>275</v>
      </c>
      <c r="B278" t="s">
        <v>216</v>
      </c>
      <c r="C278" t="s">
        <v>215</v>
      </c>
    </row>
    <row r="279" spans="1:3" x14ac:dyDescent="0.3">
      <c r="A279">
        <v>276</v>
      </c>
      <c r="B279" t="s">
        <v>216</v>
      </c>
      <c r="C279" t="s">
        <v>215</v>
      </c>
    </row>
    <row r="280" spans="1:3" x14ac:dyDescent="0.3">
      <c r="A280">
        <v>277</v>
      </c>
      <c r="B280" t="s">
        <v>216</v>
      </c>
      <c r="C280" t="s">
        <v>215</v>
      </c>
    </row>
    <row r="281" spans="1:3" x14ac:dyDescent="0.3">
      <c r="A281">
        <v>278</v>
      </c>
      <c r="B281" t="s">
        <v>216</v>
      </c>
      <c r="C281" t="s">
        <v>215</v>
      </c>
    </row>
    <row r="282" spans="1:3" x14ac:dyDescent="0.3">
      <c r="A282">
        <v>279</v>
      </c>
      <c r="B282" t="s">
        <v>216</v>
      </c>
      <c r="C282" t="s">
        <v>215</v>
      </c>
    </row>
    <row r="283" spans="1:3" x14ac:dyDescent="0.3">
      <c r="A283">
        <v>280</v>
      </c>
      <c r="B283" t="s">
        <v>216</v>
      </c>
      <c r="C283" t="s">
        <v>215</v>
      </c>
    </row>
    <row r="284" spans="1:3" x14ac:dyDescent="0.3">
      <c r="A284">
        <v>281</v>
      </c>
      <c r="B284" t="s">
        <v>216</v>
      </c>
      <c r="C284" t="s">
        <v>215</v>
      </c>
    </row>
    <row r="285" spans="1:3" x14ac:dyDescent="0.3">
      <c r="A285">
        <v>282</v>
      </c>
      <c r="B285" t="s">
        <v>216</v>
      </c>
      <c r="C285" t="s">
        <v>215</v>
      </c>
    </row>
    <row r="286" spans="1:3" x14ac:dyDescent="0.3">
      <c r="A286">
        <v>283</v>
      </c>
      <c r="B286" t="s">
        <v>216</v>
      </c>
      <c r="C286" t="s">
        <v>215</v>
      </c>
    </row>
    <row r="287" spans="1:3" x14ac:dyDescent="0.3">
      <c r="A287">
        <v>284</v>
      </c>
      <c r="B287" t="s">
        <v>216</v>
      </c>
      <c r="C287" t="s">
        <v>215</v>
      </c>
    </row>
    <row r="288" spans="1:3" x14ac:dyDescent="0.3">
      <c r="A288">
        <v>285</v>
      </c>
      <c r="B288" t="s">
        <v>216</v>
      </c>
      <c r="C288" t="s">
        <v>215</v>
      </c>
    </row>
    <row r="289" spans="1:3" x14ac:dyDescent="0.3">
      <c r="A289">
        <v>286</v>
      </c>
      <c r="B289" t="s">
        <v>216</v>
      </c>
      <c r="C289" t="s">
        <v>215</v>
      </c>
    </row>
    <row r="290" spans="1:3" x14ac:dyDescent="0.3">
      <c r="A290">
        <v>287</v>
      </c>
      <c r="B290" t="s">
        <v>216</v>
      </c>
      <c r="C290" t="s">
        <v>215</v>
      </c>
    </row>
    <row r="291" spans="1:3" x14ac:dyDescent="0.3">
      <c r="A291">
        <v>288</v>
      </c>
      <c r="B291" t="s">
        <v>216</v>
      </c>
      <c r="C291" t="s">
        <v>215</v>
      </c>
    </row>
    <row r="292" spans="1:3" x14ac:dyDescent="0.3">
      <c r="A292">
        <v>289</v>
      </c>
      <c r="B292" t="s">
        <v>216</v>
      </c>
      <c r="C292" t="s">
        <v>215</v>
      </c>
    </row>
    <row r="293" spans="1:3" x14ac:dyDescent="0.3">
      <c r="A293">
        <v>290</v>
      </c>
      <c r="B293" t="s">
        <v>216</v>
      </c>
      <c r="C293" t="s">
        <v>215</v>
      </c>
    </row>
    <row r="294" spans="1:3" x14ac:dyDescent="0.3">
      <c r="A294">
        <v>291</v>
      </c>
      <c r="B294" t="s">
        <v>216</v>
      </c>
      <c r="C294" t="s">
        <v>215</v>
      </c>
    </row>
    <row r="295" spans="1:3" x14ac:dyDescent="0.3">
      <c r="A295">
        <v>292</v>
      </c>
      <c r="B295" t="s">
        <v>216</v>
      </c>
      <c r="C295" t="s">
        <v>215</v>
      </c>
    </row>
    <row r="296" spans="1:3" x14ac:dyDescent="0.3">
      <c r="A296">
        <v>293</v>
      </c>
      <c r="B296" t="s">
        <v>216</v>
      </c>
      <c r="C296" t="s">
        <v>215</v>
      </c>
    </row>
    <row r="297" spans="1:3" x14ac:dyDescent="0.3">
      <c r="A297">
        <v>294</v>
      </c>
      <c r="B297" t="s">
        <v>216</v>
      </c>
      <c r="C297" t="s">
        <v>215</v>
      </c>
    </row>
    <row r="298" spans="1:3" x14ac:dyDescent="0.3">
      <c r="A298">
        <v>295</v>
      </c>
      <c r="B298" t="s">
        <v>216</v>
      </c>
      <c r="C298" t="s">
        <v>215</v>
      </c>
    </row>
    <row r="299" spans="1:3" x14ac:dyDescent="0.3">
      <c r="A299">
        <v>296</v>
      </c>
      <c r="B299" t="s">
        <v>216</v>
      </c>
      <c r="C299" t="s">
        <v>215</v>
      </c>
    </row>
    <row r="300" spans="1:3" x14ac:dyDescent="0.3">
      <c r="A300">
        <v>297</v>
      </c>
      <c r="B300" t="s">
        <v>216</v>
      </c>
      <c r="C300" t="s">
        <v>215</v>
      </c>
    </row>
    <row r="301" spans="1:3" x14ac:dyDescent="0.3">
      <c r="A301">
        <v>298</v>
      </c>
      <c r="B301" t="s">
        <v>216</v>
      </c>
      <c r="C301" t="s">
        <v>215</v>
      </c>
    </row>
    <row r="302" spans="1:3" x14ac:dyDescent="0.3">
      <c r="A302">
        <v>299</v>
      </c>
      <c r="B302" t="s">
        <v>216</v>
      </c>
      <c r="C302" t="s">
        <v>215</v>
      </c>
    </row>
    <row r="303" spans="1:3" x14ac:dyDescent="0.3">
      <c r="A303">
        <v>300</v>
      </c>
      <c r="B303" t="s">
        <v>216</v>
      </c>
      <c r="C303" t="s">
        <v>215</v>
      </c>
    </row>
    <row r="304" spans="1:3" x14ac:dyDescent="0.3">
      <c r="A304">
        <v>301</v>
      </c>
      <c r="B304" t="s">
        <v>216</v>
      </c>
      <c r="C304" t="s">
        <v>215</v>
      </c>
    </row>
    <row r="305" spans="1:3" x14ac:dyDescent="0.3">
      <c r="A305">
        <v>302</v>
      </c>
      <c r="B305" t="s">
        <v>216</v>
      </c>
      <c r="C305" t="s">
        <v>215</v>
      </c>
    </row>
    <row r="306" spans="1:3" x14ac:dyDescent="0.3">
      <c r="A306">
        <v>303</v>
      </c>
      <c r="B306" t="s">
        <v>216</v>
      </c>
      <c r="C306" t="s">
        <v>215</v>
      </c>
    </row>
    <row r="307" spans="1:3" x14ac:dyDescent="0.3">
      <c r="A307">
        <v>304</v>
      </c>
      <c r="B307" t="s">
        <v>216</v>
      </c>
      <c r="C307" t="s">
        <v>215</v>
      </c>
    </row>
    <row r="308" spans="1:3" x14ac:dyDescent="0.3">
      <c r="A308">
        <v>305</v>
      </c>
      <c r="B308" t="s">
        <v>216</v>
      </c>
      <c r="C308" t="s">
        <v>215</v>
      </c>
    </row>
    <row r="309" spans="1:3" x14ac:dyDescent="0.3">
      <c r="A309">
        <v>306</v>
      </c>
      <c r="B309" t="s">
        <v>216</v>
      </c>
      <c r="C309" t="s">
        <v>215</v>
      </c>
    </row>
    <row r="310" spans="1:3" x14ac:dyDescent="0.3">
      <c r="A310">
        <v>307</v>
      </c>
      <c r="B310" t="s">
        <v>216</v>
      </c>
      <c r="C310" t="s">
        <v>215</v>
      </c>
    </row>
    <row r="311" spans="1:3" x14ac:dyDescent="0.3">
      <c r="A311">
        <v>308</v>
      </c>
      <c r="B311" t="s">
        <v>216</v>
      </c>
      <c r="C311" t="s">
        <v>215</v>
      </c>
    </row>
    <row r="312" spans="1:3" x14ac:dyDescent="0.3">
      <c r="A312">
        <v>309</v>
      </c>
      <c r="B312" t="s">
        <v>216</v>
      </c>
      <c r="C312" t="s">
        <v>215</v>
      </c>
    </row>
    <row r="313" spans="1:3" x14ac:dyDescent="0.3">
      <c r="A313">
        <v>310</v>
      </c>
      <c r="B313" t="s">
        <v>216</v>
      </c>
      <c r="C313" t="s">
        <v>215</v>
      </c>
    </row>
    <row r="314" spans="1:3" x14ac:dyDescent="0.3">
      <c r="A314">
        <v>311</v>
      </c>
      <c r="B314" t="s">
        <v>216</v>
      </c>
      <c r="C314" t="s">
        <v>215</v>
      </c>
    </row>
    <row r="315" spans="1:3" x14ac:dyDescent="0.3">
      <c r="A315">
        <v>312</v>
      </c>
      <c r="B315" t="s">
        <v>216</v>
      </c>
      <c r="C315" t="s">
        <v>215</v>
      </c>
    </row>
    <row r="316" spans="1:3" x14ac:dyDescent="0.3">
      <c r="A316">
        <v>313</v>
      </c>
      <c r="B316" t="s">
        <v>216</v>
      </c>
      <c r="C316" t="s">
        <v>215</v>
      </c>
    </row>
    <row r="317" spans="1:3" x14ac:dyDescent="0.3">
      <c r="A317">
        <v>314</v>
      </c>
      <c r="B317" t="s">
        <v>216</v>
      </c>
      <c r="C317" t="s">
        <v>215</v>
      </c>
    </row>
    <row r="318" spans="1:3" x14ac:dyDescent="0.3">
      <c r="A318">
        <v>315</v>
      </c>
      <c r="B318" t="s">
        <v>216</v>
      </c>
      <c r="C318" t="s">
        <v>215</v>
      </c>
    </row>
    <row r="319" spans="1:3" x14ac:dyDescent="0.3">
      <c r="A319">
        <v>316</v>
      </c>
      <c r="B319" t="s">
        <v>216</v>
      </c>
      <c r="C319" t="s">
        <v>215</v>
      </c>
    </row>
    <row r="320" spans="1:3" x14ac:dyDescent="0.3">
      <c r="A320">
        <v>317</v>
      </c>
      <c r="B320" t="s">
        <v>216</v>
      </c>
      <c r="C320" t="s">
        <v>215</v>
      </c>
    </row>
    <row r="321" spans="1:3" x14ac:dyDescent="0.3">
      <c r="A321">
        <v>318</v>
      </c>
      <c r="B321" t="s">
        <v>216</v>
      </c>
      <c r="C321" t="s">
        <v>215</v>
      </c>
    </row>
    <row r="322" spans="1:3" x14ac:dyDescent="0.3">
      <c r="A322">
        <v>319</v>
      </c>
      <c r="B322" t="s">
        <v>216</v>
      </c>
      <c r="C322" t="s">
        <v>215</v>
      </c>
    </row>
    <row r="323" spans="1:3" x14ac:dyDescent="0.3">
      <c r="A323">
        <v>320</v>
      </c>
      <c r="B323" t="s">
        <v>216</v>
      </c>
      <c r="C323" t="s">
        <v>215</v>
      </c>
    </row>
    <row r="324" spans="1:3" x14ac:dyDescent="0.3">
      <c r="A324">
        <v>321</v>
      </c>
      <c r="B324" t="s">
        <v>216</v>
      </c>
      <c r="C324" t="s">
        <v>215</v>
      </c>
    </row>
    <row r="325" spans="1:3" x14ac:dyDescent="0.3">
      <c r="A325">
        <v>322</v>
      </c>
      <c r="B325" t="s">
        <v>216</v>
      </c>
      <c r="C325" t="s">
        <v>215</v>
      </c>
    </row>
    <row r="326" spans="1:3" x14ac:dyDescent="0.3">
      <c r="A326">
        <v>323</v>
      </c>
      <c r="B326" t="s">
        <v>216</v>
      </c>
      <c r="C326" t="s">
        <v>215</v>
      </c>
    </row>
    <row r="327" spans="1:3" x14ac:dyDescent="0.3">
      <c r="A327">
        <v>324</v>
      </c>
      <c r="B327" t="s">
        <v>216</v>
      </c>
      <c r="C327" t="s">
        <v>215</v>
      </c>
    </row>
    <row r="328" spans="1:3" x14ac:dyDescent="0.3">
      <c r="A328">
        <v>325</v>
      </c>
      <c r="B328" t="s">
        <v>216</v>
      </c>
      <c r="C328" t="s">
        <v>215</v>
      </c>
    </row>
    <row r="329" spans="1:3" x14ac:dyDescent="0.3">
      <c r="A329">
        <v>326</v>
      </c>
      <c r="B329" t="s">
        <v>216</v>
      </c>
      <c r="C329" t="s">
        <v>215</v>
      </c>
    </row>
    <row r="330" spans="1:3" x14ac:dyDescent="0.3">
      <c r="A330">
        <v>327</v>
      </c>
      <c r="B330" t="s">
        <v>216</v>
      </c>
      <c r="C330" t="s">
        <v>215</v>
      </c>
    </row>
    <row r="331" spans="1:3" x14ac:dyDescent="0.3">
      <c r="A331">
        <v>328</v>
      </c>
      <c r="B331" t="s">
        <v>216</v>
      </c>
      <c r="C331" t="s">
        <v>215</v>
      </c>
    </row>
    <row r="332" spans="1:3" x14ac:dyDescent="0.3">
      <c r="A332">
        <v>329</v>
      </c>
      <c r="B332" t="s">
        <v>216</v>
      </c>
      <c r="C332" t="s">
        <v>215</v>
      </c>
    </row>
    <row r="333" spans="1:3" x14ac:dyDescent="0.3">
      <c r="A333">
        <v>330</v>
      </c>
      <c r="B333" t="s">
        <v>216</v>
      </c>
      <c r="C333" t="s">
        <v>215</v>
      </c>
    </row>
    <row r="334" spans="1:3" x14ac:dyDescent="0.3">
      <c r="A334">
        <v>331</v>
      </c>
      <c r="B334" t="s">
        <v>216</v>
      </c>
      <c r="C334" t="s">
        <v>215</v>
      </c>
    </row>
    <row r="335" spans="1:3" x14ac:dyDescent="0.3">
      <c r="A335">
        <v>332</v>
      </c>
      <c r="B335" t="s">
        <v>216</v>
      </c>
      <c r="C335" t="s">
        <v>215</v>
      </c>
    </row>
    <row r="336" spans="1:3" x14ac:dyDescent="0.3">
      <c r="A336">
        <v>333</v>
      </c>
      <c r="B336" t="s">
        <v>216</v>
      </c>
      <c r="C336" t="s">
        <v>215</v>
      </c>
    </row>
    <row r="337" spans="1:3" x14ac:dyDescent="0.3">
      <c r="A337">
        <v>334</v>
      </c>
      <c r="B337" t="s">
        <v>216</v>
      </c>
      <c r="C337" t="s">
        <v>215</v>
      </c>
    </row>
    <row r="338" spans="1:3" x14ac:dyDescent="0.3">
      <c r="A338">
        <v>335</v>
      </c>
      <c r="B338" t="s">
        <v>216</v>
      </c>
      <c r="C338" t="s">
        <v>215</v>
      </c>
    </row>
    <row r="339" spans="1:3" x14ac:dyDescent="0.3">
      <c r="A339">
        <v>336</v>
      </c>
      <c r="B339" t="s">
        <v>216</v>
      </c>
      <c r="C339" t="s">
        <v>215</v>
      </c>
    </row>
    <row r="340" spans="1:3" x14ac:dyDescent="0.3">
      <c r="A340">
        <v>337</v>
      </c>
      <c r="B340" t="s">
        <v>216</v>
      </c>
      <c r="C340" t="s">
        <v>215</v>
      </c>
    </row>
    <row r="341" spans="1:3" x14ac:dyDescent="0.3">
      <c r="A341">
        <v>338</v>
      </c>
      <c r="B341" t="s">
        <v>216</v>
      </c>
      <c r="C341" t="s">
        <v>215</v>
      </c>
    </row>
    <row r="342" spans="1:3" x14ac:dyDescent="0.3">
      <c r="A342">
        <v>339</v>
      </c>
      <c r="B342" t="s">
        <v>216</v>
      </c>
      <c r="C342" t="s">
        <v>215</v>
      </c>
    </row>
    <row r="343" spans="1:3" x14ac:dyDescent="0.3">
      <c r="A343">
        <v>340</v>
      </c>
      <c r="B343" t="s">
        <v>216</v>
      </c>
      <c r="C343" t="s">
        <v>215</v>
      </c>
    </row>
    <row r="344" spans="1:3" x14ac:dyDescent="0.3">
      <c r="A344">
        <v>341</v>
      </c>
      <c r="B344" t="s">
        <v>216</v>
      </c>
      <c r="C344" t="s">
        <v>215</v>
      </c>
    </row>
    <row r="345" spans="1:3" x14ac:dyDescent="0.3">
      <c r="A345">
        <v>342</v>
      </c>
      <c r="B345" t="s">
        <v>216</v>
      </c>
      <c r="C345" t="s">
        <v>215</v>
      </c>
    </row>
    <row r="346" spans="1:3" x14ac:dyDescent="0.3">
      <c r="A346">
        <v>343</v>
      </c>
      <c r="B346" t="s">
        <v>216</v>
      </c>
      <c r="C346" t="s">
        <v>215</v>
      </c>
    </row>
    <row r="347" spans="1:3" x14ac:dyDescent="0.3">
      <c r="A347">
        <v>344</v>
      </c>
      <c r="B347" t="s">
        <v>216</v>
      </c>
      <c r="C347" t="s">
        <v>215</v>
      </c>
    </row>
    <row r="348" spans="1:3" x14ac:dyDescent="0.3">
      <c r="A348">
        <v>345</v>
      </c>
      <c r="B348" t="s">
        <v>216</v>
      </c>
      <c r="C348" t="s">
        <v>215</v>
      </c>
    </row>
    <row r="349" spans="1:3" x14ac:dyDescent="0.3">
      <c r="A349">
        <v>346</v>
      </c>
      <c r="B349" t="s">
        <v>216</v>
      </c>
      <c r="C349" t="s">
        <v>215</v>
      </c>
    </row>
    <row r="350" spans="1:3" x14ac:dyDescent="0.3">
      <c r="A350">
        <v>347</v>
      </c>
      <c r="B350" t="s">
        <v>216</v>
      </c>
      <c r="C350" t="s">
        <v>215</v>
      </c>
    </row>
    <row r="351" spans="1:3" x14ac:dyDescent="0.3">
      <c r="A351">
        <v>348</v>
      </c>
      <c r="B351" t="s">
        <v>216</v>
      </c>
      <c r="C351" t="s">
        <v>215</v>
      </c>
    </row>
    <row r="352" spans="1:3" x14ac:dyDescent="0.3">
      <c r="A352">
        <v>349</v>
      </c>
      <c r="B352" t="s">
        <v>216</v>
      </c>
      <c r="C352" t="s">
        <v>215</v>
      </c>
    </row>
    <row r="353" spans="1:3" x14ac:dyDescent="0.3">
      <c r="A353">
        <v>350</v>
      </c>
      <c r="B353" t="s">
        <v>216</v>
      </c>
      <c r="C353" t="s">
        <v>215</v>
      </c>
    </row>
    <row r="354" spans="1:3" x14ac:dyDescent="0.3">
      <c r="A354">
        <v>351</v>
      </c>
      <c r="B354" t="s">
        <v>216</v>
      </c>
      <c r="C354" t="s">
        <v>215</v>
      </c>
    </row>
    <row r="355" spans="1:3" x14ac:dyDescent="0.3">
      <c r="A355">
        <v>352</v>
      </c>
      <c r="B355" t="s">
        <v>216</v>
      </c>
      <c r="C355" t="s">
        <v>215</v>
      </c>
    </row>
    <row r="356" spans="1:3" x14ac:dyDescent="0.3">
      <c r="A356">
        <v>353</v>
      </c>
      <c r="B356" t="s">
        <v>216</v>
      </c>
      <c r="C356" t="s">
        <v>215</v>
      </c>
    </row>
    <row r="357" spans="1:3" x14ac:dyDescent="0.3">
      <c r="A357">
        <v>354</v>
      </c>
      <c r="B357" t="s">
        <v>216</v>
      </c>
      <c r="C357" t="s">
        <v>215</v>
      </c>
    </row>
    <row r="358" spans="1:3" x14ac:dyDescent="0.3">
      <c r="A358">
        <v>355</v>
      </c>
      <c r="B358" t="s">
        <v>216</v>
      </c>
      <c r="C358" t="s">
        <v>215</v>
      </c>
    </row>
    <row r="359" spans="1:3" x14ac:dyDescent="0.3">
      <c r="A359">
        <v>356</v>
      </c>
      <c r="B359" t="s">
        <v>216</v>
      </c>
      <c r="C359" t="s">
        <v>215</v>
      </c>
    </row>
    <row r="360" spans="1:3" x14ac:dyDescent="0.3">
      <c r="A360">
        <v>357</v>
      </c>
      <c r="B360" t="s">
        <v>216</v>
      </c>
      <c r="C360" t="s">
        <v>215</v>
      </c>
    </row>
    <row r="361" spans="1:3" x14ac:dyDescent="0.3">
      <c r="A361">
        <v>358</v>
      </c>
      <c r="B361" t="s">
        <v>216</v>
      </c>
      <c r="C361" t="s">
        <v>215</v>
      </c>
    </row>
    <row r="362" spans="1:3" x14ac:dyDescent="0.3">
      <c r="A362">
        <v>359</v>
      </c>
      <c r="B362" t="s">
        <v>216</v>
      </c>
      <c r="C362" t="s">
        <v>215</v>
      </c>
    </row>
    <row r="363" spans="1:3" x14ac:dyDescent="0.3">
      <c r="A363">
        <v>360</v>
      </c>
      <c r="B363" t="s">
        <v>216</v>
      </c>
      <c r="C363" t="s">
        <v>215</v>
      </c>
    </row>
    <row r="364" spans="1:3" x14ac:dyDescent="0.3">
      <c r="A364">
        <v>361</v>
      </c>
      <c r="B364" t="s">
        <v>216</v>
      </c>
      <c r="C364" t="s">
        <v>215</v>
      </c>
    </row>
    <row r="365" spans="1:3" x14ac:dyDescent="0.3">
      <c r="A365">
        <v>362</v>
      </c>
      <c r="B365" t="s">
        <v>216</v>
      </c>
      <c r="C365" t="s">
        <v>215</v>
      </c>
    </row>
    <row r="366" spans="1:3" x14ac:dyDescent="0.3">
      <c r="A366">
        <v>363</v>
      </c>
      <c r="B366" t="s">
        <v>216</v>
      </c>
      <c r="C366" t="s">
        <v>215</v>
      </c>
    </row>
    <row r="367" spans="1:3" x14ac:dyDescent="0.3">
      <c r="A367">
        <v>364</v>
      </c>
      <c r="B367" t="s">
        <v>216</v>
      </c>
      <c r="C367" t="s">
        <v>215</v>
      </c>
    </row>
    <row r="368" spans="1:3" x14ac:dyDescent="0.3">
      <c r="A368">
        <v>365</v>
      </c>
      <c r="B368" t="s">
        <v>216</v>
      </c>
      <c r="C368" t="s">
        <v>215</v>
      </c>
    </row>
    <row r="369" spans="1:3" x14ac:dyDescent="0.3">
      <c r="A369">
        <v>366</v>
      </c>
      <c r="B369" t="s">
        <v>216</v>
      </c>
      <c r="C369" t="s">
        <v>215</v>
      </c>
    </row>
    <row r="370" spans="1:3" x14ac:dyDescent="0.3">
      <c r="A370">
        <v>367</v>
      </c>
      <c r="B370" t="s">
        <v>216</v>
      </c>
      <c r="C370" t="s">
        <v>215</v>
      </c>
    </row>
    <row r="371" spans="1:3" x14ac:dyDescent="0.3">
      <c r="A371">
        <v>368</v>
      </c>
      <c r="B371" t="s">
        <v>216</v>
      </c>
      <c r="C371" t="s">
        <v>215</v>
      </c>
    </row>
    <row r="372" spans="1:3" x14ac:dyDescent="0.3">
      <c r="A372">
        <v>369</v>
      </c>
      <c r="B372" t="s">
        <v>216</v>
      </c>
      <c r="C372" t="s">
        <v>215</v>
      </c>
    </row>
    <row r="373" spans="1:3" x14ac:dyDescent="0.3">
      <c r="A373">
        <v>370</v>
      </c>
      <c r="B373" t="s">
        <v>216</v>
      </c>
      <c r="C373" t="s">
        <v>215</v>
      </c>
    </row>
    <row r="374" spans="1:3" x14ac:dyDescent="0.3">
      <c r="A374">
        <v>371</v>
      </c>
      <c r="B374" t="s">
        <v>216</v>
      </c>
      <c r="C374" t="s">
        <v>215</v>
      </c>
    </row>
    <row r="375" spans="1:3" x14ac:dyDescent="0.3">
      <c r="A375">
        <v>372</v>
      </c>
      <c r="B375" t="s">
        <v>216</v>
      </c>
      <c r="C375" t="s">
        <v>215</v>
      </c>
    </row>
    <row r="376" spans="1:3" x14ac:dyDescent="0.3">
      <c r="A376">
        <v>373</v>
      </c>
      <c r="B376" t="s">
        <v>216</v>
      </c>
      <c r="C376" t="s">
        <v>215</v>
      </c>
    </row>
    <row r="377" spans="1:3" x14ac:dyDescent="0.3">
      <c r="A377">
        <v>374</v>
      </c>
      <c r="B377" t="s">
        <v>216</v>
      </c>
      <c r="C377" t="s">
        <v>215</v>
      </c>
    </row>
    <row r="378" spans="1:3" x14ac:dyDescent="0.3">
      <c r="A378">
        <v>375</v>
      </c>
      <c r="B378" t="s">
        <v>216</v>
      </c>
      <c r="C378" t="s">
        <v>215</v>
      </c>
    </row>
    <row r="379" spans="1:3" x14ac:dyDescent="0.3">
      <c r="A379">
        <v>376</v>
      </c>
      <c r="B379" t="s">
        <v>216</v>
      </c>
      <c r="C379" t="s">
        <v>215</v>
      </c>
    </row>
    <row r="380" spans="1:3" x14ac:dyDescent="0.3">
      <c r="A380">
        <v>377</v>
      </c>
      <c r="B380" t="s">
        <v>216</v>
      </c>
      <c r="C380" t="s">
        <v>215</v>
      </c>
    </row>
    <row r="381" spans="1:3" x14ac:dyDescent="0.3">
      <c r="A381">
        <v>378</v>
      </c>
      <c r="B381" t="s">
        <v>216</v>
      </c>
      <c r="C381" t="s">
        <v>215</v>
      </c>
    </row>
    <row r="382" spans="1:3" x14ac:dyDescent="0.3">
      <c r="A382">
        <v>379</v>
      </c>
      <c r="B382" t="s">
        <v>216</v>
      </c>
      <c r="C382" t="s">
        <v>215</v>
      </c>
    </row>
    <row r="383" spans="1:3" x14ac:dyDescent="0.3">
      <c r="A383">
        <v>380</v>
      </c>
      <c r="B383" t="s">
        <v>216</v>
      </c>
      <c r="C383" t="s">
        <v>215</v>
      </c>
    </row>
    <row r="384" spans="1:3" x14ac:dyDescent="0.3">
      <c r="A384">
        <v>381</v>
      </c>
      <c r="B384" t="s">
        <v>216</v>
      </c>
      <c r="C384" t="s">
        <v>215</v>
      </c>
    </row>
    <row r="385" spans="1:3" x14ac:dyDescent="0.3">
      <c r="A385">
        <v>382</v>
      </c>
      <c r="B385" t="s">
        <v>216</v>
      </c>
      <c r="C385" t="s">
        <v>215</v>
      </c>
    </row>
    <row r="386" spans="1:3" x14ac:dyDescent="0.3">
      <c r="A386">
        <v>383</v>
      </c>
      <c r="B386" t="s">
        <v>216</v>
      </c>
      <c r="C386" t="s">
        <v>215</v>
      </c>
    </row>
    <row r="387" spans="1:3" x14ac:dyDescent="0.3">
      <c r="A387">
        <v>384</v>
      </c>
      <c r="B387" t="s">
        <v>216</v>
      </c>
      <c r="C387" t="s">
        <v>215</v>
      </c>
    </row>
    <row r="388" spans="1:3" x14ac:dyDescent="0.3">
      <c r="A388">
        <v>385</v>
      </c>
      <c r="B388" t="s">
        <v>216</v>
      </c>
      <c r="C388" t="s">
        <v>215</v>
      </c>
    </row>
    <row r="389" spans="1:3" x14ac:dyDescent="0.3">
      <c r="A389">
        <v>386</v>
      </c>
      <c r="B389" t="s">
        <v>216</v>
      </c>
      <c r="C389" t="s">
        <v>215</v>
      </c>
    </row>
    <row r="390" spans="1:3" x14ac:dyDescent="0.3">
      <c r="A390">
        <v>387</v>
      </c>
      <c r="B390" t="s">
        <v>216</v>
      </c>
      <c r="C390" t="s">
        <v>215</v>
      </c>
    </row>
    <row r="391" spans="1:3" x14ac:dyDescent="0.3">
      <c r="A391">
        <v>388</v>
      </c>
      <c r="B391" t="s">
        <v>216</v>
      </c>
      <c r="C391" t="s">
        <v>215</v>
      </c>
    </row>
    <row r="392" spans="1:3" x14ac:dyDescent="0.3">
      <c r="A392">
        <v>389</v>
      </c>
      <c r="B392" t="s">
        <v>216</v>
      </c>
      <c r="C392" t="s">
        <v>215</v>
      </c>
    </row>
    <row r="393" spans="1:3" x14ac:dyDescent="0.3">
      <c r="A393">
        <v>390</v>
      </c>
      <c r="B393" t="s">
        <v>216</v>
      </c>
      <c r="C393" t="s">
        <v>215</v>
      </c>
    </row>
    <row r="394" spans="1:3" x14ac:dyDescent="0.3">
      <c r="A394">
        <v>391</v>
      </c>
      <c r="B394" t="s">
        <v>216</v>
      </c>
      <c r="C394" t="s">
        <v>215</v>
      </c>
    </row>
    <row r="395" spans="1:3" x14ac:dyDescent="0.3">
      <c r="A395">
        <v>392</v>
      </c>
      <c r="B395" t="s">
        <v>216</v>
      </c>
      <c r="C395" t="s">
        <v>215</v>
      </c>
    </row>
    <row r="396" spans="1:3" x14ac:dyDescent="0.3">
      <c r="A396">
        <v>393</v>
      </c>
      <c r="B396" t="s">
        <v>216</v>
      </c>
      <c r="C396" t="s">
        <v>215</v>
      </c>
    </row>
    <row r="397" spans="1:3" x14ac:dyDescent="0.3">
      <c r="A397">
        <v>394</v>
      </c>
      <c r="B397" t="s">
        <v>216</v>
      </c>
      <c r="C397" t="s">
        <v>215</v>
      </c>
    </row>
    <row r="398" spans="1:3" x14ac:dyDescent="0.3">
      <c r="A398">
        <v>395</v>
      </c>
      <c r="B398" t="s">
        <v>216</v>
      </c>
      <c r="C398" t="s">
        <v>215</v>
      </c>
    </row>
    <row r="399" spans="1:3" x14ac:dyDescent="0.3">
      <c r="A399">
        <v>396</v>
      </c>
      <c r="B399" t="s">
        <v>216</v>
      </c>
      <c r="C399" t="s">
        <v>215</v>
      </c>
    </row>
    <row r="400" spans="1:3" x14ac:dyDescent="0.3">
      <c r="A400">
        <v>397</v>
      </c>
      <c r="B400" t="s">
        <v>216</v>
      </c>
      <c r="C400" t="s">
        <v>215</v>
      </c>
    </row>
    <row r="401" spans="1:3" x14ac:dyDescent="0.3">
      <c r="A401">
        <v>398</v>
      </c>
      <c r="B401" t="s">
        <v>216</v>
      </c>
      <c r="C401" t="s">
        <v>215</v>
      </c>
    </row>
    <row r="402" spans="1:3" x14ac:dyDescent="0.3">
      <c r="A402">
        <v>399</v>
      </c>
      <c r="B402" t="s">
        <v>216</v>
      </c>
      <c r="C402" t="s">
        <v>215</v>
      </c>
    </row>
    <row r="403" spans="1:3" x14ac:dyDescent="0.3">
      <c r="A403">
        <v>400</v>
      </c>
      <c r="B403" t="s">
        <v>216</v>
      </c>
      <c r="C403" t="s">
        <v>215</v>
      </c>
    </row>
    <row r="404" spans="1:3" x14ac:dyDescent="0.3">
      <c r="A404">
        <v>401</v>
      </c>
      <c r="B404" t="s">
        <v>216</v>
      </c>
      <c r="C404" t="s">
        <v>215</v>
      </c>
    </row>
    <row r="405" spans="1:3" x14ac:dyDescent="0.3">
      <c r="A405">
        <v>402</v>
      </c>
      <c r="B405" t="s">
        <v>216</v>
      </c>
      <c r="C405" t="s">
        <v>215</v>
      </c>
    </row>
    <row r="406" spans="1:3" x14ac:dyDescent="0.3">
      <c r="A406">
        <v>403</v>
      </c>
      <c r="B406" t="s">
        <v>216</v>
      </c>
      <c r="C406" t="s">
        <v>215</v>
      </c>
    </row>
    <row r="407" spans="1:3" x14ac:dyDescent="0.3">
      <c r="A407">
        <v>404</v>
      </c>
      <c r="B407" t="s">
        <v>216</v>
      </c>
      <c r="C407" t="s">
        <v>215</v>
      </c>
    </row>
    <row r="408" spans="1:3" x14ac:dyDescent="0.3">
      <c r="A408">
        <v>405</v>
      </c>
      <c r="B408" t="s">
        <v>216</v>
      </c>
      <c r="C408" t="s">
        <v>215</v>
      </c>
    </row>
    <row r="409" spans="1:3" x14ac:dyDescent="0.3">
      <c r="A409">
        <v>406</v>
      </c>
      <c r="B409" t="s">
        <v>216</v>
      </c>
      <c r="C409" t="s">
        <v>215</v>
      </c>
    </row>
    <row r="410" spans="1:3" x14ac:dyDescent="0.3">
      <c r="A410">
        <v>407</v>
      </c>
      <c r="B410" t="s">
        <v>216</v>
      </c>
      <c r="C410" t="s">
        <v>215</v>
      </c>
    </row>
    <row r="411" spans="1:3" x14ac:dyDescent="0.3">
      <c r="A411">
        <v>408</v>
      </c>
      <c r="B411" t="s">
        <v>216</v>
      </c>
      <c r="C411" t="s">
        <v>215</v>
      </c>
    </row>
    <row r="412" spans="1:3" x14ac:dyDescent="0.3">
      <c r="A412">
        <v>409</v>
      </c>
      <c r="B412" t="s">
        <v>216</v>
      </c>
      <c r="C412" t="s">
        <v>215</v>
      </c>
    </row>
    <row r="413" spans="1:3" x14ac:dyDescent="0.3">
      <c r="A413">
        <v>410</v>
      </c>
      <c r="B413" t="s">
        <v>216</v>
      </c>
      <c r="C413" t="s">
        <v>215</v>
      </c>
    </row>
    <row r="414" spans="1:3" x14ac:dyDescent="0.3">
      <c r="A414">
        <v>411</v>
      </c>
      <c r="B414" t="s">
        <v>216</v>
      </c>
      <c r="C414" t="s">
        <v>215</v>
      </c>
    </row>
    <row r="415" spans="1:3" x14ac:dyDescent="0.3">
      <c r="A415">
        <v>412</v>
      </c>
      <c r="B415" t="s">
        <v>216</v>
      </c>
      <c r="C415" t="s">
        <v>215</v>
      </c>
    </row>
    <row r="416" spans="1:3" x14ac:dyDescent="0.3">
      <c r="A416">
        <v>413</v>
      </c>
      <c r="B416" t="s">
        <v>216</v>
      </c>
      <c r="C416" t="s">
        <v>215</v>
      </c>
    </row>
    <row r="417" spans="1:3" x14ac:dyDescent="0.3">
      <c r="A417">
        <v>414</v>
      </c>
      <c r="B417" t="s">
        <v>216</v>
      </c>
      <c r="C417" t="s">
        <v>215</v>
      </c>
    </row>
    <row r="418" spans="1:3" x14ac:dyDescent="0.3">
      <c r="A418">
        <v>415</v>
      </c>
      <c r="B418" t="s">
        <v>216</v>
      </c>
      <c r="C418" t="s">
        <v>215</v>
      </c>
    </row>
    <row r="419" spans="1:3" x14ac:dyDescent="0.3">
      <c r="A419">
        <v>416</v>
      </c>
      <c r="B419" t="s">
        <v>216</v>
      </c>
      <c r="C419" t="s">
        <v>215</v>
      </c>
    </row>
    <row r="420" spans="1:3" x14ac:dyDescent="0.3">
      <c r="A420">
        <v>417</v>
      </c>
      <c r="B420" t="s">
        <v>216</v>
      </c>
      <c r="C420" t="s">
        <v>215</v>
      </c>
    </row>
    <row r="421" spans="1:3" x14ac:dyDescent="0.3">
      <c r="A421">
        <v>418</v>
      </c>
      <c r="B421" t="s">
        <v>216</v>
      </c>
      <c r="C421" t="s">
        <v>215</v>
      </c>
    </row>
    <row r="422" spans="1:3" x14ac:dyDescent="0.3">
      <c r="A422">
        <v>419</v>
      </c>
      <c r="B422" t="s">
        <v>216</v>
      </c>
      <c r="C422" t="s">
        <v>215</v>
      </c>
    </row>
    <row r="423" spans="1:3" x14ac:dyDescent="0.3">
      <c r="A423">
        <v>420</v>
      </c>
      <c r="B423" t="s">
        <v>216</v>
      </c>
      <c r="C423" t="s">
        <v>215</v>
      </c>
    </row>
    <row r="424" spans="1:3" x14ac:dyDescent="0.3">
      <c r="A424">
        <v>421</v>
      </c>
      <c r="B424" t="s">
        <v>216</v>
      </c>
      <c r="C424" t="s">
        <v>215</v>
      </c>
    </row>
    <row r="425" spans="1:3" x14ac:dyDescent="0.3">
      <c r="A425">
        <v>422</v>
      </c>
      <c r="B425" t="s">
        <v>216</v>
      </c>
      <c r="C425" t="s">
        <v>215</v>
      </c>
    </row>
    <row r="426" spans="1:3" x14ac:dyDescent="0.3">
      <c r="A426">
        <v>423</v>
      </c>
      <c r="B426" t="s">
        <v>216</v>
      </c>
      <c r="C426" t="s">
        <v>215</v>
      </c>
    </row>
    <row r="427" spans="1:3" x14ac:dyDescent="0.3">
      <c r="A427">
        <v>424</v>
      </c>
      <c r="B427" t="s">
        <v>216</v>
      </c>
      <c r="C427" t="s">
        <v>215</v>
      </c>
    </row>
    <row r="428" spans="1:3" x14ac:dyDescent="0.3">
      <c r="A428">
        <v>425</v>
      </c>
      <c r="B428" t="s">
        <v>216</v>
      </c>
      <c r="C428" t="s">
        <v>215</v>
      </c>
    </row>
    <row r="429" spans="1:3" x14ac:dyDescent="0.3">
      <c r="A429">
        <v>426</v>
      </c>
      <c r="B429" t="s">
        <v>216</v>
      </c>
      <c r="C429" t="s">
        <v>215</v>
      </c>
    </row>
    <row r="430" spans="1:3" x14ac:dyDescent="0.3">
      <c r="A430">
        <v>427</v>
      </c>
      <c r="B430" t="s">
        <v>216</v>
      </c>
      <c r="C430" t="s">
        <v>215</v>
      </c>
    </row>
    <row r="431" spans="1:3" x14ac:dyDescent="0.3">
      <c r="A431">
        <v>428</v>
      </c>
      <c r="B431" t="s">
        <v>216</v>
      </c>
      <c r="C431" t="s">
        <v>215</v>
      </c>
    </row>
    <row r="432" spans="1:3" x14ac:dyDescent="0.3">
      <c r="A432">
        <v>429</v>
      </c>
      <c r="B432" t="s">
        <v>216</v>
      </c>
      <c r="C432" t="s">
        <v>215</v>
      </c>
    </row>
    <row r="433" spans="1:3" x14ac:dyDescent="0.3">
      <c r="A433">
        <v>430</v>
      </c>
      <c r="B433" t="s">
        <v>216</v>
      </c>
      <c r="C433" t="s">
        <v>215</v>
      </c>
    </row>
    <row r="434" spans="1:3" x14ac:dyDescent="0.3">
      <c r="A434">
        <v>431</v>
      </c>
      <c r="B434" t="s">
        <v>216</v>
      </c>
      <c r="C434" t="s">
        <v>215</v>
      </c>
    </row>
    <row r="435" spans="1:3" x14ac:dyDescent="0.3">
      <c r="A435">
        <v>432</v>
      </c>
      <c r="B435" t="s">
        <v>216</v>
      </c>
      <c r="C435" t="s">
        <v>215</v>
      </c>
    </row>
    <row r="436" spans="1:3" x14ac:dyDescent="0.3">
      <c r="A436">
        <v>433</v>
      </c>
      <c r="B436" t="s">
        <v>216</v>
      </c>
      <c r="C436" t="s">
        <v>215</v>
      </c>
    </row>
    <row r="437" spans="1:3" x14ac:dyDescent="0.3">
      <c r="A437">
        <v>434</v>
      </c>
      <c r="B437" t="s">
        <v>216</v>
      </c>
      <c r="C437" t="s">
        <v>215</v>
      </c>
    </row>
    <row r="438" spans="1:3" x14ac:dyDescent="0.3">
      <c r="A438">
        <v>435</v>
      </c>
      <c r="B438" t="s">
        <v>216</v>
      </c>
      <c r="C438" t="s">
        <v>215</v>
      </c>
    </row>
    <row r="439" spans="1:3" x14ac:dyDescent="0.3">
      <c r="A439">
        <v>436</v>
      </c>
      <c r="B439" t="s">
        <v>216</v>
      </c>
      <c r="C439" t="s">
        <v>215</v>
      </c>
    </row>
    <row r="440" spans="1:3" x14ac:dyDescent="0.3">
      <c r="A440">
        <v>437</v>
      </c>
      <c r="B440" t="s">
        <v>216</v>
      </c>
      <c r="C440" t="s">
        <v>215</v>
      </c>
    </row>
    <row r="441" spans="1:3" x14ac:dyDescent="0.3">
      <c r="A441">
        <v>438</v>
      </c>
      <c r="B441" t="s">
        <v>216</v>
      </c>
      <c r="C441" t="s">
        <v>215</v>
      </c>
    </row>
    <row r="442" spans="1:3" x14ac:dyDescent="0.3">
      <c r="A442">
        <v>439</v>
      </c>
      <c r="B442" t="s">
        <v>216</v>
      </c>
      <c r="C442" t="s">
        <v>215</v>
      </c>
    </row>
    <row r="443" spans="1:3" x14ac:dyDescent="0.3">
      <c r="A443">
        <v>440</v>
      </c>
      <c r="B443" t="s">
        <v>216</v>
      </c>
      <c r="C443" t="s">
        <v>215</v>
      </c>
    </row>
    <row r="444" spans="1:3" x14ac:dyDescent="0.3">
      <c r="A444">
        <v>441</v>
      </c>
      <c r="B444" t="s">
        <v>216</v>
      </c>
      <c r="C444" t="s">
        <v>215</v>
      </c>
    </row>
    <row r="445" spans="1:3" x14ac:dyDescent="0.3">
      <c r="A445">
        <v>442</v>
      </c>
      <c r="B445" t="s">
        <v>216</v>
      </c>
      <c r="C445" t="s">
        <v>215</v>
      </c>
    </row>
    <row r="446" spans="1:3" x14ac:dyDescent="0.3">
      <c r="A446">
        <v>443</v>
      </c>
      <c r="B446" t="s">
        <v>216</v>
      </c>
      <c r="C446" t="s">
        <v>215</v>
      </c>
    </row>
    <row r="447" spans="1:3" x14ac:dyDescent="0.3">
      <c r="A447">
        <v>444</v>
      </c>
      <c r="B447" t="s">
        <v>216</v>
      </c>
      <c r="C447" t="s">
        <v>215</v>
      </c>
    </row>
    <row r="448" spans="1:3" x14ac:dyDescent="0.3">
      <c r="A448">
        <v>445</v>
      </c>
      <c r="B448" t="s">
        <v>216</v>
      </c>
      <c r="C448" t="s">
        <v>215</v>
      </c>
    </row>
    <row r="449" spans="1:3" x14ac:dyDescent="0.3">
      <c r="A449">
        <v>446</v>
      </c>
      <c r="B449" t="s">
        <v>216</v>
      </c>
      <c r="C449" t="s">
        <v>215</v>
      </c>
    </row>
    <row r="450" spans="1:3" x14ac:dyDescent="0.3">
      <c r="A450">
        <v>447</v>
      </c>
      <c r="B450" t="s">
        <v>216</v>
      </c>
      <c r="C450" t="s">
        <v>215</v>
      </c>
    </row>
    <row r="451" spans="1:3" x14ac:dyDescent="0.3">
      <c r="A451">
        <v>448</v>
      </c>
      <c r="B451" t="s">
        <v>216</v>
      </c>
      <c r="C451" t="s">
        <v>215</v>
      </c>
    </row>
    <row r="452" spans="1:3" x14ac:dyDescent="0.3">
      <c r="A452">
        <v>449</v>
      </c>
      <c r="B452" t="s">
        <v>216</v>
      </c>
      <c r="C452" t="s">
        <v>215</v>
      </c>
    </row>
    <row r="453" spans="1:3" x14ac:dyDescent="0.3">
      <c r="A453">
        <v>450</v>
      </c>
      <c r="B453" t="s">
        <v>216</v>
      </c>
      <c r="C453" t="s">
        <v>215</v>
      </c>
    </row>
    <row r="454" spans="1:3" x14ac:dyDescent="0.3">
      <c r="A454">
        <v>451</v>
      </c>
      <c r="B454" t="s">
        <v>216</v>
      </c>
      <c r="C454" t="s">
        <v>215</v>
      </c>
    </row>
    <row r="455" spans="1:3" x14ac:dyDescent="0.3">
      <c r="A455">
        <v>452</v>
      </c>
      <c r="B455" t="s">
        <v>216</v>
      </c>
      <c r="C455" t="s">
        <v>215</v>
      </c>
    </row>
    <row r="456" spans="1:3" x14ac:dyDescent="0.3">
      <c r="A456">
        <v>453</v>
      </c>
      <c r="B456" t="s">
        <v>216</v>
      </c>
      <c r="C456" t="s">
        <v>215</v>
      </c>
    </row>
    <row r="457" spans="1:3" x14ac:dyDescent="0.3">
      <c r="A457">
        <v>454</v>
      </c>
      <c r="B457" t="s">
        <v>216</v>
      </c>
      <c r="C457" t="s">
        <v>215</v>
      </c>
    </row>
    <row r="458" spans="1:3" x14ac:dyDescent="0.3">
      <c r="A458">
        <v>455</v>
      </c>
      <c r="B458" t="s">
        <v>216</v>
      </c>
      <c r="C458" t="s">
        <v>215</v>
      </c>
    </row>
    <row r="459" spans="1:3" x14ac:dyDescent="0.3">
      <c r="A459">
        <v>456</v>
      </c>
      <c r="B459" t="s">
        <v>216</v>
      </c>
      <c r="C459" t="s">
        <v>215</v>
      </c>
    </row>
    <row r="460" spans="1:3" x14ac:dyDescent="0.3">
      <c r="A460">
        <v>457</v>
      </c>
      <c r="B460" t="s">
        <v>216</v>
      </c>
      <c r="C460" t="s">
        <v>215</v>
      </c>
    </row>
    <row r="461" spans="1:3" x14ac:dyDescent="0.3">
      <c r="A461">
        <v>458</v>
      </c>
      <c r="B461" t="s">
        <v>216</v>
      </c>
      <c r="C461" t="s">
        <v>215</v>
      </c>
    </row>
    <row r="462" spans="1:3" x14ac:dyDescent="0.3">
      <c r="A462">
        <v>459</v>
      </c>
      <c r="B462" t="s">
        <v>216</v>
      </c>
      <c r="C462" t="s">
        <v>215</v>
      </c>
    </row>
    <row r="463" spans="1:3" x14ac:dyDescent="0.3">
      <c r="A463">
        <v>460</v>
      </c>
      <c r="B463" t="s">
        <v>216</v>
      </c>
      <c r="C463" t="s">
        <v>215</v>
      </c>
    </row>
    <row r="464" spans="1:3" x14ac:dyDescent="0.3">
      <c r="A464">
        <v>461</v>
      </c>
      <c r="B464" t="s">
        <v>216</v>
      </c>
      <c r="C464" t="s">
        <v>215</v>
      </c>
    </row>
    <row r="465" spans="1:3" x14ac:dyDescent="0.3">
      <c r="A465">
        <v>462</v>
      </c>
      <c r="B465" t="s">
        <v>216</v>
      </c>
      <c r="C465" t="s">
        <v>215</v>
      </c>
    </row>
    <row r="466" spans="1:3" x14ac:dyDescent="0.3">
      <c r="A466">
        <v>463</v>
      </c>
      <c r="B466" t="s">
        <v>216</v>
      </c>
      <c r="C466" t="s">
        <v>215</v>
      </c>
    </row>
    <row r="467" spans="1:3" x14ac:dyDescent="0.3">
      <c r="A467">
        <v>464</v>
      </c>
      <c r="B467" t="s">
        <v>216</v>
      </c>
      <c r="C467" t="s">
        <v>215</v>
      </c>
    </row>
    <row r="468" spans="1:3" x14ac:dyDescent="0.3">
      <c r="A468">
        <v>465</v>
      </c>
      <c r="B468" t="s">
        <v>216</v>
      </c>
      <c r="C468" t="s">
        <v>215</v>
      </c>
    </row>
    <row r="469" spans="1:3" x14ac:dyDescent="0.3">
      <c r="A469">
        <v>466</v>
      </c>
      <c r="B469" t="s">
        <v>216</v>
      </c>
      <c r="C469" t="s">
        <v>215</v>
      </c>
    </row>
    <row r="470" spans="1:3" x14ac:dyDescent="0.3">
      <c r="A470">
        <v>467</v>
      </c>
      <c r="B470" t="s">
        <v>216</v>
      </c>
      <c r="C470" t="s">
        <v>215</v>
      </c>
    </row>
    <row r="471" spans="1:3" x14ac:dyDescent="0.3">
      <c r="A471">
        <v>468</v>
      </c>
      <c r="B471" t="s">
        <v>216</v>
      </c>
      <c r="C471" t="s">
        <v>215</v>
      </c>
    </row>
    <row r="472" spans="1:3" x14ac:dyDescent="0.3">
      <c r="A472">
        <v>469</v>
      </c>
      <c r="B472" t="s">
        <v>216</v>
      </c>
      <c r="C472" t="s">
        <v>215</v>
      </c>
    </row>
    <row r="473" spans="1:3" x14ac:dyDescent="0.3">
      <c r="A473">
        <v>470</v>
      </c>
      <c r="B473" t="s">
        <v>216</v>
      </c>
      <c r="C473" t="s">
        <v>215</v>
      </c>
    </row>
    <row r="474" spans="1:3" x14ac:dyDescent="0.3">
      <c r="A474">
        <v>471</v>
      </c>
      <c r="B474" t="s">
        <v>216</v>
      </c>
      <c r="C474" t="s">
        <v>215</v>
      </c>
    </row>
    <row r="475" spans="1:3" x14ac:dyDescent="0.3">
      <c r="A475">
        <v>472</v>
      </c>
      <c r="B475" t="s">
        <v>216</v>
      </c>
      <c r="C475" t="s">
        <v>215</v>
      </c>
    </row>
    <row r="476" spans="1:3" x14ac:dyDescent="0.3">
      <c r="A476">
        <v>473</v>
      </c>
      <c r="B476" t="s">
        <v>216</v>
      </c>
      <c r="C476" t="s">
        <v>215</v>
      </c>
    </row>
    <row r="477" spans="1:3" x14ac:dyDescent="0.3">
      <c r="A477">
        <v>474</v>
      </c>
      <c r="B477" t="s">
        <v>216</v>
      </c>
      <c r="C477" t="s">
        <v>215</v>
      </c>
    </row>
    <row r="478" spans="1:3" x14ac:dyDescent="0.3">
      <c r="A478">
        <v>475</v>
      </c>
      <c r="B478" t="s">
        <v>216</v>
      </c>
      <c r="C478" t="s">
        <v>215</v>
      </c>
    </row>
    <row r="479" spans="1:3" x14ac:dyDescent="0.3">
      <c r="A479">
        <v>476</v>
      </c>
      <c r="B479" t="s">
        <v>216</v>
      </c>
      <c r="C479" t="s">
        <v>215</v>
      </c>
    </row>
    <row r="480" spans="1:3" x14ac:dyDescent="0.3">
      <c r="A480">
        <v>477</v>
      </c>
      <c r="B480" t="s">
        <v>216</v>
      </c>
      <c r="C480" t="s">
        <v>215</v>
      </c>
    </row>
    <row r="481" spans="1:3" x14ac:dyDescent="0.3">
      <c r="A481">
        <v>478</v>
      </c>
      <c r="B481" t="s">
        <v>216</v>
      </c>
      <c r="C481" t="s">
        <v>215</v>
      </c>
    </row>
    <row r="482" spans="1:3" x14ac:dyDescent="0.3">
      <c r="A482">
        <v>479</v>
      </c>
      <c r="B482" t="s">
        <v>216</v>
      </c>
      <c r="C482" t="s">
        <v>215</v>
      </c>
    </row>
    <row r="483" spans="1:3" x14ac:dyDescent="0.3">
      <c r="A483">
        <v>480</v>
      </c>
      <c r="B483" t="s">
        <v>216</v>
      </c>
      <c r="C483" t="s">
        <v>215</v>
      </c>
    </row>
    <row r="484" spans="1:3" x14ac:dyDescent="0.3">
      <c r="A484">
        <v>481</v>
      </c>
      <c r="B484" t="s">
        <v>216</v>
      </c>
      <c r="C484" t="s">
        <v>215</v>
      </c>
    </row>
    <row r="485" spans="1:3" x14ac:dyDescent="0.3">
      <c r="A485">
        <v>482</v>
      </c>
      <c r="B485" t="s">
        <v>216</v>
      </c>
      <c r="C485" t="s">
        <v>215</v>
      </c>
    </row>
    <row r="486" spans="1:3" x14ac:dyDescent="0.3">
      <c r="A486">
        <v>483</v>
      </c>
      <c r="B486" t="s">
        <v>216</v>
      </c>
      <c r="C486" t="s">
        <v>215</v>
      </c>
    </row>
    <row r="487" spans="1:3" x14ac:dyDescent="0.3">
      <c r="A487">
        <v>484</v>
      </c>
      <c r="B487" t="s">
        <v>216</v>
      </c>
      <c r="C487" t="s">
        <v>215</v>
      </c>
    </row>
    <row r="488" spans="1:3" x14ac:dyDescent="0.3">
      <c r="A488">
        <v>485</v>
      </c>
      <c r="B488" t="s">
        <v>216</v>
      </c>
      <c r="C488" t="s">
        <v>215</v>
      </c>
    </row>
    <row r="489" spans="1:3" x14ac:dyDescent="0.3">
      <c r="A489">
        <v>486</v>
      </c>
      <c r="B489" t="s">
        <v>216</v>
      </c>
      <c r="C489" t="s">
        <v>215</v>
      </c>
    </row>
    <row r="490" spans="1:3" x14ac:dyDescent="0.3">
      <c r="A490">
        <v>487</v>
      </c>
      <c r="B490" t="s">
        <v>216</v>
      </c>
      <c r="C490" t="s">
        <v>215</v>
      </c>
    </row>
    <row r="491" spans="1:3" x14ac:dyDescent="0.3">
      <c r="A491">
        <v>488</v>
      </c>
      <c r="B491" t="s">
        <v>216</v>
      </c>
      <c r="C491" t="s">
        <v>215</v>
      </c>
    </row>
    <row r="492" spans="1:3" x14ac:dyDescent="0.3">
      <c r="A492">
        <v>489</v>
      </c>
      <c r="B492" t="s">
        <v>216</v>
      </c>
      <c r="C492" t="s">
        <v>215</v>
      </c>
    </row>
    <row r="493" spans="1:3" x14ac:dyDescent="0.3">
      <c r="A493">
        <v>490</v>
      </c>
      <c r="B493" t="s">
        <v>216</v>
      </c>
      <c r="C493" t="s">
        <v>215</v>
      </c>
    </row>
    <row r="494" spans="1:3" x14ac:dyDescent="0.3">
      <c r="A494">
        <v>491</v>
      </c>
      <c r="B494" t="s">
        <v>216</v>
      </c>
      <c r="C494" t="s">
        <v>215</v>
      </c>
    </row>
    <row r="495" spans="1:3" x14ac:dyDescent="0.3">
      <c r="A495">
        <v>492</v>
      </c>
      <c r="B495" t="s">
        <v>216</v>
      </c>
      <c r="C495" t="s">
        <v>215</v>
      </c>
    </row>
    <row r="496" spans="1:3" x14ac:dyDescent="0.3">
      <c r="A496">
        <v>493</v>
      </c>
      <c r="B496" t="s">
        <v>216</v>
      </c>
      <c r="C496" t="s">
        <v>215</v>
      </c>
    </row>
    <row r="497" spans="1:3" x14ac:dyDescent="0.3">
      <c r="A497">
        <v>494</v>
      </c>
      <c r="B497" t="s">
        <v>216</v>
      </c>
      <c r="C497" t="s">
        <v>215</v>
      </c>
    </row>
    <row r="498" spans="1:3" x14ac:dyDescent="0.3">
      <c r="A498">
        <v>495</v>
      </c>
      <c r="B498" t="s">
        <v>216</v>
      </c>
      <c r="C498" t="s">
        <v>215</v>
      </c>
    </row>
    <row r="499" spans="1:3" x14ac:dyDescent="0.3">
      <c r="A499">
        <v>496</v>
      </c>
      <c r="B499" t="s">
        <v>216</v>
      </c>
      <c r="C499" t="s">
        <v>215</v>
      </c>
    </row>
    <row r="500" spans="1:3" x14ac:dyDescent="0.3">
      <c r="A500">
        <v>497</v>
      </c>
      <c r="B500" t="s">
        <v>216</v>
      </c>
      <c r="C500" t="s">
        <v>215</v>
      </c>
    </row>
    <row r="501" spans="1:3" x14ac:dyDescent="0.3">
      <c r="A501">
        <v>498</v>
      </c>
      <c r="B501" t="s">
        <v>216</v>
      </c>
      <c r="C501" t="s">
        <v>215</v>
      </c>
    </row>
    <row r="502" spans="1:3" x14ac:dyDescent="0.3">
      <c r="A502">
        <v>499</v>
      </c>
      <c r="B502" t="s">
        <v>216</v>
      </c>
      <c r="C502" t="s">
        <v>215</v>
      </c>
    </row>
    <row r="503" spans="1:3" x14ac:dyDescent="0.3">
      <c r="A503">
        <v>500</v>
      </c>
      <c r="B503" t="s">
        <v>216</v>
      </c>
      <c r="C503" t="s">
        <v>215</v>
      </c>
    </row>
    <row r="504" spans="1:3" x14ac:dyDescent="0.3">
      <c r="A504">
        <v>501</v>
      </c>
      <c r="B504" t="s">
        <v>216</v>
      </c>
      <c r="C504" t="s">
        <v>215</v>
      </c>
    </row>
    <row r="505" spans="1:3" x14ac:dyDescent="0.3">
      <c r="A505">
        <v>502</v>
      </c>
      <c r="B505" t="s">
        <v>216</v>
      </c>
      <c r="C505" t="s">
        <v>215</v>
      </c>
    </row>
    <row r="506" spans="1:3" x14ac:dyDescent="0.3">
      <c r="A506">
        <v>503</v>
      </c>
      <c r="B506" t="s">
        <v>216</v>
      </c>
      <c r="C506" t="s">
        <v>215</v>
      </c>
    </row>
    <row r="507" spans="1:3" x14ac:dyDescent="0.3">
      <c r="A507">
        <v>504</v>
      </c>
      <c r="B507" t="s">
        <v>216</v>
      </c>
      <c r="C507" t="s">
        <v>215</v>
      </c>
    </row>
    <row r="508" spans="1:3" x14ac:dyDescent="0.3">
      <c r="A508">
        <v>505</v>
      </c>
      <c r="B508" t="s">
        <v>216</v>
      </c>
      <c r="C508" t="s">
        <v>215</v>
      </c>
    </row>
    <row r="509" spans="1:3" x14ac:dyDescent="0.3">
      <c r="A509">
        <v>506</v>
      </c>
      <c r="B509" t="s">
        <v>216</v>
      </c>
      <c r="C509" t="s">
        <v>215</v>
      </c>
    </row>
    <row r="510" spans="1:3" x14ac:dyDescent="0.3">
      <c r="A510">
        <v>507</v>
      </c>
      <c r="B510" t="s">
        <v>216</v>
      </c>
      <c r="C510" t="s">
        <v>215</v>
      </c>
    </row>
    <row r="511" spans="1:3" x14ac:dyDescent="0.3">
      <c r="A511">
        <v>508</v>
      </c>
      <c r="B511" t="s">
        <v>216</v>
      </c>
      <c r="C511" t="s">
        <v>215</v>
      </c>
    </row>
    <row r="512" spans="1:3" x14ac:dyDescent="0.3">
      <c r="A512">
        <v>509</v>
      </c>
      <c r="B512" t="s">
        <v>216</v>
      </c>
      <c r="C512" t="s">
        <v>215</v>
      </c>
    </row>
    <row r="513" spans="1:3" x14ac:dyDescent="0.3">
      <c r="A513">
        <v>510</v>
      </c>
      <c r="B513" t="s">
        <v>216</v>
      </c>
      <c r="C513" t="s">
        <v>215</v>
      </c>
    </row>
    <row r="514" spans="1:3" x14ac:dyDescent="0.3">
      <c r="A514">
        <v>511</v>
      </c>
      <c r="B514" t="s">
        <v>216</v>
      </c>
      <c r="C514" t="s">
        <v>215</v>
      </c>
    </row>
    <row r="515" spans="1:3" x14ac:dyDescent="0.3">
      <c r="A515">
        <v>512</v>
      </c>
      <c r="B515" t="s">
        <v>216</v>
      </c>
      <c r="C515" t="s">
        <v>215</v>
      </c>
    </row>
    <row r="516" spans="1:3" x14ac:dyDescent="0.3">
      <c r="A516">
        <v>513</v>
      </c>
      <c r="B516" t="s">
        <v>216</v>
      </c>
      <c r="C516" t="s">
        <v>215</v>
      </c>
    </row>
    <row r="517" spans="1:3" x14ac:dyDescent="0.3">
      <c r="A517">
        <v>514</v>
      </c>
      <c r="B517" t="s">
        <v>216</v>
      </c>
      <c r="C517" t="s">
        <v>215</v>
      </c>
    </row>
    <row r="518" spans="1:3" x14ac:dyDescent="0.3">
      <c r="A518">
        <v>515</v>
      </c>
      <c r="B518" t="s">
        <v>216</v>
      </c>
      <c r="C518" t="s">
        <v>215</v>
      </c>
    </row>
    <row r="519" spans="1:3" x14ac:dyDescent="0.3">
      <c r="A519">
        <v>516</v>
      </c>
      <c r="B519" t="s">
        <v>216</v>
      </c>
      <c r="C519" t="s">
        <v>215</v>
      </c>
    </row>
    <row r="520" spans="1:3" x14ac:dyDescent="0.3">
      <c r="A520">
        <v>517</v>
      </c>
      <c r="B520" t="s">
        <v>216</v>
      </c>
      <c r="C520" t="s">
        <v>215</v>
      </c>
    </row>
    <row r="521" spans="1:3" x14ac:dyDescent="0.3">
      <c r="A521">
        <v>518</v>
      </c>
      <c r="B521" t="s">
        <v>216</v>
      </c>
      <c r="C521" t="s">
        <v>215</v>
      </c>
    </row>
    <row r="522" spans="1:3" x14ac:dyDescent="0.3">
      <c r="A522">
        <v>519</v>
      </c>
      <c r="B522" t="s">
        <v>216</v>
      </c>
      <c r="C522" t="s">
        <v>215</v>
      </c>
    </row>
    <row r="523" spans="1:3" x14ac:dyDescent="0.3">
      <c r="A523">
        <v>520</v>
      </c>
      <c r="B523" t="s">
        <v>216</v>
      </c>
      <c r="C523" t="s">
        <v>215</v>
      </c>
    </row>
    <row r="524" spans="1:3" x14ac:dyDescent="0.3">
      <c r="A524">
        <v>521</v>
      </c>
      <c r="B524" t="s">
        <v>216</v>
      </c>
      <c r="C524" t="s">
        <v>215</v>
      </c>
    </row>
    <row r="525" spans="1:3" x14ac:dyDescent="0.3">
      <c r="A525">
        <v>522</v>
      </c>
      <c r="B525" t="s">
        <v>216</v>
      </c>
      <c r="C525" t="s">
        <v>215</v>
      </c>
    </row>
    <row r="526" spans="1:3" x14ac:dyDescent="0.3">
      <c r="A526">
        <v>523</v>
      </c>
      <c r="B526" t="s">
        <v>216</v>
      </c>
      <c r="C526" t="s">
        <v>215</v>
      </c>
    </row>
    <row r="527" spans="1:3" x14ac:dyDescent="0.3">
      <c r="A527">
        <v>524</v>
      </c>
      <c r="B527" t="s">
        <v>216</v>
      </c>
      <c r="C527" t="s">
        <v>215</v>
      </c>
    </row>
    <row r="528" spans="1:3" x14ac:dyDescent="0.3">
      <c r="A528">
        <v>525</v>
      </c>
      <c r="B528" t="s">
        <v>216</v>
      </c>
      <c r="C528" t="s">
        <v>215</v>
      </c>
    </row>
    <row r="529" spans="1:3" x14ac:dyDescent="0.3">
      <c r="A529">
        <v>526</v>
      </c>
      <c r="B529" t="s">
        <v>216</v>
      </c>
      <c r="C529" t="s">
        <v>215</v>
      </c>
    </row>
    <row r="530" spans="1:3" x14ac:dyDescent="0.3">
      <c r="A530">
        <v>527</v>
      </c>
      <c r="B530" t="s">
        <v>216</v>
      </c>
      <c r="C530" t="s">
        <v>215</v>
      </c>
    </row>
    <row r="531" spans="1:3" x14ac:dyDescent="0.3">
      <c r="A531">
        <v>528</v>
      </c>
      <c r="B531" t="s">
        <v>216</v>
      </c>
      <c r="C531" t="s">
        <v>215</v>
      </c>
    </row>
    <row r="532" spans="1:3" x14ac:dyDescent="0.3">
      <c r="A532">
        <v>529</v>
      </c>
      <c r="B532" t="s">
        <v>216</v>
      </c>
      <c r="C532" t="s">
        <v>215</v>
      </c>
    </row>
    <row r="533" spans="1:3" x14ac:dyDescent="0.3">
      <c r="A533">
        <v>530</v>
      </c>
      <c r="B533" t="s">
        <v>216</v>
      </c>
      <c r="C533" t="s">
        <v>215</v>
      </c>
    </row>
    <row r="534" spans="1:3" x14ac:dyDescent="0.3">
      <c r="A534">
        <v>531</v>
      </c>
      <c r="B534" t="s">
        <v>216</v>
      </c>
      <c r="C534" t="s">
        <v>215</v>
      </c>
    </row>
    <row r="535" spans="1:3" x14ac:dyDescent="0.3">
      <c r="A535">
        <v>532</v>
      </c>
      <c r="B535" t="s">
        <v>216</v>
      </c>
      <c r="C535" t="s">
        <v>215</v>
      </c>
    </row>
    <row r="536" spans="1:3" x14ac:dyDescent="0.3">
      <c r="A536">
        <v>533</v>
      </c>
      <c r="B536" t="s">
        <v>216</v>
      </c>
      <c r="C536" t="s">
        <v>215</v>
      </c>
    </row>
    <row r="537" spans="1:3" x14ac:dyDescent="0.3">
      <c r="A537">
        <v>534</v>
      </c>
      <c r="B537" t="s">
        <v>216</v>
      </c>
      <c r="C537" t="s">
        <v>215</v>
      </c>
    </row>
    <row r="538" spans="1:3" x14ac:dyDescent="0.3">
      <c r="A538">
        <v>535</v>
      </c>
      <c r="B538" t="s">
        <v>216</v>
      </c>
      <c r="C538" t="s">
        <v>215</v>
      </c>
    </row>
    <row r="539" spans="1:3" x14ac:dyDescent="0.3">
      <c r="A539">
        <v>536</v>
      </c>
      <c r="B539" t="s">
        <v>216</v>
      </c>
      <c r="C539" t="s">
        <v>215</v>
      </c>
    </row>
    <row r="540" spans="1:3" x14ac:dyDescent="0.3">
      <c r="A540">
        <v>537</v>
      </c>
      <c r="B540" t="s">
        <v>216</v>
      </c>
      <c r="C540" t="s">
        <v>215</v>
      </c>
    </row>
    <row r="541" spans="1:3" x14ac:dyDescent="0.3">
      <c r="A541">
        <v>538</v>
      </c>
      <c r="B541" t="s">
        <v>216</v>
      </c>
      <c r="C541" t="s">
        <v>215</v>
      </c>
    </row>
    <row r="542" spans="1:3" x14ac:dyDescent="0.3">
      <c r="A542">
        <v>539</v>
      </c>
      <c r="B542" t="s">
        <v>216</v>
      </c>
      <c r="C542" t="s">
        <v>215</v>
      </c>
    </row>
    <row r="543" spans="1:3" x14ac:dyDescent="0.3">
      <c r="A543">
        <v>540</v>
      </c>
      <c r="B543" t="s">
        <v>216</v>
      </c>
      <c r="C543" t="s">
        <v>215</v>
      </c>
    </row>
    <row r="544" spans="1:3" x14ac:dyDescent="0.3">
      <c r="A544">
        <v>541</v>
      </c>
      <c r="B544" t="s">
        <v>216</v>
      </c>
      <c r="C544" t="s">
        <v>215</v>
      </c>
    </row>
    <row r="545" spans="1:3" x14ac:dyDescent="0.3">
      <c r="A545">
        <v>542</v>
      </c>
      <c r="B545" t="s">
        <v>216</v>
      </c>
      <c r="C545" t="s">
        <v>215</v>
      </c>
    </row>
    <row r="546" spans="1:3" x14ac:dyDescent="0.3">
      <c r="A546">
        <v>543</v>
      </c>
      <c r="B546" t="s">
        <v>216</v>
      </c>
      <c r="C546" t="s">
        <v>215</v>
      </c>
    </row>
    <row r="547" spans="1:3" x14ac:dyDescent="0.3">
      <c r="A547">
        <v>544</v>
      </c>
      <c r="B547" t="s">
        <v>216</v>
      </c>
      <c r="C547" t="s">
        <v>215</v>
      </c>
    </row>
    <row r="548" spans="1:3" x14ac:dyDescent="0.3">
      <c r="A548">
        <v>545</v>
      </c>
      <c r="B548" t="s">
        <v>216</v>
      </c>
      <c r="C548" t="s">
        <v>215</v>
      </c>
    </row>
    <row r="549" spans="1:3" x14ac:dyDescent="0.3">
      <c r="A549">
        <v>546</v>
      </c>
      <c r="B549" t="s">
        <v>216</v>
      </c>
      <c r="C549" t="s">
        <v>215</v>
      </c>
    </row>
    <row r="550" spans="1:3" x14ac:dyDescent="0.3">
      <c r="A550">
        <v>547</v>
      </c>
      <c r="B550" t="s">
        <v>216</v>
      </c>
      <c r="C550" t="s">
        <v>215</v>
      </c>
    </row>
    <row r="551" spans="1:3" x14ac:dyDescent="0.3">
      <c r="A551">
        <v>548</v>
      </c>
      <c r="B551" t="s">
        <v>216</v>
      </c>
      <c r="C551" t="s">
        <v>215</v>
      </c>
    </row>
    <row r="552" spans="1:3" x14ac:dyDescent="0.3">
      <c r="A552">
        <v>549</v>
      </c>
      <c r="B552" t="s">
        <v>216</v>
      </c>
      <c r="C552" t="s">
        <v>215</v>
      </c>
    </row>
    <row r="553" spans="1:3" x14ac:dyDescent="0.3">
      <c r="A553">
        <v>550</v>
      </c>
      <c r="B553" t="s">
        <v>216</v>
      </c>
      <c r="C553" t="s">
        <v>215</v>
      </c>
    </row>
    <row r="554" spans="1:3" x14ac:dyDescent="0.3">
      <c r="A554">
        <v>551</v>
      </c>
      <c r="B554" t="s">
        <v>216</v>
      </c>
      <c r="C554" t="s">
        <v>215</v>
      </c>
    </row>
    <row r="555" spans="1:3" x14ac:dyDescent="0.3">
      <c r="A555">
        <v>552</v>
      </c>
      <c r="B555" t="s">
        <v>216</v>
      </c>
      <c r="C555" t="s">
        <v>215</v>
      </c>
    </row>
    <row r="556" spans="1:3" x14ac:dyDescent="0.3">
      <c r="A556">
        <v>553</v>
      </c>
      <c r="B556" t="s">
        <v>216</v>
      </c>
      <c r="C556" t="s">
        <v>215</v>
      </c>
    </row>
    <row r="557" spans="1:3" x14ac:dyDescent="0.3">
      <c r="A557">
        <v>554</v>
      </c>
      <c r="B557" t="s">
        <v>216</v>
      </c>
      <c r="C557" t="s">
        <v>215</v>
      </c>
    </row>
    <row r="558" spans="1:3" x14ac:dyDescent="0.3">
      <c r="A558">
        <v>555</v>
      </c>
      <c r="B558" t="s">
        <v>216</v>
      </c>
      <c r="C558" t="s">
        <v>215</v>
      </c>
    </row>
    <row r="559" spans="1:3" x14ac:dyDescent="0.3">
      <c r="A559">
        <v>556</v>
      </c>
      <c r="B559" t="s">
        <v>216</v>
      </c>
      <c r="C559" t="s">
        <v>215</v>
      </c>
    </row>
    <row r="560" spans="1:3" x14ac:dyDescent="0.3">
      <c r="A560">
        <v>557</v>
      </c>
      <c r="B560" t="s">
        <v>216</v>
      </c>
      <c r="C560" t="s">
        <v>215</v>
      </c>
    </row>
    <row r="561" spans="1:3" x14ac:dyDescent="0.3">
      <c r="A561">
        <v>558</v>
      </c>
      <c r="B561" t="s">
        <v>216</v>
      </c>
      <c r="C561" t="s">
        <v>215</v>
      </c>
    </row>
    <row r="562" spans="1:3" x14ac:dyDescent="0.3">
      <c r="A562">
        <v>559</v>
      </c>
      <c r="B562" t="s">
        <v>216</v>
      </c>
      <c r="C562" t="s">
        <v>215</v>
      </c>
    </row>
    <row r="563" spans="1:3" x14ac:dyDescent="0.3">
      <c r="A563">
        <v>560</v>
      </c>
      <c r="B563" t="s">
        <v>216</v>
      </c>
      <c r="C563" t="s">
        <v>215</v>
      </c>
    </row>
    <row r="564" spans="1:3" x14ac:dyDescent="0.3">
      <c r="A564">
        <v>561</v>
      </c>
      <c r="B564" t="s">
        <v>216</v>
      </c>
      <c r="C564" t="s">
        <v>215</v>
      </c>
    </row>
    <row r="565" spans="1:3" x14ac:dyDescent="0.3">
      <c r="A565">
        <v>562</v>
      </c>
      <c r="B565" t="s">
        <v>216</v>
      </c>
      <c r="C565" t="s">
        <v>215</v>
      </c>
    </row>
    <row r="566" spans="1:3" x14ac:dyDescent="0.3">
      <c r="A566">
        <v>563</v>
      </c>
      <c r="B566" t="s">
        <v>216</v>
      </c>
      <c r="C566" t="s">
        <v>215</v>
      </c>
    </row>
    <row r="567" spans="1:3" x14ac:dyDescent="0.3">
      <c r="A567">
        <v>564</v>
      </c>
      <c r="B567" t="s">
        <v>216</v>
      </c>
      <c r="C567" t="s">
        <v>215</v>
      </c>
    </row>
    <row r="568" spans="1:3" x14ac:dyDescent="0.3">
      <c r="A568">
        <v>565</v>
      </c>
      <c r="B568" t="s">
        <v>216</v>
      </c>
      <c r="C568" t="s">
        <v>215</v>
      </c>
    </row>
    <row r="569" spans="1:3" x14ac:dyDescent="0.3">
      <c r="A569">
        <v>566</v>
      </c>
      <c r="B569" t="s">
        <v>216</v>
      </c>
      <c r="C569" t="s">
        <v>215</v>
      </c>
    </row>
    <row r="570" spans="1:3" x14ac:dyDescent="0.3">
      <c r="A570">
        <v>567</v>
      </c>
      <c r="B570" t="s">
        <v>216</v>
      </c>
      <c r="C570" t="s">
        <v>215</v>
      </c>
    </row>
    <row r="571" spans="1:3" x14ac:dyDescent="0.3">
      <c r="A571">
        <v>568</v>
      </c>
      <c r="B571" t="s">
        <v>216</v>
      </c>
      <c r="C571" t="s">
        <v>215</v>
      </c>
    </row>
    <row r="572" spans="1:3" x14ac:dyDescent="0.3">
      <c r="A572">
        <v>569</v>
      </c>
      <c r="B572" t="s">
        <v>216</v>
      </c>
      <c r="C572" t="s">
        <v>215</v>
      </c>
    </row>
    <row r="573" spans="1:3" x14ac:dyDescent="0.3">
      <c r="A573">
        <v>570</v>
      </c>
      <c r="B573" t="s">
        <v>216</v>
      </c>
      <c r="C573" t="s">
        <v>215</v>
      </c>
    </row>
    <row r="574" spans="1:3" x14ac:dyDescent="0.3">
      <c r="A574">
        <v>571</v>
      </c>
      <c r="B574" t="s">
        <v>216</v>
      </c>
      <c r="C574" t="s">
        <v>215</v>
      </c>
    </row>
    <row r="575" spans="1:3" x14ac:dyDescent="0.3">
      <c r="A575">
        <v>572</v>
      </c>
      <c r="B575" t="s">
        <v>216</v>
      </c>
      <c r="C575" t="s">
        <v>215</v>
      </c>
    </row>
    <row r="576" spans="1:3" x14ac:dyDescent="0.3">
      <c r="A576">
        <v>573</v>
      </c>
      <c r="B576" t="s">
        <v>216</v>
      </c>
      <c r="C576" t="s">
        <v>215</v>
      </c>
    </row>
    <row r="577" spans="1:3" x14ac:dyDescent="0.3">
      <c r="A577">
        <v>574</v>
      </c>
      <c r="B577" t="s">
        <v>216</v>
      </c>
      <c r="C577" t="s">
        <v>215</v>
      </c>
    </row>
    <row r="578" spans="1:3" x14ac:dyDescent="0.3">
      <c r="A578">
        <v>575</v>
      </c>
      <c r="B578" t="s">
        <v>216</v>
      </c>
      <c r="C578" t="s">
        <v>215</v>
      </c>
    </row>
    <row r="579" spans="1:3" x14ac:dyDescent="0.3">
      <c r="A579">
        <v>576</v>
      </c>
      <c r="B579" t="s">
        <v>216</v>
      </c>
      <c r="C579" t="s">
        <v>215</v>
      </c>
    </row>
    <row r="580" spans="1:3" x14ac:dyDescent="0.3">
      <c r="A580">
        <v>577</v>
      </c>
      <c r="B580" t="s">
        <v>216</v>
      </c>
      <c r="C580" t="s">
        <v>215</v>
      </c>
    </row>
    <row r="581" spans="1:3" x14ac:dyDescent="0.3">
      <c r="A581">
        <v>578</v>
      </c>
      <c r="B581" t="s">
        <v>216</v>
      </c>
      <c r="C581" t="s">
        <v>215</v>
      </c>
    </row>
    <row r="582" spans="1:3" x14ac:dyDescent="0.3">
      <c r="A582">
        <v>579</v>
      </c>
      <c r="B582" t="s">
        <v>216</v>
      </c>
      <c r="C582" t="s">
        <v>215</v>
      </c>
    </row>
    <row r="583" spans="1:3" x14ac:dyDescent="0.3">
      <c r="A583">
        <v>580</v>
      </c>
      <c r="B583" t="s">
        <v>216</v>
      </c>
      <c r="C583" t="s">
        <v>215</v>
      </c>
    </row>
    <row r="584" spans="1:3" x14ac:dyDescent="0.3">
      <c r="A584">
        <v>581</v>
      </c>
      <c r="B584" t="s">
        <v>216</v>
      </c>
      <c r="C584" t="s">
        <v>215</v>
      </c>
    </row>
    <row r="585" spans="1:3" x14ac:dyDescent="0.3">
      <c r="A585">
        <v>582</v>
      </c>
      <c r="B585" t="s">
        <v>216</v>
      </c>
      <c r="C585" t="s">
        <v>215</v>
      </c>
    </row>
    <row r="586" spans="1:3" x14ac:dyDescent="0.3">
      <c r="A586">
        <v>583</v>
      </c>
      <c r="B586" t="s">
        <v>216</v>
      </c>
      <c r="C586" t="s">
        <v>215</v>
      </c>
    </row>
    <row r="587" spans="1:3" x14ac:dyDescent="0.3">
      <c r="A587">
        <v>584</v>
      </c>
      <c r="B587" t="s">
        <v>216</v>
      </c>
      <c r="C587" t="s">
        <v>215</v>
      </c>
    </row>
    <row r="588" spans="1:3" x14ac:dyDescent="0.3">
      <c r="A588">
        <v>585</v>
      </c>
      <c r="B588" t="s">
        <v>216</v>
      </c>
      <c r="C588" t="s">
        <v>215</v>
      </c>
    </row>
    <row r="589" spans="1:3" x14ac:dyDescent="0.3">
      <c r="A589">
        <v>586</v>
      </c>
      <c r="B589" t="s">
        <v>216</v>
      </c>
      <c r="C589" t="s">
        <v>215</v>
      </c>
    </row>
    <row r="590" spans="1:3" x14ac:dyDescent="0.3">
      <c r="A590">
        <v>587</v>
      </c>
      <c r="B590" t="s">
        <v>216</v>
      </c>
      <c r="C590" t="s">
        <v>215</v>
      </c>
    </row>
    <row r="591" spans="1:3" x14ac:dyDescent="0.3">
      <c r="A591">
        <v>588</v>
      </c>
      <c r="B591" t="s">
        <v>216</v>
      </c>
      <c r="C591" t="s">
        <v>215</v>
      </c>
    </row>
    <row r="592" spans="1:3" x14ac:dyDescent="0.3">
      <c r="A592">
        <v>589</v>
      </c>
      <c r="B592" t="s">
        <v>216</v>
      </c>
      <c r="C592" t="s">
        <v>215</v>
      </c>
    </row>
    <row r="593" spans="1:3" x14ac:dyDescent="0.3">
      <c r="A593">
        <v>590</v>
      </c>
      <c r="B593" t="s">
        <v>216</v>
      </c>
      <c r="C593" t="s">
        <v>215</v>
      </c>
    </row>
    <row r="594" spans="1:3" x14ac:dyDescent="0.3">
      <c r="A594">
        <v>591</v>
      </c>
      <c r="B594" t="s">
        <v>216</v>
      </c>
      <c r="C594" t="s">
        <v>215</v>
      </c>
    </row>
    <row r="595" spans="1:3" x14ac:dyDescent="0.3">
      <c r="A595">
        <v>592</v>
      </c>
      <c r="B595" t="s">
        <v>216</v>
      </c>
      <c r="C595" t="s">
        <v>215</v>
      </c>
    </row>
    <row r="596" spans="1:3" x14ac:dyDescent="0.3">
      <c r="A596">
        <v>593</v>
      </c>
      <c r="B596" t="s">
        <v>216</v>
      </c>
      <c r="C596" t="s">
        <v>215</v>
      </c>
    </row>
    <row r="597" spans="1:3" x14ac:dyDescent="0.3">
      <c r="A597">
        <v>594</v>
      </c>
      <c r="B597" t="s">
        <v>216</v>
      </c>
      <c r="C597" t="s">
        <v>215</v>
      </c>
    </row>
    <row r="598" spans="1:3" x14ac:dyDescent="0.3">
      <c r="A598">
        <v>595</v>
      </c>
      <c r="B598" t="s">
        <v>216</v>
      </c>
      <c r="C598" t="s">
        <v>215</v>
      </c>
    </row>
    <row r="599" spans="1:3" x14ac:dyDescent="0.3">
      <c r="A599">
        <v>596</v>
      </c>
      <c r="B599" t="s">
        <v>216</v>
      </c>
      <c r="C599" t="s">
        <v>215</v>
      </c>
    </row>
    <row r="600" spans="1:3" x14ac:dyDescent="0.3">
      <c r="A600">
        <v>597</v>
      </c>
      <c r="B600" t="s">
        <v>216</v>
      </c>
      <c r="C600" t="s">
        <v>215</v>
      </c>
    </row>
    <row r="601" spans="1:3" x14ac:dyDescent="0.3">
      <c r="A601">
        <v>598</v>
      </c>
      <c r="B601" t="s">
        <v>216</v>
      </c>
      <c r="C601" t="s">
        <v>215</v>
      </c>
    </row>
    <row r="602" spans="1:3" x14ac:dyDescent="0.3">
      <c r="A602">
        <v>599</v>
      </c>
      <c r="B602" t="s">
        <v>216</v>
      </c>
      <c r="C602" t="s">
        <v>215</v>
      </c>
    </row>
    <row r="603" spans="1:3" x14ac:dyDescent="0.3">
      <c r="A603">
        <v>600</v>
      </c>
      <c r="B603" t="s">
        <v>216</v>
      </c>
      <c r="C603" t="s">
        <v>215</v>
      </c>
    </row>
    <row r="604" spans="1:3" x14ac:dyDescent="0.3">
      <c r="A604">
        <v>601</v>
      </c>
      <c r="B604" t="s">
        <v>216</v>
      </c>
      <c r="C604" t="s">
        <v>215</v>
      </c>
    </row>
    <row r="605" spans="1:3" x14ac:dyDescent="0.3">
      <c r="A605">
        <v>602</v>
      </c>
      <c r="B605" t="s">
        <v>216</v>
      </c>
      <c r="C605" t="s">
        <v>215</v>
      </c>
    </row>
    <row r="606" spans="1:3" x14ac:dyDescent="0.3">
      <c r="A606">
        <v>603</v>
      </c>
      <c r="B606" t="s">
        <v>216</v>
      </c>
      <c r="C606" t="s">
        <v>215</v>
      </c>
    </row>
    <row r="607" spans="1:3" x14ac:dyDescent="0.3">
      <c r="A607">
        <v>604</v>
      </c>
      <c r="B607" t="s">
        <v>216</v>
      </c>
      <c r="C607" t="s">
        <v>215</v>
      </c>
    </row>
    <row r="608" spans="1:3" x14ac:dyDescent="0.3">
      <c r="A608">
        <v>605</v>
      </c>
      <c r="B608" t="s">
        <v>216</v>
      </c>
      <c r="C608" t="s">
        <v>215</v>
      </c>
    </row>
    <row r="609" spans="1:3" x14ac:dyDescent="0.3">
      <c r="A609">
        <v>606</v>
      </c>
      <c r="B609" t="s">
        <v>216</v>
      </c>
      <c r="C609" t="s">
        <v>215</v>
      </c>
    </row>
    <row r="610" spans="1:3" x14ac:dyDescent="0.3">
      <c r="A610">
        <v>607</v>
      </c>
      <c r="B610" t="s">
        <v>216</v>
      </c>
      <c r="C610" t="s">
        <v>215</v>
      </c>
    </row>
    <row r="611" spans="1:3" x14ac:dyDescent="0.3">
      <c r="A611">
        <v>608</v>
      </c>
      <c r="B611" t="s">
        <v>216</v>
      </c>
      <c r="C611" t="s">
        <v>215</v>
      </c>
    </row>
    <row r="612" spans="1:3" x14ac:dyDescent="0.3">
      <c r="A612">
        <v>609</v>
      </c>
      <c r="B612" t="s">
        <v>216</v>
      </c>
      <c r="C612" t="s">
        <v>215</v>
      </c>
    </row>
    <row r="613" spans="1:3" x14ac:dyDescent="0.3">
      <c r="A613">
        <v>610</v>
      </c>
      <c r="B613" t="s">
        <v>216</v>
      </c>
      <c r="C613" t="s">
        <v>215</v>
      </c>
    </row>
    <row r="614" spans="1:3" x14ac:dyDescent="0.3">
      <c r="A614">
        <v>611</v>
      </c>
      <c r="B614" t="s">
        <v>216</v>
      </c>
      <c r="C614" t="s">
        <v>215</v>
      </c>
    </row>
    <row r="615" spans="1:3" x14ac:dyDescent="0.3">
      <c r="A615">
        <v>612</v>
      </c>
      <c r="B615" t="s">
        <v>216</v>
      </c>
      <c r="C615" t="s">
        <v>215</v>
      </c>
    </row>
    <row r="616" spans="1:3" x14ac:dyDescent="0.3">
      <c r="A616">
        <v>613</v>
      </c>
      <c r="B616" t="s">
        <v>216</v>
      </c>
      <c r="C616" t="s">
        <v>215</v>
      </c>
    </row>
    <row r="617" spans="1:3" x14ac:dyDescent="0.3">
      <c r="A617">
        <v>614</v>
      </c>
      <c r="B617" t="s">
        <v>216</v>
      </c>
      <c r="C617" t="s">
        <v>215</v>
      </c>
    </row>
    <row r="618" spans="1:3" x14ac:dyDescent="0.3">
      <c r="A618">
        <v>615</v>
      </c>
      <c r="B618" t="s">
        <v>216</v>
      </c>
      <c r="C618" t="s">
        <v>215</v>
      </c>
    </row>
    <row r="619" spans="1:3" x14ac:dyDescent="0.3">
      <c r="A619">
        <v>616</v>
      </c>
      <c r="B619" t="s">
        <v>216</v>
      </c>
      <c r="C619" t="s">
        <v>215</v>
      </c>
    </row>
    <row r="620" spans="1:3" x14ac:dyDescent="0.3">
      <c r="A620">
        <v>617</v>
      </c>
      <c r="B620" t="s">
        <v>216</v>
      </c>
      <c r="C620" t="s">
        <v>215</v>
      </c>
    </row>
    <row r="621" spans="1:3" x14ac:dyDescent="0.3">
      <c r="A621">
        <v>618</v>
      </c>
      <c r="B621" t="s">
        <v>216</v>
      </c>
      <c r="C621" t="s">
        <v>215</v>
      </c>
    </row>
    <row r="622" spans="1:3" x14ac:dyDescent="0.3">
      <c r="A622">
        <v>619</v>
      </c>
      <c r="B622" t="s">
        <v>216</v>
      </c>
      <c r="C622" t="s">
        <v>215</v>
      </c>
    </row>
    <row r="623" spans="1:3" x14ac:dyDescent="0.3">
      <c r="A623">
        <v>620</v>
      </c>
      <c r="B623" t="s">
        <v>216</v>
      </c>
      <c r="C623" t="s">
        <v>215</v>
      </c>
    </row>
    <row r="624" spans="1:3" x14ac:dyDescent="0.3">
      <c r="A624">
        <v>621</v>
      </c>
      <c r="B624" t="s">
        <v>216</v>
      </c>
      <c r="C624" t="s">
        <v>215</v>
      </c>
    </row>
    <row r="625" spans="1:3" x14ac:dyDescent="0.3">
      <c r="A625">
        <v>622</v>
      </c>
      <c r="B625" t="s">
        <v>216</v>
      </c>
      <c r="C625" t="s">
        <v>215</v>
      </c>
    </row>
    <row r="626" spans="1:3" x14ac:dyDescent="0.3">
      <c r="A626">
        <v>623</v>
      </c>
      <c r="B626" t="s">
        <v>216</v>
      </c>
      <c r="C626" t="s">
        <v>215</v>
      </c>
    </row>
    <row r="627" spans="1:3" x14ac:dyDescent="0.3">
      <c r="A627">
        <v>624</v>
      </c>
      <c r="B627" t="s">
        <v>216</v>
      </c>
      <c r="C627" t="s">
        <v>215</v>
      </c>
    </row>
    <row r="628" spans="1:3" x14ac:dyDescent="0.3">
      <c r="A628">
        <v>625</v>
      </c>
      <c r="B628" t="s">
        <v>216</v>
      </c>
      <c r="C628" t="s">
        <v>215</v>
      </c>
    </row>
    <row r="629" spans="1:3" x14ac:dyDescent="0.3">
      <c r="A629">
        <v>626</v>
      </c>
      <c r="B629" t="s">
        <v>216</v>
      </c>
      <c r="C629" t="s">
        <v>215</v>
      </c>
    </row>
    <row r="630" spans="1:3" x14ac:dyDescent="0.3">
      <c r="A630">
        <v>627</v>
      </c>
      <c r="B630" t="s">
        <v>216</v>
      </c>
      <c r="C630" t="s">
        <v>215</v>
      </c>
    </row>
    <row r="631" spans="1:3" x14ac:dyDescent="0.3">
      <c r="A631">
        <v>628</v>
      </c>
      <c r="B631" t="s">
        <v>216</v>
      </c>
      <c r="C631" t="s">
        <v>215</v>
      </c>
    </row>
    <row r="632" spans="1:3" x14ac:dyDescent="0.3">
      <c r="A632">
        <v>629</v>
      </c>
      <c r="B632" t="s">
        <v>216</v>
      </c>
      <c r="C632" t="s">
        <v>215</v>
      </c>
    </row>
    <row r="633" spans="1:3" x14ac:dyDescent="0.3">
      <c r="A633">
        <v>630</v>
      </c>
      <c r="B633" t="s">
        <v>216</v>
      </c>
      <c r="C633" t="s">
        <v>215</v>
      </c>
    </row>
    <row r="634" spans="1:3" x14ac:dyDescent="0.3">
      <c r="A634">
        <v>631</v>
      </c>
      <c r="B634" t="s">
        <v>216</v>
      </c>
      <c r="C634" t="s">
        <v>215</v>
      </c>
    </row>
    <row r="635" spans="1:3" x14ac:dyDescent="0.3">
      <c r="A635">
        <v>632</v>
      </c>
      <c r="B635" t="s">
        <v>216</v>
      </c>
      <c r="C635" t="s">
        <v>215</v>
      </c>
    </row>
    <row r="636" spans="1:3" x14ac:dyDescent="0.3">
      <c r="A636">
        <v>633</v>
      </c>
      <c r="B636" t="s">
        <v>216</v>
      </c>
      <c r="C636" t="s">
        <v>215</v>
      </c>
    </row>
    <row r="637" spans="1:3" x14ac:dyDescent="0.3">
      <c r="A637">
        <v>634</v>
      </c>
      <c r="B637" t="s">
        <v>216</v>
      </c>
      <c r="C637" t="s">
        <v>215</v>
      </c>
    </row>
    <row r="638" spans="1:3" x14ac:dyDescent="0.3">
      <c r="A638">
        <v>635</v>
      </c>
      <c r="B638" t="s">
        <v>216</v>
      </c>
      <c r="C638" t="s">
        <v>215</v>
      </c>
    </row>
    <row r="639" spans="1:3" x14ac:dyDescent="0.3">
      <c r="A639">
        <v>636</v>
      </c>
      <c r="B639" t="s">
        <v>216</v>
      </c>
      <c r="C639" t="s">
        <v>215</v>
      </c>
    </row>
    <row r="640" spans="1:3" x14ac:dyDescent="0.3">
      <c r="A640">
        <v>637</v>
      </c>
      <c r="B640" t="s">
        <v>216</v>
      </c>
      <c r="C640" t="s">
        <v>215</v>
      </c>
    </row>
    <row r="641" spans="1:3" x14ac:dyDescent="0.3">
      <c r="A641">
        <v>638</v>
      </c>
      <c r="B641" t="s">
        <v>216</v>
      </c>
      <c r="C641" t="s">
        <v>215</v>
      </c>
    </row>
    <row r="642" spans="1:3" x14ac:dyDescent="0.3">
      <c r="A642">
        <v>639</v>
      </c>
      <c r="B642" t="s">
        <v>216</v>
      </c>
      <c r="C642" t="s">
        <v>215</v>
      </c>
    </row>
    <row r="643" spans="1:3" x14ac:dyDescent="0.3">
      <c r="A643">
        <v>640</v>
      </c>
      <c r="B643" t="s">
        <v>216</v>
      </c>
      <c r="C643" t="s">
        <v>215</v>
      </c>
    </row>
    <row r="644" spans="1:3" x14ac:dyDescent="0.3">
      <c r="A644">
        <v>641</v>
      </c>
      <c r="B644" t="s">
        <v>216</v>
      </c>
      <c r="C644" t="s">
        <v>215</v>
      </c>
    </row>
    <row r="645" spans="1:3" x14ac:dyDescent="0.3">
      <c r="A645">
        <v>642</v>
      </c>
      <c r="B645" t="s">
        <v>216</v>
      </c>
      <c r="C645" t="s">
        <v>215</v>
      </c>
    </row>
    <row r="646" spans="1:3" x14ac:dyDescent="0.3">
      <c r="A646">
        <v>643</v>
      </c>
      <c r="B646" t="s">
        <v>216</v>
      </c>
      <c r="C646" t="s">
        <v>215</v>
      </c>
    </row>
    <row r="647" spans="1:3" x14ac:dyDescent="0.3">
      <c r="A647">
        <v>644</v>
      </c>
      <c r="B647" t="s">
        <v>216</v>
      </c>
      <c r="C647" t="s">
        <v>215</v>
      </c>
    </row>
    <row r="648" spans="1:3" x14ac:dyDescent="0.3">
      <c r="A648">
        <v>645</v>
      </c>
      <c r="B648" t="s">
        <v>216</v>
      </c>
      <c r="C648" t="s">
        <v>215</v>
      </c>
    </row>
    <row r="649" spans="1:3" x14ac:dyDescent="0.3">
      <c r="A649">
        <v>646</v>
      </c>
      <c r="B649" t="s">
        <v>216</v>
      </c>
      <c r="C649" t="s">
        <v>215</v>
      </c>
    </row>
    <row r="650" spans="1:3" x14ac:dyDescent="0.3">
      <c r="A650">
        <v>647</v>
      </c>
      <c r="B650" t="s">
        <v>216</v>
      </c>
      <c r="C650" t="s">
        <v>215</v>
      </c>
    </row>
    <row r="651" spans="1:3" x14ac:dyDescent="0.3">
      <c r="A651">
        <v>648</v>
      </c>
      <c r="B651" t="s">
        <v>216</v>
      </c>
      <c r="C651" t="s">
        <v>215</v>
      </c>
    </row>
    <row r="652" spans="1:3" x14ac:dyDescent="0.3">
      <c r="A652">
        <v>649</v>
      </c>
      <c r="B652" t="s">
        <v>216</v>
      </c>
      <c r="C652" t="s">
        <v>215</v>
      </c>
    </row>
    <row r="653" spans="1:3" x14ac:dyDescent="0.3">
      <c r="A653">
        <v>650</v>
      </c>
      <c r="B653" t="s">
        <v>216</v>
      </c>
      <c r="C653" t="s">
        <v>215</v>
      </c>
    </row>
    <row r="654" spans="1:3" x14ac:dyDescent="0.3">
      <c r="A654">
        <v>651</v>
      </c>
      <c r="B654" t="s">
        <v>216</v>
      </c>
      <c r="C654" t="s">
        <v>215</v>
      </c>
    </row>
    <row r="655" spans="1:3" x14ac:dyDescent="0.3">
      <c r="A655">
        <v>652</v>
      </c>
      <c r="B655" t="s">
        <v>216</v>
      </c>
      <c r="C655" t="s">
        <v>215</v>
      </c>
    </row>
    <row r="656" spans="1:3" x14ac:dyDescent="0.3">
      <c r="A656">
        <v>653</v>
      </c>
      <c r="B656" t="s">
        <v>216</v>
      </c>
      <c r="C656" t="s">
        <v>215</v>
      </c>
    </row>
    <row r="657" spans="1:3" x14ac:dyDescent="0.3">
      <c r="A657">
        <v>654</v>
      </c>
      <c r="B657" t="s">
        <v>216</v>
      </c>
      <c r="C657" t="s">
        <v>215</v>
      </c>
    </row>
    <row r="658" spans="1:3" x14ac:dyDescent="0.3">
      <c r="A658">
        <v>655</v>
      </c>
      <c r="B658" t="s">
        <v>216</v>
      </c>
      <c r="C658" t="s">
        <v>215</v>
      </c>
    </row>
    <row r="659" spans="1:3" x14ac:dyDescent="0.3">
      <c r="A659">
        <v>656</v>
      </c>
      <c r="B659" t="s">
        <v>216</v>
      </c>
      <c r="C659" t="s">
        <v>215</v>
      </c>
    </row>
    <row r="660" spans="1:3" x14ac:dyDescent="0.3">
      <c r="A660">
        <v>657</v>
      </c>
      <c r="B660" t="s">
        <v>216</v>
      </c>
      <c r="C660" t="s">
        <v>215</v>
      </c>
    </row>
    <row r="661" spans="1:3" x14ac:dyDescent="0.3">
      <c r="A661">
        <v>658</v>
      </c>
      <c r="B661" t="s">
        <v>216</v>
      </c>
      <c r="C661" t="s">
        <v>215</v>
      </c>
    </row>
    <row r="662" spans="1:3" x14ac:dyDescent="0.3">
      <c r="A662">
        <v>659</v>
      </c>
      <c r="B662" t="s">
        <v>216</v>
      </c>
      <c r="C662" t="s">
        <v>215</v>
      </c>
    </row>
    <row r="663" spans="1:3" x14ac:dyDescent="0.3">
      <c r="A663">
        <v>660</v>
      </c>
      <c r="B663" t="s">
        <v>216</v>
      </c>
      <c r="C663" t="s">
        <v>215</v>
      </c>
    </row>
    <row r="664" spans="1:3" x14ac:dyDescent="0.3">
      <c r="A664">
        <v>661</v>
      </c>
      <c r="B664" t="s">
        <v>216</v>
      </c>
      <c r="C664" t="s">
        <v>215</v>
      </c>
    </row>
    <row r="665" spans="1:3" x14ac:dyDescent="0.3">
      <c r="A665">
        <v>662</v>
      </c>
      <c r="B665" t="s">
        <v>216</v>
      </c>
      <c r="C665" t="s">
        <v>215</v>
      </c>
    </row>
    <row r="666" spans="1:3" x14ac:dyDescent="0.3">
      <c r="A666">
        <v>663</v>
      </c>
      <c r="B666" t="s">
        <v>216</v>
      </c>
      <c r="C666" t="s">
        <v>215</v>
      </c>
    </row>
    <row r="667" spans="1:3" x14ac:dyDescent="0.3">
      <c r="A667">
        <v>664</v>
      </c>
      <c r="B667" t="s">
        <v>216</v>
      </c>
      <c r="C667" t="s">
        <v>215</v>
      </c>
    </row>
    <row r="668" spans="1:3" x14ac:dyDescent="0.3">
      <c r="A668">
        <v>665</v>
      </c>
      <c r="B668" t="s">
        <v>216</v>
      </c>
      <c r="C668" t="s">
        <v>215</v>
      </c>
    </row>
    <row r="669" spans="1:3" x14ac:dyDescent="0.3">
      <c r="A669">
        <v>666</v>
      </c>
      <c r="B669" t="s">
        <v>216</v>
      </c>
      <c r="C669" t="s">
        <v>215</v>
      </c>
    </row>
    <row r="670" spans="1:3" x14ac:dyDescent="0.3">
      <c r="A670">
        <v>667</v>
      </c>
      <c r="B670" t="s">
        <v>216</v>
      </c>
      <c r="C670" t="s">
        <v>215</v>
      </c>
    </row>
    <row r="671" spans="1:3" x14ac:dyDescent="0.3">
      <c r="A671">
        <v>668</v>
      </c>
      <c r="B671" t="s">
        <v>216</v>
      </c>
      <c r="C671" t="s">
        <v>215</v>
      </c>
    </row>
    <row r="672" spans="1:3" x14ac:dyDescent="0.3">
      <c r="A672">
        <v>669</v>
      </c>
      <c r="B672" t="s">
        <v>216</v>
      </c>
      <c r="C672" t="s">
        <v>215</v>
      </c>
    </row>
    <row r="673" spans="1:3" x14ac:dyDescent="0.3">
      <c r="A673">
        <v>670</v>
      </c>
      <c r="B673" t="s">
        <v>216</v>
      </c>
      <c r="C673" t="s">
        <v>215</v>
      </c>
    </row>
    <row r="674" spans="1:3" x14ac:dyDescent="0.3">
      <c r="A674">
        <v>671</v>
      </c>
      <c r="B674" t="s">
        <v>216</v>
      </c>
      <c r="C674" t="s">
        <v>215</v>
      </c>
    </row>
    <row r="675" spans="1:3" x14ac:dyDescent="0.3">
      <c r="A675">
        <v>672</v>
      </c>
      <c r="B675" t="s">
        <v>216</v>
      </c>
      <c r="C675" t="s">
        <v>215</v>
      </c>
    </row>
    <row r="676" spans="1:3" x14ac:dyDescent="0.3">
      <c r="A676">
        <v>673</v>
      </c>
      <c r="B676" t="s">
        <v>216</v>
      </c>
      <c r="C676" t="s">
        <v>215</v>
      </c>
    </row>
    <row r="677" spans="1:3" x14ac:dyDescent="0.3">
      <c r="A677">
        <v>674</v>
      </c>
      <c r="B677" t="s">
        <v>216</v>
      </c>
      <c r="C677" t="s">
        <v>215</v>
      </c>
    </row>
    <row r="678" spans="1:3" x14ac:dyDescent="0.3">
      <c r="A678">
        <v>675</v>
      </c>
      <c r="B678" t="s">
        <v>216</v>
      </c>
      <c r="C678" t="s">
        <v>215</v>
      </c>
    </row>
    <row r="679" spans="1:3" x14ac:dyDescent="0.3">
      <c r="A679">
        <v>676</v>
      </c>
      <c r="B679" t="s">
        <v>216</v>
      </c>
      <c r="C679" t="s">
        <v>215</v>
      </c>
    </row>
    <row r="680" spans="1:3" x14ac:dyDescent="0.3">
      <c r="A680">
        <v>677</v>
      </c>
      <c r="B680" t="s">
        <v>216</v>
      </c>
      <c r="C680" t="s">
        <v>215</v>
      </c>
    </row>
    <row r="681" spans="1:3" x14ac:dyDescent="0.3">
      <c r="A681">
        <v>678</v>
      </c>
      <c r="B681" t="s">
        <v>216</v>
      </c>
      <c r="C681" t="s">
        <v>215</v>
      </c>
    </row>
    <row r="682" spans="1:3" x14ac:dyDescent="0.3">
      <c r="A682">
        <v>679</v>
      </c>
      <c r="B682" t="s">
        <v>216</v>
      </c>
      <c r="C682" t="s">
        <v>215</v>
      </c>
    </row>
    <row r="683" spans="1:3" x14ac:dyDescent="0.3">
      <c r="A683">
        <v>680</v>
      </c>
      <c r="B683" t="s">
        <v>216</v>
      </c>
      <c r="C683" t="s">
        <v>215</v>
      </c>
    </row>
    <row r="684" spans="1:3" x14ac:dyDescent="0.3">
      <c r="A684">
        <v>681</v>
      </c>
      <c r="B684" t="s">
        <v>216</v>
      </c>
      <c r="C684" t="s">
        <v>215</v>
      </c>
    </row>
    <row r="685" spans="1:3" x14ac:dyDescent="0.3">
      <c r="A685">
        <v>682</v>
      </c>
      <c r="B685" t="s">
        <v>216</v>
      </c>
      <c r="C685" t="s">
        <v>215</v>
      </c>
    </row>
    <row r="686" spans="1:3" x14ac:dyDescent="0.3">
      <c r="A686">
        <v>683</v>
      </c>
      <c r="B686" t="s">
        <v>216</v>
      </c>
      <c r="C686" t="s">
        <v>215</v>
      </c>
    </row>
    <row r="687" spans="1:3" x14ac:dyDescent="0.3">
      <c r="A687">
        <v>684</v>
      </c>
      <c r="B687" t="s">
        <v>216</v>
      </c>
      <c r="C687" t="s">
        <v>215</v>
      </c>
    </row>
    <row r="688" spans="1:3" x14ac:dyDescent="0.3">
      <c r="A688">
        <v>685</v>
      </c>
      <c r="B688" t="s">
        <v>216</v>
      </c>
      <c r="C688" t="s">
        <v>215</v>
      </c>
    </row>
    <row r="689" spans="1:3" x14ac:dyDescent="0.3">
      <c r="A689">
        <v>686</v>
      </c>
      <c r="B689" t="s">
        <v>216</v>
      </c>
      <c r="C689" t="s">
        <v>215</v>
      </c>
    </row>
    <row r="690" spans="1:3" x14ac:dyDescent="0.3">
      <c r="A690">
        <v>687</v>
      </c>
      <c r="B690" t="s">
        <v>216</v>
      </c>
      <c r="C690" t="s">
        <v>215</v>
      </c>
    </row>
    <row r="691" spans="1:3" x14ac:dyDescent="0.3">
      <c r="A691">
        <v>688</v>
      </c>
      <c r="B691" t="s">
        <v>216</v>
      </c>
      <c r="C691" t="s">
        <v>215</v>
      </c>
    </row>
    <row r="692" spans="1:3" x14ac:dyDescent="0.3">
      <c r="A692">
        <v>689</v>
      </c>
      <c r="B692" t="s">
        <v>216</v>
      </c>
      <c r="C692" t="s">
        <v>215</v>
      </c>
    </row>
    <row r="693" spans="1:3" x14ac:dyDescent="0.3">
      <c r="A693">
        <v>690</v>
      </c>
      <c r="B693" t="s">
        <v>216</v>
      </c>
      <c r="C693" t="s">
        <v>215</v>
      </c>
    </row>
    <row r="694" spans="1:3" x14ac:dyDescent="0.3">
      <c r="A694">
        <v>691</v>
      </c>
      <c r="B694" t="s">
        <v>216</v>
      </c>
      <c r="C694" t="s">
        <v>215</v>
      </c>
    </row>
    <row r="695" spans="1:3" x14ac:dyDescent="0.3">
      <c r="A695">
        <v>692</v>
      </c>
      <c r="B695" t="s">
        <v>216</v>
      </c>
      <c r="C695" t="s">
        <v>215</v>
      </c>
    </row>
    <row r="696" spans="1:3" x14ac:dyDescent="0.3">
      <c r="A696">
        <v>693</v>
      </c>
      <c r="B696" t="s">
        <v>216</v>
      </c>
      <c r="C696" t="s">
        <v>215</v>
      </c>
    </row>
    <row r="697" spans="1:3" x14ac:dyDescent="0.3">
      <c r="A697">
        <v>694</v>
      </c>
      <c r="B697" t="s">
        <v>216</v>
      </c>
      <c r="C697" t="s">
        <v>215</v>
      </c>
    </row>
    <row r="698" spans="1:3" x14ac:dyDescent="0.3">
      <c r="A698">
        <v>695</v>
      </c>
      <c r="B698" t="s">
        <v>216</v>
      </c>
      <c r="C698" t="s">
        <v>215</v>
      </c>
    </row>
    <row r="699" spans="1:3" x14ac:dyDescent="0.3">
      <c r="A699">
        <v>696</v>
      </c>
      <c r="B699" t="s">
        <v>216</v>
      </c>
      <c r="C699" t="s">
        <v>215</v>
      </c>
    </row>
    <row r="700" spans="1:3" x14ac:dyDescent="0.3">
      <c r="A700">
        <v>697</v>
      </c>
      <c r="B700" t="s">
        <v>216</v>
      </c>
      <c r="C700" t="s">
        <v>215</v>
      </c>
    </row>
    <row r="701" spans="1:3" x14ac:dyDescent="0.3">
      <c r="A701">
        <v>698</v>
      </c>
      <c r="B701" t="s">
        <v>216</v>
      </c>
      <c r="C701" t="s">
        <v>215</v>
      </c>
    </row>
    <row r="702" spans="1:3" x14ac:dyDescent="0.3">
      <c r="A702">
        <v>699</v>
      </c>
      <c r="B702" t="s">
        <v>216</v>
      </c>
      <c r="C702" t="s">
        <v>215</v>
      </c>
    </row>
    <row r="703" spans="1:3" x14ac:dyDescent="0.3">
      <c r="A703">
        <v>700</v>
      </c>
      <c r="B703" t="s">
        <v>216</v>
      </c>
      <c r="C703" t="s">
        <v>215</v>
      </c>
    </row>
    <row r="704" spans="1:3" x14ac:dyDescent="0.3">
      <c r="A704">
        <v>701</v>
      </c>
      <c r="B704" t="s">
        <v>216</v>
      </c>
      <c r="C704" t="s">
        <v>215</v>
      </c>
    </row>
    <row r="705" spans="1:3" x14ac:dyDescent="0.3">
      <c r="A705">
        <v>702</v>
      </c>
      <c r="B705" t="s">
        <v>216</v>
      </c>
      <c r="C705" t="s">
        <v>215</v>
      </c>
    </row>
    <row r="706" spans="1:3" x14ac:dyDescent="0.3">
      <c r="A706">
        <v>703</v>
      </c>
      <c r="B706" t="s">
        <v>216</v>
      </c>
      <c r="C706" t="s">
        <v>215</v>
      </c>
    </row>
    <row r="707" spans="1:3" x14ac:dyDescent="0.3">
      <c r="A707">
        <v>704</v>
      </c>
      <c r="B707" t="s">
        <v>216</v>
      </c>
      <c r="C707" t="s">
        <v>215</v>
      </c>
    </row>
    <row r="708" spans="1:3" x14ac:dyDescent="0.3">
      <c r="A708">
        <v>705</v>
      </c>
      <c r="B708" t="s">
        <v>216</v>
      </c>
      <c r="C708" t="s">
        <v>215</v>
      </c>
    </row>
    <row r="709" spans="1:3" x14ac:dyDescent="0.3">
      <c r="A709">
        <v>706</v>
      </c>
      <c r="B709" t="s">
        <v>216</v>
      </c>
      <c r="C709" t="s">
        <v>215</v>
      </c>
    </row>
    <row r="710" spans="1:3" x14ac:dyDescent="0.3">
      <c r="A710">
        <v>707</v>
      </c>
      <c r="B710" t="s">
        <v>216</v>
      </c>
      <c r="C710" t="s">
        <v>215</v>
      </c>
    </row>
    <row r="711" spans="1:3" x14ac:dyDescent="0.3">
      <c r="A711">
        <v>708</v>
      </c>
      <c r="B711" t="s">
        <v>216</v>
      </c>
      <c r="C711" t="s">
        <v>215</v>
      </c>
    </row>
    <row r="712" spans="1:3" x14ac:dyDescent="0.3">
      <c r="A712">
        <v>709</v>
      </c>
      <c r="B712" t="s">
        <v>216</v>
      </c>
      <c r="C712" t="s">
        <v>215</v>
      </c>
    </row>
    <row r="713" spans="1:3" x14ac:dyDescent="0.3">
      <c r="A713">
        <v>710</v>
      </c>
      <c r="B713" t="s">
        <v>216</v>
      </c>
      <c r="C713" t="s">
        <v>215</v>
      </c>
    </row>
    <row r="714" spans="1:3" x14ac:dyDescent="0.3">
      <c r="A714">
        <v>711</v>
      </c>
      <c r="B714" t="s">
        <v>216</v>
      </c>
      <c r="C714" t="s">
        <v>215</v>
      </c>
    </row>
    <row r="715" spans="1:3" x14ac:dyDescent="0.3">
      <c r="A715">
        <v>712</v>
      </c>
      <c r="B715" t="s">
        <v>216</v>
      </c>
      <c r="C715" t="s">
        <v>215</v>
      </c>
    </row>
    <row r="716" spans="1:3" x14ac:dyDescent="0.3">
      <c r="A716">
        <v>713</v>
      </c>
      <c r="B716" t="s">
        <v>216</v>
      </c>
      <c r="C716" t="s">
        <v>215</v>
      </c>
    </row>
    <row r="717" spans="1:3" x14ac:dyDescent="0.3">
      <c r="A717">
        <v>714</v>
      </c>
      <c r="B717" t="s">
        <v>216</v>
      </c>
      <c r="C717" t="s">
        <v>215</v>
      </c>
    </row>
    <row r="718" spans="1:3" x14ac:dyDescent="0.3">
      <c r="A718">
        <v>715</v>
      </c>
      <c r="B718" t="s">
        <v>216</v>
      </c>
      <c r="C718" t="s">
        <v>215</v>
      </c>
    </row>
    <row r="719" spans="1:3" x14ac:dyDescent="0.3">
      <c r="A719">
        <v>716</v>
      </c>
      <c r="B719" t="s">
        <v>216</v>
      </c>
      <c r="C719" t="s">
        <v>215</v>
      </c>
    </row>
    <row r="720" spans="1:3" x14ac:dyDescent="0.3">
      <c r="A720">
        <v>717</v>
      </c>
      <c r="B720" t="s">
        <v>216</v>
      </c>
      <c r="C720" t="s">
        <v>215</v>
      </c>
    </row>
    <row r="721" spans="1:3" x14ac:dyDescent="0.3">
      <c r="A721">
        <v>718</v>
      </c>
      <c r="B721" t="s">
        <v>216</v>
      </c>
      <c r="C721" t="s">
        <v>215</v>
      </c>
    </row>
    <row r="722" spans="1:3" x14ac:dyDescent="0.3">
      <c r="A722">
        <v>719</v>
      </c>
      <c r="B722" t="s">
        <v>216</v>
      </c>
      <c r="C722" t="s">
        <v>215</v>
      </c>
    </row>
    <row r="723" spans="1:3" x14ac:dyDescent="0.3">
      <c r="A723">
        <v>720</v>
      </c>
      <c r="B723" t="s">
        <v>216</v>
      </c>
      <c r="C723" t="s">
        <v>215</v>
      </c>
    </row>
    <row r="724" spans="1:3" x14ac:dyDescent="0.3">
      <c r="A724">
        <v>721</v>
      </c>
      <c r="B724" t="s">
        <v>216</v>
      </c>
      <c r="C724" t="s">
        <v>215</v>
      </c>
    </row>
    <row r="725" spans="1:3" x14ac:dyDescent="0.3">
      <c r="A725">
        <v>722</v>
      </c>
      <c r="B725" t="s">
        <v>216</v>
      </c>
      <c r="C725" t="s">
        <v>215</v>
      </c>
    </row>
    <row r="726" spans="1:3" x14ac:dyDescent="0.3">
      <c r="A726">
        <v>723</v>
      </c>
      <c r="B726" t="s">
        <v>216</v>
      </c>
      <c r="C726" t="s">
        <v>215</v>
      </c>
    </row>
    <row r="727" spans="1:3" x14ac:dyDescent="0.3">
      <c r="A727">
        <v>724</v>
      </c>
      <c r="B727" t="s">
        <v>216</v>
      </c>
      <c r="C727" t="s">
        <v>215</v>
      </c>
    </row>
    <row r="728" spans="1:3" x14ac:dyDescent="0.3">
      <c r="A728">
        <v>725</v>
      </c>
      <c r="B728" t="s">
        <v>216</v>
      </c>
      <c r="C728" t="s">
        <v>215</v>
      </c>
    </row>
    <row r="729" spans="1:3" x14ac:dyDescent="0.3">
      <c r="A729">
        <v>726</v>
      </c>
      <c r="B729" t="s">
        <v>216</v>
      </c>
      <c r="C729" t="s">
        <v>215</v>
      </c>
    </row>
    <row r="730" spans="1:3" x14ac:dyDescent="0.3">
      <c r="A730">
        <v>727</v>
      </c>
      <c r="B730" t="s">
        <v>216</v>
      </c>
      <c r="C730" t="s">
        <v>215</v>
      </c>
    </row>
    <row r="731" spans="1:3" x14ac:dyDescent="0.3">
      <c r="A731">
        <v>728</v>
      </c>
      <c r="B731" t="s">
        <v>216</v>
      </c>
      <c r="C731" t="s">
        <v>215</v>
      </c>
    </row>
    <row r="732" spans="1:3" x14ac:dyDescent="0.3">
      <c r="A732">
        <v>729</v>
      </c>
      <c r="B732" t="s">
        <v>216</v>
      </c>
      <c r="C732" t="s">
        <v>215</v>
      </c>
    </row>
    <row r="733" spans="1:3" x14ac:dyDescent="0.3">
      <c r="A733">
        <v>730</v>
      </c>
      <c r="B733" t="s">
        <v>216</v>
      </c>
      <c r="C733" t="s">
        <v>215</v>
      </c>
    </row>
    <row r="734" spans="1:3" x14ac:dyDescent="0.3">
      <c r="A734">
        <v>731</v>
      </c>
      <c r="B734" t="s">
        <v>216</v>
      </c>
      <c r="C734" t="s">
        <v>215</v>
      </c>
    </row>
    <row r="735" spans="1:3" x14ac:dyDescent="0.3">
      <c r="A735">
        <v>732</v>
      </c>
      <c r="B735" t="s">
        <v>216</v>
      </c>
      <c r="C735" t="s">
        <v>215</v>
      </c>
    </row>
    <row r="736" spans="1:3" x14ac:dyDescent="0.3">
      <c r="A736">
        <v>733</v>
      </c>
      <c r="B736" t="s">
        <v>216</v>
      </c>
      <c r="C736" t="s">
        <v>215</v>
      </c>
    </row>
    <row r="737" spans="1:3" x14ac:dyDescent="0.3">
      <c r="A737">
        <v>734</v>
      </c>
      <c r="B737" t="s">
        <v>216</v>
      </c>
      <c r="C737" t="s">
        <v>215</v>
      </c>
    </row>
    <row r="738" spans="1:3" x14ac:dyDescent="0.3">
      <c r="A738">
        <v>735</v>
      </c>
      <c r="B738" t="s">
        <v>216</v>
      </c>
      <c r="C738" t="s">
        <v>215</v>
      </c>
    </row>
    <row r="739" spans="1:3" x14ac:dyDescent="0.3">
      <c r="A739">
        <v>736</v>
      </c>
      <c r="B739" t="s">
        <v>216</v>
      </c>
      <c r="C739" t="s">
        <v>215</v>
      </c>
    </row>
    <row r="740" spans="1:3" x14ac:dyDescent="0.3">
      <c r="A740">
        <v>737</v>
      </c>
      <c r="B740" t="s">
        <v>216</v>
      </c>
      <c r="C740" t="s">
        <v>215</v>
      </c>
    </row>
    <row r="741" spans="1:3" x14ac:dyDescent="0.3">
      <c r="A741">
        <v>738</v>
      </c>
      <c r="B741" t="s">
        <v>216</v>
      </c>
      <c r="C741" t="s">
        <v>215</v>
      </c>
    </row>
    <row r="742" spans="1:3" x14ac:dyDescent="0.3">
      <c r="A742">
        <v>739</v>
      </c>
      <c r="B742" t="s">
        <v>216</v>
      </c>
      <c r="C742" t="s">
        <v>215</v>
      </c>
    </row>
    <row r="743" spans="1:3" x14ac:dyDescent="0.3">
      <c r="A743">
        <v>740</v>
      </c>
      <c r="B743" t="s">
        <v>216</v>
      </c>
      <c r="C743" t="s">
        <v>215</v>
      </c>
    </row>
    <row r="744" spans="1:3" x14ac:dyDescent="0.3">
      <c r="A744">
        <v>741</v>
      </c>
      <c r="B744" t="s">
        <v>216</v>
      </c>
      <c r="C744" t="s">
        <v>215</v>
      </c>
    </row>
    <row r="745" spans="1:3" x14ac:dyDescent="0.3">
      <c r="A745">
        <v>742</v>
      </c>
      <c r="B745" t="s">
        <v>216</v>
      </c>
      <c r="C745" t="s">
        <v>215</v>
      </c>
    </row>
    <row r="746" spans="1:3" x14ac:dyDescent="0.3">
      <c r="A746">
        <v>743</v>
      </c>
      <c r="B746" t="s">
        <v>216</v>
      </c>
      <c r="C746" t="s">
        <v>215</v>
      </c>
    </row>
    <row r="747" spans="1:3" x14ac:dyDescent="0.3">
      <c r="A747">
        <v>744</v>
      </c>
      <c r="B747" t="s">
        <v>216</v>
      </c>
      <c r="C747" t="s">
        <v>215</v>
      </c>
    </row>
    <row r="748" spans="1:3" x14ac:dyDescent="0.3">
      <c r="A748">
        <v>745</v>
      </c>
      <c r="B748" t="s">
        <v>216</v>
      </c>
      <c r="C748" t="s">
        <v>215</v>
      </c>
    </row>
    <row r="749" spans="1:3" x14ac:dyDescent="0.3">
      <c r="A749">
        <v>746</v>
      </c>
      <c r="B749" t="s">
        <v>216</v>
      </c>
      <c r="C749" t="s">
        <v>215</v>
      </c>
    </row>
    <row r="750" spans="1:3" x14ac:dyDescent="0.3">
      <c r="A750">
        <v>747</v>
      </c>
      <c r="B750" t="s">
        <v>216</v>
      </c>
      <c r="C750" t="s">
        <v>215</v>
      </c>
    </row>
    <row r="751" spans="1:3" x14ac:dyDescent="0.3">
      <c r="A751">
        <v>748</v>
      </c>
      <c r="B751" t="s">
        <v>216</v>
      </c>
      <c r="C751" t="s">
        <v>215</v>
      </c>
    </row>
    <row r="752" spans="1:3" x14ac:dyDescent="0.3">
      <c r="A752">
        <v>749</v>
      </c>
      <c r="B752" t="s">
        <v>216</v>
      </c>
      <c r="C752" t="s">
        <v>215</v>
      </c>
    </row>
    <row r="753" spans="1:3" x14ac:dyDescent="0.3">
      <c r="A753">
        <v>750</v>
      </c>
      <c r="B753" t="s">
        <v>216</v>
      </c>
      <c r="C753" t="s">
        <v>215</v>
      </c>
    </row>
    <row r="754" spans="1:3" x14ac:dyDescent="0.3">
      <c r="A754">
        <v>751</v>
      </c>
      <c r="B754" t="s">
        <v>216</v>
      </c>
      <c r="C754" t="s">
        <v>215</v>
      </c>
    </row>
    <row r="755" spans="1:3" x14ac:dyDescent="0.3">
      <c r="A755">
        <v>752</v>
      </c>
      <c r="B755" t="s">
        <v>216</v>
      </c>
      <c r="C755" t="s">
        <v>215</v>
      </c>
    </row>
    <row r="756" spans="1:3" x14ac:dyDescent="0.3">
      <c r="A756">
        <v>753</v>
      </c>
      <c r="B756" t="s">
        <v>216</v>
      </c>
      <c r="C756" t="s">
        <v>215</v>
      </c>
    </row>
    <row r="757" spans="1:3" x14ac:dyDescent="0.3">
      <c r="A757">
        <v>754</v>
      </c>
      <c r="B757" t="s">
        <v>216</v>
      </c>
      <c r="C757" t="s">
        <v>215</v>
      </c>
    </row>
    <row r="758" spans="1:3" x14ac:dyDescent="0.3">
      <c r="A758">
        <v>755</v>
      </c>
      <c r="B758" t="s">
        <v>216</v>
      </c>
      <c r="C758" t="s">
        <v>215</v>
      </c>
    </row>
    <row r="759" spans="1:3" x14ac:dyDescent="0.3">
      <c r="A759">
        <v>756</v>
      </c>
      <c r="B759" t="s">
        <v>216</v>
      </c>
      <c r="C759" t="s">
        <v>215</v>
      </c>
    </row>
    <row r="760" spans="1:3" x14ac:dyDescent="0.3">
      <c r="A760">
        <v>757</v>
      </c>
      <c r="B760" t="s">
        <v>216</v>
      </c>
      <c r="C760" t="s">
        <v>215</v>
      </c>
    </row>
    <row r="761" spans="1:3" x14ac:dyDescent="0.3">
      <c r="A761">
        <v>758</v>
      </c>
      <c r="B761" t="s">
        <v>216</v>
      </c>
      <c r="C761" t="s">
        <v>215</v>
      </c>
    </row>
    <row r="762" spans="1:3" x14ac:dyDescent="0.3">
      <c r="A762">
        <v>759</v>
      </c>
      <c r="B762" t="s">
        <v>216</v>
      </c>
      <c r="C762" t="s">
        <v>215</v>
      </c>
    </row>
    <row r="763" spans="1:3" x14ac:dyDescent="0.3">
      <c r="A763">
        <v>760</v>
      </c>
      <c r="B763" t="s">
        <v>216</v>
      </c>
      <c r="C763" t="s">
        <v>215</v>
      </c>
    </row>
    <row r="764" spans="1:3" x14ac:dyDescent="0.3">
      <c r="A764">
        <v>761</v>
      </c>
      <c r="B764" t="s">
        <v>216</v>
      </c>
      <c r="C764" t="s">
        <v>215</v>
      </c>
    </row>
    <row r="765" spans="1:3" x14ac:dyDescent="0.3">
      <c r="A765">
        <v>762</v>
      </c>
      <c r="B765" t="s">
        <v>216</v>
      </c>
      <c r="C765" t="s">
        <v>215</v>
      </c>
    </row>
    <row r="766" spans="1:3" x14ac:dyDescent="0.3">
      <c r="A766">
        <v>763</v>
      </c>
      <c r="B766" t="s">
        <v>216</v>
      </c>
      <c r="C766" t="s">
        <v>215</v>
      </c>
    </row>
    <row r="767" spans="1:3" x14ac:dyDescent="0.3">
      <c r="A767">
        <v>764</v>
      </c>
      <c r="B767" t="s">
        <v>216</v>
      </c>
      <c r="C767" t="s">
        <v>215</v>
      </c>
    </row>
    <row r="768" spans="1:3" x14ac:dyDescent="0.3">
      <c r="A768">
        <v>765</v>
      </c>
      <c r="B768" t="s">
        <v>216</v>
      </c>
      <c r="C768" t="s">
        <v>215</v>
      </c>
    </row>
    <row r="769" spans="1:3" x14ac:dyDescent="0.3">
      <c r="A769">
        <v>766</v>
      </c>
      <c r="B769" t="s">
        <v>216</v>
      </c>
      <c r="C769" t="s">
        <v>215</v>
      </c>
    </row>
    <row r="770" spans="1:3" x14ac:dyDescent="0.3">
      <c r="A770">
        <v>767</v>
      </c>
      <c r="B770" t="s">
        <v>216</v>
      </c>
      <c r="C770" t="s">
        <v>215</v>
      </c>
    </row>
    <row r="771" spans="1:3" x14ac:dyDescent="0.3">
      <c r="A771">
        <v>768</v>
      </c>
      <c r="B771" t="s">
        <v>216</v>
      </c>
      <c r="C771" t="s">
        <v>215</v>
      </c>
    </row>
    <row r="772" spans="1:3" x14ac:dyDescent="0.3">
      <c r="A772">
        <v>769</v>
      </c>
      <c r="B772" t="s">
        <v>216</v>
      </c>
      <c r="C772" t="s">
        <v>215</v>
      </c>
    </row>
    <row r="773" spans="1:3" x14ac:dyDescent="0.3">
      <c r="A773">
        <v>770</v>
      </c>
      <c r="B773" t="s">
        <v>216</v>
      </c>
      <c r="C773" t="s">
        <v>215</v>
      </c>
    </row>
    <row r="774" spans="1:3" x14ac:dyDescent="0.3">
      <c r="A774">
        <v>771</v>
      </c>
      <c r="B774" t="s">
        <v>216</v>
      </c>
      <c r="C774" t="s">
        <v>215</v>
      </c>
    </row>
    <row r="775" spans="1:3" x14ac:dyDescent="0.3">
      <c r="A775">
        <v>772</v>
      </c>
      <c r="B775" t="s">
        <v>216</v>
      </c>
      <c r="C775" t="s">
        <v>215</v>
      </c>
    </row>
    <row r="776" spans="1:3" x14ac:dyDescent="0.3">
      <c r="A776">
        <v>773</v>
      </c>
      <c r="B776" t="s">
        <v>216</v>
      </c>
      <c r="C776" t="s">
        <v>215</v>
      </c>
    </row>
    <row r="777" spans="1:3" x14ac:dyDescent="0.3">
      <c r="A777">
        <v>774</v>
      </c>
      <c r="B777" t="s">
        <v>216</v>
      </c>
      <c r="C777" t="s">
        <v>215</v>
      </c>
    </row>
    <row r="778" spans="1:3" x14ac:dyDescent="0.3">
      <c r="A778">
        <v>775</v>
      </c>
      <c r="B778" t="s">
        <v>216</v>
      </c>
      <c r="C778" t="s">
        <v>215</v>
      </c>
    </row>
    <row r="779" spans="1:3" x14ac:dyDescent="0.3">
      <c r="A779">
        <v>776</v>
      </c>
      <c r="B779" t="s">
        <v>216</v>
      </c>
      <c r="C779" t="s">
        <v>215</v>
      </c>
    </row>
    <row r="780" spans="1:3" x14ac:dyDescent="0.3">
      <c r="A780">
        <v>777</v>
      </c>
      <c r="B780" t="s">
        <v>216</v>
      </c>
      <c r="C780" t="s">
        <v>215</v>
      </c>
    </row>
    <row r="781" spans="1:3" x14ac:dyDescent="0.3">
      <c r="A781">
        <v>778</v>
      </c>
      <c r="B781" t="s">
        <v>216</v>
      </c>
      <c r="C781" t="s">
        <v>215</v>
      </c>
    </row>
    <row r="782" spans="1:3" x14ac:dyDescent="0.3">
      <c r="A782">
        <v>779</v>
      </c>
      <c r="B782" t="s">
        <v>216</v>
      </c>
      <c r="C782" t="s">
        <v>215</v>
      </c>
    </row>
    <row r="783" spans="1:3" x14ac:dyDescent="0.3">
      <c r="A783">
        <v>780</v>
      </c>
      <c r="B783" t="s">
        <v>216</v>
      </c>
      <c r="C783" t="s">
        <v>215</v>
      </c>
    </row>
    <row r="784" spans="1:3" x14ac:dyDescent="0.3">
      <c r="A784">
        <v>781</v>
      </c>
      <c r="B784" t="s">
        <v>216</v>
      </c>
      <c r="C784" t="s">
        <v>215</v>
      </c>
    </row>
    <row r="785" spans="1:3" x14ac:dyDescent="0.3">
      <c r="A785">
        <v>782</v>
      </c>
      <c r="B785" t="s">
        <v>216</v>
      </c>
      <c r="C785" t="s">
        <v>215</v>
      </c>
    </row>
    <row r="786" spans="1:3" x14ac:dyDescent="0.3">
      <c r="A786">
        <v>783</v>
      </c>
      <c r="B786" t="s">
        <v>216</v>
      </c>
      <c r="C786" t="s">
        <v>215</v>
      </c>
    </row>
    <row r="787" spans="1:3" x14ac:dyDescent="0.3">
      <c r="A787">
        <v>784</v>
      </c>
      <c r="B787" t="s">
        <v>216</v>
      </c>
      <c r="C787" t="s">
        <v>215</v>
      </c>
    </row>
    <row r="788" spans="1:3" x14ac:dyDescent="0.3">
      <c r="A788">
        <v>785</v>
      </c>
      <c r="B788" t="s">
        <v>216</v>
      </c>
      <c r="C788" t="s">
        <v>215</v>
      </c>
    </row>
    <row r="789" spans="1:3" x14ac:dyDescent="0.3">
      <c r="A789">
        <v>786</v>
      </c>
      <c r="B789" t="s">
        <v>216</v>
      </c>
      <c r="C789" t="s">
        <v>215</v>
      </c>
    </row>
    <row r="790" spans="1:3" x14ac:dyDescent="0.3">
      <c r="A790">
        <v>787</v>
      </c>
      <c r="B790" t="s">
        <v>216</v>
      </c>
      <c r="C790" t="s">
        <v>215</v>
      </c>
    </row>
    <row r="791" spans="1:3" x14ac:dyDescent="0.3">
      <c r="A791">
        <v>788</v>
      </c>
      <c r="B791" t="s">
        <v>216</v>
      </c>
      <c r="C791" t="s">
        <v>215</v>
      </c>
    </row>
    <row r="792" spans="1:3" x14ac:dyDescent="0.3">
      <c r="A792">
        <v>789</v>
      </c>
      <c r="B792" t="s">
        <v>216</v>
      </c>
      <c r="C792" t="s">
        <v>215</v>
      </c>
    </row>
    <row r="793" spans="1:3" x14ac:dyDescent="0.3">
      <c r="A793">
        <v>790</v>
      </c>
      <c r="B793" t="s">
        <v>216</v>
      </c>
      <c r="C793" t="s">
        <v>215</v>
      </c>
    </row>
    <row r="794" spans="1:3" x14ac:dyDescent="0.3">
      <c r="A794">
        <v>791</v>
      </c>
      <c r="B794" t="s">
        <v>216</v>
      </c>
      <c r="C794" t="s">
        <v>215</v>
      </c>
    </row>
    <row r="795" spans="1:3" x14ac:dyDescent="0.3">
      <c r="A795">
        <v>792</v>
      </c>
      <c r="B795" t="s">
        <v>216</v>
      </c>
      <c r="C795" t="s">
        <v>215</v>
      </c>
    </row>
    <row r="796" spans="1:3" x14ac:dyDescent="0.3">
      <c r="A796">
        <v>793</v>
      </c>
      <c r="B796" t="s">
        <v>216</v>
      </c>
      <c r="C796" t="s">
        <v>215</v>
      </c>
    </row>
    <row r="797" spans="1:3" x14ac:dyDescent="0.3">
      <c r="A797">
        <v>794</v>
      </c>
      <c r="B797" t="s">
        <v>216</v>
      </c>
      <c r="C797" t="s">
        <v>215</v>
      </c>
    </row>
    <row r="798" spans="1:3" x14ac:dyDescent="0.3">
      <c r="A798">
        <v>795</v>
      </c>
      <c r="B798" t="s">
        <v>216</v>
      </c>
      <c r="C798" t="s">
        <v>215</v>
      </c>
    </row>
    <row r="799" spans="1:3" x14ac:dyDescent="0.3">
      <c r="A799">
        <v>796</v>
      </c>
      <c r="B799" t="s">
        <v>216</v>
      </c>
      <c r="C799" t="s">
        <v>215</v>
      </c>
    </row>
    <row r="800" spans="1:3" x14ac:dyDescent="0.3">
      <c r="A800">
        <v>797</v>
      </c>
      <c r="B800" t="s">
        <v>216</v>
      </c>
      <c r="C800" t="s">
        <v>215</v>
      </c>
    </row>
    <row r="801" spans="1:3" x14ac:dyDescent="0.3">
      <c r="A801">
        <v>798</v>
      </c>
      <c r="B801" t="s">
        <v>216</v>
      </c>
      <c r="C801" t="s">
        <v>215</v>
      </c>
    </row>
    <row r="802" spans="1:3" x14ac:dyDescent="0.3">
      <c r="A802">
        <v>799</v>
      </c>
      <c r="B802" t="s">
        <v>216</v>
      </c>
      <c r="C802" t="s">
        <v>215</v>
      </c>
    </row>
    <row r="803" spans="1:3" x14ac:dyDescent="0.3">
      <c r="A803">
        <v>800</v>
      </c>
      <c r="B803" t="s">
        <v>216</v>
      </c>
      <c r="C803" t="s">
        <v>215</v>
      </c>
    </row>
    <row r="804" spans="1:3" x14ac:dyDescent="0.3">
      <c r="A804">
        <v>801</v>
      </c>
      <c r="B804" t="s">
        <v>216</v>
      </c>
      <c r="C804" t="s">
        <v>215</v>
      </c>
    </row>
    <row r="805" spans="1:3" x14ac:dyDescent="0.3">
      <c r="A805">
        <v>802</v>
      </c>
      <c r="B805" t="s">
        <v>216</v>
      </c>
      <c r="C805" t="s">
        <v>215</v>
      </c>
    </row>
    <row r="806" spans="1:3" x14ac:dyDescent="0.3">
      <c r="A806">
        <v>803</v>
      </c>
      <c r="B806" t="s">
        <v>216</v>
      </c>
      <c r="C806" t="s">
        <v>215</v>
      </c>
    </row>
    <row r="807" spans="1:3" x14ac:dyDescent="0.3">
      <c r="A807">
        <v>804</v>
      </c>
      <c r="B807" t="s">
        <v>216</v>
      </c>
      <c r="C807" t="s">
        <v>215</v>
      </c>
    </row>
    <row r="808" spans="1:3" x14ac:dyDescent="0.3">
      <c r="A808">
        <v>805</v>
      </c>
      <c r="B808" t="s">
        <v>216</v>
      </c>
      <c r="C808" t="s">
        <v>215</v>
      </c>
    </row>
    <row r="809" spans="1:3" x14ac:dyDescent="0.3">
      <c r="A809">
        <v>806</v>
      </c>
      <c r="B809" t="s">
        <v>216</v>
      </c>
      <c r="C809" t="s">
        <v>215</v>
      </c>
    </row>
    <row r="810" spans="1:3" x14ac:dyDescent="0.3">
      <c r="A810">
        <v>807</v>
      </c>
      <c r="B810" t="s">
        <v>216</v>
      </c>
      <c r="C810" t="s">
        <v>215</v>
      </c>
    </row>
    <row r="811" spans="1:3" x14ac:dyDescent="0.3">
      <c r="A811">
        <v>808</v>
      </c>
      <c r="B811" t="s">
        <v>216</v>
      </c>
      <c r="C811" t="s">
        <v>215</v>
      </c>
    </row>
    <row r="812" spans="1:3" x14ac:dyDescent="0.3">
      <c r="A812">
        <v>809</v>
      </c>
      <c r="B812" t="s">
        <v>216</v>
      </c>
      <c r="C812" t="s">
        <v>215</v>
      </c>
    </row>
    <row r="813" spans="1:3" x14ac:dyDescent="0.3">
      <c r="A813">
        <v>810</v>
      </c>
      <c r="B813" t="s">
        <v>216</v>
      </c>
      <c r="C813" t="s">
        <v>215</v>
      </c>
    </row>
    <row r="814" spans="1:3" x14ac:dyDescent="0.3">
      <c r="A814">
        <v>811</v>
      </c>
      <c r="B814" t="s">
        <v>216</v>
      </c>
      <c r="C814" t="s">
        <v>215</v>
      </c>
    </row>
    <row r="815" spans="1:3" x14ac:dyDescent="0.3">
      <c r="A815">
        <v>812</v>
      </c>
      <c r="B815" t="s">
        <v>216</v>
      </c>
      <c r="C815" t="s">
        <v>215</v>
      </c>
    </row>
    <row r="816" spans="1:3" x14ac:dyDescent="0.3">
      <c r="A816">
        <v>813</v>
      </c>
      <c r="B816" t="s">
        <v>216</v>
      </c>
      <c r="C816" t="s">
        <v>215</v>
      </c>
    </row>
    <row r="817" spans="1:3" x14ac:dyDescent="0.3">
      <c r="A817">
        <v>814</v>
      </c>
      <c r="B817" t="s">
        <v>216</v>
      </c>
      <c r="C817" t="s">
        <v>215</v>
      </c>
    </row>
    <row r="818" spans="1:3" x14ac:dyDescent="0.3">
      <c r="A818">
        <v>815</v>
      </c>
      <c r="B818" t="s">
        <v>216</v>
      </c>
      <c r="C818" t="s">
        <v>215</v>
      </c>
    </row>
    <row r="819" spans="1:3" x14ac:dyDescent="0.3">
      <c r="A819">
        <v>816</v>
      </c>
      <c r="B819" t="s">
        <v>216</v>
      </c>
      <c r="C819" t="s">
        <v>215</v>
      </c>
    </row>
    <row r="820" spans="1:3" x14ac:dyDescent="0.3">
      <c r="A820">
        <v>817</v>
      </c>
      <c r="B820" t="s">
        <v>216</v>
      </c>
      <c r="C820" t="s">
        <v>215</v>
      </c>
    </row>
    <row r="821" spans="1:3" x14ac:dyDescent="0.3">
      <c r="A821">
        <v>818</v>
      </c>
      <c r="B821" t="s">
        <v>216</v>
      </c>
      <c r="C821" t="s">
        <v>215</v>
      </c>
    </row>
    <row r="822" spans="1:3" x14ac:dyDescent="0.3">
      <c r="A822">
        <v>819</v>
      </c>
      <c r="B822" t="s">
        <v>216</v>
      </c>
      <c r="C822" t="s">
        <v>215</v>
      </c>
    </row>
    <row r="823" spans="1:3" x14ac:dyDescent="0.3">
      <c r="A823">
        <v>820</v>
      </c>
      <c r="B823" t="s">
        <v>216</v>
      </c>
      <c r="C823" t="s">
        <v>215</v>
      </c>
    </row>
    <row r="824" spans="1:3" x14ac:dyDescent="0.3">
      <c r="A824">
        <v>821</v>
      </c>
      <c r="B824" t="s">
        <v>216</v>
      </c>
      <c r="C824" t="s">
        <v>215</v>
      </c>
    </row>
    <row r="825" spans="1:3" x14ac:dyDescent="0.3">
      <c r="A825">
        <v>822</v>
      </c>
      <c r="B825" t="s">
        <v>216</v>
      </c>
      <c r="C825" t="s">
        <v>215</v>
      </c>
    </row>
    <row r="826" spans="1:3" x14ac:dyDescent="0.3">
      <c r="A826">
        <v>823</v>
      </c>
      <c r="B826" t="s">
        <v>216</v>
      </c>
      <c r="C826" t="s">
        <v>215</v>
      </c>
    </row>
    <row r="827" spans="1:3" x14ac:dyDescent="0.3">
      <c r="A827">
        <v>824</v>
      </c>
      <c r="B827" t="s">
        <v>216</v>
      </c>
      <c r="C827" t="s">
        <v>215</v>
      </c>
    </row>
    <row r="828" spans="1:3" x14ac:dyDescent="0.3">
      <c r="A828">
        <v>825</v>
      </c>
      <c r="B828" t="s">
        <v>216</v>
      </c>
      <c r="C828" t="s">
        <v>215</v>
      </c>
    </row>
    <row r="829" spans="1:3" x14ac:dyDescent="0.3">
      <c r="A829">
        <v>826</v>
      </c>
      <c r="B829" t="s">
        <v>216</v>
      </c>
      <c r="C829" t="s">
        <v>215</v>
      </c>
    </row>
    <row r="830" spans="1:3" x14ac:dyDescent="0.3">
      <c r="A830">
        <v>827</v>
      </c>
      <c r="B830" t="s">
        <v>216</v>
      </c>
      <c r="C830" t="s">
        <v>215</v>
      </c>
    </row>
    <row r="831" spans="1:3" x14ac:dyDescent="0.3">
      <c r="A831">
        <v>828</v>
      </c>
      <c r="B831" t="s">
        <v>216</v>
      </c>
      <c r="C831" t="s">
        <v>215</v>
      </c>
    </row>
    <row r="832" spans="1:3" x14ac:dyDescent="0.3">
      <c r="A832">
        <v>829</v>
      </c>
      <c r="B832" t="s">
        <v>216</v>
      </c>
      <c r="C832" t="s">
        <v>215</v>
      </c>
    </row>
    <row r="833" spans="1:3" x14ac:dyDescent="0.3">
      <c r="A833">
        <v>830</v>
      </c>
      <c r="B833" t="s">
        <v>216</v>
      </c>
      <c r="C833" t="s">
        <v>215</v>
      </c>
    </row>
    <row r="834" spans="1:3" x14ac:dyDescent="0.3">
      <c r="A834">
        <v>831</v>
      </c>
      <c r="B834" t="s">
        <v>216</v>
      </c>
      <c r="C834" t="s">
        <v>215</v>
      </c>
    </row>
    <row r="835" spans="1:3" x14ac:dyDescent="0.3">
      <c r="A835">
        <v>832</v>
      </c>
      <c r="B835" t="s">
        <v>216</v>
      </c>
      <c r="C835" t="s">
        <v>215</v>
      </c>
    </row>
    <row r="836" spans="1:3" x14ac:dyDescent="0.3">
      <c r="A836">
        <v>833</v>
      </c>
      <c r="B836" t="s">
        <v>216</v>
      </c>
      <c r="C836" t="s">
        <v>215</v>
      </c>
    </row>
    <row r="837" spans="1:3" x14ac:dyDescent="0.3">
      <c r="A837">
        <v>834</v>
      </c>
      <c r="B837" t="s">
        <v>216</v>
      </c>
      <c r="C837" t="s">
        <v>215</v>
      </c>
    </row>
    <row r="838" spans="1:3" x14ac:dyDescent="0.3">
      <c r="A838">
        <v>835</v>
      </c>
      <c r="B838" t="s">
        <v>216</v>
      </c>
      <c r="C838" t="s">
        <v>215</v>
      </c>
    </row>
    <row r="839" spans="1:3" x14ac:dyDescent="0.3">
      <c r="A839">
        <v>836</v>
      </c>
      <c r="B839" t="s">
        <v>216</v>
      </c>
      <c r="C839" t="s">
        <v>215</v>
      </c>
    </row>
    <row r="840" spans="1:3" x14ac:dyDescent="0.3">
      <c r="A840">
        <v>837</v>
      </c>
      <c r="B840" t="s">
        <v>216</v>
      </c>
      <c r="C840" t="s">
        <v>215</v>
      </c>
    </row>
    <row r="841" spans="1:3" x14ac:dyDescent="0.3">
      <c r="A841">
        <v>838</v>
      </c>
      <c r="B841" t="s">
        <v>216</v>
      </c>
      <c r="C841" t="s">
        <v>215</v>
      </c>
    </row>
    <row r="842" spans="1:3" x14ac:dyDescent="0.3">
      <c r="A842">
        <v>839</v>
      </c>
      <c r="B842" t="s">
        <v>216</v>
      </c>
      <c r="C842" t="s">
        <v>215</v>
      </c>
    </row>
    <row r="843" spans="1:3" x14ac:dyDescent="0.3">
      <c r="A843">
        <v>840</v>
      </c>
      <c r="B843" t="s">
        <v>216</v>
      </c>
      <c r="C843" t="s">
        <v>215</v>
      </c>
    </row>
    <row r="844" spans="1:3" x14ac:dyDescent="0.3">
      <c r="A844">
        <v>841</v>
      </c>
      <c r="B844" t="s">
        <v>216</v>
      </c>
      <c r="C844" t="s">
        <v>215</v>
      </c>
    </row>
    <row r="845" spans="1:3" x14ac:dyDescent="0.3">
      <c r="A845">
        <v>842</v>
      </c>
      <c r="B845" t="s">
        <v>216</v>
      </c>
      <c r="C845" t="s">
        <v>215</v>
      </c>
    </row>
    <row r="846" spans="1:3" x14ac:dyDescent="0.3">
      <c r="A846">
        <v>843</v>
      </c>
      <c r="B846" t="s">
        <v>216</v>
      </c>
      <c r="C846" t="s">
        <v>215</v>
      </c>
    </row>
    <row r="847" spans="1:3" x14ac:dyDescent="0.3">
      <c r="A847">
        <v>844</v>
      </c>
      <c r="B847" t="s">
        <v>216</v>
      </c>
      <c r="C847" t="s">
        <v>215</v>
      </c>
    </row>
    <row r="848" spans="1:3" x14ac:dyDescent="0.3">
      <c r="A848">
        <v>845</v>
      </c>
      <c r="B848" t="s">
        <v>216</v>
      </c>
      <c r="C848" t="s">
        <v>215</v>
      </c>
    </row>
    <row r="849" spans="1:3" x14ac:dyDescent="0.3">
      <c r="A849">
        <v>846</v>
      </c>
      <c r="B849" t="s">
        <v>216</v>
      </c>
      <c r="C849" t="s">
        <v>215</v>
      </c>
    </row>
    <row r="850" spans="1:3" x14ac:dyDescent="0.3">
      <c r="A850">
        <v>847</v>
      </c>
      <c r="B850" t="s">
        <v>216</v>
      </c>
      <c r="C850" t="s">
        <v>215</v>
      </c>
    </row>
    <row r="851" spans="1:3" x14ac:dyDescent="0.3">
      <c r="A851">
        <v>848</v>
      </c>
      <c r="B851" t="s">
        <v>216</v>
      </c>
      <c r="C851" t="s">
        <v>215</v>
      </c>
    </row>
    <row r="852" spans="1:3" x14ac:dyDescent="0.3">
      <c r="A852">
        <v>849</v>
      </c>
      <c r="B852" t="s">
        <v>216</v>
      </c>
      <c r="C852" t="s">
        <v>215</v>
      </c>
    </row>
    <row r="853" spans="1:3" x14ac:dyDescent="0.3">
      <c r="A853">
        <v>850</v>
      </c>
      <c r="B853" t="s">
        <v>216</v>
      </c>
      <c r="C853" t="s">
        <v>215</v>
      </c>
    </row>
    <row r="854" spans="1:3" x14ac:dyDescent="0.3">
      <c r="A854">
        <v>851</v>
      </c>
      <c r="B854" t="s">
        <v>216</v>
      </c>
      <c r="C854" t="s">
        <v>215</v>
      </c>
    </row>
    <row r="855" spans="1:3" x14ac:dyDescent="0.3">
      <c r="A855">
        <v>852</v>
      </c>
      <c r="B855" t="s">
        <v>216</v>
      </c>
      <c r="C855" t="s">
        <v>215</v>
      </c>
    </row>
    <row r="856" spans="1:3" x14ac:dyDescent="0.3">
      <c r="A856">
        <v>853</v>
      </c>
      <c r="B856" t="s">
        <v>216</v>
      </c>
      <c r="C856" t="s">
        <v>215</v>
      </c>
    </row>
    <row r="857" spans="1:3" x14ac:dyDescent="0.3">
      <c r="A857">
        <v>854</v>
      </c>
      <c r="B857" t="s">
        <v>216</v>
      </c>
      <c r="C857" t="s">
        <v>215</v>
      </c>
    </row>
    <row r="858" spans="1:3" x14ac:dyDescent="0.3">
      <c r="A858">
        <v>855</v>
      </c>
      <c r="B858" t="s">
        <v>216</v>
      </c>
      <c r="C858" t="s">
        <v>215</v>
      </c>
    </row>
    <row r="859" spans="1:3" x14ac:dyDescent="0.3">
      <c r="A859">
        <v>856</v>
      </c>
      <c r="B859" t="s">
        <v>216</v>
      </c>
      <c r="C859" t="s">
        <v>215</v>
      </c>
    </row>
    <row r="860" spans="1:3" x14ac:dyDescent="0.3">
      <c r="A860">
        <v>857</v>
      </c>
      <c r="B860" t="s">
        <v>216</v>
      </c>
      <c r="C860" t="s">
        <v>215</v>
      </c>
    </row>
    <row r="861" spans="1:3" x14ac:dyDescent="0.3">
      <c r="A861">
        <v>858</v>
      </c>
      <c r="B861" t="s">
        <v>216</v>
      </c>
      <c r="C861" t="s">
        <v>215</v>
      </c>
    </row>
    <row r="862" spans="1:3" x14ac:dyDescent="0.3">
      <c r="A862">
        <v>859</v>
      </c>
      <c r="B862" t="s">
        <v>216</v>
      </c>
      <c r="C862" t="s">
        <v>215</v>
      </c>
    </row>
    <row r="863" spans="1:3" x14ac:dyDescent="0.3">
      <c r="A863">
        <v>860</v>
      </c>
      <c r="B863" t="s">
        <v>216</v>
      </c>
      <c r="C863" t="s">
        <v>215</v>
      </c>
    </row>
    <row r="864" spans="1:3" x14ac:dyDescent="0.3">
      <c r="A864">
        <v>861</v>
      </c>
      <c r="B864" t="s">
        <v>216</v>
      </c>
      <c r="C864" t="s">
        <v>215</v>
      </c>
    </row>
    <row r="865" spans="1:3" x14ac:dyDescent="0.3">
      <c r="A865">
        <v>862</v>
      </c>
      <c r="B865" t="s">
        <v>216</v>
      </c>
      <c r="C865" t="s">
        <v>215</v>
      </c>
    </row>
    <row r="866" spans="1:3" x14ac:dyDescent="0.3">
      <c r="A866">
        <v>863</v>
      </c>
      <c r="B866" t="s">
        <v>216</v>
      </c>
      <c r="C866" t="s">
        <v>215</v>
      </c>
    </row>
    <row r="867" spans="1:3" x14ac:dyDescent="0.3">
      <c r="A867">
        <v>864</v>
      </c>
      <c r="B867" t="s">
        <v>216</v>
      </c>
      <c r="C867" t="s">
        <v>215</v>
      </c>
    </row>
    <row r="868" spans="1:3" x14ac:dyDescent="0.3">
      <c r="A868">
        <v>865</v>
      </c>
      <c r="B868" t="s">
        <v>216</v>
      </c>
      <c r="C868" t="s">
        <v>215</v>
      </c>
    </row>
    <row r="869" spans="1:3" x14ac:dyDescent="0.3">
      <c r="A869">
        <v>866</v>
      </c>
      <c r="B869" t="s">
        <v>216</v>
      </c>
      <c r="C869" t="s">
        <v>215</v>
      </c>
    </row>
    <row r="870" spans="1:3" x14ac:dyDescent="0.3">
      <c r="A870">
        <v>867</v>
      </c>
      <c r="B870" t="s">
        <v>216</v>
      </c>
      <c r="C870" t="s">
        <v>215</v>
      </c>
    </row>
    <row r="871" spans="1:3" x14ac:dyDescent="0.3">
      <c r="A871">
        <v>868</v>
      </c>
      <c r="B871" t="s">
        <v>216</v>
      </c>
      <c r="C871" t="s">
        <v>215</v>
      </c>
    </row>
    <row r="872" spans="1:3" x14ac:dyDescent="0.3">
      <c r="A872">
        <v>869</v>
      </c>
      <c r="B872" t="s">
        <v>216</v>
      </c>
      <c r="C872" t="s">
        <v>215</v>
      </c>
    </row>
    <row r="873" spans="1:3" x14ac:dyDescent="0.3">
      <c r="A873">
        <v>870</v>
      </c>
      <c r="B873" t="s">
        <v>216</v>
      </c>
      <c r="C873" t="s">
        <v>215</v>
      </c>
    </row>
    <row r="874" spans="1:3" x14ac:dyDescent="0.3">
      <c r="A874">
        <v>871</v>
      </c>
      <c r="B874" t="s">
        <v>216</v>
      </c>
      <c r="C874" t="s">
        <v>215</v>
      </c>
    </row>
    <row r="875" spans="1:3" x14ac:dyDescent="0.3">
      <c r="A875">
        <v>872</v>
      </c>
      <c r="B875" t="s">
        <v>216</v>
      </c>
      <c r="C875" t="s">
        <v>215</v>
      </c>
    </row>
    <row r="876" spans="1:3" x14ac:dyDescent="0.3">
      <c r="A876">
        <v>873</v>
      </c>
      <c r="B876" t="s">
        <v>216</v>
      </c>
      <c r="C876" t="s">
        <v>215</v>
      </c>
    </row>
    <row r="877" spans="1:3" x14ac:dyDescent="0.3">
      <c r="A877">
        <v>874</v>
      </c>
      <c r="B877" t="s">
        <v>216</v>
      </c>
      <c r="C877" t="s">
        <v>215</v>
      </c>
    </row>
    <row r="878" spans="1:3" x14ac:dyDescent="0.3">
      <c r="A878">
        <v>875</v>
      </c>
      <c r="B878" t="s">
        <v>216</v>
      </c>
      <c r="C878" t="s">
        <v>215</v>
      </c>
    </row>
    <row r="879" spans="1:3" x14ac:dyDescent="0.3">
      <c r="A879">
        <v>876</v>
      </c>
      <c r="B879" t="s">
        <v>216</v>
      </c>
      <c r="C879" t="s">
        <v>215</v>
      </c>
    </row>
    <row r="880" spans="1:3" x14ac:dyDescent="0.3">
      <c r="A880">
        <v>877</v>
      </c>
      <c r="B880" t="s">
        <v>216</v>
      </c>
      <c r="C880" t="s">
        <v>215</v>
      </c>
    </row>
    <row r="881" spans="1:3" x14ac:dyDescent="0.3">
      <c r="A881">
        <v>878</v>
      </c>
      <c r="B881" t="s">
        <v>216</v>
      </c>
      <c r="C881" t="s">
        <v>215</v>
      </c>
    </row>
    <row r="882" spans="1:3" x14ac:dyDescent="0.3">
      <c r="A882">
        <v>879</v>
      </c>
      <c r="B882" t="s">
        <v>216</v>
      </c>
      <c r="C882" t="s">
        <v>215</v>
      </c>
    </row>
    <row r="883" spans="1:3" x14ac:dyDescent="0.3">
      <c r="A883">
        <v>880</v>
      </c>
      <c r="B883" t="s">
        <v>216</v>
      </c>
      <c r="C883" t="s">
        <v>215</v>
      </c>
    </row>
    <row r="884" spans="1:3" x14ac:dyDescent="0.3">
      <c r="A884">
        <v>881</v>
      </c>
      <c r="B884" t="s">
        <v>216</v>
      </c>
      <c r="C884" t="s">
        <v>215</v>
      </c>
    </row>
    <row r="885" spans="1:3" x14ac:dyDescent="0.3">
      <c r="A885">
        <v>882</v>
      </c>
      <c r="B885" t="s">
        <v>216</v>
      </c>
      <c r="C885" t="s">
        <v>215</v>
      </c>
    </row>
    <row r="886" spans="1:3" x14ac:dyDescent="0.3">
      <c r="A886">
        <v>883</v>
      </c>
      <c r="B886" t="s">
        <v>216</v>
      </c>
      <c r="C886" t="s">
        <v>215</v>
      </c>
    </row>
    <row r="887" spans="1:3" x14ac:dyDescent="0.3">
      <c r="A887">
        <v>884</v>
      </c>
      <c r="B887" t="s">
        <v>216</v>
      </c>
      <c r="C887" t="s">
        <v>215</v>
      </c>
    </row>
    <row r="888" spans="1:3" x14ac:dyDescent="0.3">
      <c r="A888">
        <v>885</v>
      </c>
      <c r="B888" t="s">
        <v>216</v>
      </c>
      <c r="C888" t="s">
        <v>215</v>
      </c>
    </row>
    <row r="889" spans="1:3" x14ac:dyDescent="0.3">
      <c r="A889">
        <v>886</v>
      </c>
      <c r="B889" t="s">
        <v>216</v>
      </c>
      <c r="C889" t="s">
        <v>215</v>
      </c>
    </row>
    <row r="890" spans="1:3" x14ac:dyDescent="0.3">
      <c r="A890">
        <v>887</v>
      </c>
      <c r="B890" t="s">
        <v>216</v>
      </c>
      <c r="C890" t="s">
        <v>215</v>
      </c>
    </row>
    <row r="891" spans="1:3" x14ac:dyDescent="0.3">
      <c r="A891">
        <v>888</v>
      </c>
      <c r="B891" t="s">
        <v>216</v>
      </c>
      <c r="C891" t="s">
        <v>215</v>
      </c>
    </row>
    <row r="892" spans="1:3" x14ac:dyDescent="0.3">
      <c r="A892">
        <v>889</v>
      </c>
      <c r="B892" t="s">
        <v>216</v>
      </c>
      <c r="C892" t="s">
        <v>215</v>
      </c>
    </row>
    <row r="893" spans="1:3" x14ac:dyDescent="0.3">
      <c r="A893">
        <v>890</v>
      </c>
      <c r="B893" t="s">
        <v>216</v>
      </c>
      <c r="C893" t="s">
        <v>215</v>
      </c>
    </row>
    <row r="894" spans="1:3" x14ac:dyDescent="0.3">
      <c r="A894">
        <v>891</v>
      </c>
      <c r="B894" t="s">
        <v>216</v>
      </c>
      <c r="C894" t="s">
        <v>215</v>
      </c>
    </row>
    <row r="895" spans="1:3" x14ac:dyDescent="0.3">
      <c r="A895">
        <v>892</v>
      </c>
      <c r="B895" t="s">
        <v>216</v>
      </c>
      <c r="C895" t="s">
        <v>215</v>
      </c>
    </row>
    <row r="896" spans="1:3" x14ac:dyDescent="0.3">
      <c r="A896">
        <v>893</v>
      </c>
      <c r="B896" t="s">
        <v>216</v>
      </c>
      <c r="C896" t="s">
        <v>215</v>
      </c>
    </row>
    <row r="897" spans="1:3" x14ac:dyDescent="0.3">
      <c r="A897">
        <v>894</v>
      </c>
      <c r="B897" t="s">
        <v>216</v>
      </c>
      <c r="C897" t="s">
        <v>215</v>
      </c>
    </row>
    <row r="898" spans="1:3" x14ac:dyDescent="0.3">
      <c r="A898">
        <v>895</v>
      </c>
      <c r="B898" t="s">
        <v>216</v>
      </c>
      <c r="C898" t="s">
        <v>215</v>
      </c>
    </row>
    <row r="899" spans="1:3" x14ac:dyDescent="0.3">
      <c r="A899">
        <v>896</v>
      </c>
      <c r="B899" t="s">
        <v>216</v>
      </c>
      <c r="C899" t="s">
        <v>215</v>
      </c>
    </row>
    <row r="900" spans="1:3" x14ac:dyDescent="0.3">
      <c r="A900">
        <v>897</v>
      </c>
      <c r="B900" t="s">
        <v>216</v>
      </c>
      <c r="C900" t="s">
        <v>215</v>
      </c>
    </row>
    <row r="901" spans="1:3" x14ac:dyDescent="0.3">
      <c r="A901">
        <v>898</v>
      </c>
      <c r="B901" t="s">
        <v>216</v>
      </c>
      <c r="C901" t="s">
        <v>215</v>
      </c>
    </row>
    <row r="902" spans="1:3" x14ac:dyDescent="0.3">
      <c r="A902">
        <v>899</v>
      </c>
      <c r="B902" t="s">
        <v>216</v>
      </c>
      <c r="C902" t="s">
        <v>215</v>
      </c>
    </row>
    <row r="903" spans="1:3" x14ac:dyDescent="0.3">
      <c r="A903">
        <v>900</v>
      </c>
      <c r="B903" t="s">
        <v>216</v>
      </c>
      <c r="C903" t="s">
        <v>215</v>
      </c>
    </row>
    <row r="904" spans="1:3" x14ac:dyDescent="0.3">
      <c r="A904">
        <v>901</v>
      </c>
      <c r="B904" t="s">
        <v>216</v>
      </c>
      <c r="C904" t="s">
        <v>215</v>
      </c>
    </row>
    <row r="905" spans="1:3" x14ac:dyDescent="0.3">
      <c r="A905">
        <v>902</v>
      </c>
      <c r="B905" t="s">
        <v>216</v>
      </c>
      <c r="C905" t="s">
        <v>215</v>
      </c>
    </row>
    <row r="906" spans="1:3" x14ac:dyDescent="0.3">
      <c r="A906">
        <v>903</v>
      </c>
      <c r="B906" t="s">
        <v>216</v>
      </c>
      <c r="C906" t="s">
        <v>215</v>
      </c>
    </row>
    <row r="907" spans="1:3" x14ac:dyDescent="0.3">
      <c r="A907">
        <v>904</v>
      </c>
      <c r="B907" t="s">
        <v>216</v>
      </c>
      <c r="C907" t="s">
        <v>215</v>
      </c>
    </row>
    <row r="908" spans="1:3" x14ac:dyDescent="0.3">
      <c r="A908">
        <v>905</v>
      </c>
      <c r="B908" t="s">
        <v>216</v>
      </c>
      <c r="C908" t="s">
        <v>215</v>
      </c>
    </row>
    <row r="909" spans="1:3" x14ac:dyDescent="0.3">
      <c r="A909">
        <v>906</v>
      </c>
      <c r="B909" t="s">
        <v>216</v>
      </c>
      <c r="C909" t="s">
        <v>215</v>
      </c>
    </row>
    <row r="910" spans="1:3" x14ac:dyDescent="0.3">
      <c r="A910">
        <v>907</v>
      </c>
      <c r="B910" t="s">
        <v>216</v>
      </c>
      <c r="C910" t="s">
        <v>215</v>
      </c>
    </row>
    <row r="911" spans="1:3" x14ac:dyDescent="0.3">
      <c r="A911">
        <v>908</v>
      </c>
      <c r="B911" t="s">
        <v>216</v>
      </c>
      <c r="C911" t="s">
        <v>215</v>
      </c>
    </row>
    <row r="912" spans="1:3" x14ac:dyDescent="0.3">
      <c r="A912">
        <v>909</v>
      </c>
      <c r="B912" t="s">
        <v>216</v>
      </c>
      <c r="C912" t="s">
        <v>215</v>
      </c>
    </row>
    <row r="913" spans="1:3" x14ac:dyDescent="0.3">
      <c r="A913">
        <v>910</v>
      </c>
      <c r="B913" t="s">
        <v>216</v>
      </c>
      <c r="C913" t="s">
        <v>215</v>
      </c>
    </row>
    <row r="914" spans="1:3" x14ac:dyDescent="0.3">
      <c r="A914">
        <v>911</v>
      </c>
      <c r="B914" t="s">
        <v>216</v>
      </c>
      <c r="C914" t="s">
        <v>215</v>
      </c>
    </row>
    <row r="915" spans="1:3" x14ac:dyDescent="0.3">
      <c r="A915">
        <v>912</v>
      </c>
      <c r="B915" t="s">
        <v>216</v>
      </c>
      <c r="C915" t="s">
        <v>215</v>
      </c>
    </row>
    <row r="916" spans="1:3" x14ac:dyDescent="0.3">
      <c r="A916">
        <v>913</v>
      </c>
      <c r="B916" t="s">
        <v>216</v>
      </c>
      <c r="C916" t="s">
        <v>215</v>
      </c>
    </row>
    <row r="917" spans="1:3" x14ac:dyDescent="0.3">
      <c r="A917">
        <v>914</v>
      </c>
      <c r="B917" t="s">
        <v>216</v>
      </c>
      <c r="C917" t="s">
        <v>215</v>
      </c>
    </row>
    <row r="918" spans="1:3" x14ac:dyDescent="0.3">
      <c r="A918">
        <v>915</v>
      </c>
      <c r="B918" t="s">
        <v>216</v>
      </c>
      <c r="C918" t="s">
        <v>215</v>
      </c>
    </row>
    <row r="919" spans="1:3" x14ac:dyDescent="0.3">
      <c r="A919">
        <v>916</v>
      </c>
      <c r="B919" t="s">
        <v>216</v>
      </c>
      <c r="C919" t="s">
        <v>215</v>
      </c>
    </row>
    <row r="920" spans="1:3" x14ac:dyDescent="0.3">
      <c r="A920">
        <v>917</v>
      </c>
      <c r="B920" t="s">
        <v>216</v>
      </c>
      <c r="C920" t="s">
        <v>215</v>
      </c>
    </row>
    <row r="921" spans="1:3" x14ac:dyDescent="0.3">
      <c r="A921">
        <v>918</v>
      </c>
      <c r="B921" t="s">
        <v>216</v>
      </c>
      <c r="C921" t="s">
        <v>215</v>
      </c>
    </row>
    <row r="922" spans="1:3" x14ac:dyDescent="0.3">
      <c r="A922">
        <v>919</v>
      </c>
      <c r="B922" t="s">
        <v>216</v>
      </c>
      <c r="C922" t="s">
        <v>215</v>
      </c>
    </row>
    <row r="923" spans="1:3" x14ac:dyDescent="0.3">
      <c r="A923">
        <v>920</v>
      </c>
      <c r="B923" t="s">
        <v>216</v>
      </c>
      <c r="C923" t="s">
        <v>215</v>
      </c>
    </row>
    <row r="924" spans="1:3" x14ac:dyDescent="0.3">
      <c r="A924">
        <v>921</v>
      </c>
      <c r="B924" t="s">
        <v>216</v>
      </c>
      <c r="C924" t="s">
        <v>215</v>
      </c>
    </row>
    <row r="925" spans="1:3" x14ac:dyDescent="0.3">
      <c r="A925">
        <v>922</v>
      </c>
      <c r="B925" t="s">
        <v>216</v>
      </c>
      <c r="C925" t="s">
        <v>215</v>
      </c>
    </row>
    <row r="926" spans="1:3" x14ac:dyDescent="0.3">
      <c r="A926">
        <v>923</v>
      </c>
      <c r="B926" t="s">
        <v>216</v>
      </c>
      <c r="C926" t="s">
        <v>215</v>
      </c>
    </row>
    <row r="927" spans="1:3" x14ac:dyDescent="0.3">
      <c r="A927">
        <v>924</v>
      </c>
      <c r="B927" t="s">
        <v>216</v>
      </c>
      <c r="C927" t="s">
        <v>215</v>
      </c>
    </row>
    <row r="928" spans="1:3" x14ac:dyDescent="0.3">
      <c r="A928">
        <v>925</v>
      </c>
      <c r="B928" t="s">
        <v>216</v>
      </c>
      <c r="C928" t="s">
        <v>215</v>
      </c>
    </row>
    <row r="929" spans="1:3" x14ac:dyDescent="0.3">
      <c r="A929">
        <v>926</v>
      </c>
      <c r="B929" t="s">
        <v>216</v>
      </c>
      <c r="C929" t="s">
        <v>215</v>
      </c>
    </row>
    <row r="930" spans="1:3" x14ac:dyDescent="0.3">
      <c r="A930">
        <v>927</v>
      </c>
      <c r="B930" t="s">
        <v>216</v>
      </c>
      <c r="C930" t="s">
        <v>215</v>
      </c>
    </row>
    <row r="931" spans="1:3" x14ac:dyDescent="0.3">
      <c r="A931">
        <v>928</v>
      </c>
      <c r="B931" t="s">
        <v>216</v>
      </c>
      <c r="C931" t="s">
        <v>215</v>
      </c>
    </row>
    <row r="932" spans="1:3" x14ac:dyDescent="0.3">
      <c r="A932">
        <v>929</v>
      </c>
      <c r="B932" t="s">
        <v>216</v>
      </c>
      <c r="C932" t="s">
        <v>215</v>
      </c>
    </row>
    <row r="933" spans="1:3" x14ac:dyDescent="0.3">
      <c r="A933">
        <v>930</v>
      </c>
      <c r="B933" t="s">
        <v>216</v>
      </c>
      <c r="C933" t="s">
        <v>215</v>
      </c>
    </row>
    <row r="934" spans="1:3" x14ac:dyDescent="0.3">
      <c r="A934">
        <v>931</v>
      </c>
      <c r="B934" t="s">
        <v>216</v>
      </c>
      <c r="C934" t="s">
        <v>215</v>
      </c>
    </row>
    <row r="935" spans="1:3" x14ac:dyDescent="0.3">
      <c r="A935">
        <v>932</v>
      </c>
      <c r="B935" t="s">
        <v>216</v>
      </c>
      <c r="C935" t="s">
        <v>215</v>
      </c>
    </row>
    <row r="936" spans="1:3" x14ac:dyDescent="0.3">
      <c r="A936">
        <v>933</v>
      </c>
      <c r="B936" t="s">
        <v>216</v>
      </c>
      <c r="C936" t="s">
        <v>215</v>
      </c>
    </row>
    <row r="937" spans="1:3" x14ac:dyDescent="0.3">
      <c r="A937">
        <v>934</v>
      </c>
      <c r="B937" t="s">
        <v>216</v>
      </c>
      <c r="C937" t="s">
        <v>215</v>
      </c>
    </row>
    <row r="938" spans="1:3" x14ac:dyDescent="0.3">
      <c r="A938">
        <v>935</v>
      </c>
      <c r="B938" t="s">
        <v>216</v>
      </c>
      <c r="C938" t="s">
        <v>215</v>
      </c>
    </row>
    <row r="939" spans="1:3" x14ac:dyDescent="0.3">
      <c r="A939">
        <v>936</v>
      </c>
      <c r="B939" t="s">
        <v>216</v>
      </c>
      <c r="C939" t="s">
        <v>215</v>
      </c>
    </row>
    <row r="940" spans="1:3" x14ac:dyDescent="0.3">
      <c r="A940">
        <v>937</v>
      </c>
      <c r="B940" t="s">
        <v>216</v>
      </c>
      <c r="C940" t="s">
        <v>215</v>
      </c>
    </row>
    <row r="941" spans="1:3" x14ac:dyDescent="0.3">
      <c r="A941">
        <v>938</v>
      </c>
      <c r="B941" t="s">
        <v>216</v>
      </c>
      <c r="C941" t="s">
        <v>215</v>
      </c>
    </row>
    <row r="942" spans="1:3" x14ac:dyDescent="0.3">
      <c r="A942">
        <v>939</v>
      </c>
      <c r="B942" t="s">
        <v>216</v>
      </c>
      <c r="C942" t="s">
        <v>215</v>
      </c>
    </row>
    <row r="943" spans="1:3" x14ac:dyDescent="0.3">
      <c r="A943">
        <v>940</v>
      </c>
      <c r="B943" t="s">
        <v>216</v>
      </c>
      <c r="C943" t="s">
        <v>215</v>
      </c>
    </row>
    <row r="944" spans="1:3" x14ac:dyDescent="0.3">
      <c r="A944">
        <v>941</v>
      </c>
      <c r="B944" t="s">
        <v>216</v>
      </c>
      <c r="C944" t="s">
        <v>215</v>
      </c>
    </row>
    <row r="945" spans="1:3" x14ac:dyDescent="0.3">
      <c r="A945">
        <v>942</v>
      </c>
      <c r="B945" t="s">
        <v>216</v>
      </c>
      <c r="C945" t="s">
        <v>215</v>
      </c>
    </row>
    <row r="946" spans="1:3" x14ac:dyDescent="0.3">
      <c r="A946">
        <v>943</v>
      </c>
      <c r="B946" t="s">
        <v>216</v>
      </c>
      <c r="C946" t="s">
        <v>215</v>
      </c>
    </row>
    <row r="947" spans="1:3" x14ac:dyDescent="0.3">
      <c r="A947">
        <v>944</v>
      </c>
      <c r="B947" t="s">
        <v>216</v>
      </c>
      <c r="C947" t="s">
        <v>215</v>
      </c>
    </row>
    <row r="948" spans="1:3" x14ac:dyDescent="0.3">
      <c r="A948">
        <v>945</v>
      </c>
      <c r="B948" t="s">
        <v>216</v>
      </c>
      <c r="C948" t="s">
        <v>215</v>
      </c>
    </row>
    <row r="949" spans="1:3" x14ac:dyDescent="0.3">
      <c r="A949">
        <v>946</v>
      </c>
      <c r="B949" t="s">
        <v>216</v>
      </c>
      <c r="C949" t="s">
        <v>215</v>
      </c>
    </row>
    <row r="950" spans="1:3" x14ac:dyDescent="0.3">
      <c r="A950">
        <v>947</v>
      </c>
      <c r="B950" t="s">
        <v>216</v>
      </c>
      <c r="C950" t="s">
        <v>215</v>
      </c>
    </row>
    <row r="951" spans="1:3" x14ac:dyDescent="0.3">
      <c r="A951">
        <v>948</v>
      </c>
      <c r="B951" t="s">
        <v>216</v>
      </c>
      <c r="C951" t="s">
        <v>215</v>
      </c>
    </row>
    <row r="952" spans="1:3" x14ac:dyDescent="0.3">
      <c r="A952">
        <v>949</v>
      </c>
      <c r="B952" t="s">
        <v>216</v>
      </c>
      <c r="C952" t="s">
        <v>215</v>
      </c>
    </row>
    <row r="953" spans="1:3" x14ac:dyDescent="0.3">
      <c r="A953">
        <v>950</v>
      </c>
      <c r="B953" t="s">
        <v>216</v>
      </c>
      <c r="C953" t="s">
        <v>215</v>
      </c>
    </row>
    <row r="954" spans="1:3" x14ac:dyDescent="0.3">
      <c r="A954">
        <v>951</v>
      </c>
      <c r="B954" t="s">
        <v>216</v>
      </c>
      <c r="C954" t="s">
        <v>215</v>
      </c>
    </row>
    <row r="955" spans="1:3" x14ac:dyDescent="0.3">
      <c r="A955">
        <v>952</v>
      </c>
      <c r="B955" t="s">
        <v>216</v>
      </c>
      <c r="C955" t="s">
        <v>215</v>
      </c>
    </row>
    <row r="956" spans="1:3" x14ac:dyDescent="0.3">
      <c r="A956">
        <v>953</v>
      </c>
      <c r="B956" t="s">
        <v>216</v>
      </c>
      <c r="C956" t="s">
        <v>215</v>
      </c>
    </row>
    <row r="957" spans="1:3" x14ac:dyDescent="0.3">
      <c r="A957">
        <v>954</v>
      </c>
      <c r="B957" t="s">
        <v>216</v>
      </c>
      <c r="C957" t="s">
        <v>215</v>
      </c>
    </row>
    <row r="958" spans="1:3" x14ac:dyDescent="0.3">
      <c r="A958">
        <v>955</v>
      </c>
      <c r="B958" t="s">
        <v>216</v>
      </c>
      <c r="C958" t="s">
        <v>215</v>
      </c>
    </row>
    <row r="959" spans="1:3" x14ac:dyDescent="0.3">
      <c r="A959">
        <v>956</v>
      </c>
      <c r="B959" t="s">
        <v>216</v>
      </c>
      <c r="C959" t="s">
        <v>215</v>
      </c>
    </row>
    <row r="960" spans="1:3" x14ac:dyDescent="0.3">
      <c r="A960">
        <v>957</v>
      </c>
      <c r="B960" t="s">
        <v>216</v>
      </c>
      <c r="C960" t="s">
        <v>215</v>
      </c>
    </row>
    <row r="961" spans="1:3" x14ac:dyDescent="0.3">
      <c r="A961">
        <v>958</v>
      </c>
      <c r="B961" t="s">
        <v>216</v>
      </c>
      <c r="C961" t="s">
        <v>215</v>
      </c>
    </row>
    <row r="962" spans="1:3" x14ac:dyDescent="0.3">
      <c r="A962">
        <v>959</v>
      </c>
      <c r="B962" t="s">
        <v>216</v>
      </c>
      <c r="C962" t="s">
        <v>215</v>
      </c>
    </row>
    <row r="963" spans="1:3" x14ac:dyDescent="0.3">
      <c r="A963">
        <v>960</v>
      </c>
      <c r="B963" t="s">
        <v>216</v>
      </c>
      <c r="C963" t="s">
        <v>215</v>
      </c>
    </row>
    <row r="964" spans="1:3" x14ac:dyDescent="0.3">
      <c r="A964">
        <v>961</v>
      </c>
      <c r="B964" t="s">
        <v>216</v>
      </c>
      <c r="C964" t="s">
        <v>215</v>
      </c>
    </row>
    <row r="965" spans="1:3" x14ac:dyDescent="0.3">
      <c r="A965">
        <v>962</v>
      </c>
      <c r="B965" t="s">
        <v>216</v>
      </c>
      <c r="C965" t="s">
        <v>215</v>
      </c>
    </row>
    <row r="966" spans="1:3" x14ac:dyDescent="0.3">
      <c r="A966">
        <v>963</v>
      </c>
      <c r="B966" t="s">
        <v>216</v>
      </c>
      <c r="C966" t="s">
        <v>215</v>
      </c>
    </row>
    <row r="967" spans="1:3" x14ac:dyDescent="0.3">
      <c r="A967">
        <v>964</v>
      </c>
      <c r="B967" t="s">
        <v>216</v>
      </c>
      <c r="C967" t="s">
        <v>215</v>
      </c>
    </row>
    <row r="968" spans="1:3" x14ac:dyDescent="0.3">
      <c r="A968">
        <v>965</v>
      </c>
      <c r="B968" t="s">
        <v>216</v>
      </c>
      <c r="C968" t="s">
        <v>215</v>
      </c>
    </row>
    <row r="969" spans="1:3" x14ac:dyDescent="0.3">
      <c r="A969">
        <v>966</v>
      </c>
      <c r="B969" t="s">
        <v>216</v>
      </c>
      <c r="C969" t="s">
        <v>215</v>
      </c>
    </row>
    <row r="970" spans="1:3" x14ac:dyDescent="0.3">
      <c r="A970">
        <v>967</v>
      </c>
      <c r="B970" t="s">
        <v>216</v>
      </c>
      <c r="C970" t="s">
        <v>215</v>
      </c>
    </row>
    <row r="971" spans="1:3" x14ac:dyDescent="0.3">
      <c r="A971">
        <v>968</v>
      </c>
      <c r="B971" t="s">
        <v>216</v>
      </c>
      <c r="C971" t="s">
        <v>215</v>
      </c>
    </row>
    <row r="972" spans="1:3" x14ac:dyDescent="0.3">
      <c r="A972">
        <v>969</v>
      </c>
      <c r="B972" t="s">
        <v>216</v>
      </c>
      <c r="C972" t="s">
        <v>215</v>
      </c>
    </row>
    <row r="973" spans="1:3" x14ac:dyDescent="0.3">
      <c r="A973">
        <v>970</v>
      </c>
      <c r="B973" t="s">
        <v>216</v>
      </c>
      <c r="C973" t="s">
        <v>215</v>
      </c>
    </row>
    <row r="974" spans="1:3" x14ac:dyDescent="0.3">
      <c r="A974">
        <v>971</v>
      </c>
      <c r="B974" t="s">
        <v>216</v>
      </c>
      <c r="C974" t="s">
        <v>215</v>
      </c>
    </row>
    <row r="975" spans="1:3" x14ac:dyDescent="0.3">
      <c r="A975">
        <v>972</v>
      </c>
      <c r="B975" t="s">
        <v>216</v>
      </c>
      <c r="C975" t="s">
        <v>215</v>
      </c>
    </row>
    <row r="976" spans="1:3" x14ac:dyDescent="0.3">
      <c r="A976">
        <v>973</v>
      </c>
      <c r="B976" t="s">
        <v>216</v>
      </c>
      <c r="C976" t="s">
        <v>215</v>
      </c>
    </row>
    <row r="977" spans="1:3" x14ac:dyDescent="0.3">
      <c r="A977">
        <v>974</v>
      </c>
      <c r="B977" t="s">
        <v>216</v>
      </c>
      <c r="C977" t="s">
        <v>215</v>
      </c>
    </row>
    <row r="978" spans="1:3" x14ac:dyDescent="0.3">
      <c r="A978">
        <v>975</v>
      </c>
      <c r="B978" t="s">
        <v>216</v>
      </c>
      <c r="C978" t="s">
        <v>215</v>
      </c>
    </row>
    <row r="979" spans="1:3" x14ac:dyDescent="0.3">
      <c r="A979">
        <v>976</v>
      </c>
      <c r="B979" t="s">
        <v>216</v>
      </c>
      <c r="C979" t="s">
        <v>215</v>
      </c>
    </row>
    <row r="980" spans="1:3" x14ac:dyDescent="0.3">
      <c r="A980">
        <v>977</v>
      </c>
      <c r="B980" t="s">
        <v>216</v>
      </c>
      <c r="C980" t="s">
        <v>215</v>
      </c>
    </row>
    <row r="981" spans="1:3" x14ac:dyDescent="0.3">
      <c r="A981">
        <v>978</v>
      </c>
      <c r="B981" t="s">
        <v>216</v>
      </c>
      <c r="C981" t="s">
        <v>215</v>
      </c>
    </row>
    <row r="982" spans="1:3" x14ac:dyDescent="0.3">
      <c r="A982">
        <v>979</v>
      </c>
      <c r="B982" t="s">
        <v>216</v>
      </c>
      <c r="C982" t="s">
        <v>215</v>
      </c>
    </row>
    <row r="983" spans="1:3" x14ac:dyDescent="0.3">
      <c r="A983">
        <v>980</v>
      </c>
      <c r="B983" t="s">
        <v>216</v>
      </c>
      <c r="C983" t="s">
        <v>215</v>
      </c>
    </row>
    <row r="984" spans="1:3" x14ac:dyDescent="0.3">
      <c r="A984">
        <v>981</v>
      </c>
      <c r="B984" t="s">
        <v>216</v>
      </c>
      <c r="C984" t="s">
        <v>215</v>
      </c>
    </row>
    <row r="985" spans="1:3" x14ac:dyDescent="0.3">
      <c r="A985">
        <v>982</v>
      </c>
      <c r="B985" t="s">
        <v>216</v>
      </c>
      <c r="C985" t="s">
        <v>215</v>
      </c>
    </row>
    <row r="986" spans="1:3" x14ac:dyDescent="0.3">
      <c r="A986">
        <v>983</v>
      </c>
      <c r="B986" t="s">
        <v>216</v>
      </c>
      <c r="C986" t="s">
        <v>215</v>
      </c>
    </row>
    <row r="987" spans="1:3" x14ac:dyDescent="0.3">
      <c r="A987">
        <v>984</v>
      </c>
      <c r="B987" t="s">
        <v>216</v>
      </c>
      <c r="C987" t="s">
        <v>215</v>
      </c>
    </row>
    <row r="988" spans="1:3" x14ac:dyDescent="0.3">
      <c r="A988">
        <v>985</v>
      </c>
      <c r="B988" t="s">
        <v>216</v>
      </c>
      <c r="C988" t="s">
        <v>215</v>
      </c>
    </row>
    <row r="989" spans="1:3" x14ac:dyDescent="0.3">
      <c r="A989">
        <v>986</v>
      </c>
      <c r="B989" t="s">
        <v>216</v>
      </c>
      <c r="C989" t="s">
        <v>215</v>
      </c>
    </row>
    <row r="990" spans="1:3" x14ac:dyDescent="0.3">
      <c r="A990">
        <v>987</v>
      </c>
      <c r="B990" t="s">
        <v>216</v>
      </c>
      <c r="C990" t="s">
        <v>215</v>
      </c>
    </row>
    <row r="991" spans="1:3" x14ac:dyDescent="0.3">
      <c r="A991">
        <v>988</v>
      </c>
      <c r="B991" t="s">
        <v>216</v>
      </c>
      <c r="C991" t="s">
        <v>215</v>
      </c>
    </row>
    <row r="992" spans="1:3" x14ac:dyDescent="0.3">
      <c r="A992">
        <v>989</v>
      </c>
      <c r="B992" t="s">
        <v>216</v>
      </c>
      <c r="C992" t="s">
        <v>215</v>
      </c>
    </row>
    <row r="993" spans="1:3" x14ac:dyDescent="0.3">
      <c r="A993">
        <v>990</v>
      </c>
      <c r="B993" t="s">
        <v>216</v>
      </c>
      <c r="C993" t="s">
        <v>215</v>
      </c>
    </row>
    <row r="994" spans="1:3" x14ac:dyDescent="0.3">
      <c r="A994">
        <v>991</v>
      </c>
      <c r="B994" t="s">
        <v>216</v>
      </c>
      <c r="C994" t="s">
        <v>215</v>
      </c>
    </row>
    <row r="995" spans="1:3" x14ac:dyDescent="0.3">
      <c r="A995">
        <v>992</v>
      </c>
      <c r="B995" t="s">
        <v>216</v>
      </c>
      <c r="C995" t="s">
        <v>215</v>
      </c>
    </row>
    <row r="996" spans="1:3" x14ac:dyDescent="0.3">
      <c r="A996">
        <v>993</v>
      </c>
      <c r="B996" t="s">
        <v>216</v>
      </c>
      <c r="C996" t="s">
        <v>215</v>
      </c>
    </row>
    <row r="997" spans="1:3" x14ac:dyDescent="0.3">
      <c r="A997">
        <v>994</v>
      </c>
      <c r="B997" t="s">
        <v>216</v>
      </c>
      <c r="C997" t="s">
        <v>215</v>
      </c>
    </row>
    <row r="998" spans="1:3" x14ac:dyDescent="0.3">
      <c r="A998">
        <v>995</v>
      </c>
      <c r="B998" t="s">
        <v>216</v>
      </c>
      <c r="C998" t="s">
        <v>215</v>
      </c>
    </row>
    <row r="999" spans="1:3" x14ac:dyDescent="0.3">
      <c r="A999">
        <v>996</v>
      </c>
      <c r="B999" t="s">
        <v>216</v>
      </c>
      <c r="C999" t="s">
        <v>215</v>
      </c>
    </row>
    <row r="1000" spans="1:3" x14ac:dyDescent="0.3">
      <c r="A1000">
        <v>997</v>
      </c>
      <c r="B1000" t="s">
        <v>216</v>
      </c>
      <c r="C1000" t="s">
        <v>215</v>
      </c>
    </row>
    <row r="1001" spans="1:3" x14ac:dyDescent="0.3">
      <c r="A1001">
        <v>998</v>
      </c>
      <c r="B1001" t="s">
        <v>216</v>
      </c>
      <c r="C1001" t="s">
        <v>215</v>
      </c>
    </row>
    <row r="1002" spans="1:3" x14ac:dyDescent="0.3">
      <c r="A1002">
        <v>999</v>
      </c>
      <c r="B1002" t="s">
        <v>216</v>
      </c>
      <c r="C1002" t="s">
        <v>215</v>
      </c>
    </row>
    <row r="1003" spans="1:3" x14ac:dyDescent="0.3">
      <c r="A1003">
        <v>1000</v>
      </c>
      <c r="B1003" t="s">
        <v>216</v>
      </c>
      <c r="C1003" t="s">
        <v>215</v>
      </c>
    </row>
    <row r="1004" spans="1:3" x14ac:dyDescent="0.3">
      <c r="A1004">
        <v>1001</v>
      </c>
      <c r="B1004" t="s">
        <v>216</v>
      </c>
      <c r="C1004" t="s">
        <v>215</v>
      </c>
    </row>
    <row r="1005" spans="1:3" x14ac:dyDescent="0.3">
      <c r="A1005">
        <v>1002</v>
      </c>
      <c r="B1005" t="s">
        <v>216</v>
      </c>
      <c r="C1005" t="s">
        <v>215</v>
      </c>
    </row>
    <row r="1006" spans="1:3" x14ac:dyDescent="0.3">
      <c r="A1006">
        <v>1003</v>
      </c>
      <c r="B1006" t="s">
        <v>216</v>
      </c>
      <c r="C1006" t="s">
        <v>215</v>
      </c>
    </row>
    <row r="1007" spans="1:3" x14ac:dyDescent="0.3">
      <c r="A1007">
        <v>1004</v>
      </c>
      <c r="B1007" t="s">
        <v>216</v>
      </c>
      <c r="C1007" t="s">
        <v>215</v>
      </c>
    </row>
    <row r="1008" spans="1:3" x14ac:dyDescent="0.3">
      <c r="A1008">
        <v>1005</v>
      </c>
      <c r="B1008" t="s">
        <v>216</v>
      </c>
      <c r="C1008" t="s">
        <v>215</v>
      </c>
    </row>
    <row r="1009" spans="1:3" x14ac:dyDescent="0.3">
      <c r="A1009">
        <v>1006</v>
      </c>
      <c r="B1009" t="s">
        <v>216</v>
      </c>
      <c r="C1009" t="s">
        <v>215</v>
      </c>
    </row>
    <row r="1010" spans="1:3" x14ac:dyDescent="0.3">
      <c r="A1010">
        <v>1007</v>
      </c>
      <c r="B1010" t="s">
        <v>216</v>
      </c>
      <c r="C1010" t="s">
        <v>215</v>
      </c>
    </row>
    <row r="1011" spans="1:3" x14ac:dyDescent="0.3">
      <c r="A1011">
        <v>1008</v>
      </c>
      <c r="B1011" t="s">
        <v>216</v>
      </c>
      <c r="C1011" t="s">
        <v>215</v>
      </c>
    </row>
    <row r="1012" spans="1:3" x14ac:dyDescent="0.3">
      <c r="A1012">
        <v>1009</v>
      </c>
      <c r="B1012" t="s">
        <v>216</v>
      </c>
      <c r="C1012" t="s">
        <v>215</v>
      </c>
    </row>
    <row r="1013" spans="1:3" x14ac:dyDescent="0.3">
      <c r="A1013">
        <v>1010</v>
      </c>
      <c r="B1013" t="s">
        <v>216</v>
      </c>
      <c r="C1013" t="s">
        <v>215</v>
      </c>
    </row>
    <row r="1014" spans="1:3" x14ac:dyDescent="0.3">
      <c r="A1014">
        <v>1011</v>
      </c>
      <c r="B1014" t="s">
        <v>216</v>
      </c>
      <c r="C1014" t="s">
        <v>215</v>
      </c>
    </row>
    <row r="1015" spans="1:3" x14ac:dyDescent="0.3">
      <c r="A1015">
        <v>1012</v>
      </c>
      <c r="B1015" t="s">
        <v>216</v>
      </c>
      <c r="C1015" t="s">
        <v>215</v>
      </c>
    </row>
    <row r="1016" spans="1:3" x14ac:dyDescent="0.3">
      <c r="A1016">
        <v>1013</v>
      </c>
      <c r="B1016" t="s">
        <v>216</v>
      </c>
      <c r="C1016" t="s">
        <v>215</v>
      </c>
    </row>
    <row r="1017" spans="1:3" x14ac:dyDescent="0.3">
      <c r="A1017">
        <v>1014</v>
      </c>
      <c r="B1017" t="s">
        <v>216</v>
      </c>
      <c r="C1017" t="s">
        <v>215</v>
      </c>
    </row>
    <row r="1018" spans="1:3" x14ac:dyDescent="0.3">
      <c r="A1018">
        <v>1015</v>
      </c>
      <c r="B1018" t="s">
        <v>216</v>
      </c>
      <c r="C1018" t="s">
        <v>215</v>
      </c>
    </row>
    <row r="1019" spans="1:3" x14ac:dyDescent="0.3">
      <c r="A1019">
        <v>1016</v>
      </c>
      <c r="B1019" t="s">
        <v>216</v>
      </c>
      <c r="C1019" t="s">
        <v>215</v>
      </c>
    </row>
    <row r="1020" spans="1:3" x14ac:dyDescent="0.3">
      <c r="A1020">
        <v>1017</v>
      </c>
      <c r="B1020" t="s">
        <v>216</v>
      </c>
      <c r="C1020" t="s">
        <v>215</v>
      </c>
    </row>
    <row r="1021" spans="1:3" x14ac:dyDescent="0.3">
      <c r="A1021">
        <v>1018</v>
      </c>
      <c r="B1021" t="s">
        <v>216</v>
      </c>
      <c r="C1021" t="s">
        <v>215</v>
      </c>
    </row>
    <row r="1022" spans="1:3" x14ac:dyDescent="0.3">
      <c r="A1022">
        <v>1019</v>
      </c>
      <c r="B1022" t="s">
        <v>216</v>
      </c>
      <c r="C1022" t="s">
        <v>215</v>
      </c>
    </row>
    <row r="1023" spans="1:3" x14ac:dyDescent="0.3">
      <c r="A1023">
        <v>1020</v>
      </c>
      <c r="B1023" t="s">
        <v>216</v>
      </c>
      <c r="C1023" t="s">
        <v>215</v>
      </c>
    </row>
    <row r="1024" spans="1:3" x14ac:dyDescent="0.3">
      <c r="A1024">
        <v>1021</v>
      </c>
      <c r="B1024" t="s">
        <v>216</v>
      </c>
      <c r="C1024" t="s">
        <v>215</v>
      </c>
    </row>
    <row r="1025" spans="1:3" x14ac:dyDescent="0.3">
      <c r="A1025">
        <v>1022</v>
      </c>
      <c r="B1025" t="s">
        <v>216</v>
      </c>
      <c r="C1025" t="s">
        <v>215</v>
      </c>
    </row>
    <row r="1026" spans="1:3" x14ac:dyDescent="0.3">
      <c r="A1026">
        <v>1023</v>
      </c>
      <c r="B1026" t="s">
        <v>216</v>
      </c>
      <c r="C1026" t="s">
        <v>215</v>
      </c>
    </row>
    <row r="1027" spans="1:3" x14ac:dyDescent="0.3">
      <c r="A1027">
        <v>1024</v>
      </c>
      <c r="B1027" t="s">
        <v>216</v>
      </c>
      <c r="C1027" t="s">
        <v>215</v>
      </c>
    </row>
    <row r="1028" spans="1:3" x14ac:dyDescent="0.3">
      <c r="A1028">
        <v>1025</v>
      </c>
      <c r="B1028" t="s">
        <v>216</v>
      </c>
      <c r="C1028" t="s">
        <v>215</v>
      </c>
    </row>
    <row r="1029" spans="1:3" x14ac:dyDescent="0.3">
      <c r="A1029">
        <v>1026</v>
      </c>
      <c r="B1029" t="s">
        <v>216</v>
      </c>
      <c r="C1029" t="s">
        <v>215</v>
      </c>
    </row>
    <row r="1030" spans="1:3" x14ac:dyDescent="0.3">
      <c r="A1030">
        <v>1027</v>
      </c>
      <c r="B1030" t="s">
        <v>216</v>
      </c>
      <c r="C1030" t="s">
        <v>215</v>
      </c>
    </row>
    <row r="1031" spans="1:3" x14ac:dyDescent="0.3">
      <c r="A1031">
        <v>1028</v>
      </c>
      <c r="B1031" t="s">
        <v>216</v>
      </c>
      <c r="C1031" t="s">
        <v>215</v>
      </c>
    </row>
    <row r="1032" spans="1:3" x14ac:dyDescent="0.3">
      <c r="A1032">
        <v>1029</v>
      </c>
      <c r="B1032" t="s">
        <v>216</v>
      </c>
      <c r="C1032" t="s">
        <v>215</v>
      </c>
    </row>
    <row r="1033" spans="1:3" x14ac:dyDescent="0.3">
      <c r="A1033">
        <v>1030</v>
      </c>
      <c r="B1033" t="s">
        <v>216</v>
      </c>
      <c r="C1033" t="s">
        <v>215</v>
      </c>
    </row>
    <row r="1034" spans="1:3" x14ac:dyDescent="0.3">
      <c r="A1034">
        <v>1031</v>
      </c>
      <c r="B1034" t="s">
        <v>216</v>
      </c>
      <c r="C1034" t="s">
        <v>215</v>
      </c>
    </row>
    <row r="1035" spans="1:3" x14ac:dyDescent="0.3">
      <c r="A1035">
        <v>1032</v>
      </c>
      <c r="B1035" t="s">
        <v>216</v>
      </c>
      <c r="C1035" t="s">
        <v>215</v>
      </c>
    </row>
    <row r="1036" spans="1:3" x14ac:dyDescent="0.3">
      <c r="A1036">
        <v>1033</v>
      </c>
      <c r="B1036" t="s">
        <v>216</v>
      </c>
      <c r="C1036" t="s">
        <v>215</v>
      </c>
    </row>
    <row r="1037" spans="1:3" x14ac:dyDescent="0.3">
      <c r="A1037">
        <v>1034</v>
      </c>
      <c r="B1037" t="s">
        <v>216</v>
      </c>
      <c r="C1037" t="s">
        <v>215</v>
      </c>
    </row>
    <row r="1038" spans="1:3" x14ac:dyDescent="0.3">
      <c r="A1038">
        <v>1035</v>
      </c>
      <c r="B1038" t="s">
        <v>216</v>
      </c>
      <c r="C1038" t="s">
        <v>215</v>
      </c>
    </row>
    <row r="1039" spans="1:3" x14ac:dyDescent="0.3">
      <c r="A1039">
        <v>1036</v>
      </c>
      <c r="B1039" t="s">
        <v>216</v>
      </c>
      <c r="C1039" t="s">
        <v>215</v>
      </c>
    </row>
    <row r="1040" spans="1:3" x14ac:dyDescent="0.3">
      <c r="A1040">
        <v>1037</v>
      </c>
      <c r="B1040" t="s">
        <v>216</v>
      </c>
      <c r="C1040" t="s">
        <v>215</v>
      </c>
    </row>
    <row r="1041" spans="1:3" x14ac:dyDescent="0.3">
      <c r="A1041">
        <v>1038</v>
      </c>
      <c r="B1041" t="s">
        <v>216</v>
      </c>
      <c r="C1041" t="s">
        <v>215</v>
      </c>
    </row>
    <row r="1042" spans="1:3" x14ac:dyDescent="0.3">
      <c r="A1042">
        <v>1039</v>
      </c>
      <c r="B1042" t="s">
        <v>216</v>
      </c>
      <c r="C1042" t="s">
        <v>215</v>
      </c>
    </row>
    <row r="1043" spans="1:3" x14ac:dyDescent="0.3">
      <c r="A1043">
        <v>1040</v>
      </c>
      <c r="B1043" t="s">
        <v>216</v>
      </c>
      <c r="C1043" t="s">
        <v>215</v>
      </c>
    </row>
    <row r="1044" spans="1:3" x14ac:dyDescent="0.3">
      <c r="A1044">
        <v>1041</v>
      </c>
      <c r="B1044" t="s">
        <v>216</v>
      </c>
      <c r="C1044" t="s">
        <v>215</v>
      </c>
    </row>
    <row r="1045" spans="1:3" x14ac:dyDescent="0.3">
      <c r="A1045">
        <v>1042</v>
      </c>
      <c r="B1045" t="s">
        <v>216</v>
      </c>
      <c r="C1045" t="s">
        <v>215</v>
      </c>
    </row>
    <row r="1046" spans="1:3" x14ac:dyDescent="0.3">
      <c r="A1046">
        <v>1043</v>
      </c>
      <c r="B1046" t="s">
        <v>216</v>
      </c>
      <c r="C1046" t="s">
        <v>215</v>
      </c>
    </row>
    <row r="1047" spans="1:3" x14ac:dyDescent="0.3">
      <c r="A1047">
        <v>1044</v>
      </c>
      <c r="B1047" t="s">
        <v>216</v>
      </c>
      <c r="C1047" t="s">
        <v>215</v>
      </c>
    </row>
    <row r="1048" spans="1:3" x14ac:dyDescent="0.3">
      <c r="A1048">
        <v>1045</v>
      </c>
      <c r="B1048" t="s">
        <v>216</v>
      </c>
      <c r="C1048" t="s">
        <v>215</v>
      </c>
    </row>
    <row r="1049" spans="1:3" x14ac:dyDescent="0.3">
      <c r="A1049">
        <v>1046</v>
      </c>
      <c r="B1049" t="s">
        <v>216</v>
      </c>
      <c r="C1049" t="s">
        <v>215</v>
      </c>
    </row>
    <row r="1050" spans="1:3" x14ac:dyDescent="0.3">
      <c r="A1050">
        <v>1047</v>
      </c>
      <c r="B1050" t="s">
        <v>216</v>
      </c>
      <c r="C1050" t="s">
        <v>215</v>
      </c>
    </row>
    <row r="1051" spans="1:3" x14ac:dyDescent="0.3">
      <c r="A1051">
        <v>1048</v>
      </c>
      <c r="B1051" t="s">
        <v>216</v>
      </c>
      <c r="C1051" t="s">
        <v>215</v>
      </c>
    </row>
    <row r="1052" spans="1:3" x14ac:dyDescent="0.3">
      <c r="A1052">
        <v>1049</v>
      </c>
      <c r="B1052" t="s">
        <v>216</v>
      </c>
      <c r="C1052" t="s">
        <v>215</v>
      </c>
    </row>
    <row r="1053" spans="1:3" x14ac:dyDescent="0.3">
      <c r="A1053">
        <v>1050</v>
      </c>
      <c r="B1053" t="s">
        <v>216</v>
      </c>
      <c r="C1053" t="s">
        <v>215</v>
      </c>
    </row>
    <row r="1054" spans="1:3" x14ac:dyDescent="0.3">
      <c r="A1054">
        <v>1051</v>
      </c>
      <c r="B1054" t="s">
        <v>216</v>
      </c>
      <c r="C1054" t="s">
        <v>215</v>
      </c>
    </row>
    <row r="1055" spans="1:3" x14ac:dyDescent="0.3">
      <c r="A1055">
        <v>1052</v>
      </c>
      <c r="B1055" t="s">
        <v>216</v>
      </c>
      <c r="C1055" t="s">
        <v>215</v>
      </c>
    </row>
    <row r="1056" spans="1:3" x14ac:dyDescent="0.3">
      <c r="A1056">
        <v>1053</v>
      </c>
      <c r="B1056" t="s">
        <v>216</v>
      </c>
      <c r="C1056" t="s">
        <v>215</v>
      </c>
    </row>
    <row r="1057" spans="1:3" x14ac:dyDescent="0.3">
      <c r="A1057">
        <v>1054</v>
      </c>
      <c r="B1057" t="s">
        <v>216</v>
      </c>
      <c r="C1057" t="s">
        <v>215</v>
      </c>
    </row>
    <row r="1058" spans="1:3" x14ac:dyDescent="0.3">
      <c r="A1058">
        <v>1055</v>
      </c>
      <c r="B1058" t="s">
        <v>216</v>
      </c>
      <c r="C1058" t="s">
        <v>215</v>
      </c>
    </row>
    <row r="1059" spans="1:3" x14ac:dyDescent="0.3">
      <c r="A1059">
        <v>1056</v>
      </c>
      <c r="B1059" t="s">
        <v>216</v>
      </c>
      <c r="C1059" t="s">
        <v>215</v>
      </c>
    </row>
    <row r="1060" spans="1:3" x14ac:dyDescent="0.3">
      <c r="A1060">
        <v>1057</v>
      </c>
      <c r="B1060" t="s">
        <v>216</v>
      </c>
      <c r="C1060" t="s">
        <v>215</v>
      </c>
    </row>
    <row r="1061" spans="1:3" x14ac:dyDescent="0.3">
      <c r="A1061">
        <v>1058</v>
      </c>
      <c r="B1061" t="s">
        <v>216</v>
      </c>
      <c r="C1061" t="s">
        <v>215</v>
      </c>
    </row>
    <row r="1062" spans="1:3" x14ac:dyDescent="0.3">
      <c r="A1062">
        <v>1059</v>
      </c>
      <c r="B1062" t="s">
        <v>216</v>
      </c>
      <c r="C1062" t="s">
        <v>215</v>
      </c>
    </row>
    <row r="1063" spans="1:3" x14ac:dyDescent="0.3">
      <c r="A1063">
        <v>1060</v>
      </c>
      <c r="B1063" t="s">
        <v>216</v>
      </c>
      <c r="C1063" t="s">
        <v>215</v>
      </c>
    </row>
    <row r="1064" spans="1:3" x14ac:dyDescent="0.3">
      <c r="A1064">
        <v>1061</v>
      </c>
      <c r="B1064" t="s">
        <v>216</v>
      </c>
      <c r="C1064" t="s">
        <v>215</v>
      </c>
    </row>
    <row r="1065" spans="1:3" x14ac:dyDescent="0.3">
      <c r="A1065">
        <v>1062</v>
      </c>
      <c r="B1065" t="s">
        <v>216</v>
      </c>
      <c r="C1065" t="s">
        <v>215</v>
      </c>
    </row>
    <row r="1066" spans="1:3" x14ac:dyDescent="0.3">
      <c r="A1066">
        <v>1063</v>
      </c>
      <c r="B1066" t="s">
        <v>216</v>
      </c>
      <c r="C1066" t="s">
        <v>215</v>
      </c>
    </row>
    <row r="1067" spans="1:3" x14ac:dyDescent="0.3">
      <c r="A1067">
        <v>1064</v>
      </c>
      <c r="B1067" t="s">
        <v>216</v>
      </c>
      <c r="C1067" t="s">
        <v>215</v>
      </c>
    </row>
    <row r="1068" spans="1:3" x14ac:dyDescent="0.3">
      <c r="A1068">
        <v>1065</v>
      </c>
      <c r="B1068" t="s">
        <v>216</v>
      </c>
      <c r="C1068" t="s">
        <v>215</v>
      </c>
    </row>
    <row r="1069" spans="1:3" x14ac:dyDescent="0.3">
      <c r="A1069">
        <v>1066</v>
      </c>
      <c r="B1069" t="s">
        <v>216</v>
      </c>
      <c r="C1069" t="s">
        <v>215</v>
      </c>
    </row>
    <row r="1070" spans="1:3" x14ac:dyDescent="0.3">
      <c r="A1070">
        <v>1067</v>
      </c>
      <c r="B1070" t="s">
        <v>216</v>
      </c>
      <c r="C1070" t="s">
        <v>215</v>
      </c>
    </row>
    <row r="1071" spans="1:3" x14ac:dyDescent="0.3">
      <c r="A1071">
        <v>1068</v>
      </c>
      <c r="B1071" t="s">
        <v>216</v>
      </c>
      <c r="C1071" t="s">
        <v>215</v>
      </c>
    </row>
    <row r="1072" spans="1:3" x14ac:dyDescent="0.3">
      <c r="A1072">
        <v>1069</v>
      </c>
      <c r="B1072" t="s">
        <v>216</v>
      </c>
      <c r="C1072" t="s">
        <v>215</v>
      </c>
    </row>
    <row r="1073" spans="1:3" x14ac:dyDescent="0.3">
      <c r="A1073">
        <v>1070</v>
      </c>
      <c r="B1073" t="s">
        <v>216</v>
      </c>
      <c r="C1073" t="s">
        <v>215</v>
      </c>
    </row>
    <row r="1074" spans="1:3" x14ac:dyDescent="0.3">
      <c r="A1074">
        <v>1071</v>
      </c>
      <c r="B1074" t="s">
        <v>216</v>
      </c>
      <c r="C1074" t="s">
        <v>215</v>
      </c>
    </row>
    <row r="1075" spans="1:3" x14ac:dyDescent="0.3">
      <c r="A1075">
        <v>1072</v>
      </c>
      <c r="B1075" t="s">
        <v>216</v>
      </c>
      <c r="C1075" t="s">
        <v>215</v>
      </c>
    </row>
    <row r="1076" spans="1:3" x14ac:dyDescent="0.3">
      <c r="A1076">
        <v>1073</v>
      </c>
      <c r="B1076" t="s">
        <v>216</v>
      </c>
      <c r="C1076" t="s">
        <v>215</v>
      </c>
    </row>
    <row r="1077" spans="1:3" x14ac:dyDescent="0.3">
      <c r="A1077">
        <v>1074</v>
      </c>
      <c r="B1077" t="s">
        <v>216</v>
      </c>
      <c r="C1077" t="s">
        <v>215</v>
      </c>
    </row>
    <row r="1078" spans="1:3" x14ac:dyDescent="0.3">
      <c r="A1078">
        <v>1075</v>
      </c>
      <c r="B1078" t="s">
        <v>216</v>
      </c>
      <c r="C1078" t="s">
        <v>215</v>
      </c>
    </row>
    <row r="1079" spans="1:3" x14ac:dyDescent="0.3">
      <c r="A1079">
        <v>1076</v>
      </c>
      <c r="B1079" t="s">
        <v>216</v>
      </c>
      <c r="C1079" t="s">
        <v>215</v>
      </c>
    </row>
    <row r="1080" spans="1:3" x14ac:dyDescent="0.3">
      <c r="A1080">
        <v>1077</v>
      </c>
      <c r="B1080" t="s">
        <v>216</v>
      </c>
      <c r="C1080" t="s">
        <v>215</v>
      </c>
    </row>
    <row r="1081" spans="1:3" x14ac:dyDescent="0.3">
      <c r="A1081">
        <v>1078</v>
      </c>
      <c r="B1081" t="s">
        <v>216</v>
      </c>
      <c r="C1081" t="s">
        <v>215</v>
      </c>
    </row>
    <row r="1082" spans="1:3" x14ac:dyDescent="0.3">
      <c r="A1082">
        <v>1079</v>
      </c>
      <c r="B1082" t="s">
        <v>216</v>
      </c>
      <c r="C1082" t="s">
        <v>215</v>
      </c>
    </row>
    <row r="1083" spans="1:3" x14ac:dyDescent="0.3">
      <c r="A1083">
        <v>1080</v>
      </c>
      <c r="B1083" t="s">
        <v>216</v>
      </c>
      <c r="C1083" t="s">
        <v>215</v>
      </c>
    </row>
    <row r="1084" spans="1:3" x14ac:dyDescent="0.3">
      <c r="A1084">
        <v>1081</v>
      </c>
      <c r="B1084" t="s">
        <v>216</v>
      </c>
      <c r="C1084" t="s">
        <v>215</v>
      </c>
    </row>
    <row r="1085" spans="1:3" x14ac:dyDescent="0.3">
      <c r="A1085">
        <v>1082</v>
      </c>
      <c r="B1085" t="s">
        <v>216</v>
      </c>
      <c r="C1085" t="s">
        <v>215</v>
      </c>
    </row>
    <row r="1086" spans="1:3" x14ac:dyDescent="0.3">
      <c r="A1086">
        <v>1083</v>
      </c>
      <c r="B1086" t="s">
        <v>216</v>
      </c>
      <c r="C1086" t="s">
        <v>215</v>
      </c>
    </row>
    <row r="1087" spans="1:3" x14ac:dyDescent="0.3">
      <c r="A1087">
        <v>1084</v>
      </c>
      <c r="B1087" t="s">
        <v>216</v>
      </c>
      <c r="C1087" t="s">
        <v>215</v>
      </c>
    </row>
    <row r="1088" spans="1:3" x14ac:dyDescent="0.3">
      <c r="A1088">
        <v>1085</v>
      </c>
      <c r="B1088" t="s">
        <v>216</v>
      </c>
      <c r="C1088" t="s">
        <v>215</v>
      </c>
    </row>
    <row r="1089" spans="1:3" x14ac:dyDescent="0.3">
      <c r="A1089">
        <v>1086</v>
      </c>
      <c r="B1089" t="s">
        <v>216</v>
      </c>
      <c r="C1089" t="s">
        <v>215</v>
      </c>
    </row>
    <row r="1090" spans="1:3" x14ac:dyDescent="0.3">
      <c r="A1090">
        <v>1087</v>
      </c>
      <c r="B1090" t="s">
        <v>216</v>
      </c>
      <c r="C1090" t="s">
        <v>215</v>
      </c>
    </row>
    <row r="1091" spans="1:3" x14ac:dyDescent="0.3">
      <c r="A1091">
        <v>1088</v>
      </c>
      <c r="B1091" t="s">
        <v>216</v>
      </c>
      <c r="C1091" t="s">
        <v>215</v>
      </c>
    </row>
    <row r="1092" spans="1:3" x14ac:dyDescent="0.3">
      <c r="A1092">
        <v>1089</v>
      </c>
      <c r="B1092" t="s">
        <v>216</v>
      </c>
      <c r="C1092" t="s">
        <v>215</v>
      </c>
    </row>
    <row r="1093" spans="1:3" x14ac:dyDescent="0.3">
      <c r="A1093">
        <v>1090</v>
      </c>
      <c r="B1093" t="s">
        <v>216</v>
      </c>
      <c r="C1093" t="s">
        <v>215</v>
      </c>
    </row>
    <row r="1094" spans="1:3" x14ac:dyDescent="0.3">
      <c r="A1094">
        <v>1091</v>
      </c>
      <c r="B1094" t="s">
        <v>216</v>
      </c>
      <c r="C1094" t="s">
        <v>215</v>
      </c>
    </row>
    <row r="1095" spans="1:3" x14ac:dyDescent="0.3">
      <c r="A1095">
        <v>1092</v>
      </c>
      <c r="B1095" t="s">
        <v>216</v>
      </c>
      <c r="C1095" t="s">
        <v>215</v>
      </c>
    </row>
    <row r="1096" spans="1:3" x14ac:dyDescent="0.3">
      <c r="A1096">
        <v>1093</v>
      </c>
      <c r="B1096" t="s">
        <v>216</v>
      </c>
      <c r="C1096" t="s">
        <v>215</v>
      </c>
    </row>
    <row r="1097" spans="1:3" x14ac:dyDescent="0.3">
      <c r="A1097">
        <v>1094</v>
      </c>
      <c r="B1097" t="s">
        <v>216</v>
      </c>
      <c r="C1097" t="s">
        <v>215</v>
      </c>
    </row>
    <row r="1098" spans="1:3" x14ac:dyDescent="0.3">
      <c r="A1098">
        <v>1095</v>
      </c>
      <c r="B1098" t="s">
        <v>216</v>
      </c>
      <c r="C1098" t="s">
        <v>215</v>
      </c>
    </row>
    <row r="1099" spans="1:3" x14ac:dyDescent="0.3">
      <c r="A1099">
        <v>1096</v>
      </c>
      <c r="B1099" t="s">
        <v>216</v>
      </c>
      <c r="C1099" t="s">
        <v>215</v>
      </c>
    </row>
    <row r="1100" spans="1:3" x14ac:dyDescent="0.3">
      <c r="A1100">
        <v>1097</v>
      </c>
      <c r="B1100" t="s">
        <v>216</v>
      </c>
      <c r="C1100" t="s">
        <v>215</v>
      </c>
    </row>
    <row r="1101" spans="1:3" x14ac:dyDescent="0.3">
      <c r="A1101">
        <v>1098</v>
      </c>
      <c r="B1101" t="s">
        <v>216</v>
      </c>
      <c r="C1101" t="s">
        <v>215</v>
      </c>
    </row>
    <row r="1102" spans="1:3" x14ac:dyDescent="0.3">
      <c r="A1102">
        <v>1099</v>
      </c>
      <c r="B1102" t="s">
        <v>216</v>
      </c>
      <c r="C1102" t="s">
        <v>215</v>
      </c>
    </row>
    <row r="1103" spans="1:3" x14ac:dyDescent="0.3">
      <c r="A1103">
        <v>1100</v>
      </c>
      <c r="B1103" t="s">
        <v>216</v>
      </c>
      <c r="C1103" t="s">
        <v>215</v>
      </c>
    </row>
    <row r="1104" spans="1:3" x14ac:dyDescent="0.3">
      <c r="A1104">
        <v>1101</v>
      </c>
      <c r="B1104" t="s">
        <v>216</v>
      </c>
      <c r="C1104" t="s">
        <v>215</v>
      </c>
    </row>
    <row r="1105" spans="1:3" x14ac:dyDescent="0.3">
      <c r="A1105">
        <v>1102</v>
      </c>
      <c r="B1105" t="s">
        <v>216</v>
      </c>
      <c r="C1105" t="s">
        <v>215</v>
      </c>
    </row>
    <row r="1106" spans="1:3" x14ac:dyDescent="0.3">
      <c r="A1106">
        <v>1103</v>
      </c>
      <c r="B1106" t="s">
        <v>216</v>
      </c>
      <c r="C1106" t="s">
        <v>215</v>
      </c>
    </row>
    <row r="1107" spans="1:3" x14ac:dyDescent="0.3">
      <c r="A1107">
        <v>1104</v>
      </c>
      <c r="B1107" t="s">
        <v>216</v>
      </c>
      <c r="C1107" t="s">
        <v>215</v>
      </c>
    </row>
    <row r="1108" spans="1:3" x14ac:dyDescent="0.3">
      <c r="A1108">
        <v>1105</v>
      </c>
      <c r="B1108" t="s">
        <v>216</v>
      </c>
      <c r="C1108" t="s">
        <v>215</v>
      </c>
    </row>
    <row r="1109" spans="1:3" x14ac:dyDescent="0.3">
      <c r="A1109">
        <v>1106</v>
      </c>
      <c r="B1109" t="s">
        <v>216</v>
      </c>
      <c r="C1109" t="s">
        <v>215</v>
      </c>
    </row>
    <row r="1110" spans="1:3" x14ac:dyDescent="0.3">
      <c r="A1110">
        <v>1107</v>
      </c>
      <c r="B1110" t="s">
        <v>216</v>
      </c>
      <c r="C1110" t="s">
        <v>215</v>
      </c>
    </row>
    <row r="1111" spans="1:3" x14ac:dyDescent="0.3">
      <c r="A1111">
        <v>1108</v>
      </c>
      <c r="B1111" t="s">
        <v>216</v>
      </c>
      <c r="C1111" t="s">
        <v>215</v>
      </c>
    </row>
    <row r="1112" spans="1:3" x14ac:dyDescent="0.3">
      <c r="A1112">
        <v>1109</v>
      </c>
      <c r="B1112" t="s">
        <v>216</v>
      </c>
      <c r="C1112" t="s">
        <v>215</v>
      </c>
    </row>
    <row r="1113" spans="1:3" x14ac:dyDescent="0.3">
      <c r="A1113">
        <v>1110</v>
      </c>
      <c r="B1113" t="s">
        <v>216</v>
      </c>
      <c r="C1113" t="s">
        <v>215</v>
      </c>
    </row>
    <row r="1114" spans="1:3" x14ac:dyDescent="0.3">
      <c r="A1114">
        <v>1111</v>
      </c>
      <c r="B1114" t="s">
        <v>216</v>
      </c>
      <c r="C1114" t="s">
        <v>215</v>
      </c>
    </row>
    <row r="1115" spans="1:3" x14ac:dyDescent="0.3">
      <c r="A1115">
        <v>1112</v>
      </c>
      <c r="B1115" t="s">
        <v>216</v>
      </c>
      <c r="C1115" t="s">
        <v>215</v>
      </c>
    </row>
    <row r="1116" spans="1:3" x14ac:dyDescent="0.3">
      <c r="A1116">
        <v>1113</v>
      </c>
      <c r="B1116" t="s">
        <v>216</v>
      </c>
      <c r="C1116" t="s">
        <v>215</v>
      </c>
    </row>
    <row r="1117" spans="1:3" x14ac:dyDescent="0.3">
      <c r="A1117">
        <v>1114</v>
      </c>
      <c r="B1117" t="s">
        <v>216</v>
      </c>
      <c r="C1117" t="s">
        <v>215</v>
      </c>
    </row>
    <row r="1118" spans="1:3" x14ac:dyDescent="0.3">
      <c r="A1118">
        <v>1115</v>
      </c>
      <c r="B1118" t="s">
        <v>216</v>
      </c>
      <c r="C1118" t="s">
        <v>215</v>
      </c>
    </row>
    <row r="1119" spans="1:3" x14ac:dyDescent="0.3">
      <c r="A1119">
        <v>1116</v>
      </c>
      <c r="B1119" t="s">
        <v>216</v>
      </c>
      <c r="C1119" t="s">
        <v>215</v>
      </c>
    </row>
    <row r="1120" spans="1:3" x14ac:dyDescent="0.3">
      <c r="A1120">
        <v>1117</v>
      </c>
      <c r="B1120" t="s">
        <v>216</v>
      </c>
      <c r="C1120" t="s">
        <v>215</v>
      </c>
    </row>
    <row r="1121" spans="1:3" x14ac:dyDescent="0.3">
      <c r="A1121">
        <v>1118</v>
      </c>
      <c r="B1121" t="s">
        <v>216</v>
      </c>
      <c r="C1121" t="s">
        <v>215</v>
      </c>
    </row>
    <row r="1122" spans="1:3" x14ac:dyDescent="0.3">
      <c r="A1122">
        <v>1119</v>
      </c>
      <c r="B1122" t="s">
        <v>216</v>
      </c>
      <c r="C1122" t="s">
        <v>215</v>
      </c>
    </row>
    <row r="1123" spans="1:3" x14ac:dyDescent="0.3">
      <c r="A1123">
        <v>1120</v>
      </c>
      <c r="B1123" t="s">
        <v>216</v>
      </c>
      <c r="C1123" t="s">
        <v>215</v>
      </c>
    </row>
    <row r="1124" spans="1:3" x14ac:dyDescent="0.3">
      <c r="A1124">
        <v>1121</v>
      </c>
      <c r="B1124" t="s">
        <v>216</v>
      </c>
      <c r="C1124" t="s">
        <v>215</v>
      </c>
    </row>
    <row r="1125" spans="1:3" x14ac:dyDescent="0.3">
      <c r="A1125">
        <v>1122</v>
      </c>
      <c r="B1125" t="s">
        <v>216</v>
      </c>
      <c r="C1125" t="s">
        <v>215</v>
      </c>
    </row>
    <row r="1126" spans="1:3" x14ac:dyDescent="0.3">
      <c r="A1126">
        <v>1123</v>
      </c>
      <c r="B1126" t="s">
        <v>216</v>
      </c>
      <c r="C1126" t="s">
        <v>215</v>
      </c>
    </row>
    <row r="1127" spans="1:3" x14ac:dyDescent="0.3">
      <c r="A1127">
        <v>1124</v>
      </c>
      <c r="B1127" t="s">
        <v>216</v>
      </c>
      <c r="C1127" t="s">
        <v>215</v>
      </c>
    </row>
    <row r="1128" spans="1:3" x14ac:dyDescent="0.3">
      <c r="A1128">
        <v>1125</v>
      </c>
      <c r="B1128" t="s">
        <v>216</v>
      </c>
      <c r="C1128" t="s">
        <v>215</v>
      </c>
    </row>
    <row r="1129" spans="1:3" x14ac:dyDescent="0.3">
      <c r="A1129">
        <v>1126</v>
      </c>
      <c r="B1129" t="s">
        <v>216</v>
      </c>
      <c r="C1129" t="s">
        <v>215</v>
      </c>
    </row>
    <row r="1130" spans="1:3" x14ac:dyDescent="0.3">
      <c r="A1130">
        <v>1127</v>
      </c>
      <c r="B1130" t="s">
        <v>216</v>
      </c>
      <c r="C1130" t="s">
        <v>215</v>
      </c>
    </row>
    <row r="1131" spans="1:3" x14ac:dyDescent="0.3">
      <c r="A1131">
        <v>1128</v>
      </c>
      <c r="B1131" t="s">
        <v>216</v>
      </c>
      <c r="C1131" t="s">
        <v>215</v>
      </c>
    </row>
    <row r="1132" spans="1:3" x14ac:dyDescent="0.3">
      <c r="A1132">
        <v>1129</v>
      </c>
      <c r="B1132" t="s">
        <v>216</v>
      </c>
      <c r="C1132" t="s">
        <v>215</v>
      </c>
    </row>
    <row r="1133" spans="1:3" x14ac:dyDescent="0.3">
      <c r="A1133">
        <v>1130</v>
      </c>
      <c r="B1133" t="s">
        <v>216</v>
      </c>
      <c r="C1133" t="s">
        <v>215</v>
      </c>
    </row>
    <row r="1134" spans="1:3" x14ac:dyDescent="0.3">
      <c r="A1134">
        <v>1131</v>
      </c>
      <c r="B1134" t="s">
        <v>216</v>
      </c>
      <c r="C1134" t="s">
        <v>215</v>
      </c>
    </row>
    <row r="1135" spans="1:3" x14ac:dyDescent="0.3">
      <c r="A1135">
        <v>1132</v>
      </c>
      <c r="B1135" t="s">
        <v>216</v>
      </c>
      <c r="C1135" t="s">
        <v>215</v>
      </c>
    </row>
    <row r="1136" spans="1:3" x14ac:dyDescent="0.3">
      <c r="A1136">
        <v>1133</v>
      </c>
      <c r="B1136" t="s">
        <v>216</v>
      </c>
      <c r="C1136" t="s">
        <v>215</v>
      </c>
    </row>
    <row r="1137" spans="1:3" x14ac:dyDescent="0.3">
      <c r="A1137">
        <v>1134</v>
      </c>
      <c r="B1137" t="s">
        <v>216</v>
      </c>
      <c r="C1137" t="s">
        <v>215</v>
      </c>
    </row>
    <row r="1138" spans="1:3" x14ac:dyDescent="0.3">
      <c r="A1138">
        <v>1135</v>
      </c>
      <c r="B1138" t="s">
        <v>216</v>
      </c>
      <c r="C1138" t="s">
        <v>215</v>
      </c>
    </row>
    <row r="1139" spans="1:3" x14ac:dyDescent="0.3">
      <c r="A1139">
        <v>1136</v>
      </c>
      <c r="B1139" t="s">
        <v>216</v>
      </c>
      <c r="C1139" t="s">
        <v>215</v>
      </c>
    </row>
    <row r="1140" spans="1:3" x14ac:dyDescent="0.3">
      <c r="A1140">
        <v>1137</v>
      </c>
      <c r="B1140" t="s">
        <v>216</v>
      </c>
      <c r="C1140" t="s">
        <v>215</v>
      </c>
    </row>
    <row r="1141" spans="1:3" x14ac:dyDescent="0.3">
      <c r="A1141">
        <v>1138</v>
      </c>
      <c r="B1141" t="s">
        <v>216</v>
      </c>
      <c r="C1141" t="s">
        <v>215</v>
      </c>
    </row>
    <row r="1142" spans="1:3" x14ac:dyDescent="0.3">
      <c r="A1142">
        <v>1139</v>
      </c>
      <c r="B1142" t="s">
        <v>216</v>
      </c>
      <c r="C1142" t="s">
        <v>215</v>
      </c>
    </row>
    <row r="1143" spans="1:3" x14ac:dyDescent="0.3">
      <c r="A1143">
        <v>1140</v>
      </c>
      <c r="B1143" t="s">
        <v>216</v>
      </c>
      <c r="C1143" t="s">
        <v>215</v>
      </c>
    </row>
    <row r="1144" spans="1:3" x14ac:dyDescent="0.3">
      <c r="A1144">
        <v>1141</v>
      </c>
      <c r="B1144" t="s">
        <v>216</v>
      </c>
      <c r="C1144" t="s">
        <v>215</v>
      </c>
    </row>
    <row r="1145" spans="1:3" x14ac:dyDescent="0.3">
      <c r="A1145">
        <v>1142</v>
      </c>
      <c r="B1145" t="s">
        <v>216</v>
      </c>
      <c r="C1145" t="s">
        <v>215</v>
      </c>
    </row>
    <row r="1146" spans="1:3" x14ac:dyDescent="0.3">
      <c r="A1146">
        <v>1143</v>
      </c>
      <c r="B1146" t="s">
        <v>216</v>
      </c>
      <c r="C1146" t="s">
        <v>215</v>
      </c>
    </row>
    <row r="1147" spans="1:3" x14ac:dyDescent="0.3">
      <c r="A1147">
        <v>1144</v>
      </c>
      <c r="B1147" t="s">
        <v>216</v>
      </c>
      <c r="C1147" t="s">
        <v>215</v>
      </c>
    </row>
    <row r="1148" spans="1:3" x14ac:dyDescent="0.3">
      <c r="A1148">
        <v>1145</v>
      </c>
      <c r="B1148" t="s">
        <v>216</v>
      </c>
      <c r="C1148" t="s">
        <v>215</v>
      </c>
    </row>
    <row r="1149" spans="1:3" x14ac:dyDescent="0.3">
      <c r="A1149">
        <v>1146</v>
      </c>
      <c r="B1149" t="s">
        <v>216</v>
      </c>
      <c r="C1149" t="s">
        <v>215</v>
      </c>
    </row>
    <row r="1150" spans="1:3" x14ac:dyDescent="0.3">
      <c r="A1150">
        <v>1147</v>
      </c>
      <c r="B1150" t="s">
        <v>216</v>
      </c>
      <c r="C1150" t="s">
        <v>215</v>
      </c>
    </row>
    <row r="1151" spans="1:3" x14ac:dyDescent="0.3">
      <c r="A1151">
        <v>1148</v>
      </c>
      <c r="B1151" t="s">
        <v>216</v>
      </c>
      <c r="C1151" t="s">
        <v>215</v>
      </c>
    </row>
    <row r="1152" spans="1:3" x14ac:dyDescent="0.3">
      <c r="A1152">
        <v>1149</v>
      </c>
      <c r="B1152" t="s">
        <v>216</v>
      </c>
      <c r="C1152" t="s">
        <v>215</v>
      </c>
    </row>
    <row r="1153" spans="1:3" x14ac:dyDescent="0.3">
      <c r="A1153">
        <v>1150</v>
      </c>
      <c r="B1153" t="s">
        <v>216</v>
      </c>
      <c r="C1153" t="s">
        <v>215</v>
      </c>
    </row>
    <row r="1154" spans="1:3" x14ac:dyDescent="0.3">
      <c r="A1154">
        <v>1151</v>
      </c>
      <c r="B1154" t="s">
        <v>216</v>
      </c>
      <c r="C1154" t="s">
        <v>215</v>
      </c>
    </row>
    <row r="1155" spans="1:3" x14ac:dyDescent="0.3">
      <c r="A1155">
        <v>1152</v>
      </c>
      <c r="B1155" t="s">
        <v>216</v>
      </c>
      <c r="C1155" t="s">
        <v>215</v>
      </c>
    </row>
    <row r="1156" spans="1:3" x14ac:dyDescent="0.3">
      <c r="A1156">
        <v>1153</v>
      </c>
      <c r="B1156" t="s">
        <v>216</v>
      </c>
      <c r="C1156" t="s">
        <v>215</v>
      </c>
    </row>
    <row r="1157" spans="1:3" x14ac:dyDescent="0.3">
      <c r="A1157">
        <v>1154</v>
      </c>
      <c r="B1157" t="s">
        <v>216</v>
      </c>
      <c r="C1157" t="s">
        <v>215</v>
      </c>
    </row>
    <row r="1158" spans="1:3" x14ac:dyDescent="0.3">
      <c r="A1158">
        <v>1155</v>
      </c>
      <c r="B1158" t="s">
        <v>216</v>
      </c>
      <c r="C1158" t="s">
        <v>215</v>
      </c>
    </row>
    <row r="1159" spans="1:3" x14ac:dyDescent="0.3">
      <c r="A1159">
        <v>1156</v>
      </c>
      <c r="B1159" t="s">
        <v>216</v>
      </c>
      <c r="C1159" t="s">
        <v>215</v>
      </c>
    </row>
    <row r="1160" spans="1:3" x14ac:dyDescent="0.3">
      <c r="A1160">
        <v>1157</v>
      </c>
      <c r="B1160" t="s">
        <v>216</v>
      </c>
      <c r="C1160" t="s">
        <v>215</v>
      </c>
    </row>
    <row r="1161" spans="1:3" x14ac:dyDescent="0.3">
      <c r="A1161">
        <v>1158</v>
      </c>
      <c r="B1161" t="s">
        <v>216</v>
      </c>
      <c r="C1161" t="s">
        <v>215</v>
      </c>
    </row>
    <row r="1162" spans="1:3" x14ac:dyDescent="0.3">
      <c r="A1162">
        <v>1159</v>
      </c>
      <c r="B1162" t="s">
        <v>216</v>
      </c>
      <c r="C1162" t="s">
        <v>215</v>
      </c>
    </row>
    <row r="1163" spans="1:3" x14ac:dyDescent="0.3">
      <c r="A1163">
        <v>1160</v>
      </c>
      <c r="B1163" t="s">
        <v>216</v>
      </c>
      <c r="C1163" t="s">
        <v>215</v>
      </c>
    </row>
    <row r="1164" spans="1:3" x14ac:dyDescent="0.3">
      <c r="A1164">
        <v>1161</v>
      </c>
      <c r="B1164" t="s">
        <v>216</v>
      </c>
      <c r="C1164" t="s">
        <v>215</v>
      </c>
    </row>
    <row r="1165" spans="1:3" x14ac:dyDescent="0.3">
      <c r="A1165">
        <v>1162</v>
      </c>
      <c r="B1165" t="s">
        <v>216</v>
      </c>
      <c r="C1165" t="s">
        <v>215</v>
      </c>
    </row>
    <row r="1166" spans="1:3" x14ac:dyDescent="0.3">
      <c r="A1166">
        <v>1163</v>
      </c>
      <c r="B1166" t="s">
        <v>216</v>
      </c>
      <c r="C1166" t="s">
        <v>215</v>
      </c>
    </row>
    <row r="1167" spans="1:3" x14ac:dyDescent="0.3">
      <c r="A1167">
        <v>1164</v>
      </c>
      <c r="B1167" t="s">
        <v>216</v>
      </c>
      <c r="C1167" t="s">
        <v>215</v>
      </c>
    </row>
    <row r="1168" spans="1:3" x14ac:dyDescent="0.3">
      <c r="A1168">
        <v>1165</v>
      </c>
      <c r="B1168" t="s">
        <v>216</v>
      </c>
      <c r="C1168" t="s">
        <v>215</v>
      </c>
    </row>
    <row r="1169" spans="1:3" x14ac:dyDescent="0.3">
      <c r="A1169">
        <v>1166</v>
      </c>
      <c r="B1169" t="s">
        <v>216</v>
      </c>
      <c r="C1169" t="s">
        <v>215</v>
      </c>
    </row>
    <row r="1170" spans="1:3" x14ac:dyDescent="0.3">
      <c r="A1170">
        <v>1167</v>
      </c>
      <c r="B1170" t="s">
        <v>216</v>
      </c>
      <c r="C1170" t="s">
        <v>215</v>
      </c>
    </row>
    <row r="1171" spans="1:3" x14ac:dyDescent="0.3">
      <c r="A1171">
        <v>1168</v>
      </c>
      <c r="B1171" t="s">
        <v>216</v>
      </c>
      <c r="C1171" t="s">
        <v>215</v>
      </c>
    </row>
    <row r="1172" spans="1:3" x14ac:dyDescent="0.3">
      <c r="A1172">
        <v>1169</v>
      </c>
      <c r="B1172" t="s">
        <v>216</v>
      </c>
      <c r="C1172" t="s">
        <v>215</v>
      </c>
    </row>
    <row r="1173" spans="1:3" x14ac:dyDescent="0.3">
      <c r="A1173">
        <v>1170</v>
      </c>
      <c r="B1173" t="s">
        <v>216</v>
      </c>
      <c r="C1173" t="s">
        <v>215</v>
      </c>
    </row>
    <row r="1174" spans="1:3" x14ac:dyDescent="0.3">
      <c r="A1174">
        <v>1171</v>
      </c>
      <c r="B1174" t="s">
        <v>216</v>
      </c>
      <c r="C1174" t="s">
        <v>215</v>
      </c>
    </row>
    <row r="1175" spans="1:3" x14ac:dyDescent="0.3">
      <c r="A1175">
        <v>1172</v>
      </c>
      <c r="B1175" t="s">
        <v>216</v>
      </c>
      <c r="C1175" t="s">
        <v>215</v>
      </c>
    </row>
    <row r="1176" spans="1:3" x14ac:dyDescent="0.3">
      <c r="A1176">
        <v>1173</v>
      </c>
      <c r="B1176" t="s">
        <v>216</v>
      </c>
      <c r="C1176" t="s">
        <v>215</v>
      </c>
    </row>
    <row r="1177" spans="1:3" x14ac:dyDescent="0.3">
      <c r="A1177">
        <v>1174</v>
      </c>
      <c r="B1177" t="s">
        <v>216</v>
      </c>
      <c r="C1177" t="s">
        <v>215</v>
      </c>
    </row>
    <row r="1178" spans="1:3" x14ac:dyDescent="0.3">
      <c r="A1178">
        <v>1175</v>
      </c>
      <c r="B1178" t="s">
        <v>216</v>
      </c>
      <c r="C1178" t="s">
        <v>215</v>
      </c>
    </row>
    <row r="1179" spans="1:3" x14ac:dyDescent="0.3">
      <c r="A1179">
        <v>1176</v>
      </c>
      <c r="B1179" t="s">
        <v>216</v>
      </c>
      <c r="C1179" t="s">
        <v>215</v>
      </c>
    </row>
    <row r="1180" spans="1:3" x14ac:dyDescent="0.3">
      <c r="A1180">
        <v>1177</v>
      </c>
      <c r="B1180" t="s">
        <v>216</v>
      </c>
      <c r="C1180" t="s">
        <v>215</v>
      </c>
    </row>
    <row r="1181" spans="1:3" x14ac:dyDescent="0.3">
      <c r="A1181">
        <v>1178</v>
      </c>
      <c r="B1181" t="s">
        <v>216</v>
      </c>
      <c r="C1181" t="s">
        <v>215</v>
      </c>
    </row>
    <row r="1182" spans="1:3" x14ac:dyDescent="0.3">
      <c r="A1182">
        <v>1179</v>
      </c>
      <c r="B1182" t="s">
        <v>216</v>
      </c>
      <c r="C1182" t="s">
        <v>215</v>
      </c>
    </row>
    <row r="1183" spans="1:3" x14ac:dyDescent="0.3">
      <c r="A1183">
        <v>1180</v>
      </c>
      <c r="B1183" t="s">
        <v>216</v>
      </c>
      <c r="C1183" t="s">
        <v>215</v>
      </c>
    </row>
    <row r="1184" spans="1:3" x14ac:dyDescent="0.3">
      <c r="A1184">
        <v>1181</v>
      </c>
      <c r="B1184" t="s">
        <v>216</v>
      </c>
      <c r="C1184" t="s">
        <v>215</v>
      </c>
    </row>
    <row r="1185" spans="1:3" x14ac:dyDescent="0.3">
      <c r="A1185">
        <v>1182</v>
      </c>
      <c r="B1185" t="s">
        <v>216</v>
      </c>
      <c r="C1185" t="s">
        <v>215</v>
      </c>
    </row>
    <row r="1186" spans="1:3" x14ac:dyDescent="0.3">
      <c r="A1186">
        <v>1183</v>
      </c>
      <c r="B1186" t="s">
        <v>216</v>
      </c>
      <c r="C1186" t="s">
        <v>215</v>
      </c>
    </row>
    <row r="1187" spans="1:3" x14ac:dyDescent="0.3">
      <c r="A1187">
        <v>1184</v>
      </c>
      <c r="B1187" t="s">
        <v>216</v>
      </c>
      <c r="C1187" t="s">
        <v>215</v>
      </c>
    </row>
    <row r="1188" spans="1:3" x14ac:dyDescent="0.3">
      <c r="A1188">
        <v>1185</v>
      </c>
      <c r="B1188" t="s">
        <v>216</v>
      </c>
      <c r="C1188" t="s">
        <v>215</v>
      </c>
    </row>
    <row r="1189" spans="1:3" x14ac:dyDescent="0.3">
      <c r="A1189">
        <v>1186</v>
      </c>
      <c r="B1189" t="s">
        <v>216</v>
      </c>
      <c r="C1189" t="s">
        <v>215</v>
      </c>
    </row>
    <row r="1190" spans="1:3" x14ac:dyDescent="0.3">
      <c r="A1190">
        <v>1187</v>
      </c>
      <c r="B1190" t="s">
        <v>216</v>
      </c>
      <c r="C1190" t="s">
        <v>215</v>
      </c>
    </row>
    <row r="1191" spans="1:3" x14ac:dyDescent="0.3">
      <c r="A1191">
        <v>1188</v>
      </c>
      <c r="B1191" t="s">
        <v>216</v>
      </c>
      <c r="C1191" t="s">
        <v>215</v>
      </c>
    </row>
    <row r="1192" spans="1:3" x14ac:dyDescent="0.3">
      <c r="A1192">
        <v>1189</v>
      </c>
      <c r="B1192" t="s">
        <v>216</v>
      </c>
      <c r="C1192" t="s">
        <v>215</v>
      </c>
    </row>
    <row r="1193" spans="1:3" x14ac:dyDescent="0.3">
      <c r="A1193">
        <v>1190</v>
      </c>
      <c r="B1193" t="s">
        <v>216</v>
      </c>
      <c r="C1193" t="s">
        <v>215</v>
      </c>
    </row>
    <row r="1194" spans="1:3" x14ac:dyDescent="0.3">
      <c r="A1194">
        <v>1191</v>
      </c>
      <c r="B1194" t="s">
        <v>216</v>
      </c>
      <c r="C1194" t="s">
        <v>215</v>
      </c>
    </row>
    <row r="1195" spans="1:3" x14ac:dyDescent="0.3">
      <c r="A1195">
        <v>1192</v>
      </c>
      <c r="B1195" t="s">
        <v>216</v>
      </c>
      <c r="C1195" t="s">
        <v>215</v>
      </c>
    </row>
    <row r="1196" spans="1:3" x14ac:dyDescent="0.3">
      <c r="A1196">
        <v>1193</v>
      </c>
      <c r="B1196" t="s">
        <v>216</v>
      </c>
      <c r="C1196" t="s">
        <v>215</v>
      </c>
    </row>
    <row r="1197" spans="1:3" x14ac:dyDescent="0.3">
      <c r="A1197">
        <v>1194</v>
      </c>
      <c r="B1197" t="s">
        <v>216</v>
      </c>
      <c r="C1197" t="s">
        <v>215</v>
      </c>
    </row>
    <row r="1198" spans="1:3" x14ac:dyDescent="0.3">
      <c r="A1198">
        <v>1195</v>
      </c>
      <c r="B1198" t="s">
        <v>216</v>
      </c>
      <c r="C1198" t="s">
        <v>215</v>
      </c>
    </row>
    <row r="1199" spans="1:3" x14ac:dyDescent="0.3">
      <c r="A1199">
        <v>1196</v>
      </c>
      <c r="B1199" t="s">
        <v>216</v>
      </c>
      <c r="C1199" t="s">
        <v>215</v>
      </c>
    </row>
    <row r="1200" spans="1:3" x14ac:dyDescent="0.3">
      <c r="A1200">
        <v>1197</v>
      </c>
      <c r="B1200" t="s">
        <v>216</v>
      </c>
      <c r="C1200" t="s">
        <v>215</v>
      </c>
    </row>
    <row r="1201" spans="1:3" x14ac:dyDescent="0.3">
      <c r="A1201">
        <v>1198</v>
      </c>
      <c r="B1201" t="s">
        <v>216</v>
      </c>
      <c r="C1201" t="s">
        <v>215</v>
      </c>
    </row>
    <row r="1202" spans="1:3" x14ac:dyDescent="0.3">
      <c r="A1202">
        <v>1199</v>
      </c>
      <c r="B1202" t="s">
        <v>216</v>
      </c>
      <c r="C1202" t="s">
        <v>215</v>
      </c>
    </row>
    <row r="1203" spans="1:3" x14ac:dyDescent="0.3">
      <c r="A1203">
        <v>1200</v>
      </c>
      <c r="B1203" t="s">
        <v>216</v>
      </c>
      <c r="C1203" t="s">
        <v>215</v>
      </c>
    </row>
    <row r="1204" spans="1:3" x14ac:dyDescent="0.3">
      <c r="A1204">
        <v>1201</v>
      </c>
      <c r="B1204" t="s">
        <v>216</v>
      </c>
      <c r="C1204" t="s">
        <v>215</v>
      </c>
    </row>
    <row r="1205" spans="1:3" x14ac:dyDescent="0.3">
      <c r="A1205">
        <v>1202</v>
      </c>
      <c r="B1205" t="s">
        <v>216</v>
      </c>
      <c r="C1205" t="s">
        <v>215</v>
      </c>
    </row>
    <row r="1206" spans="1:3" x14ac:dyDescent="0.3">
      <c r="A1206">
        <v>1203</v>
      </c>
      <c r="B1206" t="s">
        <v>216</v>
      </c>
      <c r="C1206" t="s">
        <v>215</v>
      </c>
    </row>
    <row r="1207" spans="1:3" x14ac:dyDescent="0.3">
      <c r="A1207">
        <v>1204</v>
      </c>
      <c r="B1207" t="s">
        <v>216</v>
      </c>
      <c r="C1207" t="s">
        <v>215</v>
      </c>
    </row>
    <row r="1208" spans="1:3" x14ac:dyDescent="0.3">
      <c r="A1208">
        <v>1205</v>
      </c>
      <c r="B1208" t="s">
        <v>216</v>
      </c>
      <c r="C1208" t="s">
        <v>215</v>
      </c>
    </row>
    <row r="1209" spans="1:3" x14ac:dyDescent="0.3">
      <c r="A1209">
        <v>1206</v>
      </c>
      <c r="B1209" t="s">
        <v>216</v>
      </c>
      <c r="C1209" t="s">
        <v>215</v>
      </c>
    </row>
    <row r="1210" spans="1:3" x14ac:dyDescent="0.3">
      <c r="A1210">
        <v>1207</v>
      </c>
      <c r="B1210" t="s">
        <v>216</v>
      </c>
      <c r="C1210" t="s">
        <v>215</v>
      </c>
    </row>
    <row r="1211" spans="1:3" x14ac:dyDescent="0.3">
      <c r="A1211">
        <v>1208</v>
      </c>
      <c r="B1211" t="s">
        <v>216</v>
      </c>
      <c r="C1211" t="s">
        <v>215</v>
      </c>
    </row>
    <row r="1212" spans="1:3" x14ac:dyDescent="0.3">
      <c r="A1212">
        <v>1209</v>
      </c>
      <c r="B1212" t="s">
        <v>216</v>
      </c>
      <c r="C1212" t="s">
        <v>215</v>
      </c>
    </row>
    <row r="1213" spans="1:3" x14ac:dyDescent="0.3">
      <c r="A1213">
        <v>1210</v>
      </c>
      <c r="B1213" t="s">
        <v>216</v>
      </c>
      <c r="C1213" t="s">
        <v>215</v>
      </c>
    </row>
    <row r="1214" spans="1:3" x14ac:dyDescent="0.3">
      <c r="A1214">
        <v>1211</v>
      </c>
      <c r="B1214" t="s">
        <v>216</v>
      </c>
      <c r="C1214" t="s">
        <v>215</v>
      </c>
    </row>
    <row r="1215" spans="1:3" x14ac:dyDescent="0.3">
      <c r="A1215">
        <v>1212</v>
      </c>
      <c r="B1215" t="s">
        <v>216</v>
      </c>
      <c r="C1215" t="s">
        <v>215</v>
      </c>
    </row>
    <row r="1216" spans="1:3" x14ac:dyDescent="0.3">
      <c r="A1216">
        <v>1213</v>
      </c>
      <c r="B1216" t="s">
        <v>216</v>
      </c>
      <c r="C1216" t="s">
        <v>215</v>
      </c>
    </row>
    <row r="1217" spans="1:3" x14ac:dyDescent="0.3">
      <c r="A1217">
        <v>1214</v>
      </c>
      <c r="B1217" t="s">
        <v>216</v>
      </c>
      <c r="C1217" t="s">
        <v>215</v>
      </c>
    </row>
    <row r="1218" spans="1:3" x14ac:dyDescent="0.3">
      <c r="A1218">
        <v>1215</v>
      </c>
      <c r="B1218" t="s">
        <v>216</v>
      </c>
      <c r="C1218" t="s">
        <v>215</v>
      </c>
    </row>
    <row r="1219" spans="1:3" x14ac:dyDescent="0.3">
      <c r="A1219">
        <v>1216</v>
      </c>
      <c r="B1219" t="s">
        <v>216</v>
      </c>
      <c r="C1219" t="s">
        <v>215</v>
      </c>
    </row>
    <row r="1220" spans="1:3" x14ac:dyDescent="0.3">
      <c r="A1220">
        <v>1217</v>
      </c>
      <c r="B1220" t="s">
        <v>216</v>
      </c>
      <c r="C1220" t="s">
        <v>215</v>
      </c>
    </row>
    <row r="1221" spans="1:3" x14ac:dyDescent="0.3">
      <c r="A1221">
        <v>1218</v>
      </c>
      <c r="B1221" t="s">
        <v>216</v>
      </c>
      <c r="C1221" t="s">
        <v>215</v>
      </c>
    </row>
    <row r="1222" spans="1:3" x14ac:dyDescent="0.3">
      <c r="A1222">
        <v>1219</v>
      </c>
      <c r="B1222" t="s">
        <v>216</v>
      </c>
      <c r="C1222" t="s">
        <v>215</v>
      </c>
    </row>
    <row r="1223" spans="1:3" x14ac:dyDescent="0.3">
      <c r="A1223">
        <v>1220</v>
      </c>
      <c r="B1223" t="s">
        <v>216</v>
      </c>
      <c r="C1223" t="s">
        <v>215</v>
      </c>
    </row>
    <row r="1224" spans="1:3" x14ac:dyDescent="0.3">
      <c r="A1224">
        <v>1221</v>
      </c>
      <c r="B1224" t="s">
        <v>216</v>
      </c>
      <c r="C1224" t="s">
        <v>215</v>
      </c>
    </row>
    <row r="1225" spans="1:3" x14ac:dyDescent="0.3">
      <c r="A1225">
        <v>1222</v>
      </c>
      <c r="B1225" t="s">
        <v>216</v>
      </c>
      <c r="C1225" t="s">
        <v>215</v>
      </c>
    </row>
    <row r="1226" spans="1:3" x14ac:dyDescent="0.3">
      <c r="A1226">
        <v>1223</v>
      </c>
      <c r="B1226" t="s">
        <v>216</v>
      </c>
      <c r="C1226" t="s">
        <v>215</v>
      </c>
    </row>
    <row r="1227" spans="1:3" x14ac:dyDescent="0.3">
      <c r="A1227">
        <v>1224</v>
      </c>
      <c r="B1227" t="s">
        <v>216</v>
      </c>
      <c r="C1227" t="s">
        <v>215</v>
      </c>
    </row>
    <row r="1228" spans="1:3" x14ac:dyDescent="0.3">
      <c r="A1228">
        <v>1225</v>
      </c>
      <c r="B1228" t="s">
        <v>216</v>
      </c>
      <c r="C1228" t="s">
        <v>215</v>
      </c>
    </row>
    <row r="1229" spans="1:3" x14ac:dyDescent="0.3">
      <c r="A1229">
        <v>1226</v>
      </c>
      <c r="B1229" t="s">
        <v>216</v>
      </c>
      <c r="C1229" t="s">
        <v>215</v>
      </c>
    </row>
    <row r="1230" spans="1:3" x14ac:dyDescent="0.3">
      <c r="A1230">
        <v>1227</v>
      </c>
      <c r="B1230" t="s">
        <v>216</v>
      </c>
      <c r="C1230" t="s">
        <v>215</v>
      </c>
    </row>
    <row r="1231" spans="1:3" x14ac:dyDescent="0.3">
      <c r="A1231">
        <v>1228</v>
      </c>
      <c r="B1231" t="s">
        <v>216</v>
      </c>
      <c r="C1231" t="s">
        <v>215</v>
      </c>
    </row>
    <row r="1232" spans="1:3" x14ac:dyDescent="0.3">
      <c r="A1232">
        <v>1229</v>
      </c>
      <c r="B1232" t="s">
        <v>216</v>
      </c>
      <c r="C1232" t="s">
        <v>215</v>
      </c>
    </row>
    <row r="1233" spans="1:3" x14ac:dyDescent="0.3">
      <c r="A1233">
        <v>1230</v>
      </c>
      <c r="B1233" t="s">
        <v>216</v>
      </c>
      <c r="C1233" t="s">
        <v>215</v>
      </c>
    </row>
    <row r="1234" spans="1:3" x14ac:dyDescent="0.3">
      <c r="A1234">
        <v>1231</v>
      </c>
      <c r="B1234" t="s">
        <v>216</v>
      </c>
      <c r="C1234" t="s">
        <v>215</v>
      </c>
    </row>
    <row r="1235" spans="1:3" x14ac:dyDescent="0.3">
      <c r="A1235">
        <v>1232</v>
      </c>
      <c r="B1235" t="s">
        <v>216</v>
      </c>
      <c r="C1235" t="s">
        <v>215</v>
      </c>
    </row>
    <row r="1236" spans="1:3" x14ac:dyDescent="0.3">
      <c r="A1236">
        <v>1233</v>
      </c>
      <c r="B1236" t="s">
        <v>216</v>
      </c>
      <c r="C1236" t="s">
        <v>215</v>
      </c>
    </row>
    <row r="1237" spans="1:3" x14ac:dyDescent="0.3">
      <c r="A1237">
        <v>1234</v>
      </c>
      <c r="B1237" t="s">
        <v>216</v>
      </c>
      <c r="C1237" t="s">
        <v>215</v>
      </c>
    </row>
    <row r="1238" spans="1:3" x14ac:dyDescent="0.3">
      <c r="A1238">
        <v>1235</v>
      </c>
      <c r="B1238" t="s">
        <v>216</v>
      </c>
      <c r="C1238" t="s">
        <v>215</v>
      </c>
    </row>
    <row r="1239" spans="1:3" x14ac:dyDescent="0.3">
      <c r="A1239">
        <v>1236</v>
      </c>
      <c r="B1239" t="s">
        <v>216</v>
      </c>
      <c r="C1239" t="s">
        <v>215</v>
      </c>
    </row>
    <row r="1240" spans="1:3" x14ac:dyDescent="0.3">
      <c r="A1240">
        <v>1237</v>
      </c>
      <c r="B1240" t="s">
        <v>216</v>
      </c>
      <c r="C1240" t="s">
        <v>215</v>
      </c>
    </row>
    <row r="1241" spans="1:3" x14ac:dyDescent="0.3">
      <c r="A1241">
        <v>1238</v>
      </c>
      <c r="B1241" t="s">
        <v>216</v>
      </c>
      <c r="C1241" t="s">
        <v>215</v>
      </c>
    </row>
    <row r="1242" spans="1:3" x14ac:dyDescent="0.3">
      <c r="A1242">
        <v>1239</v>
      </c>
      <c r="B1242" t="s">
        <v>216</v>
      </c>
      <c r="C1242" t="s">
        <v>215</v>
      </c>
    </row>
    <row r="1243" spans="1:3" x14ac:dyDescent="0.3">
      <c r="A1243">
        <v>1240</v>
      </c>
      <c r="B1243" t="s">
        <v>216</v>
      </c>
      <c r="C1243" t="s">
        <v>215</v>
      </c>
    </row>
    <row r="1244" spans="1:3" x14ac:dyDescent="0.3">
      <c r="A1244">
        <v>1241</v>
      </c>
      <c r="B1244" t="s">
        <v>216</v>
      </c>
      <c r="C1244" t="s">
        <v>215</v>
      </c>
    </row>
    <row r="1245" spans="1:3" x14ac:dyDescent="0.3">
      <c r="A1245">
        <v>1242</v>
      </c>
      <c r="B1245" t="s">
        <v>216</v>
      </c>
      <c r="C1245" t="s">
        <v>215</v>
      </c>
    </row>
    <row r="1246" spans="1:3" x14ac:dyDescent="0.3">
      <c r="A1246">
        <v>1243</v>
      </c>
      <c r="B1246" t="s">
        <v>216</v>
      </c>
      <c r="C1246" t="s">
        <v>215</v>
      </c>
    </row>
    <row r="1247" spans="1:3" x14ac:dyDescent="0.3">
      <c r="A1247">
        <v>1244</v>
      </c>
      <c r="B1247" t="s">
        <v>216</v>
      </c>
      <c r="C1247" t="s">
        <v>215</v>
      </c>
    </row>
    <row r="1248" spans="1:3" x14ac:dyDescent="0.3">
      <c r="A1248">
        <v>1245</v>
      </c>
      <c r="B1248" t="s">
        <v>216</v>
      </c>
      <c r="C1248" t="s">
        <v>215</v>
      </c>
    </row>
    <row r="1249" spans="1:3" x14ac:dyDescent="0.3">
      <c r="A1249">
        <v>1246</v>
      </c>
      <c r="B1249" t="s">
        <v>216</v>
      </c>
      <c r="C1249" t="s">
        <v>215</v>
      </c>
    </row>
    <row r="1250" spans="1:3" x14ac:dyDescent="0.3">
      <c r="A1250">
        <v>1247</v>
      </c>
      <c r="B1250" t="s">
        <v>216</v>
      </c>
      <c r="C1250" t="s">
        <v>215</v>
      </c>
    </row>
    <row r="1251" spans="1:3" x14ac:dyDescent="0.3">
      <c r="A1251">
        <v>1248</v>
      </c>
      <c r="B1251" t="s">
        <v>216</v>
      </c>
      <c r="C1251" t="s">
        <v>215</v>
      </c>
    </row>
    <row r="1252" spans="1:3" x14ac:dyDescent="0.3">
      <c r="A1252">
        <v>1249</v>
      </c>
      <c r="B1252" t="s">
        <v>216</v>
      </c>
      <c r="C1252" t="s">
        <v>215</v>
      </c>
    </row>
    <row r="1253" spans="1:3" x14ac:dyDescent="0.3">
      <c r="A1253">
        <v>1250</v>
      </c>
      <c r="B1253" t="s">
        <v>216</v>
      </c>
      <c r="C1253" t="s">
        <v>215</v>
      </c>
    </row>
    <row r="1254" spans="1:3" x14ac:dyDescent="0.3">
      <c r="A1254">
        <v>1251</v>
      </c>
      <c r="B1254" t="s">
        <v>216</v>
      </c>
      <c r="C1254" t="s">
        <v>215</v>
      </c>
    </row>
    <row r="1255" spans="1:3" x14ac:dyDescent="0.3">
      <c r="A1255">
        <v>1252</v>
      </c>
      <c r="B1255" t="s">
        <v>216</v>
      </c>
      <c r="C1255" t="s">
        <v>215</v>
      </c>
    </row>
    <row r="1256" spans="1:3" x14ac:dyDescent="0.3">
      <c r="A1256">
        <v>1253</v>
      </c>
      <c r="B1256" t="s">
        <v>216</v>
      </c>
      <c r="C1256" t="s">
        <v>215</v>
      </c>
    </row>
    <row r="1257" spans="1:3" x14ac:dyDescent="0.3">
      <c r="A1257">
        <v>1254</v>
      </c>
      <c r="B1257" t="s">
        <v>216</v>
      </c>
      <c r="C1257" t="s">
        <v>215</v>
      </c>
    </row>
    <row r="1258" spans="1:3" x14ac:dyDescent="0.3">
      <c r="A1258">
        <v>1255</v>
      </c>
      <c r="B1258" t="s">
        <v>216</v>
      </c>
      <c r="C1258" t="s">
        <v>215</v>
      </c>
    </row>
    <row r="1259" spans="1:3" x14ac:dyDescent="0.3">
      <c r="A1259">
        <v>1256</v>
      </c>
      <c r="B1259" t="s">
        <v>216</v>
      </c>
      <c r="C1259" t="s">
        <v>215</v>
      </c>
    </row>
    <row r="1260" spans="1:3" x14ac:dyDescent="0.3">
      <c r="A1260">
        <v>1257</v>
      </c>
      <c r="B1260" t="s">
        <v>216</v>
      </c>
      <c r="C1260" t="s">
        <v>215</v>
      </c>
    </row>
    <row r="1261" spans="1:3" x14ac:dyDescent="0.3">
      <c r="A1261">
        <v>1258</v>
      </c>
      <c r="B1261" t="s">
        <v>216</v>
      </c>
      <c r="C1261" t="s">
        <v>215</v>
      </c>
    </row>
    <row r="1262" spans="1:3" x14ac:dyDescent="0.3">
      <c r="A1262">
        <v>1259</v>
      </c>
      <c r="B1262" t="s">
        <v>216</v>
      </c>
      <c r="C1262" t="s">
        <v>215</v>
      </c>
    </row>
    <row r="1263" spans="1:3" x14ac:dyDescent="0.3">
      <c r="A1263">
        <v>1260</v>
      </c>
      <c r="B1263" t="s">
        <v>216</v>
      </c>
      <c r="C1263" t="s">
        <v>215</v>
      </c>
    </row>
    <row r="1264" spans="1:3" x14ac:dyDescent="0.3">
      <c r="A1264">
        <v>1261</v>
      </c>
      <c r="B1264" t="s">
        <v>216</v>
      </c>
      <c r="C1264" t="s">
        <v>215</v>
      </c>
    </row>
    <row r="1265" spans="1:3" x14ac:dyDescent="0.3">
      <c r="A1265">
        <v>1262</v>
      </c>
      <c r="B1265" t="s">
        <v>216</v>
      </c>
      <c r="C1265" t="s">
        <v>215</v>
      </c>
    </row>
    <row r="1266" spans="1:3" x14ac:dyDescent="0.3">
      <c r="A1266">
        <v>1263</v>
      </c>
      <c r="B1266" t="s">
        <v>216</v>
      </c>
      <c r="C1266" t="s">
        <v>215</v>
      </c>
    </row>
    <row r="1267" spans="1:3" x14ac:dyDescent="0.3">
      <c r="A1267">
        <v>1264</v>
      </c>
      <c r="B1267" t="s">
        <v>216</v>
      </c>
      <c r="C1267" t="s">
        <v>215</v>
      </c>
    </row>
    <row r="1268" spans="1:3" x14ac:dyDescent="0.3">
      <c r="A1268">
        <v>1265</v>
      </c>
      <c r="B1268" t="s">
        <v>216</v>
      </c>
      <c r="C1268" t="s">
        <v>215</v>
      </c>
    </row>
    <row r="1269" spans="1:3" x14ac:dyDescent="0.3">
      <c r="A1269">
        <v>1266</v>
      </c>
      <c r="B1269" t="s">
        <v>216</v>
      </c>
      <c r="C1269" t="s">
        <v>215</v>
      </c>
    </row>
    <row r="1270" spans="1:3" x14ac:dyDescent="0.3">
      <c r="A1270">
        <v>1267</v>
      </c>
      <c r="B1270" t="s">
        <v>216</v>
      </c>
      <c r="C1270" t="s">
        <v>215</v>
      </c>
    </row>
    <row r="1271" spans="1:3" x14ac:dyDescent="0.3">
      <c r="A1271">
        <v>1268</v>
      </c>
      <c r="B1271" t="s">
        <v>216</v>
      </c>
      <c r="C1271" t="s">
        <v>215</v>
      </c>
    </row>
    <row r="1272" spans="1:3" x14ac:dyDescent="0.3">
      <c r="A1272">
        <v>1269</v>
      </c>
      <c r="B1272" t="s">
        <v>216</v>
      </c>
      <c r="C1272" t="s">
        <v>215</v>
      </c>
    </row>
    <row r="1273" spans="1:3" x14ac:dyDescent="0.3">
      <c r="A1273">
        <v>1270</v>
      </c>
      <c r="B1273" t="s">
        <v>216</v>
      </c>
      <c r="C1273" t="s">
        <v>215</v>
      </c>
    </row>
    <row r="1274" spans="1:3" x14ac:dyDescent="0.3">
      <c r="A1274">
        <v>1271</v>
      </c>
      <c r="B1274" t="s">
        <v>216</v>
      </c>
      <c r="C1274" t="s">
        <v>215</v>
      </c>
    </row>
    <row r="1275" spans="1:3" x14ac:dyDescent="0.3">
      <c r="A1275">
        <v>1272</v>
      </c>
      <c r="B1275" t="s">
        <v>216</v>
      </c>
      <c r="C1275" t="s">
        <v>215</v>
      </c>
    </row>
    <row r="1276" spans="1:3" x14ac:dyDescent="0.3">
      <c r="A1276">
        <v>1273</v>
      </c>
      <c r="B1276" t="s">
        <v>216</v>
      </c>
      <c r="C1276" t="s">
        <v>215</v>
      </c>
    </row>
    <row r="1277" spans="1:3" x14ac:dyDescent="0.3">
      <c r="A1277">
        <v>1274</v>
      </c>
      <c r="B1277" t="s">
        <v>216</v>
      </c>
      <c r="C1277" t="s">
        <v>215</v>
      </c>
    </row>
    <row r="1278" spans="1:3" x14ac:dyDescent="0.3">
      <c r="A1278">
        <v>1275</v>
      </c>
      <c r="B1278" t="s">
        <v>216</v>
      </c>
      <c r="C1278" t="s">
        <v>215</v>
      </c>
    </row>
    <row r="1279" spans="1:3" x14ac:dyDescent="0.3">
      <c r="A1279">
        <v>1276</v>
      </c>
      <c r="B1279" t="s">
        <v>216</v>
      </c>
      <c r="C1279" t="s">
        <v>215</v>
      </c>
    </row>
    <row r="1280" spans="1:3" x14ac:dyDescent="0.3">
      <c r="A1280">
        <v>1277</v>
      </c>
      <c r="B1280" t="s">
        <v>216</v>
      </c>
      <c r="C1280" t="s">
        <v>215</v>
      </c>
    </row>
    <row r="1281" spans="1:3" x14ac:dyDescent="0.3">
      <c r="A1281">
        <v>1278</v>
      </c>
      <c r="B1281" t="s">
        <v>216</v>
      </c>
      <c r="C1281" t="s">
        <v>215</v>
      </c>
    </row>
    <row r="1282" spans="1:3" x14ac:dyDescent="0.3">
      <c r="A1282">
        <v>1279</v>
      </c>
      <c r="B1282" t="s">
        <v>216</v>
      </c>
      <c r="C1282" t="s">
        <v>215</v>
      </c>
    </row>
    <row r="1283" spans="1:3" x14ac:dyDescent="0.3">
      <c r="A1283">
        <v>1280</v>
      </c>
      <c r="B1283" t="s">
        <v>216</v>
      </c>
      <c r="C1283" t="s">
        <v>215</v>
      </c>
    </row>
    <row r="1284" spans="1:3" x14ac:dyDescent="0.3">
      <c r="A1284">
        <v>1281</v>
      </c>
      <c r="B1284" t="s">
        <v>216</v>
      </c>
      <c r="C1284" t="s">
        <v>215</v>
      </c>
    </row>
    <row r="1285" spans="1:3" x14ac:dyDescent="0.3">
      <c r="A1285">
        <v>1282</v>
      </c>
      <c r="B1285" t="s">
        <v>216</v>
      </c>
      <c r="C1285" t="s">
        <v>215</v>
      </c>
    </row>
    <row r="1286" spans="1:3" x14ac:dyDescent="0.3">
      <c r="A1286">
        <v>1283</v>
      </c>
      <c r="B1286" t="s">
        <v>216</v>
      </c>
      <c r="C1286" t="s">
        <v>215</v>
      </c>
    </row>
    <row r="1287" spans="1:3" x14ac:dyDescent="0.3">
      <c r="A1287">
        <v>1284</v>
      </c>
      <c r="B1287" t="s">
        <v>216</v>
      </c>
      <c r="C1287" t="s">
        <v>215</v>
      </c>
    </row>
    <row r="1288" spans="1:3" x14ac:dyDescent="0.3">
      <c r="A1288">
        <v>1285</v>
      </c>
      <c r="B1288" t="s">
        <v>216</v>
      </c>
      <c r="C1288" t="s">
        <v>215</v>
      </c>
    </row>
    <row r="1289" spans="1:3" x14ac:dyDescent="0.3">
      <c r="A1289">
        <v>1286</v>
      </c>
      <c r="B1289" t="s">
        <v>216</v>
      </c>
      <c r="C1289" t="s">
        <v>215</v>
      </c>
    </row>
    <row r="1290" spans="1:3" x14ac:dyDescent="0.3">
      <c r="A1290">
        <v>1287</v>
      </c>
      <c r="B1290" t="s">
        <v>216</v>
      </c>
      <c r="C1290" t="s">
        <v>215</v>
      </c>
    </row>
    <row r="1291" spans="1:3" x14ac:dyDescent="0.3">
      <c r="A1291">
        <v>1288</v>
      </c>
      <c r="B1291" t="s">
        <v>216</v>
      </c>
      <c r="C1291" t="s">
        <v>215</v>
      </c>
    </row>
    <row r="1292" spans="1:3" x14ac:dyDescent="0.3">
      <c r="A1292">
        <v>1289</v>
      </c>
      <c r="B1292" t="s">
        <v>216</v>
      </c>
      <c r="C1292" t="s">
        <v>215</v>
      </c>
    </row>
    <row r="1293" spans="1:3" x14ac:dyDescent="0.3">
      <c r="A1293">
        <v>1290</v>
      </c>
      <c r="B1293" t="s">
        <v>216</v>
      </c>
      <c r="C1293" t="s">
        <v>215</v>
      </c>
    </row>
    <row r="1294" spans="1:3" x14ac:dyDescent="0.3">
      <c r="A1294">
        <v>1291</v>
      </c>
      <c r="B1294" t="s">
        <v>216</v>
      </c>
      <c r="C1294" t="s">
        <v>215</v>
      </c>
    </row>
    <row r="1295" spans="1:3" x14ac:dyDescent="0.3">
      <c r="A1295">
        <v>1292</v>
      </c>
      <c r="B1295" t="s">
        <v>216</v>
      </c>
      <c r="C1295" t="s">
        <v>215</v>
      </c>
    </row>
    <row r="1296" spans="1:3" x14ac:dyDescent="0.3">
      <c r="A1296">
        <v>1293</v>
      </c>
      <c r="B1296" t="s">
        <v>216</v>
      </c>
      <c r="C1296" t="s">
        <v>215</v>
      </c>
    </row>
    <row r="1297" spans="1:3" x14ac:dyDescent="0.3">
      <c r="A1297">
        <v>1294</v>
      </c>
      <c r="B1297" t="s">
        <v>216</v>
      </c>
      <c r="C1297" t="s">
        <v>215</v>
      </c>
    </row>
    <row r="1298" spans="1:3" x14ac:dyDescent="0.3">
      <c r="A1298">
        <v>1295</v>
      </c>
      <c r="B1298" t="s">
        <v>216</v>
      </c>
      <c r="C1298" t="s">
        <v>215</v>
      </c>
    </row>
    <row r="1299" spans="1:3" x14ac:dyDescent="0.3">
      <c r="A1299">
        <v>1296</v>
      </c>
      <c r="B1299" t="s">
        <v>216</v>
      </c>
      <c r="C1299" t="s">
        <v>215</v>
      </c>
    </row>
    <row r="1300" spans="1:3" x14ac:dyDescent="0.3">
      <c r="A1300">
        <v>1297</v>
      </c>
      <c r="B1300" t="s">
        <v>216</v>
      </c>
      <c r="C1300" t="s">
        <v>215</v>
      </c>
    </row>
    <row r="1301" spans="1:3" x14ac:dyDescent="0.3">
      <c r="A1301">
        <v>1298</v>
      </c>
      <c r="B1301" t="s">
        <v>216</v>
      </c>
      <c r="C1301" t="s">
        <v>215</v>
      </c>
    </row>
    <row r="1302" spans="1:3" x14ac:dyDescent="0.3">
      <c r="A1302">
        <v>1299</v>
      </c>
      <c r="B1302" t="s">
        <v>216</v>
      </c>
      <c r="C1302" t="s">
        <v>215</v>
      </c>
    </row>
    <row r="1303" spans="1:3" x14ac:dyDescent="0.3">
      <c r="A1303">
        <v>1300</v>
      </c>
      <c r="B1303" t="s">
        <v>216</v>
      </c>
      <c r="C1303" t="s">
        <v>215</v>
      </c>
    </row>
    <row r="1304" spans="1:3" x14ac:dyDescent="0.3">
      <c r="A1304">
        <v>1301</v>
      </c>
      <c r="B1304" t="s">
        <v>216</v>
      </c>
      <c r="C1304" t="s">
        <v>215</v>
      </c>
    </row>
    <row r="1305" spans="1:3" x14ac:dyDescent="0.3">
      <c r="A1305">
        <v>1302</v>
      </c>
      <c r="B1305" t="s">
        <v>216</v>
      </c>
      <c r="C1305" t="s">
        <v>215</v>
      </c>
    </row>
    <row r="1306" spans="1:3" x14ac:dyDescent="0.3">
      <c r="A1306">
        <v>1303</v>
      </c>
      <c r="B1306" t="s">
        <v>216</v>
      </c>
      <c r="C1306" t="s">
        <v>215</v>
      </c>
    </row>
    <row r="1307" spans="1:3" x14ac:dyDescent="0.3">
      <c r="A1307">
        <v>1304</v>
      </c>
      <c r="B1307" t="s">
        <v>216</v>
      </c>
      <c r="C1307" t="s">
        <v>215</v>
      </c>
    </row>
    <row r="1308" spans="1:3" x14ac:dyDescent="0.3">
      <c r="A1308">
        <v>1305</v>
      </c>
      <c r="B1308" t="s">
        <v>216</v>
      </c>
      <c r="C1308" t="s">
        <v>215</v>
      </c>
    </row>
    <row r="1309" spans="1:3" x14ac:dyDescent="0.3">
      <c r="A1309">
        <v>1306</v>
      </c>
      <c r="B1309" t="s">
        <v>216</v>
      </c>
      <c r="C1309" t="s">
        <v>215</v>
      </c>
    </row>
    <row r="1310" spans="1:3" x14ac:dyDescent="0.3">
      <c r="A1310">
        <v>1307</v>
      </c>
      <c r="B1310" t="s">
        <v>216</v>
      </c>
      <c r="C1310" t="s">
        <v>215</v>
      </c>
    </row>
    <row r="1311" spans="1:3" x14ac:dyDescent="0.3">
      <c r="A1311">
        <v>1308</v>
      </c>
      <c r="B1311" t="s">
        <v>216</v>
      </c>
      <c r="C1311" t="s">
        <v>215</v>
      </c>
    </row>
    <row r="1312" spans="1:3" x14ac:dyDescent="0.3">
      <c r="A1312">
        <v>1309</v>
      </c>
      <c r="B1312" t="s">
        <v>216</v>
      </c>
      <c r="C1312" t="s">
        <v>215</v>
      </c>
    </row>
    <row r="1313" spans="1:3" x14ac:dyDescent="0.3">
      <c r="A1313">
        <v>1310</v>
      </c>
      <c r="B1313" t="s">
        <v>216</v>
      </c>
      <c r="C1313" t="s">
        <v>215</v>
      </c>
    </row>
    <row r="1314" spans="1:3" x14ac:dyDescent="0.3">
      <c r="A1314">
        <v>1311</v>
      </c>
      <c r="B1314" t="s">
        <v>216</v>
      </c>
      <c r="C1314" t="s">
        <v>215</v>
      </c>
    </row>
    <row r="1315" spans="1:3" x14ac:dyDescent="0.3">
      <c r="A1315">
        <v>1312</v>
      </c>
      <c r="B1315" t="s">
        <v>216</v>
      </c>
      <c r="C1315" t="s">
        <v>215</v>
      </c>
    </row>
    <row r="1316" spans="1:3" x14ac:dyDescent="0.3">
      <c r="A1316">
        <v>1313</v>
      </c>
      <c r="B1316" t="s">
        <v>216</v>
      </c>
      <c r="C1316" t="s">
        <v>215</v>
      </c>
    </row>
    <row r="1317" spans="1:3" x14ac:dyDescent="0.3">
      <c r="A1317">
        <v>1314</v>
      </c>
      <c r="B1317" t="s">
        <v>216</v>
      </c>
      <c r="C1317" t="s">
        <v>215</v>
      </c>
    </row>
    <row r="1318" spans="1:3" x14ac:dyDescent="0.3">
      <c r="A1318">
        <v>1315</v>
      </c>
      <c r="B1318" t="s">
        <v>216</v>
      </c>
      <c r="C1318" t="s">
        <v>215</v>
      </c>
    </row>
    <row r="1319" spans="1:3" x14ac:dyDescent="0.3">
      <c r="A1319">
        <v>1316</v>
      </c>
      <c r="B1319" t="s">
        <v>216</v>
      </c>
      <c r="C1319" t="s">
        <v>215</v>
      </c>
    </row>
    <row r="1320" spans="1:3" x14ac:dyDescent="0.3">
      <c r="A1320">
        <v>1317</v>
      </c>
      <c r="B1320" t="s">
        <v>216</v>
      </c>
      <c r="C1320" t="s">
        <v>215</v>
      </c>
    </row>
    <row r="1321" spans="1:3" x14ac:dyDescent="0.3">
      <c r="A1321">
        <v>1318</v>
      </c>
      <c r="B1321" t="s">
        <v>216</v>
      </c>
      <c r="C1321" t="s">
        <v>215</v>
      </c>
    </row>
    <row r="1322" spans="1:3" x14ac:dyDescent="0.3">
      <c r="A1322">
        <v>1319</v>
      </c>
      <c r="B1322" t="s">
        <v>216</v>
      </c>
      <c r="C1322" t="s">
        <v>215</v>
      </c>
    </row>
    <row r="1323" spans="1:3" x14ac:dyDescent="0.3">
      <c r="A1323">
        <v>1320</v>
      </c>
      <c r="B1323" t="s">
        <v>216</v>
      </c>
      <c r="C1323" t="s">
        <v>215</v>
      </c>
    </row>
    <row r="1324" spans="1:3" x14ac:dyDescent="0.3">
      <c r="A1324">
        <v>1321</v>
      </c>
      <c r="B1324" t="s">
        <v>216</v>
      </c>
      <c r="C1324" t="s">
        <v>215</v>
      </c>
    </row>
    <row r="1325" spans="1:3" x14ac:dyDescent="0.3">
      <c r="A1325">
        <v>1322</v>
      </c>
      <c r="B1325" t="s">
        <v>216</v>
      </c>
      <c r="C1325" t="s">
        <v>215</v>
      </c>
    </row>
    <row r="1326" spans="1:3" x14ac:dyDescent="0.3">
      <c r="A1326">
        <v>1323</v>
      </c>
      <c r="B1326" t="s">
        <v>216</v>
      </c>
      <c r="C1326" t="s">
        <v>215</v>
      </c>
    </row>
    <row r="1327" spans="1:3" x14ac:dyDescent="0.3">
      <c r="A1327">
        <v>1324</v>
      </c>
      <c r="B1327" t="s">
        <v>216</v>
      </c>
      <c r="C1327" t="s">
        <v>215</v>
      </c>
    </row>
    <row r="1328" spans="1:3" x14ac:dyDescent="0.3">
      <c r="A1328">
        <v>1325</v>
      </c>
      <c r="B1328" t="s">
        <v>216</v>
      </c>
      <c r="C1328" t="s">
        <v>215</v>
      </c>
    </row>
    <row r="1329" spans="1:3" x14ac:dyDescent="0.3">
      <c r="A1329">
        <v>1326</v>
      </c>
      <c r="B1329" t="s">
        <v>216</v>
      </c>
      <c r="C1329" t="s">
        <v>215</v>
      </c>
    </row>
    <row r="1330" spans="1:3" x14ac:dyDescent="0.3">
      <c r="A1330">
        <v>1327</v>
      </c>
      <c r="B1330" t="s">
        <v>216</v>
      </c>
      <c r="C1330" t="s">
        <v>215</v>
      </c>
    </row>
    <row r="1331" spans="1:3" x14ac:dyDescent="0.3">
      <c r="A1331">
        <v>1328</v>
      </c>
      <c r="B1331" t="s">
        <v>216</v>
      </c>
      <c r="C1331" t="s">
        <v>215</v>
      </c>
    </row>
    <row r="1332" spans="1:3" x14ac:dyDescent="0.3">
      <c r="A1332">
        <v>1329</v>
      </c>
      <c r="B1332" t="s">
        <v>216</v>
      </c>
      <c r="C1332" t="s">
        <v>215</v>
      </c>
    </row>
    <row r="1333" spans="1:3" x14ac:dyDescent="0.3">
      <c r="A1333">
        <v>1330</v>
      </c>
      <c r="B1333" t="s">
        <v>216</v>
      </c>
      <c r="C1333" t="s">
        <v>215</v>
      </c>
    </row>
    <row r="1334" spans="1:3" x14ac:dyDescent="0.3">
      <c r="A1334">
        <v>1331</v>
      </c>
      <c r="B1334" t="s">
        <v>216</v>
      </c>
      <c r="C1334" t="s">
        <v>215</v>
      </c>
    </row>
    <row r="1335" spans="1:3" x14ac:dyDescent="0.3">
      <c r="A1335">
        <v>1332</v>
      </c>
      <c r="B1335" t="s">
        <v>216</v>
      </c>
      <c r="C1335" t="s">
        <v>215</v>
      </c>
    </row>
    <row r="1336" spans="1:3" x14ac:dyDescent="0.3">
      <c r="A1336">
        <v>1333</v>
      </c>
      <c r="B1336" t="s">
        <v>216</v>
      </c>
      <c r="C1336" t="s">
        <v>215</v>
      </c>
    </row>
    <row r="1337" spans="1:3" x14ac:dyDescent="0.3">
      <c r="A1337">
        <v>1334</v>
      </c>
      <c r="B1337" t="s">
        <v>216</v>
      </c>
      <c r="C1337" t="s">
        <v>215</v>
      </c>
    </row>
    <row r="1338" spans="1:3" x14ac:dyDescent="0.3">
      <c r="A1338">
        <v>1335</v>
      </c>
      <c r="B1338" t="s">
        <v>216</v>
      </c>
      <c r="C1338" t="s">
        <v>215</v>
      </c>
    </row>
    <row r="1339" spans="1:3" x14ac:dyDescent="0.3">
      <c r="A1339">
        <v>1336</v>
      </c>
      <c r="B1339" t="s">
        <v>216</v>
      </c>
      <c r="C1339" t="s">
        <v>215</v>
      </c>
    </row>
    <row r="1340" spans="1:3" x14ac:dyDescent="0.3">
      <c r="A1340">
        <v>1337</v>
      </c>
      <c r="B1340" t="s">
        <v>216</v>
      </c>
      <c r="C1340" t="s">
        <v>215</v>
      </c>
    </row>
    <row r="1341" spans="1:3" x14ac:dyDescent="0.3">
      <c r="A1341">
        <v>1338</v>
      </c>
      <c r="B1341" t="s">
        <v>216</v>
      </c>
      <c r="C1341" t="s">
        <v>215</v>
      </c>
    </row>
    <row r="1342" spans="1:3" x14ac:dyDescent="0.3">
      <c r="A1342">
        <v>1339</v>
      </c>
      <c r="B1342" t="s">
        <v>216</v>
      </c>
      <c r="C1342" t="s">
        <v>215</v>
      </c>
    </row>
    <row r="1343" spans="1:3" x14ac:dyDescent="0.3">
      <c r="A1343">
        <v>1340</v>
      </c>
      <c r="B1343" t="s">
        <v>216</v>
      </c>
      <c r="C1343" t="s">
        <v>215</v>
      </c>
    </row>
    <row r="1344" spans="1:3" x14ac:dyDescent="0.3">
      <c r="A1344">
        <v>1341</v>
      </c>
      <c r="B1344" t="s">
        <v>216</v>
      </c>
      <c r="C1344" t="s">
        <v>215</v>
      </c>
    </row>
    <row r="1345" spans="1:3" x14ac:dyDescent="0.3">
      <c r="A1345">
        <v>1342</v>
      </c>
      <c r="B1345" t="s">
        <v>216</v>
      </c>
      <c r="C1345" t="s">
        <v>215</v>
      </c>
    </row>
    <row r="1346" spans="1:3" x14ac:dyDescent="0.3">
      <c r="A1346">
        <v>1343</v>
      </c>
      <c r="B1346" t="s">
        <v>216</v>
      </c>
      <c r="C1346" t="s">
        <v>215</v>
      </c>
    </row>
    <row r="1347" spans="1:3" x14ac:dyDescent="0.3">
      <c r="A1347">
        <v>1344</v>
      </c>
      <c r="B1347" t="s">
        <v>216</v>
      </c>
      <c r="C1347" t="s">
        <v>215</v>
      </c>
    </row>
    <row r="1348" spans="1:3" x14ac:dyDescent="0.3">
      <c r="A1348">
        <v>1345</v>
      </c>
      <c r="B1348" t="s">
        <v>216</v>
      </c>
      <c r="C1348" t="s">
        <v>215</v>
      </c>
    </row>
    <row r="1349" spans="1:3" x14ac:dyDescent="0.3">
      <c r="A1349">
        <v>1346</v>
      </c>
      <c r="B1349" t="s">
        <v>216</v>
      </c>
      <c r="C1349" t="s">
        <v>215</v>
      </c>
    </row>
    <row r="1350" spans="1:3" x14ac:dyDescent="0.3">
      <c r="A1350">
        <v>1347</v>
      </c>
      <c r="B1350" t="s">
        <v>216</v>
      </c>
      <c r="C1350" t="s">
        <v>215</v>
      </c>
    </row>
    <row r="1351" spans="1:3" x14ac:dyDescent="0.3">
      <c r="A1351">
        <v>1348</v>
      </c>
      <c r="B1351" t="s">
        <v>216</v>
      </c>
      <c r="C1351" t="s">
        <v>215</v>
      </c>
    </row>
    <row r="1352" spans="1:3" x14ac:dyDescent="0.3">
      <c r="A1352">
        <v>1349</v>
      </c>
      <c r="B1352" t="s">
        <v>216</v>
      </c>
      <c r="C1352" t="s">
        <v>215</v>
      </c>
    </row>
    <row r="1353" spans="1:3" x14ac:dyDescent="0.3">
      <c r="A1353">
        <v>1350</v>
      </c>
      <c r="B1353" t="s">
        <v>216</v>
      </c>
      <c r="C1353" t="s">
        <v>215</v>
      </c>
    </row>
    <row r="1354" spans="1:3" x14ac:dyDescent="0.3">
      <c r="A1354">
        <v>1351</v>
      </c>
      <c r="B1354" t="s">
        <v>216</v>
      </c>
      <c r="C1354" t="s">
        <v>215</v>
      </c>
    </row>
    <row r="1355" spans="1:3" x14ac:dyDescent="0.3">
      <c r="A1355">
        <v>1352</v>
      </c>
      <c r="B1355" t="s">
        <v>216</v>
      </c>
      <c r="C1355" t="s">
        <v>215</v>
      </c>
    </row>
    <row r="1356" spans="1:3" x14ac:dyDescent="0.3">
      <c r="A1356">
        <v>1353</v>
      </c>
      <c r="B1356" t="s">
        <v>216</v>
      </c>
      <c r="C1356"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356"/>
  <sheetViews>
    <sheetView topLeftCell="A3" workbookViewId="0">
      <selection activeCell="A4" sqref="A4"/>
    </sheetView>
  </sheetViews>
  <sheetFormatPr baseColWidth="10" defaultColWidth="9.109375" defaultRowHeight="14.4" x14ac:dyDescent="0.3"/>
  <cols>
    <col min="1" max="1" width="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217</v>
      </c>
      <c r="C4">
        <v>7387</v>
      </c>
      <c r="D4">
        <v>0</v>
      </c>
      <c r="E4" t="s">
        <v>212</v>
      </c>
      <c r="F4" t="s">
        <v>215</v>
      </c>
    </row>
    <row r="5" spans="1:6" x14ac:dyDescent="0.3">
      <c r="A5">
        <v>2</v>
      </c>
      <c r="B5" t="s">
        <v>217</v>
      </c>
      <c r="C5">
        <v>5038</v>
      </c>
      <c r="D5">
        <v>0</v>
      </c>
      <c r="E5" t="s">
        <v>212</v>
      </c>
      <c r="F5" t="s">
        <v>215</v>
      </c>
    </row>
    <row r="6" spans="1:6" x14ac:dyDescent="0.3">
      <c r="A6">
        <v>3</v>
      </c>
      <c r="B6" t="s">
        <v>217</v>
      </c>
      <c r="C6">
        <v>3225</v>
      </c>
      <c r="D6">
        <v>0</v>
      </c>
      <c r="E6" t="s">
        <v>212</v>
      </c>
      <c r="F6" t="s">
        <v>215</v>
      </c>
    </row>
    <row r="7" spans="1:6" x14ac:dyDescent="0.3">
      <c r="A7">
        <v>4</v>
      </c>
      <c r="B7" t="s">
        <v>217</v>
      </c>
      <c r="C7">
        <v>3641</v>
      </c>
      <c r="D7">
        <v>0</v>
      </c>
      <c r="E7" t="s">
        <v>212</v>
      </c>
      <c r="F7" t="s">
        <v>215</v>
      </c>
    </row>
    <row r="8" spans="1:6" x14ac:dyDescent="0.3">
      <c r="A8">
        <v>5</v>
      </c>
      <c r="B8" t="s">
        <v>217</v>
      </c>
      <c r="C8">
        <v>3225</v>
      </c>
      <c r="D8">
        <v>0</v>
      </c>
      <c r="E8" t="s">
        <v>212</v>
      </c>
      <c r="F8" t="s">
        <v>215</v>
      </c>
    </row>
    <row r="9" spans="1:6" x14ac:dyDescent="0.3">
      <c r="A9">
        <v>6</v>
      </c>
      <c r="B9" t="s">
        <v>217</v>
      </c>
      <c r="C9">
        <v>3641</v>
      </c>
      <c r="D9">
        <v>0</v>
      </c>
      <c r="E9" t="s">
        <v>212</v>
      </c>
      <c r="F9" t="s">
        <v>215</v>
      </c>
    </row>
    <row r="10" spans="1:6" x14ac:dyDescent="0.3">
      <c r="A10">
        <v>7</v>
      </c>
      <c r="B10" t="s">
        <v>217</v>
      </c>
      <c r="C10">
        <v>3225</v>
      </c>
      <c r="D10">
        <v>0</v>
      </c>
      <c r="E10" t="s">
        <v>212</v>
      </c>
      <c r="F10" t="s">
        <v>215</v>
      </c>
    </row>
    <row r="11" spans="1:6" x14ac:dyDescent="0.3">
      <c r="A11">
        <v>8</v>
      </c>
      <c r="B11" t="s">
        <v>217</v>
      </c>
      <c r="C11">
        <v>3641</v>
      </c>
      <c r="D11">
        <v>0</v>
      </c>
      <c r="E11" t="s">
        <v>212</v>
      </c>
      <c r="F11" t="s">
        <v>215</v>
      </c>
    </row>
    <row r="12" spans="1:6" x14ac:dyDescent="0.3">
      <c r="A12">
        <v>9</v>
      </c>
      <c r="B12" t="s">
        <v>217</v>
      </c>
      <c r="C12">
        <v>3063</v>
      </c>
      <c r="D12">
        <v>0</v>
      </c>
      <c r="E12" t="s">
        <v>212</v>
      </c>
      <c r="F12" t="s">
        <v>215</v>
      </c>
    </row>
    <row r="13" spans="1:6" x14ac:dyDescent="0.3">
      <c r="A13">
        <v>10</v>
      </c>
      <c r="B13" t="s">
        <v>217</v>
      </c>
      <c r="C13">
        <v>3641</v>
      </c>
      <c r="D13">
        <v>0</v>
      </c>
      <c r="E13" t="s">
        <v>212</v>
      </c>
      <c r="F13" t="s">
        <v>215</v>
      </c>
    </row>
    <row r="14" spans="1:6" x14ac:dyDescent="0.3">
      <c r="A14">
        <v>11</v>
      </c>
      <c r="B14" t="s">
        <v>217</v>
      </c>
      <c r="C14">
        <v>3225</v>
      </c>
      <c r="D14">
        <v>0</v>
      </c>
      <c r="E14" t="s">
        <v>212</v>
      </c>
      <c r="F14" t="s">
        <v>215</v>
      </c>
    </row>
    <row r="15" spans="1:6" x14ac:dyDescent="0.3">
      <c r="A15">
        <v>12</v>
      </c>
      <c r="B15" t="s">
        <v>217</v>
      </c>
      <c r="C15">
        <v>5038</v>
      </c>
      <c r="D15">
        <v>0</v>
      </c>
      <c r="E15" t="s">
        <v>212</v>
      </c>
      <c r="F15" t="s">
        <v>215</v>
      </c>
    </row>
    <row r="16" spans="1:6" x14ac:dyDescent="0.3">
      <c r="A16">
        <v>13</v>
      </c>
      <c r="B16" t="s">
        <v>217</v>
      </c>
      <c r="C16">
        <v>3225</v>
      </c>
      <c r="D16">
        <v>0</v>
      </c>
      <c r="E16" t="s">
        <v>212</v>
      </c>
      <c r="F16" t="s">
        <v>215</v>
      </c>
    </row>
    <row r="17" spans="1:6" x14ac:dyDescent="0.3">
      <c r="A17">
        <v>14</v>
      </c>
      <c r="B17" t="s">
        <v>217</v>
      </c>
      <c r="C17">
        <v>3641</v>
      </c>
      <c r="D17">
        <v>0</v>
      </c>
      <c r="E17" t="s">
        <v>212</v>
      </c>
      <c r="F17" t="s">
        <v>215</v>
      </c>
    </row>
    <row r="18" spans="1:6" x14ac:dyDescent="0.3">
      <c r="A18">
        <v>15</v>
      </c>
      <c r="B18" t="s">
        <v>217</v>
      </c>
      <c r="C18">
        <v>3225</v>
      </c>
      <c r="D18">
        <v>0</v>
      </c>
      <c r="E18" t="s">
        <v>212</v>
      </c>
      <c r="F18" t="s">
        <v>215</v>
      </c>
    </row>
    <row r="19" spans="1:6" x14ac:dyDescent="0.3">
      <c r="A19">
        <v>16</v>
      </c>
      <c r="B19" t="s">
        <v>217</v>
      </c>
      <c r="C19">
        <v>3641</v>
      </c>
      <c r="D19">
        <v>0</v>
      </c>
      <c r="E19" t="s">
        <v>212</v>
      </c>
      <c r="F19" t="s">
        <v>215</v>
      </c>
    </row>
    <row r="20" spans="1:6" x14ac:dyDescent="0.3">
      <c r="A20">
        <v>17</v>
      </c>
      <c r="B20" t="s">
        <v>217</v>
      </c>
      <c r="C20">
        <v>3225</v>
      </c>
      <c r="D20">
        <v>0</v>
      </c>
      <c r="E20" t="s">
        <v>212</v>
      </c>
      <c r="F20" t="s">
        <v>215</v>
      </c>
    </row>
    <row r="21" spans="1:6" x14ac:dyDescent="0.3">
      <c r="A21">
        <v>18</v>
      </c>
      <c r="B21" t="s">
        <v>217</v>
      </c>
      <c r="C21">
        <v>3225</v>
      </c>
      <c r="D21">
        <v>0</v>
      </c>
      <c r="E21" t="s">
        <v>212</v>
      </c>
      <c r="F21" t="s">
        <v>215</v>
      </c>
    </row>
    <row r="22" spans="1:6" x14ac:dyDescent="0.3">
      <c r="A22">
        <v>19</v>
      </c>
      <c r="B22" t="s">
        <v>217</v>
      </c>
      <c r="C22">
        <v>5038</v>
      </c>
      <c r="D22">
        <v>0</v>
      </c>
      <c r="E22" t="s">
        <v>212</v>
      </c>
      <c r="F22" t="s">
        <v>215</v>
      </c>
    </row>
    <row r="23" spans="1:6" x14ac:dyDescent="0.3">
      <c r="A23">
        <v>20</v>
      </c>
      <c r="B23" t="s">
        <v>217</v>
      </c>
      <c r="C23">
        <v>3225</v>
      </c>
      <c r="D23">
        <v>0</v>
      </c>
      <c r="E23" t="s">
        <v>212</v>
      </c>
      <c r="F23" t="s">
        <v>215</v>
      </c>
    </row>
    <row r="24" spans="1:6" x14ac:dyDescent="0.3">
      <c r="A24">
        <v>21</v>
      </c>
      <c r="B24" t="s">
        <v>217</v>
      </c>
      <c r="C24">
        <v>3641</v>
      </c>
      <c r="D24">
        <v>0</v>
      </c>
      <c r="E24" t="s">
        <v>212</v>
      </c>
      <c r="F24" t="s">
        <v>215</v>
      </c>
    </row>
    <row r="25" spans="1:6" x14ac:dyDescent="0.3">
      <c r="A25">
        <v>22</v>
      </c>
      <c r="B25" t="s">
        <v>217</v>
      </c>
      <c r="C25">
        <v>3225</v>
      </c>
      <c r="D25">
        <v>0</v>
      </c>
      <c r="E25" t="s">
        <v>212</v>
      </c>
      <c r="F25" t="s">
        <v>215</v>
      </c>
    </row>
    <row r="26" spans="1:6" x14ac:dyDescent="0.3">
      <c r="A26">
        <v>23</v>
      </c>
      <c r="B26" t="s">
        <v>217</v>
      </c>
      <c r="C26">
        <v>0</v>
      </c>
      <c r="D26">
        <v>0</v>
      </c>
      <c r="E26" t="s">
        <v>212</v>
      </c>
      <c r="F26" t="s">
        <v>215</v>
      </c>
    </row>
    <row r="27" spans="1:6" x14ac:dyDescent="0.3">
      <c r="A27">
        <v>24</v>
      </c>
      <c r="B27" t="s">
        <v>217</v>
      </c>
      <c r="C27">
        <v>3225</v>
      </c>
      <c r="D27">
        <v>0</v>
      </c>
      <c r="E27" t="s">
        <v>212</v>
      </c>
      <c r="F27" t="s">
        <v>215</v>
      </c>
    </row>
    <row r="28" spans="1:6" x14ac:dyDescent="0.3">
      <c r="A28">
        <v>25</v>
      </c>
      <c r="B28" t="s">
        <v>217</v>
      </c>
      <c r="C28">
        <v>3225</v>
      </c>
      <c r="D28">
        <v>0</v>
      </c>
      <c r="E28" t="s">
        <v>212</v>
      </c>
      <c r="F28" t="s">
        <v>215</v>
      </c>
    </row>
    <row r="29" spans="1:6" x14ac:dyDescent="0.3">
      <c r="A29">
        <v>26</v>
      </c>
      <c r="B29" t="s">
        <v>217</v>
      </c>
      <c r="C29">
        <v>3225</v>
      </c>
      <c r="D29">
        <v>0</v>
      </c>
      <c r="E29" t="s">
        <v>212</v>
      </c>
      <c r="F29" t="s">
        <v>215</v>
      </c>
    </row>
    <row r="30" spans="1:6" x14ac:dyDescent="0.3">
      <c r="A30">
        <v>27</v>
      </c>
      <c r="B30" t="s">
        <v>217</v>
      </c>
      <c r="C30">
        <v>5038</v>
      </c>
      <c r="D30">
        <v>0</v>
      </c>
      <c r="E30" t="s">
        <v>212</v>
      </c>
      <c r="F30" t="s">
        <v>215</v>
      </c>
    </row>
    <row r="31" spans="1:6" x14ac:dyDescent="0.3">
      <c r="A31">
        <v>28</v>
      </c>
      <c r="B31" t="s">
        <v>217</v>
      </c>
      <c r="C31">
        <v>3641</v>
      </c>
      <c r="D31">
        <v>0</v>
      </c>
      <c r="E31" t="s">
        <v>212</v>
      </c>
      <c r="F31" t="s">
        <v>215</v>
      </c>
    </row>
    <row r="32" spans="1:6" x14ac:dyDescent="0.3">
      <c r="A32">
        <v>29</v>
      </c>
      <c r="B32" t="s">
        <v>217</v>
      </c>
      <c r="C32">
        <v>3063</v>
      </c>
      <c r="D32">
        <v>0</v>
      </c>
      <c r="E32" t="s">
        <v>212</v>
      </c>
      <c r="F32" t="s">
        <v>215</v>
      </c>
    </row>
    <row r="33" spans="1:6" x14ac:dyDescent="0.3">
      <c r="A33">
        <v>30</v>
      </c>
      <c r="B33" t="s">
        <v>217</v>
      </c>
      <c r="C33">
        <v>3225</v>
      </c>
      <c r="D33">
        <v>0</v>
      </c>
      <c r="E33" t="s">
        <v>212</v>
      </c>
      <c r="F33" t="s">
        <v>215</v>
      </c>
    </row>
    <row r="34" spans="1:6" x14ac:dyDescent="0.3">
      <c r="A34">
        <v>31</v>
      </c>
      <c r="B34" t="s">
        <v>217</v>
      </c>
      <c r="C34">
        <v>3641</v>
      </c>
      <c r="D34">
        <v>0</v>
      </c>
      <c r="E34" t="s">
        <v>212</v>
      </c>
      <c r="F34" t="s">
        <v>215</v>
      </c>
    </row>
    <row r="35" spans="1:6" x14ac:dyDescent="0.3">
      <c r="A35">
        <v>32</v>
      </c>
      <c r="B35" t="s">
        <v>217</v>
      </c>
      <c r="C35">
        <v>3225</v>
      </c>
      <c r="D35">
        <v>0</v>
      </c>
      <c r="E35" t="s">
        <v>212</v>
      </c>
      <c r="F35" t="s">
        <v>215</v>
      </c>
    </row>
    <row r="36" spans="1:6" x14ac:dyDescent="0.3">
      <c r="A36">
        <v>33</v>
      </c>
      <c r="B36" t="s">
        <v>217</v>
      </c>
      <c r="C36">
        <v>3225</v>
      </c>
      <c r="D36">
        <v>0</v>
      </c>
      <c r="E36" t="s">
        <v>212</v>
      </c>
      <c r="F36" t="s">
        <v>215</v>
      </c>
    </row>
    <row r="37" spans="1:6" x14ac:dyDescent="0.3">
      <c r="A37">
        <v>34</v>
      </c>
      <c r="B37" t="s">
        <v>217</v>
      </c>
      <c r="C37">
        <v>3641</v>
      </c>
      <c r="D37">
        <v>0</v>
      </c>
      <c r="E37" t="s">
        <v>212</v>
      </c>
      <c r="F37" t="s">
        <v>215</v>
      </c>
    </row>
    <row r="38" spans="1:6" x14ac:dyDescent="0.3">
      <c r="A38">
        <v>35</v>
      </c>
      <c r="B38" t="s">
        <v>217</v>
      </c>
      <c r="C38">
        <v>3225</v>
      </c>
      <c r="D38">
        <v>0</v>
      </c>
      <c r="E38" t="s">
        <v>212</v>
      </c>
      <c r="F38" t="s">
        <v>215</v>
      </c>
    </row>
    <row r="39" spans="1:6" x14ac:dyDescent="0.3">
      <c r="A39">
        <v>36</v>
      </c>
      <c r="B39" t="s">
        <v>217</v>
      </c>
      <c r="C39">
        <v>0</v>
      </c>
      <c r="D39">
        <v>0</v>
      </c>
      <c r="E39" t="s">
        <v>212</v>
      </c>
      <c r="F39" t="s">
        <v>215</v>
      </c>
    </row>
    <row r="40" spans="1:6" x14ac:dyDescent="0.3">
      <c r="A40">
        <v>37</v>
      </c>
      <c r="B40" t="s">
        <v>217</v>
      </c>
      <c r="C40">
        <v>3641</v>
      </c>
      <c r="D40">
        <v>0</v>
      </c>
      <c r="E40" t="s">
        <v>212</v>
      </c>
      <c r="F40" t="s">
        <v>215</v>
      </c>
    </row>
    <row r="41" spans="1:6" x14ac:dyDescent="0.3">
      <c r="A41">
        <v>38</v>
      </c>
      <c r="B41" t="s">
        <v>217</v>
      </c>
      <c r="C41">
        <v>3225</v>
      </c>
      <c r="D41">
        <v>0</v>
      </c>
      <c r="E41" t="s">
        <v>212</v>
      </c>
      <c r="F41" t="s">
        <v>215</v>
      </c>
    </row>
    <row r="42" spans="1:6" x14ac:dyDescent="0.3">
      <c r="A42">
        <v>39</v>
      </c>
      <c r="B42" t="s">
        <v>217</v>
      </c>
      <c r="C42">
        <v>0</v>
      </c>
      <c r="D42">
        <v>0</v>
      </c>
      <c r="E42" t="s">
        <v>212</v>
      </c>
      <c r="F42" t="s">
        <v>215</v>
      </c>
    </row>
    <row r="43" spans="1:6" x14ac:dyDescent="0.3">
      <c r="A43">
        <v>40</v>
      </c>
      <c r="B43" t="s">
        <v>217</v>
      </c>
      <c r="C43">
        <v>3641</v>
      </c>
      <c r="D43">
        <v>0</v>
      </c>
      <c r="E43" t="s">
        <v>212</v>
      </c>
      <c r="F43" t="s">
        <v>215</v>
      </c>
    </row>
    <row r="44" spans="1:6" x14ac:dyDescent="0.3">
      <c r="A44">
        <v>41</v>
      </c>
      <c r="B44" t="s">
        <v>217</v>
      </c>
      <c r="C44">
        <v>9675</v>
      </c>
      <c r="D44">
        <v>0</v>
      </c>
      <c r="E44" t="s">
        <v>212</v>
      </c>
      <c r="F44" t="s">
        <v>215</v>
      </c>
    </row>
    <row r="45" spans="1:6" x14ac:dyDescent="0.3">
      <c r="A45">
        <v>42</v>
      </c>
      <c r="B45" t="s">
        <v>217</v>
      </c>
      <c r="C45">
        <v>10431</v>
      </c>
      <c r="D45">
        <v>0</v>
      </c>
      <c r="E45" t="s">
        <v>212</v>
      </c>
      <c r="F45" t="s">
        <v>215</v>
      </c>
    </row>
    <row r="46" spans="1:6" x14ac:dyDescent="0.3">
      <c r="A46">
        <v>43</v>
      </c>
      <c r="B46" t="s">
        <v>217</v>
      </c>
      <c r="C46">
        <v>10431</v>
      </c>
      <c r="D46">
        <v>0</v>
      </c>
      <c r="E46" t="s">
        <v>212</v>
      </c>
      <c r="F46" t="s">
        <v>215</v>
      </c>
    </row>
    <row r="47" spans="1:6" x14ac:dyDescent="0.3">
      <c r="A47">
        <v>44</v>
      </c>
      <c r="B47" t="s">
        <v>217</v>
      </c>
      <c r="C47">
        <v>10431</v>
      </c>
      <c r="D47">
        <v>0</v>
      </c>
      <c r="E47" t="s">
        <v>212</v>
      </c>
      <c r="F47" t="s">
        <v>215</v>
      </c>
    </row>
    <row r="48" spans="1:6" x14ac:dyDescent="0.3">
      <c r="A48">
        <v>45</v>
      </c>
      <c r="B48" t="s">
        <v>217</v>
      </c>
      <c r="C48">
        <v>10078.5</v>
      </c>
      <c r="D48">
        <v>0</v>
      </c>
      <c r="E48" t="s">
        <v>212</v>
      </c>
      <c r="F48" t="s">
        <v>215</v>
      </c>
    </row>
    <row r="49" spans="1:6" x14ac:dyDescent="0.3">
      <c r="A49">
        <v>46</v>
      </c>
      <c r="B49" t="s">
        <v>217</v>
      </c>
      <c r="C49">
        <v>10431</v>
      </c>
      <c r="D49">
        <v>0</v>
      </c>
      <c r="E49" t="s">
        <v>212</v>
      </c>
      <c r="F49" t="s">
        <v>215</v>
      </c>
    </row>
    <row r="50" spans="1:6" x14ac:dyDescent="0.3">
      <c r="A50">
        <v>47</v>
      </c>
      <c r="B50" t="s">
        <v>217</v>
      </c>
      <c r="C50">
        <v>5974.5</v>
      </c>
      <c r="D50">
        <v>0</v>
      </c>
      <c r="E50" t="s">
        <v>212</v>
      </c>
      <c r="F50" t="s">
        <v>215</v>
      </c>
    </row>
    <row r="51" spans="1:6" x14ac:dyDescent="0.3">
      <c r="A51">
        <v>48</v>
      </c>
      <c r="B51" t="s">
        <v>217</v>
      </c>
      <c r="C51">
        <v>5458</v>
      </c>
      <c r="D51">
        <v>0</v>
      </c>
      <c r="E51" t="s">
        <v>212</v>
      </c>
      <c r="F51" t="s">
        <v>215</v>
      </c>
    </row>
    <row r="52" spans="1:6" x14ac:dyDescent="0.3">
      <c r="A52">
        <v>49</v>
      </c>
      <c r="B52" t="s">
        <v>217</v>
      </c>
      <c r="C52">
        <v>5974.5</v>
      </c>
      <c r="D52">
        <v>0</v>
      </c>
      <c r="E52" t="s">
        <v>212</v>
      </c>
      <c r="F52" t="s">
        <v>215</v>
      </c>
    </row>
    <row r="53" spans="1:6" x14ac:dyDescent="0.3">
      <c r="A53">
        <v>50</v>
      </c>
      <c r="B53" t="s">
        <v>217</v>
      </c>
      <c r="C53">
        <v>5458</v>
      </c>
      <c r="D53">
        <v>0</v>
      </c>
      <c r="E53" t="s">
        <v>212</v>
      </c>
      <c r="F53" t="s">
        <v>215</v>
      </c>
    </row>
    <row r="54" spans="1:6" x14ac:dyDescent="0.3">
      <c r="A54">
        <v>51</v>
      </c>
      <c r="B54" t="s">
        <v>217</v>
      </c>
      <c r="C54">
        <v>5974.5</v>
      </c>
      <c r="D54">
        <v>0</v>
      </c>
      <c r="E54" t="s">
        <v>212</v>
      </c>
      <c r="F54" t="s">
        <v>215</v>
      </c>
    </row>
    <row r="55" spans="1:6" x14ac:dyDescent="0.3">
      <c r="A55">
        <v>52</v>
      </c>
      <c r="B55" t="s">
        <v>217</v>
      </c>
      <c r="C55">
        <v>5974.5</v>
      </c>
      <c r="D55">
        <v>0</v>
      </c>
      <c r="E55" t="s">
        <v>212</v>
      </c>
      <c r="F55" t="s">
        <v>215</v>
      </c>
    </row>
    <row r="56" spans="1:6" x14ac:dyDescent="0.3">
      <c r="A56">
        <v>53</v>
      </c>
      <c r="B56" t="s">
        <v>217</v>
      </c>
      <c r="C56">
        <v>5974.5</v>
      </c>
      <c r="D56">
        <v>0</v>
      </c>
      <c r="E56" t="s">
        <v>212</v>
      </c>
      <c r="F56" t="s">
        <v>215</v>
      </c>
    </row>
    <row r="57" spans="1:6" x14ac:dyDescent="0.3">
      <c r="A57">
        <v>54</v>
      </c>
      <c r="B57" t="s">
        <v>217</v>
      </c>
      <c r="C57">
        <v>5974.5</v>
      </c>
      <c r="D57">
        <v>0</v>
      </c>
      <c r="E57" t="s">
        <v>212</v>
      </c>
      <c r="F57" t="s">
        <v>215</v>
      </c>
    </row>
    <row r="58" spans="1:6" x14ac:dyDescent="0.3">
      <c r="A58">
        <v>55</v>
      </c>
      <c r="B58" t="s">
        <v>217</v>
      </c>
      <c r="C58">
        <v>5974.5</v>
      </c>
      <c r="D58">
        <v>0</v>
      </c>
      <c r="E58" t="s">
        <v>212</v>
      </c>
      <c r="F58" t="s">
        <v>215</v>
      </c>
    </row>
    <row r="59" spans="1:6" x14ac:dyDescent="0.3">
      <c r="A59">
        <v>56</v>
      </c>
      <c r="B59" t="s">
        <v>217</v>
      </c>
      <c r="C59">
        <v>5974.5</v>
      </c>
      <c r="D59">
        <v>0</v>
      </c>
      <c r="E59" t="s">
        <v>212</v>
      </c>
      <c r="F59" t="s">
        <v>215</v>
      </c>
    </row>
    <row r="60" spans="1:6" x14ac:dyDescent="0.3">
      <c r="A60">
        <v>57</v>
      </c>
      <c r="B60" t="s">
        <v>217</v>
      </c>
      <c r="C60">
        <v>5974.5</v>
      </c>
      <c r="D60">
        <v>0</v>
      </c>
      <c r="E60" t="s">
        <v>212</v>
      </c>
      <c r="F60" t="s">
        <v>215</v>
      </c>
    </row>
    <row r="61" spans="1:6" x14ac:dyDescent="0.3">
      <c r="A61">
        <v>58</v>
      </c>
      <c r="B61" t="s">
        <v>217</v>
      </c>
      <c r="C61">
        <v>5974.5</v>
      </c>
      <c r="D61">
        <v>0</v>
      </c>
      <c r="E61" t="s">
        <v>212</v>
      </c>
      <c r="F61" t="s">
        <v>215</v>
      </c>
    </row>
    <row r="62" spans="1:6" x14ac:dyDescent="0.3">
      <c r="A62">
        <v>59</v>
      </c>
      <c r="B62" t="s">
        <v>217</v>
      </c>
      <c r="C62">
        <v>5974.5</v>
      </c>
      <c r="D62">
        <v>0</v>
      </c>
      <c r="E62" t="s">
        <v>212</v>
      </c>
      <c r="F62" t="s">
        <v>215</v>
      </c>
    </row>
    <row r="63" spans="1:6" x14ac:dyDescent="0.3">
      <c r="A63">
        <v>60</v>
      </c>
      <c r="B63" t="s">
        <v>217</v>
      </c>
      <c r="C63">
        <v>5974.5</v>
      </c>
      <c r="D63">
        <v>0</v>
      </c>
      <c r="E63" t="s">
        <v>212</v>
      </c>
      <c r="F63" t="s">
        <v>215</v>
      </c>
    </row>
    <row r="64" spans="1:6" x14ac:dyDescent="0.3">
      <c r="A64">
        <v>61</v>
      </c>
      <c r="B64" t="s">
        <v>217</v>
      </c>
      <c r="C64">
        <v>5974.5</v>
      </c>
      <c r="D64">
        <v>0</v>
      </c>
      <c r="E64" t="s">
        <v>212</v>
      </c>
      <c r="F64" t="s">
        <v>215</v>
      </c>
    </row>
    <row r="65" spans="1:6" x14ac:dyDescent="0.3">
      <c r="A65">
        <v>62</v>
      </c>
      <c r="B65" t="s">
        <v>217</v>
      </c>
      <c r="C65">
        <v>5974.5</v>
      </c>
      <c r="D65">
        <v>0</v>
      </c>
      <c r="E65" t="s">
        <v>212</v>
      </c>
      <c r="F65" t="s">
        <v>215</v>
      </c>
    </row>
    <row r="66" spans="1:6" x14ac:dyDescent="0.3">
      <c r="A66">
        <v>63</v>
      </c>
      <c r="B66" t="s">
        <v>217</v>
      </c>
      <c r="C66">
        <v>5974.5</v>
      </c>
      <c r="D66">
        <v>0</v>
      </c>
      <c r="E66" t="s">
        <v>212</v>
      </c>
      <c r="F66" t="s">
        <v>215</v>
      </c>
    </row>
    <row r="67" spans="1:6" x14ac:dyDescent="0.3">
      <c r="A67">
        <v>64</v>
      </c>
      <c r="B67" t="s">
        <v>217</v>
      </c>
      <c r="C67">
        <v>5974.5</v>
      </c>
      <c r="D67">
        <v>0</v>
      </c>
      <c r="E67" t="s">
        <v>212</v>
      </c>
      <c r="F67" t="s">
        <v>215</v>
      </c>
    </row>
    <row r="68" spans="1:6" x14ac:dyDescent="0.3">
      <c r="A68">
        <v>65</v>
      </c>
      <c r="B68" t="s">
        <v>217</v>
      </c>
      <c r="C68">
        <v>5974.5</v>
      </c>
      <c r="D68">
        <v>0</v>
      </c>
      <c r="E68" t="s">
        <v>212</v>
      </c>
      <c r="F68" t="s">
        <v>215</v>
      </c>
    </row>
    <row r="69" spans="1:6" x14ac:dyDescent="0.3">
      <c r="A69">
        <v>66</v>
      </c>
      <c r="B69" t="s">
        <v>217</v>
      </c>
      <c r="C69">
        <v>5974.5</v>
      </c>
      <c r="D69">
        <v>0</v>
      </c>
      <c r="E69" t="s">
        <v>212</v>
      </c>
      <c r="F69" t="s">
        <v>215</v>
      </c>
    </row>
    <row r="70" spans="1:6" x14ac:dyDescent="0.3">
      <c r="A70">
        <v>67</v>
      </c>
      <c r="B70" t="s">
        <v>217</v>
      </c>
      <c r="C70">
        <v>5974.5</v>
      </c>
      <c r="D70">
        <v>0</v>
      </c>
      <c r="E70" t="s">
        <v>212</v>
      </c>
      <c r="F70" t="s">
        <v>215</v>
      </c>
    </row>
    <row r="71" spans="1:6" x14ac:dyDescent="0.3">
      <c r="A71">
        <v>68</v>
      </c>
      <c r="B71" t="s">
        <v>217</v>
      </c>
      <c r="C71">
        <v>5458</v>
      </c>
      <c r="D71">
        <v>0</v>
      </c>
      <c r="E71" t="s">
        <v>212</v>
      </c>
      <c r="F71" t="s">
        <v>215</v>
      </c>
    </row>
    <row r="72" spans="1:6" x14ac:dyDescent="0.3">
      <c r="A72">
        <v>69</v>
      </c>
      <c r="B72" t="s">
        <v>217</v>
      </c>
      <c r="C72">
        <v>5974.5</v>
      </c>
      <c r="D72">
        <v>0</v>
      </c>
      <c r="E72" t="s">
        <v>212</v>
      </c>
      <c r="F72" t="s">
        <v>215</v>
      </c>
    </row>
    <row r="73" spans="1:6" x14ac:dyDescent="0.3">
      <c r="A73">
        <v>70</v>
      </c>
      <c r="B73" t="s">
        <v>217</v>
      </c>
      <c r="C73">
        <v>5974.5</v>
      </c>
      <c r="D73">
        <v>0</v>
      </c>
      <c r="E73" t="s">
        <v>212</v>
      </c>
      <c r="F73" t="s">
        <v>215</v>
      </c>
    </row>
    <row r="74" spans="1:6" x14ac:dyDescent="0.3">
      <c r="A74">
        <v>71</v>
      </c>
      <c r="B74" t="s">
        <v>217</v>
      </c>
      <c r="C74">
        <v>5974.5</v>
      </c>
      <c r="D74">
        <v>0</v>
      </c>
      <c r="E74" t="s">
        <v>212</v>
      </c>
      <c r="F74" t="s">
        <v>215</v>
      </c>
    </row>
    <row r="75" spans="1:6" x14ac:dyDescent="0.3">
      <c r="A75">
        <v>72</v>
      </c>
      <c r="B75" t="s">
        <v>217</v>
      </c>
      <c r="C75">
        <v>5974.5</v>
      </c>
      <c r="D75">
        <v>0</v>
      </c>
      <c r="E75" t="s">
        <v>212</v>
      </c>
      <c r="F75" t="s">
        <v>215</v>
      </c>
    </row>
    <row r="76" spans="1:6" x14ac:dyDescent="0.3">
      <c r="A76">
        <v>73</v>
      </c>
      <c r="B76" t="s">
        <v>217</v>
      </c>
      <c r="C76">
        <v>5974.5</v>
      </c>
      <c r="D76">
        <v>0</v>
      </c>
      <c r="E76" t="s">
        <v>212</v>
      </c>
      <c r="F76" t="s">
        <v>215</v>
      </c>
    </row>
    <row r="77" spans="1:6" x14ac:dyDescent="0.3">
      <c r="A77">
        <v>74</v>
      </c>
      <c r="B77" t="s">
        <v>217</v>
      </c>
      <c r="C77">
        <v>5974.5</v>
      </c>
      <c r="D77">
        <v>0</v>
      </c>
      <c r="E77" t="s">
        <v>212</v>
      </c>
      <c r="F77" t="s">
        <v>215</v>
      </c>
    </row>
    <row r="78" spans="1:6" x14ac:dyDescent="0.3">
      <c r="A78">
        <v>75</v>
      </c>
      <c r="B78" t="s">
        <v>217</v>
      </c>
      <c r="C78">
        <v>5974.5</v>
      </c>
      <c r="D78">
        <v>0</v>
      </c>
      <c r="E78" t="s">
        <v>212</v>
      </c>
      <c r="F78" t="s">
        <v>215</v>
      </c>
    </row>
    <row r="79" spans="1:6" x14ac:dyDescent="0.3">
      <c r="A79">
        <v>76</v>
      </c>
      <c r="B79" t="s">
        <v>217</v>
      </c>
      <c r="C79">
        <v>5974.5</v>
      </c>
      <c r="D79">
        <v>0</v>
      </c>
      <c r="E79" t="s">
        <v>212</v>
      </c>
      <c r="F79" t="s">
        <v>215</v>
      </c>
    </row>
    <row r="80" spans="1:6" x14ac:dyDescent="0.3">
      <c r="A80">
        <v>77</v>
      </c>
      <c r="B80" t="s">
        <v>217</v>
      </c>
      <c r="C80">
        <v>5974.5</v>
      </c>
      <c r="D80">
        <v>0</v>
      </c>
      <c r="E80" t="s">
        <v>212</v>
      </c>
      <c r="F80" t="s">
        <v>215</v>
      </c>
    </row>
    <row r="81" spans="1:6" x14ac:dyDescent="0.3">
      <c r="A81">
        <v>78</v>
      </c>
      <c r="B81" t="s">
        <v>217</v>
      </c>
      <c r="C81">
        <v>5974.5</v>
      </c>
      <c r="D81">
        <v>0</v>
      </c>
      <c r="E81" t="s">
        <v>212</v>
      </c>
      <c r="F81" t="s">
        <v>215</v>
      </c>
    </row>
    <row r="82" spans="1:6" x14ac:dyDescent="0.3">
      <c r="A82">
        <v>79</v>
      </c>
      <c r="B82" t="s">
        <v>217</v>
      </c>
      <c r="C82">
        <v>6372.8</v>
      </c>
      <c r="D82">
        <v>0</v>
      </c>
      <c r="E82" t="s">
        <v>212</v>
      </c>
      <c r="F82" t="s">
        <v>215</v>
      </c>
    </row>
    <row r="83" spans="1:6" x14ac:dyDescent="0.3">
      <c r="A83">
        <v>80</v>
      </c>
      <c r="B83" t="s">
        <v>217</v>
      </c>
      <c r="C83">
        <v>5974.5</v>
      </c>
      <c r="D83">
        <v>0</v>
      </c>
      <c r="E83" t="s">
        <v>212</v>
      </c>
      <c r="F83" t="s">
        <v>215</v>
      </c>
    </row>
    <row r="84" spans="1:6" x14ac:dyDescent="0.3">
      <c r="A84">
        <v>81</v>
      </c>
      <c r="B84" t="s">
        <v>217</v>
      </c>
      <c r="C84">
        <v>5974.5</v>
      </c>
      <c r="D84">
        <v>0</v>
      </c>
      <c r="E84" t="s">
        <v>212</v>
      </c>
      <c r="F84" t="s">
        <v>215</v>
      </c>
    </row>
    <row r="85" spans="1:6" x14ac:dyDescent="0.3">
      <c r="A85">
        <v>82</v>
      </c>
      <c r="B85" t="s">
        <v>217</v>
      </c>
      <c r="C85">
        <v>5974.5</v>
      </c>
      <c r="D85">
        <v>0</v>
      </c>
      <c r="E85" t="s">
        <v>212</v>
      </c>
      <c r="F85" t="s">
        <v>215</v>
      </c>
    </row>
    <row r="86" spans="1:6" x14ac:dyDescent="0.3">
      <c r="A86">
        <v>83</v>
      </c>
      <c r="B86" t="s">
        <v>217</v>
      </c>
      <c r="C86">
        <v>5974.5</v>
      </c>
      <c r="D86">
        <v>0</v>
      </c>
      <c r="E86" t="s">
        <v>212</v>
      </c>
      <c r="F86" t="s">
        <v>215</v>
      </c>
    </row>
    <row r="87" spans="1:6" x14ac:dyDescent="0.3">
      <c r="A87">
        <v>84</v>
      </c>
      <c r="B87" t="s">
        <v>217</v>
      </c>
      <c r="C87">
        <v>3638.67</v>
      </c>
      <c r="D87">
        <v>0</v>
      </c>
      <c r="E87" t="s">
        <v>212</v>
      </c>
      <c r="F87" t="s">
        <v>215</v>
      </c>
    </row>
    <row r="88" spans="1:6" x14ac:dyDescent="0.3">
      <c r="A88">
        <v>85</v>
      </c>
      <c r="B88" t="s">
        <v>217</v>
      </c>
      <c r="C88">
        <v>5974.5</v>
      </c>
      <c r="D88">
        <v>0</v>
      </c>
      <c r="E88" t="s">
        <v>212</v>
      </c>
      <c r="F88" t="s">
        <v>215</v>
      </c>
    </row>
    <row r="89" spans="1:6" x14ac:dyDescent="0.3">
      <c r="A89">
        <v>86</v>
      </c>
      <c r="B89" t="s">
        <v>217</v>
      </c>
      <c r="C89">
        <v>5974.5</v>
      </c>
      <c r="D89">
        <v>0</v>
      </c>
      <c r="E89" t="s">
        <v>212</v>
      </c>
      <c r="F89" t="s">
        <v>215</v>
      </c>
    </row>
    <row r="90" spans="1:6" x14ac:dyDescent="0.3">
      <c r="A90">
        <v>87</v>
      </c>
      <c r="B90" t="s">
        <v>217</v>
      </c>
      <c r="C90">
        <v>5974.5</v>
      </c>
      <c r="D90">
        <v>0</v>
      </c>
      <c r="E90" t="s">
        <v>212</v>
      </c>
      <c r="F90" t="s">
        <v>215</v>
      </c>
    </row>
    <row r="91" spans="1:6" x14ac:dyDescent="0.3">
      <c r="A91">
        <v>88</v>
      </c>
      <c r="B91" t="s">
        <v>217</v>
      </c>
      <c r="C91">
        <v>5974.5</v>
      </c>
      <c r="D91">
        <v>0</v>
      </c>
      <c r="E91" t="s">
        <v>212</v>
      </c>
      <c r="F91" t="s">
        <v>215</v>
      </c>
    </row>
    <row r="92" spans="1:6" x14ac:dyDescent="0.3">
      <c r="A92">
        <v>89</v>
      </c>
      <c r="B92" t="s">
        <v>217</v>
      </c>
      <c r="C92">
        <v>5974.5</v>
      </c>
      <c r="D92">
        <v>0</v>
      </c>
      <c r="E92" t="s">
        <v>212</v>
      </c>
      <c r="F92" t="s">
        <v>215</v>
      </c>
    </row>
    <row r="93" spans="1:6" x14ac:dyDescent="0.3">
      <c r="A93">
        <v>90</v>
      </c>
      <c r="B93" t="s">
        <v>217</v>
      </c>
      <c r="C93">
        <v>3638.67</v>
      </c>
      <c r="D93">
        <v>0</v>
      </c>
      <c r="E93" t="s">
        <v>212</v>
      </c>
      <c r="F93" t="s">
        <v>215</v>
      </c>
    </row>
    <row r="94" spans="1:6" x14ac:dyDescent="0.3">
      <c r="A94">
        <v>91</v>
      </c>
      <c r="B94" t="s">
        <v>217</v>
      </c>
      <c r="C94">
        <v>5974.5</v>
      </c>
      <c r="D94">
        <v>0</v>
      </c>
      <c r="E94" t="s">
        <v>212</v>
      </c>
      <c r="F94" t="s">
        <v>215</v>
      </c>
    </row>
    <row r="95" spans="1:6" x14ac:dyDescent="0.3">
      <c r="A95">
        <v>92</v>
      </c>
      <c r="B95" t="s">
        <v>217</v>
      </c>
      <c r="C95">
        <v>5974.5</v>
      </c>
      <c r="D95">
        <v>0</v>
      </c>
      <c r="E95" t="s">
        <v>212</v>
      </c>
      <c r="F95" t="s">
        <v>215</v>
      </c>
    </row>
    <row r="96" spans="1:6" x14ac:dyDescent="0.3">
      <c r="A96">
        <v>93</v>
      </c>
      <c r="B96" t="s">
        <v>217</v>
      </c>
      <c r="C96">
        <v>5974.5</v>
      </c>
      <c r="D96">
        <v>0</v>
      </c>
      <c r="E96" t="s">
        <v>212</v>
      </c>
      <c r="F96" t="s">
        <v>215</v>
      </c>
    </row>
    <row r="97" spans="1:6" x14ac:dyDescent="0.3">
      <c r="A97">
        <v>94</v>
      </c>
      <c r="B97" t="s">
        <v>217</v>
      </c>
      <c r="C97">
        <v>5974.5</v>
      </c>
      <c r="D97">
        <v>0</v>
      </c>
      <c r="E97" t="s">
        <v>212</v>
      </c>
      <c r="F97" t="s">
        <v>215</v>
      </c>
    </row>
    <row r="98" spans="1:6" x14ac:dyDescent="0.3">
      <c r="A98">
        <v>95</v>
      </c>
      <c r="B98" t="s">
        <v>217</v>
      </c>
      <c r="C98">
        <v>5974.5</v>
      </c>
      <c r="D98">
        <v>0</v>
      </c>
      <c r="E98" t="s">
        <v>212</v>
      </c>
      <c r="F98" t="s">
        <v>215</v>
      </c>
    </row>
    <row r="99" spans="1:6" x14ac:dyDescent="0.3">
      <c r="A99">
        <v>96</v>
      </c>
      <c r="B99" t="s">
        <v>217</v>
      </c>
      <c r="C99">
        <v>5974.5</v>
      </c>
      <c r="D99">
        <v>0</v>
      </c>
      <c r="E99" t="s">
        <v>212</v>
      </c>
      <c r="F99" t="s">
        <v>215</v>
      </c>
    </row>
    <row r="100" spans="1:6" x14ac:dyDescent="0.3">
      <c r="A100">
        <v>97</v>
      </c>
      <c r="B100" t="s">
        <v>217</v>
      </c>
      <c r="C100">
        <v>5974.5</v>
      </c>
      <c r="D100">
        <v>0</v>
      </c>
      <c r="E100" t="s">
        <v>212</v>
      </c>
      <c r="F100" t="s">
        <v>215</v>
      </c>
    </row>
    <row r="101" spans="1:6" x14ac:dyDescent="0.3">
      <c r="A101">
        <v>98</v>
      </c>
      <c r="B101" t="s">
        <v>217</v>
      </c>
      <c r="C101">
        <v>5974.5</v>
      </c>
      <c r="D101">
        <v>0</v>
      </c>
      <c r="E101" t="s">
        <v>212</v>
      </c>
      <c r="F101" t="s">
        <v>215</v>
      </c>
    </row>
    <row r="102" spans="1:6" x14ac:dyDescent="0.3">
      <c r="A102">
        <v>99</v>
      </c>
      <c r="B102" t="s">
        <v>217</v>
      </c>
      <c r="C102">
        <v>5974.5</v>
      </c>
      <c r="D102">
        <v>0</v>
      </c>
      <c r="E102" t="s">
        <v>212</v>
      </c>
      <c r="F102" t="s">
        <v>215</v>
      </c>
    </row>
    <row r="103" spans="1:6" x14ac:dyDescent="0.3">
      <c r="A103">
        <v>100</v>
      </c>
      <c r="B103" t="s">
        <v>217</v>
      </c>
      <c r="C103">
        <v>5974.5</v>
      </c>
      <c r="D103">
        <v>0</v>
      </c>
      <c r="E103" t="s">
        <v>212</v>
      </c>
      <c r="F103" t="s">
        <v>215</v>
      </c>
    </row>
    <row r="104" spans="1:6" x14ac:dyDescent="0.3">
      <c r="A104">
        <v>101</v>
      </c>
      <c r="B104" t="s">
        <v>217</v>
      </c>
      <c r="C104">
        <v>5974.5</v>
      </c>
      <c r="D104">
        <v>0</v>
      </c>
      <c r="E104" t="s">
        <v>212</v>
      </c>
      <c r="F104" t="s">
        <v>215</v>
      </c>
    </row>
    <row r="105" spans="1:6" x14ac:dyDescent="0.3">
      <c r="A105">
        <v>102</v>
      </c>
      <c r="B105" t="s">
        <v>217</v>
      </c>
      <c r="C105">
        <v>5974.5</v>
      </c>
      <c r="D105">
        <v>0</v>
      </c>
      <c r="E105" t="s">
        <v>212</v>
      </c>
      <c r="F105" t="s">
        <v>215</v>
      </c>
    </row>
    <row r="106" spans="1:6" x14ac:dyDescent="0.3">
      <c r="A106">
        <v>103</v>
      </c>
      <c r="B106" t="s">
        <v>217</v>
      </c>
      <c r="C106">
        <v>5974.5</v>
      </c>
      <c r="D106">
        <v>0</v>
      </c>
      <c r="E106" t="s">
        <v>212</v>
      </c>
      <c r="F106" t="s">
        <v>215</v>
      </c>
    </row>
    <row r="107" spans="1:6" x14ac:dyDescent="0.3">
      <c r="A107">
        <v>104</v>
      </c>
      <c r="B107" t="s">
        <v>217</v>
      </c>
      <c r="C107">
        <v>5974.5</v>
      </c>
      <c r="D107">
        <v>0</v>
      </c>
      <c r="E107" t="s">
        <v>212</v>
      </c>
      <c r="F107" t="s">
        <v>215</v>
      </c>
    </row>
    <row r="108" spans="1:6" x14ac:dyDescent="0.3">
      <c r="A108">
        <v>105</v>
      </c>
      <c r="B108" t="s">
        <v>217</v>
      </c>
      <c r="C108">
        <v>5974.5</v>
      </c>
      <c r="D108">
        <v>0</v>
      </c>
      <c r="E108" t="s">
        <v>212</v>
      </c>
      <c r="F108" t="s">
        <v>215</v>
      </c>
    </row>
    <row r="109" spans="1:6" x14ac:dyDescent="0.3">
      <c r="A109">
        <v>106</v>
      </c>
      <c r="B109" t="s">
        <v>217</v>
      </c>
      <c r="C109">
        <v>5974.5</v>
      </c>
      <c r="D109">
        <v>0</v>
      </c>
      <c r="E109" t="s">
        <v>212</v>
      </c>
      <c r="F109" t="s">
        <v>215</v>
      </c>
    </row>
    <row r="110" spans="1:6" x14ac:dyDescent="0.3">
      <c r="A110">
        <v>107</v>
      </c>
      <c r="B110" t="s">
        <v>217</v>
      </c>
      <c r="C110">
        <v>5458</v>
      </c>
      <c r="D110">
        <v>0</v>
      </c>
      <c r="E110" t="s">
        <v>212</v>
      </c>
      <c r="F110" t="s">
        <v>215</v>
      </c>
    </row>
    <row r="111" spans="1:6" x14ac:dyDescent="0.3">
      <c r="A111">
        <v>108</v>
      </c>
      <c r="B111" t="s">
        <v>217</v>
      </c>
      <c r="C111">
        <v>5974.5</v>
      </c>
      <c r="D111">
        <v>0</v>
      </c>
      <c r="E111" t="s">
        <v>212</v>
      </c>
      <c r="F111" t="s">
        <v>215</v>
      </c>
    </row>
    <row r="112" spans="1:6" x14ac:dyDescent="0.3">
      <c r="A112">
        <v>109</v>
      </c>
      <c r="B112" t="s">
        <v>217</v>
      </c>
      <c r="C112">
        <v>5974.5</v>
      </c>
      <c r="D112">
        <v>0</v>
      </c>
      <c r="E112" t="s">
        <v>212</v>
      </c>
      <c r="F112" t="s">
        <v>215</v>
      </c>
    </row>
    <row r="113" spans="1:6" x14ac:dyDescent="0.3">
      <c r="A113">
        <v>110</v>
      </c>
      <c r="B113" t="s">
        <v>217</v>
      </c>
      <c r="C113">
        <v>5974.5</v>
      </c>
      <c r="D113">
        <v>0</v>
      </c>
      <c r="E113" t="s">
        <v>212</v>
      </c>
      <c r="F113" t="s">
        <v>215</v>
      </c>
    </row>
    <row r="114" spans="1:6" x14ac:dyDescent="0.3">
      <c r="A114">
        <v>111</v>
      </c>
      <c r="B114" t="s">
        <v>217</v>
      </c>
      <c r="C114">
        <v>5974.5</v>
      </c>
      <c r="D114">
        <v>0</v>
      </c>
      <c r="E114" t="s">
        <v>212</v>
      </c>
      <c r="F114" t="s">
        <v>215</v>
      </c>
    </row>
    <row r="115" spans="1:6" x14ac:dyDescent="0.3">
      <c r="A115">
        <v>112</v>
      </c>
      <c r="B115" t="s">
        <v>217</v>
      </c>
      <c r="C115">
        <v>5974.5</v>
      </c>
      <c r="D115">
        <v>0</v>
      </c>
      <c r="E115" t="s">
        <v>212</v>
      </c>
      <c r="F115" t="s">
        <v>215</v>
      </c>
    </row>
    <row r="116" spans="1:6" x14ac:dyDescent="0.3">
      <c r="A116">
        <v>113</v>
      </c>
      <c r="B116" t="s">
        <v>217</v>
      </c>
      <c r="C116">
        <v>5974.5</v>
      </c>
      <c r="D116">
        <v>0</v>
      </c>
      <c r="E116" t="s">
        <v>212</v>
      </c>
      <c r="F116" t="s">
        <v>215</v>
      </c>
    </row>
    <row r="117" spans="1:6" x14ac:dyDescent="0.3">
      <c r="A117">
        <v>114</v>
      </c>
      <c r="B117" t="s">
        <v>217</v>
      </c>
      <c r="C117">
        <v>5974.5</v>
      </c>
      <c r="D117">
        <v>0</v>
      </c>
      <c r="E117" t="s">
        <v>212</v>
      </c>
      <c r="F117" t="s">
        <v>215</v>
      </c>
    </row>
    <row r="118" spans="1:6" x14ac:dyDescent="0.3">
      <c r="A118">
        <v>115</v>
      </c>
      <c r="B118" t="s">
        <v>217</v>
      </c>
      <c r="C118">
        <v>5974.5</v>
      </c>
      <c r="D118">
        <v>0</v>
      </c>
      <c r="E118" t="s">
        <v>212</v>
      </c>
      <c r="F118" t="s">
        <v>215</v>
      </c>
    </row>
    <row r="119" spans="1:6" x14ac:dyDescent="0.3">
      <c r="A119">
        <v>116</v>
      </c>
      <c r="B119" t="s">
        <v>217</v>
      </c>
      <c r="C119">
        <v>5974.5</v>
      </c>
      <c r="D119">
        <v>0</v>
      </c>
      <c r="E119" t="s">
        <v>212</v>
      </c>
      <c r="F119" t="s">
        <v>215</v>
      </c>
    </row>
    <row r="120" spans="1:6" x14ac:dyDescent="0.3">
      <c r="A120">
        <v>117</v>
      </c>
      <c r="B120" t="s">
        <v>217</v>
      </c>
      <c r="C120">
        <v>5974.5</v>
      </c>
      <c r="D120">
        <v>0</v>
      </c>
      <c r="E120" t="s">
        <v>212</v>
      </c>
      <c r="F120" t="s">
        <v>215</v>
      </c>
    </row>
    <row r="121" spans="1:6" x14ac:dyDescent="0.3">
      <c r="A121">
        <v>118</v>
      </c>
      <c r="B121" t="s">
        <v>217</v>
      </c>
      <c r="C121">
        <v>5974.5</v>
      </c>
      <c r="D121">
        <v>0</v>
      </c>
      <c r="E121" t="s">
        <v>212</v>
      </c>
      <c r="F121" t="s">
        <v>215</v>
      </c>
    </row>
    <row r="122" spans="1:6" x14ac:dyDescent="0.3">
      <c r="A122">
        <v>119</v>
      </c>
      <c r="B122" t="s">
        <v>217</v>
      </c>
      <c r="C122">
        <v>5974.5</v>
      </c>
      <c r="D122">
        <v>0</v>
      </c>
      <c r="E122" t="s">
        <v>212</v>
      </c>
      <c r="F122" t="s">
        <v>215</v>
      </c>
    </row>
    <row r="123" spans="1:6" x14ac:dyDescent="0.3">
      <c r="A123">
        <v>120</v>
      </c>
      <c r="B123" t="s">
        <v>217</v>
      </c>
      <c r="C123">
        <v>5974.5</v>
      </c>
      <c r="D123">
        <v>0</v>
      </c>
      <c r="E123" t="s">
        <v>212</v>
      </c>
      <c r="F123" t="s">
        <v>215</v>
      </c>
    </row>
    <row r="124" spans="1:6" x14ac:dyDescent="0.3">
      <c r="A124">
        <v>121</v>
      </c>
      <c r="B124" t="s">
        <v>217</v>
      </c>
      <c r="C124">
        <v>5974.5</v>
      </c>
      <c r="D124">
        <v>0</v>
      </c>
      <c r="E124" t="s">
        <v>212</v>
      </c>
      <c r="F124" t="s">
        <v>215</v>
      </c>
    </row>
    <row r="125" spans="1:6" x14ac:dyDescent="0.3">
      <c r="A125">
        <v>122</v>
      </c>
      <c r="B125" t="s">
        <v>217</v>
      </c>
      <c r="C125">
        <v>5974.5</v>
      </c>
      <c r="D125">
        <v>0</v>
      </c>
      <c r="E125" t="s">
        <v>212</v>
      </c>
      <c r="F125" t="s">
        <v>215</v>
      </c>
    </row>
    <row r="126" spans="1:6" x14ac:dyDescent="0.3">
      <c r="A126">
        <v>123</v>
      </c>
      <c r="B126" t="s">
        <v>217</v>
      </c>
      <c r="C126">
        <v>5974.5</v>
      </c>
      <c r="D126">
        <v>0</v>
      </c>
      <c r="E126" t="s">
        <v>212</v>
      </c>
      <c r="F126" t="s">
        <v>215</v>
      </c>
    </row>
    <row r="127" spans="1:6" x14ac:dyDescent="0.3">
      <c r="A127">
        <v>124</v>
      </c>
      <c r="B127" t="s">
        <v>217</v>
      </c>
      <c r="C127">
        <v>5974.5</v>
      </c>
      <c r="D127">
        <v>0</v>
      </c>
      <c r="E127" t="s">
        <v>212</v>
      </c>
      <c r="F127" t="s">
        <v>215</v>
      </c>
    </row>
    <row r="128" spans="1:6" x14ac:dyDescent="0.3">
      <c r="A128">
        <v>125</v>
      </c>
      <c r="B128" t="s">
        <v>217</v>
      </c>
      <c r="C128">
        <v>5974.5</v>
      </c>
      <c r="D128">
        <v>0</v>
      </c>
      <c r="E128" t="s">
        <v>212</v>
      </c>
      <c r="F128" t="s">
        <v>215</v>
      </c>
    </row>
    <row r="129" spans="1:6" x14ac:dyDescent="0.3">
      <c r="A129">
        <v>126</v>
      </c>
      <c r="B129" t="s">
        <v>217</v>
      </c>
      <c r="C129">
        <v>5974.5</v>
      </c>
      <c r="D129">
        <v>0</v>
      </c>
      <c r="E129" t="s">
        <v>212</v>
      </c>
      <c r="F129" t="s">
        <v>215</v>
      </c>
    </row>
    <row r="130" spans="1:6" x14ac:dyDescent="0.3">
      <c r="A130">
        <v>127</v>
      </c>
      <c r="B130" t="s">
        <v>217</v>
      </c>
      <c r="C130">
        <v>5974.5</v>
      </c>
      <c r="D130">
        <v>0</v>
      </c>
      <c r="E130" t="s">
        <v>212</v>
      </c>
      <c r="F130" t="s">
        <v>215</v>
      </c>
    </row>
    <row r="131" spans="1:6" x14ac:dyDescent="0.3">
      <c r="A131">
        <v>128</v>
      </c>
      <c r="B131" t="s">
        <v>217</v>
      </c>
      <c r="C131">
        <v>3638.67</v>
      </c>
      <c r="D131">
        <v>0</v>
      </c>
      <c r="E131" t="s">
        <v>212</v>
      </c>
      <c r="F131" t="s">
        <v>215</v>
      </c>
    </row>
    <row r="132" spans="1:6" x14ac:dyDescent="0.3">
      <c r="A132">
        <v>129</v>
      </c>
      <c r="B132" t="s">
        <v>217</v>
      </c>
      <c r="C132">
        <v>5974.5</v>
      </c>
      <c r="D132">
        <v>0</v>
      </c>
      <c r="E132" t="s">
        <v>212</v>
      </c>
      <c r="F132" t="s">
        <v>215</v>
      </c>
    </row>
    <row r="133" spans="1:6" x14ac:dyDescent="0.3">
      <c r="A133">
        <v>130</v>
      </c>
      <c r="B133" t="s">
        <v>217</v>
      </c>
      <c r="C133">
        <v>3638.67</v>
      </c>
      <c r="D133">
        <v>0</v>
      </c>
      <c r="E133" t="s">
        <v>212</v>
      </c>
      <c r="F133" t="s">
        <v>215</v>
      </c>
    </row>
    <row r="134" spans="1:6" x14ac:dyDescent="0.3">
      <c r="A134">
        <v>131</v>
      </c>
      <c r="B134" t="s">
        <v>217</v>
      </c>
      <c r="C134">
        <v>5974.5</v>
      </c>
      <c r="D134">
        <v>0</v>
      </c>
      <c r="E134" t="s">
        <v>212</v>
      </c>
      <c r="F134" t="s">
        <v>215</v>
      </c>
    </row>
    <row r="135" spans="1:6" x14ac:dyDescent="0.3">
      <c r="A135">
        <v>132</v>
      </c>
      <c r="B135" t="s">
        <v>217</v>
      </c>
      <c r="C135">
        <v>5458</v>
      </c>
      <c r="D135">
        <v>0</v>
      </c>
      <c r="E135" t="s">
        <v>212</v>
      </c>
      <c r="F135" t="s">
        <v>215</v>
      </c>
    </row>
    <row r="136" spans="1:6" x14ac:dyDescent="0.3">
      <c r="A136">
        <v>133</v>
      </c>
      <c r="B136" t="s">
        <v>217</v>
      </c>
      <c r="C136">
        <v>5974.5</v>
      </c>
      <c r="D136">
        <v>0</v>
      </c>
      <c r="E136" t="s">
        <v>212</v>
      </c>
      <c r="F136" t="s">
        <v>215</v>
      </c>
    </row>
    <row r="137" spans="1:6" x14ac:dyDescent="0.3">
      <c r="A137">
        <v>134</v>
      </c>
      <c r="B137" t="s">
        <v>217</v>
      </c>
      <c r="C137">
        <v>5974.5</v>
      </c>
      <c r="D137">
        <v>0</v>
      </c>
      <c r="E137" t="s">
        <v>212</v>
      </c>
      <c r="F137" t="s">
        <v>215</v>
      </c>
    </row>
    <row r="138" spans="1:6" x14ac:dyDescent="0.3">
      <c r="A138">
        <v>135</v>
      </c>
      <c r="B138" t="s">
        <v>217</v>
      </c>
      <c r="C138">
        <v>5974.5</v>
      </c>
      <c r="D138">
        <v>0</v>
      </c>
      <c r="E138" t="s">
        <v>212</v>
      </c>
      <c r="F138" t="s">
        <v>215</v>
      </c>
    </row>
    <row r="139" spans="1:6" x14ac:dyDescent="0.3">
      <c r="A139">
        <v>136</v>
      </c>
      <c r="B139" t="s">
        <v>217</v>
      </c>
      <c r="C139">
        <v>5974.5</v>
      </c>
      <c r="D139">
        <v>0</v>
      </c>
      <c r="E139" t="s">
        <v>212</v>
      </c>
      <c r="F139" t="s">
        <v>215</v>
      </c>
    </row>
    <row r="140" spans="1:6" x14ac:dyDescent="0.3">
      <c r="A140">
        <v>137</v>
      </c>
      <c r="B140" t="s">
        <v>217</v>
      </c>
      <c r="C140">
        <v>5974.5</v>
      </c>
      <c r="D140">
        <v>0</v>
      </c>
      <c r="E140" t="s">
        <v>212</v>
      </c>
      <c r="F140" t="s">
        <v>215</v>
      </c>
    </row>
    <row r="141" spans="1:6" x14ac:dyDescent="0.3">
      <c r="A141">
        <v>138</v>
      </c>
      <c r="B141" t="s">
        <v>217</v>
      </c>
      <c r="C141">
        <v>5974.5</v>
      </c>
      <c r="D141">
        <v>0</v>
      </c>
      <c r="E141" t="s">
        <v>212</v>
      </c>
      <c r="F141" t="s">
        <v>215</v>
      </c>
    </row>
    <row r="142" spans="1:6" x14ac:dyDescent="0.3">
      <c r="A142">
        <v>139</v>
      </c>
      <c r="B142" t="s">
        <v>217</v>
      </c>
      <c r="C142">
        <v>5974.5</v>
      </c>
      <c r="D142">
        <v>0</v>
      </c>
      <c r="E142" t="s">
        <v>212</v>
      </c>
      <c r="F142" t="s">
        <v>215</v>
      </c>
    </row>
    <row r="143" spans="1:6" x14ac:dyDescent="0.3">
      <c r="A143">
        <v>140</v>
      </c>
      <c r="B143" t="s">
        <v>217</v>
      </c>
      <c r="C143">
        <v>5974.5</v>
      </c>
      <c r="D143">
        <v>0</v>
      </c>
      <c r="E143" t="s">
        <v>212</v>
      </c>
      <c r="F143" t="s">
        <v>215</v>
      </c>
    </row>
    <row r="144" spans="1:6" x14ac:dyDescent="0.3">
      <c r="A144">
        <v>141</v>
      </c>
      <c r="B144" t="s">
        <v>217</v>
      </c>
      <c r="C144">
        <v>5974.5</v>
      </c>
      <c r="D144">
        <v>0</v>
      </c>
      <c r="E144" t="s">
        <v>212</v>
      </c>
      <c r="F144" t="s">
        <v>215</v>
      </c>
    </row>
    <row r="145" spans="1:6" x14ac:dyDescent="0.3">
      <c r="A145">
        <v>142</v>
      </c>
      <c r="B145" t="s">
        <v>217</v>
      </c>
      <c r="C145">
        <v>5974.5</v>
      </c>
      <c r="D145">
        <v>0</v>
      </c>
      <c r="E145" t="s">
        <v>212</v>
      </c>
      <c r="F145" t="s">
        <v>215</v>
      </c>
    </row>
    <row r="146" spans="1:6" x14ac:dyDescent="0.3">
      <c r="A146">
        <v>143</v>
      </c>
      <c r="B146" t="s">
        <v>217</v>
      </c>
      <c r="C146">
        <v>5974.5</v>
      </c>
      <c r="D146">
        <v>0</v>
      </c>
      <c r="E146" t="s">
        <v>212</v>
      </c>
      <c r="F146" t="s">
        <v>215</v>
      </c>
    </row>
    <row r="147" spans="1:6" x14ac:dyDescent="0.3">
      <c r="A147">
        <v>144</v>
      </c>
      <c r="B147" t="s">
        <v>217</v>
      </c>
      <c r="C147">
        <v>5974.5</v>
      </c>
      <c r="D147">
        <v>0</v>
      </c>
      <c r="E147" t="s">
        <v>212</v>
      </c>
      <c r="F147" t="s">
        <v>215</v>
      </c>
    </row>
    <row r="148" spans="1:6" x14ac:dyDescent="0.3">
      <c r="A148">
        <v>145</v>
      </c>
      <c r="B148" t="s">
        <v>217</v>
      </c>
      <c r="C148">
        <v>6372.8</v>
      </c>
      <c r="D148">
        <v>0</v>
      </c>
      <c r="E148" t="s">
        <v>212</v>
      </c>
      <c r="F148" t="s">
        <v>215</v>
      </c>
    </row>
    <row r="149" spans="1:6" x14ac:dyDescent="0.3">
      <c r="A149">
        <v>146</v>
      </c>
      <c r="B149" t="s">
        <v>217</v>
      </c>
      <c r="C149">
        <v>5974.5</v>
      </c>
      <c r="D149">
        <v>0</v>
      </c>
      <c r="E149" t="s">
        <v>212</v>
      </c>
      <c r="F149" t="s">
        <v>215</v>
      </c>
    </row>
    <row r="150" spans="1:6" x14ac:dyDescent="0.3">
      <c r="A150">
        <v>147</v>
      </c>
      <c r="B150" t="s">
        <v>217</v>
      </c>
      <c r="C150">
        <v>5458</v>
      </c>
      <c r="D150">
        <v>0</v>
      </c>
      <c r="E150" t="s">
        <v>212</v>
      </c>
      <c r="F150" t="s">
        <v>215</v>
      </c>
    </row>
    <row r="151" spans="1:6" x14ac:dyDescent="0.3">
      <c r="A151">
        <v>148</v>
      </c>
      <c r="B151" t="s">
        <v>217</v>
      </c>
      <c r="C151">
        <v>3638.67</v>
      </c>
      <c r="D151">
        <v>0</v>
      </c>
      <c r="E151" t="s">
        <v>212</v>
      </c>
      <c r="F151" t="s">
        <v>215</v>
      </c>
    </row>
    <row r="152" spans="1:6" x14ac:dyDescent="0.3">
      <c r="A152">
        <v>149</v>
      </c>
      <c r="B152" t="s">
        <v>217</v>
      </c>
      <c r="C152">
        <v>5458</v>
      </c>
      <c r="D152">
        <v>0</v>
      </c>
      <c r="E152" t="s">
        <v>212</v>
      </c>
      <c r="F152" t="s">
        <v>215</v>
      </c>
    </row>
    <row r="153" spans="1:6" x14ac:dyDescent="0.3">
      <c r="A153">
        <v>150</v>
      </c>
      <c r="B153" t="s">
        <v>217</v>
      </c>
      <c r="C153">
        <v>3638.67</v>
      </c>
      <c r="D153">
        <v>0</v>
      </c>
      <c r="E153" t="s">
        <v>212</v>
      </c>
      <c r="F153" t="s">
        <v>215</v>
      </c>
    </row>
    <row r="154" spans="1:6" x14ac:dyDescent="0.3">
      <c r="A154">
        <v>151</v>
      </c>
      <c r="B154" t="s">
        <v>217</v>
      </c>
      <c r="C154">
        <v>5974.5</v>
      </c>
      <c r="D154">
        <v>0</v>
      </c>
      <c r="E154" t="s">
        <v>212</v>
      </c>
      <c r="F154" t="s">
        <v>215</v>
      </c>
    </row>
    <row r="155" spans="1:6" x14ac:dyDescent="0.3">
      <c r="A155">
        <v>152</v>
      </c>
      <c r="B155" t="s">
        <v>217</v>
      </c>
      <c r="C155">
        <v>5974.5</v>
      </c>
      <c r="D155">
        <v>0</v>
      </c>
      <c r="E155" t="s">
        <v>212</v>
      </c>
      <c r="F155" t="s">
        <v>215</v>
      </c>
    </row>
    <row r="156" spans="1:6" x14ac:dyDescent="0.3">
      <c r="A156">
        <v>153</v>
      </c>
      <c r="B156" t="s">
        <v>217</v>
      </c>
      <c r="C156">
        <v>5458</v>
      </c>
      <c r="D156">
        <v>0</v>
      </c>
      <c r="E156" t="s">
        <v>212</v>
      </c>
      <c r="F156" t="s">
        <v>215</v>
      </c>
    </row>
    <row r="157" spans="1:6" x14ac:dyDescent="0.3">
      <c r="A157">
        <v>154</v>
      </c>
      <c r="B157" t="s">
        <v>217</v>
      </c>
      <c r="C157">
        <v>5974.5</v>
      </c>
      <c r="D157">
        <v>0</v>
      </c>
      <c r="E157" t="s">
        <v>212</v>
      </c>
      <c r="F157" t="s">
        <v>215</v>
      </c>
    </row>
    <row r="158" spans="1:6" x14ac:dyDescent="0.3">
      <c r="A158">
        <v>155</v>
      </c>
      <c r="B158" t="s">
        <v>217</v>
      </c>
      <c r="C158">
        <v>5974.5</v>
      </c>
      <c r="D158">
        <v>0</v>
      </c>
      <c r="E158" t="s">
        <v>212</v>
      </c>
      <c r="F158" t="s">
        <v>215</v>
      </c>
    </row>
    <row r="159" spans="1:6" x14ac:dyDescent="0.3">
      <c r="A159">
        <v>156</v>
      </c>
      <c r="B159" t="s">
        <v>217</v>
      </c>
      <c r="C159">
        <v>5974.5</v>
      </c>
      <c r="D159">
        <v>0</v>
      </c>
      <c r="E159" t="s">
        <v>212</v>
      </c>
      <c r="F159" t="s">
        <v>215</v>
      </c>
    </row>
    <row r="160" spans="1:6" x14ac:dyDescent="0.3">
      <c r="A160">
        <v>157</v>
      </c>
      <c r="B160" t="s">
        <v>217</v>
      </c>
      <c r="C160">
        <v>5974.5</v>
      </c>
      <c r="D160">
        <v>0</v>
      </c>
      <c r="E160" t="s">
        <v>212</v>
      </c>
      <c r="F160" t="s">
        <v>215</v>
      </c>
    </row>
    <row r="161" spans="1:6" x14ac:dyDescent="0.3">
      <c r="A161">
        <v>158</v>
      </c>
      <c r="B161" t="s">
        <v>217</v>
      </c>
      <c r="C161">
        <v>5974.5</v>
      </c>
      <c r="D161">
        <v>0</v>
      </c>
      <c r="E161" t="s">
        <v>212</v>
      </c>
      <c r="F161" t="s">
        <v>215</v>
      </c>
    </row>
    <row r="162" spans="1:6" x14ac:dyDescent="0.3">
      <c r="A162">
        <v>159</v>
      </c>
      <c r="B162" t="s">
        <v>217</v>
      </c>
      <c r="C162">
        <v>5974.5</v>
      </c>
      <c r="D162">
        <v>0</v>
      </c>
      <c r="E162" t="s">
        <v>212</v>
      </c>
      <c r="F162" t="s">
        <v>215</v>
      </c>
    </row>
    <row r="163" spans="1:6" x14ac:dyDescent="0.3">
      <c r="A163">
        <v>160</v>
      </c>
      <c r="B163" t="s">
        <v>217</v>
      </c>
      <c r="C163">
        <v>5458</v>
      </c>
      <c r="D163">
        <v>0</v>
      </c>
      <c r="E163" t="s">
        <v>212</v>
      </c>
      <c r="F163" t="s">
        <v>215</v>
      </c>
    </row>
    <row r="164" spans="1:6" x14ac:dyDescent="0.3">
      <c r="A164">
        <v>161</v>
      </c>
      <c r="B164" t="s">
        <v>217</v>
      </c>
      <c r="C164">
        <v>5974.5</v>
      </c>
      <c r="D164">
        <v>0</v>
      </c>
      <c r="E164" t="s">
        <v>212</v>
      </c>
      <c r="F164" t="s">
        <v>215</v>
      </c>
    </row>
    <row r="165" spans="1:6" x14ac:dyDescent="0.3">
      <c r="A165">
        <v>162</v>
      </c>
      <c r="B165" t="s">
        <v>217</v>
      </c>
      <c r="C165">
        <v>3638.67</v>
      </c>
      <c r="D165">
        <v>0</v>
      </c>
      <c r="E165" t="s">
        <v>212</v>
      </c>
      <c r="F165" t="s">
        <v>215</v>
      </c>
    </row>
    <row r="166" spans="1:6" x14ac:dyDescent="0.3">
      <c r="A166">
        <v>163</v>
      </c>
      <c r="B166" t="s">
        <v>217</v>
      </c>
      <c r="C166">
        <v>5974.5</v>
      </c>
      <c r="D166">
        <v>0</v>
      </c>
      <c r="E166" t="s">
        <v>212</v>
      </c>
      <c r="F166" t="s">
        <v>215</v>
      </c>
    </row>
    <row r="167" spans="1:6" x14ac:dyDescent="0.3">
      <c r="A167">
        <v>164</v>
      </c>
      <c r="B167" t="s">
        <v>217</v>
      </c>
      <c r="C167">
        <v>5974.5</v>
      </c>
      <c r="D167">
        <v>0</v>
      </c>
      <c r="E167" t="s">
        <v>212</v>
      </c>
      <c r="F167" t="s">
        <v>215</v>
      </c>
    </row>
    <row r="168" spans="1:6" x14ac:dyDescent="0.3">
      <c r="A168">
        <v>165</v>
      </c>
      <c r="B168" t="s">
        <v>217</v>
      </c>
      <c r="C168">
        <v>5974.5</v>
      </c>
      <c r="D168">
        <v>0</v>
      </c>
      <c r="E168" t="s">
        <v>212</v>
      </c>
      <c r="F168" t="s">
        <v>215</v>
      </c>
    </row>
    <row r="169" spans="1:6" x14ac:dyDescent="0.3">
      <c r="A169">
        <v>166</v>
      </c>
      <c r="B169" t="s">
        <v>217</v>
      </c>
      <c r="C169">
        <v>6372.8</v>
      </c>
      <c r="D169">
        <v>0</v>
      </c>
      <c r="E169" t="s">
        <v>212</v>
      </c>
      <c r="F169" t="s">
        <v>215</v>
      </c>
    </row>
    <row r="170" spans="1:6" x14ac:dyDescent="0.3">
      <c r="A170">
        <v>167</v>
      </c>
      <c r="B170" t="s">
        <v>217</v>
      </c>
      <c r="C170">
        <v>5974.5</v>
      </c>
      <c r="D170">
        <v>0</v>
      </c>
      <c r="E170" t="s">
        <v>212</v>
      </c>
      <c r="F170" t="s">
        <v>215</v>
      </c>
    </row>
    <row r="171" spans="1:6" x14ac:dyDescent="0.3">
      <c r="A171">
        <v>168</v>
      </c>
      <c r="B171" t="s">
        <v>217</v>
      </c>
      <c r="C171">
        <v>6372.8</v>
      </c>
      <c r="D171">
        <v>0</v>
      </c>
      <c r="E171" t="s">
        <v>212</v>
      </c>
      <c r="F171" t="s">
        <v>215</v>
      </c>
    </row>
    <row r="172" spans="1:6" x14ac:dyDescent="0.3">
      <c r="A172">
        <v>169</v>
      </c>
      <c r="B172" t="s">
        <v>217</v>
      </c>
      <c r="C172">
        <v>5974.5</v>
      </c>
      <c r="D172">
        <v>0</v>
      </c>
      <c r="E172" t="s">
        <v>212</v>
      </c>
      <c r="F172" t="s">
        <v>215</v>
      </c>
    </row>
    <row r="173" spans="1:6" x14ac:dyDescent="0.3">
      <c r="A173">
        <v>170</v>
      </c>
      <c r="B173" t="s">
        <v>217</v>
      </c>
      <c r="C173">
        <v>5974.5</v>
      </c>
      <c r="D173">
        <v>0</v>
      </c>
      <c r="E173" t="s">
        <v>212</v>
      </c>
      <c r="F173" t="s">
        <v>215</v>
      </c>
    </row>
    <row r="174" spans="1:6" x14ac:dyDescent="0.3">
      <c r="A174">
        <v>171</v>
      </c>
      <c r="B174" t="s">
        <v>217</v>
      </c>
      <c r="C174">
        <v>3638.67</v>
      </c>
      <c r="D174">
        <v>0</v>
      </c>
      <c r="E174" t="s">
        <v>212</v>
      </c>
      <c r="F174" t="s">
        <v>215</v>
      </c>
    </row>
    <row r="175" spans="1:6" x14ac:dyDescent="0.3">
      <c r="A175">
        <v>172</v>
      </c>
      <c r="B175" t="s">
        <v>217</v>
      </c>
      <c r="C175">
        <v>5974.5</v>
      </c>
      <c r="D175">
        <v>0</v>
      </c>
      <c r="E175" t="s">
        <v>212</v>
      </c>
      <c r="F175" t="s">
        <v>215</v>
      </c>
    </row>
    <row r="176" spans="1:6" x14ac:dyDescent="0.3">
      <c r="A176">
        <v>173</v>
      </c>
      <c r="B176" t="s">
        <v>217</v>
      </c>
      <c r="C176">
        <v>5974.5</v>
      </c>
      <c r="D176">
        <v>0</v>
      </c>
      <c r="E176" t="s">
        <v>212</v>
      </c>
      <c r="F176" t="s">
        <v>215</v>
      </c>
    </row>
    <row r="177" spans="1:6" x14ac:dyDescent="0.3">
      <c r="A177">
        <v>174</v>
      </c>
      <c r="B177" t="s">
        <v>217</v>
      </c>
      <c r="C177">
        <v>5974.5</v>
      </c>
      <c r="D177">
        <v>0</v>
      </c>
      <c r="E177" t="s">
        <v>212</v>
      </c>
      <c r="F177" t="s">
        <v>215</v>
      </c>
    </row>
    <row r="178" spans="1:6" x14ac:dyDescent="0.3">
      <c r="A178">
        <v>175</v>
      </c>
      <c r="B178" t="s">
        <v>217</v>
      </c>
      <c r="C178">
        <v>5974.5</v>
      </c>
      <c r="D178">
        <v>0</v>
      </c>
      <c r="E178" t="s">
        <v>212</v>
      </c>
      <c r="F178" t="s">
        <v>215</v>
      </c>
    </row>
    <row r="179" spans="1:6" x14ac:dyDescent="0.3">
      <c r="A179">
        <v>176</v>
      </c>
      <c r="B179" t="s">
        <v>217</v>
      </c>
      <c r="C179">
        <v>5974.5</v>
      </c>
      <c r="D179">
        <v>0</v>
      </c>
      <c r="E179" t="s">
        <v>212</v>
      </c>
      <c r="F179" t="s">
        <v>215</v>
      </c>
    </row>
    <row r="180" spans="1:6" x14ac:dyDescent="0.3">
      <c r="A180">
        <v>177</v>
      </c>
      <c r="B180" t="s">
        <v>217</v>
      </c>
      <c r="C180">
        <v>5974.5</v>
      </c>
      <c r="D180">
        <v>0</v>
      </c>
      <c r="E180" t="s">
        <v>212</v>
      </c>
      <c r="F180" t="s">
        <v>215</v>
      </c>
    </row>
    <row r="181" spans="1:6" x14ac:dyDescent="0.3">
      <c r="A181">
        <v>178</v>
      </c>
      <c r="B181" t="s">
        <v>217</v>
      </c>
      <c r="C181">
        <v>5974.5</v>
      </c>
      <c r="D181">
        <v>0</v>
      </c>
      <c r="E181" t="s">
        <v>212</v>
      </c>
      <c r="F181" t="s">
        <v>215</v>
      </c>
    </row>
    <row r="182" spans="1:6" x14ac:dyDescent="0.3">
      <c r="A182">
        <v>179</v>
      </c>
      <c r="B182" t="s">
        <v>217</v>
      </c>
      <c r="C182">
        <v>5974.5</v>
      </c>
      <c r="D182">
        <v>0</v>
      </c>
      <c r="E182" t="s">
        <v>212</v>
      </c>
      <c r="F182" t="s">
        <v>215</v>
      </c>
    </row>
    <row r="183" spans="1:6" x14ac:dyDescent="0.3">
      <c r="A183">
        <v>180</v>
      </c>
      <c r="B183" t="s">
        <v>217</v>
      </c>
      <c r="C183">
        <v>5974.5</v>
      </c>
      <c r="D183">
        <v>0</v>
      </c>
      <c r="E183" t="s">
        <v>212</v>
      </c>
      <c r="F183" t="s">
        <v>215</v>
      </c>
    </row>
    <row r="184" spans="1:6" x14ac:dyDescent="0.3">
      <c r="A184">
        <v>181</v>
      </c>
      <c r="B184" t="s">
        <v>217</v>
      </c>
      <c r="C184">
        <v>5974.5</v>
      </c>
      <c r="D184">
        <v>0</v>
      </c>
      <c r="E184" t="s">
        <v>212</v>
      </c>
      <c r="F184" t="s">
        <v>215</v>
      </c>
    </row>
    <row r="185" spans="1:6" x14ac:dyDescent="0.3">
      <c r="A185">
        <v>182</v>
      </c>
      <c r="B185" t="s">
        <v>217</v>
      </c>
      <c r="C185">
        <v>5974.5</v>
      </c>
      <c r="D185">
        <v>0</v>
      </c>
      <c r="E185" t="s">
        <v>212</v>
      </c>
      <c r="F185" t="s">
        <v>215</v>
      </c>
    </row>
    <row r="186" spans="1:6" x14ac:dyDescent="0.3">
      <c r="A186">
        <v>183</v>
      </c>
      <c r="B186" t="s">
        <v>217</v>
      </c>
      <c r="C186">
        <v>5458</v>
      </c>
      <c r="D186">
        <v>0</v>
      </c>
      <c r="E186" t="s">
        <v>212</v>
      </c>
      <c r="F186" t="s">
        <v>215</v>
      </c>
    </row>
    <row r="187" spans="1:6" x14ac:dyDescent="0.3">
      <c r="A187">
        <v>184</v>
      </c>
      <c r="B187" t="s">
        <v>217</v>
      </c>
      <c r="C187">
        <v>5974.5</v>
      </c>
      <c r="D187">
        <v>0</v>
      </c>
      <c r="E187" t="s">
        <v>212</v>
      </c>
      <c r="F187" t="s">
        <v>215</v>
      </c>
    </row>
    <row r="188" spans="1:6" x14ac:dyDescent="0.3">
      <c r="A188">
        <v>185</v>
      </c>
      <c r="B188" t="s">
        <v>217</v>
      </c>
      <c r="C188">
        <v>5974.5</v>
      </c>
      <c r="D188">
        <v>0</v>
      </c>
      <c r="E188" t="s">
        <v>212</v>
      </c>
      <c r="F188" t="s">
        <v>215</v>
      </c>
    </row>
    <row r="189" spans="1:6" x14ac:dyDescent="0.3">
      <c r="A189">
        <v>186</v>
      </c>
      <c r="B189" t="s">
        <v>217</v>
      </c>
      <c r="C189">
        <v>5974.5</v>
      </c>
      <c r="D189">
        <v>0</v>
      </c>
      <c r="E189" t="s">
        <v>212</v>
      </c>
      <c r="F189" t="s">
        <v>215</v>
      </c>
    </row>
    <row r="190" spans="1:6" x14ac:dyDescent="0.3">
      <c r="A190">
        <v>187</v>
      </c>
      <c r="B190" t="s">
        <v>217</v>
      </c>
      <c r="C190">
        <v>5974.5</v>
      </c>
      <c r="D190">
        <v>0</v>
      </c>
      <c r="E190" t="s">
        <v>212</v>
      </c>
      <c r="F190" t="s">
        <v>215</v>
      </c>
    </row>
    <row r="191" spans="1:6" x14ac:dyDescent="0.3">
      <c r="A191">
        <v>188</v>
      </c>
      <c r="B191" t="s">
        <v>217</v>
      </c>
      <c r="C191">
        <v>5974.5</v>
      </c>
      <c r="D191">
        <v>0</v>
      </c>
      <c r="E191" t="s">
        <v>212</v>
      </c>
      <c r="F191" t="s">
        <v>215</v>
      </c>
    </row>
    <row r="192" spans="1:6" x14ac:dyDescent="0.3">
      <c r="A192">
        <v>189</v>
      </c>
      <c r="B192" t="s">
        <v>217</v>
      </c>
      <c r="C192">
        <v>5458</v>
      </c>
      <c r="D192">
        <v>0</v>
      </c>
      <c r="E192" t="s">
        <v>212</v>
      </c>
      <c r="F192" t="s">
        <v>215</v>
      </c>
    </row>
    <row r="193" spans="1:6" x14ac:dyDescent="0.3">
      <c r="A193">
        <v>190</v>
      </c>
      <c r="B193" t="s">
        <v>217</v>
      </c>
      <c r="C193">
        <v>5974.5</v>
      </c>
      <c r="D193">
        <v>0</v>
      </c>
      <c r="E193" t="s">
        <v>212</v>
      </c>
      <c r="F193" t="s">
        <v>215</v>
      </c>
    </row>
    <row r="194" spans="1:6" x14ac:dyDescent="0.3">
      <c r="A194">
        <v>191</v>
      </c>
      <c r="B194" t="s">
        <v>217</v>
      </c>
      <c r="C194">
        <v>5974.5</v>
      </c>
      <c r="D194">
        <v>0</v>
      </c>
      <c r="E194" t="s">
        <v>212</v>
      </c>
      <c r="F194" t="s">
        <v>215</v>
      </c>
    </row>
    <row r="195" spans="1:6" x14ac:dyDescent="0.3">
      <c r="A195">
        <v>192</v>
      </c>
      <c r="B195" t="s">
        <v>217</v>
      </c>
      <c r="C195">
        <v>6372.8</v>
      </c>
      <c r="D195">
        <v>0</v>
      </c>
      <c r="E195" t="s">
        <v>212</v>
      </c>
      <c r="F195" t="s">
        <v>215</v>
      </c>
    </row>
    <row r="196" spans="1:6" x14ac:dyDescent="0.3">
      <c r="A196">
        <v>193</v>
      </c>
      <c r="B196" t="s">
        <v>217</v>
      </c>
      <c r="C196">
        <v>5974.5</v>
      </c>
      <c r="D196">
        <v>0</v>
      </c>
      <c r="E196" t="s">
        <v>212</v>
      </c>
      <c r="F196" t="s">
        <v>215</v>
      </c>
    </row>
    <row r="197" spans="1:6" x14ac:dyDescent="0.3">
      <c r="A197">
        <v>194</v>
      </c>
      <c r="B197" t="s">
        <v>217</v>
      </c>
      <c r="C197">
        <v>5974.5</v>
      </c>
      <c r="D197">
        <v>0</v>
      </c>
      <c r="E197" t="s">
        <v>212</v>
      </c>
      <c r="F197" t="s">
        <v>215</v>
      </c>
    </row>
    <row r="198" spans="1:6" x14ac:dyDescent="0.3">
      <c r="A198">
        <v>195</v>
      </c>
      <c r="B198" t="s">
        <v>217</v>
      </c>
      <c r="C198">
        <v>5974.5</v>
      </c>
      <c r="D198">
        <v>0</v>
      </c>
      <c r="E198" t="s">
        <v>212</v>
      </c>
      <c r="F198" t="s">
        <v>215</v>
      </c>
    </row>
    <row r="199" spans="1:6" x14ac:dyDescent="0.3">
      <c r="A199">
        <v>196</v>
      </c>
      <c r="B199" t="s">
        <v>217</v>
      </c>
      <c r="C199">
        <v>5974.5</v>
      </c>
      <c r="D199">
        <v>0</v>
      </c>
      <c r="E199" t="s">
        <v>212</v>
      </c>
      <c r="F199" t="s">
        <v>215</v>
      </c>
    </row>
    <row r="200" spans="1:6" x14ac:dyDescent="0.3">
      <c r="A200">
        <v>197</v>
      </c>
      <c r="B200" t="s">
        <v>217</v>
      </c>
      <c r="C200">
        <v>5974.5</v>
      </c>
      <c r="D200">
        <v>0</v>
      </c>
      <c r="E200" t="s">
        <v>212</v>
      </c>
      <c r="F200" t="s">
        <v>215</v>
      </c>
    </row>
    <row r="201" spans="1:6" x14ac:dyDescent="0.3">
      <c r="A201">
        <v>198</v>
      </c>
      <c r="B201" t="s">
        <v>217</v>
      </c>
      <c r="C201">
        <v>5458</v>
      </c>
      <c r="D201">
        <v>0</v>
      </c>
      <c r="E201" t="s">
        <v>212</v>
      </c>
      <c r="F201" t="s">
        <v>215</v>
      </c>
    </row>
    <row r="202" spans="1:6" x14ac:dyDescent="0.3">
      <c r="A202">
        <v>199</v>
      </c>
      <c r="B202" t="s">
        <v>217</v>
      </c>
      <c r="C202">
        <v>5974.5</v>
      </c>
      <c r="D202">
        <v>0</v>
      </c>
      <c r="E202" t="s">
        <v>212</v>
      </c>
      <c r="F202" t="s">
        <v>215</v>
      </c>
    </row>
    <row r="203" spans="1:6" x14ac:dyDescent="0.3">
      <c r="A203">
        <v>200</v>
      </c>
      <c r="B203" t="s">
        <v>217</v>
      </c>
      <c r="C203">
        <v>5974.5</v>
      </c>
      <c r="D203">
        <v>0</v>
      </c>
      <c r="E203" t="s">
        <v>212</v>
      </c>
      <c r="F203" t="s">
        <v>215</v>
      </c>
    </row>
    <row r="204" spans="1:6" x14ac:dyDescent="0.3">
      <c r="A204">
        <v>201</v>
      </c>
      <c r="B204" t="s">
        <v>217</v>
      </c>
      <c r="C204">
        <v>5974.5</v>
      </c>
      <c r="D204">
        <v>0</v>
      </c>
      <c r="E204" t="s">
        <v>212</v>
      </c>
      <c r="F204" t="s">
        <v>215</v>
      </c>
    </row>
    <row r="205" spans="1:6" x14ac:dyDescent="0.3">
      <c r="A205">
        <v>202</v>
      </c>
      <c r="B205" t="s">
        <v>217</v>
      </c>
      <c r="C205">
        <v>5974.5</v>
      </c>
      <c r="D205">
        <v>0</v>
      </c>
      <c r="E205" t="s">
        <v>212</v>
      </c>
      <c r="F205" t="s">
        <v>215</v>
      </c>
    </row>
    <row r="206" spans="1:6" x14ac:dyDescent="0.3">
      <c r="A206">
        <v>203</v>
      </c>
      <c r="B206" t="s">
        <v>217</v>
      </c>
      <c r="C206">
        <v>5974.5</v>
      </c>
      <c r="D206">
        <v>0</v>
      </c>
      <c r="E206" t="s">
        <v>212</v>
      </c>
      <c r="F206" t="s">
        <v>215</v>
      </c>
    </row>
    <row r="207" spans="1:6" x14ac:dyDescent="0.3">
      <c r="A207">
        <v>204</v>
      </c>
      <c r="B207" t="s">
        <v>217</v>
      </c>
      <c r="C207">
        <v>5974.5</v>
      </c>
      <c r="D207">
        <v>0</v>
      </c>
      <c r="E207" t="s">
        <v>212</v>
      </c>
      <c r="F207" t="s">
        <v>215</v>
      </c>
    </row>
    <row r="208" spans="1:6" x14ac:dyDescent="0.3">
      <c r="A208">
        <v>205</v>
      </c>
      <c r="B208" t="s">
        <v>217</v>
      </c>
      <c r="C208">
        <v>5974.5</v>
      </c>
      <c r="D208">
        <v>0</v>
      </c>
      <c r="E208" t="s">
        <v>212</v>
      </c>
      <c r="F208" t="s">
        <v>215</v>
      </c>
    </row>
    <row r="209" spans="1:6" x14ac:dyDescent="0.3">
      <c r="A209">
        <v>206</v>
      </c>
      <c r="B209" t="s">
        <v>217</v>
      </c>
      <c r="C209">
        <v>5974.5</v>
      </c>
      <c r="D209">
        <v>0</v>
      </c>
      <c r="E209" t="s">
        <v>212</v>
      </c>
      <c r="F209" t="s">
        <v>215</v>
      </c>
    </row>
    <row r="210" spans="1:6" x14ac:dyDescent="0.3">
      <c r="A210">
        <v>207</v>
      </c>
      <c r="B210" t="s">
        <v>217</v>
      </c>
      <c r="C210">
        <v>3638.67</v>
      </c>
      <c r="D210">
        <v>0</v>
      </c>
      <c r="E210" t="s">
        <v>212</v>
      </c>
      <c r="F210" t="s">
        <v>215</v>
      </c>
    </row>
    <row r="211" spans="1:6" x14ac:dyDescent="0.3">
      <c r="A211">
        <v>208</v>
      </c>
      <c r="B211" t="s">
        <v>217</v>
      </c>
      <c r="C211">
        <v>5974.5</v>
      </c>
      <c r="D211">
        <v>0</v>
      </c>
      <c r="E211" t="s">
        <v>212</v>
      </c>
      <c r="F211" t="s">
        <v>215</v>
      </c>
    </row>
    <row r="212" spans="1:6" x14ac:dyDescent="0.3">
      <c r="A212">
        <v>209</v>
      </c>
      <c r="B212" t="s">
        <v>217</v>
      </c>
      <c r="C212">
        <v>5974.5</v>
      </c>
      <c r="D212">
        <v>0</v>
      </c>
      <c r="E212" t="s">
        <v>212</v>
      </c>
      <c r="F212" t="s">
        <v>215</v>
      </c>
    </row>
    <row r="213" spans="1:6" x14ac:dyDescent="0.3">
      <c r="A213">
        <v>210</v>
      </c>
      <c r="B213" t="s">
        <v>217</v>
      </c>
      <c r="C213">
        <v>5974.5</v>
      </c>
      <c r="D213">
        <v>0</v>
      </c>
      <c r="E213" t="s">
        <v>212</v>
      </c>
      <c r="F213" t="s">
        <v>215</v>
      </c>
    </row>
    <row r="214" spans="1:6" x14ac:dyDescent="0.3">
      <c r="A214">
        <v>211</v>
      </c>
      <c r="B214" t="s">
        <v>217</v>
      </c>
      <c r="C214">
        <v>3638.67</v>
      </c>
      <c r="D214">
        <v>0</v>
      </c>
      <c r="E214" t="s">
        <v>212</v>
      </c>
      <c r="F214" t="s">
        <v>215</v>
      </c>
    </row>
    <row r="215" spans="1:6" x14ac:dyDescent="0.3">
      <c r="A215">
        <v>212</v>
      </c>
      <c r="B215" t="s">
        <v>217</v>
      </c>
      <c r="C215">
        <v>5974.5</v>
      </c>
      <c r="D215">
        <v>0</v>
      </c>
      <c r="E215" t="s">
        <v>212</v>
      </c>
      <c r="F215" t="s">
        <v>215</v>
      </c>
    </row>
    <row r="216" spans="1:6" x14ac:dyDescent="0.3">
      <c r="A216">
        <v>213</v>
      </c>
      <c r="B216" t="s">
        <v>217</v>
      </c>
      <c r="C216">
        <v>5974.5</v>
      </c>
      <c r="D216">
        <v>0</v>
      </c>
      <c r="E216" t="s">
        <v>212</v>
      </c>
      <c r="F216" t="s">
        <v>215</v>
      </c>
    </row>
    <row r="217" spans="1:6" x14ac:dyDescent="0.3">
      <c r="A217">
        <v>214</v>
      </c>
      <c r="B217" t="s">
        <v>217</v>
      </c>
      <c r="C217">
        <v>3638.67</v>
      </c>
      <c r="D217">
        <v>0</v>
      </c>
      <c r="E217" t="s">
        <v>212</v>
      </c>
      <c r="F217" t="s">
        <v>215</v>
      </c>
    </row>
    <row r="218" spans="1:6" x14ac:dyDescent="0.3">
      <c r="A218">
        <v>215</v>
      </c>
      <c r="B218" t="s">
        <v>217</v>
      </c>
      <c r="C218">
        <v>5974.5</v>
      </c>
      <c r="D218">
        <v>0</v>
      </c>
      <c r="E218" t="s">
        <v>212</v>
      </c>
      <c r="F218" t="s">
        <v>215</v>
      </c>
    </row>
    <row r="219" spans="1:6" x14ac:dyDescent="0.3">
      <c r="A219">
        <v>216</v>
      </c>
      <c r="B219" t="s">
        <v>217</v>
      </c>
      <c r="C219">
        <v>5974.5</v>
      </c>
      <c r="D219">
        <v>0</v>
      </c>
      <c r="E219" t="s">
        <v>212</v>
      </c>
      <c r="F219" t="s">
        <v>215</v>
      </c>
    </row>
    <row r="220" spans="1:6" x14ac:dyDescent="0.3">
      <c r="A220">
        <v>217</v>
      </c>
      <c r="B220" t="s">
        <v>217</v>
      </c>
      <c r="C220">
        <v>5974.5</v>
      </c>
      <c r="D220">
        <v>0</v>
      </c>
      <c r="E220" t="s">
        <v>212</v>
      </c>
      <c r="F220" t="s">
        <v>215</v>
      </c>
    </row>
    <row r="221" spans="1:6" x14ac:dyDescent="0.3">
      <c r="A221">
        <v>218</v>
      </c>
      <c r="B221" t="s">
        <v>217</v>
      </c>
      <c r="C221">
        <v>5974.5</v>
      </c>
      <c r="D221">
        <v>0</v>
      </c>
      <c r="E221" t="s">
        <v>212</v>
      </c>
      <c r="F221" t="s">
        <v>215</v>
      </c>
    </row>
    <row r="222" spans="1:6" x14ac:dyDescent="0.3">
      <c r="A222">
        <v>219</v>
      </c>
      <c r="B222" t="s">
        <v>217</v>
      </c>
      <c r="C222">
        <v>5974.5</v>
      </c>
      <c r="D222">
        <v>0</v>
      </c>
      <c r="E222" t="s">
        <v>212</v>
      </c>
      <c r="F222" t="s">
        <v>215</v>
      </c>
    </row>
    <row r="223" spans="1:6" x14ac:dyDescent="0.3">
      <c r="A223">
        <v>220</v>
      </c>
      <c r="B223" t="s">
        <v>217</v>
      </c>
      <c r="C223">
        <v>3638.67</v>
      </c>
      <c r="D223">
        <v>0</v>
      </c>
      <c r="E223" t="s">
        <v>212</v>
      </c>
      <c r="F223" t="s">
        <v>215</v>
      </c>
    </row>
    <row r="224" spans="1:6" x14ac:dyDescent="0.3">
      <c r="A224">
        <v>221</v>
      </c>
      <c r="B224" t="s">
        <v>217</v>
      </c>
      <c r="C224">
        <v>5974.5</v>
      </c>
      <c r="D224">
        <v>0</v>
      </c>
      <c r="E224" t="s">
        <v>212</v>
      </c>
      <c r="F224" t="s">
        <v>215</v>
      </c>
    </row>
    <row r="225" spans="1:6" x14ac:dyDescent="0.3">
      <c r="A225">
        <v>222</v>
      </c>
      <c r="B225" t="s">
        <v>217</v>
      </c>
      <c r="C225">
        <v>5974.5</v>
      </c>
      <c r="D225">
        <v>0</v>
      </c>
      <c r="E225" t="s">
        <v>212</v>
      </c>
      <c r="F225" t="s">
        <v>215</v>
      </c>
    </row>
    <row r="226" spans="1:6" x14ac:dyDescent="0.3">
      <c r="A226">
        <v>223</v>
      </c>
      <c r="B226" t="s">
        <v>217</v>
      </c>
      <c r="C226">
        <v>5974.5</v>
      </c>
      <c r="D226">
        <v>0</v>
      </c>
      <c r="E226" t="s">
        <v>212</v>
      </c>
      <c r="F226" t="s">
        <v>215</v>
      </c>
    </row>
    <row r="227" spans="1:6" x14ac:dyDescent="0.3">
      <c r="A227">
        <v>224</v>
      </c>
      <c r="B227" t="s">
        <v>217</v>
      </c>
      <c r="C227">
        <v>5974.5</v>
      </c>
      <c r="D227">
        <v>0</v>
      </c>
      <c r="E227" t="s">
        <v>212</v>
      </c>
      <c r="F227" t="s">
        <v>215</v>
      </c>
    </row>
    <row r="228" spans="1:6" x14ac:dyDescent="0.3">
      <c r="A228">
        <v>225</v>
      </c>
      <c r="B228" t="s">
        <v>217</v>
      </c>
      <c r="C228">
        <v>5974.5</v>
      </c>
      <c r="D228">
        <v>0</v>
      </c>
      <c r="E228" t="s">
        <v>212</v>
      </c>
      <c r="F228" t="s">
        <v>215</v>
      </c>
    </row>
    <row r="229" spans="1:6" x14ac:dyDescent="0.3">
      <c r="A229">
        <v>226</v>
      </c>
      <c r="B229" t="s">
        <v>217</v>
      </c>
      <c r="C229">
        <v>5974.5</v>
      </c>
      <c r="D229">
        <v>0</v>
      </c>
      <c r="E229" t="s">
        <v>212</v>
      </c>
      <c r="F229" t="s">
        <v>215</v>
      </c>
    </row>
    <row r="230" spans="1:6" x14ac:dyDescent="0.3">
      <c r="A230">
        <v>227</v>
      </c>
      <c r="B230" t="s">
        <v>217</v>
      </c>
      <c r="C230">
        <v>5974.5</v>
      </c>
      <c r="D230">
        <v>0</v>
      </c>
      <c r="E230" t="s">
        <v>212</v>
      </c>
      <c r="F230" t="s">
        <v>215</v>
      </c>
    </row>
    <row r="231" spans="1:6" x14ac:dyDescent="0.3">
      <c r="A231">
        <v>228</v>
      </c>
      <c r="B231" t="s">
        <v>217</v>
      </c>
      <c r="C231">
        <v>5974.5</v>
      </c>
      <c r="D231">
        <v>0</v>
      </c>
      <c r="E231" t="s">
        <v>212</v>
      </c>
      <c r="F231" t="s">
        <v>215</v>
      </c>
    </row>
    <row r="232" spans="1:6" x14ac:dyDescent="0.3">
      <c r="A232">
        <v>229</v>
      </c>
      <c r="B232" t="s">
        <v>217</v>
      </c>
      <c r="C232">
        <v>5974.5</v>
      </c>
      <c r="D232">
        <v>0</v>
      </c>
      <c r="E232" t="s">
        <v>212</v>
      </c>
      <c r="F232" t="s">
        <v>215</v>
      </c>
    </row>
    <row r="233" spans="1:6" x14ac:dyDescent="0.3">
      <c r="A233">
        <v>230</v>
      </c>
      <c r="B233" t="s">
        <v>217</v>
      </c>
      <c r="C233">
        <v>5974.5</v>
      </c>
      <c r="D233">
        <v>0</v>
      </c>
      <c r="E233" t="s">
        <v>212</v>
      </c>
      <c r="F233" t="s">
        <v>215</v>
      </c>
    </row>
    <row r="234" spans="1:6" x14ac:dyDescent="0.3">
      <c r="A234">
        <v>231</v>
      </c>
      <c r="B234" t="s">
        <v>217</v>
      </c>
      <c r="C234">
        <v>5974.5</v>
      </c>
      <c r="D234">
        <v>0</v>
      </c>
      <c r="E234" t="s">
        <v>212</v>
      </c>
      <c r="F234" t="s">
        <v>215</v>
      </c>
    </row>
    <row r="235" spans="1:6" x14ac:dyDescent="0.3">
      <c r="A235">
        <v>232</v>
      </c>
      <c r="B235" t="s">
        <v>217</v>
      </c>
      <c r="C235">
        <v>5462</v>
      </c>
      <c r="D235">
        <v>0</v>
      </c>
      <c r="E235" t="s">
        <v>212</v>
      </c>
      <c r="F235" t="s">
        <v>215</v>
      </c>
    </row>
    <row r="236" spans="1:6" x14ac:dyDescent="0.3">
      <c r="A236">
        <v>233</v>
      </c>
      <c r="B236" t="s">
        <v>217</v>
      </c>
      <c r="C236">
        <v>5462</v>
      </c>
      <c r="D236">
        <v>0</v>
      </c>
      <c r="E236" t="s">
        <v>212</v>
      </c>
      <c r="F236" t="s">
        <v>215</v>
      </c>
    </row>
    <row r="237" spans="1:6" x14ac:dyDescent="0.3">
      <c r="A237">
        <v>234</v>
      </c>
      <c r="B237" t="s">
        <v>217</v>
      </c>
      <c r="C237">
        <v>5462</v>
      </c>
      <c r="D237">
        <v>0</v>
      </c>
      <c r="E237" t="s">
        <v>212</v>
      </c>
      <c r="F237" t="s">
        <v>215</v>
      </c>
    </row>
    <row r="238" spans="1:6" x14ac:dyDescent="0.3">
      <c r="A238">
        <v>235</v>
      </c>
      <c r="B238" t="s">
        <v>217</v>
      </c>
      <c r="C238">
        <v>3642.67</v>
      </c>
      <c r="D238">
        <v>0</v>
      </c>
      <c r="E238" t="s">
        <v>212</v>
      </c>
      <c r="F238" t="s">
        <v>215</v>
      </c>
    </row>
    <row r="239" spans="1:6" x14ac:dyDescent="0.3">
      <c r="A239">
        <v>236</v>
      </c>
      <c r="B239" t="s">
        <v>217</v>
      </c>
      <c r="C239">
        <v>5462</v>
      </c>
      <c r="D239">
        <v>0</v>
      </c>
      <c r="E239" t="s">
        <v>212</v>
      </c>
      <c r="F239" t="s">
        <v>215</v>
      </c>
    </row>
    <row r="240" spans="1:6" x14ac:dyDescent="0.3">
      <c r="A240">
        <v>237</v>
      </c>
      <c r="B240" t="s">
        <v>217</v>
      </c>
      <c r="C240">
        <v>5462</v>
      </c>
      <c r="D240">
        <v>0</v>
      </c>
      <c r="E240" t="s">
        <v>212</v>
      </c>
      <c r="F240" t="s">
        <v>215</v>
      </c>
    </row>
    <row r="241" spans="1:6" x14ac:dyDescent="0.3">
      <c r="A241">
        <v>238</v>
      </c>
      <c r="B241" t="s">
        <v>217</v>
      </c>
      <c r="C241">
        <v>5462</v>
      </c>
      <c r="D241">
        <v>0</v>
      </c>
      <c r="E241" t="s">
        <v>212</v>
      </c>
      <c r="F241" t="s">
        <v>215</v>
      </c>
    </row>
    <row r="242" spans="1:6" x14ac:dyDescent="0.3">
      <c r="A242">
        <v>239</v>
      </c>
      <c r="B242" t="s">
        <v>217</v>
      </c>
      <c r="C242">
        <v>5462</v>
      </c>
      <c r="D242">
        <v>0</v>
      </c>
      <c r="E242" t="s">
        <v>212</v>
      </c>
      <c r="F242" t="s">
        <v>215</v>
      </c>
    </row>
    <row r="243" spans="1:6" x14ac:dyDescent="0.3">
      <c r="A243">
        <v>240</v>
      </c>
      <c r="B243" t="s">
        <v>217</v>
      </c>
      <c r="C243">
        <v>5462</v>
      </c>
      <c r="D243">
        <v>0</v>
      </c>
      <c r="E243" t="s">
        <v>212</v>
      </c>
      <c r="F243" t="s">
        <v>215</v>
      </c>
    </row>
    <row r="244" spans="1:6" x14ac:dyDescent="0.3">
      <c r="A244">
        <v>241</v>
      </c>
      <c r="B244" t="s">
        <v>217</v>
      </c>
      <c r="C244">
        <v>5462</v>
      </c>
      <c r="D244">
        <v>0</v>
      </c>
      <c r="E244" t="s">
        <v>212</v>
      </c>
      <c r="F244" t="s">
        <v>215</v>
      </c>
    </row>
    <row r="245" spans="1:6" x14ac:dyDescent="0.3">
      <c r="A245">
        <v>242</v>
      </c>
      <c r="B245" t="s">
        <v>217</v>
      </c>
      <c r="C245">
        <v>5462</v>
      </c>
      <c r="D245">
        <v>0</v>
      </c>
      <c r="E245" t="s">
        <v>212</v>
      </c>
      <c r="F245" t="s">
        <v>215</v>
      </c>
    </row>
    <row r="246" spans="1:6" x14ac:dyDescent="0.3">
      <c r="A246">
        <v>243</v>
      </c>
      <c r="B246" t="s">
        <v>217</v>
      </c>
      <c r="C246">
        <v>5462</v>
      </c>
      <c r="D246">
        <v>0</v>
      </c>
      <c r="E246" t="s">
        <v>212</v>
      </c>
      <c r="F246" t="s">
        <v>215</v>
      </c>
    </row>
    <row r="247" spans="1:6" x14ac:dyDescent="0.3">
      <c r="A247">
        <v>244</v>
      </c>
      <c r="B247" t="s">
        <v>217</v>
      </c>
      <c r="C247">
        <v>5462</v>
      </c>
      <c r="D247">
        <v>0</v>
      </c>
      <c r="E247" t="s">
        <v>212</v>
      </c>
      <c r="F247" t="s">
        <v>215</v>
      </c>
    </row>
    <row r="248" spans="1:6" x14ac:dyDescent="0.3">
      <c r="A248">
        <v>245</v>
      </c>
      <c r="B248" t="s">
        <v>217</v>
      </c>
      <c r="C248">
        <v>5462</v>
      </c>
      <c r="D248">
        <v>0</v>
      </c>
      <c r="E248" t="s">
        <v>212</v>
      </c>
      <c r="F248" t="s">
        <v>215</v>
      </c>
    </row>
    <row r="249" spans="1:6" x14ac:dyDescent="0.3">
      <c r="A249">
        <v>246</v>
      </c>
      <c r="B249" t="s">
        <v>217</v>
      </c>
      <c r="C249">
        <v>5462</v>
      </c>
      <c r="D249">
        <v>0</v>
      </c>
      <c r="E249" t="s">
        <v>212</v>
      </c>
      <c r="F249" t="s">
        <v>215</v>
      </c>
    </row>
    <row r="250" spans="1:6" x14ac:dyDescent="0.3">
      <c r="A250">
        <v>247</v>
      </c>
      <c r="B250" t="s">
        <v>217</v>
      </c>
      <c r="C250">
        <v>5462</v>
      </c>
      <c r="D250">
        <v>0</v>
      </c>
      <c r="E250" t="s">
        <v>212</v>
      </c>
      <c r="F250" t="s">
        <v>215</v>
      </c>
    </row>
    <row r="251" spans="1:6" x14ac:dyDescent="0.3">
      <c r="A251">
        <v>248</v>
      </c>
      <c r="B251" t="s">
        <v>217</v>
      </c>
      <c r="C251">
        <v>5462</v>
      </c>
      <c r="D251">
        <v>0</v>
      </c>
      <c r="E251" t="s">
        <v>212</v>
      </c>
      <c r="F251" t="s">
        <v>215</v>
      </c>
    </row>
    <row r="252" spans="1:6" x14ac:dyDescent="0.3">
      <c r="A252">
        <v>249</v>
      </c>
      <c r="B252" t="s">
        <v>217</v>
      </c>
      <c r="C252">
        <v>5462</v>
      </c>
      <c r="D252">
        <v>0</v>
      </c>
      <c r="E252" t="s">
        <v>212</v>
      </c>
      <c r="F252" t="s">
        <v>215</v>
      </c>
    </row>
    <row r="253" spans="1:6" x14ac:dyDescent="0.3">
      <c r="A253">
        <v>250</v>
      </c>
      <c r="B253" t="s">
        <v>217</v>
      </c>
      <c r="C253">
        <v>5462</v>
      </c>
      <c r="D253">
        <v>0</v>
      </c>
      <c r="E253" t="s">
        <v>212</v>
      </c>
      <c r="F253" t="s">
        <v>215</v>
      </c>
    </row>
    <row r="254" spans="1:6" x14ac:dyDescent="0.3">
      <c r="A254">
        <v>251</v>
      </c>
      <c r="B254" t="s">
        <v>217</v>
      </c>
      <c r="C254">
        <v>5462</v>
      </c>
      <c r="D254">
        <v>0</v>
      </c>
      <c r="E254" t="s">
        <v>212</v>
      </c>
      <c r="F254" t="s">
        <v>215</v>
      </c>
    </row>
    <row r="255" spans="1:6" x14ac:dyDescent="0.3">
      <c r="A255">
        <v>252</v>
      </c>
      <c r="B255" t="s">
        <v>217</v>
      </c>
      <c r="C255">
        <v>5462</v>
      </c>
      <c r="D255">
        <v>0</v>
      </c>
      <c r="E255" t="s">
        <v>212</v>
      </c>
      <c r="F255" t="s">
        <v>215</v>
      </c>
    </row>
    <row r="256" spans="1:6" x14ac:dyDescent="0.3">
      <c r="A256">
        <v>253</v>
      </c>
      <c r="B256" t="s">
        <v>217</v>
      </c>
      <c r="C256">
        <v>5462</v>
      </c>
      <c r="D256">
        <v>0</v>
      </c>
      <c r="E256" t="s">
        <v>212</v>
      </c>
      <c r="F256" t="s">
        <v>215</v>
      </c>
    </row>
    <row r="257" spans="1:6" x14ac:dyDescent="0.3">
      <c r="A257">
        <v>254</v>
      </c>
      <c r="B257" t="s">
        <v>217</v>
      </c>
      <c r="C257">
        <v>5462</v>
      </c>
      <c r="D257">
        <v>0</v>
      </c>
      <c r="E257" t="s">
        <v>212</v>
      </c>
      <c r="F257" t="s">
        <v>215</v>
      </c>
    </row>
    <row r="258" spans="1:6" x14ac:dyDescent="0.3">
      <c r="A258">
        <v>255</v>
      </c>
      <c r="B258" t="s">
        <v>217</v>
      </c>
      <c r="C258">
        <v>5462</v>
      </c>
      <c r="D258">
        <v>0</v>
      </c>
      <c r="E258" t="s">
        <v>212</v>
      </c>
      <c r="F258" t="s">
        <v>215</v>
      </c>
    </row>
    <row r="259" spans="1:6" x14ac:dyDescent="0.3">
      <c r="A259">
        <v>256</v>
      </c>
      <c r="B259" t="s">
        <v>217</v>
      </c>
      <c r="C259">
        <v>5462</v>
      </c>
      <c r="D259">
        <v>0</v>
      </c>
      <c r="E259" t="s">
        <v>212</v>
      </c>
      <c r="F259" t="s">
        <v>215</v>
      </c>
    </row>
    <row r="260" spans="1:6" x14ac:dyDescent="0.3">
      <c r="A260">
        <v>257</v>
      </c>
      <c r="B260" t="s">
        <v>217</v>
      </c>
      <c r="C260">
        <v>5462</v>
      </c>
      <c r="D260">
        <v>0</v>
      </c>
      <c r="E260" t="s">
        <v>212</v>
      </c>
      <c r="F260" t="s">
        <v>215</v>
      </c>
    </row>
    <row r="261" spans="1:6" x14ac:dyDescent="0.3">
      <c r="A261">
        <v>258</v>
      </c>
      <c r="B261" t="s">
        <v>217</v>
      </c>
      <c r="C261">
        <v>5462</v>
      </c>
      <c r="D261">
        <v>0</v>
      </c>
      <c r="E261" t="s">
        <v>212</v>
      </c>
      <c r="F261" t="s">
        <v>215</v>
      </c>
    </row>
    <row r="262" spans="1:6" x14ac:dyDescent="0.3">
      <c r="A262">
        <v>259</v>
      </c>
      <c r="B262" t="s">
        <v>217</v>
      </c>
      <c r="C262">
        <v>5462</v>
      </c>
      <c r="D262">
        <v>0</v>
      </c>
      <c r="E262" t="s">
        <v>212</v>
      </c>
      <c r="F262" t="s">
        <v>215</v>
      </c>
    </row>
    <row r="263" spans="1:6" x14ac:dyDescent="0.3">
      <c r="A263">
        <v>260</v>
      </c>
      <c r="B263" t="s">
        <v>217</v>
      </c>
      <c r="C263">
        <v>5462</v>
      </c>
      <c r="D263">
        <v>0</v>
      </c>
      <c r="E263" t="s">
        <v>212</v>
      </c>
      <c r="F263" t="s">
        <v>215</v>
      </c>
    </row>
    <row r="264" spans="1:6" x14ac:dyDescent="0.3">
      <c r="A264">
        <v>261</v>
      </c>
      <c r="B264" t="s">
        <v>217</v>
      </c>
      <c r="C264">
        <v>5462</v>
      </c>
      <c r="D264">
        <v>0</v>
      </c>
      <c r="E264" t="s">
        <v>212</v>
      </c>
      <c r="F264" t="s">
        <v>215</v>
      </c>
    </row>
    <row r="265" spans="1:6" x14ac:dyDescent="0.3">
      <c r="A265">
        <v>262</v>
      </c>
      <c r="B265" t="s">
        <v>217</v>
      </c>
      <c r="C265">
        <v>5825.87</v>
      </c>
      <c r="D265">
        <v>0</v>
      </c>
      <c r="E265" t="s">
        <v>212</v>
      </c>
      <c r="F265" t="s">
        <v>215</v>
      </c>
    </row>
    <row r="266" spans="1:6" x14ac:dyDescent="0.3">
      <c r="A266">
        <v>263</v>
      </c>
      <c r="B266" t="s">
        <v>217</v>
      </c>
      <c r="C266">
        <v>5462</v>
      </c>
      <c r="D266">
        <v>0</v>
      </c>
      <c r="E266" t="s">
        <v>212</v>
      </c>
      <c r="F266" t="s">
        <v>215</v>
      </c>
    </row>
    <row r="267" spans="1:6" x14ac:dyDescent="0.3">
      <c r="A267">
        <v>264</v>
      </c>
      <c r="B267" t="s">
        <v>217</v>
      </c>
      <c r="C267">
        <v>5462</v>
      </c>
      <c r="D267">
        <v>0</v>
      </c>
      <c r="E267" t="s">
        <v>212</v>
      </c>
      <c r="F267" t="s">
        <v>215</v>
      </c>
    </row>
    <row r="268" spans="1:6" x14ac:dyDescent="0.3">
      <c r="A268">
        <v>265</v>
      </c>
      <c r="B268" t="s">
        <v>217</v>
      </c>
      <c r="C268">
        <v>5462</v>
      </c>
      <c r="D268">
        <v>0</v>
      </c>
      <c r="E268" t="s">
        <v>212</v>
      </c>
      <c r="F268" t="s">
        <v>215</v>
      </c>
    </row>
    <row r="269" spans="1:6" x14ac:dyDescent="0.3">
      <c r="A269">
        <v>266</v>
      </c>
      <c r="B269" t="s">
        <v>217</v>
      </c>
      <c r="C269">
        <v>5462</v>
      </c>
      <c r="D269">
        <v>0</v>
      </c>
      <c r="E269" t="s">
        <v>212</v>
      </c>
      <c r="F269" t="s">
        <v>215</v>
      </c>
    </row>
    <row r="270" spans="1:6" x14ac:dyDescent="0.3">
      <c r="A270">
        <v>267</v>
      </c>
      <c r="B270" t="s">
        <v>217</v>
      </c>
      <c r="C270">
        <v>5462</v>
      </c>
      <c r="D270">
        <v>0</v>
      </c>
      <c r="E270" t="s">
        <v>212</v>
      </c>
      <c r="F270" t="s">
        <v>215</v>
      </c>
    </row>
    <row r="271" spans="1:6" x14ac:dyDescent="0.3">
      <c r="A271">
        <v>268</v>
      </c>
      <c r="B271" t="s">
        <v>217</v>
      </c>
      <c r="C271">
        <v>5462</v>
      </c>
      <c r="D271">
        <v>0</v>
      </c>
      <c r="E271" t="s">
        <v>212</v>
      </c>
      <c r="F271" t="s">
        <v>215</v>
      </c>
    </row>
    <row r="272" spans="1:6" x14ac:dyDescent="0.3">
      <c r="A272">
        <v>269</v>
      </c>
      <c r="B272" t="s">
        <v>217</v>
      </c>
      <c r="C272">
        <v>3642.67</v>
      </c>
      <c r="D272">
        <v>0</v>
      </c>
      <c r="E272" t="s">
        <v>212</v>
      </c>
      <c r="F272" t="s">
        <v>215</v>
      </c>
    </row>
    <row r="273" spans="1:6" x14ac:dyDescent="0.3">
      <c r="A273">
        <v>270</v>
      </c>
      <c r="B273" t="s">
        <v>217</v>
      </c>
      <c r="C273">
        <v>5462</v>
      </c>
      <c r="D273">
        <v>0</v>
      </c>
      <c r="E273" t="s">
        <v>212</v>
      </c>
      <c r="F273" t="s">
        <v>215</v>
      </c>
    </row>
    <row r="274" spans="1:6" x14ac:dyDescent="0.3">
      <c r="A274">
        <v>271</v>
      </c>
      <c r="B274" t="s">
        <v>217</v>
      </c>
      <c r="C274">
        <v>5462</v>
      </c>
      <c r="D274">
        <v>0</v>
      </c>
      <c r="E274" t="s">
        <v>212</v>
      </c>
      <c r="F274" t="s">
        <v>215</v>
      </c>
    </row>
    <row r="275" spans="1:6" x14ac:dyDescent="0.3">
      <c r="A275">
        <v>272</v>
      </c>
      <c r="B275" t="s">
        <v>217</v>
      </c>
      <c r="C275">
        <v>5462</v>
      </c>
      <c r="D275">
        <v>0</v>
      </c>
      <c r="E275" t="s">
        <v>212</v>
      </c>
      <c r="F275" t="s">
        <v>215</v>
      </c>
    </row>
    <row r="276" spans="1:6" x14ac:dyDescent="0.3">
      <c r="A276">
        <v>273</v>
      </c>
      <c r="B276" t="s">
        <v>217</v>
      </c>
      <c r="C276">
        <v>5462</v>
      </c>
      <c r="D276">
        <v>0</v>
      </c>
      <c r="E276" t="s">
        <v>212</v>
      </c>
      <c r="F276" t="s">
        <v>215</v>
      </c>
    </row>
    <row r="277" spans="1:6" x14ac:dyDescent="0.3">
      <c r="A277">
        <v>274</v>
      </c>
      <c r="B277" t="s">
        <v>217</v>
      </c>
      <c r="C277">
        <v>5462</v>
      </c>
      <c r="D277">
        <v>0</v>
      </c>
      <c r="E277" t="s">
        <v>212</v>
      </c>
      <c r="F277" t="s">
        <v>215</v>
      </c>
    </row>
    <row r="278" spans="1:6" x14ac:dyDescent="0.3">
      <c r="A278">
        <v>275</v>
      </c>
      <c r="B278" t="s">
        <v>217</v>
      </c>
      <c r="C278">
        <v>5462</v>
      </c>
      <c r="D278">
        <v>0</v>
      </c>
      <c r="E278" t="s">
        <v>212</v>
      </c>
      <c r="F278" t="s">
        <v>215</v>
      </c>
    </row>
    <row r="279" spans="1:6" x14ac:dyDescent="0.3">
      <c r="A279">
        <v>276</v>
      </c>
      <c r="B279" t="s">
        <v>217</v>
      </c>
      <c r="C279">
        <v>5462</v>
      </c>
      <c r="D279">
        <v>0</v>
      </c>
      <c r="E279" t="s">
        <v>212</v>
      </c>
      <c r="F279" t="s">
        <v>215</v>
      </c>
    </row>
    <row r="280" spans="1:6" x14ac:dyDescent="0.3">
      <c r="A280">
        <v>277</v>
      </c>
      <c r="B280" t="s">
        <v>217</v>
      </c>
      <c r="C280">
        <v>5462</v>
      </c>
      <c r="D280">
        <v>0</v>
      </c>
      <c r="E280" t="s">
        <v>212</v>
      </c>
      <c r="F280" t="s">
        <v>215</v>
      </c>
    </row>
    <row r="281" spans="1:6" x14ac:dyDescent="0.3">
      <c r="A281">
        <v>278</v>
      </c>
      <c r="B281" t="s">
        <v>217</v>
      </c>
      <c r="C281">
        <v>5462</v>
      </c>
      <c r="D281">
        <v>0</v>
      </c>
      <c r="E281" t="s">
        <v>212</v>
      </c>
      <c r="F281" t="s">
        <v>215</v>
      </c>
    </row>
    <row r="282" spans="1:6" x14ac:dyDescent="0.3">
      <c r="A282">
        <v>279</v>
      </c>
      <c r="B282" t="s">
        <v>217</v>
      </c>
      <c r="C282">
        <v>5462</v>
      </c>
      <c r="D282">
        <v>0</v>
      </c>
      <c r="E282" t="s">
        <v>212</v>
      </c>
      <c r="F282" t="s">
        <v>215</v>
      </c>
    </row>
    <row r="283" spans="1:6" x14ac:dyDescent="0.3">
      <c r="A283">
        <v>280</v>
      </c>
      <c r="B283" t="s">
        <v>217</v>
      </c>
      <c r="C283">
        <v>5462</v>
      </c>
      <c r="D283">
        <v>0</v>
      </c>
      <c r="E283" t="s">
        <v>212</v>
      </c>
      <c r="F283" t="s">
        <v>215</v>
      </c>
    </row>
    <row r="284" spans="1:6" x14ac:dyDescent="0.3">
      <c r="A284">
        <v>281</v>
      </c>
      <c r="B284" t="s">
        <v>217</v>
      </c>
      <c r="C284">
        <v>4741.6100000000006</v>
      </c>
      <c r="D284">
        <v>0</v>
      </c>
      <c r="E284" t="s">
        <v>212</v>
      </c>
      <c r="F284" t="s">
        <v>215</v>
      </c>
    </row>
    <row r="285" spans="1:6" x14ac:dyDescent="0.3">
      <c r="A285">
        <v>282</v>
      </c>
      <c r="B285" t="s">
        <v>217</v>
      </c>
      <c r="C285">
        <v>5462</v>
      </c>
      <c r="D285">
        <v>0</v>
      </c>
      <c r="E285" t="s">
        <v>212</v>
      </c>
      <c r="F285" t="s">
        <v>215</v>
      </c>
    </row>
    <row r="286" spans="1:6" x14ac:dyDescent="0.3">
      <c r="A286">
        <v>283</v>
      </c>
      <c r="B286" t="s">
        <v>217</v>
      </c>
      <c r="C286">
        <v>5462</v>
      </c>
      <c r="D286">
        <v>0</v>
      </c>
      <c r="E286" t="s">
        <v>212</v>
      </c>
      <c r="F286" t="s">
        <v>215</v>
      </c>
    </row>
    <row r="287" spans="1:6" x14ac:dyDescent="0.3">
      <c r="A287">
        <v>284</v>
      </c>
      <c r="B287" t="s">
        <v>217</v>
      </c>
      <c r="C287">
        <v>5462</v>
      </c>
      <c r="D287">
        <v>0</v>
      </c>
      <c r="E287" t="s">
        <v>212</v>
      </c>
      <c r="F287" t="s">
        <v>215</v>
      </c>
    </row>
    <row r="288" spans="1:6" x14ac:dyDescent="0.3">
      <c r="A288">
        <v>285</v>
      </c>
      <c r="B288" t="s">
        <v>217</v>
      </c>
      <c r="C288">
        <v>5462</v>
      </c>
      <c r="D288">
        <v>0</v>
      </c>
      <c r="E288" t="s">
        <v>212</v>
      </c>
      <c r="F288" t="s">
        <v>215</v>
      </c>
    </row>
    <row r="289" spans="1:6" x14ac:dyDescent="0.3">
      <c r="A289">
        <v>286</v>
      </c>
      <c r="B289" t="s">
        <v>217</v>
      </c>
      <c r="C289">
        <v>5462</v>
      </c>
      <c r="D289">
        <v>0</v>
      </c>
      <c r="E289" t="s">
        <v>212</v>
      </c>
      <c r="F289" t="s">
        <v>215</v>
      </c>
    </row>
    <row r="290" spans="1:6" x14ac:dyDescent="0.3">
      <c r="A290">
        <v>287</v>
      </c>
      <c r="B290" t="s">
        <v>217</v>
      </c>
      <c r="C290">
        <v>5462</v>
      </c>
      <c r="D290">
        <v>0</v>
      </c>
      <c r="E290" t="s">
        <v>212</v>
      </c>
      <c r="F290" t="s">
        <v>215</v>
      </c>
    </row>
    <row r="291" spans="1:6" x14ac:dyDescent="0.3">
      <c r="A291">
        <v>288</v>
      </c>
      <c r="B291" t="s">
        <v>217</v>
      </c>
      <c r="C291">
        <v>5462</v>
      </c>
      <c r="D291">
        <v>0</v>
      </c>
      <c r="E291" t="s">
        <v>212</v>
      </c>
      <c r="F291" t="s">
        <v>215</v>
      </c>
    </row>
    <row r="292" spans="1:6" x14ac:dyDescent="0.3">
      <c r="A292">
        <v>289</v>
      </c>
      <c r="B292" t="s">
        <v>217</v>
      </c>
      <c r="C292">
        <v>5462</v>
      </c>
      <c r="D292">
        <v>0</v>
      </c>
      <c r="E292" t="s">
        <v>212</v>
      </c>
      <c r="F292" t="s">
        <v>215</v>
      </c>
    </row>
    <row r="293" spans="1:6" x14ac:dyDescent="0.3">
      <c r="A293">
        <v>290</v>
      </c>
      <c r="B293" t="s">
        <v>217</v>
      </c>
      <c r="C293">
        <v>5462</v>
      </c>
      <c r="D293">
        <v>0</v>
      </c>
      <c r="E293" t="s">
        <v>212</v>
      </c>
      <c r="F293" t="s">
        <v>215</v>
      </c>
    </row>
    <row r="294" spans="1:6" x14ac:dyDescent="0.3">
      <c r="A294">
        <v>291</v>
      </c>
      <c r="B294" t="s">
        <v>217</v>
      </c>
      <c r="C294">
        <v>5462</v>
      </c>
      <c r="D294">
        <v>0</v>
      </c>
      <c r="E294" t="s">
        <v>212</v>
      </c>
      <c r="F294" t="s">
        <v>215</v>
      </c>
    </row>
    <row r="295" spans="1:6" x14ac:dyDescent="0.3">
      <c r="A295">
        <v>292</v>
      </c>
      <c r="B295" t="s">
        <v>217</v>
      </c>
      <c r="C295">
        <v>5717</v>
      </c>
      <c r="D295">
        <v>0</v>
      </c>
      <c r="E295" t="s">
        <v>212</v>
      </c>
      <c r="F295" t="s">
        <v>215</v>
      </c>
    </row>
    <row r="296" spans="1:6" x14ac:dyDescent="0.3">
      <c r="A296">
        <v>293</v>
      </c>
      <c r="B296" t="s">
        <v>217</v>
      </c>
      <c r="C296">
        <v>5717</v>
      </c>
      <c r="D296">
        <v>0</v>
      </c>
      <c r="E296" t="s">
        <v>212</v>
      </c>
      <c r="F296" t="s">
        <v>215</v>
      </c>
    </row>
    <row r="297" spans="1:6" x14ac:dyDescent="0.3">
      <c r="A297">
        <v>294</v>
      </c>
      <c r="B297" t="s">
        <v>217</v>
      </c>
      <c r="C297">
        <v>5054.9399999999996</v>
      </c>
      <c r="D297">
        <v>0</v>
      </c>
      <c r="E297" t="s">
        <v>212</v>
      </c>
      <c r="F297" t="s">
        <v>215</v>
      </c>
    </row>
    <row r="298" spans="1:6" x14ac:dyDescent="0.3">
      <c r="A298">
        <v>295</v>
      </c>
      <c r="B298" t="s">
        <v>217</v>
      </c>
      <c r="C298">
        <v>5717</v>
      </c>
      <c r="D298">
        <v>0</v>
      </c>
      <c r="E298" t="s">
        <v>212</v>
      </c>
      <c r="F298" t="s">
        <v>215</v>
      </c>
    </row>
    <row r="299" spans="1:6" x14ac:dyDescent="0.3">
      <c r="A299">
        <v>296</v>
      </c>
      <c r="B299" t="s">
        <v>217</v>
      </c>
      <c r="C299">
        <v>5717</v>
      </c>
      <c r="D299">
        <v>0</v>
      </c>
      <c r="E299" t="s">
        <v>212</v>
      </c>
      <c r="F299" t="s">
        <v>215</v>
      </c>
    </row>
    <row r="300" spans="1:6" x14ac:dyDescent="0.3">
      <c r="A300">
        <v>297</v>
      </c>
      <c r="B300" t="s">
        <v>217</v>
      </c>
      <c r="C300">
        <v>5717</v>
      </c>
      <c r="D300">
        <v>0</v>
      </c>
      <c r="E300" t="s">
        <v>212</v>
      </c>
      <c r="F300" t="s">
        <v>215</v>
      </c>
    </row>
    <row r="301" spans="1:6" x14ac:dyDescent="0.3">
      <c r="A301">
        <v>298</v>
      </c>
      <c r="B301" t="s">
        <v>217</v>
      </c>
      <c r="C301">
        <v>5717</v>
      </c>
      <c r="D301">
        <v>0</v>
      </c>
      <c r="E301" t="s">
        <v>212</v>
      </c>
      <c r="F301" t="s">
        <v>215</v>
      </c>
    </row>
    <row r="302" spans="1:6" x14ac:dyDescent="0.3">
      <c r="A302">
        <v>299</v>
      </c>
      <c r="B302" t="s">
        <v>217</v>
      </c>
      <c r="C302">
        <v>5717</v>
      </c>
      <c r="D302">
        <v>0</v>
      </c>
      <c r="E302" t="s">
        <v>212</v>
      </c>
      <c r="F302" t="s">
        <v>215</v>
      </c>
    </row>
    <row r="303" spans="1:6" x14ac:dyDescent="0.3">
      <c r="A303">
        <v>300</v>
      </c>
      <c r="B303" t="s">
        <v>217</v>
      </c>
      <c r="C303">
        <v>5717</v>
      </c>
      <c r="D303">
        <v>0</v>
      </c>
      <c r="E303" t="s">
        <v>212</v>
      </c>
      <c r="F303" t="s">
        <v>215</v>
      </c>
    </row>
    <row r="304" spans="1:6" x14ac:dyDescent="0.3">
      <c r="A304">
        <v>301</v>
      </c>
      <c r="B304" t="s">
        <v>217</v>
      </c>
      <c r="C304">
        <v>5717</v>
      </c>
      <c r="D304">
        <v>0</v>
      </c>
      <c r="E304" t="s">
        <v>212</v>
      </c>
      <c r="F304" t="s">
        <v>215</v>
      </c>
    </row>
    <row r="305" spans="1:6" x14ac:dyDescent="0.3">
      <c r="A305">
        <v>302</v>
      </c>
      <c r="B305" t="s">
        <v>217</v>
      </c>
      <c r="C305">
        <v>5717</v>
      </c>
      <c r="D305">
        <v>0</v>
      </c>
      <c r="E305" t="s">
        <v>212</v>
      </c>
      <c r="F305" t="s">
        <v>215</v>
      </c>
    </row>
    <row r="306" spans="1:6" x14ac:dyDescent="0.3">
      <c r="A306">
        <v>303</v>
      </c>
      <c r="B306" t="s">
        <v>217</v>
      </c>
      <c r="C306">
        <v>5717</v>
      </c>
      <c r="D306">
        <v>0</v>
      </c>
      <c r="E306" t="s">
        <v>212</v>
      </c>
      <c r="F306" t="s">
        <v>215</v>
      </c>
    </row>
    <row r="307" spans="1:6" x14ac:dyDescent="0.3">
      <c r="A307">
        <v>304</v>
      </c>
      <c r="B307" t="s">
        <v>217</v>
      </c>
      <c r="C307">
        <v>5717</v>
      </c>
      <c r="D307">
        <v>0</v>
      </c>
      <c r="E307" t="s">
        <v>212</v>
      </c>
      <c r="F307" t="s">
        <v>215</v>
      </c>
    </row>
    <row r="308" spans="1:6" x14ac:dyDescent="0.3">
      <c r="A308">
        <v>305</v>
      </c>
      <c r="B308" t="s">
        <v>217</v>
      </c>
      <c r="C308">
        <v>5717</v>
      </c>
      <c r="D308">
        <v>0</v>
      </c>
      <c r="E308" t="s">
        <v>212</v>
      </c>
      <c r="F308" t="s">
        <v>215</v>
      </c>
    </row>
    <row r="309" spans="1:6" x14ac:dyDescent="0.3">
      <c r="A309">
        <v>306</v>
      </c>
      <c r="B309" t="s">
        <v>217</v>
      </c>
      <c r="C309">
        <v>5717</v>
      </c>
      <c r="D309">
        <v>0</v>
      </c>
      <c r="E309" t="s">
        <v>212</v>
      </c>
      <c r="F309" t="s">
        <v>215</v>
      </c>
    </row>
    <row r="310" spans="1:6" x14ac:dyDescent="0.3">
      <c r="A310">
        <v>307</v>
      </c>
      <c r="B310" t="s">
        <v>217</v>
      </c>
      <c r="C310">
        <v>5199</v>
      </c>
      <c r="D310">
        <v>0</v>
      </c>
      <c r="E310" t="s">
        <v>212</v>
      </c>
      <c r="F310" t="s">
        <v>215</v>
      </c>
    </row>
    <row r="311" spans="1:6" x14ac:dyDescent="0.3">
      <c r="A311">
        <v>308</v>
      </c>
      <c r="B311" t="s">
        <v>217</v>
      </c>
      <c r="C311">
        <v>5717</v>
      </c>
      <c r="D311">
        <v>0</v>
      </c>
      <c r="E311" t="s">
        <v>212</v>
      </c>
      <c r="F311" t="s">
        <v>215</v>
      </c>
    </row>
    <row r="312" spans="1:6" x14ac:dyDescent="0.3">
      <c r="A312">
        <v>309</v>
      </c>
      <c r="B312" t="s">
        <v>217</v>
      </c>
      <c r="C312">
        <v>5717</v>
      </c>
      <c r="D312">
        <v>0</v>
      </c>
      <c r="E312" t="s">
        <v>212</v>
      </c>
      <c r="F312" t="s">
        <v>215</v>
      </c>
    </row>
    <row r="313" spans="1:6" x14ac:dyDescent="0.3">
      <c r="A313">
        <v>310</v>
      </c>
      <c r="B313" t="s">
        <v>217</v>
      </c>
      <c r="C313">
        <v>5199</v>
      </c>
      <c r="D313">
        <v>0</v>
      </c>
      <c r="E313" t="s">
        <v>212</v>
      </c>
      <c r="F313" t="s">
        <v>215</v>
      </c>
    </row>
    <row r="314" spans="1:6" x14ac:dyDescent="0.3">
      <c r="A314">
        <v>311</v>
      </c>
      <c r="B314" t="s">
        <v>217</v>
      </c>
      <c r="C314">
        <v>5717</v>
      </c>
      <c r="D314">
        <v>0</v>
      </c>
      <c r="E314" t="s">
        <v>212</v>
      </c>
      <c r="F314" t="s">
        <v>215</v>
      </c>
    </row>
    <row r="315" spans="1:6" x14ac:dyDescent="0.3">
      <c r="A315">
        <v>312</v>
      </c>
      <c r="B315" t="s">
        <v>217</v>
      </c>
      <c r="C315">
        <v>5717</v>
      </c>
      <c r="D315">
        <v>0</v>
      </c>
      <c r="E315" t="s">
        <v>212</v>
      </c>
      <c r="F315" t="s">
        <v>215</v>
      </c>
    </row>
    <row r="316" spans="1:6" x14ac:dyDescent="0.3">
      <c r="A316">
        <v>313</v>
      </c>
      <c r="B316" t="s">
        <v>217</v>
      </c>
      <c r="C316">
        <v>5717</v>
      </c>
      <c r="D316">
        <v>0</v>
      </c>
      <c r="E316" t="s">
        <v>212</v>
      </c>
      <c r="F316" t="s">
        <v>215</v>
      </c>
    </row>
    <row r="317" spans="1:6" x14ac:dyDescent="0.3">
      <c r="A317">
        <v>314</v>
      </c>
      <c r="B317" t="s">
        <v>217</v>
      </c>
      <c r="C317">
        <v>5717</v>
      </c>
      <c r="D317">
        <v>0</v>
      </c>
      <c r="E317" t="s">
        <v>212</v>
      </c>
      <c r="F317" t="s">
        <v>215</v>
      </c>
    </row>
    <row r="318" spans="1:6" x14ac:dyDescent="0.3">
      <c r="A318">
        <v>315</v>
      </c>
      <c r="B318" t="s">
        <v>217</v>
      </c>
      <c r="C318">
        <v>5717</v>
      </c>
      <c r="D318">
        <v>0</v>
      </c>
      <c r="E318" t="s">
        <v>212</v>
      </c>
      <c r="F318" t="s">
        <v>215</v>
      </c>
    </row>
    <row r="319" spans="1:6" x14ac:dyDescent="0.3">
      <c r="A319">
        <v>316</v>
      </c>
      <c r="B319" t="s">
        <v>217</v>
      </c>
      <c r="C319">
        <v>5717</v>
      </c>
      <c r="D319">
        <v>0</v>
      </c>
      <c r="E319" t="s">
        <v>212</v>
      </c>
      <c r="F319" t="s">
        <v>215</v>
      </c>
    </row>
    <row r="320" spans="1:6" x14ac:dyDescent="0.3">
      <c r="A320">
        <v>317</v>
      </c>
      <c r="B320" t="s">
        <v>217</v>
      </c>
      <c r="C320">
        <v>5721</v>
      </c>
      <c r="D320">
        <v>0</v>
      </c>
      <c r="E320" t="s">
        <v>212</v>
      </c>
      <c r="F320" t="s">
        <v>215</v>
      </c>
    </row>
    <row r="321" spans="1:6" x14ac:dyDescent="0.3">
      <c r="A321">
        <v>318</v>
      </c>
      <c r="B321" t="s">
        <v>217</v>
      </c>
      <c r="C321">
        <v>5717</v>
      </c>
      <c r="D321">
        <v>0</v>
      </c>
      <c r="E321" t="s">
        <v>212</v>
      </c>
      <c r="F321" t="s">
        <v>215</v>
      </c>
    </row>
    <row r="322" spans="1:6" x14ac:dyDescent="0.3">
      <c r="A322">
        <v>319</v>
      </c>
      <c r="B322" t="s">
        <v>217</v>
      </c>
      <c r="C322">
        <v>5199</v>
      </c>
      <c r="D322">
        <v>0</v>
      </c>
      <c r="E322" t="s">
        <v>212</v>
      </c>
      <c r="F322" t="s">
        <v>215</v>
      </c>
    </row>
    <row r="323" spans="1:6" x14ac:dyDescent="0.3">
      <c r="A323">
        <v>320</v>
      </c>
      <c r="B323" t="s">
        <v>217</v>
      </c>
      <c r="C323">
        <v>5717</v>
      </c>
      <c r="D323">
        <v>0</v>
      </c>
      <c r="E323" t="s">
        <v>212</v>
      </c>
      <c r="F323" t="s">
        <v>215</v>
      </c>
    </row>
    <row r="324" spans="1:6" x14ac:dyDescent="0.3">
      <c r="A324">
        <v>321</v>
      </c>
      <c r="B324" t="s">
        <v>217</v>
      </c>
      <c r="C324">
        <v>5717</v>
      </c>
      <c r="D324">
        <v>0</v>
      </c>
      <c r="E324" t="s">
        <v>212</v>
      </c>
      <c r="F324" t="s">
        <v>215</v>
      </c>
    </row>
    <row r="325" spans="1:6" x14ac:dyDescent="0.3">
      <c r="A325">
        <v>322</v>
      </c>
      <c r="B325" t="s">
        <v>217</v>
      </c>
      <c r="C325">
        <v>5717</v>
      </c>
      <c r="D325">
        <v>0</v>
      </c>
      <c r="E325" t="s">
        <v>212</v>
      </c>
      <c r="F325" t="s">
        <v>215</v>
      </c>
    </row>
    <row r="326" spans="1:6" x14ac:dyDescent="0.3">
      <c r="A326">
        <v>323</v>
      </c>
      <c r="B326" t="s">
        <v>217</v>
      </c>
      <c r="C326">
        <v>5717</v>
      </c>
      <c r="D326">
        <v>0</v>
      </c>
      <c r="E326" t="s">
        <v>212</v>
      </c>
      <c r="F326" t="s">
        <v>215</v>
      </c>
    </row>
    <row r="327" spans="1:6" x14ac:dyDescent="0.3">
      <c r="A327">
        <v>324</v>
      </c>
      <c r="B327" t="s">
        <v>217</v>
      </c>
      <c r="C327">
        <v>5717</v>
      </c>
      <c r="D327">
        <v>0</v>
      </c>
      <c r="E327" t="s">
        <v>212</v>
      </c>
      <c r="F327" t="s">
        <v>215</v>
      </c>
    </row>
    <row r="328" spans="1:6" x14ac:dyDescent="0.3">
      <c r="A328">
        <v>325</v>
      </c>
      <c r="B328" t="s">
        <v>217</v>
      </c>
      <c r="C328">
        <v>5717</v>
      </c>
      <c r="D328">
        <v>0</v>
      </c>
      <c r="E328" t="s">
        <v>212</v>
      </c>
      <c r="F328" t="s">
        <v>215</v>
      </c>
    </row>
    <row r="329" spans="1:6" x14ac:dyDescent="0.3">
      <c r="A329">
        <v>326</v>
      </c>
      <c r="B329" t="s">
        <v>217</v>
      </c>
      <c r="C329">
        <v>5717</v>
      </c>
      <c r="D329">
        <v>0</v>
      </c>
      <c r="E329" t="s">
        <v>212</v>
      </c>
      <c r="F329" t="s">
        <v>215</v>
      </c>
    </row>
    <row r="330" spans="1:6" x14ac:dyDescent="0.3">
      <c r="A330">
        <v>327</v>
      </c>
      <c r="B330" t="s">
        <v>217</v>
      </c>
      <c r="C330">
        <v>5717</v>
      </c>
      <c r="D330">
        <v>0</v>
      </c>
      <c r="E330" t="s">
        <v>212</v>
      </c>
      <c r="F330" t="s">
        <v>215</v>
      </c>
    </row>
    <row r="331" spans="1:6" x14ac:dyDescent="0.3">
      <c r="A331">
        <v>328</v>
      </c>
      <c r="B331" t="s">
        <v>217</v>
      </c>
      <c r="C331">
        <v>5717</v>
      </c>
      <c r="D331">
        <v>0</v>
      </c>
      <c r="E331" t="s">
        <v>212</v>
      </c>
      <c r="F331" t="s">
        <v>215</v>
      </c>
    </row>
    <row r="332" spans="1:6" x14ac:dyDescent="0.3">
      <c r="A332">
        <v>329</v>
      </c>
      <c r="B332" t="s">
        <v>217</v>
      </c>
      <c r="C332">
        <v>5717</v>
      </c>
      <c r="D332">
        <v>0</v>
      </c>
      <c r="E332" t="s">
        <v>212</v>
      </c>
      <c r="F332" t="s">
        <v>215</v>
      </c>
    </row>
    <row r="333" spans="1:6" x14ac:dyDescent="0.3">
      <c r="A333">
        <v>330</v>
      </c>
      <c r="B333" t="s">
        <v>217</v>
      </c>
      <c r="C333">
        <v>5717</v>
      </c>
      <c r="D333">
        <v>0</v>
      </c>
      <c r="E333" t="s">
        <v>212</v>
      </c>
      <c r="F333" t="s">
        <v>215</v>
      </c>
    </row>
    <row r="334" spans="1:6" x14ac:dyDescent="0.3">
      <c r="A334">
        <v>331</v>
      </c>
      <c r="B334" t="s">
        <v>217</v>
      </c>
      <c r="C334">
        <v>3466</v>
      </c>
      <c r="D334">
        <v>0</v>
      </c>
      <c r="E334" t="s">
        <v>212</v>
      </c>
      <c r="F334" t="s">
        <v>215</v>
      </c>
    </row>
    <row r="335" spans="1:6" x14ac:dyDescent="0.3">
      <c r="A335">
        <v>332</v>
      </c>
      <c r="B335" t="s">
        <v>217</v>
      </c>
      <c r="C335">
        <v>5717</v>
      </c>
      <c r="D335">
        <v>0</v>
      </c>
      <c r="E335" t="s">
        <v>212</v>
      </c>
      <c r="F335" t="s">
        <v>215</v>
      </c>
    </row>
    <row r="336" spans="1:6" x14ac:dyDescent="0.3">
      <c r="A336">
        <v>333</v>
      </c>
      <c r="B336" t="s">
        <v>217</v>
      </c>
      <c r="C336">
        <v>5717</v>
      </c>
      <c r="D336">
        <v>0</v>
      </c>
      <c r="E336" t="s">
        <v>212</v>
      </c>
      <c r="F336" t="s">
        <v>215</v>
      </c>
    </row>
    <row r="337" spans="1:6" x14ac:dyDescent="0.3">
      <c r="A337">
        <v>334</v>
      </c>
      <c r="B337" t="s">
        <v>217</v>
      </c>
      <c r="C337">
        <v>5717</v>
      </c>
      <c r="D337">
        <v>0</v>
      </c>
      <c r="E337" t="s">
        <v>212</v>
      </c>
      <c r="F337" t="s">
        <v>215</v>
      </c>
    </row>
    <row r="338" spans="1:6" x14ac:dyDescent="0.3">
      <c r="A338">
        <v>335</v>
      </c>
      <c r="B338" t="s">
        <v>217</v>
      </c>
      <c r="C338">
        <v>5717</v>
      </c>
      <c r="D338">
        <v>0</v>
      </c>
      <c r="E338" t="s">
        <v>212</v>
      </c>
      <c r="F338" t="s">
        <v>215</v>
      </c>
    </row>
    <row r="339" spans="1:6" x14ac:dyDescent="0.3">
      <c r="A339">
        <v>336</v>
      </c>
      <c r="B339" t="s">
        <v>217</v>
      </c>
      <c r="C339">
        <v>5717</v>
      </c>
      <c r="D339">
        <v>0</v>
      </c>
      <c r="E339" t="s">
        <v>212</v>
      </c>
      <c r="F339" t="s">
        <v>215</v>
      </c>
    </row>
    <row r="340" spans="1:6" x14ac:dyDescent="0.3">
      <c r="A340">
        <v>337</v>
      </c>
      <c r="B340" t="s">
        <v>217</v>
      </c>
      <c r="C340">
        <v>5717</v>
      </c>
      <c r="D340">
        <v>0</v>
      </c>
      <c r="E340" t="s">
        <v>212</v>
      </c>
      <c r="F340" t="s">
        <v>215</v>
      </c>
    </row>
    <row r="341" spans="1:6" x14ac:dyDescent="0.3">
      <c r="A341">
        <v>338</v>
      </c>
      <c r="B341" t="s">
        <v>217</v>
      </c>
      <c r="C341">
        <v>5717</v>
      </c>
      <c r="D341">
        <v>0</v>
      </c>
      <c r="E341" t="s">
        <v>212</v>
      </c>
      <c r="F341" t="s">
        <v>215</v>
      </c>
    </row>
    <row r="342" spans="1:6" x14ac:dyDescent="0.3">
      <c r="A342">
        <v>339</v>
      </c>
      <c r="B342" t="s">
        <v>217</v>
      </c>
      <c r="C342">
        <v>5717</v>
      </c>
      <c r="D342">
        <v>0</v>
      </c>
      <c r="E342" t="s">
        <v>212</v>
      </c>
      <c r="F342" t="s">
        <v>215</v>
      </c>
    </row>
    <row r="343" spans="1:6" x14ac:dyDescent="0.3">
      <c r="A343">
        <v>340</v>
      </c>
      <c r="B343" t="s">
        <v>217</v>
      </c>
      <c r="C343">
        <v>5717</v>
      </c>
      <c r="D343">
        <v>0</v>
      </c>
      <c r="E343" t="s">
        <v>212</v>
      </c>
      <c r="F343" t="s">
        <v>215</v>
      </c>
    </row>
    <row r="344" spans="1:6" x14ac:dyDescent="0.3">
      <c r="A344">
        <v>341</v>
      </c>
      <c r="B344" t="s">
        <v>217</v>
      </c>
      <c r="C344">
        <v>5199</v>
      </c>
      <c r="D344">
        <v>0</v>
      </c>
      <c r="E344" t="s">
        <v>212</v>
      </c>
      <c r="F344" t="s">
        <v>215</v>
      </c>
    </row>
    <row r="345" spans="1:6" x14ac:dyDescent="0.3">
      <c r="A345">
        <v>342</v>
      </c>
      <c r="B345" t="s">
        <v>217</v>
      </c>
      <c r="C345">
        <v>5717</v>
      </c>
      <c r="D345">
        <v>0</v>
      </c>
      <c r="E345" t="s">
        <v>212</v>
      </c>
      <c r="F345" t="s">
        <v>215</v>
      </c>
    </row>
    <row r="346" spans="1:6" x14ac:dyDescent="0.3">
      <c r="A346">
        <v>343</v>
      </c>
      <c r="B346" t="s">
        <v>217</v>
      </c>
      <c r="C346">
        <v>5199</v>
      </c>
      <c r="D346">
        <v>0</v>
      </c>
      <c r="E346" t="s">
        <v>212</v>
      </c>
      <c r="F346" t="s">
        <v>215</v>
      </c>
    </row>
    <row r="347" spans="1:6" x14ac:dyDescent="0.3">
      <c r="A347">
        <v>344</v>
      </c>
      <c r="B347" t="s">
        <v>217</v>
      </c>
      <c r="C347">
        <v>5717</v>
      </c>
      <c r="D347">
        <v>0</v>
      </c>
      <c r="E347" t="s">
        <v>212</v>
      </c>
      <c r="F347" t="s">
        <v>215</v>
      </c>
    </row>
    <row r="348" spans="1:6" x14ac:dyDescent="0.3">
      <c r="A348">
        <v>345</v>
      </c>
      <c r="B348" t="s">
        <v>217</v>
      </c>
      <c r="C348">
        <v>5199</v>
      </c>
      <c r="D348">
        <v>0</v>
      </c>
      <c r="E348" t="s">
        <v>212</v>
      </c>
      <c r="F348" t="s">
        <v>215</v>
      </c>
    </row>
    <row r="349" spans="1:6" x14ac:dyDescent="0.3">
      <c r="A349">
        <v>346</v>
      </c>
      <c r="B349" t="s">
        <v>217</v>
      </c>
      <c r="C349">
        <v>5717</v>
      </c>
      <c r="D349">
        <v>0</v>
      </c>
      <c r="E349" t="s">
        <v>212</v>
      </c>
      <c r="F349" t="s">
        <v>215</v>
      </c>
    </row>
    <row r="350" spans="1:6" x14ac:dyDescent="0.3">
      <c r="A350">
        <v>347</v>
      </c>
      <c r="B350" t="s">
        <v>217</v>
      </c>
      <c r="C350">
        <v>6098.13</v>
      </c>
      <c r="D350">
        <v>0</v>
      </c>
      <c r="E350" t="s">
        <v>212</v>
      </c>
      <c r="F350" t="s">
        <v>215</v>
      </c>
    </row>
    <row r="351" spans="1:6" x14ac:dyDescent="0.3">
      <c r="A351">
        <v>348</v>
      </c>
      <c r="B351" t="s">
        <v>217</v>
      </c>
      <c r="C351">
        <v>5717</v>
      </c>
      <c r="D351">
        <v>0</v>
      </c>
      <c r="E351" t="s">
        <v>212</v>
      </c>
      <c r="F351" t="s">
        <v>215</v>
      </c>
    </row>
    <row r="352" spans="1:6" x14ac:dyDescent="0.3">
      <c r="A352">
        <v>349</v>
      </c>
      <c r="B352" t="s">
        <v>217</v>
      </c>
      <c r="C352">
        <v>5717</v>
      </c>
      <c r="D352">
        <v>0</v>
      </c>
      <c r="E352" t="s">
        <v>212</v>
      </c>
      <c r="F352" t="s">
        <v>215</v>
      </c>
    </row>
    <row r="353" spans="1:6" x14ac:dyDescent="0.3">
      <c r="A353">
        <v>350</v>
      </c>
      <c r="B353" t="s">
        <v>217</v>
      </c>
      <c r="C353">
        <v>5717</v>
      </c>
      <c r="D353">
        <v>0</v>
      </c>
      <c r="E353" t="s">
        <v>212</v>
      </c>
      <c r="F353" t="s">
        <v>215</v>
      </c>
    </row>
    <row r="354" spans="1:6" x14ac:dyDescent="0.3">
      <c r="A354">
        <v>351</v>
      </c>
      <c r="B354" t="s">
        <v>217</v>
      </c>
      <c r="C354">
        <v>5717</v>
      </c>
      <c r="D354">
        <v>0</v>
      </c>
      <c r="E354" t="s">
        <v>212</v>
      </c>
      <c r="F354" t="s">
        <v>215</v>
      </c>
    </row>
    <row r="355" spans="1:6" x14ac:dyDescent="0.3">
      <c r="A355">
        <v>352</v>
      </c>
      <c r="B355" t="s">
        <v>217</v>
      </c>
      <c r="C355">
        <v>5717</v>
      </c>
      <c r="D355">
        <v>0</v>
      </c>
      <c r="E355" t="s">
        <v>212</v>
      </c>
      <c r="F355" t="s">
        <v>215</v>
      </c>
    </row>
    <row r="356" spans="1:6" x14ac:dyDescent="0.3">
      <c r="A356">
        <v>353</v>
      </c>
      <c r="B356" t="s">
        <v>217</v>
      </c>
      <c r="C356">
        <v>5717</v>
      </c>
      <c r="D356">
        <v>0</v>
      </c>
      <c r="E356" t="s">
        <v>212</v>
      </c>
      <c r="F356" t="s">
        <v>215</v>
      </c>
    </row>
    <row r="357" spans="1:6" x14ac:dyDescent="0.3">
      <c r="A357">
        <v>354</v>
      </c>
      <c r="B357" t="s">
        <v>217</v>
      </c>
      <c r="C357">
        <v>5717</v>
      </c>
      <c r="D357">
        <v>0</v>
      </c>
      <c r="E357" t="s">
        <v>212</v>
      </c>
      <c r="F357" t="s">
        <v>215</v>
      </c>
    </row>
    <row r="358" spans="1:6" x14ac:dyDescent="0.3">
      <c r="A358">
        <v>355</v>
      </c>
      <c r="B358" t="s">
        <v>217</v>
      </c>
      <c r="C358">
        <v>5721</v>
      </c>
      <c r="D358">
        <v>0</v>
      </c>
      <c r="E358" t="s">
        <v>212</v>
      </c>
      <c r="F358" t="s">
        <v>215</v>
      </c>
    </row>
    <row r="359" spans="1:6" x14ac:dyDescent="0.3">
      <c r="A359">
        <v>356</v>
      </c>
      <c r="B359" t="s">
        <v>217</v>
      </c>
      <c r="C359">
        <v>5717</v>
      </c>
      <c r="D359">
        <v>0</v>
      </c>
      <c r="E359" t="s">
        <v>212</v>
      </c>
      <c r="F359" t="s">
        <v>215</v>
      </c>
    </row>
    <row r="360" spans="1:6" x14ac:dyDescent="0.3">
      <c r="A360">
        <v>357</v>
      </c>
      <c r="B360" t="s">
        <v>217</v>
      </c>
      <c r="C360">
        <v>5199</v>
      </c>
      <c r="D360">
        <v>0</v>
      </c>
      <c r="E360" t="s">
        <v>212</v>
      </c>
      <c r="F360" t="s">
        <v>215</v>
      </c>
    </row>
    <row r="361" spans="1:6" x14ac:dyDescent="0.3">
      <c r="A361">
        <v>358</v>
      </c>
      <c r="B361" t="s">
        <v>217</v>
      </c>
      <c r="C361">
        <v>5717</v>
      </c>
      <c r="D361">
        <v>0</v>
      </c>
      <c r="E361" t="s">
        <v>212</v>
      </c>
      <c r="F361" t="s">
        <v>215</v>
      </c>
    </row>
    <row r="362" spans="1:6" x14ac:dyDescent="0.3">
      <c r="A362">
        <v>359</v>
      </c>
      <c r="B362" t="s">
        <v>217</v>
      </c>
      <c r="C362">
        <v>5717</v>
      </c>
      <c r="D362">
        <v>0</v>
      </c>
      <c r="E362" t="s">
        <v>212</v>
      </c>
      <c r="F362" t="s">
        <v>215</v>
      </c>
    </row>
    <row r="363" spans="1:6" x14ac:dyDescent="0.3">
      <c r="A363">
        <v>360</v>
      </c>
      <c r="B363" t="s">
        <v>217</v>
      </c>
      <c r="C363">
        <v>5717</v>
      </c>
      <c r="D363">
        <v>0</v>
      </c>
      <c r="E363" t="s">
        <v>212</v>
      </c>
      <c r="F363" t="s">
        <v>215</v>
      </c>
    </row>
    <row r="364" spans="1:6" x14ac:dyDescent="0.3">
      <c r="A364">
        <v>361</v>
      </c>
      <c r="B364" t="s">
        <v>217</v>
      </c>
      <c r="C364">
        <v>6098.13</v>
      </c>
      <c r="D364">
        <v>0</v>
      </c>
      <c r="E364" t="s">
        <v>212</v>
      </c>
      <c r="F364" t="s">
        <v>215</v>
      </c>
    </row>
    <row r="365" spans="1:6" x14ac:dyDescent="0.3">
      <c r="A365">
        <v>362</v>
      </c>
      <c r="B365" t="s">
        <v>217</v>
      </c>
      <c r="C365">
        <v>5717</v>
      </c>
      <c r="D365">
        <v>0</v>
      </c>
      <c r="E365" t="s">
        <v>212</v>
      </c>
      <c r="F365" t="s">
        <v>215</v>
      </c>
    </row>
    <row r="366" spans="1:6" x14ac:dyDescent="0.3">
      <c r="A366">
        <v>363</v>
      </c>
      <c r="B366" t="s">
        <v>217</v>
      </c>
      <c r="C366">
        <v>5717</v>
      </c>
      <c r="D366">
        <v>0</v>
      </c>
      <c r="E366" t="s">
        <v>212</v>
      </c>
      <c r="F366" t="s">
        <v>215</v>
      </c>
    </row>
    <row r="367" spans="1:6" x14ac:dyDescent="0.3">
      <c r="A367">
        <v>364</v>
      </c>
      <c r="B367" t="s">
        <v>217</v>
      </c>
      <c r="C367">
        <v>5717</v>
      </c>
      <c r="D367">
        <v>0</v>
      </c>
      <c r="E367" t="s">
        <v>212</v>
      </c>
      <c r="F367" t="s">
        <v>215</v>
      </c>
    </row>
    <row r="368" spans="1:6" x14ac:dyDescent="0.3">
      <c r="A368">
        <v>365</v>
      </c>
      <c r="B368" t="s">
        <v>217</v>
      </c>
      <c r="C368">
        <v>5717</v>
      </c>
      <c r="D368">
        <v>0</v>
      </c>
      <c r="E368" t="s">
        <v>212</v>
      </c>
      <c r="F368" t="s">
        <v>215</v>
      </c>
    </row>
    <row r="369" spans="1:6" x14ac:dyDescent="0.3">
      <c r="A369">
        <v>366</v>
      </c>
      <c r="B369" t="s">
        <v>217</v>
      </c>
      <c r="C369">
        <v>5717</v>
      </c>
      <c r="D369">
        <v>0</v>
      </c>
      <c r="E369" t="s">
        <v>212</v>
      </c>
      <c r="F369" t="s">
        <v>215</v>
      </c>
    </row>
    <row r="370" spans="1:6" x14ac:dyDescent="0.3">
      <c r="A370">
        <v>367</v>
      </c>
      <c r="B370" t="s">
        <v>217</v>
      </c>
      <c r="C370">
        <v>5717</v>
      </c>
      <c r="D370">
        <v>0</v>
      </c>
      <c r="E370" t="s">
        <v>212</v>
      </c>
      <c r="F370" t="s">
        <v>215</v>
      </c>
    </row>
    <row r="371" spans="1:6" x14ac:dyDescent="0.3">
      <c r="A371">
        <v>368</v>
      </c>
      <c r="B371" t="s">
        <v>217</v>
      </c>
      <c r="C371">
        <v>5717</v>
      </c>
      <c r="D371">
        <v>0</v>
      </c>
      <c r="E371" t="s">
        <v>212</v>
      </c>
      <c r="F371" t="s">
        <v>215</v>
      </c>
    </row>
    <row r="372" spans="1:6" x14ac:dyDescent="0.3">
      <c r="A372">
        <v>369</v>
      </c>
      <c r="B372" t="s">
        <v>217</v>
      </c>
      <c r="C372">
        <v>5717</v>
      </c>
      <c r="D372">
        <v>0</v>
      </c>
      <c r="E372" t="s">
        <v>212</v>
      </c>
      <c r="F372" t="s">
        <v>215</v>
      </c>
    </row>
    <row r="373" spans="1:6" x14ac:dyDescent="0.3">
      <c r="A373">
        <v>370</v>
      </c>
      <c r="B373" t="s">
        <v>217</v>
      </c>
      <c r="C373">
        <v>5717</v>
      </c>
      <c r="D373">
        <v>0</v>
      </c>
      <c r="E373" t="s">
        <v>212</v>
      </c>
      <c r="F373" t="s">
        <v>215</v>
      </c>
    </row>
    <row r="374" spans="1:6" x14ac:dyDescent="0.3">
      <c r="A374">
        <v>371</v>
      </c>
      <c r="B374" t="s">
        <v>217</v>
      </c>
      <c r="C374">
        <v>5717</v>
      </c>
      <c r="D374">
        <v>0</v>
      </c>
      <c r="E374" t="s">
        <v>212</v>
      </c>
      <c r="F374" t="s">
        <v>215</v>
      </c>
    </row>
    <row r="375" spans="1:6" x14ac:dyDescent="0.3">
      <c r="A375">
        <v>372</v>
      </c>
      <c r="B375" t="s">
        <v>217</v>
      </c>
      <c r="C375">
        <v>5717</v>
      </c>
      <c r="D375">
        <v>0</v>
      </c>
      <c r="E375" t="s">
        <v>212</v>
      </c>
      <c r="F375" t="s">
        <v>215</v>
      </c>
    </row>
    <row r="376" spans="1:6" x14ac:dyDescent="0.3">
      <c r="A376">
        <v>373</v>
      </c>
      <c r="B376" t="s">
        <v>217</v>
      </c>
      <c r="C376">
        <v>5717</v>
      </c>
      <c r="D376">
        <v>0</v>
      </c>
      <c r="E376" t="s">
        <v>212</v>
      </c>
      <c r="F376" t="s">
        <v>215</v>
      </c>
    </row>
    <row r="377" spans="1:6" x14ac:dyDescent="0.3">
      <c r="A377">
        <v>374</v>
      </c>
      <c r="B377" t="s">
        <v>217</v>
      </c>
      <c r="C377">
        <v>5717</v>
      </c>
      <c r="D377">
        <v>0</v>
      </c>
      <c r="E377" t="s">
        <v>212</v>
      </c>
      <c r="F377" t="s">
        <v>215</v>
      </c>
    </row>
    <row r="378" spans="1:6" x14ac:dyDescent="0.3">
      <c r="A378">
        <v>375</v>
      </c>
      <c r="B378" t="s">
        <v>217</v>
      </c>
      <c r="C378">
        <v>5717</v>
      </c>
      <c r="D378">
        <v>0</v>
      </c>
      <c r="E378" t="s">
        <v>212</v>
      </c>
      <c r="F378" t="s">
        <v>215</v>
      </c>
    </row>
    <row r="379" spans="1:6" x14ac:dyDescent="0.3">
      <c r="A379">
        <v>376</v>
      </c>
      <c r="B379" t="s">
        <v>217</v>
      </c>
      <c r="C379">
        <v>5199</v>
      </c>
      <c r="D379">
        <v>0</v>
      </c>
      <c r="E379" t="s">
        <v>212</v>
      </c>
      <c r="F379" t="s">
        <v>215</v>
      </c>
    </row>
    <row r="380" spans="1:6" x14ac:dyDescent="0.3">
      <c r="A380">
        <v>377</v>
      </c>
      <c r="B380" t="s">
        <v>217</v>
      </c>
      <c r="C380">
        <v>5717</v>
      </c>
      <c r="D380">
        <v>0</v>
      </c>
      <c r="E380" t="s">
        <v>212</v>
      </c>
      <c r="F380" t="s">
        <v>215</v>
      </c>
    </row>
    <row r="381" spans="1:6" x14ac:dyDescent="0.3">
      <c r="A381">
        <v>378</v>
      </c>
      <c r="B381" t="s">
        <v>217</v>
      </c>
      <c r="C381">
        <v>5717</v>
      </c>
      <c r="D381">
        <v>0</v>
      </c>
      <c r="E381" t="s">
        <v>212</v>
      </c>
      <c r="F381" t="s">
        <v>215</v>
      </c>
    </row>
    <row r="382" spans="1:6" x14ac:dyDescent="0.3">
      <c r="A382">
        <v>379</v>
      </c>
      <c r="B382" t="s">
        <v>217</v>
      </c>
      <c r="C382">
        <v>5717</v>
      </c>
      <c r="D382">
        <v>0</v>
      </c>
      <c r="E382" t="s">
        <v>212</v>
      </c>
      <c r="F382" t="s">
        <v>215</v>
      </c>
    </row>
    <row r="383" spans="1:6" x14ac:dyDescent="0.3">
      <c r="A383">
        <v>380</v>
      </c>
      <c r="B383" t="s">
        <v>217</v>
      </c>
      <c r="C383">
        <v>13755.86</v>
      </c>
      <c r="D383">
        <v>0</v>
      </c>
      <c r="E383" t="s">
        <v>212</v>
      </c>
      <c r="F383" t="s">
        <v>215</v>
      </c>
    </row>
    <row r="384" spans="1:6" x14ac:dyDescent="0.3">
      <c r="A384">
        <v>381</v>
      </c>
      <c r="B384" t="s">
        <v>217</v>
      </c>
      <c r="C384">
        <v>5717</v>
      </c>
      <c r="D384">
        <v>0</v>
      </c>
      <c r="E384" t="s">
        <v>212</v>
      </c>
      <c r="F384" t="s">
        <v>215</v>
      </c>
    </row>
    <row r="385" spans="1:6" x14ac:dyDescent="0.3">
      <c r="A385">
        <v>382</v>
      </c>
      <c r="B385" t="s">
        <v>217</v>
      </c>
      <c r="C385">
        <v>5203</v>
      </c>
      <c r="D385">
        <v>0</v>
      </c>
      <c r="E385" t="s">
        <v>212</v>
      </c>
      <c r="F385" t="s">
        <v>215</v>
      </c>
    </row>
    <row r="386" spans="1:6" x14ac:dyDescent="0.3">
      <c r="A386">
        <v>383</v>
      </c>
      <c r="B386" t="s">
        <v>217</v>
      </c>
      <c r="C386">
        <v>5203</v>
      </c>
      <c r="D386">
        <v>0</v>
      </c>
      <c r="E386" t="s">
        <v>212</v>
      </c>
      <c r="F386" t="s">
        <v>215</v>
      </c>
    </row>
    <row r="387" spans="1:6" x14ac:dyDescent="0.3">
      <c r="A387">
        <v>384</v>
      </c>
      <c r="B387" t="s">
        <v>217</v>
      </c>
      <c r="C387">
        <v>5203</v>
      </c>
      <c r="D387">
        <v>0</v>
      </c>
      <c r="E387" t="s">
        <v>212</v>
      </c>
      <c r="F387" t="s">
        <v>215</v>
      </c>
    </row>
    <row r="388" spans="1:6" x14ac:dyDescent="0.3">
      <c r="A388">
        <v>385</v>
      </c>
      <c r="B388" t="s">
        <v>217</v>
      </c>
      <c r="C388">
        <v>5203</v>
      </c>
      <c r="D388">
        <v>0</v>
      </c>
      <c r="E388" t="s">
        <v>212</v>
      </c>
      <c r="F388" t="s">
        <v>215</v>
      </c>
    </row>
    <row r="389" spans="1:6" x14ac:dyDescent="0.3">
      <c r="A389">
        <v>386</v>
      </c>
      <c r="B389" t="s">
        <v>217</v>
      </c>
      <c r="C389">
        <v>10744.6</v>
      </c>
      <c r="D389">
        <v>0</v>
      </c>
      <c r="E389" t="s">
        <v>212</v>
      </c>
      <c r="F389" t="s">
        <v>215</v>
      </c>
    </row>
    <row r="390" spans="1:6" x14ac:dyDescent="0.3">
      <c r="A390">
        <v>387</v>
      </c>
      <c r="B390" t="s">
        <v>217</v>
      </c>
      <c r="C390">
        <v>5203</v>
      </c>
      <c r="D390">
        <v>0</v>
      </c>
      <c r="E390" t="s">
        <v>212</v>
      </c>
      <c r="F390" t="s">
        <v>215</v>
      </c>
    </row>
    <row r="391" spans="1:6" x14ac:dyDescent="0.3">
      <c r="A391">
        <v>388</v>
      </c>
      <c r="B391" t="s">
        <v>217</v>
      </c>
      <c r="C391">
        <v>5203</v>
      </c>
      <c r="D391">
        <v>0</v>
      </c>
      <c r="E391" t="s">
        <v>212</v>
      </c>
      <c r="F391" t="s">
        <v>215</v>
      </c>
    </row>
    <row r="392" spans="1:6" x14ac:dyDescent="0.3">
      <c r="A392">
        <v>389</v>
      </c>
      <c r="B392" t="s">
        <v>217</v>
      </c>
      <c r="C392">
        <v>5203</v>
      </c>
      <c r="D392">
        <v>0</v>
      </c>
      <c r="E392" t="s">
        <v>212</v>
      </c>
      <c r="F392" t="s">
        <v>215</v>
      </c>
    </row>
    <row r="393" spans="1:6" x14ac:dyDescent="0.3">
      <c r="A393">
        <v>390</v>
      </c>
      <c r="B393" t="s">
        <v>217</v>
      </c>
      <c r="C393">
        <v>5671.5</v>
      </c>
      <c r="D393">
        <v>0</v>
      </c>
      <c r="E393" t="s">
        <v>212</v>
      </c>
      <c r="F393" t="s">
        <v>215</v>
      </c>
    </row>
    <row r="394" spans="1:6" x14ac:dyDescent="0.3">
      <c r="A394">
        <v>391</v>
      </c>
      <c r="B394" t="s">
        <v>217</v>
      </c>
      <c r="C394">
        <v>5154</v>
      </c>
      <c r="D394">
        <v>0</v>
      </c>
      <c r="E394" t="s">
        <v>212</v>
      </c>
      <c r="F394" t="s">
        <v>215</v>
      </c>
    </row>
    <row r="395" spans="1:6" x14ac:dyDescent="0.3">
      <c r="A395">
        <v>392</v>
      </c>
      <c r="B395" t="s">
        <v>217</v>
      </c>
      <c r="C395">
        <v>5671.5</v>
      </c>
      <c r="D395">
        <v>0</v>
      </c>
      <c r="E395" t="s">
        <v>212</v>
      </c>
      <c r="F395" t="s">
        <v>215</v>
      </c>
    </row>
    <row r="396" spans="1:6" x14ac:dyDescent="0.3">
      <c r="A396">
        <v>393</v>
      </c>
      <c r="B396" t="s">
        <v>217</v>
      </c>
      <c r="C396">
        <v>5671.5</v>
      </c>
      <c r="D396">
        <v>0</v>
      </c>
      <c r="E396" t="s">
        <v>212</v>
      </c>
      <c r="F396" t="s">
        <v>215</v>
      </c>
    </row>
    <row r="397" spans="1:6" x14ac:dyDescent="0.3">
      <c r="A397">
        <v>394</v>
      </c>
      <c r="B397" t="s">
        <v>217</v>
      </c>
      <c r="C397">
        <v>5154</v>
      </c>
      <c r="D397">
        <v>0</v>
      </c>
      <c r="E397" t="s">
        <v>212</v>
      </c>
      <c r="F397" t="s">
        <v>215</v>
      </c>
    </row>
    <row r="398" spans="1:6" x14ac:dyDescent="0.3">
      <c r="A398">
        <v>395</v>
      </c>
      <c r="B398" t="s">
        <v>217</v>
      </c>
      <c r="C398">
        <v>5671.5</v>
      </c>
      <c r="D398">
        <v>0</v>
      </c>
      <c r="E398" t="s">
        <v>212</v>
      </c>
      <c r="F398" t="s">
        <v>215</v>
      </c>
    </row>
    <row r="399" spans="1:6" x14ac:dyDescent="0.3">
      <c r="A399">
        <v>396</v>
      </c>
      <c r="B399" t="s">
        <v>217</v>
      </c>
      <c r="C399">
        <v>5671.5</v>
      </c>
      <c r="D399">
        <v>0</v>
      </c>
      <c r="E399" t="s">
        <v>212</v>
      </c>
      <c r="F399" t="s">
        <v>215</v>
      </c>
    </row>
    <row r="400" spans="1:6" x14ac:dyDescent="0.3">
      <c r="A400">
        <v>397</v>
      </c>
      <c r="B400" t="s">
        <v>217</v>
      </c>
      <c r="C400">
        <v>5671.5</v>
      </c>
      <c r="D400">
        <v>0</v>
      </c>
      <c r="E400" t="s">
        <v>212</v>
      </c>
      <c r="F400" t="s">
        <v>215</v>
      </c>
    </row>
    <row r="401" spans="1:6" x14ac:dyDescent="0.3">
      <c r="A401">
        <v>398</v>
      </c>
      <c r="B401" t="s">
        <v>217</v>
      </c>
      <c r="C401">
        <v>5154</v>
      </c>
      <c r="D401">
        <v>0</v>
      </c>
      <c r="E401" t="s">
        <v>212</v>
      </c>
      <c r="F401" t="s">
        <v>215</v>
      </c>
    </row>
    <row r="402" spans="1:6" x14ac:dyDescent="0.3">
      <c r="A402">
        <v>399</v>
      </c>
      <c r="B402" t="s">
        <v>217</v>
      </c>
      <c r="C402">
        <v>5671.5</v>
      </c>
      <c r="D402">
        <v>0</v>
      </c>
      <c r="E402" t="s">
        <v>212</v>
      </c>
      <c r="F402" t="s">
        <v>215</v>
      </c>
    </row>
    <row r="403" spans="1:6" x14ac:dyDescent="0.3">
      <c r="A403">
        <v>400</v>
      </c>
      <c r="B403" t="s">
        <v>217</v>
      </c>
      <c r="C403">
        <v>5675.5</v>
      </c>
      <c r="D403">
        <v>0</v>
      </c>
      <c r="E403" t="s">
        <v>212</v>
      </c>
      <c r="F403" t="s">
        <v>215</v>
      </c>
    </row>
    <row r="404" spans="1:6" x14ac:dyDescent="0.3">
      <c r="A404">
        <v>401</v>
      </c>
      <c r="B404" t="s">
        <v>217</v>
      </c>
      <c r="C404">
        <v>5671.5</v>
      </c>
      <c r="D404">
        <v>0</v>
      </c>
      <c r="E404" t="s">
        <v>212</v>
      </c>
      <c r="F404" t="s">
        <v>215</v>
      </c>
    </row>
    <row r="405" spans="1:6" x14ac:dyDescent="0.3">
      <c r="A405">
        <v>402</v>
      </c>
      <c r="B405" t="s">
        <v>217</v>
      </c>
      <c r="C405">
        <v>3436</v>
      </c>
      <c r="D405">
        <v>0</v>
      </c>
      <c r="E405" t="s">
        <v>212</v>
      </c>
      <c r="F405" t="s">
        <v>215</v>
      </c>
    </row>
    <row r="406" spans="1:6" x14ac:dyDescent="0.3">
      <c r="A406">
        <v>403</v>
      </c>
      <c r="B406" t="s">
        <v>217</v>
      </c>
      <c r="C406">
        <v>5671.5</v>
      </c>
      <c r="D406">
        <v>0</v>
      </c>
      <c r="E406" t="s">
        <v>212</v>
      </c>
      <c r="F406" t="s">
        <v>215</v>
      </c>
    </row>
    <row r="407" spans="1:6" x14ac:dyDescent="0.3">
      <c r="A407">
        <v>404</v>
      </c>
      <c r="B407" t="s">
        <v>217</v>
      </c>
      <c r="C407">
        <v>5671.5</v>
      </c>
      <c r="D407">
        <v>0</v>
      </c>
      <c r="E407" t="s">
        <v>212</v>
      </c>
      <c r="F407" t="s">
        <v>215</v>
      </c>
    </row>
    <row r="408" spans="1:6" x14ac:dyDescent="0.3">
      <c r="A408">
        <v>405</v>
      </c>
      <c r="B408" t="s">
        <v>217</v>
      </c>
      <c r="C408">
        <v>5671.5</v>
      </c>
      <c r="D408">
        <v>0</v>
      </c>
      <c r="E408" t="s">
        <v>212</v>
      </c>
      <c r="F408" t="s">
        <v>215</v>
      </c>
    </row>
    <row r="409" spans="1:6" x14ac:dyDescent="0.3">
      <c r="A409">
        <v>406</v>
      </c>
      <c r="B409" t="s">
        <v>217</v>
      </c>
      <c r="C409">
        <v>5671.5</v>
      </c>
      <c r="D409">
        <v>0</v>
      </c>
      <c r="E409" t="s">
        <v>212</v>
      </c>
      <c r="F409" t="s">
        <v>215</v>
      </c>
    </row>
    <row r="410" spans="1:6" x14ac:dyDescent="0.3">
      <c r="A410">
        <v>407</v>
      </c>
      <c r="B410" t="s">
        <v>217</v>
      </c>
      <c r="C410">
        <v>5154</v>
      </c>
      <c r="D410">
        <v>0</v>
      </c>
      <c r="E410" t="s">
        <v>212</v>
      </c>
      <c r="F410" t="s">
        <v>215</v>
      </c>
    </row>
    <row r="411" spans="1:6" x14ac:dyDescent="0.3">
      <c r="A411">
        <v>408</v>
      </c>
      <c r="B411" t="s">
        <v>217</v>
      </c>
      <c r="C411">
        <v>5671.5</v>
      </c>
      <c r="D411">
        <v>0</v>
      </c>
      <c r="E411" t="s">
        <v>212</v>
      </c>
      <c r="F411" t="s">
        <v>215</v>
      </c>
    </row>
    <row r="412" spans="1:6" x14ac:dyDescent="0.3">
      <c r="A412">
        <v>409</v>
      </c>
      <c r="B412" t="s">
        <v>217</v>
      </c>
      <c r="C412">
        <v>5671.5</v>
      </c>
      <c r="D412">
        <v>0</v>
      </c>
      <c r="E412" t="s">
        <v>212</v>
      </c>
      <c r="F412" t="s">
        <v>215</v>
      </c>
    </row>
    <row r="413" spans="1:6" x14ac:dyDescent="0.3">
      <c r="A413">
        <v>410</v>
      </c>
      <c r="B413" t="s">
        <v>217</v>
      </c>
      <c r="C413">
        <v>5671.5</v>
      </c>
      <c r="D413">
        <v>0</v>
      </c>
      <c r="E413" t="s">
        <v>212</v>
      </c>
      <c r="F413" t="s">
        <v>215</v>
      </c>
    </row>
    <row r="414" spans="1:6" x14ac:dyDescent="0.3">
      <c r="A414">
        <v>411</v>
      </c>
      <c r="B414" t="s">
        <v>217</v>
      </c>
      <c r="C414">
        <v>5671.5</v>
      </c>
      <c r="D414">
        <v>0</v>
      </c>
      <c r="E414" t="s">
        <v>212</v>
      </c>
      <c r="F414" t="s">
        <v>215</v>
      </c>
    </row>
    <row r="415" spans="1:6" x14ac:dyDescent="0.3">
      <c r="A415">
        <v>412</v>
      </c>
      <c r="B415" t="s">
        <v>217</v>
      </c>
      <c r="C415">
        <v>5671.5</v>
      </c>
      <c r="D415">
        <v>0</v>
      </c>
      <c r="E415" t="s">
        <v>212</v>
      </c>
      <c r="F415" t="s">
        <v>215</v>
      </c>
    </row>
    <row r="416" spans="1:6" x14ac:dyDescent="0.3">
      <c r="A416">
        <v>413</v>
      </c>
      <c r="B416" t="s">
        <v>217</v>
      </c>
      <c r="C416">
        <v>5671.5</v>
      </c>
      <c r="D416">
        <v>0</v>
      </c>
      <c r="E416" t="s">
        <v>212</v>
      </c>
      <c r="F416" t="s">
        <v>215</v>
      </c>
    </row>
    <row r="417" spans="1:6" x14ac:dyDescent="0.3">
      <c r="A417">
        <v>414</v>
      </c>
      <c r="B417" t="s">
        <v>217</v>
      </c>
      <c r="C417">
        <v>5671.5</v>
      </c>
      <c r="D417">
        <v>0</v>
      </c>
      <c r="E417" t="s">
        <v>212</v>
      </c>
      <c r="F417" t="s">
        <v>215</v>
      </c>
    </row>
    <row r="418" spans="1:6" x14ac:dyDescent="0.3">
      <c r="A418">
        <v>415</v>
      </c>
      <c r="B418" t="s">
        <v>217</v>
      </c>
      <c r="C418">
        <v>5671.5</v>
      </c>
      <c r="D418">
        <v>0</v>
      </c>
      <c r="E418" t="s">
        <v>212</v>
      </c>
      <c r="F418" t="s">
        <v>215</v>
      </c>
    </row>
    <row r="419" spans="1:6" x14ac:dyDescent="0.3">
      <c r="A419">
        <v>416</v>
      </c>
      <c r="B419" t="s">
        <v>217</v>
      </c>
      <c r="C419">
        <v>5671.5</v>
      </c>
      <c r="D419">
        <v>0</v>
      </c>
      <c r="E419" t="s">
        <v>212</v>
      </c>
      <c r="F419" t="s">
        <v>215</v>
      </c>
    </row>
    <row r="420" spans="1:6" x14ac:dyDescent="0.3">
      <c r="A420">
        <v>417</v>
      </c>
      <c r="B420" t="s">
        <v>217</v>
      </c>
      <c r="C420">
        <v>5671.5</v>
      </c>
      <c r="D420">
        <v>0</v>
      </c>
      <c r="E420" t="s">
        <v>212</v>
      </c>
      <c r="F420" t="s">
        <v>215</v>
      </c>
    </row>
    <row r="421" spans="1:6" x14ac:dyDescent="0.3">
      <c r="A421">
        <v>418</v>
      </c>
      <c r="B421" t="s">
        <v>217</v>
      </c>
      <c r="C421">
        <v>5671.5</v>
      </c>
      <c r="D421">
        <v>0</v>
      </c>
      <c r="E421" t="s">
        <v>212</v>
      </c>
      <c r="F421" t="s">
        <v>215</v>
      </c>
    </row>
    <row r="422" spans="1:6" x14ac:dyDescent="0.3">
      <c r="A422">
        <v>419</v>
      </c>
      <c r="B422" t="s">
        <v>217</v>
      </c>
      <c r="C422">
        <v>5154</v>
      </c>
      <c r="D422">
        <v>0</v>
      </c>
      <c r="E422" t="s">
        <v>212</v>
      </c>
      <c r="F422" t="s">
        <v>215</v>
      </c>
    </row>
    <row r="423" spans="1:6" x14ac:dyDescent="0.3">
      <c r="A423">
        <v>420</v>
      </c>
      <c r="B423" t="s">
        <v>217</v>
      </c>
      <c r="C423">
        <v>5671.5</v>
      </c>
      <c r="D423">
        <v>0</v>
      </c>
      <c r="E423" t="s">
        <v>212</v>
      </c>
      <c r="F423" t="s">
        <v>215</v>
      </c>
    </row>
    <row r="424" spans="1:6" x14ac:dyDescent="0.3">
      <c r="A424">
        <v>421</v>
      </c>
      <c r="B424" t="s">
        <v>217</v>
      </c>
      <c r="C424">
        <v>5154</v>
      </c>
      <c r="D424">
        <v>0</v>
      </c>
      <c r="E424" t="s">
        <v>212</v>
      </c>
      <c r="F424" t="s">
        <v>215</v>
      </c>
    </row>
    <row r="425" spans="1:6" x14ac:dyDescent="0.3">
      <c r="A425">
        <v>422</v>
      </c>
      <c r="B425" t="s">
        <v>217</v>
      </c>
      <c r="C425">
        <v>5671.5</v>
      </c>
      <c r="D425">
        <v>0</v>
      </c>
      <c r="E425" t="s">
        <v>212</v>
      </c>
      <c r="F425" t="s">
        <v>215</v>
      </c>
    </row>
    <row r="426" spans="1:6" x14ac:dyDescent="0.3">
      <c r="A426">
        <v>423</v>
      </c>
      <c r="B426" t="s">
        <v>217</v>
      </c>
      <c r="C426">
        <v>5154</v>
      </c>
      <c r="D426">
        <v>0</v>
      </c>
      <c r="E426" t="s">
        <v>212</v>
      </c>
      <c r="F426" t="s">
        <v>215</v>
      </c>
    </row>
    <row r="427" spans="1:6" x14ac:dyDescent="0.3">
      <c r="A427">
        <v>424</v>
      </c>
      <c r="B427" t="s">
        <v>217</v>
      </c>
      <c r="C427">
        <v>5671.5</v>
      </c>
      <c r="D427">
        <v>0</v>
      </c>
      <c r="E427" t="s">
        <v>212</v>
      </c>
      <c r="F427" t="s">
        <v>215</v>
      </c>
    </row>
    <row r="428" spans="1:6" x14ac:dyDescent="0.3">
      <c r="A428">
        <v>425</v>
      </c>
      <c r="B428" t="s">
        <v>217</v>
      </c>
      <c r="C428">
        <v>5154</v>
      </c>
      <c r="D428">
        <v>0</v>
      </c>
      <c r="E428" t="s">
        <v>212</v>
      </c>
      <c r="F428" t="s">
        <v>215</v>
      </c>
    </row>
    <row r="429" spans="1:6" x14ac:dyDescent="0.3">
      <c r="A429">
        <v>426</v>
      </c>
      <c r="B429" t="s">
        <v>217</v>
      </c>
      <c r="C429">
        <v>5671.5</v>
      </c>
      <c r="D429">
        <v>0</v>
      </c>
      <c r="E429" t="s">
        <v>212</v>
      </c>
      <c r="F429" t="s">
        <v>215</v>
      </c>
    </row>
    <row r="430" spans="1:6" x14ac:dyDescent="0.3">
      <c r="A430">
        <v>427</v>
      </c>
      <c r="B430" t="s">
        <v>217</v>
      </c>
      <c r="C430">
        <v>5671.5</v>
      </c>
      <c r="D430">
        <v>0</v>
      </c>
      <c r="E430" t="s">
        <v>212</v>
      </c>
      <c r="F430" t="s">
        <v>215</v>
      </c>
    </row>
    <row r="431" spans="1:6" x14ac:dyDescent="0.3">
      <c r="A431">
        <v>428</v>
      </c>
      <c r="B431" t="s">
        <v>217</v>
      </c>
      <c r="C431">
        <v>5154</v>
      </c>
      <c r="D431">
        <v>0</v>
      </c>
      <c r="E431" t="s">
        <v>212</v>
      </c>
      <c r="F431" t="s">
        <v>215</v>
      </c>
    </row>
    <row r="432" spans="1:6" x14ac:dyDescent="0.3">
      <c r="A432">
        <v>429</v>
      </c>
      <c r="B432" t="s">
        <v>217</v>
      </c>
      <c r="C432">
        <v>5671.5</v>
      </c>
      <c r="D432">
        <v>0</v>
      </c>
      <c r="E432" t="s">
        <v>212</v>
      </c>
      <c r="F432" t="s">
        <v>215</v>
      </c>
    </row>
    <row r="433" spans="1:6" x14ac:dyDescent="0.3">
      <c r="A433">
        <v>430</v>
      </c>
      <c r="B433" t="s">
        <v>217</v>
      </c>
      <c r="C433">
        <v>5671.5</v>
      </c>
      <c r="D433">
        <v>0</v>
      </c>
      <c r="E433" t="s">
        <v>212</v>
      </c>
      <c r="F433" t="s">
        <v>215</v>
      </c>
    </row>
    <row r="434" spans="1:6" x14ac:dyDescent="0.3">
      <c r="A434">
        <v>431</v>
      </c>
      <c r="B434" t="s">
        <v>217</v>
      </c>
      <c r="C434">
        <v>5671.5</v>
      </c>
      <c r="D434">
        <v>0</v>
      </c>
      <c r="E434" t="s">
        <v>212</v>
      </c>
      <c r="F434" t="s">
        <v>215</v>
      </c>
    </row>
    <row r="435" spans="1:6" x14ac:dyDescent="0.3">
      <c r="A435">
        <v>432</v>
      </c>
      <c r="B435" t="s">
        <v>217</v>
      </c>
      <c r="C435">
        <v>5671.5</v>
      </c>
      <c r="D435">
        <v>0</v>
      </c>
      <c r="E435" t="s">
        <v>212</v>
      </c>
      <c r="F435" t="s">
        <v>215</v>
      </c>
    </row>
    <row r="436" spans="1:6" x14ac:dyDescent="0.3">
      <c r="A436">
        <v>433</v>
      </c>
      <c r="B436" t="s">
        <v>217</v>
      </c>
      <c r="C436">
        <v>3436</v>
      </c>
      <c r="D436">
        <v>0</v>
      </c>
      <c r="E436" t="s">
        <v>212</v>
      </c>
      <c r="F436" t="s">
        <v>215</v>
      </c>
    </row>
    <row r="437" spans="1:6" x14ac:dyDescent="0.3">
      <c r="A437">
        <v>434</v>
      </c>
      <c r="B437" t="s">
        <v>217</v>
      </c>
      <c r="C437">
        <v>5154</v>
      </c>
      <c r="D437">
        <v>0</v>
      </c>
      <c r="E437" t="s">
        <v>212</v>
      </c>
      <c r="F437" t="s">
        <v>215</v>
      </c>
    </row>
    <row r="438" spans="1:6" x14ac:dyDescent="0.3">
      <c r="A438">
        <v>435</v>
      </c>
      <c r="B438" t="s">
        <v>217</v>
      </c>
      <c r="C438">
        <v>5671.5</v>
      </c>
      <c r="D438">
        <v>0</v>
      </c>
      <c r="E438" t="s">
        <v>212</v>
      </c>
      <c r="F438" t="s">
        <v>215</v>
      </c>
    </row>
    <row r="439" spans="1:6" x14ac:dyDescent="0.3">
      <c r="A439">
        <v>436</v>
      </c>
      <c r="B439" t="s">
        <v>217</v>
      </c>
      <c r="C439">
        <v>6049.6</v>
      </c>
      <c r="D439">
        <v>0</v>
      </c>
      <c r="E439" t="s">
        <v>212</v>
      </c>
      <c r="F439" t="s">
        <v>215</v>
      </c>
    </row>
    <row r="440" spans="1:6" x14ac:dyDescent="0.3">
      <c r="A440">
        <v>437</v>
      </c>
      <c r="B440" t="s">
        <v>217</v>
      </c>
      <c r="C440">
        <v>5671.5</v>
      </c>
      <c r="D440">
        <v>0</v>
      </c>
      <c r="E440" t="s">
        <v>212</v>
      </c>
      <c r="F440" t="s">
        <v>215</v>
      </c>
    </row>
    <row r="441" spans="1:6" x14ac:dyDescent="0.3">
      <c r="A441">
        <v>438</v>
      </c>
      <c r="B441" t="s">
        <v>217</v>
      </c>
      <c r="C441">
        <v>5671.5</v>
      </c>
      <c r="D441">
        <v>0</v>
      </c>
      <c r="E441" t="s">
        <v>212</v>
      </c>
      <c r="F441" t="s">
        <v>215</v>
      </c>
    </row>
    <row r="442" spans="1:6" x14ac:dyDescent="0.3">
      <c r="A442">
        <v>439</v>
      </c>
      <c r="B442" t="s">
        <v>217</v>
      </c>
      <c r="C442">
        <v>5154</v>
      </c>
      <c r="D442">
        <v>0</v>
      </c>
      <c r="E442" t="s">
        <v>212</v>
      </c>
      <c r="F442" t="s">
        <v>215</v>
      </c>
    </row>
    <row r="443" spans="1:6" x14ac:dyDescent="0.3">
      <c r="A443">
        <v>440</v>
      </c>
      <c r="B443" t="s">
        <v>217</v>
      </c>
      <c r="C443">
        <v>5671.5</v>
      </c>
      <c r="D443">
        <v>0</v>
      </c>
      <c r="E443" t="s">
        <v>212</v>
      </c>
      <c r="F443" t="s">
        <v>215</v>
      </c>
    </row>
    <row r="444" spans="1:6" x14ac:dyDescent="0.3">
      <c r="A444">
        <v>441</v>
      </c>
      <c r="B444" t="s">
        <v>217</v>
      </c>
      <c r="C444">
        <v>5671.5</v>
      </c>
      <c r="D444">
        <v>0</v>
      </c>
      <c r="E444" t="s">
        <v>212</v>
      </c>
      <c r="F444" t="s">
        <v>215</v>
      </c>
    </row>
    <row r="445" spans="1:6" x14ac:dyDescent="0.3">
      <c r="A445">
        <v>442</v>
      </c>
      <c r="B445" t="s">
        <v>217</v>
      </c>
      <c r="C445">
        <v>5671.5</v>
      </c>
      <c r="D445">
        <v>0</v>
      </c>
      <c r="E445" t="s">
        <v>212</v>
      </c>
      <c r="F445" t="s">
        <v>215</v>
      </c>
    </row>
    <row r="446" spans="1:6" x14ac:dyDescent="0.3">
      <c r="A446">
        <v>443</v>
      </c>
      <c r="B446" t="s">
        <v>217</v>
      </c>
      <c r="C446">
        <v>5671.5</v>
      </c>
      <c r="D446">
        <v>0</v>
      </c>
      <c r="E446" t="s">
        <v>212</v>
      </c>
      <c r="F446" t="s">
        <v>215</v>
      </c>
    </row>
    <row r="447" spans="1:6" x14ac:dyDescent="0.3">
      <c r="A447">
        <v>444</v>
      </c>
      <c r="B447" t="s">
        <v>217</v>
      </c>
      <c r="C447">
        <v>5671.5</v>
      </c>
      <c r="D447">
        <v>0</v>
      </c>
      <c r="E447" t="s">
        <v>212</v>
      </c>
      <c r="F447" t="s">
        <v>215</v>
      </c>
    </row>
    <row r="448" spans="1:6" x14ac:dyDescent="0.3">
      <c r="A448">
        <v>445</v>
      </c>
      <c r="B448" t="s">
        <v>217</v>
      </c>
      <c r="C448">
        <v>5671.5</v>
      </c>
      <c r="D448">
        <v>0</v>
      </c>
      <c r="E448" t="s">
        <v>212</v>
      </c>
      <c r="F448" t="s">
        <v>215</v>
      </c>
    </row>
    <row r="449" spans="1:6" x14ac:dyDescent="0.3">
      <c r="A449">
        <v>446</v>
      </c>
      <c r="B449" t="s">
        <v>217</v>
      </c>
      <c r="C449">
        <v>5671.5</v>
      </c>
      <c r="D449">
        <v>0</v>
      </c>
      <c r="E449" t="s">
        <v>212</v>
      </c>
      <c r="F449" t="s">
        <v>215</v>
      </c>
    </row>
    <row r="450" spans="1:6" x14ac:dyDescent="0.3">
      <c r="A450">
        <v>447</v>
      </c>
      <c r="B450" t="s">
        <v>217</v>
      </c>
      <c r="C450">
        <v>5671.5</v>
      </c>
      <c r="D450">
        <v>0</v>
      </c>
      <c r="E450" t="s">
        <v>212</v>
      </c>
      <c r="F450" t="s">
        <v>215</v>
      </c>
    </row>
    <row r="451" spans="1:6" x14ac:dyDescent="0.3">
      <c r="A451">
        <v>448</v>
      </c>
      <c r="B451" t="s">
        <v>217</v>
      </c>
      <c r="C451">
        <v>5671.5</v>
      </c>
      <c r="D451">
        <v>0</v>
      </c>
      <c r="E451" t="s">
        <v>212</v>
      </c>
      <c r="F451" t="s">
        <v>215</v>
      </c>
    </row>
    <row r="452" spans="1:6" x14ac:dyDescent="0.3">
      <c r="A452">
        <v>449</v>
      </c>
      <c r="B452" t="s">
        <v>217</v>
      </c>
      <c r="C452">
        <v>5671.5</v>
      </c>
      <c r="D452">
        <v>0</v>
      </c>
      <c r="E452" t="s">
        <v>212</v>
      </c>
      <c r="F452" t="s">
        <v>215</v>
      </c>
    </row>
    <row r="453" spans="1:6" x14ac:dyDescent="0.3">
      <c r="A453">
        <v>450</v>
      </c>
      <c r="B453" t="s">
        <v>217</v>
      </c>
      <c r="C453">
        <v>5671.5</v>
      </c>
      <c r="D453">
        <v>0</v>
      </c>
      <c r="E453" t="s">
        <v>212</v>
      </c>
      <c r="F453" t="s">
        <v>215</v>
      </c>
    </row>
    <row r="454" spans="1:6" x14ac:dyDescent="0.3">
      <c r="A454">
        <v>451</v>
      </c>
      <c r="B454" t="s">
        <v>217</v>
      </c>
      <c r="C454">
        <v>5671.5</v>
      </c>
      <c r="D454">
        <v>0</v>
      </c>
      <c r="E454" t="s">
        <v>212</v>
      </c>
      <c r="F454" t="s">
        <v>215</v>
      </c>
    </row>
    <row r="455" spans="1:6" x14ac:dyDescent="0.3">
      <c r="A455">
        <v>452</v>
      </c>
      <c r="B455" t="s">
        <v>217</v>
      </c>
      <c r="C455">
        <v>5671.5</v>
      </c>
      <c r="D455">
        <v>0</v>
      </c>
      <c r="E455" t="s">
        <v>212</v>
      </c>
      <c r="F455" t="s">
        <v>215</v>
      </c>
    </row>
    <row r="456" spans="1:6" x14ac:dyDescent="0.3">
      <c r="A456">
        <v>453</v>
      </c>
      <c r="B456" t="s">
        <v>217</v>
      </c>
      <c r="C456">
        <v>5671.5</v>
      </c>
      <c r="D456">
        <v>0</v>
      </c>
      <c r="E456" t="s">
        <v>212</v>
      </c>
      <c r="F456" t="s">
        <v>215</v>
      </c>
    </row>
    <row r="457" spans="1:6" x14ac:dyDescent="0.3">
      <c r="A457">
        <v>454</v>
      </c>
      <c r="B457" t="s">
        <v>217</v>
      </c>
      <c r="C457">
        <v>5671.5</v>
      </c>
      <c r="D457">
        <v>0</v>
      </c>
      <c r="E457" t="s">
        <v>212</v>
      </c>
      <c r="F457" t="s">
        <v>215</v>
      </c>
    </row>
    <row r="458" spans="1:6" x14ac:dyDescent="0.3">
      <c r="A458">
        <v>455</v>
      </c>
      <c r="B458" t="s">
        <v>217</v>
      </c>
      <c r="C458">
        <v>5671.5</v>
      </c>
      <c r="D458">
        <v>0</v>
      </c>
      <c r="E458" t="s">
        <v>212</v>
      </c>
      <c r="F458" t="s">
        <v>215</v>
      </c>
    </row>
    <row r="459" spans="1:6" x14ac:dyDescent="0.3">
      <c r="A459">
        <v>456</v>
      </c>
      <c r="B459" t="s">
        <v>217</v>
      </c>
      <c r="C459">
        <v>5671.5</v>
      </c>
      <c r="D459">
        <v>0</v>
      </c>
      <c r="E459" t="s">
        <v>212</v>
      </c>
      <c r="F459" t="s">
        <v>215</v>
      </c>
    </row>
    <row r="460" spans="1:6" x14ac:dyDescent="0.3">
      <c r="A460">
        <v>457</v>
      </c>
      <c r="B460" t="s">
        <v>217</v>
      </c>
      <c r="C460">
        <v>5671.5</v>
      </c>
      <c r="D460">
        <v>0</v>
      </c>
      <c r="E460" t="s">
        <v>212</v>
      </c>
      <c r="F460" t="s">
        <v>215</v>
      </c>
    </row>
    <row r="461" spans="1:6" x14ac:dyDescent="0.3">
      <c r="A461">
        <v>458</v>
      </c>
      <c r="B461" t="s">
        <v>217</v>
      </c>
      <c r="C461">
        <v>5671.5</v>
      </c>
      <c r="D461">
        <v>0</v>
      </c>
      <c r="E461" t="s">
        <v>212</v>
      </c>
      <c r="F461" t="s">
        <v>215</v>
      </c>
    </row>
    <row r="462" spans="1:6" x14ac:dyDescent="0.3">
      <c r="A462">
        <v>459</v>
      </c>
      <c r="B462" t="s">
        <v>217</v>
      </c>
      <c r="C462">
        <v>5154</v>
      </c>
      <c r="D462">
        <v>0</v>
      </c>
      <c r="E462" t="s">
        <v>212</v>
      </c>
      <c r="F462" t="s">
        <v>215</v>
      </c>
    </row>
    <row r="463" spans="1:6" x14ac:dyDescent="0.3">
      <c r="A463">
        <v>460</v>
      </c>
      <c r="B463" t="s">
        <v>217</v>
      </c>
      <c r="C463">
        <v>3436</v>
      </c>
      <c r="D463">
        <v>0</v>
      </c>
      <c r="E463" t="s">
        <v>212</v>
      </c>
      <c r="F463" t="s">
        <v>215</v>
      </c>
    </row>
    <row r="464" spans="1:6" x14ac:dyDescent="0.3">
      <c r="A464">
        <v>461</v>
      </c>
      <c r="B464" t="s">
        <v>217</v>
      </c>
      <c r="C464">
        <v>5671.5</v>
      </c>
      <c r="D464">
        <v>0</v>
      </c>
      <c r="E464" t="s">
        <v>212</v>
      </c>
      <c r="F464" t="s">
        <v>215</v>
      </c>
    </row>
    <row r="465" spans="1:6" x14ac:dyDescent="0.3">
      <c r="A465">
        <v>462</v>
      </c>
      <c r="B465" t="s">
        <v>217</v>
      </c>
      <c r="C465">
        <v>5671.5</v>
      </c>
      <c r="D465">
        <v>0</v>
      </c>
      <c r="E465" t="s">
        <v>212</v>
      </c>
      <c r="F465" t="s">
        <v>215</v>
      </c>
    </row>
    <row r="466" spans="1:6" x14ac:dyDescent="0.3">
      <c r="A466">
        <v>463</v>
      </c>
      <c r="B466" t="s">
        <v>217</v>
      </c>
      <c r="C466">
        <v>5671.5</v>
      </c>
      <c r="D466">
        <v>0</v>
      </c>
      <c r="E466" t="s">
        <v>212</v>
      </c>
      <c r="F466" t="s">
        <v>215</v>
      </c>
    </row>
    <row r="467" spans="1:6" x14ac:dyDescent="0.3">
      <c r="A467">
        <v>464</v>
      </c>
      <c r="B467" t="s">
        <v>217</v>
      </c>
      <c r="C467">
        <v>5154</v>
      </c>
      <c r="D467">
        <v>0</v>
      </c>
      <c r="E467" t="s">
        <v>212</v>
      </c>
      <c r="F467" t="s">
        <v>215</v>
      </c>
    </row>
    <row r="468" spans="1:6" x14ac:dyDescent="0.3">
      <c r="A468">
        <v>465</v>
      </c>
      <c r="B468" t="s">
        <v>217</v>
      </c>
      <c r="C468">
        <v>5671.5</v>
      </c>
      <c r="D468">
        <v>0</v>
      </c>
      <c r="E468" t="s">
        <v>212</v>
      </c>
      <c r="F468" t="s">
        <v>215</v>
      </c>
    </row>
    <row r="469" spans="1:6" x14ac:dyDescent="0.3">
      <c r="A469">
        <v>466</v>
      </c>
      <c r="B469" t="s">
        <v>217</v>
      </c>
      <c r="C469">
        <v>5671.5</v>
      </c>
      <c r="D469">
        <v>0</v>
      </c>
      <c r="E469" t="s">
        <v>212</v>
      </c>
      <c r="F469" t="s">
        <v>215</v>
      </c>
    </row>
    <row r="470" spans="1:6" x14ac:dyDescent="0.3">
      <c r="A470">
        <v>467</v>
      </c>
      <c r="B470" t="s">
        <v>217</v>
      </c>
      <c r="C470">
        <v>5671.5</v>
      </c>
      <c r="D470">
        <v>0</v>
      </c>
      <c r="E470" t="s">
        <v>212</v>
      </c>
      <c r="F470" t="s">
        <v>215</v>
      </c>
    </row>
    <row r="471" spans="1:6" x14ac:dyDescent="0.3">
      <c r="A471">
        <v>468</v>
      </c>
      <c r="B471" t="s">
        <v>217</v>
      </c>
      <c r="C471">
        <v>5671.5</v>
      </c>
      <c r="D471">
        <v>0</v>
      </c>
      <c r="E471" t="s">
        <v>212</v>
      </c>
      <c r="F471" t="s">
        <v>215</v>
      </c>
    </row>
    <row r="472" spans="1:6" x14ac:dyDescent="0.3">
      <c r="A472">
        <v>469</v>
      </c>
      <c r="B472" t="s">
        <v>217</v>
      </c>
      <c r="C472">
        <v>5671.5</v>
      </c>
      <c r="D472">
        <v>0</v>
      </c>
      <c r="E472" t="s">
        <v>212</v>
      </c>
      <c r="F472" t="s">
        <v>215</v>
      </c>
    </row>
    <row r="473" spans="1:6" x14ac:dyDescent="0.3">
      <c r="A473">
        <v>470</v>
      </c>
      <c r="B473" t="s">
        <v>217</v>
      </c>
      <c r="C473">
        <v>5671.5</v>
      </c>
      <c r="D473">
        <v>0</v>
      </c>
      <c r="E473" t="s">
        <v>212</v>
      </c>
      <c r="F473" t="s">
        <v>215</v>
      </c>
    </row>
    <row r="474" spans="1:6" x14ac:dyDescent="0.3">
      <c r="A474">
        <v>471</v>
      </c>
      <c r="B474" t="s">
        <v>217</v>
      </c>
      <c r="C474">
        <v>5671.5</v>
      </c>
      <c r="D474">
        <v>0</v>
      </c>
      <c r="E474" t="s">
        <v>212</v>
      </c>
      <c r="F474" t="s">
        <v>215</v>
      </c>
    </row>
    <row r="475" spans="1:6" x14ac:dyDescent="0.3">
      <c r="A475">
        <v>472</v>
      </c>
      <c r="B475" t="s">
        <v>217</v>
      </c>
      <c r="C475">
        <v>5671.5</v>
      </c>
      <c r="D475">
        <v>0</v>
      </c>
      <c r="E475" t="s">
        <v>212</v>
      </c>
      <c r="F475" t="s">
        <v>215</v>
      </c>
    </row>
    <row r="476" spans="1:6" x14ac:dyDescent="0.3">
      <c r="A476">
        <v>473</v>
      </c>
      <c r="B476" t="s">
        <v>217</v>
      </c>
      <c r="C476">
        <v>5671.5</v>
      </c>
      <c r="D476">
        <v>0</v>
      </c>
      <c r="E476" t="s">
        <v>212</v>
      </c>
      <c r="F476" t="s">
        <v>215</v>
      </c>
    </row>
    <row r="477" spans="1:6" x14ac:dyDescent="0.3">
      <c r="A477">
        <v>474</v>
      </c>
      <c r="B477" t="s">
        <v>217</v>
      </c>
      <c r="C477">
        <v>5671.5</v>
      </c>
      <c r="D477">
        <v>0</v>
      </c>
      <c r="E477" t="s">
        <v>212</v>
      </c>
      <c r="F477" t="s">
        <v>215</v>
      </c>
    </row>
    <row r="478" spans="1:6" x14ac:dyDescent="0.3">
      <c r="A478">
        <v>475</v>
      </c>
      <c r="B478" t="s">
        <v>217</v>
      </c>
      <c r="C478">
        <v>5671.5</v>
      </c>
      <c r="D478">
        <v>0</v>
      </c>
      <c r="E478" t="s">
        <v>212</v>
      </c>
      <c r="F478" t="s">
        <v>215</v>
      </c>
    </row>
    <row r="479" spans="1:6" x14ac:dyDescent="0.3">
      <c r="A479">
        <v>476</v>
      </c>
      <c r="B479" t="s">
        <v>217</v>
      </c>
      <c r="C479">
        <v>5671.5</v>
      </c>
      <c r="D479">
        <v>0</v>
      </c>
      <c r="E479" t="s">
        <v>212</v>
      </c>
      <c r="F479" t="s">
        <v>215</v>
      </c>
    </row>
    <row r="480" spans="1:6" x14ac:dyDescent="0.3">
      <c r="A480">
        <v>477</v>
      </c>
      <c r="B480" t="s">
        <v>217</v>
      </c>
      <c r="C480">
        <v>5154</v>
      </c>
      <c r="D480">
        <v>0</v>
      </c>
      <c r="E480" t="s">
        <v>212</v>
      </c>
      <c r="F480" t="s">
        <v>215</v>
      </c>
    </row>
    <row r="481" spans="1:6" x14ac:dyDescent="0.3">
      <c r="A481">
        <v>478</v>
      </c>
      <c r="B481" t="s">
        <v>217</v>
      </c>
      <c r="C481">
        <v>5671.5</v>
      </c>
      <c r="D481">
        <v>0</v>
      </c>
      <c r="E481" t="s">
        <v>212</v>
      </c>
      <c r="F481" t="s">
        <v>215</v>
      </c>
    </row>
    <row r="482" spans="1:6" x14ac:dyDescent="0.3">
      <c r="A482">
        <v>479</v>
      </c>
      <c r="B482" t="s">
        <v>217</v>
      </c>
      <c r="C482">
        <v>5154</v>
      </c>
      <c r="D482">
        <v>0</v>
      </c>
      <c r="E482" t="s">
        <v>212</v>
      </c>
      <c r="F482" t="s">
        <v>215</v>
      </c>
    </row>
    <row r="483" spans="1:6" x14ac:dyDescent="0.3">
      <c r="A483">
        <v>480</v>
      </c>
      <c r="B483" t="s">
        <v>217</v>
      </c>
      <c r="C483">
        <v>5671.5</v>
      </c>
      <c r="D483">
        <v>0</v>
      </c>
      <c r="E483" t="s">
        <v>212</v>
      </c>
      <c r="F483" t="s">
        <v>215</v>
      </c>
    </row>
    <row r="484" spans="1:6" x14ac:dyDescent="0.3">
      <c r="A484">
        <v>481</v>
      </c>
      <c r="B484" t="s">
        <v>217</v>
      </c>
      <c r="C484">
        <v>5671.5</v>
      </c>
      <c r="D484">
        <v>0</v>
      </c>
      <c r="E484" t="s">
        <v>212</v>
      </c>
      <c r="F484" t="s">
        <v>215</v>
      </c>
    </row>
    <row r="485" spans="1:6" x14ac:dyDescent="0.3">
      <c r="A485">
        <v>482</v>
      </c>
      <c r="B485" t="s">
        <v>217</v>
      </c>
      <c r="C485">
        <v>5671.5</v>
      </c>
      <c r="D485">
        <v>0</v>
      </c>
      <c r="E485" t="s">
        <v>212</v>
      </c>
      <c r="F485" t="s">
        <v>215</v>
      </c>
    </row>
    <row r="486" spans="1:6" x14ac:dyDescent="0.3">
      <c r="A486">
        <v>483</v>
      </c>
      <c r="B486" t="s">
        <v>217</v>
      </c>
      <c r="C486">
        <v>5671.5</v>
      </c>
      <c r="D486">
        <v>0</v>
      </c>
      <c r="E486" t="s">
        <v>212</v>
      </c>
      <c r="F486" t="s">
        <v>215</v>
      </c>
    </row>
    <row r="487" spans="1:6" x14ac:dyDescent="0.3">
      <c r="A487">
        <v>484</v>
      </c>
      <c r="B487" t="s">
        <v>217</v>
      </c>
      <c r="C487">
        <v>5671.5</v>
      </c>
      <c r="D487">
        <v>0</v>
      </c>
      <c r="E487" t="s">
        <v>212</v>
      </c>
      <c r="F487" t="s">
        <v>215</v>
      </c>
    </row>
    <row r="488" spans="1:6" x14ac:dyDescent="0.3">
      <c r="A488">
        <v>485</v>
      </c>
      <c r="B488" t="s">
        <v>217</v>
      </c>
      <c r="C488">
        <v>5671.5</v>
      </c>
      <c r="D488">
        <v>0</v>
      </c>
      <c r="E488" t="s">
        <v>212</v>
      </c>
      <c r="F488" t="s">
        <v>215</v>
      </c>
    </row>
    <row r="489" spans="1:6" x14ac:dyDescent="0.3">
      <c r="A489">
        <v>486</v>
      </c>
      <c r="B489" t="s">
        <v>217</v>
      </c>
      <c r="C489">
        <v>5671.5</v>
      </c>
      <c r="D489">
        <v>0</v>
      </c>
      <c r="E489" t="s">
        <v>212</v>
      </c>
      <c r="F489" t="s">
        <v>215</v>
      </c>
    </row>
    <row r="490" spans="1:6" x14ac:dyDescent="0.3">
      <c r="A490">
        <v>487</v>
      </c>
      <c r="B490" t="s">
        <v>217</v>
      </c>
      <c r="C490">
        <v>5154</v>
      </c>
      <c r="D490">
        <v>0</v>
      </c>
      <c r="E490" t="s">
        <v>212</v>
      </c>
      <c r="F490" t="s">
        <v>215</v>
      </c>
    </row>
    <row r="491" spans="1:6" x14ac:dyDescent="0.3">
      <c r="A491">
        <v>488</v>
      </c>
      <c r="B491" t="s">
        <v>217</v>
      </c>
      <c r="C491">
        <v>5671.5</v>
      </c>
      <c r="D491">
        <v>0</v>
      </c>
      <c r="E491" t="s">
        <v>212</v>
      </c>
      <c r="F491" t="s">
        <v>215</v>
      </c>
    </row>
    <row r="492" spans="1:6" x14ac:dyDescent="0.3">
      <c r="A492">
        <v>489</v>
      </c>
      <c r="B492" t="s">
        <v>217</v>
      </c>
      <c r="C492">
        <v>5671.5</v>
      </c>
      <c r="D492">
        <v>0</v>
      </c>
      <c r="E492" t="s">
        <v>212</v>
      </c>
      <c r="F492" t="s">
        <v>215</v>
      </c>
    </row>
    <row r="493" spans="1:6" x14ac:dyDescent="0.3">
      <c r="A493">
        <v>490</v>
      </c>
      <c r="B493" t="s">
        <v>217</v>
      </c>
      <c r="C493">
        <v>5671.5</v>
      </c>
      <c r="D493">
        <v>0</v>
      </c>
      <c r="E493" t="s">
        <v>212</v>
      </c>
      <c r="F493" t="s">
        <v>215</v>
      </c>
    </row>
    <row r="494" spans="1:6" x14ac:dyDescent="0.3">
      <c r="A494">
        <v>491</v>
      </c>
      <c r="B494" t="s">
        <v>217</v>
      </c>
      <c r="C494">
        <v>5671.5</v>
      </c>
      <c r="D494">
        <v>0</v>
      </c>
      <c r="E494" t="s">
        <v>212</v>
      </c>
      <c r="F494" t="s">
        <v>215</v>
      </c>
    </row>
    <row r="495" spans="1:6" x14ac:dyDescent="0.3">
      <c r="A495">
        <v>492</v>
      </c>
      <c r="B495" t="s">
        <v>217</v>
      </c>
      <c r="C495">
        <v>5671.5</v>
      </c>
      <c r="D495">
        <v>0</v>
      </c>
      <c r="E495" t="s">
        <v>212</v>
      </c>
      <c r="F495" t="s">
        <v>215</v>
      </c>
    </row>
    <row r="496" spans="1:6" x14ac:dyDescent="0.3">
      <c r="A496">
        <v>493</v>
      </c>
      <c r="B496" t="s">
        <v>217</v>
      </c>
      <c r="C496">
        <v>5671.5</v>
      </c>
      <c r="D496">
        <v>0</v>
      </c>
      <c r="E496" t="s">
        <v>212</v>
      </c>
      <c r="F496" t="s">
        <v>215</v>
      </c>
    </row>
    <row r="497" spans="1:6" x14ac:dyDescent="0.3">
      <c r="A497">
        <v>494</v>
      </c>
      <c r="B497" t="s">
        <v>217</v>
      </c>
      <c r="C497">
        <v>5671.5</v>
      </c>
      <c r="D497">
        <v>0</v>
      </c>
      <c r="E497" t="s">
        <v>212</v>
      </c>
      <c r="F497" t="s">
        <v>215</v>
      </c>
    </row>
    <row r="498" spans="1:6" x14ac:dyDescent="0.3">
      <c r="A498">
        <v>495</v>
      </c>
      <c r="B498" t="s">
        <v>217</v>
      </c>
      <c r="C498">
        <v>5671.5</v>
      </c>
      <c r="D498">
        <v>0</v>
      </c>
      <c r="E498" t="s">
        <v>212</v>
      </c>
      <c r="F498" t="s">
        <v>215</v>
      </c>
    </row>
    <row r="499" spans="1:6" x14ac:dyDescent="0.3">
      <c r="A499">
        <v>496</v>
      </c>
      <c r="B499" t="s">
        <v>217</v>
      </c>
      <c r="C499">
        <v>5671.5</v>
      </c>
      <c r="D499">
        <v>0</v>
      </c>
      <c r="E499" t="s">
        <v>212</v>
      </c>
      <c r="F499" t="s">
        <v>215</v>
      </c>
    </row>
    <row r="500" spans="1:6" x14ac:dyDescent="0.3">
      <c r="A500">
        <v>497</v>
      </c>
      <c r="B500" t="s">
        <v>217</v>
      </c>
      <c r="C500">
        <v>5671.5</v>
      </c>
      <c r="D500">
        <v>0</v>
      </c>
      <c r="E500" t="s">
        <v>212</v>
      </c>
      <c r="F500" t="s">
        <v>215</v>
      </c>
    </row>
    <row r="501" spans="1:6" x14ac:dyDescent="0.3">
      <c r="A501">
        <v>498</v>
      </c>
      <c r="B501" t="s">
        <v>217</v>
      </c>
      <c r="C501">
        <v>5154</v>
      </c>
      <c r="D501">
        <v>0</v>
      </c>
      <c r="E501" t="s">
        <v>212</v>
      </c>
      <c r="F501" t="s">
        <v>215</v>
      </c>
    </row>
    <row r="502" spans="1:6" x14ac:dyDescent="0.3">
      <c r="A502">
        <v>499</v>
      </c>
      <c r="B502" t="s">
        <v>217</v>
      </c>
      <c r="C502">
        <v>5671.5</v>
      </c>
      <c r="D502">
        <v>0</v>
      </c>
      <c r="E502" t="s">
        <v>212</v>
      </c>
      <c r="F502" t="s">
        <v>215</v>
      </c>
    </row>
    <row r="503" spans="1:6" x14ac:dyDescent="0.3">
      <c r="A503">
        <v>500</v>
      </c>
      <c r="B503" t="s">
        <v>217</v>
      </c>
      <c r="C503">
        <v>5154</v>
      </c>
      <c r="D503">
        <v>0</v>
      </c>
      <c r="E503" t="s">
        <v>212</v>
      </c>
      <c r="F503" t="s">
        <v>215</v>
      </c>
    </row>
    <row r="504" spans="1:6" x14ac:dyDescent="0.3">
      <c r="A504">
        <v>501</v>
      </c>
      <c r="B504" t="s">
        <v>217</v>
      </c>
      <c r="C504">
        <v>5671.5</v>
      </c>
      <c r="D504">
        <v>0</v>
      </c>
      <c r="E504" t="s">
        <v>212</v>
      </c>
      <c r="F504" t="s">
        <v>215</v>
      </c>
    </row>
    <row r="505" spans="1:6" x14ac:dyDescent="0.3">
      <c r="A505">
        <v>502</v>
      </c>
      <c r="B505" t="s">
        <v>217</v>
      </c>
      <c r="C505">
        <v>5675.5</v>
      </c>
      <c r="D505">
        <v>0</v>
      </c>
      <c r="E505" t="s">
        <v>212</v>
      </c>
      <c r="F505" t="s">
        <v>215</v>
      </c>
    </row>
    <row r="506" spans="1:6" x14ac:dyDescent="0.3">
      <c r="A506">
        <v>503</v>
      </c>
      <c r="B506" t="s">
        <v>217</v>
      </c>
      <c r="C506">
        <v>11343</v>
      </c>
      <c r="D506">
        <v>0</v>
      </c>
      <c r="E506" t="s">
        <v>212</v>
      </c>
      <c r="F506" t="s">
        <v>215</v>
      </c>
    </row>
    <row r="507" spans="1:6" x14ac:dyDescent="0.3">
      <c r="A507">
        <v>504</v>
      </c>
      <c r="B507" t="s">
        <v>217</v>
      </c>
      <c r="C507">
        <v>5154</v>
      </c>
      <c r="D507">
        <v>0</v>
      </c>
      <c r="E507" t="s">
        <v>212</v>
      </c>
      <c r="F507" t="s">
        <v>215</v>
      </c>
    </row>
    <row r="508" spans="1:6" x14ac:dyDescent="0.3">
      <c r="A508">
        <v>505</v>
      </c>
      <c r="B508" t="s">
        <v>217</v>
      </c>
      <c r="C508">
        <v>5671.5</v>
      </c>
      <c r="D508">
        <v>0</v>
      </c>
      <c r="E508" t="s">
        <v>212</v>
      </c>
      <c r="F508" t="s">
        <v>215</v>
      </c>
    </row>
    <row r="509" spans="1:6" x14ac:dyDescent="0.3">
      <c r="A509">
        <v>506</v>
      </c>
      <c r="B509" t="s">
        <v>217</v>
      </c>
      <c r="C509">
        <v>5154</v>
      </c>
      <c r="D509">
        <v>0</v>
      </c>
      <c r="E509" t="s">
        <v>212</v>
      </c>
      <c r="F509" t="s">
        <v>215</v>
      </c>
    </row>
    <row r="510" spans="1:6" x14ac:dyDescent="0.3">
      <c r="A510">
        <v>507</v>
      </c>
      <c r="B510" t="s">
        <v>217</v>
      </c>
      <c r="C510">
        <v>5671.5</v>
      </c>
      <c r="D510">
        <v>0</v>
      </c>
      <c r="E510" t="s">
        <v>212</v>
      </c>
      <c r="F510" t="s">
        <v>215</v>
      </c>
    </row>
    <row r="511" spans="1:6" x14ac:dyDescent="0.3">
      <c r="A511">
        <v>508</v>
      </c>
      <c r="B511" t="s">
        <v>217</v>
      </c>
      <c r="C511">
        <v>5671.5</v>
      </c>
      <c r="D511">
        <v>0</v>
      </c>
      <c r="E511" t="s">
        <v>212</v>
      </c>
      <c r="F511" t="s">
        <v>215</v>
      </c>
    </row>
    <row r="512" spans="1:6" x14ac:dyDescent="0.3">
      <c r="A512">
        <v>509</v>
      </c>
      <c r="B512" t="s">
        <v>217</v>
      </c>
      <c r="C512">
        <v>5671.5</v>
      </c>
      <c r="D512">
        <v>0</v>
      </c>
      <c r="E512" t="s">
        <v>212</v>
      </c>
      <c r="F512" t="s">
        <v>215</v>
      </c>
    </row>
    <row r="513" spans="1:6" x14ac:dyDescent="0.3">
      <c r="A513">
        <v>510</v>
      </c>
      <c r="B513" t="s">
        <v>217</v>
      </c>
      <c r="C513">
        <v>5671.5</v>
      </c>
      <c r="D513">
        <v>0</v>
      </c>
      <c r="E513" t="s">
        <v>212</v>
      </c>
      <c r="F513" t="s">
        <v>215</v>
      </c>
    </row>
    <row r="514" spans="1:6" x14ac:dyDescent="0.3">
      <c r="A514">
        <v>511</v>
      </c>
      <c r="B514" t="s">
        <v>217</v>
      </c>
      <c r="C514">
        <v>5154</v>
      </c>
      <c r="D514">
        <v>0</v>
      </c>
      <c r="E514" t="s">
        <v>212</v>
      </c>
      <c r="F514" t="s">
        <v>215</v>
      </c>
    </row>
    <row r="515" spans="1:6" x14ac:dyDescent="0.3">
      <c r="A515">
        <v>512</v>
      </c>
      <c r="B515" t="s">
        <v>217</v>
      </c>
      <c r="C515">
        <v>6049.6</v>
      </c>
      <c r="D515">
        <v>0</v>
      </c>
      <c r="E515" t="s">
        <v>212</v>
      </c>
      <c r="F515" t="s">
        <v>215</v>
      </c>
    </row>
    <row r="516" spans="1:6" x14ac:dyDescent="0.3">
      <c r="A516">
        <v>513</v>
      </c>
      <c r="B516" t="s">
        <v>217</v>
      </c>
      <c r="C516">
        <v>5671.5</v>
      </c>
      <c r="D516">
        <v>0</v>
      </c>
      <c r="E516" t="s">
        <v>212</v>
      </c>
      <c r="F516" t="s">
        <v>215</v>
      </c>
    </row>
    <row r="517" spans="1:6" x14ac:dyDescent="0.3">
      <c r="A517">
        <v>514</v>
      </c>
      <c r="B517" t="s">
        <v>217</v>
      </c>
      <c r="C517">
        <v>5671.5</v>
      </c>
      <c r="D517">
        <v>0</v>
      </c>
      <c r="E517" t="s">
        <v>212</v>
      </c>
      <c r="F517" t="s">
        <v>215</v>
      </c>
    </row>
    <row r="518" spans="1:6" x14ac:dyDescent="0.3">
      <c r="A518">
        <v>515</v>
      </c>
      <c r="B518" t="s">
        <v>217</v>
      </c>
      <c r="C518">
        <v>5671.5</v>
      </c>
      <c r="D518">
        <v>0</v>
      </c>
      <c r="E518" t="s">
        <v>212</v>
      </c>
      <c r="F518" t="s">
        <v>215</v>
      </c>
    </row>
    <row r="519" spans="1:6" x14ac:dyDescent="0.3">
      <c r="A519">
        <v>516</v>
      </c>
      <c r="B519" t="s">
        <v>217</v>
      </c>
      <c r="C519">
        <v>5154</v>
      </c>
      <c r="D519">
        <v>0</v>
      </c>
      <c r="E519" t="s">
        <v>212</v>
      </c>
      <c r="F519" t="s">
        <v>215</v>
      </c>
    </row>
    <row r="520" spans="1:6" x14ac:dyDescent="0.3">
      <c r="A520">
        <v>517</v>
      </c>
      <c r="B520" t="s">
        <v>217</v>
      </c>
      <c r="C520">
        <v>5154</v>
      </c>
      <c r="D520">
        <v>0</v>
      </c>
      <c r="E520" t="s">
        <v>212</v>
      </c>
      <c r="F520" t="s">
        <v>215</v>
      </c>
    </row>
    <row r="521" spans="1:6" x14ac:dyDescent="0.3">
      <c r="A521">
        <v>518</v>
      </c>
      <c r="B521" t="s">
        <v>217</v>
      </c>
      <c r="C521">
        <v>5671.5</v>
      </c>
      <c r="D521">
        <v>0</v>
      </c>
      <c r="E521" t="s">
        <v>212</v>
      </c>
      <c r="F521" t="s">
        <v>215</v>
      </c>
    </row>
    <row r="522" spans="1:6" x14ac:dyDescent="0.3">
      <c r="A522">
        <v>519</v>
      </c>
      <c r="B522" t="s">
        <v>217</v>
      </c>
      <c r="C522">
        <v>5671.5</v>
      </c>
      <c r="D522">
        <v>0</v>
      </c>
      <c r="E522" t="s">
        <v>212</v>
      </c>
      <c r="F522" t="s">
        <v>215</v>
      </c>
    </row>
    <row r="523" spans="1:6" x14ac:dyDescent="0.3">
      <c r="A523">
        <v>520</v>
      </c>
      <c r="B523" t="s">
        <v>217</v>
      </c>
      <c r="C523">
        <v>5671.5</v>
      </c>
      <c r="D523">
        <v>0</v>
      </c>
      <c r="E523" t="s">
        <v>212</v>
      </c>
      <c r="F523" t="s">
        <v>215</v>
      </c>
    </row>
    <row r="524" spans="1:6" x14ac:dyDescent="0.3">
      <c r="A524">
        <v>521</v>
      </c>
      <c r="B524" t="s">
        <v>217</v>
      </c>
      <c r="C524">
        <v>5154</v>
      </c>
      <c r="D524">
        <v>0</v>
      </c>
      <c r="E524" t="s">
        <v>212</v>
      </c>
      <c r="F524" t="s">
        <v>215</v>
      </c>
    </row>
    <row r="525" spans="1:6" x14ac:dyDescent="0.3">
      <c r="A525">
        <v>522</v>
      </c>
      <c r="B525" t="s">
        <v>217</v>
      </c>
      <c r="C525">
        <v>5154</v>
      </c>
      <c r="D525">
        <v>0</v>
      </c>
      <c r="E525" t="s">
        <v>212</v>
      </c>
      <c r="F525" t="s">
        <v>215</v>
      </c>
    </row>
    <row r="526" spans="1:6" x14ac:dyDescent="0.3">
      <c r="A526">
        <v>523</v>
      </c>
      <c r="B526" t="s">
        <v>217</v>
      </c>
      <c r="C526">
        <v>5671.5</v>
      </c>
      <c r="D526">
        <v>0</v>
      </c>
      <c r="E526" t="s">
        <v>212</v>
      </c>
      <c r="F526" t="s">
        <v>215</v>
      </c>
    </row>
    <row r="527" spans="1:6" x14ac:dyDescent="0.3">
      <c r="A527">
        <v>524</v>
      </c>
      <c r="B527" t="s">
        <v>217</v>
      </c>
      <c r="C527">
        <v>5154</v>
      </c>
      <c r="D527">
        <v>0</v>
      </c>
      <c r="E527" t="s">
        <v>212</v>
      </c>
      <c r="F527" t="s">
        <v>215</v>
      </c>
    </row>
    <row r="528" spans="1:6" x14ac:dyDescent="0.3">
      <c r="A528">
        <v>525</v>
      </c>
      <c r="B528" t="s">
        <v>217</v>
      </c>
      <c r="C528">
        <v>5671.5</v>
      </c>
      <c r="D528">
        <v>0</v>
      </c>
      <c r="E528" t="s">
        <v>212</v>
      </c>
      <c r="F528" t="s">
        <v>215</v>
      </c>
    </row>
    <row r="529" spans="1:6" x14ac:dyDescent="0.3">
      <c r="A529">
        <v>526</v>
      </c>
      <c r="B529" t="s">
        <v>217</v>
      </c>
      <c r="C529">
        <v>5671.5</v>
      </c>
      <c r="D529">
        <v>0</v>
      </c>
      <c r="E529" t="s">
        <v>212</v>
      </c>
      <c r="F529" t="s">
        <v>215</v>
      </c>
    </row>
    <row r="530" spans="1:6" x14ac:dyDescent="0.3">
      <c r="A530">
        <v>527</v>
      </c>
      <c r="B530" t="s">
        <v>217</v>
      </c>
      <c r="C530">
        <v>5154</v>
      </c>
      <c r="D530">
        <v>0</v>
      </c>
      <c r="E530" t="s">
        <v>212</v>
      </c>
      <c r="F530" t="s">
        <v>215</v>
      </c>
    </row>
    <row r="531" spans="1:6" x14ac:dyDescent="0.3">
      <c r="A531">
        <v>528</v>
      </c>
      <c r="B531" t="s">
        <v>217</v>
      </c>
      <c r="C531">
        <v>5671.5</v>
      </c>
      <c r="D531">
        <v>0</v>
      </c>
      <c r="E531" t="s">
        <v>212</v>
      </c>
      <c r="F531" t="s">
        <v>215</v>
      </c>
    </row>
    <row r="532" spans="1:6" x14ac:dyDescent="0.3">
      <c r="A532">
        <v>529</v>
      </c>
      <c r="B532" t="s">
        <v>217</v>
      </c>
      <c r="C532">
        <v>5671.5</v>
      </c>
      <c r="D532">
        <v>0</v>
      </c>
      <c r="E532" t="s">
        <v>212</v>
      </c>
      <c r="F532" t="s">
        <v>215</v>
      </c>
    </row>
    <row r="533" spans="1:6" x14ac:dyDescent="0.3">
      <c r="A533">
        <v>530</v>
      </c>
      <c r="B533" t="s">
        <v>217</v>
      </c>
      <c r="C533">
        <v>5671.5</v>
      </c>
      <c r="D533">
        <v>0</v>
      </c>
      <c r="E533" t="s">
        <v>212</v>
      </c>
      <c r="F533" t="s">
        <v>215</v>
      </c>
    </row>
    <row r="534" spans="1:6" x14ac:dyDescent="0.3">
      <c r="A534">
        <v>531</v>
      </c>
      <c r="B534" t="s">
        <v>217</v>
      </c>
      <c r="C534">
        <v>5671.5</v>
      </c>
      <c r="D534">
        <v>0</v>
      </c>
      <c r="E534" t="s">
        <v>212</v>
      </c>
      <c r="F534" t="s">
        <v>215</v>
      </c>
    </row>
    <row r="535" spans="1:6" x14ac:dyDescent="0.3">
      <c r="A535">
        <v>532</v>
      </c>
      <c r="B535" t="s">
        <v>217</v>
      </c>
      <c r="C535">
        <v>5154</v>
      </c>
      <c r="D535">
        <v>0</v>
      </c>
      <c r="E535" t="s">
        <v>212</v>
      </c>
      <c r="F535" t="s">
        <v>215</v>
      </c>
    </row>
    <row r="536" spans="1:6" x14ac:dyDescent="0.3">
      <c r="A536">
        <v>533</v>
      </c>
      <c r="B536" t="s">
        <v>217</v>
      </c>
      <c r="C536">
        <v>5154</v>
      </c>
      <c r="D536">
        <v>0</v>
      </c>
      <c r="E536" t="s">
        <v>212</v>
      </c>
      <c r="F536" t="s">
        <v>215</v>
      </c>
    </row>
    <row r="537" spans="1:6" x14ac:dyDescent="0.3">
      <c r="A537">
        <v>534</v>
      </c>
      <c r="B537" t="s">
        <v>217</v>
      </c>
      <c r="C537">
        <v>5671.5</v>
      </c>
      <c r="D537">
        <v>0</v>
      </c>
      <c r="E537" t="s">
        <v>212</v>
      </c>
      <c r="F537" t="s">
        <v>215</v>
      </c>
    </row>
    <row r="538" spans="1:6" x14ac:dyDescent="0.3">
      <c r="A538">
        <v>535</v>
      </c>
      <c r="B538" t="s">
        <v>217</v>
      </c>
      <c r="C538">
        <v>5671.5</v>
      </c>
      <c r="D538">
        <v>0</v>
      </c>
      <c r="E538" t="s">
        <v>212</v>
      </c>
      <c r="F538" t="s">
        <v>215</v>
      </c>
    </row>
    <row r="539" spans="1:6" x14ac:dyDescent="0.3">
      <c r="A539">
        <v>536</v>
      </c>
      <c r="B539" t="s">
        <v>217</v>
      </c>
      <c r="C539">
        <v>5675.5</v>
      </c>
      <c r="D539">
        <v>0</v>
      </c>
      <c r="E539" t="s">
        <v>212</v>
      </c>
      <c r="F539" t="s">
        <v>215</v>
      </c>
    </row>
    <row r="540" spans="1:6" x14ac:dyDescent="0.3">
      <c r="A540">
        <v>537</v>
      </c>
      <c r="B540" t="s">
        <v>217</v>
      </c>
      <c r="C540">
        <v>5671.5</v>
      </c>
      <c r="D540">
        <v>0</v>
      </c>
      <c r="E540" t="s">
        <v>212</v>
      </c>
      <c r="F540" t="s">
        <v>215</v>
      </c>
    </row>
    <row r="541" spans="1:6" x14ac:dyDescent="0.3">
      <c r="A541">
        <v>538</v>
      </c>
      <c r="B541" t="s">
        <v>217</v>
      </c>
      <c r="C541">
        <v>5671.5</v>
      </c>
      <c r="D541">
        <v>0</v>
      </c>
      <c r="E541" t="s">
        <v>212</v>
      </c>
      <c r="F541" t="s">
        <v>215</v>
      </c>
    </row>
    <row r="542" spans="1:6" x14ac:dyDescent="0.3">
      <c r="A542">
        <v>539</v>
      </c>
      <c r="B542" t="s">
        <v>217</v>
      </c>
      <c r="C542">
        <v>5671.5</v>
      </c>
      <c r="D542">
        <v>0</v>
      </c>
      <c r="E542" t="s">
        <v>212</v>
      </c>
      <c r="F542" t="s">
        <v>215</v>
      </c>
    </row>
    <row r="543" spans="1:6" x14ac:dyDescent="0.3">
      <c r="A543">
        <v>540</v>
      </c>
      <c r="B543" t="s">
        <v>217</v>
      </c>
      <c r="C543">
        <v>5671.5</v>
      </c>
      <c r="D543">
        <v>0</v>
      </c>
      <c r="E543" t="s">
        <v>212</v>
      </c>
      <c r="F543" t="s">
        <v>215</v>
      </c>
    </row>
    <row r="544" spans="1:6" x14ac:dyDescent="0.3">
      <c r="A544">
        <v>541</v>
      </c>
      <c r="B544" t="s">
        <v>217</v>
      </c>
      <c r="C544">
        <v>5154</v>
      </c>
      <c r="D544">
        <v>0</v>
      </c>
      <c r="E544" t="s">
        <v>212</v>
      </c>
      <c r="F544" t="s">
        <v>215</v>
      </c>
    </row>
    <row r="545" spans="1:6" x14ac:dyDescent="0.3">
      <c r="A545">
        <v>542</v>
      </c>
      <c r="B545" t="s">
        <v>217</v>
      </c>
      <c r="C545">
        <v>5671.5</v>
      </c>
      <c r="D545">
        <v>0</v>
      </c>
      <c r="E545" t="s">
        <v>212</v>
      </c>
      <c r="F545" t="s">
        <v>215</v>
      </c>
    </row>
    <row r="546" spans="1:6" x14ac:dyDescent="0.3">
      <c r="A546">
        <v>543</v>
      </c>
      <c r="B546" t="s">
        <v>217</v>
      </c>
      <c r="C546">
        <v>5671.5</v>
      </c>
      <c r="D546">
        <v>0</v>
      </c>
      <c r="E546" t="s">
        <v>212</v>
      </c>
      <c r="F546" t="s">
        <v>215</v>
      </c>
    </row>
    <row r="547" spans="1:6" x14ac:dyDescent="0.3">
      <c r="A547">
        <v>544</v>
      </c>
      <c r="B547" t="s">
        <v>217</v>
      </c>
      <c r="C547">
        <v>6049.6</v>
      </c>
      <c r="D547">
        <v>0</v>
      </c>
      <c r="E547" t="s">
        <v>212</v>
      </c>
      <c r="F547" t="s">
        <v>215</v>
      </c>
    </row>
    <row r="548" spans="1:6" x14ac:dyDescent="0.3">
      <c r="A548">
        <v>545</v>
      </c>
      <c r="B548" t="s">
        <v>217</v>
      </c>
      <c r="C548">
        <v>5671.5</v>
      </c>
      <c r="D548">
        <v>0</v>
      </c>
      <c r="E548" t="s">
        <v>212</v>
      </c>
      <c r="F548" t="s">
        <v>215</v>
      </c>
    </row>
    <row r="549" spans="1:6" x14ac:dyDescent="0.3">
      <c r="A549">
        <v>546</v>
      </c>
      <c r="B549" t="s">
        <v>217</v>
      </c>
      <c r="C549">
        <v>5154</v>
      </c>
      <c r="D549">
        <v>0</v>
      </c>
      <c r="E549" t="s">
        <v>212</v>
      </c>
      <c r="F549" t="s">
        <v>215</v>
      </c>
    </row>
    <row r="550" spans="1:6" x14ac:dyDescent="0.3">
      <c r="A550">
        <v>547</v>
      </c>
      <c r="B550" t="s">
        <v>217</v>
      </c>
      <c r="C550">
        <v>5671.5</v>
      </c>
      <c r="D550">
        <v>0</v>
      </c>
      <c r="E550" t="s">
        <v>212</v>
      </c>
      <c r="F550" t="s">
        <v>215</v>
      </c>
    </row>
    <row r="551" spans="1:6" x14ac:dyDescent="0.3">
      <c r="A551">
        <v>548</v>
      </c>
      <c r="B551" t="s">
        <v>217</v>
      </c>
      <c r="C551">
        <v>5671.5</v>
      </c>
      <c r="D551">
        <v>0</v>
      </c>
      <c r="E551" t="s">
        <v>212</v>
      </c>
      <c r="F551" t="s">
        <v>215</v>
      </c>
    </row>
    <row r="552" spans="1:6" x14ac:dyDescent="0.3">
      <c r="A552">
        <v>549</v>
      </c>
      <c r="B552" t="s">
        <v>217</v>
      </c>
      <c r="C552">
        <v>5675.5</v>
      </c>
      <c r="D552">
        <v>0</v>
      </c>
      <c r="E552" t="s">
        <v>212</v>
      </c>
      <c r="F552" t="s">
        <v>215</v>
      </c>
    </row>
    <row r="553" spans="1:6" x14ac:dyDescent="0.3">
      <c r="A553">
        <v>550</v>
      </c>
      <c r="B553" t="s">
        <v>217</v>
      </c>
      <c r="C553">
        <v>5154</v>
      </c>
      <c r="D553">
        <v>0</v>
      </c>
      <c r="E553" t="s">
        <v>212</v>
      </c>
      <c r="F553" t="s">
        <v>215</v>
      </c>
    </row>
    <row r="554" spans="1:6" x14ac:dyDescent="0.3">
      <c r="A554">
        <v>551</v>
      </c>
      <c r="B554" t="s">
        <v>217</v>
      </c>
      <c r="C554">
        <v>5671.5</v>
      </c>
      <c r="D554">
        <v>0</v>
      </c>
      <c r="E554" t="s">
        <v>212</v>
      </c>
      <c r="F554" t="s">
        <v>215</v>
      </c>
    </row>
    <row r="555" spans="1:6" x14ac:dyDescent="0.3">
      <c r="A555">
        <v>552</v>
      </c>
      <c r="B555" t="s">
        <v>217</v>
      </c>
      <c r="C555">
        <v>5671.5</v>
      </c>
      <c r="D555">
        <v>0</v>
      </c>
      <c r="E555" t="s">
        <v>212</v>
      </c>
      <c r="F555" t="s">
        <v>215</v>
      </c>
    </row>
    <row r="556" spans="1:6" x14ac:dyDescent="0.3">
      <c r="A556">
        <v>553</v>
      </c>
      <c r="B556" t="s">
        <v>217</v>
      </c>
      <c r="C556">
        <v>5671.5</v>
      </c>
      <c r="D556">
        <v>0</v>
      </c>
      <c r="E556" t="s">
        <v>212</v>
      </c>
      <c r="F556" t="s">
        <v>215</v>
      </c>
    </row>
    <row r="557" spans="1:6" x14ac:dyDescent="0.3">
      <c r="A557">
        <v>554</v>
      </c>
      <c r="B557" t="s">
        <v>217</v>
      </c>
      <c r="C557">
        <v>5671.5</v>
      </c>
      <c r="D557">
        <v>0</v>
      </c>
      <c r="E557" t="s">
        <v>212</v>
      </c>
      <c r="F557" t="s">
        <v>215</v>
      </c>
    </row>
    <row r="558" spans="1:6" x14ac:dyDescent="0.3">
      <c r="A558">
        <v>555</v>
      </c>
      <c r="B558" t="s">
        <v>217</v>
      </c>
      <c r="C558">
        <v>5671.5</v>
      </c>
      <c r="D558">
        <v>0</v>
      </c>
      <c r="E558" t="s">
        <v>212</v>
      </c>
      <c r="F558" t="s">
        <v>215</v>
      </c>
    </row>
    <row r="559" spans="1:6" x14ac:dyDescent="0.3">
      <c r="A559">
        <v>556</v>
      </c>
      <c r="B559" t="s">
        <v>217</v>
      </c>
      <c r="C559">
        <v>5671.5</v>
      </c>
      <c r="D559">
        <v>0</v>
      </c>
      <c r="E559" t="s">
        <v>212</v>
      </c>
      <c r="F559" t="s">
        <v>215</v>
      </c>
    </row>
    <row r="560" spans="1:6" x14ac:dyDescent="0.3">
      <c r="A560">
        <v>557</v>
      </c>
      <c r="B560" t="s">
        <v>217</v>
      </c>
      <c r="C560">
        <v>5154</v>
      </c>
      <c r="D560">
        <v>0</v>
      </c>
      <c r="E560" t="s">
        <v>212</v>
      </c>
      <c r="F560" t="s">
        <v>215</v>
      </c>
    </row>
    <row r="561" spans="1:6" x14ac:dyDescent="0.3">
      <c r="A561">
        <v>558</v>
      </c>
      <c r="B561" t="s">
        <v>217</v>
      </c>
      <c r="C561">
        <v>5671.5</v>
      </c>
      <c r="D561">
        <v>0</v>
      </c>
      <c r="E561" t="s">
        <v>212</v>
      </c>
      <c r="F561" t="s">
        <v>215</v>
      </c>
    </row>
    <row r="562" spans="1:6" x14ac:dyDescent="0.3">
      <c r="A562">
        <v>559</v>
      </c>
      <c r="B562" t="s">
        <v>217</v>
      </c>
      <c r="C562">
        <v>5154</v>
      </c>
      <c r="D562">
        <v>0</v>
      </c>
      <c r="E562" t="s">
        <v>212</v>
      </c>
      <c r="F562" t="s">
        <v>215</v>
      </c>
    </row>
    <row r="563" spans="1:6" x14ac:dyDescent="0.3">
      <c r="A563">
        <v>560</v>
      </c>
      <c r="B563" t="s">
        <v>217</v>
      </c>
      <c r="C563">
        <v>5671.5</v>
      </c>
      <c r="D563">
        <v>0</v>
      </c>
      <c r="E563" t="s">
        <v>212</v>
      </c>
      <c r="F563" t="s">
        <v>215</v>
      </c>
    </row>
    <row r="564" spans="1:6" x14ac:dyDescent="0.3">
      <c r="A564">
        <v>561</v>
      </c>
      <c r="B564" t="s">
        <v>217</v>
      </c>
      <c r="C564">
        <v>5154</v>
      </c>
      <c r="D564">
        <v>0</v>
      </c>
      <c r="E564" t="s">
        <v>212</v>
      </c>
      <c r="F564" t="s">
        <v>215</v>
      </c>
    </row>
    <row r="565" spans="1:6" x14ac:dyDescent="0.3">
      <c r="A565">
        <v>562</v>
      </c>
      <c r="B565" t="s">
        <v>217</v>
      </c>
      <c r="C565">
        <v>5671.5</v>
      </c>
      <c r="D565">
        <v>0</v>
      </c>
      <c r="E565" t="s">
        <v>212</v>
      </c>
      <c r="F565" t="s">
        <v>215</v>
      </c>
    </row>
    <row r="566" spans="1:6" x14ac:dyDescent="0.3">
      <c r="A566">
        <v>563</v>
      </c>
      <c r="B566" t="s">
        <v>217</v>
      </c>
      <c r="C566">
        <v>5671.5</v>
      </c>
      <c r="D566">
        <v>0</v>
      </c>
      <c r="E566" t="s">
        <v>212</v>
      </c>
      <c r="F566" t="s">
        <v>215</v>
      </c>
    </row>
    <row r="567" spans="1:6" x14ac:dyDescent="0.3">
      <c r="A567">
        <v>564</v>
      </c>
      <c r="B567" t="s">
        <v>217</v>
      </c>
      <c r="C567">
        <v>5671.5</v>
      </c>
      <c r="D567">
        <v>0</v>
      </c>
      <c r="E567" t="s">
        <v>212</v>
      </c>
      <c r="F567" t="s">
        <v>215</v>
      </c>
    </row>
    <row r="568" spans="1:6" x14ac:dyDescent="0.3">
      <c r="A568">
        <v>565</v>
      </c>
      <c r="B568" t="s">
        <v>217</v>
      </c>
      <c r="C568">
        <v>5154</v>
      </c>
      <c r="D568">
        <v>0</v>
      </c>
      <c r="E568" t="s">
        <v>212</v>
      </c>
      <c r="F568" t="s">
        <v>215</v>
      </c>
    </row>
    <row r="569" spans="1:6" x14ac:dyDescent="0.3">
      <c r="A569">
        <v>566</v>
      </c>
      <c r="B569" t="s">
        <v>217</v>
      </c>
      <c r="C569">
        <v>5671.5</v>
      </c>
      <c r="D569">
        <v>0</v>
      </c>
      <c r="E569" t="s">
        <v>212</v>
      </c>
      <c r="F569" t="s">
        <v>215</v>
      </c>
    </row>
    <row r="570" spans="1:6" x14ac:dyDescent="0.3">
      <c r="A570">
        <v>567</v>
      </c>
      <c r="B570" t="s">
        <v>217</v>
      </c>
      <c r="C570">
        <v>5671.5</v>
      </c>
      <c r="D570">
        <v>0</v>
      </c>
      <c r="E570" t="s">
        <v>212</v>
      </c>
      <c r="F570" t="s">
        <v>215</v>
      </c>
    </row>
    <row r="571" spans="1:6" x14ac:dyDescent="0.3">
      <c r="A571">
        <v>568</v>
      </c>
      <c r="B571" t="s">
        <v>217</v>
      </c>
      <c r="C571">
        <v>5671.5</v>
      </c>
      <c r="D571">
        <v>0</v>
      </c>
      <c r="E571" t="s">
        <v>212</v>
      </c>
      <c r="F571" t="s">
        <v>215</v>
      </c>
    </row>
    <row r="572" spans="1:6" x14ac:dyDescent="0.3">
      <c r="A572">
        <v>569</v>
      </c>
      <c r="B572" t="s">
        <v>217</v>
      </c>
      <c r="C572">
        <v>5671.5</v>
      </c>
      <c r="D572">
        <v>0</v>
      </c>
      <c r="E572" t="s">
        <v>212</v>
      </c>
      <c r="F572" t="s">
        <v>215</v>
      </c>
    </row>
    <row r="573" spans="1:6" x14ac:dyDescent="0.3">
      <c r="A573">
        <v>570</v>
      </c>
      <c r="B573" t="s">
        <v>217</v>
      </c>
      <c r="C573">
        <v>5671.5</v>
      </c>
      <c r="D573">
        <v>0</v>
      </c>
      <c r="E573" t="s">
        <v>212</v>
      </c>
      <c r="F573" t="s">
        <v>215</v>
      </c>
    </row>
    <row r="574" spans="1:6" x14ac:dyDescent="0.3">
      <c r="A574">
        <v>571</v>
      </c>
      <c r="B574" t="s">
        <v>217</v>
      </c>
      <c r="C574">
        <v>5671.5</v>
      </c>
      <c r="D574">
        <v>0</v>
      </c>
      <c r="E574" t="s">
        <v>212</v>
      </c>
      <c r="F574" t="s">
        <v>215</v>
      </c>
    </row>
    <row r="575" spans="1:6" x14ac:dyDescent="0.3">
      <c r="A575">
        <v>572</v>
      </c>
      <c r="B575" t="s">
        <v>217</v>
      </c>
      <c r="C575">
        <v>5671.5</v>
      </c>
      <c r="D575">
        <v>0</v>
      </c>
      <c r="E575" t="s">
        <v>212</v>
      </c>
      <c r="F575" t="s">
        <v>215</v>
      </c>
    </row>
    <row r="576" spans="1:6" x14ac:dyDescent="0.3">
      <c r="A576">
        <v>573</v>
      </c>
      <c r="B576" t="s">
        <v>217</v>
      </c>
      <c r="C576">
        <v>5671.5</v>
      </c>
      <c r="D576">
        <v>0</v>
      </c>
      <c r="E576" t="s">
        <v>212</v>
      </c>
      <c r="F576" t="s">
        <v>215</v>
      </c>
    </row>
    <row r="577" spans="1:6" x14ac:dyDescent="0.3">
      <c r="A577">
        <v>574</v>
      </c>
      <c r="B577" t="s">
        <v>217</v>
      </c>
      <c r="C577">
        <v>5671.5</v>
      </c>
      <c r="D577">
        <v>0</v>
      </c>
      <c r="E577" t="s">
        <v>212</v>
      </c>
      <c r="F577" t="s">
        <v>215</v>
      </c>
    </row>
    <row r="578" spans="1:6" x14ac:dyDescent="0.3">
      <c r="A578">
        <v>575</v>
      </c>
      <c r="B578" t="s">
        <v>217</v>
      </c>
      <c r="C578">
        <v>5154</v>
      </c>
      <c r="D578">
        <v>0</v>
      </c>
      <c r="E578" t="s">
        <v>212</v>
      </c>
      <c r="F578" t="s">
        <v>215</v>
      </c>
    </row>
    <row r="579" spans="1:6" x14ac:dyDescent="0.3">
      <c r="A579">
        <v>576</v>
      </c>
      <c r="B579" t="s">
        <v>217</v>
      </c>
      <c r="C579">
        <v>5671.5</v>
      </c>
      <c r="D579">
        <v>0</v>
      </c>
      <c r="E579" t="s">
        <v>212</v>
      </c>
      <c r="F579" t="s">
        <v>215</v>
      </c>
    </row>
    <row r="580" spans="1:6" x14ac:dyDescent="0.3">
      <c r="A580">
        <v>577</v>
      </c>
      <c r="B580" t="s">
        <v>217</v>
      </c>
      <c r="C580">
        <v>5671.5</v>
      </c>
      <c r="D580">
        <v>0</v>
      </c>
      <c r="E580" t="s">
        <v>212</v>
      </c>
      <c r="F580" t="s">
        <v>215</v>
      </c>
    </row>
    <row r="581" spans="1:6" x14ac:dyDescent="0.3">
      <c r="A581">
        <v>578</v>
      </c>
      <c r="B581" t="s">
        <v>217</v>
      </c>
      <c r="C581">
        <v>5671.5</v>
      </c>
      <c r="D581">
        <v>0</v>
      </c>
      <c r="E581" t="s">
        <v>212</v>
      </c>
      <c r="F581" t="s">
        <v>215</v>
      </c>
    </row>
    <row r="582" spans="1:6" x14ac:dyDescent="0.3">
      <c r="A582">
        <v>579</v>
      </c>
      <c r="B582" t="s">
        <v>217</v>
      </c>
      <c r="C582">
        <v>5671.5</v>
      </c>
      <c r="D582">
        <v>0</v>
      </c>
      <c r="E582" t="s">
        <v>212</v>
      </c>
      <c r="F582" t="s">
        <v>215</v>
      </c>
    </row>
    <row r="583" spans="1:6" x14ac:dyDescent="0.3">
      <c r="A583">
        <v>580</v>
      </c>
      <c r="B583" t="s">
        <v>217</v>
      </c>
      <c r="C583">
        <v>4449.95</v>
      </c>
      <c r="D583">
        <v>0</v>
      </c>
      <c r="E583" t="s">
        <v>212</v>
      </c>
      <c r="F583" t="s">
        <v>215</v>
      </c>
    </row>
    <row r="584" spans="1:6" x14ac:dyDescent="0.3">
      <c r="A584">
        <v>581</v>
      </c>
      <c r="B584" t="s">
        <v>217</v>
      </c>
      <c r="C584">
        <v>5154</v>
      </c>
      <c r="D584">
        <v>0</v>
      </c>
      <c r="E584" t="s">
        <v>212</v>
      </c>
      <c r="F584" t="s">
        <v>215</v>
      </c>
    </row>
    <row r="585" spans="1:6" x14ac:dyDescent="0.3">
      <c r="A585">
        <v>582</v>
      </c>
      <c r="B585" t="s">
        <v>217</v>
      </c>
      <c r="C585">
        <v>5671.5</v>
      </c>
      <c r="D585">
        <v>0</v>
      </c>
      <c r="E585" t="s">
        <v>212</v>
      </c>
      <c r="F585" t="s">
        <v>215</v>
      </c>
    </row>
    <row r="586" spans="1:6" x14ac:dyDescent="0.3">
      <c r="A586">
        <v>583</v>
      </c>
      <c r="B586" t="s">
        <v>217</v>
      </c>
      <c r="C586">
        <v>5671.5</v>
      </c>
      <c r="D586">
        <v>0</v>
      </c>
      <c r="E586" t="s">
        <v>212</v>
      </c>
      <c r="F586" t="s">
        <v>215</v>
      </c>
    </row>
    <row r="587" spans="1:6" x14ac:dyDescent="0.3">
      <c r="A587">
        <v>584</v>
      </c>
      <c r="B587" t="s">
        <v>217</v>
      </c>
      <c r="C587">
        <v>5154</v>
      </c>
      <c r="D587">
        <v>0</v>
      </c>
      <c r="E587" t="s">
        <v>212</v>
      </c>
      <c r="F587" t="s">
        <v>215</v>
      </c>
    </row>
    <row r="588" spans="1:6" x14ac:dyDescent="0.3">
      <c r="A588">
        <v>585</v>
      </c>
      <c r="B588" t="s">
        <v>217</v>
      </c>
      <c r="C588">
        <v>5671.5</v>
      </c>
      <c r="D588">
        <v>0</v>
      </c>
      <c r="E588" t="s">
        <v>212</v>
      </c>
      <c r="F588" t="s">
        <v>215</v>
      </c>
    </row>
    <row r="589" spans="1:6" x14ac:dyDescent="0.3">
      <c r="A589">
        <v>586</v>
      </c>
      <c r="B589" t="s">
        <v>217</v>
      </c>
      <c r="C589">
        <v>5671.5</v>
      </c>
      <c r="D589">
        <v>0</v>
      </c>
      <c r="E589" t="s">
        <v>212</v>
      </c>
      <c r="F589" t="s">
        <v>215</v>
      </c>
    </row>
    <row r="590" spans="1:6" x14ac:dyDescent="0.3">
      <c r="A590">
        <v>587</v>
      </c>
      <c r="B590" t="s">
        <v>217</v>
      </c>
      <c r="C590">
        <v>5671.5</v>
      </c>
      <c r="D590">
        <v>0</v>
      </c>
      <c r="E590" t="s">
        <v>212</v>
      </c>
      <c r="F590" t="s">
        <v>215</v>
      </c>
    </row>
    <row r="591" spans="1:6" x14ac:dyDescent="0.3">
      <c r="A591">
        <v>588</v>
      </c>
      <c r="B591" t="s">
        <v>217</v>
      </c>
      <c r="C591">
        <v>5671.5</v>
      </c>
      <c r="D591">
        <v>0</v>
      </c>
      <c r="E591" t="s">
        <v>212</v>
      </c>
      <c r="F591" t="s">
        <v>215</v>
      </c>
    </row>
    <row r="592" spans="1:6" x14ac:dyDescent="0.3">
      <c r="A592">
        <v>589</v>
      </c>
      <c r="B592" t="s">
        <v>217</v>
      </c>
      <c r="C592">
        <v>5671.5</v>
      </c>
      <c r="D592">
        <v>0</v>
      </c>
      <c r="E592" t="s">
        <v>212</v>
      </c>
      <c r="F592" t="s">
        <v>215</v>
      </c>
    </row>
    <row r="593" spans="1:6" x14ac:dyDescent="0.3">
      <c r="A593">
        <v>590</v>
      </c>
      <c r="B593" t="s">
        <v>217</v>
      </c>
      <c r="C593">
        <v>5671.5</v>
      </c>
      <c r="D593">
        <v>0</v>
      </c>
      <c r="E593" t="s">
        <v>212</v>
      </c>
      <c r="F593" t="s">
        <v>215</v>
      </c>
    </row>
    <row r="594" spans="1:6" x14ac:dyDescent="0.3">
      <c r="A594">
        <v>591</v>
      </c>
      <c r="B594" t="s">
        <v>217</v>
      </c>
      <c r="C594">
        <v>5671.5</v>
      </c>
      <c r="D594">
        <v>0</v>
      </c>
      <c r="E594" t="s">
        <v>212</v>
      </c>
      <c r="F594" t="s">
        <v>215</v>
      </c>
    </row>
    <row r="595" spans="1:6" x14ac:dyDescent="0.3">
      <c r="A595">
        <v>592</v>
      </c>
      <c r="B595" t="s">
        <v>217</v>
      </c>
      <c r="C595">
        <v>5671.5</v>
      </c>
      <c r="D595">
        <v>0</v>
      </c>
      <c r="E595" t="s">
        <v>212</v>
      </c>
      <c r="F595" t="s">
        <v>215</v>
      </c>
    </row>
    <row r="596" spans="1:6" x14ac:dyDescent="0.3">
      <c r="A596">
        <v>593</v>
      </c>
      <c r="B596" t="s">
        <v>217</v>
      </c>
      <c r="C596">
        <v>6049.6</v>
      </c>
      <c r="D596">
        <v>0</v>
      </c>
      <c r="E596" t="s">
        <v>212</v>
      </c>
      <c r="F596" t="s">
        <v>215</v>
      </c>
    </row>
    <row r="597" spans="1:6" x14ac:dyDescent="0.3">
      <c r="A597">
        <v>594</v>
      </c>
      <c r="B597" t="s">
        <v>217</v>
      </c>
      <c r="C597">
        <v>5671.5</v>
      </c>
      <c r="D597">
        <v>0</v>
      </c>
      <c r="E597" t="s">
        <v>212</v>
      </c>
      <c r="F597" t="s">
        <v>215</v>
      </c>
    </row>
    <row r="598" spans="1:6" x14ac:dyDescent="0.3">
      <c r="A598">
        <v>595</v>
      </c>
      <c r="B598" t="s">
        <v>217</v>
      </c>
      <c r="C598">
        <v>5671.5</v>
      </c>
      <c r="D598">
        <v>0</v>
      </c>
      <c r="E598" t="s">
        <v>212</v>
      </c>
      <c r="F598" t="s">
        <v>215</v>
      </c>
    </row>
    <row r="599" spans="1:6" x14ac:dyDescent="0.3">
      <c r="A599">
        <v>596</v>
      </c>
      <c r="B599" t="s">
        <v>217</v>
      </c>
      <c r="C599">
        <v>5671.5</v>
      </c>
      <c r="D599">
        <v>0</v>
      </c>
      <c r="E599" t="s">
        <v>212</v>
      </c>
      <c r="F599" t="s">
        <v>215</v>
      </c>
    </row>
    <row r="600" spans="1:6" x14ac:dyDescent="0.3">
      <c r="A600">
        <v>597</v>
      </c>
      <c r="B600" t="s">
        <v>217</v>
      </c>
      <c r="C600">
        <v>5671.5</v>
      </c>
      <c r="D600">
        <v>0</v>
      </c>
      <c r="E600" t="s">
        <v>212</v>
      </c>
      <c r="F600" t="s">
        <v>215</v>
      </c>
    </row>
    <row r="601" spans="1:6" x14ac:dyDescent="0.3">
      <c r="A601">
        <v>598</v>
      </c>
      <c r="B601" t="s">
        <v>217</v>
      </c>
      <c r="C601">
        <v>5675.5</v>
      </c>
      <c r="D601">
        <v>0</v>
      </c>
      <c r="E601" t="s">
        <v>212</v>
      </c>
      <c r="F601" t="s">
        <v>215</v>
      </c>
    </row>
    <row r="602" spans="1:6" x14ac:dyDescent="0.3">
      <c r="A602">
        <v>599</v>
      </c>
      <c r="B602" t="s">
        <v>217</v>
      </c>
      <c r="C602">
        <v>5671.5</v>
      </c>
      <c r="D602">
        <v>0</v>
      </c>
      <c r="E602" t="s">
        <v>212</v>
      </c>
      <c r="F602" t="s">
        <v>215</v>
      </c>
    </row>
    <row r="603" spans="1:6" x14ac:dyDescent="0.3">
      <c r="A603">
        <v>600</v>
      </c>
      <c r="B603" t="s">
        <v>217</v>
      </c>
      <c r="C603">
        <v>4591.53</v>
      </c>
      <c r="D603">
        <v>0</v>
      </c>
      <c r="E603" t="s">
        <v>212</v>
      </c>
      <c r="F603" t="s">
        <v>215</v>
      </c>
    </row>
    <row r="604" spans="1:6" x14ac:dyDescent="0.3">
      <c r="A604">
        <v>601</v>
      </c>
      <c r="B604" t="s">
        <v>217</v>
      </c>
      <c r="C604">
        <v>5671.5</v>
      </c>
      <c r="D604">
        <v>0</v>
      </c>
      <c r="E604" t="s">
        <v>212</v>
      </c>
      <c r="F604" t="s">
        <v>215</v>
      </c>
    </row>
    <row r="605" spans="1:6" x14ac:dyDescent="0.3">
      <c r="A605">
        <v>602</v>
      </c>
      <c r="B605" t="s">
        <v>217</v>
      </c>
      <c r="C605">
        <v>5671.5</v>
      </c>
      <c r="D605">
        <v>0</v>
      </c>
      <c r="E605" t="s">
        <v>212</v>
      </c>
      <c r="F605" t="s">
        <v>215</v>
      </c>
    </row>
    <row r="606" spans="1:6" x14ac:dyDescent="0.3">
      <c r="A606">
        <v>603</v>
      </c>
      <c r="B606" t="s">
        <v>217</v>
      </c>
      <c r="C606">
        <v>5154</v>
      </c>
      <c r="D606">
        <v>0</v>
      </c>
      <c r="E606" t="s">
        <v>212</v>
      </c>
      <c r="F606" t="s">
        <v>215</v>
      </c>
    </row>
    <row r="607" spans="1:6" x14ac:dyDescent="0.3">
      <c r="A607">
        <v>604</v>
      </c>
      <c r="B607" t="s">
        <v>217</v>
      </c>
      <c r="C607">
        <v>5671.5</v>
      </c>
      <c r="D607">
        <v>0</v>
      </c>
      <c r="E607" t="s">
        <v>212</v>
      </c>
      <c r="F607" t="s">
        <v>215</v>
      </c>
    </row>
    <row r="608" spans="1:6" x14ac:dyDescent="0.3">
      <c r="A608">
        <v>605</v>
      </c>
      <c r="B608" t="s">
        <v>217</v>
      </c>
      <c r="C608">
        <v>5671.5</v>
      </c>
      <c r="D608">
        <v>0</v>
      </c>
      <c r="E608" t="s">
        <v>212</v>
      </c>
      <c r="F608" t="s">
        <v>215</v>
      </c>
    </row>
    <row r="609" spans="1:6" x14ac:dyDescent="0.3">
      <c r="A609">
        <v>606</v>
      </c>
      <c r="B609" t="s">
        <v>217</v>
      </c>
      <c r="C609">
        <v>5671.5</v>
      </c>
      <c r="D609">
        <v>0</v>
      </c>
      <c r="E609" t="s">
        <v>212</v>
      </c>
      <c r="F609" t="s">
        <v>215</v>
      </c>
    </row>
    <row r="610" spans="1:6" x14ac:dyDescent="0.3">
      <c r="A610">
        <v>607</v>
      </c>
      <c r="B610" t="s">
        <v>217</v>
      </c>
      <c r="C610">
        <v>5671.5</v>
      </c>
      <c r="D610">
        <v>0</v>
      </c>
      <c r="E610" t="s">
        <v>212</v>
      </c>
      <c r="F610" t="s">
        <v>215</v>
      </c>
    </row>
    <row r="611" spans="1:6" x14ac:dyDescent="0.3">
      <c r="A611">
        <v>608</v>
      </c>
      <c r="B611" t="s">
        <v>217</v>
      </c>
      <c r="C611">
        <v>5154</v>
      </c>
      <c r="D611">
        <v>0</v>
      </c>
      <c r="E611" t="s">
        <v>212</v>
      </c>
      <c r="F611" t="s">
        <v>215</v>
      </c>
    </row>
    <row r="612" spans="1:6" x14ac:dyDescent="0.3">
      <c r="A612">
        <v>609</v>
      </c>
      <c r="B612" t="s">
        <v>217</v>
      </c>
      <c r="C612">
        <v>5671.5</v>
      </c>
      <c r="D612">
        <v>0</v>
      </c>
      <c r="E612" t="s">
        <v>212</v>
      </c>
      <c r="F612" t="s">
        <v>215</v>
      </c>
    </row>
    <row r="613" spans="1:6" x14ac:dyDescent="0.3">
      <c r="A613">
        <v>610</v>
      </c>
      <c r="B613" t="s">
        <v>217</v>
      </c>
      <c r="C613">
        <v>5671.5</v>
      </c>
      <c r="D613">
        <v>0</v>
      </c>
      <c r="E613" t="s">
        <v>212</v>
      </c>
      <c r="F613" t="s">
        <v>215</v>
      </c>
    </row>
    <row r="614" spans="1:6" x14ac:dyDescent="0.3">
      <c r="A614">
        <v>611</v>
      </c>
      <c r="B614" t="s">
        <v>217</v>
      </c>
      <c r="C614">
        <v>5671.5</v>
      </c>
      <c r="D614">
        <v>0</v>
      </c>
      <c r="E614" t="s">
        <v>212</v>
      </c>
      <c r="F614" t="s">
        <v>215</v>
      </c>
    </row>
    <row r="615" spans="1:6" x14ac:dyDescent="0.3">
      <c r="A615">
        <v>612</v>
      </c>
      <c r="B615" t="s">
        <v>217</v>
      </c>
      <c r="C615">
        <v>3839.18</v>
      </c>
      <c r="D615">
        <v>0</v>
      </c>
      <c r="E615" t="s">
        <v>212</v>
      </c>
      <c r="F615" t="s">
        <v>215</v>
      </c>
    </row>
    <row r="616" spans="1:6" x14ac:dyDescent="0.3">
      <c r="A616">
        <v>613</v>
      </c>
      <c r="B616" t="s">
        <v>217</v>
      </c>
      <c r="C616">
        <v>5671.5</v>
      </c>
      <c r="D616">
        <v>0</v>
      </c>
      <c r="E616" t="s">
        <v>212</v>
      </c>
      <c r="F616" t="s">
        <v>215</v>
      </c>
    </row>
    <row r="617" spans="1:6" x14ac:dyDescent="0.3">
      <c r="A617">
        <v>614</v>
      </c>
      <c r="B617" t="s">
        <v>217</v>
      </c>
      <c r="C617">
        <v>5671.5</v>
      </c>
      <c r="D617">
        <v>0</v>
      </c>
      <c r="E617" t="s">
        <v>212</v>
      </c>
      <c r="F617" t="s">
        <v>215</v>
      </c>
    </row>
    <row r="618" spans="1:6" x14ac:dyDescent="0.3">
      <c r="A618">
        <v>615</v>
      </c>
      <c r="B618" t="s">
        <v>217</v>
      </c>
      <c r="C618">
        <v>5671.5</v>
      </c>
      <c r="D618">
        <v>0</v>
      </c>
      <c r="E618" t="s">
        <v>212</v>
      </c>
      <c r="F618" t="s">
        <v>215</v>
      </c>
    </row>
    <row r="619" spans="1:6" x14ac:dyDescent="0.3">
      <c r="A619">
        <v>616</v>
      </c>
      <c r="B619" t="s">
        <v>217</v>
      </c>
      <c r="C619">
        <v>5154</v>
      </c>
      <c r="D619">
        <v>0</v>
      </c>
      <c r="E619" t="s">
        <v>212</v>
      </c>
      <c r="F619" t="s">
        <v>215</v>
      </c>
    </row>
    <row r="620" spans="1:6" x14ac:dyDescent="0.3">
      <c r="A620">
        <v>617</v>
      </c>
      <c r="B620" t="s">
        <v>217</v>
      </c>
      <c r="C620">
        <v>5154</v>
      </c>
      <c r="D620">
        <v>0</v>
      </c>
      <c r="E620" t="s">
        <v>212</v>
      </c>
      <c r="F620" t="s">
        <v>215</v>
      </c>
    </row>
    <row r="621" spans="1:6" x14ac:dyDescent="0.3">
      <c r="A621">
        <v>618</v>
      </c>
      <c r="B621" t="s">
        <v>217</v>
      </c>
      <c r="C621">
        <v>5671.5</v>
      </c>
      <c r="D621">
        <v>0</v>
      </c>
      <c r="E621" t="s">
        <v>212</v>
      </c>
      <c r="F621" t="s">
        <v>215</v>
      </c>
    </row>
    <row r="622" spans="1:6" x14ac:dyDescent="0.3">
      <c r="A622">
        <v>619</v>
      </c>
      <c r="B622" t="s">
        <v>217</v>
      </c>
      <c r="C622">
        <v>5671.5</v>
      </c>
      <c r="D622">
        <v>0</v>
      </c>
      <c r="E622" t="s">
        <v>212</v>
      </c>
      <c r="F622" t="s">
        <v>215</v>
      </c>
    </row>
    <row r="623" spans="1:6" x14ac:dyDescent="0.3">
      <c r="A623">
        <v>620</v>
      </c>
      <c r="B623" t="s">
        <v>217</v>
      </c>
      <c r="C623">
        <v>5671.5</v>
      </c>
      <c r="D623">
        <v>0</v>
      </c>
      <c r="E623" t="s">
        <v>212</v>
      </c>
      <c r="F623" t="s">
        <v>215</v>
      </c>
    </row>
    <row r="624" spans="1:6" x14ac:dyDescent="0.3">
      <c r="A624">
        <v>621</v>
      </c>
      <c r="B624" t="s">
        <v>217</v>
      </c>
      <c r="C624">
        <v>5154</v>
      </c>
      <c r="D624">
        <v>0</v>
      </c>
      <c r="E624" t="s">
        <v>212</v>
      </c>
      <c r="F624" t="s">
        <v>215</v>
      </c>
    </row>
    <row r="625" spans="1:6" x14ac:dyDescent="0.3">
      <c r="A625">
        <v>622</v>
      </c>
      <c r="B625" t="s">
        <v>217</v>
      </c>
      <c r="C625">
        <v>5671.5</v>
      </c>
      <c r="D625">
        <v>0</v>
      </c>
      <c r="E625" t="s">
        <v>212</v>
      </c>
      <c r="F625" t="s">
        <v>215</v>
      </c>
    </row>
    <row r="626" spans="1:6" x14ac:dyDescent="0.3">
      <c r="A626">
        <v>623</v>
      </c>
      <c r="B626" t="s">
        <v>217</v>
      </c>
      <c r="C626">
        <v>5671.5</v>
      </c>
      <c r="D626">
        <v>0</v>
      </c>
      <c r="E626" t="s">
        <v>212</v>
      </c>
      <c r="F626" t="s">
        <v>215</v>
      </c>
    </row>
    <row r="627" spans="1:6" x14ac:dyDescent="0.3">
      <c r="A627">
        <v>624</v>
      </c>
      <c r="B627" t="s">
        <v>217</v>
      </c>
      <c r="C627">
        <v>5671.5</v>
      </c>
      <c r="D627">
        <v>0</v>
      </c>
      <c r="E627" t="s">
        <v>212</v>
      </c>
      <c r="F627" t="s">
        <v>215</v>
      </c>
    </row>
    <row r="628" spans="1:6" x14ac:dyDescent="0.3">
      <c r="A628">
        <v>625</v>
      </c>
      <c r="B628" t="s">
        <v>217</v>
      </c>
      <c r="C628">
        <v>5671.5</v>
      </c>
      <c r="D628">
        <v>0</v>
      </c>
      <c r="E628" t="s">
        <v>212</v>
      </c>
      <c r="F628" t="s">
        <v>215</v>
      </c>
    </row>
    <row r="629" spans="1:6" x14ac:dyDescent="0.3">
      <c r="A629">
        <v>626</v>
      </c>
      <c r="B629" t="s">
        <v>217</v>
      </c>
      <c r="C629">
        <v>5154</v>
      </c>
      <c r="D629">
        <v>0</v>
      </c>
      <c r="E629" t="s">
        <v>212</v>
      </c>
      <c r="F629" t="s">
        <v>215</v>
      </c>
    </row>
    <row r="630" spans="1:6" x14ac:dyDescent="0.3">
      <c r="A630">
        <v>627</v>
      </c>
      <c r="B630" t="s">
        <v>217</v>
      </c>
      <c r="C630">
        <v>5154</v>
      </c>
      <c r="D630">
        <v>0</v>
      </c>
      <c r="E630" t="s">
        <v>212</v>
      </c>
      <c r="F630" t="s">
        <v>215</v>
      </c>
    </row>
    <row r="631" spans="1:6" x14ac:dyDescent="0.3">
      <c r="A631">
        <v>628</v>
      </c>
      <c r="B631" t="s">
        <v>217</v>
      </c>
      <c r="C631">
        <v>5671.5</v>
      </c>
      <c r="D631">
        <v>0</v>
      </c>
      <c r="E631" t="s">
        <v>212</v>
      </c>
      <c r="F631" t="s">
        <v>215</v>
      </c>
    </row>
    <row r="632" spans="1:6" x14ac:dyDescent="0.3">
      <c r="A632">
        <v>629</v>
      </c>
      <c r="B632" t="s">
        <v>217</v>
      </c>
      <c r="C632">
        <v>5154</v>
      </c>
      <c r="D632">
        <v>0</v>
      </c>
      <c r="E632" t="s">
        <v>212</v>
      </c>
      <c r="F632" t="s">
        <v>215</v>
      </c>
    </row>
    <row r="633" spans="1:6" x14ac:dyDescent="0.3">
      <c r="A633">
        <v>630</v>
      </c>
      <c r="B633" t="s">
        <v>217</v>
      </c>
      <c r="C633">
        <v>5671.5</v>
      </c>
      <c r="D633">
        <v>0</v>
      </c>
      <c r="E633" t="s">
        <v>212</v>
      </c>
      <c r="F633" t="s">
        <v>215</v>
      </c>
    </row>
    <row r="634" spans="1:6" x14ac:dyDescent="0.3">
      <c r="A634">
        <v>631</v>
      </c>
      <c r="B634" t="s">
        <v>217</v>
      </c>
      <c r="C634">
        <v>5671.5</v>
      </c>
      <c r="D634">
        <v>0</v>
      </c>
      <c r="E634" t="s">
        <v>212</v>
      </c>
      <c r="F634" t="s">
        <v>215</v>
      </c>
    </row>
    <row r="635" spans="1:6" x14ac:dyDescent="0.3">
      <c r="A635">
        <v>632</v>
      </c>
      <c r="B635" t="s">
        <v>217</v>
      </c>
      <c r="C635">
        <v>5158</v>
      </c>
      <c r="D635">
        <v>0</v>
      </c>
      <c r="E635" t="s">
        <v>212</v>
      </c>
      <c r="F635" t="s">
        <v>215</v>
      </c>
    </row>
    <row r="636" spans="1:6" x14ac:dyDescent="0.3">
      <c r="A636">
        <v>633</v>
      </c>
      <c r="B636" t="s">
        <v>217</v>
      </c>
      <c r="C636">
        <v>5158</v>
      </c>
      <c r="D636">
        <v>0</v>
      </c>
      <c r="E636" t="s">
        <v>212</v>
      </c>
      <c r="F636" t="s">
        <v>215</v>
      </c>
    </row>
    <row r="637" spans="1:6" x14ac:dyDescent="0.3">
      <c r="A637">
        <v>634</v>
      </c>
      <c r="B637" t="s">
        <v>217</v>
      </c>
      <c r="C637">
        <v>5158</v>
      </c>
      <c r="D637">
        <v>0</v>
      </c>
      <c r="E637" t="s">
        <v>212</v>
      </c>
      <c r="F637" t="s">
        <v>215</v>
      </c>
    </row>
    <row r="638" spans="1:6" x14ac:dyDescent="0.3">
      <c r="A638">
        <v>635</v>
      </c>
      <c r="B638" t="s">
        <v>217</v>
      </c>
      <c r="C638">
        <v>3440</v>
      </c>
      <c r="D638">
        <v>0</v>
      </c>
      <c r="E638" t="s">
        <v>212</v>
      </c>
      <c r="F638" t="s">
        <v>215</v>
      </c>
    </row>
    <row r="639" spans="1:6" x14ac:dyDescent="0.3">
      <c r="A639">
        <v>636</v>
      </c>
      <c r="B639" t="s">
        <v>217</v>
      </c>
      <c r="C639">
        <v>5158</v>
      </c>
      <c r="D639">
        <v>0</v>
      </c>
      <c r="E639" t="s">
        <v>212</v>
      </c>
      <c r="F639" t="s">
        <v>215</v>
      </c>
    </row>
    <row r="640" spans="1:6" x14ac:dyDescent="0.3">
      <c r="A640">
        <v>637</v>
      </c>
      <c r="B640" t="s">
        <v>217</v>
      </c>
      <c r="C640">
        <v>5158</v>
      </c>
      <c r="D640">
        <v>0</v>
      </c>
      <c r="E640" t="s">
        <v>212</v>
      </c>
      <c r="F640" t="s">
        <v>215</v>
      </c>
    </row>
    <row r="641" spans="1:6" x14ac:dyDescent="0.3">
      <c r="A641">
        <v>638</v>
      </c>
      <c r="B641" t="s">
        <v>217</v>
      </c>
      <c r="C641">
        <v>5158</v>
      </c>
      <c r="D641">
        <v>0</v>
      </c>
      <c r="E641" t="s">
        <v>212</v>
      </c>
      <c r="F641" t="s">
        <v>215</v>
      </c>
    </row>
    <row r="642" spans="1:6" x14ac:dyDescent="0.3">
      <c r="A642">
        <v>639</v>
      </c>
      <c r="B642" t="s">
        <v>217</v>
      </c>
      <c r="C642">
        <v>5158</v>
      </c>
      <c r="D642">
        <v>0</v>
      </c>
      <c r="E642" t="s">
        <v>212</v>
      </c>
      <c r="F642" t="s">
        <v>215</v>
      </c>
    </row>
    <row r="643" spans="1:6" x14ac:dyDescent="0.3">
      <c r="A643">
        <v>640</v>
      </c>
      <c r="B643" t="s">
        <v>217</v>
      </c>
      <c r="C643">
        <v>5158</v>
      </c>
      <c r="D643">
        <v>0</v>
      </c>
      <c r="E643" t="s">
        <v>212</v>
      </c>
      <c r="F643" t="s">
        <v>215</v>
      </c>
    </row>
    <row r="644" spans="1:6" x14ac:dyDescent="0.3">
      <c r="A644">
        <v>641</v>
      </c>
      <c r="B644" t="s">
        <v>217</v>
      </c>
      <c r="C644">
        <v>5158</v>
      </c>
      <c r="D644">
        <v>0</v>
      </c>
      <c r="E644" t="s">
        <v>212</v>
      </c>
      <c r="F644" t="s">
        <v>215</v>
      </c>
    </row>
    <row r="645" spans="1:6" x14ac:dyDescent="0.3">
      <c r="A645">
        <v>642</v>
      </c>
      <c r="B645" t="s">
        <v>217</v>
      </c>
      <c r="C645">
        <v>5158</v>
      </c>
      <c r="D645">
        <v>0</v>
      </c>
      <c r="E645" t="s">
        <v>212</v>
      </c>
      <c r="F645" t="s">
        <v>215</v>
      </c>
    </row>
    <row r="646" spans="1:6" x14ac:dyDescent="0.3">
      <c r="A646">
        <v>643</v>
      </c>
      <c r="B646" t="s">
        <v>217</v>
      </c>
      <c r="C646">
        <v>5158</v>
      </c>
      <c r="D646">
        <v>0</v>
      </c>
      <c r="E646" t="s">
        <v>212</v>
      </c>
      <c r="F646" t="s">
        <v>215</v>
      </c>
    </row>
    <row r="647" spans="1:6" x14ac:dyDescent="0.3">
      <c r="A647">
        <v>644</v>
      </c>
      <c r="B647" t="s">
        <v>217</v>
      </c>
      <c r="C647">
        <v>5158</v>
      </c>
      <c r="D647">
        <v>0</v>
      </c>
      <c r="E647" t="s">
        <v>212</v>
      </c>
      <c r="F647" t="s">
        <v>215</v>
      </c>
    </row>
    <row r="648" spans="1:6" x14ac:dyDescent="0.3">
      <c r="A648">
        <v>645</v>
      </c>
      <c r="B648" t="s">
        <v>217</v>
      </c>
      <c r="C648">
        <v>5158</v>
      </c>
      <c r="D648">
        <v>0</v>
      </c>
      <c r="E648" t="s">
        <v>212</v>
      </c>
      <c r="F648" t="s">
        <v>215</v>
      </c>
    </row>
    <row r="649" spans="1:6" x14ac:dyDescent="0.3">
      <c r="A649">
        <v>646</v>
      </c>
      <c r="B649" t="s">
        <v>217</v>
      </c>
      <c r="C649">
        <v>3440</v>
      </c>
      <c r="D649">
        <v>0</v>
      </c>
      <c r="E649" t="s">
        <v>212</v>
      </c>
      <c r="F649" t="s">
        <v>215</v>
      </c>
    </row>
    <row r="650" spans="1:6" x14ac:dyDescent="0.3">
      <c r="A650">
        <v>647</v>
      </c>
      <c r="B650" t="s">
        <v>217</v>
      </c>
      <c r="C650">
        <v>5158</v>
      </c>
      <c r="D650">
        <v>0</v>
      </c>
      <c r="E650" t="s">
        <v>212</v>
      </c>
      <c r="F650" t="s">
        <v>215</v>
      </c>
    </row>
    <row r="651" spans="1:6" x14ac:dyDescent="0.3">
      <c r="A651">
        <v>648</v>
      </c>
      <c r="B651" t="s">
        <v>217</v>
      </c>
      <c r="C651">
        <v>5158</v>
      </c>
      <c r="D651">
        <v>0</v>
      </c>
      <c r="E651" t="s">
        <v>212</v>
      </c>
      <c r="F651" t="s">
        <v>215</v>
      </c>
    </row>
    <row r="652" spans="1:6" x14ac:dyDescent="0.3">
      <c r="A652">
        <v>649</v>
      </c>
      <c r="B652" t="s">
        <v>217</v>
      </c>
      <c r="C652">
        <v>10316</v>
      </c>
      <c r="D652">
        <v>0</v>
      </c>
      <c r="E652" t="s">
        <v>212</v>
      </c>
      <c r="F652" t="s">
        <v>215</v>
      </c>
    </row>
    <row r="653" spans="1:6" x14ac:dyDescent="0.3">
      <c r="A653">
        <v>650</v>
      </c>
      <c r="B653" t="s">
        <v>217</v>
      </c>
      <c r="C653">
        <v>3440</v>
      </c>
      <c r="D653">
        <v>0</v>
      </c>
      <c r="E653" t="s">
        <v>212</v>
      </c>
      <c r="F653" t="s">
        <v>215</v>
      </c>
    </row>
    <row r="654" spans="1:6" x14ac:dyDescent="0.3">
      <c r="A654">
        <v>651</v>
      </c>
      <c r="B654" t="s">
        <v>217</v>
      </c>
      <c r="C654">
        <v>3440</v>
      </c>
      <c r="D654">
        <v>0</v>
      </c>
      <c r="E654" t="s">
        <v>212</v>
      </c>
      <c r="F654" t="s">
        <v>215</v>
      </c>
    </row>
    <row r="655" spans="1:6" x14ac:dyDescent="0.3">
      <c r="A655">
        <v>652</v>
      </c>
      <c r="B655" t="s">
        <v>217</v>
      </c>
      <c r="C655">
        <v>5158</v>
      </c>
      <c r="D655">
        <v>0</v>
      </c>
      <c r="E655" t="s">
        <v>212</v>
      </c>
      <c r="F655" t="s">
        <v>215</v>
      </c>
    </row>
    <row r="656" spans="1:6" x14ac:dyDescent="0.3">
      <c r="A656">
        <v>653</v>
      </c>
      <c r="B656" t="s">
        <v>217</v>
      </c>
      <c r="C656">
        <v>10316</v>
      </c>
      <c r="D656">
        <v>0</v>
      </c>
      <c r="E656" t="s">
        <v>212</v>
      </c>
      <c r="F656" t="s">
        <v>215</v>
      </c>
    </row>
    <row r="657" spans="1:6" x14ac:dyDescent="0.3">
      <c r="A657">
        <v>654</v>
      </c>
      <c r="B657" t="s">
        <v>217</v>
      </c>
      <c r="C657">
        <v>5158</v>
      </c>
      <c r="D657">
        <v>0</v>
      </c>
      <c r="E657" t="s">
        <v>212</v>
      </c>
      <c r="F657" t="s">
        <v>215</v>
      </c>
    </row>
    <row r="658" spans="1:6" x14ac:dyDescent="0.3">
      <c r="A658">
        <v>655</v>
      </c>
      <c r="B658" t="s">
        <v>217</v>
      </c>
      <c r="C658">
        <v>5530</v>
      </c>
      <c r="D658">
        <v>0</v>
      </c>
      <c r="E658" t="s">
        <v>212</v>
      </c>
      <c r="F658" t="s">
        <v>215</v>
      </c>
    </row>
    <row r="659" spans="1:6" x14ac:dyDescent="0.3">
      <c r="A659">
        <v>656</v>
      </c>
      <c r="B659" t="s">
        <v>217</v>
      </c>
      <c r="C659">
        <v>5530</v>
      </c>
      <c r="D659">
        <v>0</v>
      </c>
      <c r="E659" t="s">
        <v>212</v>
      </c>
      <c r="F659" t="s">
        <v>215</v>
      </c>
    </row>
    <row r="660" spans="1:6" x14ac:dyDescent="0.3">
      <c r="A660">
        <v>657</v>
      </c>
      <c r="B660" t="s">
        <v>217</v>
      </c>
      <c r="C660">
        <v>5011.5</v>
      </c>
      <c r="D660">
        <v>0</v>
      </c>
      <c r="E660" t="s">
        <v>212</v>
      </c>
      <c r="F660" t="s">
        <v>215</v>
      </c>
    </row>
    <row r="661" spans="1:6" x14ac:dyDescent="0.3">
      <c r="A661">
        <v>658</v>
      </c>
      <c r="B661" t="s">
        <v>217</v>
      </c>
      <c r="C661">
        <v>5530</v>
      </c>
      <c r="D661">
        <v>0</v>
      </c>
      <c r="E661" t="s">
        <v>212</v>
      </c>
      <c r="F661" t="s">
        <v>215</v>
      </c>
    </row>
    <row r="662" spans="1:6" x14ac:dyDescent="0.3">
      <c r="A662">
        <v>659</v>
      </c>
      <c r="B662" t="s">
        <v>217</v>
      </c>
      <c r="C662">
        <v>5530</v>
      </c>
      <c r="D662">
        <v>0</v>
      </c>
      <c r="E662" t="s">
        <v>212</v>
      </c>
      <c r="F662" t="s">
        <v>215</v>
      </c>
    </row>
    <row r="663" spans="1:6" x14ac:dyDescent="0.3">
      <c r="A663">
        <v>660</v>
      </c>
      <c r="B663" t="s">
        <v>217</v>
      </c>
      <c r="C663">
        <v>5530</v>
      </c>
      <c r="D663">
        <v>0</v>
      </c>
      <c r="E663" t="s">
        <v>212</v>
      </c>
      <c r="F663" t="s">
        <v>215</v>
      </c>
    </row>
    <row r="664" spans="1:6" x14ac:dyDescent="0.3">
      <c r="A664">
        <v>661</v>
      </c>
      <c r="B664" t="s">
        <v>217</v>
      </c>
      <c r="C664">
        <v>5530</v>
      </c>
      <c r="D664">
        <v>0</v>
      </c>
      <c r="E664" t="s">
        <v>212</v>
      </c>
      <c r="F664" t="s">
        <v>215</v>
      </c>
    </row>
    <row r="665" spans="1:6" x14ac:dyDescent="0.3">
      <c r="A665">
        <v>662</v>
      </c>
      <c r="B665" t="s">
        <v>217</v>
      </c>
      <c r="C665">
        <v>5534</v>
      </c>
      <c r="D665">
        <v>0</v>
      </c>
      <c r="E665" t="s">
        <v>212</v>
      </c>
      <c r="F665" t="s">
        <v>215</v>
      </c>
    </row>
    <row r="666" spans="1:6" x14ac:dyDescent="0.3">
      <c r="A666">
        <v>663</v>
      </c>
      <c r="B666" t="s">
        <v>217</v>
      </c>
      <c r="C666">
        <v>5530</v>
      </c>
      <c r="D666">
        <v>0</v>
      </c>
      <c r="E666" t="s">
        <v>212</v>
      </c>
      <c r="F666" t="s">
        <v>215</v>
      </c>
    </row>
    <row r="667" spans="1:6" x14ac:dyDescent="0.3">
      <c r="A667">
        <v>664</v>
      </c>
      <c r="B667" t="s">
        <v>217</v>
      </c>
      <c r="C667">
        <v>5011.5</v>
      </c>
      <c r="D667">
        <v>0</v>
      </c>
      <c r="E667" t="s">
        <v>212</v>
      </c>
      <c r="F667" t="s">
        <v>215</v>
      </c>
    </row>
    <row r="668" spans="1:6" x14ac:dyDescent="0.3">
      <c r="A668">
        <v>665</v>
      </c>
      <c r="B668" t="s">
        <v>217</v>
      </c>
      <c r="C668">
        <v>5011.5</v>
      </c>
      <c r="D668">
        <v>0</v>
      </c>
      <c r="E668" t="s">
        <v>212</v>
      </c>
      <c r="F668" t="s">
        <v>215</v>
      </c>
    </row>
    <row r="669" spans="1:6" x14ac:dyDescent="0.3">
      <c r="A669">
        <v>666</v>
      </c>
      <c r="B669" t="s">
        <v>217</v>
      </c>
      <c r="C669">
        <v>5530</v>
      </c>
      <c r="D669">
        <v>0</v>
      </c>
      <c r="E669" t="s">
        <v>212</v>
      </c>
      <c r="F669" t="s">
        <v>215</v>
      </c>
    </row>
    <row r="670" spans="1:6" x14ac:dyDescent="0.3">
      <c r="A670">
        <v>667</v>
      </c>
      <c r="B670" t="s">
        <v>217</v>
      </c>
      <c r="C670">
        <v>5011.5</v>
      </c>
      <c r="D670">
        <v>0</v>
      </c>
      <c r="E670" t="s">
        <v>212</v>
      </c>
      <c r="F670" t="s">
        <v>215</v>
      </c>
    </row>
    <row r="671" spans="1:6" x14ac:dyDescent="0.3">
      <c r="A671">
        <v>668</v>
      </c>
      <c r="B671" t="s">
        <v>217</v>
      </c>
      <c r="C671">
        <v>5011.5</v>
      </c>
      <c r="D671">
        <v>0</v>
      </c>
      <c r="E671" t="s">
        <v>212</v>
      </c>
      <c r="F671" t="s">
        <v>215</v>
      </c>
    </row>
    <row r="672" spans="1:6" x14ac:dyDescent="0.3">
      <c r="A672">
        <v>669</v>
      </c>
      <c r="B672" t="s">
        <v>217</v>
      </c>
      <c r="C672">
        <v>5534</v>
      </c>
      <c r="D672">
        <v>0</v>
      </c>
      <c r="E672" t="s">
        <v>212</v>
      </c>
      <c r="F672" t="s">
        <v>215</v>
      </c>
    </row>
    <row r="673" spans="1:6" x14ac:dyDescent="0.3">
      <c r="A673">
        <v>670</v>
      </c>
      <c r="B673" t="s">
        <v>217</v>
      </c>
      <c r="C673">
        <v>5530</v>
      </c>
      <c r="D673">
        <v>0</v>
      </c>
      <c r="E673" t="s">
        <v>212</v>
      </c>
      <c r="F673" t="s">
        <v>215</v>
      </c>
    </row>
    <row r="674" spans="1:6" x14ac:dyDescent="0.3">
      <c r="A674">
        <v>671</v>
      </c>
      <c r="B674" t="s">
        <v>217</v>
      </c>
      <c r="C674">
        <v>5530</v>
      </c>
      <c r="D674">
        <v>0</v>
      </c>
      <c r="E674" t="s">
        <v>212</v>
      </c>
      <c r="F674" t="s">
        <v>215</v>
      </c>
    </row>
    <row r="675" spans="1:6" x14ac:dyDescent="0.3">
      <c r="A675">
        <v>672</v>
      </c>
      <c r="B675" t="s">
        <v>217</v>
      </c>
      <c r="C675">
        <v>5011.5</v>
      </c>
      <c r="D675">
        <v>0</v>
      </c>
      <c r="E675" t="s">
        <v>212</v>
      </c>
      <c r="F675" t="s">
        <v>215</v>
      </c>
    </row>
    <row r="676" spans="1:6" x14ac:dyDescent="0.3">
      <c r="A676">
        <v>673</v>
      </c>
      <c r="B676" t="s">
        <v>217</v>
      </c>
      <c r="C676">
        <v>5011.5</v>
      </c>
      <c r="D676">
        <v>0</v>
      </c>
      <c r="E676" t="s">
        <v>212</v>
      </c>
      <c r="F676" t="s">
        <v>215</v>
      </c>
    </row>
    <row r="677" spans="1:6" x14ac:dyDescent="0.3">
      <c r="A677">
        <v>674</v>
      </c>
      <c r="B677" t="s">
        <v>217</v>
      </c>
      <c r="C677">
        <v>5530</v>
      </c>
      <c r="D677">
        <v>0</v>
      </c>
      <c r="E677" t="s">
        <v>212</v>
      </c>
      <c r="F677" t="s">
        <v>215</v>
      </c>
    </row>
    <row r="678" spans="1:6" x14ac:dyDescent="0.3">
      <c r="A678">
        <v>675</v>
      </c>
      <c r="B678" t="s">
        <v>217</v>
      </c>
      <c r="C678">
        <v>5530</v>
      </c>
      <c r="D678">
        <v>0</v>
      </c>
      <c r="E678" t="s">
        <v>212</v>
      </c>
      <c r="F678" t="s">
        <v>215</v>
      </c>
    </row>
    <row r="679" spans="1:6" x14ac:dyDescent="0.3">
      <c r="A679">
        <v>676</v>
      </c>
      <c r="B679" t="s">
        <v>217</v>
      </c>
      <c r="C679">
        <v>5011.5</v>
      </c>
      <c r="D679">
        <v>0</v>
      </c>
      <c r="E679" t="s">
        <v>212</v>
      </c>
      <c r="F679" t="s">
        <v>215</v>
      </c>
    </row>
    <row r="680" spans="1:6" x14ac:dyDescent="0.3">
      <c r="A680">
        <v>677</v>
      </c>
      <c r="B680" t="s">
        <v>217</v>
      </c>
      <c r="C680">
        <v>5530</v>
      </c>
      <c r="D680">
        <v>0</v>
      </c>
      <c r="E680" t="s">
        <v>212</v>
      </c>
      <c r="F680" t="s">
        <v>215</v>
      </c>
    </row>
    <row r="681" spans="1:6" x14ac:dyDescent="0.3">
      <c r="A681">
        <v>678</v>
      </c>
      <c r="B681" t="s">
        <v>217</v>
      </c>
      <c r="C681">
        <v>5011.5</v>
      </c>
      <c r="D681">
        <v>0</v>
      </c>
      <c r="E681" t="s">
        <v>212</v>
      </c>
      <c r="F681" t="s">
        <v>215</v>
      </c>
    </row>
    <row r="682" spans="1:6" x14ac:dyDescent="0.3">
      <c r="A682">
        <v>679</v>
      </c>
      <c r="B682" t="s">
        <v>217</v>
      </c>
      <c r="C682">
        <v>5011.5</v>
      </c>
      <c r="D682">
        <v>0</v>
      </c>
      <c r="E682" t="s">
        <v>212</v>
      </c>
      <c r="F682" t="s">
        <v>215</v>
      </c>
    </row>
    <row r="683" spans="1:6" x14ac:dyDescent="0.3">
      <c r="A683">
        <v>680</v>
      </c>
      <c r="B683" t="s">
        <v>217</v>
      </c>
      <c r="C683">
        <v>5530</v>
      </c>
      <c r="D683">
        <v>0</v>
      </c>
      <c r="E683" t="s">
        <v>212</v>
      </c>
      <c r="F683" t="s">
        <v>215</v>
      </c>
    </row>
    <row r="684" spans="1:6" x14ac:dyDescent="0.3">
      <c r="A684">
        <v>681</v>
      </c>
      <c r="B684" t="s">
        <v>217</v>
      </c>
      <c r="C684">
        <v>5011.5</v>
      </c>
      <c r="D684">
        <v>0</v>
      </c>
      <c r="E684" t="s">
        <v>212</v>
      </c>
      <c r="F684" t="s">
        <v>215</v>
      </c>
    </row>
    <row r="685" spans="1:6" x14ac:dyDescent="0.3">
      <c r="A685">
        <v>682</v>
      </c>
      <c r="B685" t="s">
        <v>217</v>
      </c>
      <c r="C685">
        <v>5011.5</v>
      </c>
      <c r="D685">
        <v>0</v>
      </c>
      <c r="E685" t="s">
        <v>212</v>
      </c>
      <c r="F685" t="s">
        <v>215</v>
      </c>
    </row>
    <row r="686" spans="1:6" x14ac:dyDescent="0.3">
      <c r="A686">
        <v>683</v>
      </c>
      <c r="B686" t="s">
        <v>217</v>
      </c>
      <c r="C686">
        <v>5011.5</v>
      </c>
      <c r="D686">
        <v>0</v>
      </c>
      <c r="E686" t="s">
        <v>212</v>
      </c>
      <c r="F686" t="s">
        <v>215</v>
      </c>
    </row>
    <row r="687" spans="1:6" x14ac:dyDescent="0.3">
      <c r="A687">
        <v>684</v>
      </c>
      <c r="B687" t="s">
        <v>217</v>
      </c>
      <c r="C687">
        <v>5530</v>
      </c>
      <c r="D687">
        <v>0</v>
      </c>
      <c r="E687" t="s">
        <v>212</v>
      </c>
      <c r="F687" t="s">
        <v>215</v>
      </c>
    </row>
    <row r="688" spans="1:6" x14ac:dyDescent="0.3">
      <c r="A688">
        <v>685</v>
      </c>
      <c r="B688" t="s">
        <v>217</v>
      </c>
      <c r="C688">
        <v>5530</v>
      </c>
      <c r="D688">
        <v>0</v>
      </c>
      <c r="E688" t="s">
        <v>212</v>
      </c>
      <c r="F688" t="s">
        <v>215</v>
      </c>
    </row>
    <row r="689" spans="1:6" x14ac:dyDescent="0.3">
      <c r="A689">
        <v>686</v>
      </c>
      <c r="B689" t="s">
        <v>217</v>
      </c>
      <c r="C689">
        <v>5534</v>
      </c>
      <c r="D689">
        <v>0</v>
      </c>
      <c r="E689" t="s">
        <v>212</v>
      </c>
      <c r="F689" t="s">
        <v>215</v>
      </c>
    </row>
    <row r="690" spans="1:6" x14ac:dyDescent="0.3">
      <c r="A690">
        <v>687</v>
      </c>
      <c r="B690" t="s">
        <v>217</v>
      </c>
      <c r="C690">
        <v>5530</v>
      </c>
      <c r="D690">
        <v>0</v>
      </c>
      <c r="E690" t="s">
        <v>212</v>
      </c>
      <c r="F690" t="s">
        <v>215</v>
      </c>
    </row>
    <row r="691" spans="1:6" x14ac:dyDescent="0.3">
      <c r="A691">
        <v>688</v>
      </c>
      <c r="B691" t="s">
        <v>217</v>
      </c>
      <c r="C691">
        <v>5530</v>
      </c>
      <c r="D691">
        <v>0</v>
      </c>
      <c r="E691" t="s">
        <v>212</v>
      </c>
      <c r="F691" t="s">
        <v>215</v>
      </c>
    </row>
    <row r="692" spans="1:6" x14ac:dyDescent="0.3">
      <c r="A692">
        <v>689</v>
      </c>
      <c r="B692" t="s">
        <v>217</v>
      </c>
      <c r="C692">
        <v>5011.5</v>
      </c>
      <c r="D692">
        <v>0</v>
      </c>
      <c r="E692" t="s">
        <v>212</v>
      </c>
      <c r="F692" t="s">
        <v>215</v>
      </c>
    </row>
    <row r="693" spans="1:6" x14ac:dyDescent="0.3">
      <c r="A693">
        <v>690</v>
      </c>
      <c r="B693" t="s">
        <v>217</v>
      </c>
      <c r="C693">
        <v>5530</v>
      </c>
      <c r="D693">
        <v>0</v>
      </c>
      <c r="E693" t="s">
        <v>212</v>
      </c>
      <c r="F693" t="s">
        <v>215</v>
      </c>
    </row>
    <row r="694" spans="1:6" x14ac:dyDescent="0.3">
      <c r="A694">
        <v>691</v>
      </c>
      <c r="B694" t="s">
        <v>217</v>
      </c>
      <c r="C694">
        <v>5534</v>
      </c>
      <c r="D694">
        <v>0</v>
      </c>
      <c r="E694" t="s">
        <v>212</v>
      </c>
      <c r="F694" t="s">
        <v>215</v>
      </c>
    </row>
    <row r="695" spans="1:6" x14ac:dyDescent="0.3">
      <c r="A695">
        <v>692</v>
      </c>
      <c r="B695" t="s">
        <v>217</v>
      </c>
      <c r="C695">
        <v>5530</v>
      </c>
      <c r="D695">
        <v>0</v>
      </c>
      <c r="E695" t="s">
        <v>212</v>
      </c>
      <c r="F695" t="s">
        <v>215</v>
      </c>
    </row>
    <row r="696" spans="1:6" x14ac:dyDescent="0.3">
      <c r="A696">
        <v>693</v>
      </c>
      <c r="B696" t="s">
        <v>217</v>
      </c>
      <c r="C696">
        <v>5530</v>
      </c>
      <c r="D696">
        <v>0</v>
      </c>
      <c r="E696" t="s">
        <v>212</v>
      </c>
      <c r="F696" t="s">
        <v>215</v>
      </c>
    </row>
    <row r="697" spans="1:6" x14ac:dyDescent="0.3">
      <c r="A697">
        <v>694</v>
      </c>
      <c r="B697" t="s">
        <v>217</v>
      </c>
      <c r="C697">
        <v>5530</v>
      </c>
      <c r="D697">
        <v>0</v>
      </c>
      <c r="E697" t="s">
        <v>212</v>
      </c>
      <c r="F697" t="s">
        <v>215</v>
      </c>
    </row>
    <row r="698" spans="1:6" x14ac:dyDescent="0.3">
      <c r="A698">
        <v>695</v>
      </c>
      <c r="B698" t="s">
        <v>217</v>
      </c>
      <c r="C698">
        <v>5530</v>
      </c>
      <c r="D698">
        <v>0</v>
      </c>
      <c r="E698" t="s">
        <v>212</v>
      </c>
      <c r="F698" t="s">
        <v>215</v>
      </c>
    </row>
    <row r="699" spans="1:6" x14ac:dyDescent="0.3">
      <c r="A699">
        <v>696</v>
      </c>
      <c r="B699" t="s">
        <v>217</v>
      </c>
      <c r="C699">
        <v>5534</v>
      </c>
      <c r="D699">
        <v>0</v>
      </c>
      <c r="E699" t="s">
        <v>212</v>
      </c>
      <c r="F699" t="s">
        <v>215</v>
      </c>
    </row>
    <row r="700" spans="1:6" x14ac:dyDescent="0.3">
      <c r="A700">
        <v>697</v>
      </c>
      <c r="B700" t="s">
        <v>217</v>
      </c>
      <c r="C700">
        <v>5530</v>
      </c>
      <c r="D700">
        <v>0</v>
      </c>
      <c r="E700" t="s">
        <v>212</v>
      </c>
      <c r="F700" t="s">
        <v>215</v>
      </c>
    </row>
    <row r="701" spans="1:6" x14ac:dyDescent="0.3">
      <c r="A701">
        <v>698</v>
      </c>
      <c r="B701" t="s">
        <v>217</v>
      </c>
      <c r="C701">
        <v>5011.5</v>
      </c>
      <c r="D701">
        <v>0</v>
      </c>
      <c r="E701" t="s">
        <v>212</v>
      </c>
      <c r="F701" t="s">
        <v>215</v>
      </c>
    </row>
    <row r="702" spans="1:6" x14ac:dyDescent="0.3">
      <c r="A702">
        <v>699</v>
      </c>
      <c r="B702" t="s">
        <v>217</v>
      </c>
      <c r="C702">
        <v>5011.5</v>
      </c>
      <c r="D702">
        <v>0</v>
      </c>
      <c r="E702" t="s">
        <v>212</v>
      </c>
      <c r="F702" t="s">
        <v>215</v>
      </c>
    </row>
    <row r="703" spans="1:6" x14ac:dyDescent="0.3">
      <c r="A703">
        <v>700</v>
      </c>
      <c r="B703" t="s">
        <v>217</v>
      </c>
      <c r="C703">
        <v>5011.5</v>
      </c>
      <c r="D703">
        <v>0</v>
      </c>
      <c r="E703" t="s">
        <v>212</v>
      </c>
      <c r="F703" t="s">
        <v>215</v>
      </c>
    </row>
    <row r="704" spans="1:6" x14ac:dyDescent="0.3">
      <c r="A704">
        <v>701</v>
      </c>
      <c r="B704" t="s">
        <v>217</v>
      </c>
      <c r="C704">
        <v>5530</v>
      </c>
      <c r="D704">
        <v>0</v>
      </c>
      <c r="E704" t="s">
        <v>212</v>
      </c>
      <c r="F704" t="s">
        <v>215</v>
      </c>
    </row>
    <row r="705" spans="1:6" x14ac:dyDescent="0.3">
      <c r="A705">
        <v>702</v>
      </c>
      <c r="B705" t="s">
        <v>217</v>
      </c>
      <c r="C705">
        <v>5530</v>
      </c>
      <c r="D705">
        <v>0</v>
      </c>
      <c r="E705" t="s">
        <v>212</v>
      </c>
      <c r="F705" t="s">
        <v>215</v>
      </c>
    </row>
    <row r="706" spans="1:6" x14ac:dyDescent="0.3">
      <c r="A706">
        <v>703</v>
      </c>
      <c r="B706" t="s">
        <v>217</v>
      </c>
      <c r="C706">
        <v>5530</v>
      </c>
      <c r="D706">
        <v>0</v>
      </c>
      <c r="E706" t="s">
        <v>212</v>
      </c>
      <c r="F706" t="s">
        <v>215</v>
      </c>
    </row>
    <row r="707" spans="1:6" x14ac:dyDescent="0.3">
      <c r="A707">
        <v>704</v>
      </c>
      <c r="B707" t="s">
        <v>217</v>
      </c>
      <c r="C707">
        <v>5530</v>
      </c>
      <c r="D707">
        <v>0</v>
      </c>
      <c r="E707" t="s">
        <v>212</v>
      </c>
      <c r="F707" t="s">
        <v>215</v>
      </c>
    </row>
    <row r="708" spans="1:6" x14ac:dyDescent="0.3">
      <c r="A708">
        <v>705</v>
      </c>
      <c r="B708" t="s">
        <v>217</v>
      </c>
      <c r="C708">
        <v>5011.5</v>
      </c>
      <c r="D708">
        <v>0</v>
      </c>
      <c r="E708" t="s">
        <v>212</v>
      </c>
      <c r="F708" t="s">
        <v>215</v>
      </c>
    </row>
    <row r="709" spans="1:6" x14ac:dyDescent="0.3">
      <c r="A709">
        <v>706</v>
      </c>
      <c r="B709" t="s">
        <v>217</v>
      </c>
      <c r="C709">
        <v>5530</v>
      </c>
      <c r="D709">
        <v>0</v>
      </c>
      <c r="E709" t="s">
        <v>212</v>
      </c>
      <c r="F709" t="s">
        <v>215</v>
      </c>
    </row>
    <row r="710" spans="1:6" x14ac:dyDescent="0.3">
      <c r="A710">
        <v>707</v>
      </c>
      <c r="B710" t="s">
        <v>217</v>
      </c>
      <c r="C710">
        <v>5530</v>
      </c>
      <c r="D710">
        <v>0</v>
      </c>
      <c r="E710" t="s">
        <v>212</v>
      </c>
      <c r="F710" t="s">
        <v>215</v>
      </c>
    </row>
    <row r="711" spans="1:6" x14ac:dyDescent="0.3">
      <c r="A711">
        <v>708</v>
      </c>
      <c r="B711" t="s">
        <v>217</v>
      </c>
      <c r="C711">
        <v>5011.5</v>
      </c>
      <c r="D711">
        <v>0</v>
      </c>
      <c r="E711" t="s">
        <v>212</v>
      </c>
      <c r="F711" t="s">
        <v>215</v>
      </c>
    </row>
    <row r="712" spans="1:6" x14ac:dyDescent="0.3">
      <c r="A712">
        <v>709</v>
      </c>
      <c r="B712" t="s">
        <v>217</v>
      </c>
      <c r="C712">
        <v>5530</v>
      </c>
      <c r="D712">
        <v>0</v>
      </c>
      <c r="E712" t="s">
        <v>212</v>
      </c>
      <c r="F712" t="s">
        <v>215</v>
      </c>
    </row>
    <row r="713" spans="1:6" x14ac:dyDescent="0.3">
      <c r="A713">
        <v>710</v>
      </c>
      <c r="B713" t="s">
        <v>217</v>
      </c>
      <c r="C713">
        <v>5530</v>
      </c>
      <c r="D713">
        <v>0</v>
      </c>
      <c r="E713" t="s">
        <v>212</v>
      </c>
      <c r="F713" t="s">
        <v>215</v>
      </c>
    </row>
    <row r="714" spans="1:6" x14ac:dyDescent="0.3">
      <c r="A714">
        <v>711</v>
      </c>
      <c r="B714" t="s">
        <v>217</v>
      </c>
      <c r="C714">
        <v>5530</v>
      </c>
      <c r="D714">
        <v>0</v>
      </c>
      <c r="E714" t="s">
        <v>212</v>
      </c>
      <c r="F714" t="s">
        <v>215</v>
      </c>
    </row>
    <row r="715" spans="1:6" x14ac:dyDescent="0.3">
      <c r="A715">
        <v>712</v>
      </c>
      <c r="B715" t="s">
        <v>217</v>
      </c>
      <c r="C715">
        <v>5530</v>
      </c>
      <c r="D715">
        <v>0</v>
      </c>
      <c r="E715" t="s">
        <v>212</v>
      </c>
      <c r="F715" t="s">
        <v>215</v>
      </c>
    </row>
    <row r="716" spans="1:6" x14ac:dyDescent="0.3">
      <c r="A716">
        <v>713</v>
      </c>
      <c r="B716" t="s">
        <v>217</v>
      </c>
      <c r="C716">
        <v>5011.5</v>
      </c>
      <c r="D716">
        <v>0</v>
      </c>
      <c r="E716" t="s">
        <v>212</v>
      </c>
      <c r="F716" t="s">
        <v>215</v>
      </c>
    </row>
    <row r="717" spans="1:6" x14ac:dyDescent="0.3">
      <c r="A717">
        <v>714</v>
      </c>
      <c r="B717" t="s">
        <v>217</v>
      </c>
      <c r="C717">
        <v>5530</v>
      </c>
      <c r="D717">
        <v>0</v>
      </c>
      <c r="E717" t="s">
        <v>212</v>
      </c>
      <c r="F717" t="s">
        <v>215</v>
      </c>
    </row>
    <row r="718" spans="1:6" x14ac:dyDescent="0.3">
      <c r="A718">
        <v>715</v>
      </c>
      <c r="B718" t="s">
        <v>217</v>
      </c>
      <c r="C718">
        <v>5011.5</v>
      </c>
      <c r="D718">
        <v>0</v>
      </c>
      <c r="E718" t="s">
        <v>212</v>
      </c>
      <c r="F718" t="s">
        <v>215</v>
      </c>
    </row>
    <row r="719" spans="1:6" x14ac:dyDescent="0.3">
      <c r="A719">
        <v>716</v>
      </c>
      <c r="B719" t="s">
        <v>217</v>
      </c>
      <c r="C719">
        <v>5011.5</v>
      </c>
      <c r="D719">
        <v>0</v>
      </c>
      <c r="E719" t="s">
        <v>212</v>
      </c>
      <c r="F719" t="s">
        <v>215</v>
      </c>
    </row>
    <row r="720" spans="1:6" x14ac:dyDescent="0.3">
      <c r="A720">
        <v>717</v>
      </c>
      <c r="B720" t="s">
        <v>217</v>
      </c>
      <c r="C720">
        <v>5530</v>
      </c>
      <c r="D720">
        <v>0</v>
      </c>
      <c r="E720" t="s">
        <v>212</v>
      </c>
      <c r="F720" t="s">
        <v>215</v>
      </c>
    </row>
    <row r="721" spans="1:6" x14ac:dyDescent="0.3">
      <c r="A721">
        <v>718</v>
      </c>
      <c r="B721" t="s">
        <v>217</v>
      </c>
      <c r="C721">
        <v>5530</v>
      </c>
      <c r="D721">
        <v>0</v>
      </c>
      <c r="E721" t="s">
        <v>212</v>
      </c>
      <c r="F721" t="s">
        <v>215</v>
      </c>
    </row>
    <row r="722" spans="1:6" x14ac:dyDescent="0.3">
      <c r="A722">
        <v>719</v>
      </c>
      <c r="B722" t="s">
        <v>217</v>
      </c>
      <c r="C722">
        <v>5534</v>
      </c>
      <c r="D722">
        <v>0</v>
      </c>
      <c r="E722" t="s">
        <v>212</v>
      </c>
      <c r="F722" t="s">
        <v>215</v>
      </c>
    </row>
    <row r="723" spans="1:6" x14ac:dyDescent="0.3">
      <c r="A723">
        <v>720</v>
      </c>
      <c r="B723" t="s">
        <v>217</v>
      </c>
      <c r="C723">
        <v>5530</v>
      </c>
      <c r="D723">
        <v>0</v>
      </c>
      <c r="E723" t="s">
        <v>212</v>
      </c>
      <c r="F723" t="s">
        <v>215</v>
      </c>
    </row>
    <row r="724" spans="1:6" x14ac:dyDescent="0.3">
      <c r="A724">
        <v>721</v>
      </c>
      <c r="B724" t="s">
        <v>217</v>
      </c>
      <c r="C724">
        <v>5530</v>
      </c>
      <c r="D724">
        <v>0</v>
      </c>
      <c r="E724" t="s">
        <v>212</v>
      </c>
      <c r="F724" t="s">
        <v>215</v>
      </c>
    </row>
    <row r="725" spans="1:6" x14ac:dyDescent="0.3">
      <c r="A725">
        <v>722</v>
      </c>
      <c r="B725" t="s">
        <v>217</v>
      </c>
      <c r="C725">
        <v>5011.5</v>
      </c>
      <c r="D725">
        <v>0</v>
      </c>
      <c r="E725" t="s">
        <v>212</v>
      </c>
      <c r="F725" t="s">
        <v>215</v>
      </c>
    </row>
    <row r="726" spans="1:6" x14ac:dyDescent="0.3">
      <c r="A726">
        <v>723</v>
      </c>
      <c r="B726" t="s">
        <v>217</v>
      </c>
      <c r="C726">
        <v>5530</v>
      </c>
      <c r="D726">
        <v>0</v>
      </c>
      <c r="E726" t="s">
        <v>212</v>
      </c>
      <c r="F726" t="s">
        <v>215</v>
      </c>
    </row>
    <row r="727" spans="1:6" x14ac:dyDescent="0.3">
      <c r="A727">
        <v>724</v>
      </c>
      <c r="B727" t="s">
        <v>217</v>
      </c>
      <c r="C727">
        <v>5530</v>
      </c>
      <c r="D727">
        <v>0</v>
      </c>
      <c r="E727" t="s">
        <v>212</v>
      </c>
      <c r="F727" t="s">
        <v>215</v>
      </c>
    </row>
    <row r="728" spans="1:6" x14ac:dyDescent="0.3">
      <c r="A728">
        <v>725</v>
      </c>
      <c r="B728" t="s">
        <v>217</v>
      </c>
      <c r="C728">
        <v>5530</v>
      </c>
      <c r="D728">
        <v>0</v>
      </c>
      <c r="E728" t="s">
        <v>212</v>
      </c>
      <c r="F728" t="s">
        <v>215</v>
      </c>
    </row>
    <row r="729" spans="1:6" x14ac:dyDescent="0.3">
      <c r="A729">
        <v>726</v>
      </c>
      <c r="B729" t="s">
        <v>217</v>
      </c>
      <c r="C729">
        <v>5011.5</v>
      </c>
      <c r="D729">
        <v>0</v>
      </c>
      <c r="E729" t="s">
        <v>212</v>
      </c>
      <c r="F729" t="s">
        <v>215</v>
      </c>
    </row>
    <row r="730" spans="1:6" x14ac:dyDescent="0.3">
      <c r="A730">
        <v>727</v>
      </c>
      <c r="B730" t="s">
        <v>217</v>
      </c>
      <c r="C730">
        <v>5011.5</v>
      </c>
      <c r="D730">
        <v>0</v>
      </c>
      <c r="E730" t="s">
        <v>212</v>
      </c>
      <c r="F730" t="s">
        <v>215</v>
      </c>
    </row>
    <row r="731" spans="1:6" x14ac:dyDescent="0.3">
      <c r="A731">
        <v>728</v>
      </c>
      <c r="B731" t="s">
        <v>217</v>
      </c>
      <c r="C731">
        <v>5530</v>
      </c>
      <c r="D731">
        <v>0</v>
      </c>
      <c r="E731" t="s">
        <v>212</v>
      </c>
      <c r="F731" t="s">
        <v>215</v>
      </c>
    </row>
    <row r="732" spans="1:6" x14ac:dyDescent="0.3">
      <c r="A732">
        <v>729</v>
      </c>
      <c r="B732" t="s">
        <v>217</v>
      </c>
      <c r="C732">
        <v>5011.5</v>
      </c>
      <c r="D732">
        <v>0</v>
      </c>
      <c r="E732" t="s">
        <v>212</v>
      </c>
      <c r="F732" t="s">
        <v>215</v>
      </c>
    </row>
    <row r="733" spans="1:6" x14ac:dyDescent="0.3">
      <c r="A733">
        <v>730</v>
      </c>
      <c r="B733" t="s">
        <v>217</v>
      </c>
      <c r="C733">
        <v>5530</v>
      </c>
      <c r="D733">
        <v>0</v>
      </c>
      <c r="E733" t="s">
        <v>212</v>
      </c>
      <c r="F733" t="s">
        <v>215</v>
      </c>
    </row>
    <row r="734" spans="1:6" x14ac:dyDescent="0.3">
      <c r="A734">
        <v>731</v>
      </c>
      <c r="B734" t="s">
        <v>217</v>
      </c>
      <c r="C734">
        <v>5530</v>
      </c>
      <c r="D734">
        <v>0</v>
      </c>
      <c r="E734" t="s">
        <v>212</v>
      </c>
      <c r="F734" t="s">
        <v>215</v>
      </c>
    </row>
    <row r="735" spans="1:6" x14ac:dyDescent="0.3">
      <c r="A735">
        <v>732</v>
      </c>
      <c r="B735" t="s">
        <v>217</v>
      </c>
      <c r="C735">
        <v>5530</v>
      </c>
      <c r="D735">
        <v>0</v>
      </c>
      <c r="E735" t="s">
        <v>212</v>
      </c>
      <c r="F735" t="s">
        <v>215</v>
      </c>
    </row>
    <row r="736" spans="1:6" x14ac:dyDescent="0.3">
      <c r="A736">
        <v>733</v>
      </c>
      <c r="B736" t="s">
        <v>217</v>
      </c>
      <c r="C736">
        <v>5530</v>
      </c>
      <c r="D736">
        <v>0</v>
      </c>
      <c r="E736" t="s">
        <v>212</v>
      </c>
      <c r="F736" t="s">
        <v>215</v>
      </c>
    </row>
    <row r="737" spans="1:6" x14ac:dyDescent="0.3">
      <c r="A737">
        <v>734</v>
      </c>
      <c r="B737" t="s">
        <v>217</v>
      </c>
      <c r="C737">
        <v>5530</v>
      </c>
      <c r="D737">
        <v>0</v>
      </c>
      <c r="E737" t="s">
        <v>212</v>
      </c>
      <c r="F737" t="s">
        <v>215</v>
      </c>
    </row>
    <row r="738" spans="1:6" x14ac:dyDescent="0.3">
      <c r="A738">
        <v>735</v>
      </c>
      <c r="B738" t="s">
        <v>217</v>
      </c>
      <c r="C738">
        <v>5530</v>
      </c>
      <c r="D738">
        <v>0</v>
      </c>
      <c r="E738" t="s">
        <v>212</v>
      </c>
      <c r="F738" t="s">
        <v>215</v>
      </c>
    </row>
    <row r="739" spans="1:6" x14ac:dyDescent="0.3">
      <c r="A739">
        <v>736</v>
      </c>
      <c r="B739" t="s">
        <v>217</v>
      </c>
      <c r="C739">
        <v>5530</v>
      </c>
      <c r="D739">
        <v>0</v>
      </c>
      <c r="E739" t="s">
        <v>212</v>
      </c>
      <c r="F739" t="s">
        <v>215</v>
      </c>
    </row>
    <row r="740" spans="1:6" x14ac:dyDescent="0.3">
      <c r="A740">
        <v>737</v>
      </c>
      <c r="B740" t="s">
        <v>217</v>
      </c>
      <c r="C740">
        <v>5530</v>
      </c>
      <c r="D740">
        <v>0</v>
      </c>
      <c r="E740" t="s">
        <v>212</v>
      </c>
      <c r="F740" t="s">
        <v>215</v>
      </c>
    </row>
    <row r="741" spans="1:6" x14ac:dyDescent="0.3">
      <c r="A741">
        <v>738</v>
      </c>
      <c r="B741" t="s">
        <v>217</v>
      </c>
      <c r="C741">
        <v>5530</v>
      </c>
      <c r="D741">
        <v>0</v>
      </c>
      <c r="E741" t="s">
        <v>212</v>
      </c>
      <c r="F741" t="s">
        <v>215</v>
      </c>
    </row>
    <row r="742" spans="1:6" x14ac:dyDescent="0.3">
      <c r="A742">
        <v>739</v>
      </c>
      <c r="B742" t="s">
        <v>217</v>
      </c>
      <c r="C742">
        <v>5011.5</v>
      </c>
      <c r="D742">
        <v>0</v>
      </c>
      <c r="E742" t="s">
        <v>212</v>
      </c>
      <c r="F742" t="s">
        <v>215</v>
      </c>
    </row>
    <row r="743" spans="1:6" x14ac:dyDescent="0.3">
      <c r="A743">
        <v>740</v>
      </c>
      <c r="B743" t="s">
        <v>217</v>
      </c>
      <c r="C743">
        <v>5530</v>
      </c>
      <c r="D743">
        <v>0</v>
      </c>
      <c r="E743" t="s">
        <v>212</v>
      </c>
      <c r="F743" t="s">
        <v>215</v>
      </c>
    </row>
    <row r="744" spans="1:6" x14ac:dyDescent="0.3">
      <c r="A744">
        <v>741</v>
      </c>
      <c r="B744" t="s">
        <v>217</v>
      </c>
      <c r="C744">
        <v>5534</v>
      </c>
      <c r="D744">
        <v>0</v>
      </c>
      <c r="E744" t="s">
        <v>212</v>
      </c>
      <c r="F744" t="s">
        <v>215</v>
      </c>
    </row>
    <row r="745" spans="1:6" x14ac:dyDescent="0.3">
      <c r="A745">
        <v>742</v>
      </c>
      <c r="B745" t="s">
        <v>217</v>
      </c>
      <c r="C745">
        <v>5530</v>
      </c>
      <c r="D745">
        <v>0</v>
      </c>
      <c r="E745" t="s">
        <v>212</v>
      </c>
      <c r="F745" t="s">
        <v>215</v>
      </c>
    </row>
    <row r="746" spans="1:6" x14ac:dyDescent="0.3">
      <c r="A746">
        <v>743</v>
      </c>
      <c r="B746" t="s">
        <v>217</v>
      </c>
      <c r="C746">
        <v>5011.5</v>
      </c>
      <c r="D746">
        <v>0</v>
      </c>
      <c r="E746" t="s">
        <v>212</v>
      </c>
      <c r="F746" t="s">
        <v>215</v>
      </c>
    </row>
    <row r="747" spans="1:6" x14ac:dyDescent="0.3">
      <c r="A747">
        <v>744</v>
      </c>
      <c r="B747" t="s">
        <v>217</v>
      </c>
      <c r="C747">
        <v>5011.5</v>
      </c>
      <c r="D747">
        <v>0</v>
      </c>
      <c r="E747" t="s">
        <v>212</v>
      </c>
      <c r="F747" t="s">
        <v>215</v>
      </c>
    </row>
    <row r="748" spans="1:6" x14ac:dyDescent="0.3">
      <c r="A748">
        <v>745</v>
      </c>
      <c r="B748" t="s">
        <v>217</v>
      </c>
      <c r="C748">
        <v>5530</v>
      </c>
      <c r="D748">
        <v>0</v>
      </c>
      <c r="E748" t="s">
        <v>212</v>
      </c>
      <c r="F748" t="s">
        <v>215</v>
      </c>
    </row>
    <row r="749" spans="1:6" x14ac:dyDescent="0.3">
      <c r="A749">
        <v>746</v>
      </c>
      <c r="B749" t="s">
        <v>217</v>
      </c>
      <c r="C749">
        <v>5011.5</v>
      </c>
      <c r="D749">
        <v>0</v>
      </c>
      <c r="E749" t="s">
        <v>212</v>
      </c>
      <c r="F749" t="s">
        <v>215</v>
      </c>
    </row>
    <row r="750" spans="1:6" x14ac:dyDescent="0.3">
      <c r="A750">
        <v>747</v>
      </c>
      <c r="B750" t="s">
        <v>217</v>
      </c>
      <c r="C750">
        <v>5530</v>
      </c>
      <c r="D750">
        <v>0</v>
      </c>
      <c r="E750" t="s">
        <v>212</v>
      </c>
      <c r="F750" t="s">
        <v>215</v>
      </c>
    </row>
    <row r="751" spans="1:6" x14ac:dyDescent="0.3">
      <c r="A751">
        <v>748</v>
      </c>
      <c r="B751" t="s">
        <v>217</v>
      </c>
      <c r="C751">
        <v>5011.5</v>
      </c>
      <c r="D751">
        <v>0</v>
      </c>
      <c r="E751" t="s">
        <v>212</v>
      </c>
      <c r="F751" t="s">
        <v>215</v>
      </c>
    </row>
    <row r="752" spans="1:6" x14ac:dyDescent="0.3">
      <c r="A752">
        <v>749</v>
      </c>
      <c r="B752" t="s">
        <v>217</v>
      </c>
      <c r="C752">
        <v>5011.5</v>
      </c>
      <c r="D752">
        <v>0</v>
      </c>
      <c r="E752" t="s">
        <v>212</v>
      </c>
      <c r="F752" t="s">
        <v>215</v>
      </c>
    </row>
    <row r="753" spans="1:6" x14ac:dyDescent="0.3">
      <c r="A753">
        <v>750</v>
      </c>
      <c r="B753" t="s">
        <v>217</v>
      </c>
      <c r="C753">
        <v>5530</v>
      </c>
      <c r="D753">
        <v>0</v>
      </c>
      <c r="E753" t="s">
        <v>212</v>
      </c>
      <c r="F753" t="s">
        <v>215</v>
      </c>
    </row>
    <row r="754" spans="1:6" x14ac:dyDescent="0.3">
      <c r="A754">
        <v>751</v>
      </c>
      <c r="B754" t="s">
        <v>217</v>
      </c>
      <c r="C754">
        <v>5530</v>
      </c>
      <c r="D754">
        <v>0</v>
      </c>
      <c r="E754" t="s">
        <v>212</v>
      </c>
      <c r="F754" t="s">
        <v>215</v>
      </c>
    </row>
    <row r="755" spans="1:6" x14ac:dyDescent="0.3">
      <c r="A755">
        <v>752</v>
      </c>
      <c r="B755" t="s">
        <v>217</v>
      </c>
      <c r="C755">
        <v>5530</v>
      </c>
      <c r="D755">
        <v>0</v>
      </c>
      <c r="E755" t="s">
        <v>212</v>
      </c>
      <c r="F755" t="s">
        <v>215</v>
      </c>
    </row>
    <row r="756" spans="1:6" x14ac:dyDescent="0.3">
      <c r="A756">
        <v>753</v>
      </c>
      <c r="B756" t="s">
        <v>217</v>
      </c>
      <c r="C756">
        <v>5530</v>
      </c>
      <c r="D756">
        <v>0</v>
      </c>
      <c r="E756" t="s">
        <v>212</v>
      </c>
      <c r="F756" t="s">
        <v>215</v>
      </c>
    </row>
    <row r="757" spans="1:6" x14ac:dyDescent="0.3">
      <c r="A757">
        <v>754</v>
      </c>
      <c r="B757" t="s">
        <v>217</v>
      </c>
      <c r="C757">
        <v>5530</v>
      </c>
      <c r="D757">
        <v>0</v>
      </c>
      <c r="E757" t="s">
        <v>212</v>
      </c>
      <c r="F757" t="s">
        <v>215</v>
      </c>
    </row>
    <row r="758" spans="1:6" x14ac:dyDescent="0.3">
      <c r="A758">
        <v>755</v>
      </c>
      <c r="B758" t="s">
        <v>217</v>
      </c>
      <c r="C758">
        <v>5011.5</v>
      </c>
      <c r="D758">
        <v>0</v>
      </c>
      <c r="E758" t="s">
        <v>212</v>
      </c>
      <c r="F758" t="s">
        <v>215</v>
      </c>
    </row>
    <row r="759" spans="1:6" x14ac:dyDescent="0.3">
      <c r="A759">
        <v>756</v>
      </c>
      <c r="B759" t="s">
        <v>217</v>
      </c>
      <c r="C759">
        <v>5530</v>
      </c>
      <c r="D759">
        <v>0</v>
      </c>
      <c r="E759" t="s">
        <v>212</v>
      </c>
      <c r="F759" t="s">
        <v>215</v>
      </c>
    </row>
    <row r="760" spans="1:6" x14ac:dyDescent="0.3">
      <c r="A760">
        <v>757</v>
      </c>
      <c r="B760" t="s">
        <v>217</v>
      </c>
      <c r="C760">
        <v>5530</v>
      </c>
      <c r="D760">
        <v>0</v>
      </c>
      <c r="E760" t="s">
        <v>212</v>
      </c>
      <c r="F760" t="s">
        <v>215</v>
      </c>
    </row>
    <row r="761" spans="1:6" x14ac:dyDescent="0.3">
      <c r="A761">
        <v>758</v>
      </c>
      <c r="B761" t="s">
        <v>217</v>
      </c>
      <c r="C761">
        <v>5011.5</v>
      </c>
      <c r="D761">
        <v>0</v>
      </c>
      <c r="E761" t="s">
        <v>212</v>
      </c>
      <c r="F761" t="s">
        <v>215</v>
      </c>
    </row>
    <row r="762" spans="1:6" x14ac:dyDescent="0.3">
      <c r="A762">
        <v>759</v>
      </c>
      <c r="B762" t="s">
        <v>217</v>
      </c>
      <c r="C762">
        <v>5534</v>
      </c>
      <c r="D762">
        <v>0</v>
      </c>
      <c r="E762" t="s">
        <v>212</v>
      </c>
      <c r="F762" t="s">
        <v>215</v>
      </c>
    </row>
    <row r="763" spans="1:6" x14ac:dyDescent="0.3">
      <c r="A763">
        <v>760</v>
      </c>
      <c r="B763" t="s">
        <v>217</v>
      </c>
      <c r="C763">
        <v>5530</v>
      </c>
      <c r="D763">
        <v>0</v>
      </c>
      <c r="E763" t="s">
        <v>212</v>
      </c>
      <c r="F763" t="s">
        <v>215</v>
      </c>
    </row>
    <row r="764" spans="1:6" x14ac:dyDescent="0.3">
      <c r="A764">
        <v>761</v>
      </c>
      <c r="B764" t="s">
        <v>217</v>
      </c>
      <c r="C764">
        <v>5011.5</v>
      </c>
      <c r="D764">
        <v>0</v>
      </c>
      <c r="E764" t="s">
        <v>212</v>
      </c>
      <c r="F764" t="s">
        <v>215</v>
      </c>
    </row>
    <row r="765" spans="1:6" x14ac:dyDescent="0.3">
      <c r="A765">
        <v>762</v>
      </c>
      <c r="B765" t="s">
        <v>217</v>
      </c>
      <c r="C765">
        <v>5530</v>
      </c>
      <c r="D765">
        <v>0</v>
      </c>
      <c r="E765" t="s">
        <v>212</v>
      </c>
      <c r="F765" t="s">
        <v>215</v>
      </c>
    </row>
    <row r="766" spans="1:6" x14ac:dyDescent="0.3">
      <c r="A766">
        <v>763</v>
      </c>
      <c r="B766" t="s">
        <v>217</v>
      </c>
      <c r="C766">
        <v>5530</v>
      </c>
      <c r="D766">
        <v>0</v>
      </c>
      <c r="E766" t="s">
        <v>212</v>
      </c>
      <c r="F766" t="s">
        <v>215</v>
      </c>
    </row>
    <row r="767" spans="1:6" x14ac:dyDescent="0.3">
      <c r="A767">
        <v>764</v>
      </c>
      <c r="B767" t="s">
        <v>217</v>
      </c>
      <c r="C767">
        <v>5011.5</v>
      </c>
      <c r="D767">
        <v>0</v>
      </c>
      <c r="E767" t="s">
        <v>212</v>
      </c>
      <c r="F767" t="s">
        <v>215</v>
      </c>
    </row>
    <row r="768" spans="1:6" x14ac:dyDescent="0.3">
      <c r="A768">
        <v>765</v>
      </c>
      <c r="B768" t="s">
        <v>217</v>
      </c>
      <c r="C768">
        <v>5530</v>
      </c>
      <c r="D768">
        <v>0</v>
      </c>
      <c r="E768" t="s">
        <v>212</v>
      </c>
      <c r="F768" t="s">
        <v>215</v>
      </c>
    </row>
    <row r="769" spans="1:6" x14ac:dyDescent="0.3">
      <c r="A769">
        <v>766</v>
      </c>
      <c r="B769" t="s">
        <v>217</v>
      </c>
      <c r="C769">
        <v>5530</v>
      </c>
      <c r="D769">
        <v>0</v>
      </c>
      <c r="E769" t="s">
        <v>212</v>
      </c>
      <c r="F769" t="s">
        <v>215</v>
      </c>
    </row>
    <row r="770" spans="1:6" x14ac:dyDescent="0.3">
      <c r="A770">
        <v>767</v>
      </c>
      <c r="B770" t="s">
        <v>217</v>
      </c>
      <c r="C770">
        <v>4031.4999999999995</v>
      </c>
      <c r="D770">
        <v>0</v>
      </c>
      <c r="E770" t="s">
        <v>212</v>
      </c>
      <c r="F770" t="s">
        <v>215</v>
      </c>
    </row>
    <row r="771" spans="1:6" x14ac:dyDescent="0.3">
      <c r="A771">
        <v>768</v>
      </c>
      <c r="B771" t="s">
        <v>217</v>
      </c>
      <c r="C771">
        <v>5530</v>
      </c>
      <c r="D771">
        <v>0</v>
      </c>
      <c r="E771" t="s">
        <v>212</v>
      </c>
      <c r="F771" t="s">
        <v>215</v>
      </c>
    </row>
    <row r="772" spans="1:6" x14ac:dyDescent="0.3">
      <c r="A772">
        <v>769</v>
      </c>
      <c r="B772" t="s">
        <v>217</v>
      </c>
      <c r="C772">
        <v>5011.5</v>
      </c>
      <c r="D772">
        <v>0</v>
      </c>
      <c r="E772" t="s">
        <v>212</v>
      </c>
      <c r="F772" t="s">
        <v>215</v>
      </c>
    </row>
    <row r="773" spans="1:6" x14ac:dyDescent="0.3">
      <c r="A773">
        <v>770</v>
      </c>
      <c r="B773" t="s">
        <v>217</v>
      </c>
      <c r="C773">
        <v>5011.5</v>
      </c>
      <c r="D773">
        <v>0</v>
      </c>
      <c r="E773" t="s">
        <v>212</v>
      </c>
      <c r="F773" t="s">
        <v>215</v>
      </c>
    </row>
    <row r="774" spans="1:6" x14ac:dyDescent="0.3">
      <c r="A774">
        <v>771</v>
      </c>
      <c r="B774" t="s">
        <v>217</v>
      </c>
      <c r="C774">
        <v>5011.5</v>
      </c>
      <c r="D774">
        <v>0</v>
      </c>
      <c r="E774" t="s">
        <v>212</v>
      </c>
      <c r="F774" t="s">
        <v>215</v>
      </c>
    </row>
    <row r="775" spans="1:6" x14ac:dyDescent="0.3">
      <c r="A775">
        <v>772</v>
      </c>
      <c r="B775" t="s">
        <v>217</v>
      </c>
      <c r="C775">
        <v>5530</v>
      </c>
      <c r="D775">
        <v>0</v>
      </c>
      <c r="E775" t="s">
        <v>212</v>
      </c>
      <c r="F775" t="s">
        <v>215</v>
      </c>
    </row>
    <row r="776" spans="1:6" x14ac:dyDescent="0.3">
      <c r="A776">
        <v>773</v>
      </c>
      <c r="B776" t="s">
        <v>217</v>
      </c>
      <c r="C776">
        <v>5534</v>
      </c>
      <c r="D776">
        <v>0</v>
      </c>
      <c r="E776" t="s">
        <v>212</v>
      </c>
      <c r="F776" t="s">
        <v>215</v>
      </c>
    </row>
    <row r="777" spans="1:6" x14ac:dyDescent="0.3">
      <c r="A777">
        <v>774</v>
      </c>
      <c r="B777" t="s">
        <v>217</v>
      </c>
      <c r="C777">
        <v>5530</v>
      </c>
      <c r="D777">
        <v>0</v>
      </c>
      <c r="E777" t="s">
        <v>212</v>
      </c>
      <c r="F777" t="s">
        <v>215</v>
      </c>
    </row>
    <row r="778" spans="1:6" x14ac:dyDescent="0.3">
      <c r="A778">
        <v>775</v>
      </c>
      <c r="B778" t="s">
        <v>217</v>
      </c>
      <c r="C778">
        <v>5530</v>
      </c>
      <c r="D778">
        <v>0</v>
      </c>
      <c r="E778" t="s">
        <v>212</v>
      </c>
      <c r="F778" t="s">
        <v>215</v>
      </c>
    </row>
    <row r="779" spans="1:6" x14ac:dyDescent="0.3">
      <c r="A779">
        <v>776</v>
      </c>
      <c r="B779" t="s">
        <v>217</v>
      </c>
      <c r="C779">
        <v>5530</v>
      </c>
      <c r="D779">
        <v>0</v>
      </c>
      <c r="E779" t="s">
        <v>212</v>
      </c>
      <c r="F779" t="s">
        <v>215</v>
      </c>
    </row>
    <row r="780" spans="1:6" x14ac:dyDescent="0.3">
      <c r="A780">
        <v>777</v>
      </c>
      <c r="B780" t="s">
        <v>217</v>
      </c>
      <c r="C780">
        <v>5011.5</v>
      </c>
      <c r="D780">
        <v>0</v>
      </c>
      <c r="E780" t="s">
        <v>212</v>
      </c>
      <c r="F780" t="s">
        <v>215</v>
      </c>
    </row>
    <row r="781" spans="1:6" x14ac:dyDescent="0.3">
      <c r="A781">
        <v>778</v>
      </c>
      <c r="B781" t="s">
        <v>217</v>
      </c>
      <c r="C781">
        <v>5011.5</v>
      </c>
      <c r="D781">
        <v>0</v>
      </c>
      <c r="E781" t="s">
        <v>212</v>
      </c>
      <c r="F781" t="s">
        <v>215</v>
      </c>
    </row>
    <row r="782" spans="1:6" x14ac:dyDescent="0.3">
      <c r="A782">
        <v>779</v>
      </c>
      <c r="B782" t="s">
        <v>217</v>
      </c>
      <c r="C782">
        <v>5530</v>
      </c>
      <c r="D782">
        <v>0</v>
      </c>
      <c r="E782" t="s">
        <v>212</v>
      </c>
      <c r="F782" t="s">
        <v>215</v>
      </c>
    </row>
    <row r="783" spans="1:6" x14ac:dyDescent="0.3">
      <c r="A783">
        <v>780</v>
      </c>
      <c r="B783" t="s">
        <v>217</v>
      </c>
      <c r="C783">
        <v>5530</v>
      </c>
      <c r="D783">
        <v>0</v>
      </c>
      <c r="E783" t="s">
        <v>212</v>
      </c>
      <c r="F783" t="s">
        <v>215</v>
      </c>
    </row>
    <row r="784" spans="1:6" x14ac:dyDescent="0.3">
      <c r="A784">
        <v>781</v>
      </c>
      <c r="B784" t="s">
        <v>217</v>
      </c>
      <c r="C784">
        <v>5530</v>
      </c>
      <c r="D784">
        <v>0</v>
      </c>
      <c r="E784" t="s">
        <v>212</v>
      </c>
      <c r="F784" t="s">
        <v>215</v>
      </c>
    </row>
    <row r="785" spans="1:6" x14ac:dyDescent="0.3">
      <c r="A785">
        <v>782</v>
      </c>
      <c r="B785" t="s">
        <v>217</v>
      </c>
      <c r="C785">
        <v>5530</v>
      </c>
      <c r="D785">
        <v>0</v>
      </c>
      <c r="E785" t="s">
        <v>212</v>
      </c>
      <c r="F785" t="s">
        <v>215</v>
      </c>
    </row>
    <row r="786" spans="1:6" x14ac:dyDescent="0.3">
      <c r="A786">
        <v>783</v>
      </c>
      <c r="B786" t="s">
        <v>217</v>
      </c>
      <c r="C786">
        <v>5011.5</v>
      </c>
      <c r="D786">
        <v>0</v>
      </c>
      <c r="E786" t="s">
        <v>212</v>
      </c>
      <c r="F786" t="s">
        <v>215</v>
      </c>
    </row>
    <row r="787" spans="1:6" x14ac:dyDescent="0.3">
      <c r="A787">
        <v>784</v>
      </c>
      <c r="B787" t="s">
        <v>217</v>
      </c>
      <c r="C787">
        <v>5530</v>
      </c>
      <c r="D787">
        <v>0</v>
      </c>
      <c r="E787" t="s">
        <v>212</v>
      </c>
      <c r="F787" t="s">
        <v>215</v>
      </c>
    </row>
    <row r="788" spans="1:6" x14ac:dyDescent="0.3">
      <c r="A788">
        <v>785</v>
      </c>
      <c r="B788" t="s">
        <v>217</v>
      </c>
      <c r="C788">
        <v>5011.5</v>
      </c>
      <c r="D788">
        <v>0</v>
      </c>
      <c r="E788" t="s">
        <v>212</v>
      </c>
      <c r="F788" t="s">
        <v>215</v>
      </c>
    </row>
    <row r="789" spans="1:6" x14ac:dyDescent="0.3">
      <c r="A789">
        <v>786</v>
      </c>
      <c r="B789" t="s">
        <v>217</v>
      </c>
      <c r="C789">
        <v>5530</v>
      </c>
      <c r="D789">
        <v>0</v>
      </c>
      <c r="E789" t="s">
        <v>212</v>
      </c>
      <c r="F789" t="s">
        <v>215</v>
      </c>
    </row>
    <row r="790" spans="1:6" x14ac:dyDescent="0.3">
      <c r="A790">
        <v>787</v>
      </c>
      <c r="B790" t="s">
        <v>217</v>
      </c>
      <c r="C790">
        <v>5011.5</v>
      </c>
      <c r="D790">
        <v>0</v>
      </c>
      <c r="E790" t="s">
        <v>212</v>
      </c>
      <c r="F790" t="s">
        <v>215</v>
      </c>
    </row>
    <row r="791" spans="1:6" x14ac:dyDescent="0.3">
      <c r="A791">
        <v>788</v>
      </c>
      <c r="B791" t="s">
        <v>217</v>
      </c>
      <c r="C791">
        <v>5530</v>
      </c>
      <c r="D791">
        <v>0</v>
      </c>
      <c r="E791" t="s">
        <v>212</v>
      </c>
      <c r="F791" t="s">
        <v>215</v>
      </c>
    </row>
    <row r="792" spans="1:6" x14ac:dyDescent="0.3">
      <c r="A792">
        <v>789</v>
      </c>
      <c r="B792" t="s">
        <v>217</v>
      </c>
      <c r="C792">
        <v>5011.5</v>
      </c>
      <c r="D792">
        <v>0</v>
      </c>
      <c r="E792" t="s">
        <v>212</v>
      </c>
      <c r="F792" t="s">
        <v>215</v>
      </c>
    </row>
    <row r="793" spans="1:6" x14ac:dyDescent="0.3">
      <c r="A793">
        <v>790</v>
      </c>
      <c r="B793" t="s">
        <v>217</v>
      </c>
      <c r="C793">
        <v>5011.5</v>
      </c>
      <c r="D793">
        <v>0</v>
      </c>
      <c r="E793" t="s">
        <v>212</v>
      </c>
      <c r="F793" t="s">
        <v>215</v>
      </c>
    </row>
    <row r="794" spans="1:6" x14ac:dyDescent="0.3">
      <c r="A794">
        <v>791</v>
      </c>
      <c r="B794" t="s">
        <v>217</v>
      </c>
      <c r="C794">
        <v>5530</v>
      </c>
      <c r="D794">
        <v>0</v>
      </c>
      <c r="E794" t="s">
        <v>212</v>
      </c>
      <c r="F794" t="s">
        <v>215</v>
      </c>
    </row>
    <row r="795" spans="1:6" x14ac:dyDescent="0.3">
      <c r="A795">
        <v>792</v>
      </c>
      <c r="B795" t="s">
        <v>217</v>
      </c>
      <c r="C795">
        <v>5011.5</v>
      </c>
      <c r="D795">
        <v>0</v>
      </c>
      <c r="E795" t="s">
        <v>212</v>
      </c>
      <c r="F795" t="s">
        <v>215</v>
      </c>
    </row>
    <row r="796" spans="1:6" x14ac:dyDescent="0.3">
      <c r="A796">
        <v>793</v>
      </c>
      <c r="B796" t="s">
        <v>217</v>
      </c>
      <c r="C796">
        <v>5530</v>
      </c>
      <c r="D796">
        <v>0</v>
      </c>
      <c r="E796" t="s">
        <v>212</v>
      </c>
      <c r="F796" t="s">
        <v>215</v>
      </c>
    </row>
    <row r="797" spans="1:6" x14ac:dyDescent="0.3">
      <c r="A797">
        <v>794</v>
      </c>
      <c r="B797" t="s">
        <v>217</v>
      </c>
      <c r="C797">
        <v>5011.5</v>
      </c>
      <c r="D797">
        <v>0</v>
      </c>
      <c r="E797" t="s">
        <v>212</v>
      </c>
      <c r="F797" t="s">
        <v>215</v>
      </c>
    </row>
    <row r="798" spans="1:6" x14ac:dyDescent="0.3">
      <c r="A798">
        <v>795</v>
      </c>
      <c r="B798" t="s">
        <v>217</v>
      </c>
      <c r="C798">
        <v>5530</v>
      </c>
      <c r="D798">
        <v>0</v>
      </c>
      <c r="E798" t="s">
        <v>212</v>
      </c>
      <c r="F798" t="s">
        <v>215</v>
      </c>
    </row>
    <row r="799" spans="1:6" x14ac:dyDescent="0.3">
      <c r="A799">
        <v>796</v>
      </c>
      <c r="B799" t="s">
        <v>217</v>
      </c>
      <c r="C799">
        <v>5011.5</v>
      </c>
      <c r="D799">
        <v>0</v>
      </c>
      <c r="E799" t="s">
        <v>212</v>
      </c>
      <c r="F799" t="s">
        <v>215</v>
      </c>
    </row>
    <row r="800" spans="1:6" x14ac:dyDescent="0.3">
      <c r="A800">
        <v>797</v>
      </c>
      <c r="B800" t="s">
        <v>217</v>
      </c>
      <c r="C800">
        <v>5530</v>
      </c>
      <c r="D800">
        <v>0</v>
      </c>
      <c r="E800" t="s">
        <v>212</v>
      </c>
      <c r="F800" t="s">
        <v>215</v>
      </c>
    </row>
    <row r="801" spans="1:6" x14ac:dyDescent="0.3">
      <c r="A801">
        <v>798</v>
      </c>
      <c r="B801" t="s">
        <v>217</v>
      </c>
      <c r="C801">
        <v>5530</v>
      </c>
      <c r="D801">
        <v>0</v>
      </c>
      <c r="E801" t="s">
        <v>212</v>
      </c>
      <c r="F801" t="s">
        <v>215</v>
      </c>
    </row>
    <row r="802" spans="1:6" x14ac:dyDescent="0.3">
      <c r="A802">
        <v>799</v>
      </c>
      <c r="B802" t="s">
        <v>217</v>
      </c>
      <c r="C802">
        <v>5534</v>
      </c>
      <c r="D802">
        <v>0</v>
      </c>
      <c r="E802" t="s">
        <v>212</v>
      </c>
      <c r="F802" t="s">
        <v>215</v>
      </c>
    </row>
    <row r="803" spans="1:6" x14ac:dyDescent="0.3">
      <c r="A803">
        <v>800</v>
      </c>
      <c r="B803" t="s">
        <v>217</v>
      </c>
      <c r="C803">
        <v>5011.5</v>
      </c>
      <c r="D803">
        <v>0</v>
      </c>
      <c r="E803" t="s">
        <v>212</v>
      </c>
      <c r="F803" t="s">
        <v>215</v>
      </c>
    </row>
    <row r="804" spans="1:6" x14ac:dyDescent="0.3">
      <c r="A804">
        <v>801</v>
      </c>
      <c r="B804" t="s">
        <v>217</v>
      </c>
      <c r="C804">
        <v>5530</v>
      </c>
      <c r="D804">
        <v>0</v>
      </c>
      <c r="E804" t="s">
        <v>212</v>
      </c>
      <c r="F804" t="s">
        <v>215</v>
      </c>
    </row>
    <row r="805" spans="1:6" x14ac:dyDescent="0.3">
      <c r="A805">
        <v>802</v>
      </c>
      <c r="B805" t="s">
        <v>217</v>
      </c>
      <c r="C805">
        <v>5530</v>
      </c>
      <c r="D805">
        <v>0</v>
      </c>
      <c r="E805" t="s">
        <v>212</v>
      </c>
      <c r="F805" t="s">
        <v>215</v>
      </c>
    </row>
    <row r="806" spans="1:6" x14ac:dyDescent="0.3">
      <c r="A806">
        <v>803</v>
      </c>
      <c r="B806" t="s">
        <v>217</v>
      </c>
      <c r="C806">
        <v>5011.5</v>
      </c>
      <c r="D806">
        <v>0</v>
      </c>
      <c r="E806" t="s">
        <v>212</v>
      </c>
      <c r="F806" t="s">
        <v>215</v>
      </c>
    </row>
    <row r="807" spans="1:6" x14ac:dyDescent="0.3">
      <c r="A807">
        <v>804</v>
      </c>
      <c r="B807" t="s">
        <v>217</v>
      </c>
      <c r="C807">
        <v>5530</v>
      </c>
      <c r="D807">
        <v>0</v>
      </c>
      <c r="E807" t="s">
        <v>212</v>
      </c>
      <c r="F807" t="s">
        <v>215</v>
      </c>
    </row>
    <row r="808" spans="1:6" x14ac:dyDescent="0.3">
      <c r="A808">
        <v>805</v>
      </c>
      <c r="B808" t="s">
        <v>217</v>
      </c>
      <c r="C808">
        <v>5011.5</v>
      </c>
      <c r="D808">
        <v>0</v>
      </c>
      <c r="E808" t="s">
        <v>212</v>
      </c>
      <c r="F808" t="s">
        <v>215</v>
      </c>
    </row>
    <row r="809" spans="1:6" x14ac:dyDescent="0.3">
      <c r="A809">
        <v>806</v>
      </c>
      <c r="B809" t="s">
        <v>217</v>
      </c>
      <c r="C809">
        <v>5530</v>
      </c>
      <c r="D809">
        <v>0</v>
      </c>
      <c r="E809" t="s">
        <v>212</v>
      </c>
      <c r="F809" t="s">
        <v>215</v>
      </c>
    </row>
    <row r="810" spans="1:6" x14ac:dyDescent="0.3">
      <c r="A810">
        <v>807</v>
      </c>
      <c r="B810" t="s">
        <v>217</v>
      </c>
      <c r="C810">
        <v>5530</v>
      </c>
      <c r="D810">
        <v>0</v>
      </c>
      <c r="E810" t="s">
        <v>212</v>
      </c>
      <c r="F810" t="s">
        <v>215</v>
      </c>
    </row>
    <row r="811" spans="1:6" x14ac:dyDescent="0.3">
      <c r="A811">
        <v>808</v>
      </c>
      <c r="B811" t="s">
        <v>217</v>
      </c>
      <c r="C811">
        <v>5530</v>
      </c>
      <c r="D811">
        <v>0</v>
      </c>
      <c r="E811" t="s">
        <v>212</v>
      </c>
      <c r="F811" t="s">
        <v>215</v>
      </c>
    </row>
    <row r="812" spans="1:6" x14ac:dyDescent="0.3">
      <c r="A812">
        <v>809</v>
      </c>
      <c r="B812" t="s">
        <v>217</v>
      </c>
      <c r="C812">
        <v>5530</v>
      </c>
      <c r="D812">
        <v>0</v>
      </c>
      <c r="E812" t="s">
        <v>212</v>
      </c>
      <c r="F812" t="s">
        <v>215</v>
      </c>
    </row>
    <row r="813" spans="1:6" x14ac:dyDescent="0.3">
      <c r="A813">
        <v>810</v>
      </c>
      <c r="B813" t="s">
        <v>217</v>
      </c>
      <c r="C813">
        <v>5530</v>
      </c>
      <c r="D813">
        <v>0</v>
      </c>
      <c r="E813" t="s">
        <v>212</v>
      </c>
      <c r="F813" t="s">
        <v>215</v>
      </c>
    </row>
    <row r="814" spans="1:6" x14ac:dyDescent="0.3">
      <c r="A814">
        <v>811</v>
      </c>
      <c r="B814" t="s">
        <v>217</v>
      </c>
      <c r="C814">
        <v>5530</v>
      </c>
      <c r="D814">
        <v>0</v>
      </c>
      <c r="E814" t="s">
        <v>212</v>
      </c>
      <c r="F814" t="s">
        <v>215</v>
      </c>
    </row>
    <row r="815" spans="1:6" x14ac:dyDescent="0.3">
      <c r="A815">
        <v>812</v>
      </c>
      <c r="B815" t="s">
        <v>217</v>
      </c>
      <c r="C815">
        <v>5011.5</v>
      </c>
      <c r="D815">
        <v>0</v>
      </c>
      <c r="E815" t="s">
        <v>212</v>
      </c>
      <c r="F815" t="s">
        <v>215</v>
      </c>
    </row>
    <row r="816" spans="1:6" x14ac:dyDescent="0.3">
      <c r="A816">
        <v>813</v>
      </c>
      <c r="B816" t="s">
        <v>217</v>
      </c>
      <c r="C816">
        <v>5534</v>
      </c>
      <c r="D816">
        <v>0</v>
      </c>
      <c r="E816" t="s">
        <v>212</v>
      </c>
      <c r="F816" t="s">
        <v>215</v>
      </c>
    </row>
    <row r="817" spans="1:6" x14ac:dyDescent="0.3">
      <c r="A817">
        <v>814</v>
      </c>
      <c r="B817" t="s">
        <v>217</v>
      </c>
      <c r="C817">
        <v>5530</v>
      </c>
      <c r="D817">
        <v>0</v>
      </c>
      <c r="E817" t="s">
        <v>212</v>
      </c>
      <c r="F817" t="s">
        <v>215</v>
      </c>
    </row>
    <row r="818" spans="1:6" x14ac:dyDescent="0.3">
      <c r="A818">
        <v>815</v>
      </c>
      <c r="B818" t="s">
        <v>217</v>
      </c>
      <c r="C818">
        <v>5530</v>
      </c>
      <c r="D818">
        <v>0</v>
      </c>
      <c r="E818" t="s">
        <v>212</v>
      </c>
      <c r="F818" t="s">
        <v>215</v>
      </c>
    </row>
    <row r="819" spans="1:6" x14ac:dyDescent="0.3">
      <c r="A819">
        <v>816</v>
      </c>
      <c r="B819" t="s">
        <v>217</v>
      </c>
      <c r="C819">
        <v>5530</v>
      </c>
      <c r="D819">
        <v>0</v>
      </c>
      <c r="E819" t="s">
        <v>212</v>
      </c>
      <c r="F819" t="s">
        <v>215</v>
      </c>
    </row>
    <row r="820" spans="1:6" x14ac:dyDescent="0.3">
      <c r="A820">
        <v>817</v>
      </c>
      <c r="B820" t="s">
        <v>217</v>
      </c>
      <c r="C820">
        <v>5530</v>
      </c>
      <c r="D820">
        <v>0</v>
      </c>
      <c r="E820" t="s">
        <v>212</v>
      </c>
      <c r="F820" t="s">
        <v>215</v>
      </c>
    </row>
    <row r="821" spans="1:6" x14ac:dyDescent="0.3">
      <c r="A821">
        <v>818</v>
      </c>
      <c r="B821" t="s">
        <v>217</v>
      </c>
      <c r="C821">
        <v>18064.669999999998</v>
      </c>
      <c r="D821">
        <v>0</v>
      </c>
      <c r="E821" t="s">
        <v>212</v>
      </c>
      <c r="F821" t="s">
        <v>215</v>
      </c>
    </row>
    <row r="822" spans="1:6" x14ac:dyDescent="0.3">
      <c r="A822">
        <v>819</v>
      </c>
      <c r="B822" t="s">
        <v>217</v>
      </c>
      <c r="C822">
        <v>5011.5</v>
      </c>
      <c r="D822">
        <v>0</v>
      </c>
      <c r="E822" t="s">
        <v>212</v>
      </c>
      <c r="F822" t="s">
        <v>215</v>
      </c>
    </row>
    <row r="823" spans="1:6" x14ac:dyDescent="0.3">
      <c r="A823">
        <v>820</v>
      </c>
      <c r="B823" t="s">
        <v>217</v>
      </c>
      <c r="C823">
        <v>5011.5</v>
      </c>
      <c r="D823">
        <v>0</v>
      </c>
      <c r="E823" t="s">
        <v>212</v>
      </c>
      <c r="F823" t="s">
        <v>215</v>
      </c>
    </row>
    <row r="824" spans="1:6" x14ac:dyDescent="0.3">
      <c r="A824">
        <v>821</v>
      </c>
      <c r="B824" t="s">
        <v>217</v>
      </c>
      <c r="C824">
        <v>5530</v>
      </c>
      <c r="D824">
        <v>0</v>
      </c>
      <c r="E824" t="s">
        <v>212</v>
      </c>
      <c r="F824" t="s">
        <v>215</v>
      </c>
    </row>
    <row r="825" spans="1:6" x14ac:dyDescent="0.3">
      <c r="A825">
        <v>822</v>
      </c>
      <c r="B825" t="s">
        <v>217</v>
      </c>
      <c r="C825">
        <v>5534</v>
      </c>
      <c r="D825">
        <v>0</v>
      </c>
      <c r="E825" t="s">
        <v>212</v>
      </c>
      <c r="F825" t="s">
        <v>215</v>
      </c>
    </row>
    <row r="826" spans="1:6" x14ac:dyDescent="0.3">
      <c r="A826">
        <v>823</v>
      </c>
      <c r="B826" t="s">
        <v>217</v>
      </c>
      <c r="C826">
        <v>5530</v>
      </c>
      <c r="D826">
        <v>0</v>
      </c>
      <c r="E826" t="s">
        <v>212</v>
      </c>
      <c r="F826" t="s">
        <v>215</v>
      </c>
    </row>
    <row r="827" spans="1:6" x14ac:dyDescent="0.3">
      <c r="A827">
        <v>824</v>
      </c>
      <c r="B827" t="s">
        <v>217</v>
      </c>
      <c r="C827">
        <v>5530</v>
      </c>
      <c r="D827">
        <v>0</v>
      </c>
      <c r="E827" t="s">
        <v>212</v>
      </c>
      <c r="F827" t="s">
        <v>215</v>
      </c>
    </row>
    <row r="828" spans="1:6" x14ac:dyDescent="0.3">
      <c r="A828">
        <v>825</v>
      </c>
      <c r="B828" t="s">
        <v>217</v>
      </c>
      <c r="C828">
        <v>5011.5</v>
      </c>
      <c r="D828">
        <v>0</v>
      </c>
      <c r="E828" t="s">
        <v>212</v>
      </c>
      <c r="F828" t="s">
        <v>215</v>
      </c>
    </row>
    <row r="829" spans="1:6" x14ac:dyDescent="0.3">
      <c r="A829">
        <v>826</v>
      </c>
      <c r="B829" t="s">
        <v>217</v>
      </c>
      <c r="C829">
        <v>5530</v>
      </c>
      <c r="D829">
        <v>0</v>
      </c>
      <c r="E829" t="s">
        <v>212</v>
      </c>
      <c r="F829" t="s">
        <v>215</v>
      </c>
    </row>
    <row r="830" spans="1:6" x14ac:dyDescent="0.3">
      <c r="A830">
        <v>827</v>
      </c>
      <c r="B830" t="s">
        <v>217</v>
      </c>
      <c r="C830">
        <v>5011.5</v>
      </c>
      <c r="D830">
        <v>0</v>
      </c>
      <c r="E830" t="s">
        <v>212</v>
      </c>
      <c r="F830" t="s">
        <v>215</v>
      </c>
    </row>
    <row r="831" spans="1:6" x14ac:dyDescent="0.3">
      <c r="A831">
        <v>828</v>
      </c>
      <c r="B831" t="s">
        <v>217</v>
      </c>
      <c r="C831">
        <v>5530</v>
      </c>
      <c r="D831">
        <v>0</v>
      </c>
      <c r="E831" t="s">
        <v>212</v>
      </c>
      <c r="F831" t="s">
        <v>215</v>
      </c>
    </row>
    <row r="832" spans="1:6" x14ac:dyDescent="0.3">
      <c r="A832">
        <v>829</v>
      </c>
      <c r="B832" t="s">
        <v>217</v>
      </c>
      <c r="C832">
        <v>5530</v>
      </c>
      <c r="D832">
        <v>0</v>
      </c>
      <c r="E832" t="s">
        <v>212</v>
      </c>
      <c r="F832" t="s">
        <v>215</v>
      </c>
    </row>
    <row r="833" spans="1:6" x14ac:dyDescent="0.3">
      <c r="A833">
        <v>830</v>
      </c>
      <c r="B833" t="s">
        <v>217</v>
      </c>
      <c r="C833">
        <v>5011.5</v>
      </c>
      <c r="D833">
        <v>0</v>
      </c>
      <c r="E833" t="s">
        <v>212</v>
      </c>
      <c r="F833" t="s">
        <v>215</v>
      </c>
    </row>
    <row r="834" spans="1:6" x14ac:dyDescent="0.3">
      <c r="A834">
        <v>831</v>
      </c>
      <c r="B834" t="s">
        <v>217</v>
      </c>
      <c r="C834">
        <v>5898.67</v>
      </c>
      <c r="D834">
        <v>0</v>
      </c>
      <c r="E834" t="s">
        <v>212</v>
      </c>
      <c r="F834" t="s">
        <v>215</v>
      </c>
    </row>
    <row r="835" spans="1:6" x14ac:dyDescent="0.3">
      <c r="A835">
        <v>832</v>
      </c>
      <c r="B835" t="s">
        <v>217</v>
      </c>
      <c r="C835">
        <v>5011.5</v>
      </c>
      <c r="D835">
        <v>0</v>
      </c>
      <c r="E835" t="s">
        <v>212</v>
      </c>
      <c r="F835" t="s">
        <v>215</v>
      </c>
    </row>
    <row r="836" spans="1:6" x14ac:dyDescent="0.3">
      <c r="A836">
        <v>833</v>
      </c>
      <c r="B836" t="s">
        <v>217</v>
      </c>
      <c r="C836">
        <v>5534</v>
      </c>
      <c r="D836">
        <v>0</v>
      </c>
      <c r="E836" t="s">
        <v>212</v>
      </c>
      <c r="F836" t="s">
        <v>215</v>
      </c>
    </row>
    <row r="837" spans="1:6" x14ac:dyDescent="0.3">
      <c r="A837">
        <v>834</v>
      </c>
      <c r="B837" t="s">
        <v>217</v>
      </c>
      <c r="C837">
        <v>5530</v>
      </c>
      <c r="D837">
        <v>0</v>
      </c>
      <c r="E837" t="s">
        <v>212</v>
      </c>
      <c r="F837" t="s">
        <v>215</v>
      </c>
    </row>
    <row r="838" spans="1:6" x14ac:dyDescent="0.3">
      <c r="A838">
        <v>835</v>
      </c>
      <c r="B838" t="s">
        <v>217</v>
      </c>
      <c r="C838">
        <v>5530</v>
      </c>
      <c r="D838">
        <v>0</v>
      </c>
      <c r="E838" t="s">
        <v>212</v>
      </c>
      <c r="F838" t="s">
        <v>215</v>
      </c>
    </row>
    <row r="839" spans="1:6" x14ac:dyDescent="0.3">
      <c r="A839">
        <v>836</v>
      </c>
      <c r="B839" t="s">
        <v>217</v>
      </c>
      <c r="C839">
        <v>5530</v>
      </c>
      <c r="D839">
        <v>0</v>
      </c>
      <c r="E839" t="s">
        <v>212</v>
      </c>
      <c r="F839" t="s">
        <v>215</v>
      </c>
    </row>
    <row r="840" spans="1:6" x14ac:dyDescent="0.3">
      <c r="A840">
        <v>837</v>
      </c>
      <c r="B840" t="s">
        <v>217</v>
      </c>
      <c r="C840">
        <v>5011.5</v>
      </c>
      <c r="D840">
        <v>0</v>
      </c>
      <c r="E840" t="s">
        <v>212</v>
      </c>
      <c r="F840" t="s">
        <v>215</v>
      </c>
    </row>
    <row r="841" spans="1:6" x14ac:dyDescent="0.3">
      <c r="A841">
        <v>838</v>
      </c>
      <c r="B841" t="s">
        <v>217</v>
      </c>
      <c r="C841">
        <v>5011.5</v>
      </c>
      <c r="D841">
        <v>0</v>
      </c>
      <c r="E841" t="s">
        <v>212</v>
      </c>
      <c r="F841" t="s">
        <v>215</v>
      </c>
    </row>
    <row r="842" spans="1:6" x14ac:dyDescent="0.3">
      <c r="A842">
        <v>839</v>
      </c>
      <c r="B842" t="s">
        <v>217</v>
      </c>
      <c r="C842">
        <v>5011.5</v>
      </c>
      <c r="D842">
        <v>0</v>
      </c>
      <c r="E842" t="s">
        <v>212</v>
      </c>
      <c r="F842" t="s">
        <v>215</v>
      </c>
    </row>
    <row r="843" spans="1:6" x14ac:dyDescent="0.3">
      <c r="A843">
        <v>840</v>
      </c>
      <c r="B843" t="s">
        <v>217</v>
      </c>
      <c r="C843">
        <v>5530</v>
      </c>
      <c r="D843">
        <v>0</v>
      </c>
      <c r="E843" t="s">
        <v>212</v>
      </c>
      <c r="F843" t="s">
        <v>215</v>
      </c>
    </row>
    <row r="844" spans="1:6" x14ac:dyDescent="0.3">
      <c r="A844">
        <v>841</v>
      </c>
      <c r="B844" t="s">
        <v>217</v>
      </c>
      <c r="C844">
        <v>5011.5</v>
      </c>
      <c r="D844">
        <v>0</v>
      </c>
      <c r="E844" t="s">
        <v>212</v>
      </c>
      <c r="F844" t="s">
        <v>215</v>
      </c>
    </row>
    <row r="845" spans="1:6" x14ac:dyDescent="0.3">
      <c r="A845">
        <v>842</v>
      </c>
      <c r="B845" t="s">
        <v>217</v>
      </c>
      <c r="C845">
        <v>5011.5</v>
      </c>
      <c r="D845">
        <v>0</v>
      </c>
      <c r="E845" t="s">
        <v>212</v>
      </c>
      <c r="F845" t="s">
        <v>215</v>
      </c>
    </row>
    <row r="846" spans="1:6" x14ac:dyDescent="0.3">
      <c r="A846">
        <v>843</v>
      </c>
      <c r="B846" t="s">
        <v>217</v>
      </c>
      <c r="C846">
        <v>5530</v>
      </c>
      <c r="D846">
        <v>0</v>
      </c>
      <c r="E846" t="s">
        <v>212</v>
      </c>
      <c r="F846" t="s">
        <v>215</v>
      </c>
    </row>
    <row r="847" spans="1:6" x14ac:dyDescent="0.3">
      <c r="A847">
        <v>844</v>
      </c>
      <c r="B847" t="s">
        <v>217</v>
      </c>
      <c r="C847">
        <v>5011.5</v>
      </c>
      <c r="D847">
        <v>0</v>
      </c>
      <c r="E847" t="s">
        <v>212</v>
      </c>
      <c r="F847" t="s">
        <v>215</v>
      </c>
    </row>
    <row r="848" spans="1:6" x14ac:dyDescent="0.3">
      <c r="A848">
        <v>845</v>
      </c>
      <c r="B848" t="s">
        <v>217</v>
      </c>
      <c r="C848">
        <v>5011.5</v>
      </c>
      <c r="D848">
        <v>0</v>
      </c>
      <c r="E848" t="s">
        <v>212</v>
      </c>
      <c r="F848" t="s">
        <v>215</v>
      </c>
    </row>
    <row r="849" spans="1:6" x14ac:dyDescent="0.3">
      <c r="A849">
        <v>846</v>
      </c>
      <c r="B849" t="s">
        <v>217</v>
      </c>
      <c r="C849">
        <v>5530</v>
      </c>
      <c r="D849">
        <v>0</v>
      </c>
      <c r="E849" t="s">
        <v>212</v>
      </c>
      <c r="F849" t="s">
        <v>215</v>
      </c>
    </row>
    <row r="850" spans="1:6" x14ac:dyDescent="0.3">
      <c r="A850">
        <v>847</v>
      </c>
      <c r="B850" t="s">
        <v>217</v>
      </c>
      <c r="C850">
        <v>5530</v>
      </c>
      <c r="D850">
        <v>0</v>
      </c>
      <c r="E850" t="s">
        <v>212</v>
      </c>
      <c r="F850" t="s">
        <v>215</v>
      </c>
    </row>
    <row r="851" spans="1:6" x14ac:dyDescent="0.3">
      <c r="A851">
        <v>848</v>
      </c>
      <c r="B851" t="s">
        <v>217</v>
      </c>
      <c r="C851">
        <v>5530</v>
      </c>
      <c r="D851">
        <v>0</v>
      </c>
      <c r="E851" t="s">
        <v>212</v>
      </c>
      <c r="F851" t="s">
        <v>215</v>
      </c>
    </row>
    <row r="852" spans="1:6" x14ac:dyDescent="0.3">
      <c r="A852">
        <v>849</v>
      </c>
      <c r="B852" t="s">
        <v>217</v>
      </c>
      <c r="C852">
        <v>5011.5</v>
      </c>
      <c r="D852">
        <v>0</v>
      </c>
      <c r="E852" t="s">
        <v>212</v>
      </c>
      <c r="F852" t="s">
        <v>215</v>
      </c>
    </row>
    <row r="853" spans="1:6" x14ac:dyDescent="0.3">
      <c r="A853">
        <v>850</v>
      </c>
      <c r="B853" t="s">
        <v>217</v>
      </c>
      <c r="C853">
        <v>5530</v>
      </c>
      <c r="D853">
        <v>0</v>
      </c>
      <c r="E853" t="s">
        <v>212</v>
      </c>
      <c r="F853" t="s">
        <v>215</v>
      </c>
    </row>
    <row r="854" spans="1:6" x14ac:dyDescent="0.3">
      <c r="A854">
        <v>851</v>
      </c>
      <c r="B854" t="s">
        <v>217</v>
      </c>
      <c r="C854">
        <v>5011.5</v>
      </c>
      <c r="D854">
        <v>0</v>
      </c>
      <c r="E854" t="s">
        <v>212</v>
      </c>
      <c r="F854" t="s">
        <v>215</v>
      </c>
    </row>
    <row r="855" spans="1:6" x14ac:dyDescent="0.3">
      <c r="A855">
        <v>852</v>
      </c>
      <c r="B855" t="s">
        <v>217</v>
      </c>
      <c r="C855">
        <v>5534</v>
      </c>
      <c r="D855">
        <v>0</v>
      </c>
      <c r="E855" t="s">
        <v>212</v>
      </c>
      <c r="F855" t="s">
        <v>215</v>
      </c>
    </row>
    <row r="856" spans="1:6" x14ac:dyDescent="0.3">
      <c r="A856">
        <v>853</v>
      </c>
      <c r="B856" t="s">
        <v>217</v>
      </c>
      <c r="C856">
        <v>5530</v>
      </c>
      <c r="D856">
        <v>0</v>
      </c>
      <c r="E856" t="s">
        <v>212</v>
      </c>
      <c r="F856" t="s">
        <v>215</v>
      </c>
    </row>
    <row r="857" spans="1:6" x14ac:dyDescent="0.3">
      <c r="A857">
        <v>854</v>
      </c>
      <c r="B857" t="s">
        <v>217</v>
      </c>
      <c r="C857">
        <v>5011.5</v>
      </c>
      <c r="D857">
        <v>0</v>
      </c>
      <c r="E857" t="s">
        <v>212</v>
      </c>
      <c r="F857" t="s">
        <v>215</v>
      </c>
    </row>
    <row r="858" spans="1:6" x14ac:dyDescent="0.3">
      <c r="A858">
        <v>855</v>
      </c>
      <c r="B858" t="s">
        <v>217</v>
      </c>
      <c r="C858">
        <v>5011.5</v>
      </c>
      <c r="D858">
        <v>0</v>
      </c>
      <c r="E858" t="s">
        <v>212</v>
      </c>
      <c r="F858" t="s">
        <v>215</v>
      </c>
    </row>
    <row r="859" spans="1:6" x14ac:dyDescent="0.3">
      <c r="A859">
        <v>856</v>
      </c>
      <c r="B859" t="s">
        <v>217</v>
      </c>
      <c r="C859">
        <v>5530</v>
      </c>
      <c r="D859">
        <v>0</v>
      </c>
      <c r="E859" t="s">
        <v>212</v>
      </c>
      <c r="F859" t="s">
        <v>215</v>
      </c>
    </row>
    <row r="860" spans="1:6" x14ac:dyDescent="0.3">
      <c r="A860">
        <v>857</v>
      </c>
      <c r="B860" t="s">
        <v>217</v>
      </c>
      <c r="C860">
        <v>5530</v>
      </c>
      <c r="D860">
        <v>0</v>
      </c>
      <c r="E860" t="s">
        <v>212</v>
      </c>
      <c r="F860" t="s">
        <v>215</v>
      </c>
    </row>
    <row r="861" spans="1:6" x14ac:dyDescent="0.3">
      <c r="A861">
        <v>858</v>
      </c>
      <c r="B861" t="s">
        <v>217</v>
      </c>
      <c r="C861">
        <v>5011.5</v>
      </c>
      <c r="D861">
        <v>0</v>
      </c>
      <c r="E861" t="s">
        <v>212</v>
      </c>
      <c r="F861" t="s">
        <v>215</v>
      </c>
    </row>
    <row r="862" spans="1:6" x14ac:dyDescent="0.3">
      <c r="A862">
        <v>859</v>
      </c>
      <c r="B862" t="s">
        <v>217</v>
      </c>
      <c r="C862">
        <v>5530</v>
      </c>
      <c r="D862">
        <v>0</v>
      </c>
      <c r="E862" t="s">
        <v>212</v>
      </c>
      <c r="F862" t="s">
        <v>215</v>
      </c>
    </row>
    <row r="863" spans="1:6" x14ac:dyDescent="0.3">
      <c r="A863">
        <v>860</v>
      </c>
      <c r="B863" t="s">
        <v>217</v>
      </c>
      <c r="C863">
        <v>5534</v>
      </c>
      <c r="D863">
        <v>0</v>
      </c>
      <c r="E863" t="s">
        <v>212</v>
      </c>
      <c r="F863" t="s">
        <v>215</v>
      </c>
    </row>
    <row r="864" spans="1:6" x14ac:dyDescent="0.3">
      <c r="A864">
        <v>861</v>
      </c>
      <c r="B864" t="s">
        <v>217</v>
      </c>
      <c r="C864">
        <v>5530</v>
      </c>
      <c r="D864">
        <v>0</v>
      </c>
      <c r="E864" t="s">
        <v>212</v>
      </c>
      <c r="F864" t="s">
        <v>215</v>
      </c>
    </row>
    <row r="865" spans="1:6" x14ac:dyDescent="0.3">
      <c r="A865">
        <v>862</v>
      </c>
      <c r="B865" t="s">
        <v>217</v>
      </c>
      <c r="C865">
        <v>5530</v>
      </c>
      <c r="D865">
        <v>0</v>
      </c>
      <c r="E865" t="s">
        <v>212</v>
      </c>
      <c r="F865" t="s">
        <v>215</v>
      </c>
    </row>
    <row r="866" spans="1:6" x14ac:dyDescent="0.3">
      <c r="A866">
        <v>863</v>
      </c>
      <c r="B866" t="s">
        <v>217</v>
      </c>
      <c r="C866">
        <v>5530</v>
      </c>
      <c r="D866">
        <v>0</v>
      </c>
      <c r="E866" t="s">
        <v>212</v>
      </c>
      <c r="F866" t="s">
        <v>215</v>
      </c>
    </row>
    <row r="867" spans="1:6" x14ac:dyDescent="0.3">
      <c r="A867">
        <v>864</v>
      </c>
      <c r="B867" t="s">
        <v>217</v>
      </c>
      <c r="C867">
        <v>5530</v>
      </c>
      <c r="D867">
        <v>0</v>
      </c>
      <c r="E867" t="s">
        <v>212</v>
      </c>
      <c r="F867" t="s">
        <v>215</v>
      </c>
    </row>
    <row r="868" spans="1:6" x14ac:dyDescent="0.3">
      <c r="A868">
        <v>865</v>
      </c>
      <c r="B868" t="s">
        <v>217</v>
      </c>
      <c r="C868">
        <v>5530</v>
      </c>
      <c r="D868">
        <v>0</v>
      </c>
      <c r="E868" t="s">
        <v>212</v>
      </c>
      <c r="F868" t="s">
        <v>215</v>
      </c>
    </row>
    <row r="869" spans="1:6" x14ac:dyDescent="0.3">
      <c r="A869">
        <v>866</v>
      </c>
      <c r="B869" t="s">
        <v>217</v>
      </c>
      <c r="C869">
        <v>5011.5</v>
      </c>
      <c r="D869">
        <v>0</v>
      </c>
      <c r="E869" t="s">
        <v>212</v>
      </c>
      <c r="F869" t="s">
        <v>215</v>
      </c>
    </row>
    <row r="870" spans="1:6" x14ac:dyDescent="0.3">
      <c r="A870">
        <v>867</v>
      </c>
      <c r="B870" t="s">
        <v>217</v>
      </c>
      <c r="C870">
        <v>5534</v>
      </c>
      <c r="D870">
        <v>0</v>
      </c>
      <c r="E870" t="s">
        <v>212</v>
      </c>
      <c r="F870" t="s">
        <v>215</v>
      </c>
    </row>
    <row r="871" spans="1:6" x14ac:dyDescent="0.3">
      <c r="A871">
        <v>868</v>
      </c>
      <c r="B871" t="s">
        <v>217</v>
      </c>
      <c r="C871">
        <v>5011.5</v>
      </c>
      <c r="D871">
        <v>0</v>
      </c>
      <c r="E871" t="s">
        <v>212</v>
      </c>
      <c r="F871" t="s">
        <v>215</v>
      </c>
    </row>
    <row r="872" spans="1:6" x14ac:dyDescent="0.3">
      <c r="A872">
        <v>869</v>
      </c>
      <c r="B872" t="s">
        <v>217</v>
      </c>
      <c r="C872">
        <v>5530</v>
      </c>
      <c r="D872">
        <v>0</v>
      </c>
      <c r="E872" t="s">
        <v>212</v>
      </c>
      <c r="F872" t="s">
        <v>215</v>
      </c>
    </row>
    <row r="873" spans="1:6" x14ac:dyDescent="0.3">
      <c r="A873">
        <v>870</v>
      </c>
      <c r="B873" t="s">
        <v>217</v>
      </c>
      <c r="C873">
        <v>5011.5</v>
      </c>
      <c r="D873">
        <v>0</v>
      </c>
      <c r="E873" t="s">
        <v>212</v>
      </c>
      <c r="F873" t="s">
        <v>215</v>
      </c>
    </row>
    <row r="874" spans="1:6" x14ac:dyDescent="0.3">
      <c r="A874">
        <v>871</v>
      </c>
      <c r="B874" t="s">
        <v>217</v>
      </c>
      <c r="C874">
        <v>5530</v>
      </c>
      <c r="D874">
        <v>0</v>
      </c>
      <c r="E874" t="s">
        <v>212</v>
      </c>
      <c r="F874" t="s">
        <v>215</v>
      </c>
    </row>
    <row r="875" spans="1:6" x14ac:dyDescent="0.3">
      <c r="A875">
        <v>872</v>
      </c>
      <c r="B875" t="s">
        <v>217</v>
      </c>
      <c r="C875">
        <v>5011.5</v>
      </c>
      <c r="D875">
        <v>0</v>
      </c>
      <c r="E875" t="s">
        <v>212</v>
      </c>
      <c r="F875" t="s">
        <v>215</v>
      </c>
    </row>
    <row r="876" spans="1:6" x14ac:dyDescent="0.3">
      <c r="A876">
        <v>873</v>
      </c>
      <c r="B876" t="s">
        <v>217</v>
      </c>
      <c r="C876">
        <v>5011.5</v>
      </c>
      <c r="D876">
        <v>0</v>
      </c>
      <c r="E876" t="s">
        <v>212</v>
      </c>
      <c r="F876" t="s">
        <v>215</v>
      </c>
    </row>
    <row r="877" spans="1:6" x14ac:dyDescent="0.3">
      <c r="A877">
        <v>874</v>
      </c>
      <c r="B877" t="s">
        <v>217</v>
      </c>
      <c r="C877">
        <v>5530</v>
      </c>
      <c r="D877">
        <v>0</v>
      </c>
      <c r="E877" t="s">
        <v>212</v>
      </c>
      <c r="F877" t="s">
        <v>215</v>
      </c>
    </row>
    <row r="878" spans="1:6" x14ac:dyDescent="0.3">
      <c r="A878">
        <v>875</v>
      </c>
      <c r="B878" t="s">
        <v>217</v>
      </c>
      <c r="C878">
        <v>5011.5</v>
      </c>
      <c r="D878">
        <v>0</v>
      </c>
      <c r="E878" t="s">
        <v>212</v>
      </c>
      <c r="F878" t="s">
        <v>215</v>
      </c>
    </row>
    <row r="879" spans="1:6" x14ac:dyDescent="0.3">
      <c r="A879">
        <v>876</v>
      </c>
      <c r="B879" t="s">
        <v>217</v>
      </c>
      <c r="C879">
        <v>5530</v>
      </c>
      <c r="D879">
        <v>0</v>
      </c>
      <c r="E879" t="s">
        <v>212</v>
      </c>
      <c r="F879" t="s">
        <v>215</v>
      </c>
    </row>
    <row r="880" spans="1:6" x14ac:dyDescent="0.3">
      <c r="A880">
        <v>877</v>
      </c>
      <c r="B880" t="s">
        <v>217</v>
      </c>
      <c r="C880">
        <v>5534</v>
      </c>
      <c r="D880">
        <v>0</v>
      </c>
      <c r="E880" t="s">
        <v>212</v>
      </c>
      <c r="F880" t="s">
        <v>215</v>
      </c>
    </row>
    <row r="881" spans="1:6" x14ac:dyDescent="0.3">
      <c r="A881">
        <v>878</v>
      </c>
      <c r="B881" t="s">
        <v>217</v>
      </c>
      <c r="C881">
        <v>5530</v>
      </c>
      <c r="D881">
        <v>0</v>
      </c>
      <c r="E881" t="s">
        <v>212</v>
      </c>
      <c r="F881" t="s">
        <v>215</v>
      </c>
    </row>
    <row r="882" spans="1:6" x14ac:dyDescent="0.3">
      <c r="A882">
        <v>879</v>
      </c>
      <c r="B882" t="s">
        <v>217</v>
      </c>
      <c r="C882">
        <v>5011.5</v>
      </c>
      <c r="D882">
        <v>0</v>
      </c>
      <c r="E882" t="s">
        <v>212</v>
      </c>
      <c r="F882" t="s">
        <v>215</v>
      </c>
    </row>
    <row r="883" spans="1:6" x14ac:dyDescent="0.3">
      <c r="A883">
        <v>880</v>
      </c>
      <c r="B883" t="s">
        <v>217</v>
      </c>
      <c r="C883">
        <v>5530</v>
      </c>
      <c r="D883">
        <v>0</v>
      </c>
      <c r="E883" t="s">
        <v>212</v>
      </c>
      <c r="F883" t="s">
        <v>215</v>
      </c>
    </row>
    <row r="884" spans="1:6" x14ac:dyDescent="0.3">
      <c r="A884">
        <v>881</v>
      </c>
      <c r="B884" t="s">
        <v>217</v>
      </c>
      <c r="C884">
        <v>5530</v>
      </c>
      <c r="D884">
        <v>0</v>
      </c>
      <c r="E884" t="s">
        <v>212</v>
      </c>
      <c r="F884" t="s">
        <v>215</v>
      </c>
    </row>
    <row r="885" spans="1:6" x14ac:dyDescent="0.3">
      <c r="A885">
        <v>882</v>
      </c>
      <c r="B885" t="s">
        <v>217</v>
      </c>
      <c r="C885">
        <v>5011.5</v>
      </c>
      <c r="D885">
        <v>0</v>
      </c>
      <c r="E885" t="s">
        <v>212</v>
      </c>
      <c r="F885" t="s">
        <v>215</v>
      </c>
    </row>
    <row r="886" spans="1:6" x14ac:dyDescent="0.3">
      <c r="A886">
        <v>883</v>
      </c>
      <c r="B886" t="s">
        <v>217</v>
      </c>
      <c r="C886">
        <v>5530</v>
      </c>
      <c r="D886">
        <v>0</v>
      </c>
      <c r="E886" t="s">
        <v>212</v>
      </c>
      <c r="F886" t="s">
        <v>215</v>
      </c>
    </row>
    <row r="887" spans="1:6" x14ac:dyDescent="0.3">
      <c r="A887">
        <v>884</v>
      </c>
      <c r="B887" t="s">
        <v>217</v>
      </c>
      <c r="C887">
        <v>5530</v>
      </c>
      <c r="D887">
        <v>0</v>
      </c>
      <c r="E887" t="s">
        <v>212</v>
      </c>
      <c r="F887" t="s">
        <v>215</v>
      </c>
    </row>
    <row r="888" spans="1:6" x14ac:dyDescent="0.3">
      <c r="A888">
        <v>885</v>
      </c>
      <c r="B888" t="s">
        <v>217</v>
      </c>
      <c r="C888">
        <v>5530</v>
      </c>
      <c r="D888">
        <v>0</v>
      </c>
      <c r="E888" t="s">
        <v>212</v>
      </c>
      <c r="F888" t="s">
        <v>215</v>
      </c>
    </row>
    <row r="889" spans="1:6" x14ac:dyDescent="0.3">
      <c r="A889">
        <v>886</v>
      </c>
      <c r="B889" t="s">
        <v>217</v>
      </c>
      <c r="C889">
        <v>10023</v>
      </c>
      <c r="D889">
        <v>0</v>
      </c>
      <c r="E889" t="s">
        <v>212</v>
      </c>
      <c r="F889" t="s">
        <v>215</v>
      </c>
    </row>
    <row r="890" spans="1:6" x14ac:dyDescent="0.3">
      <c r="A890">
        <v>887</v>
      </c>
      <c r="B890" t="s">
        <v>217</v>
      </c>
      <c r="C890">
        <v>5530</v>
      </c>
      <c r="D890">
        <v>0</v>
      </c>
      <c r="E890" t="s">
        <v>212</v>
      </c>
      <c r="F890" t="s">
        <v>215</v>
      </c>
    </row>
    <row r="891" spans="1:6" x14ac:dyDescent="0.3">
      <c r="A891">
        <v>888</v>
      </c>
      <c r="B891" t="s">
        <v>217</v>
      </c>
      <c r="C891">
        <v>5011.5</v>
      </c>
      <c r="D891">
        <v>0</v>
      </c>
      <c r="E891" t="s">
        <v>212</v>
      </c>
      <c r="F891" t="s">
        <v>215</v>
      </c>
    </row>
    <row r="892" spans="1:6" x14ac:dyDescent="0.3">
      <c r="A892">
        <v>889</v>
      </c>
      <c r="B892" t="s">
        <v>217</v>
      </c>
      <c r="C892">
        <v>5011.5</v>
      </c>
      <c r="D892">
        <v>0</v>
      </c>
      <c r="E892" t="s">
        <v>212</v>
      </c>
      <c r="F892" t="s">
        <v>215</v>
      </c>
    </row>
    <row r="893" spans="1:6" x14ac:dyDescent="0.3">
      <c r="A893">
        <v>890</v>
      </c>
      <c r="B893" t="s">
        <v>217</v>
      </c>
      <c r="C893">
        <v>5011.5</v>
      </c>
      <c r="D893">
        <v>0</v>
      </c>
      <c r="E893" t="s">
        <v>212</v>
      </c>
      <c r="F893" t="s">
        <v>215</v>
      </c>
    </row>
    <row r="894" spans="1:6" x14ac:dyDescent="0.3">
      <c r="A894">
        <v>891</v>
      </c>
      <c r="B894" t="s">
        <v>217</v>
      </c>
      <c r="C894">
        <v>5530</v>
      </c>
      <c r="D894">
        <v>0</v>
      </c>
      <c r="E894" t="s">
        <v>212</v>
      </c>
      <c r="F894" t="s">
        <v>215</v>
      </c>
    </row>
    <row r="895" spans="1:6" x14ac:dyDescent="0.3">
      <c r="A895">
        <v>892</v>
      </c>
      <c r="B895" t="s">
        <v>217</v>
      </c>
      <c r="C895">
        <v>5530</v>
      </c>
      <c r="D895">
        <v>0</v>
      </c>
      <c r="E895" t="s">
        <v>212</v>
      </c>
      <c r="F895" t="s">
        <v>215</v>
      </c>
    </row>
    <row r="896" spans="1:6" x14ac:dyDescent="0.3">
      <c r="A896">
        <v>893</v>
      </c>
      <c r="B896" t="s">
        <v>217</v>
      </c>
      <c r="C896">
        <v>5011.5</v>
      </c>
      <c r="D896">
        <v>0</v>
      </c>
      <c r="E896" t="s">
        <v>212</v>
      </c>
      <c r="F896" t="s">
        <v>215</v>
      </c>
    </row>
    <row r="897" spans="1:6" x14ac:dyDescent="0.3">
      <c r="A897">
        <v>894</v>
      </c>
      <c r="B897" t="s">
        <v>217</v>
      </c>
      <c r="C897">
        <v>5530</v>
      </c>
      <c r="D897">
        <v>0</v>
      </c>
      <c r="E897" t="s">
        <v>212</v>
      </c>
      <c r="F897" t="s">
        <v>215</v>
      </c>
    </row>
    <row r="898" spans="1:6" x14ac:dyDescent="0.3">
      <c r="A898">
        <v>895</v>
      </c>
      <c r="B898" t="s">
        <v>217</v>
      </c>
      <c r="C898">
        <v>5011.5</v>
      </c>
      <c r="D898">
        <v>0</v>
      </c>
      <c r="E898" t="s">
        <v>212</v>
      </c>
      <c r="F898" t="s">
        <v>215</v>
      </c>
    </row>
    <row r="899" spans="1:6" x14ac:dyDescent="0.3">
      <c r="A899">
        <v>896</v>
      </c>
      <c r="B899" t="s">
        <v>217</v>
      </c>
      <c r="C899">
        <v>5011.5</v>
      </c>
      <c r="D899">
        <v>0</v>
      </c>
      <c r="E899" t="s">
        <v>212</v>
      </c>
      <c r="F899" t="s">
        <v>215</v>
      </c>
    </row>
    <row r="900" spans="1:6" x14ac:dyDescent="0.3">
      <c r="A900">
        <v>897</v>
      </c>
      <c r="B900" t="s">
        <v>217</v>
      </c>
      <c r="C900">
        <v>5011.5</v>
      </c>
      <c r="D900">
        <v>0</v>
      </c>
      <c r="E900" t="s">
        <v>212</v>
      </c>
      <c r="F900" t="s">
        <v>215</v>
      </c>
    </row>
    <row r="901" spans="1:6" x14ac:dyDescent="0.3">
      <c r="A901">
        <v>898</v>
      </c>
      <c r="B901" t="s">
        <v>217</v>
      </c>
      <c r="C901">
        <v>5534</v>
      </c>
      <c r="D901">
        <v>0</v>
      </c>
      <c r="E901" t="s">
        <v>212</v>
      </c>
      <c r="F901" t="s">
        <v>215</v>
      </c>
    </row>
    <row r="902" spans="1:6" x14ac:dyDescent="0.3">
      <c r="A902">
        <v>899</v>
      </c>
      <c r="B902" t="s">
        <v>217</v>
      </c>
      <c r="C902">
        <v>5530</v>
      </c>
      <c r="D902">
        <v>0</v>
      </c>
      <c r="E902" t="s">
        <v>212</v>
      </c>
      <c r="F902" t="s">
        <v>215</v>
      </c>
    </row>
    <row r="903" spans="1:6" x14ac:dyDescent="0.3">
      <c r="A903">
        <v>900</v>
      </c>
      <c r="B903" t="s">
        <v>217</v>
      </c>
      <c r="C903">
        <v>5530</v>
      </c>
      <c r="D903">
        <v>0</v>
      </c>
      <c r="E903" t="s">
        <v>212</v>
      </c>
      <c r="F903" t="s">
        <v>215</v>
      </c>
    </row>
    <row r="904" spans="1:6" x14ac:dyDescent="0.3">
      <c r="A904">
        <v>901</v>
      </c>
      <c r="B904" t="s">
        <v>217</v>
      </c>
      <c r="C904">
        <v>5530</v>
      </c>
      <c r="D904">
        <v>0</v>
      </c>
      <c r="E904" t="s">
        <v>212</v>
      </c>
      <c r="F904" t="s">
        <v>215</v>
      </c>
    </row>
    <row r="905" spans="1:6" x14ac:dyDescent="0.3">
      <c r="A905">
        <v>902</v>
      </c>
      <c r="B905" t="s">
        <v>217</v>
      </c>
      <c r="C905">
        <v>5011.5</v>
      </c>
      <c r="D905">
        <v>0</v>
      </c>
      <c r="E905" t="s">
        <v>212</v>
      </c>
      <c r="F905" t="s">
        <v>215</v>
      </c>
    </row>
    <row r="906" spans="1:6" x14ac:dyDescent="0.3">
      <c r="A906">
        <v>903</v>
      </c>
      <c r="B906" t="s">
        <v>217</v>
      </c>
      <c r="C906">
        <v>5530</v>
      </c>
      <c r="D906">
        <v>0</v>
      </c>
      <c r="E906" t="s">
        <v>212</v>
      </c>
      <c r="F906" t="s">
        <v>215</v>
      </c>
    </row>
    <row r="907" spans="1:6" x14ac:dyDescent="0.3">
      <c r="A907">
        <v>904</v>
      </c>
      <c r="B907" t="s">
        <v>217</v>
      </c>
      <c r="C907">
        <v>5011.5</v>
      </c>
      <c r="D907">
        <v>0</v>
      </c>
      <c r="E907" t="s">
        <v>212</v>
      </c>
      <c r="F907" t="s">
        <v>215</v>
      </c>
    </row>
    <row r="908" spans="1:6" x14ac:dyDescent="0.3">
      <c r="A908">
        <v>905</v>
      </c>
      <c r="B908" t="s">
        <v>217</v>
      </c>
      <c r="C908">
        <v>5530</v>
      </c>
      <c r="D908">
        <v>0</v>
      </c>
      <c r="E908" t="s">
        <v>212</v>
      </c>
      <c r="F908" t="s">
        <v>215</v>
      </c>
    </row>
    <row r="909" spans="1:6" x14ac:dyDescent="0.3">
      <c r="A909">
        <v>906</v>
      </c>
      <c r="B909" t="s">
        <v>217</v>
      </c>
      <c r="C909">
        <v>5530</v>
      </c>
      <c r="D909">
        <v>0</v>
      </c>
      <c r="E909" t="s">
        <v>212</v>
      </c>
      <c r="F909" t="s">
        <v>215</v>
      </c>
    </row>
    <row r="910" spans="1:6" x14ac:dyDescent="0.3">
      <c r="A910">
        <v>907</v>
      </c>
      <c r="B910" t="s">
        <v>217</v>
      </c>
      <c r="C910">
        <v>5530</v>
      </c>
      <c r="D910">
        <v>0</v>
      </c>
      <c r="E910" t="s">
        <v>212</v>
      </c>
      <c r="F910" t="s">
        <v>215</v>
      </c>
    </row>
    <row r="911" spans="1:6" x14ac:dyDescent="0.3">
      <c r="A911">
        <v>908</v>
      </c>
      <c r="B911" t="s">
        <v>217</v>
      </c>
      <c r="C911">
        <v>5011.5</v>
      </c>
      <c r="D911">
        <v>0</v>
      </c>
      <c r="E911" t="s">
        <v>212</v>
      </c>
      <c r="F911" t="s">
        <v>215</v>
      </c>
    </row>
    <row r="912" spans="1:6" x14ac:dyDescent="0.3">
      <c r="A912">
        <v>909</v>
      </c>
      <c r="B912" t="s">
        <v>217</v>
      </c>
      <c r="C912">
        <v>5530</v>
      </c>
      <c r="D912">
        <v>0</v>
      </c>
      <c r="E912" t="s">
        <v>212</v>
      </c>
      <c r="F912" t="s">
        <v>215</v>
      </c>
    </row>
    <row r="913" spans="1:6" x14ac:dyDescent="0.3">
      <c r="A913">
        <v>910</v>
      </c>
      <c r="B913" t="s">
        <v>217</v>
      </c>
      <c r="C913">
        <v>5011.5</v>
      </c>
      <c r="D913">
        <v>0</v>
      </c>
      <c r="E913" t="s">
        <v>212</v>
      </c>
      <c r="F913" t="s">
        <v>215</v>
      </c>
    </row>
    <row r="914" spans="1:6" x14ac:dyDescent="0.3">
      <c r="A914">
        <v>911</v>
      </c>
      <c r="B914" t="s">
        <v>217</v>
      </c>
      <c r="C914">
        <v>5534</v>
      </c>
      <c r="D914">
        <v>0</v>
      </c>
      <c r="E914" t="s">
        <v>212</v>
      </c>
      <c r="F914" t="s">
        <v>215</v>
      </c>
    </row>
    <row r="915" spans="1:6" x14ac:dyDescent="0.3">
      <c r="A915">
        <v>912</v>
      </c>
      <c r="B915" t="s">
        <v>217</v>
      </c>
      <c r="C915">
        <v>5011.5</v>
      </c>
      <c r="D915">
        <v>0</v>
      </c>
      <c r="E915" t="s">
        <v>212</v>
      </c>
      <c r="F915" t="s">
        <v>215</v>
      </c>
    </row>
    <row r="916" spans="1:6" x14ac:dyDescent="0.3">
      <c r="A916">
        <v>913</v>
      </c>
      <c r="B916" t="s">
        <v>217</v>
      </c>
      <c r="C916">
        <v>5530</v>
      </c>
      <c r="D916">
        <v>0</v>
      </c>
      <c r="E916" t="s">
        <v>212</v>
      </c>
      <c r="F916" t="s">
        <v>215</v>
      </c>
    </row>
    <row r="917" spans="1:6" x14ac:dyDescent="0.3">
      <c r="A917">
        <v>914</v>
      </c>
      <c r="B917" t="s">
        <v>217</v>
      </c>
      <c r="C917">
        <v>5011.5</v>
      </c>
      <c r="D917">
        <v>0</v>
      </c>
      <c r="E917" t="s">
        <v>212</v>
      </c>
      <c r="F917" t="s">
        <v>215</v>
      </c>
    </row>
    <row r="918" spans="1:6" x14ac:dyDescent="0.3">
      <c r="A918">
        <v>915</v>
      </c>
      <c r="B918" t="s">
        <v>217</v>
      </c>
      <c r="C918">
        <v>5011.5</v>
      </c>
      <c r="D918">
        <v>0</v>
      </c>
      <c r="E918" t="s">
        <v>212</v>
      </c>
      <c r="F918" t="s">
        <v>215</v>
      </c>
    </row>
    <row r="919" spans="1:6" x14ac:dyDescent="0.3">
      <c r="A919">
        <v>916</v>
      </c>
      <c r="B919" t="s">
        <v>217</v>
      </c>
      <c r="C919">
        <v>5530</v>
      </c>
      <c r="D919">
        <v>0</v>
      </c>
      <c r="E919" t="s">
        <v>212</v>
      </c>
      <c r="F919" t="s">
        <v>215</v>
      </c>
    </row>
    <row r="920" spans="1:6" x14ac:dyDescent="0.3">
      <c r="A920">
        <v>917</v>
      </c>
      <c r="B920" t="s">
        <v>217</v>
      </c>
      <c r="C920">
        <v>5530</v>
      </c>
      <c r="D920">
        <v>0</v>
      </c>
      <c r="E920" t="s">
        <v>212</v>
      </c>
      <c r="F920" t="s">
        <v>215</v>
      </c>
    </row>
    <row r="921" spans="1:6" x14ac:dyDescent="0.3">
      <c r="A921">
        <v>918</v>
      </c>
      <c r="B921" t="s">
        <v>217</v>
      </c>
      <c r="C921">
        <v>5530</v>
      </c>
      <c r="D921">
        <v>0</v>
      </c>
      <c r="E921" t="s">
        <v>212</v>
      </c>
      <c r="F921" t="s">
        <v>215</v>
      </c>
    </row>
    <row r="922" spans="1:6" x14ac:dyDescent="0.3">
      <c r="A922">
        <v>919</v>
      </c>
      <c r="B922" t="s">
        <v>217</v>
      </c>
      <c r="C922">
        <v>5011.5</v>
      </c>
      <c r="D922">
        <v>0</v>
      </c>
      <c r="E922" t="s">
        <v>212</v>
      </c>
      <c r="F922" t="s">
        <v>215</v>
      </c>
    </row>
    <row r="923" spans="1:6" x14ac:dyDescent="0.3">
      <c r="A923">
        <v>920</v>
      </c>
      <c r="B923" t="s">
        <v>217</v>
      </c>
      <c r="C923">
        <v>5530</v>
      </c>
      <c r="D923">
        <v>0</v>
      </c>
      <c r="E923" t="s">
        <v>212</v>
      </c>
      <c r="F923" t="s">
        <v>215</v>
      </c>
    </row>
    <row r="924" spans="1:6" x14ac:dyDescent="0.3">
      <c r="A924">
        <v>921</v>
      </c>
      <c r="B924" t="s">
        <v>217</v>
      </c>
      <c r="C924">
        <v>5534</v>
      </c>
      <c r="D924">
        <v>0</v>
      </c>
      <c r="E924" t="s">
        <v>212</v>
      </c>
      <c r="F924" t="s">
        <v>215</v>
      </c>
    </row>
    <row r="925" spans="1:6" x14ac:dyDescent="0.3">
      <c r="A925">
        <v>922</v>
      </c>
      <c r="B925" t="s">
        <v>217</v>
      </c>
      <c r="C925">
        <v>5011.5</v>
      </c>
      <c r="D925">
        <v>0</v>
      </c>
      <c r="E925" t="s">
        <v>212</v>
      </c>
      <c r="F925" t="s">
        <v>215</v>
      </c>
    </row>
    <row r="926" spans="1:6" x14ac:dyDescent="0.3">
      <c r="A926">
        <v>923</v>
      </c>
      <c r="B926" t="s">
        <v>217</v>
      </c>
      <c r="C926">
        <v>5530</v>
      </c>
      <c r="D926">
        <v>0</v>
      </c>
      <c r="E926" t="s">
        <v>212</v>
      </c>
      <c r="F926" t="s">
        <v>215</v>
      </c>
    </row>
    <row r="927" spans="1:6" x14ac:dyDescent="0.3">
      <c r="A927">
        <v>924</v>
      </c>
      <c r="B927" t="s">
        <v>217</v>
      </c>
      <c r="C927">
        <v>5530</v>
      </c>
      <c r="D927">
        <v>0</v>
      </c>
      <c r="E927" t="s">
        <v>212</v>
      </c>
      <c r="F927" t="s">
        <v>215</v>
      </c>
    </row>
    <row r="928" spans="1:6" x14ac:dyDescent="0.3">
      <c r="A928">
        <v>925</v>
      </c>
      <c r="B928" t="s">
        <v>217</v>
      </c>
      <c r="C928">
        <v>5530</v>
      </c>
      <c r="D928">
        <v>0</v>
      </c>
      <c r="E928" t="s">
        <v>212</v>
      </c>
      <c r="F928" t="s">
        <v>215</v>
      </c>
    </row>
    <row r="929" spans="1:6" x14ac:dyDescent="0.3">
      <c r="A929">
        <v>926</v>
      </c>
      <c r="B929" t="s">
        <v>217</v>
      </c>
      <c r="C929">
        <v>5530</v>
      </c>
      <c r="D929">
        <v>0</v>
      </c>
      <c r="E929" t="s">
        <v>212</v>
      </c>
      <c r="F929" t="s">
        <v>215</v>
      </c>
    </row>
    <row r="930" spans="1:6" x14ac:dyDescent="0.3">
      <c r="A930">
        <v>927</v>
      </c>
      <c r="B930" t="s">
        <v>217</v>
      </c>
      <c r="C930">
        <v>5011.5</v>
      </c>
      <c r="D930">
        <v>0</v>
      </c>
      <c r="E930" t="s">
        <v>212</v>
      </c>
      <c r="F930" t="s">
        <v>215</v>
      </c>
    </row>
    <row r="931" spans="1:6" x14ac:dyDescent="0.3">
      <c r="A931">
        <v>928</v>
      </c>
      <c r="B931" t="s">
        <v>217</v>
      </c>
      <c r="C931">
        <v>5011.5</v>
      </c>
      <c r="D931">
        <v>0</v>
      </c>
      <c r="E931" t="s">
        <v>212</v>
      </c>
      <c r="F931" t="s">
        <v>215</v>
      </c>
    </row>
    <row r="932" spans="1:6" x14ac:dyDescent="0.3">
      <c r="A932">
        <v>929</v>
      </c>
      <c r="B932" t="s">
        <v>217</v>
      </c>
      <c r="C932">
        <v>5530</v>
      </c>
      <c r="D932">
        <v>0</v>
      </c>
      <c r="E932" t="s">
        <v>212</v>
      </c>
      <c r="F932" t="s">
        <v>215</v>
      </c>
    </row>
    <row r="933" spans="1:6" x14ac:dyDescent="0.3">
      <c r="A933">
        <v>930</v>
      </c>
      <c r="B933" t="s">
        <v>217</v>
      </c>
      <c r="C933">
        <v>5530</v>
      </c>
      <c r="D933">
        <v>0</v>
      </c>
      <c r="E933" t="s">
        <v>212</v>
      </c>
      <c r="F933" t="s">
        <v>215</v>
      </c>
    </row>
    <row r="934" spans="1:6" x14ac:dyDescent="0.3">
      <c r="A934">
        <v>931</v>
      </c>
      <c r="B934" t="s">
        <v>217</v>
      </c>
      <c r="C934">
        <v>5011.5</v>
      </c>
      <c r="D934">
        <v>0</v>
      </c>
      <c r="E934" t="s">
        <v>212</v>
      </c>
      <c r="F934" t="s">
        <v>215</v>
      </c>
    </row>
    <row r="935" spans="1:6" x14ac:dyDescent="0.3">
      <c r="A935">
        <v>932</v>
      </c>
      <c r="B935" t="s">
        <v>217</v>
      </c>
      <c r="C935">
        <v>5530</v>
      </c>
      <c r="D935">
        <v>0</v>
      </c>
      <c r="E935" t="s">
        <v>212</v>
      </c>
      <c r="F935" t="s">
        <v>215</v>
      </c>
    </row>
    <row r="936" spans="1:6" x14ac:dyDescent="0.3">
      <c r="A936">
        <v>933</v>
      </c>
      <c r="B936" t="s">
        <v>217</v>
      </c>
      <c r="C936">
        <v>5530</v>
      </c>
      <c r="D936">
        <v>0</v>
      </c>
      <c r="E936" t="s">
        <v>212</v>
      </c>
      <c r="F936" t="s">
        <v>215</v>
      </c>
    </row>
    <row r="937" spans="1:6" x14ac:dyDescent="0.3">
      <c r="A937">
        <v>934</v>
      </c>
      <c r="B937" t="s">
        <v>217</v>
      </c>
      <c r="C937">
        <v>5530</v>
      </c>
      <c r="D937">
        <v>0</v>
      </c>
      <c r="E937" t="s">
        <v>212</v>
      </c>
      <c r="F937" t="s">
        <v>215</v>
      </c>
    </row>
    <row r="938" spans="1:6" x14ac:dyDescent="0.3">
      <c r="A938">
        <v>935</v>
      </c>
      <c r="B938" t="s">
        <v>217</v>
      </c>
      <c r="C938">
        <v>5011.5</v>
      </c>
      <c r="D938">
        <v>0</v>
      </c>
      <c r="E938" t="s">
        <v>212</v>
      </c>
      <c r="F938" t="s">
        <v>215</v>
      </c>
    </row>
    <row r="939" spans="1:6" x14ac:dyDescent="0.3">
      <c r="A939">
        <v>936</v>
      </c>
      <c r="B939" t="s">
        <v>217</v>
      </c>
      <c r="C939">
        <v>5530</v>
      </c>
      <c r="D939">
        <v>0</v>
      </c>
      <c r="E939" t="s">
        <v>212</v>
      </c>
      <c r="F939" t="s">
        <v>215</v>
      </c>
    </row>
    <row r="940" spans="1:6" x14ac:dyDescent="0.3">
      <c r="A940">
        <v>937</v>
      </c>
      <c r="B940" t="s">
        <v>217</v>
      </c>
      <c r="C940">
        <v>5530</v>
      </c>
      <c r="D940">
        <v>0</v>
      </c>
      <c r="E940" t="s">
        <v>212</v>
      </c>
      <c r="F940" t="s">
        <v>215</v>
      </c>
    </row>
    <row r="941" spans="1:6" x14ac:dyDescent="0.3">
      <c r="A941">
        <v>938</v>
      </c>
      <c r="B941" t="s">
        <v>217</v>
      </c>
      <c r="C941">
        <v>5011.5</v>
      </c>
      <c r="D941">
        <v>0</v>
      </c>
      <c r="E941" t="s">
        <v>212</v>
      </c>
      <c r="F941" t="s">
        <v>215</v>
      </c>
    </row>
    <row r="942" spans="1:6" x14ac:dyDescent="0.3">
      <c r="A942">
        <v>939</v>
      </c>
      <c r="B942" t="s">
        <v>217</v>
      </c>
      <c r="C942">
        <v>5530</v>
      </c>
      <c r="D942">
        <v>0</v>
      </c>
      <c r="E942" t="s">
        <v>212</v>
      </c>
      <c r="F942" t="s">
        <v>215</v>
      </c>
    </row>
    <row r="943" spans="1:6" x14ac:dyDescent="0.3">
      <c r="A943">
        <v>940</v>
      </c>
      <c r="B943" t="s">
        <v>217</v>
      </c>
      <c r="C943">
        <v>5011.5</v>
      </c>
      <c r="D943">
        <v>0</v>
      </c>
      <c r="E943" t="s">
        <v>212</v>
      </c>
      <c r="F943" t="s">
        <v>215</v>
      </c>
    </row>
    <row r="944" spans="1:6" x14ac:dyDescent="0.3">
      <c r="A944">
        <v>941</v>
      </c>
      <c r="B944" t="s">
        <v>217</v>
      </c>
      <c r="C944">
        <v>5530</v>
      </c>
      <c r="D944">
        <v>0</v>
      </c>
      <c r="E944" t="s">
        <v>212</v>
      </c>
      <c r="F944" t="s">
        <v>215</v>
      </c>
    </row>
    <row r="945" spans="1:6" x14ac:dyDescent="0.3">
      <c r="A945">
        <v>942</v>
      </c>
      <c r="B945" t="s">
        <v>217</v>
      </c>
      <c r="C945">
        <v>5530</v>
      </c>
      <c r="D945">
        <v>0</v>
      </c>
      <c r="E945" t="s">
        <v>212</v>
      </c>
      <c r="F945" t="s">
        <v>215</v>
      </c>
    </row>
    <row r="946" spans="1:6" x14ac:dyDescent="0.3">
      <c r="A946">
        <v>943</v>
      </c>
      <c r="B946" t="s">
        <v>217</v>
      </c>
      <c r="C946">
        <v>5530</v>
      </c>
      <c r="D946">
        <v>0</v>
      </c>
      <c r="E946" t="s">
        <v>212</v>
      </c>
      <c r="F946" t="s">
        <v>215</v>
      </c>
    </row>
    <row r="947" spans="1:6" x14ac:dyDescent="0.3">
      <c r="A947">
        <v>944</v>
      </c>
      <c r="B947" t="s">
        <v>217</v>
      </c>
      <c r="C947">
        <v>5530</v>
      </c>
      <c r="D947">
        <v>0</v>
      </c>
      <c r="E947" t="s">
        <v>212</v>
      </c>
      <c r="F947" t="s">
        <v>215</v>
      </c>
    </row>
    <row r="948" spans="1:6" x14ac:dyDescent="0.3">
      <c r="A948">
        <v>945</v>
      </c>
      <c r="B948" t="s">
        <v>217</v>
      </c>
      <c r="C948">
        <v>5011.5</v>
      </c>
      <c r="D948">
        <v>0</v>
      </c>
      <c r="E948" t="s">
        <v>212</v>
      </c>
      <c r="F948" t="s">
        <v>215</v>
      </c>
    </row>
    <row r="949" spans="1:6" x14ac:dyDescent="0.3">
      <c r="A949">
        <v>946</v>
      </c>
      <c r="B949" t="s">
        <v>217</v>
      </c>
      <c r="C949">
        <v>5530</v>
      </c>
      <c r="D949">
        <v>0</v>
      </c>
      <c r="E949" t="s">
        <v>212</v>
      </c>
      <c r="F949" t="s">
        <v>215</v>
      </c>
    </row>
    <row r="950" spans="1:6" x14ac:dyDescent="0.3">
      <c r="A950">
        <v>947</v>
      </c>
      <c r="B950" t="s">
        <v>217</v>
      </c>
      <c r="C950">
        <v>5530</v>
      </c>
      <c r="D950">
        <v>0</v>
      </c>
      <c r="E950" t="s">
        <v>212</v>
      </c>
      <c r="F950" t="s">
        <v>215</v>
      </c>
    </row>
    <row r="951" spans="1:6" x14ac:dyDescent="0.3">
      <c r="A951">
        <v>948</v>
      </c>
      <c r="B951" t="s">
        <v>217</v>
      </c>
      <c r="C951">
        <v>5011.5</v>
      </c>
      <c r="D951">
        <v>0</v>
      </c>
      <c r="E951" t="s">
        <v>212</v>
      </c>
      <c r="F951" t="s">
        <v>215</v>
      </c>
    </row>
    <row r="952" spans="1:6" x14ac:dyDescent="0.3">
      <c r="A952">
        <v>949</v>
      </c>
      <c r="B952" t="s">
        <v>217</v>
      </c>
      <c r="C952">
        <v>5530</v>
      </c>
      <c r="D952">
        <v>0</v>
      </c>
      <c r="E952" t="s">
        <v>212</v>
      </c>
      <c r="F952" t="s">
        <v>215</v>
      </c>
    </row>
    <row r="953" spans="1:6" x14ac:dyDescent="0.3">
      <c r="A953">
        <v>950</v>
      </c>
      <c r="B953" t="s">
        <v>217</v>
      </c>
      <c r="C953">
        <v>5011.5</v>
      </c>
      <c r="D953">
        <v>0</v>
      </c>
      <c r="E953" t="s">
        <v>212</v>
      </c>
      <c r="F953" t="s">
        <v>215</v>
      </c>
    </row>
    <row r="954" spans="1:6" x14ac:dyDescent="0.3">
      <c r="A954">
        <v>951</v>
      </c>
      <c r="B954" t="s">
        <v>217</v>
      </c>
      <c r="C954">
        <v>5530</v>
      </c>
      <c r="D954">
        <v>0</v>
      </c>
      <c r="E954" t="s">
        <v>212</v>
      </c>
      <c r="F954" t="s">
        <v>215</v>
      </c>
    </row>
    <row r="955" spans="1:6" x14ac:dyDescent="0.3">
      <c r="A955">
        <v>952</v>
      </c>
      <c r="B955" t="s">
        <v>217</v>
      </c>
      <c r="C955">
        <v>5530</v>
      </c>
      <c r="D955">
        <v>0</v>
      </c>
      <c r="E955" t="s">
        <v>212</v>
      </c>
      <c r="F955" t="s">
        <v>215</v>
      </c>
    </row>
    <row r="956" spans="1:6" x14ac:dyDescent="0.3">
      <c r="A956">
        <v>953</v>
      </c>
      <c r="B956" t="s">
        <v>217</v>
      </c>
      <c r="C956">
        <v>5011.5</v>
      </c>
      <c r="D956">
        <v>0</v>
      </c>
      <c r="E956" t="s">
        <v>212</v>
      </c>
      <c r="F956" t="s">
        <v>215</v>
      </c>
    </row>
    <row r="957" spans="1:6" x14ac:dyDescent="0.3">
      <c r="A957">
        <v>954</v>
      </c>
      <c r="B957" t="s">
        <v>217</v>
      </c>
      <c r="C957">
        <v>5530</v>
      </c>
      <c r="D957">
        <v>0</v>
      </c>
      <c r="E957" t="s">
        <v>212</v>
      </c>
      <c r="F957" t="s">
        <v>215</v>
      </c>
    </row>
    <row r="958" spans="1:6" x14ac:dyDescent="0.3">
      <c r="A958">
        <v>955</v>
      </c>
      <c r="B958" t="s">
        <v>217</v>
      </c>
      <c r="C958">
        <v>5011.5</v>
      </c>
      <c r="D958">
        <v>0</v>
      </c>
      <c r="E958" t="s">
        <v>212</v>
      </c>
      <c r="F958" t="s">
        <v>215</v>
      </c>
    </row>
    <row r="959" spans="1:6" x14ac:dyDescent="0.3">
      <c r="A959">
        <v>956</v>
      </c>
      <c r="B959" t="s">
        <v>217</v>
      </c>
      <c r="C959">
        <v>5011.5</v>
      </c>
      <c r="D959">
        <v>0</v>
      </c>
      <c r="E959" t="s">
        <v>212</v>
      </c>
      <c r="F959" t="s">
        <v>215</v>
      </c>
    </row>
    <row r="960" spans="1:6" x14ac:dyDescent="0.3">
      <c r="A960">
        <v>957</v>
      </c>
      <c r="B960" t="s">
        <v>217</v>
      </c>
      <c r="C960">
        <v>5530</v>
      </c>
      <c r="D960">
        <v>0</v>
      </c>
      <c r="E960" t="s">
        <v>212</v>
      </c>
      <c r="F960" t="s">
        <v>215</v>
      </c>
    </row>
    <row r="961" spans="1:6" x14ac:dyDescent="0.3">
      <c r="A961">
        <v>958</v>
      </c>
      <c r="B961" t="s">
        <v>217</v>
      </c>
      <c r="C961">
        <v>5530</v>
      </c>
      <c r="D961">
        <v>0</v>
      </c>
      <c r="E961" t="s">
        <v>212</v>
      </c>
      <c r="F961" t="s">
        <v>215</v>
      </c>
    </row>
    <row r="962" spans="1:6" x14ac:dyDescent="0.3">
      <c r="A962">
        <v>959</v>
      </c>
      <c r="B962" t="s">
        <v>217</v>
      </c>
      <c r="C962">
        <v>5530</v>
      </c>
      <c r="D962">
        <v>0</v>
      </c>
      <c r="E962" t="s">
        <v>212</v>
      </c>
      <c r="F962" t="s">
        <v>215</v>
      </c>
    </row>
    <row r="963" spans="1:6" x14ac:dyDescent="0.3">
      <c r="A963">
        <v>960</v>
      </c>
      <c r="B963" t="s">
        <v>217</v>
      </c>
      <c r="C963">
        <v>5011.5</v>
      </c>
      <c r="D963">
        <v>0</v>
      </c>
      <c r="E963" t="s">
        <v>212</v>
      </c>
      <c r="F963" t="s">
        <v>215</v>
      </c>
    </row>
    <row r="964" spans="1:6" x14ac:dyDescent="0.3">
      <c r="A964">
        <v>961</v>
      </c>
      <c r="B964" t="s">
        <v>217</v>
      </c>
      <c r="C964">
        <v>5530</v>
      </c>
      <c r="D964">
        <v>0</v>
      </c>
      <c r="E964" t="s">
        <v>212</v>
      </c>
      <c r="F964" t="s">
        <v>215</v>
      </c>
    </row>
    <row r="965" spans="1:6" x14ac:dyDescent="0.3">
      <c r="A965">
        <v>962</v>
      </c>
      <c r="B965" t="s">
        <v>217</v>
      </c>
      <c r="C965">
        <v>5530</v>
      </c>
      <c r="D965">
        <v>0</v>
      </c>
      <c r="E965" t="s">
        <v>212</v>
      </c>
      <c r="F965" t="s">
        <v>215</v>
      </c>
    </row>
    <row r="966" spans="1:6" x14ac:dyDescent="0.3">
      <c r="A966">
        <v>963</v>
      </c>
      <c r="B966" t="s">
        <v>217</v>
      </c>
      <c r="C966">
        <v>5530</v>
      </c>
      <c r="D966">
        <v>0</v>
      </c>
      <c r="E966" t="s">
        <v>212</v>
      </c>
      <c r="F966" t="s">
        <v>215</v>
      </c>
    </row>
    <row r="967" spans="1:6" x14ac:dyDescent="0.3">
      <c r="A967">
        <v>964</v>
      </c>
      <c r="B967" t="s">
        <v>217</v>
      </c>
      <c r="C967">
        <v>11060</v>
      </c>
      <c r="D967">
        <v>0</v>
      </c>
      <c r="E967" t="s">
        <v>212</v>
      </c>
      <c r="F967" t="s">
        <v>215</v>
      </c>
    </row>
    <row r="968" spans="1:6" x14ac:dyDescent="0.3">
      <c r="A968">
        <v>965</v>
      </c>
      <c r="B968" t="s">
        <v>217</v>
      </c>
      <c r="C968">
        <v>5530</v>
      </c>
      <c r="D968">
        <v>0</v>
      </c>
      <c r="E968" t="s">
        <v>212</v>
      </c>
      <c r="F968" t="s">
        <v>215</v>
      </c>
    </row>
    <row r="969" spans="1:6" x14ac:dyDescent="0.3">
      <c r="A969">
        <v>966</v>
      </c>
      <c r="B969" t="s">
        <v>217</v>
      </c>
      <c r="C969">
        <v>5011.5</v>
      </c>
      <c r="D969">
        <v>0</v>
      </c>
      <c r="E969" t="s">
        <v>212</v>
      </c>
      <c r="F969" t="s">
        <v>215</v>
      </c>
    </row>
    <row r="970" spans="1:6" x14ac:dyDescent="0.3">
      <c r="A970">
        <v>967</v>
      </c>
      <c r="B970" t="s">
        <v>217</v>
      </c>
      <c r="C970">
        <v>5011.5</v>
      </c>
      <c r="D970">
        <v>0</v>
      </c>
      <c r="E970" t="s">
        <v>212</v>
      </c>
      <c r="F970" t="s">
        <v>215</v>
      </c>
    </row>
    <row r="971" spans="1:6" x14ac:dyDescent="0.3">
      <c r="A971">
        <v>968</v>
      </c>
      <c r="B971" t="s">
        <v>217</v>
      </c>
      <c r="C971">
        <v>5530</v>
      </c>
      <c r="D971">
        <v>0</v>
      </c>
      <c r="E971" t="s">
        <v>212</v>
      </c>
      <c r="F971" t="s">
        <v>215</v>
      </c>
    </row>
    <row r="972" spans="1:6" x14ac:dyDescent="0.3">
      <c r="A972">
        <v>969</v>
      </c>
      <c r="B972" t="s">
        <v>217</v>
      </c>
      <c r="C972">
        <v>5011.5</v>
      </c>
      <c r="D972">
        <v>0</v>
      </c>
      <c r="E972" t="s">
        <v>212</v>
      </c>
      <c r="F972" t="s">
        <v>215</v>
      </c>
    </row>
    <row r="973" spans="1:6" x14ac:dyDescent="0.3">
      <c r="A973">
        <v>970</v>
      </c>
      <c r="B973" t="s">
        <v>217</v>
      </c>
      <c r="C973">
        <v>5011.5</v>
      </c>
      <c r="D973">
        <v>0</v>
      </c>
      <c r="E973" t="s">
        <v>212</v>
      </c>
      <c r="F973" t="s">
        <v>215</v>
      </c>
    </row>
    <row r="974" spans="1:6" x14ac:dyDescent="0.3">
      <c r="A974">
        <v>971</v>
      </c>
      <c r="B974" t="s">
        <v>217</v>
      </c>
      <c r="C974">
        <v>3341</v>
      </c>
      <c r="D974">
        <v>0</v>
      </c>
      <c r="E974" t="s">
        <v>212</v>
      </c>
      <c r="F974" t="s">
        <v>215</v>
      </c>
    </row>
    <row r="975" spans="1:6" x14ac:dyDescent="0.3">
      <c r="A975">
        <v>972</v>
      </c>
      <c r="B975" t="s">
        <v>217</v>
      </c>
      <c r="C975">
        <v>5530</v>
      </c>
      <c r="D975">
        <v>0</v>
      </c>
      <c r="E975" t="s">
        <v>212</v>
      </c>
      <c r="F975" t="s">
        <v>215</v>
      </c>
    </row>
    <row r="976" spans="1:6" x14ac:dyDescent="0.3">
      <c r="A976">
        <v>973</v>
      </c>
      <c r="B976" t="s">
        <v>217</v>
      </c>
      <c r="C976">
        <v>5011.5</v>
      </c>
      <c r="D976">
        <v>0</v>
      </c>
      <c r="E976" t="s">
        <v>212</v>
      </c>
      <c r="F976" t="s">
        <v>215</v>
      </c>
    </row>
    <row r="977" spans="1:6" x14ac:dyDescent="0.3">
      <c r="A977">
        <v>974</v>
      </c>
      <c r="B977" t="s">
        <v>217</v>
      </c>
      <c r="C977">
        <v>5530</v>
      </c>
      <c r="D977">
        <v>0</v>
      </c>
      <c r="E977" t="s">
        <v>212</v>
      </c>
      <c r="F977" t="s">
        <v>215</v>
      </c>
    </row>
    <row r="978" spans="1:6" x14ac:dyDescent="0.3">
      <c r="A978">
        <v>975</v>
      </c>
      <c r="B978" t="s">
        <v>217</v>
      </c>
      <c r="C978">
        <v>5530</v>
      </c>
      <c r="D978">
        <v>0</v>
      </c>
      <c r="E978" t="s">
        <v>212</v>
      </c>
      <c r="F978" t="s">
        <v>215</v>
      </c>
    </row>
    <row r="979" spans="1:6" x14ac:dyDescent="0.3">
      <c r="A979">
        <v>976</v>
      </c>
      <c r="B979" t="s">
        <v>217</v>
      </c>
      <c r="C979">
        <v>5530</v>
      </c>
      <c r="D979">
        <v>0</v>
      </c>
      <c r="E979" t="s">
        <v>212</v>
      </c>
      <c r="F979" t="s">
        <v>215</v>
      </c>
    </row>
    <row r="980" spans="1:6" x14ac:dyDescent="0.3">
      <c r="A980">
        <v>977</v>
      </c>
      <c r="B980" t="s">
        <v>217</v>
      </c>
      <c r="C980">
        <v>5530</v>
      </c>
      <c r="D980">
        <v>0</v>
      </c>
      <c r="E980" t="s">
        <v>212</v>
      </c>
      <c r="F980" t="s">
        <v>215</v>
      </c>
    </row>
    <row r="981" spans="1:6" x14ac:dyDescent="0.3">
      <c r="A981">
        <v>978</v>
      </c>
      <c r="B981" t="s">
        <v>217</v>
      </c>
      <c r="C981">
        <v>5534</v>
      </c>
      <c r="D981">
        <v>0</v>
      </c>
      <c r="E981" t="s">
        <v>212</v>
      </c>
      <c r="F981" t="s">
        <v>215</v>
      </c>
    </row>
    <row r="982" spans="1:6" x14ac:dyDescent="0.3">
      <c r="A982">
        <v>979</v>
      </c>
      <c r="B982" t="s">
        <v>217</v>
      </c>
      <c r="C982">
        <v>5011.5</v>
      </c>
      <c r="D982">
        <v>0</v>
      </c>
      <c r="E982" t="s">
        <v>212</v>
      </c>
      <c r="F982" t="s">
        <v>215</v>
      </c>
    </row>
    <row r="983" spans="1:6" x14ac:dyDescent="0.3">
      <c r="A983">
        <v>980</v>
      </c>
      <c r="B983" t="s">
        <v>217</v>
      </c>
      <c r="C983">
        <v>5530</v>
      </c>
      <c r="D983">
        <v>0</v>
      </c>
      <c r="E983" t="s">
        <v>212</v>
      </c>
      <c r="F983" t="s">
        <v>215</v>
      </c>
    </row>
    <row r="984" spans="1:6" x14ac:dyDescent="0.3">
      <c r="A984">
        <v>981</v>
      </c>
      <c r="B984" t="s">
        <v>217</v>
      </c>
      <c r="C984">
        <v>5530</v>
      </c>
      <c r="D984">
        <v>0</v>
      </c>
      <c r="E984" t="s">
        <v>212</v>
      </c>
      <c r="F984" t="s">
        <v>215</v>
      </c>
    </row>
    <row r="985" spans="1:6" x14ac:dyDescent="0.3">
      <c r="A985">
        <v>982</v>
      </c>
      <c r="B985" t="s">
        <v>217</v>
      </c>
      <c r="C985">
        <v>5530</v>
      </c>
      <c r="D985">
        <v>0</v>
      </c>
      <c r="E985" t="s">
        <v>212</v>
      </c>
      <c r="F985" t="s">
        <v>215</v>
      </c>
    </row>
    <row r="986" spans="1:6" x14ac:dyDescent="0.3">
      <c r="A986">
        <v>983</v>
      </c>
      <c r="B986" t="s">
        <v>217</v>
      </c>
      <c r="C986">
        <v>5530</v>
      </c>
      <c r="D986">
        <v>0</v>
      </c>
      <c r="E986" t="s">
        <v>212</v>
      </c>
      <c r="F986" t="s">
        <v>215</v>
      </c>
    </row>
    <row r="987" spans="1:6" x14ac:dyDescent="0.3">
      <c r="A987">
        <v>984</v>
      </c>
      <c r="B987" t="s">
        <v>217</v>
      </c>
      <c r="C987">
        <v>5011.5</v>
      </c>
      <c r="D987">
        <v>0</v>
      </c>
      <c r="E987" t="s">
        <v>212</v>
      </c>
      <c r="F987" t="s">
        <v>215</v>
      </c>
    </row>
    <row r="988" spans="1:6" x14ac:dyDescent="0.3">
      <c r="A988">
        <v>985</v>
      </c>
      <c r="B988" t="s">
        <v>217</v>
      </c>
      <c r="C988">
        <v>5530</v>
      </c>
      <c r="D988">
        <v>0</v>
      </c>
      <c r="E988" t="s">
        <v>212</v>
      </c>
      <c r="F988" t="s">
        <v>215</v>
      </c>
    </row>
    <row r="989" spans="1:6" x14ac:dyDescent="0.3">
      <c r="A989">
        <v>986</v>
      </c>
      <c r="B989" t="s">
        <v>217</v>
      </c>
      <c r="C989">
        <v>5011.5</v>
      </c>
      <c r="D989">
        <v>0</v>
      </c>
      <c r="E989" t="s">
        <v>212</v>
      </c>
      <c r="F989" t="s">
        <v>215</v>
      </c>
    </row>
    <row r="990" spans="1:6" x14ac:dyDescent="0.3">
      <c r="A990">
        <v>987</v>
      </c>
      <c r="B990" t="s">
        <v>217</v>
      </c>
      <c r="C990">
        <v>5530</v>
      </c>
      <c r="D990">
        <v>0</v>
      </c>
      <c r="E990" t="s">
        <v>212</v>
      </c>
      <c r="F990" t="s">
        <v>215</v>
      </c>
    </row>
    <row r="991" spans="1:6" x14ac:dyDescent="0.3">
      <c r="A991">
        <v>988</v>
      </c>
      <c r="B991" t="s">
        <v>217</v>
      </c>
      <c r="C991">
        <v>5530</v>
      </c>
      <c r="D991">
        <v>0</v>
      </c>
      <c r="E991" t="s">
        <v>212</v>
      </c>
      <c r="F991" t="s">
        <v>215</v>
      </c>
    </row>
    <row r="992" spans="1:6" x14ac:dyDescent="0.3">
      <c r="A992">
        <v>989</v>
      </c>
      <c r="B992" t="s">
        <v>217</v>
      </c>
      <c r="C992">
        <v>10023</v>
      </c>
      <c r="D992">
        <v>0</v>
      </c>
      <c r="E992" t="s">
        <v>212</v>
      </c>
      <c r="F992" t="s">
        <v>215</v>
      </c>
    </row>
    <row r="993" spans="1:6" x14ac:dyDescent="0.3">
      <c r="A993">
        <v>990</v>
      </c>
      <c r="B993" t="s">
        <v>217</v>
      </c>
      <c r="C993">
        <v>5530</v>
      </c>
      <c r="D993">
        <v>0</v>
      </c>
      <c r="E993" t="s">
        <v>212</v>
      </c>
      <c r="F993" t="s">
        <v>215</v>
      </c>
    </row>
    <row r="994" spans="1:6" x14ac:dyDescent="0.3">
      <c r="A994">
        <v>991</v>
      </c>
      <c r="B994" t="s">
        <v>217</v>
      </c>
      <c r="C994">
        <v>5011.5</v>
      </c>
      <c r="D994">
        <v>0</v>
      </c>
      <c r="E994" t="s">
        <v>212</v>
      </c>
      <c r="F994" t="s">
        <v>215</v>
      </c>
    </row>
    <row r="995" spans="1:6" x14ac:dyDescent="0.3">
      <c r="A995">
        <v>992</v>
      </c>
      <c r="B995" t="s">
        <v>217</v>
      </c>
      <c r="C995">
        <v>5011.5</v>
      </c>
      <c r="D995">
        <v>0</v>
      </c>
      <c r="E995" t="s">
        <v>212</v>
      </c>
      <c r="F995" t="s">
        <v>215</v>
      </c>
    </row>
    <row r="996" spans="1:6" x14ac:dyDescent="0.3">
      <c r="A996">
        <v>993</v>
      </c>
      <c r="B996" t="s">
        <v>217</v>
      </c>
      <c r="C996">
        <v>5530</v>
      </c>
      <c r="D996">
        <v>0</v>
      </c>
      <c r="E996" t="s">
        <v>212</v>
      </c>
      <c r="F996" t="s">
        <v>215</v>
      </c>
    </row>
    <row r="997" spans="1:6" x14ac:dyDescent="0.3">
      <c r="A997">
        <v>994</v>
      </c>
      <c r="B997" t="s">
        <v>217</v>
      </c>
      <c r="C997">
        <v>5011.5</v>
      </c>
      <c r="D997">
        <v>0</v>
      </c>
      <c r="E997" t="s">
        <v>212</v>
      </c>
      <c r="F997" t="s">
        <v>215</v>
      </c>
    </row>
    <row r="998" spans="1:6" x14ac:dyDescent="0.3">
      <c r="A998">
        <v>995</v>
      </c>
      <c r="B998" t="s">
        <v>217</v>
      </c>
      <c r="C998">
        <v>5530</v>
      </c>
      <c r="D998">
        <v>0</v>
      </c>
      <c r="E998" t="s">
        <v>212</v>
      </c>
      <c r="F998" t="s">
        <v>215</v>
      </c>
    </row>
    <row r="999" spans="1:6" x14ac:dyDescent="0.3">
      <c r="A999">
        <v>996</v>
      </c>
      <c r="B999" t="s">
        <v>217</v>
      </c>
      <c r="C999">
        <v>5530</v>
      </c>
      <c r="D999">
        <v>0</v>
      </c>
      <c r="E999" t="s">
        <v>212</v>
      </c>
      <c r="F999" t="s">
        <v>215</v>
      </c>
    </row>
    <row r="1000" spans="1:6" x14ac:dyDescent="0.3">
      <c r="A1000">
        <v>997</v>
      </c>
      <c r="B1000" t="s">
        <v>217</v>
      </c>
      <c r="C1000">
        <v>5530</v>
      </c>
      <c r="D1000">
        <v>0</v>
      </c>
      <c r="E1000" t="s">
        <v>212</v>
      </c>
      <c r="F1000" t="s">
        <v>215</v>
      </c>
    </row>
    <row r="1001" spans="1:6" x14ac:dyDescent="0.3">
      <c r="A1001">
        <v>998</v>
      </c>
      <c r="B1001" t="s">
        <v>217</v>
      </c>
      <c r="C1001">
        <v>5530</v>
      </c>
      <c r="D1001">
        <v>0</v>
      </c>
      <c r="E1001" t="s">
        <v>212</v>
      </c>
      <c r="F1001" t="s">
        <v>215</v>
      </c>
    </row>
    <row r="1002" spans="1:6" x14ac:dyDescent="0.3">
      <c r="A1002">
        <v>999</v>
      </c>
      <c r="B1002" t="s">
        <v>217</v>
      </c>
      <c r="C1002">
        <v>5530</v>
      </c>
      <c r="D1002">
        <v>0</v>
      </c>
      <c r="E1002" t="s">
        <v>212</v>
      </c>
      <c r="F1002" t="s">
        <v>215</v>
      </c>
    </row>
    <row r="1003" spans="1:6" x14ac:dyDescent="0.3">
      <c r="A1003">
        <v>1000</v>
      </c>
      <c r="B1003" t="s">
        <v>217</v>
      </c>
      <c r="C1003">
        <v>5011.5</v>
      </c>
      <c r="D1003">
        <v>0</v>
      </c>
      <c r="E1003" t="s">
        <v>212</v>
      </c>
      <c r="F1003" t="s">
        <v>215</v>
      </c>
    </row>
    <row r="1004" spans="1:6" x14ac:dyDescent="0.3">
      <c r="A1004">
        <v>1001</v>
      </c>
      <c r="B1004" t="s">
        <v>217</v>
      </c>
      <c r="C1004">
        <v>5530</v>
      </c>
      <c r="D1004">
        <v>0</v>
      </c>
      <c r="E1004" t="s">
        <v>212</v>
      </c>
      <c r="F1004" t="s">
        <v>215</v>
      </c>
    </row>
    <row r="1005" spans="1:6" x14ac:dyDescent="0.3">
      <c r="A1005">
        <v>1002</v>
      </c>
      <c r="B1005" t="s">
        <v>217</v>
      </c>
      <c r="C1005">
        <v>5530</v>
      </c>
      <c r="D1005">
        <v>0</v>
      </c>
      <c r="E1005" t="s">
        <v>212</v>
      </c>
      <c r="F1005" t="s">
        <v>215</v>
      </c>
    </row>
    <row r="1006" spans="1:6" x14ac:dyDescent="0.3">
      <c r="A1006">
        <v>1003</v>
      </c>
      <c r="B1006" t="s">
        <v>217</v>
      </c>
      <c r="C1006">
        <v>5530</v>
      </c>
      <c r="D1006">
        <v>0</v>
      </c>
      <c r="E1006" t="s">
        <v>212</v>
      </c>
      <c r="F1006" t="s">
        <v>215</v>
      </c>
    </row>
    <row r="1007" spans="1:6" x14ac:dyDescent="0.3">
      <c r="A1007">
        <v>1004</v>
      </c>
      <c r="B1007" t="s">
        <v>217</v>
      </c>
      <c r="C1007">
        <v>5530</v>
      </c>
      <c r="D1007">
        <v>0</v>
      </c>
      <c r="E1007" t="s">
        <v>212</v>
      </c>
      <c r="F1007" t="s">
        <v>215</v>
      </c>
    </row>
    <row r="1008" spans="1:6" x14ac:dyDescent="0.3">
      <c r="A1008">
        <v>1005</v>
      </c>
      <c r="B1008" t="s">
        <v>217</v>
      </c>
      <c r="C1008">
        <v>5530</v>
      </c>
      <c r="D1008">
        <v>0</v>
      </c>
      <c r="E1008" t="s">
        <v>212</v>
      </c>
      <c r="F1008" t="s">
        <v>215</v>
      </c>
    </row>
    <row r="1009" spans="1:6" x14ac:dyDescent="0.3">
      <c r="A1009">
        <v>1006</v>
      </c>
      <c r="B1009" t="s">
        <v>217</v>
      </c>
      <c r="C1009">
        <v>5011.5</v>
      </c>
      <c r="D1009">
        <v>0</v>
      </c>
      <c r="E1009" t="s">
        <v>212</v>
      </c>
      <c r="F1009" t="s">
        <v>215</v>
      </c>
    </row>
    <row r="1010" spans="1:6" x14ac:dyDescent="0.3">
      <c r="A1010">
        <v>1007</v>
      </c>
      <c r="B1010" t="s">
        <v>217</v>
      </c>
      <c r="C1010">
        <v>5530</v>
      </c>
      <c r="D1010">
        <v>0</v>
      </c>
      <c r="E1010" t="s">
        <v>212</v>
      </c>
      <c r="F1010" t="s">
        <v>215</v>
      </c>
    </row>
    <row r="1011" spans="1:6" x14ac:dyDescent="0.3">
      <c r="A1011">
        <v>1008</v>
      </c>
      <c r="B1011" t="s">
        <v>217</v>
      </c>
      <c r="C1011">
        <v>5530</v>
      </c>
      <c r="D1011">
        <v>0</v>
      </c>
      <c r="E1011" t="s">
        <v>212</v>
      </c>
      <c r="F1011" t="s">
        <v>215</v>
      </c>
    </row>
    <row r="1012" spans="1:6" x14ac:dyDescent="0.3">
      <c r="A1012">
        <v>1009</v>
      </c>
      <c r="B1012" t="s">
        <v>217</v>
      </c>
      <c r="C1012">
        <v>5530</v>
      </c>
      <c r="D1012">
        <v>0</v>
      </c>
      <c r="E1012" t="s">
        <v>212</v>
      </c>
      <c r="F1012" t="s">
        <v>215</v>
      </c>
    </row>
    <row r="1013" spans="1:6" x14ac:dyDescent="0.3">
      <c r="A1013">
        <v>1010</v>
      </c>
      <c r="B1013" t="s">
        <v>217</v>
      </c>
      <c r="C1013">
        <v>5530</v>
      </c>
      <c r="D1013">
        <v>0</v>
      </c>
      <c r="E1013" t="s">
        <v>212</v>
      </c>
      <c r="F1013" t="s">
        <v>215</v>
      </c>
    </row>
    <row r="1014" spans="1:6" x14ac:dyDescent="0.3">
      <c r="A1014">
        <v>1011</v>
      </c>
      <c r="B1014" t="s">
        <v>217</v>
      </c>
      <c r="C1014">
        <v>5011.5</v>
      </c>
      <c r="D1014">
        <v>0</v>
      </c>
      <c r="E1014" t="s">
        <v>212</v>
      </c>
      <c r="F1014" t="s">
        <v>215</v>
      </c>
    </row>
    <row r="1015" spans="1:6" x14ac:dyDescent="0.3">
      <c r="A1015">
        <v>1012</v>
      </c>
      <c r="B1015" t="s">
        <v>217</v>
      </c>
      <c r="C1015">
        <v>5530</v>
      </c>
      <c r="D1015">
        <v>0</v>
      </c>
      <c r="E1015" t="s">
        <v>212</v>
      </c>
      <c r="F1015" t="s">
        <v>215</v>
      </c>
    </row>
    <row r="1016" spans="1:6" x14ac:dyDescent="0.3">
      <c r="A1016">
        <v>1013</v>
      </c>
      <c r="B1016" t="s">
        <v>217</v>
      </c>
      <c r="C1016">
        <v>5530</v>
      </c>
      <c r="D1016">
        <v>0</v>
      </c>
      <c r="E1016" t="s">
        <v>212</v>
      </c>
      <c r="F1016" t="s">
        <v>215</v>
      </c>
    </row>
    <row r="1017" spans="1:6" x14ac:dyDescent="0.3">
      <c r="A1017">
        <v>1014</v>
      </c>
      <c r="B1017" t="s">
        <v>217</v>
      </c>
      <c r="C1017">
        <v>5011.5</v>
      </c>
      <c r="D1017">
        <v>0</v>
      </c>
      <c r="E1017" t="s">
        <v>212</v>
      </c>
      <c r="F1017" t="s">
        <v>215</v>
      </c>
    </row>
    <row r="1018" spans="1:6" x14ac:dyDescent="0.3">
      <c r="A1018">
        <v>1015</v>
      </c>
      <c r="B1018" t="s">
        <v>217</v>
      </c>
      <c r="C1018">
        <v>5530</v>
      </c>
      <c r="D1018">
        <v>0</v>
      </c>
      <c r="E1018" t="s">
        <v>212</v>
      </c>
      <c r="F1018" t="s">
        <v>215</v>
      </c>
    </row>
    <row r="1019" spans="1:6" x14ac:dyDescent="0.3">
      <c r="A1019">
        <v>1016</v>
      </c>
      <c r="B1019" t="s">
        <v>217</v>
      </c>
      <c r="C1019">
        <v>3341</v>
      </c>
      <c r="D1019">
        <v>0</v>
      </c>
      <c r="E1019" t="s">
        <v>212</v>
      </c>
      <c r="F1019" t="s">
        <v>215</v>
      </c>
    </row>
    <row r="1020" spans="1:6" x14ac:dyDescent="0.3">
      <c r="A1020">
        <v>1017</v>
      </c>
      <c r="B1020" t="s">
        <v>217</v>
      </c>
      <c r="C1020">
        <v>5530</v>
      </c>
      <c r="D1020">
        <v>0</v>
      </c>
      <c r="E1020" t="s">
        <v>212</v>
      </c>
      <c r="F1020" t="s">
        <v>215</v>
      </c>
    </row>
    <row r="1021" spans="1:6" x14ac:dyDescent="0.3">
      <c r="A1021">
        <v>1018</v>
      </c>
      <c r="B1021" t="s">
        <v>217</v>
      </c>
      <c r="C1021">
        <v>5011.5</v>
      </c>
      <c r="D1021">
        <v>0</v>
      </c>
      <c r="E1021" t="s">
        <v>212</v>
      </c>
      <c r="F1021" t="s">
        <v>215</v>
      </c>
    </row>
    <row r="1022" spans="1:6" x14ac:dyDescent="0.3">
      <c r="A1022">
        <v>1019</v>
      </c>
      <c r="B1022" t="s">
        <v>217</v>
      </c>
      <c r="C1022">
        <v>5530</v>
      </c>
      <c r="D1022">
        <v>0</v>
      </c>
      <c r="E1022" t="s">
        <v>212</v>
      </c>
      <c r="F1022" t="s">
        <v>215</v>
      </c>
    </row>
    <row r="1023" spans="1:6" x14ac:dyDescent="0.3">
      <c r="A1023">
        <v>1020</v>
      </c>
      <c r="B1023" t="s">
        <v>217</v>
      </c>
      <c r="C1023">
        <v>5530</v>
      </c>
      <c r="D1023">
        <v>0</v>
      </c>
      <c r="E1023" t="s">
        <v>212</v>
      </c>
      <c r="F1023" t="s">
        <v>215</v>
      </c>
    </row>
    <row r="1024" spans="1:6" x14ac:dyDescent="0.3">
      <c r="A1024">
        <v>1021</v>
      </c>
      <c r="B1024" t="s">
        <v>217</v>
      </c>
      <c r="C1024">
        <v>5011.5</v>
      </c>
      <c r="D1024">
        <v>0</v>
      </c>
      <c r="E1024" t="s">
        <v>212</v>
      </c>
      <c r="F1024" t="s">
        <v>215</v>
      </c>
    </row>
    <row r="1025" spans="1:6" x14ac:dyDescent="0.3">
      <c r="A1025">
        <v>1022</v>
      </c>
      <c r="B1025" t="s">
        <v>217</v>
      </c>
      <c r="C1025">
        <v>5011.5</v>
      </c>
      <c r="D1025">
        <v>0</v>
      </c>
      <c r="E1025" t="s">
        <v>212</v>
      </c>
      <c r="F1025" t="s">
        <v>215</v>
      </c>
    </row>
    <row r="1026" spans="1:6" x14ac:dyDescent="0.3">
      <c r="A1026">
        <v>1023</v>
      </c>
      <c r="B1026" t="s">
        <v>217</v>
      </c>
      <c r="C1026">
        <v>5530</v>
      </c>
      <c r="D1026">
        <v>0</v>
      </c>
      <c r="E1026" t="s">
        <v>212</v>
      </c>
      <c r="F1026" t="s">
        <v>215</v>
      </c>
    </row>
    <row r="1027" spans="1:6" x14ac:dyDescent="0.3">
      <c r="A1027">
        <v>1024</v>
      </c>
      <c r="B1027" t="s">
        <v>217</v>
      </c>
      <c r="C1027">
        <v>5530</v>
      </c>
      <c r="D1027">
        <v>0</v>
      </c>
      <c r="E1027" t="s">
        <v>212</v>
      </c>
      <c r="F1027" t="s">
        <v>215</v>
      </c>
    </row>
    <row r="1028" spans="1:6" x14ac:dyDescent="0.3">
      <c r="A1028">
        <v>1025</v>
      </c>
      <c r="B1028" t="s">
        <v>217</v>
      </c>
      <c r="C1028">
        <v>5534</v>
      </c>
      <c r="D1028">
        <v>0</v>
      </c>
      <c r="E1028" t="s">
        <v>212</v>
      </c>
      <c r="F1028" t="s">
        <v>215</v>
      </c>
    </row>
    <row r="1029" spans="1:6" x14ac:dyDescent="0.3">
      <c r="A1029">
        <v>1026</v>
      </c>
      <c r="B1029" t="s">
        <v>217</v>
      </c>
      <c r="C1029">
        <v>5530</v>
      </c>
      <c r="D1029">
        <v>0</v>
      </c>
      <c r="E1029" t="s">
        <v>212</v>
      </c>
      <c r="F1029" t="s">
        <v>215</v>
      </c>
    </row>
    <row r="1030" spans="1:6" x14ac:dyDescent="0.3">
      <c r="A1030">
        <v>1027</v>
      </c>
      <c r="B1030" t="s">
        <v>217</v>
      </c>
      <c r="C1030">
        <v>5011.5</v>
      </c>
      <c r="D1030">
        <v>0</v>
      </c>
      <c r="E1030" t="s">
        <v>212</v>
      </c>
      <c r="F1030" t="s">
        <v>215</v>
      </c>
    </row>
    <row r="1031" spans="1:6" x14ac:dyDescent="0.3">
      <c r="A1031">
        <v>1028</v>
      </c>
      <c r="B1031" t="s">
        <v>217</v>
      </c>
      <c r="C1031">
        <v>5011.5</v>
      </c>
      <c r="D1031">
        <v>0</v>
      </c>
      <c r="E1031" t="s">
        <v>212</v>
      </c>
      <c r="F1031" t="s">
        <v>215</v>
      </c>
    </row>
    <row r="1032" spans="1:6" x14ac:dyDescent="0.3">
      <c r="A1032">
        <v>1029</v>
      </c>
      <c r="B1032" t="s">
        <v>217</v>
      </c>
      <c r="C1032">
        <v>5011.5</v>
      </c>
      <c r="D1032">
        <v>0</v>
      </c>
      <c r="E1032" t="s">
        <v>212</v>
      </c>
      <c r="F1032" t="s">
        <v>215</v>
      </c>
    </row>
    <row r="1033" spans="1:6" x14ac:dyDescent="0.3">
      <c r="A1033">
        <v>1030</v>
      </c>
      <c r="B1033" t="s">
        <v>217</v>
      </c>
      <c r="C1033">
        <v>5530</v>
      </c>
      <c r="D1033">
        <v>0</v>
      </c>
      <c r="E1033" t="s">
        <v>212</v>
      </c>
      <c r="F1033" t="s">
        <v>215</v>
      </c>
    </row>
    <row r="1034" spans="1:6" x14ac:dyDescent="0.3">
      <c r="A1034">
        <v>1031</v>
      </c>
      <c r="B1034" t="s">
        <v>217</v>
      </c>
      <c r="C1034">
        <v>5011.5</v>
      </c>
      <c r="D1034">
        <v>0</v>
      </c>
      <c r="E1034" t="s">
        <v>212</v>
      </c>
      <c r="F1034" t="s">
        <v>215</v>
      </c>
    </row>
    <row r="1035" spans="1:6" x14ac:dyDescent="0.3">
      <c r="A1035">
        <v>1032</v>
      </c>
      <c r="B1035" t="s">
        <v>217</v>
      </c>
      <c r="C1035">
        <v>5011.5</v>
      </c>
      <c r="D1035">
        <v>0</v>
      </c>
      <c r="E1035" t="s">
        <v>212</v>
      </c>
      <c r="F1035" t="s">
        <v>215</v>
      </c>
    </row>
    <row r="1036" spans="1:6" x14ac:dyDescent="0.3">
      <c r="A1036">
        <v>1033</v>
      </c>
      <c r="B1036" t="s">
        <v>217</v>
      </c>
      <c r="C1036">
        <v>5011.5</v>
      </c>
      <c r="D1036">
        <v>0</v>
      </c>
      <c r="E1036" t="s">
        <v>212</v>
      </c>
      <c r="F1036" t="s">
        <v>215</v>
      </c>
    </row>
    <row r="1037" spans="1:6" x14ac:dyDescent="0.3">
      <c r="A1037">
        <v>1034</v>
      </c>
      <c r="B1037" t="s">
        <v>217</v>
      </c>
      <c r="C1037">
        <v>5530</v>
      </c>
      <c r="D1037">
        <v>0</v>
      </c>
      <c r="E1037" t="s">
        <v>212</v>
      </c>
      <c r="F1037" t="s">
        <v>215</v>
      </c>
    </row>
    <row r="1038" spans="1:6" x14ac:dyDescent="0.3">
      <c r="A1038">
        <v>1035</v>
      </c>
      <c r="B1038" t="s">
        <v>217</v>
      </c>
      <c r="C1038">
        <v>5530</v>
      </c>
      <c r="D1038">
        <v>0</v>
      </c>
      <c r="E1038" t="s">
        <v>212</v>
      </c>
      <c r="F1038" t="s">
        <v>215</v>
      </c>
    </row>
    <row r="1039" spans="1:6" x14ac:dyDescent="0.3">
      <c r="A1039">
        <v>1036</v>
      </c>
      <c r="B1039" t="s">
        <v>217</v>
      </c>
      <c r="C1039">
        <v>5530</v>
      </c>
      <c r="D1039">
        <v>0</v>
      </c>
      <c r="E1039" t="s">
        <v>212</v>
      </c>
      <c r="F1039" t="s">
        <v>215</v>
      </c>
    </row>
    <row r="1040" spans="1:6" x14ac:dyDescent="0.3">
      <c r="A1040">
        <v>1037</v>
      </c>
      <c r="B1040" t="s">
        <v>217</v>
      </c>
      <c r="C1040">
        <v>5530</v>
      </c>
      <c r="D1040">
        <v>0</v>
      </c>
      <c r="E1040" t="s">
        <v>212</v>
      </c>
      <c r="F1040" t="s">
        <v>215</v>
      </c>
    </row>
    <row r="1041" spans="1:6" x14ac:dyDescent="0.3">
      <c r="A1041">
        <v>1038</v>
      </c>
      <c r="B1041" t="s">
        <v>217</v>
      </c>
      <c r="C1041">
        <v>5530</v>
      </c>
      <c r="D1041">
        <v>0</v>
      </c>
      <c r="E1041" t="s">
        <v>212</v>
      </c>
      <c r="F1041" t="s">
        <v>215</v>
      </c>
    </row>
    <row r="1042" spans="1:6" x14ac:dyDescent="0.3">
      <c r="A1042">
        <v>1039</v>
      </c>
      <c r="B1042" t="s">
        <v>217</v>
      </c>
      <c r="C1042">
        <v>5011.5</v>
      </c>
      <c r="D1042">
        <v>0</v>
      </c>
      <c r="E1042" t="s">
        <v>212</v>
      </c>
      <c r="F1042" t="s">
        <v>215</v>
      </c>
    </row>
    <row r="1043" spans="1:6" x14ac:dyDescent="0.3">
      <c r="A1043">
        <v>1040</v>
      </c>
      <c r="B1043" t="s">
        <v>217</v>
      </c>
      <c r="C1043">
        <v>5530</v>
      </c>
      <c r="D1043">
        <v>0</v>
      </c>
      <c r="E1043" t="s">
        <v>212</v>
      </c>
      <c r="F1043" t="s">
        <v>215</v>
      </c>
    </row>
    <row r="1044" spans="1:6" x14ac:dyDescent="0.3">
      <c r="A1044">
        <v>1041</v>
      </c>
      <c r="B1044" t="s">
        <v>217</v>
      </c>
      <c r="C1044">
        <v>5011.5</v>
      </c>
      <c r="D1044">
        <v>0</v>
      </c>
      <c r="E1044" t="s">
        <v>212</v>
      </c>
      <c r="F1044" t="s">
        <v>215</v>
      </c>
    </row>
    <row r="1045" spans="1:6" x14ac:dyDescent="0.3">
      <c r="A1045">
        <v>1042</v>
      </c>
      <c r="B1045" t="s">
        <v>217</v>
      </c>
      <c r="C1045">
        <v>5530</v>
      </c>
      <c r="D1045">
        <v>0</v>
      </c>
      <c r="E1045" t="s">
        <v>212</v>
      </c>
      <c r="F1045" t="s">
        <v>215</v>
      </c>
    </row>
    <row r="1046" spans="1:6" x14ac:dyDescent="0.3">
      <c r="A1046">
        <v>1043</v>
      </c>
      <c r="B1046" t="s">
        <v>217</v>
      </c>
      <c r="C1046">
        <v>5011.5</v>
      </c>
      <c r="D1046">
        <v>0</v>
      </c>
      <c r="E1046" t="s">
        <v>212</v>
      </c>
      <c r="F1046" t="s">
        <v>215</v>
      </c>
    </row>
    <row r="1047" spans="1:6" x14ac:dyDescent="0.3">
      <c r="A1047">
        <v>1044</v>
      </c>
      <c r="B1047" t="s">
        <v>217</v>
      </c>
      <c r="C1047">
        <v>5530</v>
      </c>
      <c r="D1047">
        <v>0</v>
      </c>
      <c r="E1047" t="s">
        <v>212</v>
      </c>
      <c r="F1047" t="s">
        <v>215</v>
      </c>
    </row>
    <row r="1048" spans="1:6" x14ac:dyDescent="0.3">
      <c r="A1048">
        <v>1045</v>
      </c>
      <c r="B1048" t="s">
        <v>217</v>
      </c>
      <c r="C1048">
        <v>5530</v>
      </c>
      <c r="D1048">
        <v>0</v>
      </c>
      <c r="E1048" t="s">
        <v>212</v>
      </c>
      <c r="F1048" t="s">
        <v>215</v>
      </c>
    </row>
    <row r="1049" spans="1:6" x14ac:dyDescent="0.3">
      <c r="A1049">
        <v>1046</v>
      </c>
      <c r="B1049" t="s">
        <v>217</v>
      </c>
      <c r="C1049">
        <v>5011.5</v>
      </c>
      <c r="D1049">
        <v>0</v>
      </c>
      <c r="E1049" t="s">
        <v>212</v>
      </c>
      <c r="F1049" t="s">
        <v>215</v>
      </c>
    </row>
    <row r="1050" spans="1:6" x14ac:dyDescent="0.3">
      <c r="A1050">
        <v>1047</v>
      </c>
      <c r="B1050" t="s">
        <v>217</v>
      </c>
      <c r="C1050">
        <v>5530</v>
      </c>
      <c r="D1050">
        <v>0</v>
      </c>
      <c r="E1050" t="s">
        <v>212</v>
      </c>
      <c r="F1050" t="s">
        <v>215</v>
      </c>
    </row>
    <row r="1051" spans="1:6" x14ac:dyDescent="0.3">
      <c r="A1051">
        <v>1048</v>
      </c>
      <c r="B1051" t="s">
        <v>217</v>
      </c>
      <c r="C1051">
        <v>5530</v>
      </c>
      <c r="D1051">
        <v>0</v>
      </c>
      <c r="E1051" t="s">
        <v>212</v>
      </c>
      <c r="F1051" t="s">
        <v>215</v>
      </c>
    </row>
    <row r="1052" spans="1:6" x14ac:dyDescent="0.3">
      <c r="A1052">
        <v>1049</v>
      </c>
      <c r="B1052" t="s">
        <v>217</v>
      </c>
      <c r="C1052">
        <v>5530</v>
      </c>
      <c r="D1052">
        <v>0</v>
      </c>
      <c r="E1052" t="s">
        <v>212</v>
      </c>
      <c r="F1052" t="s">
        <v>215</v>
      </c>
    </row>
    <row r="1053" spans="1:6" x14ac:dyDescent="0.3">
      <c r="A1053">
        <v>1050</v>
      </c>
      <c r="B1053" t="s">
        <v>217</v>
      </c>
      <c r="C1053">
        <v>5530</v>
      </c>
      <c r="D1053">
        <v>0</v>
      </c>
      <c r="E1053" t="s">
        <v>212</v>
      </c>
      <c r="F1053" t="s">
        <v>215</v>
      </c>
    </row>
    <row r="1054" spans="1:6" x14ac:dyDescent="0.3">
      <c r="A1054">
        <v>1051</v>
      </c>
      <c r="B1054" t="s">
        <v>217</v>
      </c>
      <c r="C1054">
        <v>5530</v>
      </c>
      <c r="D1054">
        <v>0</v>
      </c>
      <c r="E1054" t="s">
        <v>212</v>
      </c>
      <c r="F1054" t="s">
        <v>215</v>
      </c>
    </row>
    <row r="1055" spans="1:6" x14ac:dyDescent="0.3">
      <c r="A1055">
        <v>1052</v>
      </c>
      <c r="B1055" t="s">
        <v>217</v>
      </c>
      <c r="C1055">
        <v>5530</v>
      </c>
      <c r="D1055">
        <v>0</v>
      </c>
      <c r="E1055" t="s">
        <v>212</v>
      </c>
      <c r="F1055" t="s">
        <v>215</v>
      </c>
    </row>
    <row r="1056" spans="1:6" x14ac:dyDescent="0.3">
      <c r="A1056">
        <v>1053</v>
      </c>
      <c r="B1056" t="s">
        <v>217</v>
      </c>
      <c r="C1056">
        <v>5530</v>
      </c>
      <c r="D1056">
        <v>0</v>
      </c>
      <c r="E1056" t="s">
        <v>212</v>
      </c>
      <c r="F1056" t="s">
        <v>215</v>
      </c>
    </row>
    <row r="1057" spans="1:6" x14ac:dyDescent="0.3">
      <c r="A1057">
        <v>1054</v>
      </c>
      <c r="B1057" t="s">
        <v>217</v>
      </c>
      <c r="C1057">
        <v>5898.67</v>
      </c>
      <c r="D1057">
        <v>0</v>
      </c>
      <c r="E1057" t="s">
        <v>212</v>
      </c>
      <c r="F1057" t="s">
        <v>215</v>
      </c>
    </row>
    <row r="1058" spans="1:6" x14ac:dyDescent="0.3">
      <c r="A1058">
        <v>1055</v>
      </c>
      <c r="B1058" t="s">
        <v>217</v>
      </c>
      <c r="C1058">
        <v>5530</v>
      </c>
      <c r="D1058">
        <v>0</v>
      </c>
      <c r="E1058" t="s">
        <v>212</v>
      </c>
      <c r="F1058" t="s">
        <v>215</v>
      </c>
    </row>
    <row r="1059" spans="1:6" x14ac:dyDescent="0.3">
      <c r="A1059">
        <v>1056</v>
      </c>
      <c r="B1059" t="s">
        <v>217</v>
      </c>
      <c r="C1059">
        <v>5015.5</v>
      </c>
      <c r="D1059">
        <v>0</v>
      </c>
      <c r="E1059" t="s">
        <v>212</v>
      </c>
      <c r="F1059" t="s">
        <v>215</v>
      </c>
    </row>
    <row r="1060" spans="1:6" x14ac:dyDescent="0.3">
      <c r="A1060">
        <v>1057</v>
      </c>
      <c r="B1060" t="s">
        <v>217</v>
      </c>
      <c r="C1060">
        <v>5015.5</v>
      </c>
      <c r="D1060">
        <v>0</v>
      </c>
      <c r="E1060" t="s">
        <v>212</v>
      </c>
      <c r="F1060" t="s">
        <v>215</v>
      </c>
    </row>
    <row r="1061" spans="1:6" x14ac:dyDescent="0.3">
      <c r="A1061">
        <v>1058</v>
      </c>
      <c r="B1061" t="s">
        <v>217</v>
      </c>
      <c r="C1061">
        <v>5015.5</v>
      </c>
      <c r="D1061">
        <v>0</v>
      </c>
      <c r="E1061" t="s">
        <v>212</v>
      </c>
      <c r="F1061" t="s">
        <v>215</v>
      </c>
    </row>
    <row r="1062" spans="1:6" x14ac:dyDescent="0.3">
      <c r="A1062">
        <v>1059</v>
      </c>
      <c r="B1062" t="s">
        <v>217</v>
      </c>
      <c r="C1062">
        <v>5015.5</v>
      </c>
      <c r="D1062">
        <v>0</v>
      </c>
      <c r="E1062" t="s">
        <v>212</v>
      </c>
      <c r="F1062" t="s">
        <v>215</v>
      </c>
    </row>
    <row r="1063" spans="1:6" x14ac:dyDescent="0.3">
      <c r="A1063">
        <v>1060</v>
      </c>
      <c r="B1063" t="s">
        <v>217</v>
      </c>
      <c r="C1063">
        <v>5015.5</v>
      </c>
      <c r="D1063">
        <v>0</v>
      </c>
      <c r="E1063" t="s">
        <v>212</v>
      </c>
      <c r="F1063" t="s">
        <v>215</v>
      </c>
    </row>
    <row r="1064" spans="1:6" x14ac:dyDescent="0.3">
      <c r="A1064">
        <v>1061</v>
      </c>
      <c r="B1064" t="s">
        <v>217</v>
      </c>
      <c r="C1064">
        <v>5015.5</v>
      </c>
      <c r="D1064">
        <v>0</v>
      </c>
      <c r="E1064" t="s">
        <v>212</v>
      </c>
      <c r="F1064" t="s">
        <v>215</v>
      </c>
    </row>
    <row r="1065" spans="1:6" x14ac:dyDescent="0.3">
      <c r="A1065">
        <v>1062</v>
      </c>
      <c r="B1065" t="s">
        <v>217</v>
      </c>
      <c r="C1065">
        <v>3345</v>
      </c>
      <c r="D1065">
        <v>0</v>
      </c>
      <c r="E1065" t="s">
        <v>212</v>
      </c>
      <c r="F1065" t="s">
        <v>215</v>
      </c>
    </row>
    <row r="1066" spans="1:6" x14ac:dyDescent="0.3">
      <c r="A1066">
        <v>1063</v>
      </c>
      <c r="B1066" t="s">
        <v>217</v>
      </c>
      <c r="C1066">
        <v>5015.5</v>
      </c>
      <c r="D1066">
        <v>0</v>
      </c>
      <c r="E1066" t="s">
        <v>212</v>
      </c>
      <c r="F1066" t="s">
        <v>215</v>
      </c>
    </row>
    <row r="1067" spans="1:6" x14ac:dyDescent="0.3">
      <c r="A1067">
        <v>1064</v>
      </c>
      <c r="B1067" t="s">
        <v>217</v>
      </c>
      <c r="C1067">
        <v>5015.5</v>
      </c>
      <c r="D1067">
        <v>0</v>
      </c>
      <c r="E1067" t="s">
        <v>212</v>
      </c>
      <c r="F1067" t="s">
        <v>215</v>
      </c>
    </row>
    <row r="1068" spans="1:6" x14ac:dyDescent="0.3">
      <c r="A1068">
        <v>1065</v>
      </c>
      <c r="B1068" t="s">
        <v>217</v>
      </c>
      <c r="C1068">
        <v>5015.5</v>
      </c>
      <c r="D1068">
        <v>0</v>
      </c>
      <c r="E1068" t="s">
        <v>212</v>
      </c>
      <c r="F1068" t="s">
        <v>215</v>
      </c>
    </row>
    <row r="1069" spans="1:6" x14ac:dyDescent="0.3">
      <c r="A1069">
        <v>1066</v>
      </c>
      <c r="B1069" t="s">
        <v>217</v>
      </c>
      <c r="C1069">
        <v>5015.5</v>
      </c>
      <c r="D1069">
        <v>0</v>
      </c>
      <c r="E1069" t="s">
        <v>212</v>
      </c>
      <c r="F1069" t="s">
        <v>215</v>
      </c>
    </row>
    <row r="1070" spans="1:6" x14ac:dyDescent="0.3">
      <c r="A1070">
        <v>1067</v>
      </c>
      <c r="B1070" t="s">
        <v>217</v>
      </c>
      <c r="C1070">
        <v>5015.5</v>
      </c>
      <c r="D1070">
        <v>0</v>
      </c>
      <c r="E1070" t="s">
        <v>212</v>
      </c>
      <c r="F1070" t="s">
        <v>215</v>
      </c>
    </row>
    <row r="1071" spans="1:6" x14ac:dyDescent="0.3">
      <c r="A1071">
        <v>1068</v>
      </c>
      <c r="B1071" t="s">
        <v>217</v>
      </c>
      <c r="C1071">
        <v>5015.5</v>
      </c>
      <c r="D1071">
        <v>0</v>
      </c>
      <c r="E1071" t="s">
        <v>212</v>
      </c>
      <c r="F1071" t="s">
        <v>215</v>
      </c>
    </row>
    <row r="1072" spans="1:6" x14ac:dyDescent="0.3">
      <c r="A1072">
        <v>1069</v>
      </c>
      <c r="B1072" t="s">
        <v>217</v>
      </c>
      <c r="C1072">
        <v>5015.5</v>
      </c>
      <c r="D1072">
        <v>0</v>
      </c>
      <c r="E1072" t="s">
        <v>212</v>
      </c>
      <c r="F1072" t="s">
        <v>215</v>
      </c>
    </row>
    <row r="1073" spans="1:6" x14ac:dyDescent="0.3">
      <c r="A1073">
        <v>1070</v>
      </c>
      <c r="B1073" t="s">
        <v>217</v>
      </c>
      <c r="C1073">
        <v>3345</v>
      </c>
      <c r="D1073">
        <v>0</v>
      </c>
      <c r="E1073" t="s">
        <v>212</v>
      </c>
      <c r="F1073" t="s">
        <v>215</v>
      </c>
    </row>
    <row r="1074" spans="1:6" x14ac:dyDescent="0.3">
      <c r="A1074">
        <v>1071</v>
      </c>
      <c r="B1074" t="s">
        <v>217</v>
      </c>
      <c r="C1074">
        <v>5015.5</v>
      </c>
      <c r="D1074">
        <v>0</v>
      </c>
      <c r="E1074" t="s">
        <v>212</v>
      </c>
      <c r="F1074" t="s">
        <v>215</v>
      </c>
    </row>
    <row r="1075" spans="1:6" x14ac:dyDescent="0.3">
      <c r="A1075">
        <v>1072</v>
      </c>
      <c r="B1075" t="s">
        <v>217</v>
      </c>
      <c r="C1075">
        <v>5015.5</v>
      </c>
      <c r="D1075">
        <v>0</v>
      </c>
      <c r="E1075" t="s">
        <v>212</v>
      </c>
      <c r="F1075" t="s">
        <v>215</v>
      </c>
    </row>
    <row r="1076" spans="1:6" x14ac:dyDescent="0.3">
      <c r="A1076">
        <v>1073</v>
      </c>
      <c r="B1076" t="s">
        <v>217</v>
      </c>
      <c r="C1076">
        <v>5015.5</v>
      </c>
      <c r="D1076">
        <v>0</v>
      </c>
      <c r="E1076" t="s">
        <v>212</v>
      </c>
      <c r="F1076" t="s">
        <v>215</v>
      </c>
    </row>
    <row r="1077" spans="1:6" x14ac:dyDescent="0.3">
      <c r="A1077">
        <v>1074</v>
      </c>
      <c r="B1077" t="s">
        <v>217</v>
      </c>
      <c r="C1077">
        <v>10031</v>
      </c>
      <c r="D1077">
        <v>0</v>
      </c>
      <c r="E1077" t="s">
        <v>212</v>
      </c>
      <c r="F1077" t="s">
        <v>215</v>
      </c>
    </row>
    <row r="1078" spans="1:6" x14ac:dyDescent="0.3">
      <c r="A1078">
        <v>1075</v>
      </c>
      <c r="B1078" t="s">
        <v>217</v>
      </c>
      <c r="C1078">
        <v>5015.5</v>
      </c>
      <c r="D1078">
        <v>0</v>
      </c>
      <c r="E1078" t="s">
        <v>212</v>
      </c>
      <c r="F1078" t="s">
        <v>215</v>
      </c>
    </row>
    <row r="1079" spans="1:6" x14ac:dyDescent="0.3">
      <c r="A1079">
        <v>1076</v>
      </c>
      <c r="B1079" t="s">
        <v>217</v>
      </c>
      <c r="C1079">
        <v>5015.5</v>
      </c>
      <c r="D1079">
        <v>0</v>
      </c>
      <c r="E1079" t="s">
        <v>212</v>
      </c>
      <c r="F1079" t="s">
        <v>215</v>
      </c>
    </row>
    <row r="1080" spans="1:6" x14ac:dyDescent="0.3">
      <c r="A1080">
        <v>1077</v>
      </c>
      <c r="B1080" t="s">
        <v>217</v>
      </c>
      <c r="C1080">
        <v>5015.5</v>
      </c>
      <c r="D1080">
        <v>0</v>
      </c>
      <c r="E1080" t="s">
        <v>212</v>
      </c>
      <c r="F1080" t="s">
        <v>215</v>
      </c>
    </row>
    <row r="1081" spans="1:6" x14ac:dyDescent="0.3">
      <c r="A1081">
        <v>1078</v>
      </c>
      <c r="B1081" t="s">
        <v>217</v>
      </c>
      <c r="C1081">
        <v>5015.5</v>
      </c>
      <c r="D1081">
        <v>0</v>
      </c>
      <c r="E1081" t="s">
        <v>212</v>
      </c>
      <c r="F1081" t="s">
        <v>215</v>
      </c>
    </row>
    <row r="1082" spans="1:6" x14ac:dyDescent="0.3">
      <c r="A1082">
        <v>1079</v>
      </c>
      <c r="B1082" t="s">
        <v>217</v>
      </c>
      <c r="C1082">
        <v>5015.5</v>
      </c>
      <c r="D1082">
        <v>0</v>
      </c>
      <c r="E1082" t="s">
        <v>212</v>
      </c>
      <c r="F1082" t="s">
        <v>215</v>
      </c>
    </row>
    <row r="1083" spans="1:6" x14ac:dyDescent="0.3">
      <c r="A1083">
        <v>1080</v>
      </c>
      <c r="B1083" t="s">
        <v>217</v>
      </c>
      <c r="C1083">
        <v>5015.5</v>
      </c>
      <c r="D1083">
        <v>0</v>
      </c>
      <c r="E1083" t="s">
        <v>212</v>
      </c>
      <c r="F1083" t="s">
        <v>215</v>
      </c>
    </row>
    <row r="1084" spans="1:6" x14ac:dyDescent="0.3">
      <c r="A1084">
        <v>1081</v>
      </c>
      <c r="B1084" t="s">
        <v>217</v>
      </c>
      <c r="C1084">
        <v>5015.5</v>
      </c>
      <c r="D1084">
        <v>0</v>
      </c>
      <c r="E1084" t="s">
        <v>212</v>
      </c>
      <c r="F1084" t="s">
        <v>215</v>
      </c>
    </row>
    <row r="1085" spans="1:6" x14ac:dyDescent="0.3">
      <c r="A1085">
        <v>1082</v>
      </c>
      <c r="B1085" t="s">
        <v>217</v>
      </c>
      <c r="C1085">
        <v>5015.5</v>
      </c>
      <c r="D1085">
        <v>0</v>
      </c>
      <c r="E1085" t="s">
        <v>212</v>
      </c>
      <c r="F1085" t="s">
        <v>215</v>
      </c>
    </row>
    <row r="1086" spans="1:6" x14ac:dyDescent="0.3">
      <c r="A1086">
        <v>1083</v>
      </c>
      <c r="B1086" t="s">
        <v>217</v>
      </c>
      <c r="C1086">
        <v>5015.5</v>
      </c>
      <c r="D1086">
        <v>0</v>
      </c>
      <c r="E1086" t="s">
        <v>212</v>
      </c>
      <c r="F1086" t="s">
        <v>215</v>
      </c>
    </row>
    <row r="1087" spans="1:6" x14ac:dyDescent="0.3">
      <c r="A1087">
        <v>1084</v>
      </c>
      <c r="B1087" t="s">
        <v>217</v>
      </c>
      <c r="C1087">
        <v>5015.5</v>
      </c>
      <c r="D1087">
        <v>0</v>
      </c>
      <c r="E1087" t="s">
        <v>212</v>
      </c>
      <c r="F1087" t="s">
        <v>215</v>
      </c>
    </row>
    <row r="1088" spans="1:6" x14ac:dyDescent="0.3">
      <c r="A1088">
        <v>1085</v>
      </c>
      <c r="B1088" t="s">
        <v>217</v>
      </c>
      <c r="C1088">
        <v>5015.5</v>
      </c>
      <c r="D1088">
        <v>0</v>
      </c>
      <c r="E1088" t="s">
        <v>212</v>
      </c>
      <c r="F1088" t="s">
        <v>215</v>
      </c>
    </row>
    <row r="1089" spans="1:6" x14ac:dyDescent="0.3">
      <c r="A1089">
        <v>1086</v>
      </c>
      <c r="B1089" t="s">
        <v>217</v>
      </c>
      <c r="C1089">
        <v>5015.5</v>
      </c>
      <c r="D1089">
        <v>0</v>
      </c>
      <c r="E1089" t="s">
        <v>212</v>
      </c>
      <c r="F1089" t="s">
        <v>215</v>
      </c>
    </row>
    <row r="1090" spans="1:6" x14ac:dyDescent="0.3">
      <c r="A1090">
        <v>1087</v>
      </c>
      <c r="B1090" t="s">
        <v>217</v>
      </c>
      <c r="C1090">
        <v>5015.5</v>
      </c>
      <c r="D1090">
        <v>0</v>
      </c>
      <c r="E1090" t="s">
        <v>212</v>
      </c>
      <c r="F1090" t="s">
        <v>215</v>
      </c>
    </row>
    <row r="1091" spans="1:6" x14ac:dyDescent="0.3">
      <c r="A1091">
        <v>1088</v>
      </c>
      <c r="B1091" t="s">
        <v>217</v>
      </c>
      <c r="C1091">
        <v>3345</v>
      </c>
      <c r="D1091">
        <v>0</v>
      </c>
      <c r="E1091" t="s">
        <v>212</v>
      </c>
      <c r="F1091" t="s">
        <v>215</v>
      </c>
    </row>
    <row r="1092" spans="1:6" x14ac:dyDescent="0.3">
      <c r="A1092">
        <v>1089</v>
      </c>
      <c r="B1092" t="s">
        <v>217</v>
      </c>
      <c r="C1092">
        <v>3345</v>
      </c>
      <c r="D1092">
        <v>0</v>
      </c>
      <c r="E1092" t="s">
        <v>212</v>
      </c>
      <c r="F1092" t="s">
        <v>215</v>
      </c>
    </row>
    <row r="1093" spans="1:6" x14ac:dyDescent="0.3">
      <c r="A1093">
        <v>1090</v>
      </c>
      <c r="B1093" t="s">
        <v>217</v>
      </c>
      <c r="C1093">
        <v>3345</v>
      </c>
      <c r="D1093">
        <v>0</v>
      </c>
      <c r="E1093" t="s">
        <v>212</v>
      </c>
      <c r="F1093" t="s">
        <v>215</v>
      </c>
    </row>
    <row r="1094" spans="1:6" x14ac:dyDescent="0.3">
      <c r="A1094">
        <v>1091</v>
      </c>
      <c r="B1094" t="s">
        <v>217</v>
      </c>
      <c r="C1094">
        <v>10031</v>
      </c>
      <c r="D1094">
        <v>0</v>
      </c>
      <c r="E1094" t="s">
        <v>212</v>
      </c>
      <c r="F1094" t="s">
        <v>215</v>
      </c>
    </row>
    <row r="1095" spans="1:6" x14ac:dyDescent="0.3">
      <c r="A1095">
        <v>1092</v>
      </c>
      <c r="B1095" t="s">
        <v>217</v>
      </c>
      <c r="C1095">
        <v>5015.5</v>
      </c>
      <c r="D1095">
        <v>0</v>
      </c>
      <c r="E1095" t="s">
        <v>212</v>
      </c>
      <c r="F1095" t="s">
        <v>215</v>
      </c>
    </row>
    <row r="1096" spans="1:6" x14ac:dyDescent="0.3">
      <c r="A1096">
        <v>1093</v>
      </c>
      <c r="B1096" t="s">
        <v>217</v>
      </c>
      <c r="C1096">
        <v>5015.5</v>
      </c>
      <c r="D1096">
        <v>0</v>
      </c>
      <c r="E1096" t="s">
        <v>212</v>
      </c>
      <c r="F1096" t="s">
        <v>215</v>
      </c>
    </row>
    <row r="1097" spans="1:6" x14ac:dyDescent="0.3">
      <c r="A1097">
        <v>1094</v>
      </c>
      <c r="B1097" t="s">
        <v>217</v>
      </c>
      <c r="C1097">
        <v>5015.5</v>
      </c>
      <c r="D1097">
        <v>0</v>
      </c>
      <c r="E1097" t="s">
        <v>212</v>
      </c>
      <c r="F1097" t="s">
        <v>215</v>
      </c>
    </row>
    <row r="1098" spans="1:6" x14ac:dyDescent="0.3">
      <c r="A1098">
        <v>1095</v>
      </c>
      <c r="B1098" t="s">
        <v>217</v>
      </c>
      <c r="C1098">
        <v>10031</v>
      </c>
      <c r="D1098">
        <v>0</v>
      </c>
      <c r="E1098" t="s">
        <v>212</v>
      </c>
      <c r="F1098" t="s">
        <v>215</v>
      </c>
    </row>
    <row r="1099" spans="1:6" x14ac:dyDescent="0.3">
      <c r="A1099">
        <v>1096</v>
      </c>
      <c r="B1099" t="s">
        <v>217</v>
      </c>
      <c r="C1099">
        <v>5015.5</v>
      </c>
      <c r="D1099">
        <v>0</v>
      </c>
      <c r="E1099" t="s">
        <v>212</v>
      </c>
      <c r="F1099" t="s">
        <v>215</v>
      </c>
    </row>
    <row r="1100" spans="1:6" x14ac:dyDescent="0.3">
      <c r="A1100">
        <v>1097</v>
      </c>
      <c r="B1100" t="s">
        <v>217</v>
      </c>
      <c r="C1100">
        <v>5015.5</v>
      </c>
      <c r="D1100">
        <v>0</v>
      </c>
      <c r="E1100" t="s">
        <v>212</v>
      </c>
      <c r="F1100" t="s">
        <v>215</v>
      </c>
    </row>
    <row r="1101" spans="1:6" x14ac:dyDescent="0.3">
      <c r="A1101">
        <v>1098</v>
      </c>
      <c r="B1101" t="s">
        <v>217</v>
      </c>
      <c r="C1101">
        <v>5015.5</v>
      </c>
      <c r="D1101">
        <v>0</v>
      </c>
      <c r="E1101" t="s">
        <v>212</v>
      </c>
      <c r="F1101" t="s">
        <v>215</v>
      </c>
    </row>
    <row r="1102" spans="1:6" x14ac:dyDescent="0.3">
      <c r="A1102">
        <v>1099</v>
      </c>
      <c r="B1102" t="s">
        <v>217</v>
      </c>
      <c r="C1102">
        <v>5015.5</v>
      </c>
      <c r="D1102">
        <v>0</v>
      </c>
      <c r="E1102" t="s">
        <v>212</v>
      </c>
      <c r="F1102" t="s">
        <v>215</v>
      </c>
    </row>
    <row r="1103" spans="1:6" x14ac:dyDescent="0.3">
      <c r="A1103">
        <v>1100</v>
      </c>
      <c r="B1103" t="s">
        <v>217</v>
      </c>
      <c r="C1103">
        <v>5015.5</v>
      </c>
      <c r="D1103">
        <v>0</v>
      </c>
      <c r="E1103" t="s">
        <v>212</v>
      </c>
      <c r="F1103" t="s">
        <v>215</v>
      </c>
    </row>
    <row r="1104" spans="1:6" x14ac:dyDescent="0.3">
      <c r="A1104">
        <v>1101</v>
      </c>
      <c r="B1104" t="s">
        <v>217</v>
      </c>
      <c r="C1104">
        <v>5015.5</v>
      </c>
      <c r="D1104">
        <v>0</v>
      </c>
      <c r="E1104" t="s">
        <v>212</v>
      </c>
      <c r="F1104" t="s">
        <v>215</v>
      </c>
    </row>
    <row r="1105" spans="1:6" x14ac:dyDescent="0.3">
      <c r="A1105">
        <v>1102</v>
      </c>
      <c r="B1105" t="s">
        <v>217</v>
      </c>
      <c r="C1105">
        <v>5015.5</v>
      </c>
      <c r="D1105">
        <v>0</v>
      </c>
      <c r="E1105" t="s">
        <v>212</v>
      </c>
      <c r="F1105" t="s">
        <v>215</v>
      </c>
    </row>
    <row r="1106" spans="1:6" x14ac:dyDescent="0.3">
      <c r="A1106">
        <v>1103</v>
      </c>
      <c r="B1106" t="s">
        <v>217</v>
      </c>
      <c r="C1106">
        <v>10031</v>
      </c>
      <c r="D1106">
        <v>0</v>
      </c>
      <c r="E1106" t="s">
        <v>212</v>
      </c>
      <c r="F1106" t="s">
        <v>215</v>
      </c>
    </row>
    <row r="1107" spans="1:6" x14ac:dyDescent="0.3">
      <c r="A1107">
        <v>1104</v>
      </c>
      <c r="B1107" t="s">
        <v>217</v>
      </c>
      <c r="C1107">
        <v>5015.5</v>
      </c>
      <c r="D1107">
        <v>0</v>
      </c>
      <c r="E1107" t="s">
        <v>212</v>
      </c>
      <c r="F1107" t="s">
        <v>215</v>
      </c>
    </row>
    <row r="1108" spans="1:6" x14ac:dyDescent="0.3">
      <c r="A1108">
        <v>1105</v>
      </c>
      <c r="B1108" t="s">
        <v>217</v>
      </c>
      <c r="C1108">
        <v>5015.5</v>
      </c>
      <c r="D1108">
        <v>0</v>
      </c>
      <c r="E1108" t="s">
        <v>212</v>
      </c>
      <c r="F1108" t="s">
        <v>215</v>
      </c>
    </row>
    <row r="1109" spans="1:6" x14ac:dyDescent="0.3">
      <c r="A1109">
        <v>1106</v>
      </c>
      <c r="B1109" t="s">
        <v>217</v>
      </c>
      <c r="C1109">
        <v>5015.5</v>
      </c>
      <c r="D1109">
        <v>0</v>
      </c>
      <c r="E1109" t="s">
        <v>212</v>
      </c>
      <c r="F1109" t="s">
        <v>215</v>
      </c>
    </row>
    <row r="1110" spans="1:6" x14ac:dyDescent="0.3">
      <c r="A1110">
        <v>1107</v>
      </c>
      <c r="B1110" t="s">
        <v>217</v>
      </c>
      <c r="C1110">
        <v>5015.5</v>
      </c>
      <c r="D1110">
        <v>0</v>
      </c>
      <c r="E1110" t="s">
        <v>212</v>
      </c>
      <c r="F1110" t="s">
        <v>215</v>
      </c>
    </row>
    <row r="1111" spans="1:6" x14ac:dyDescent="0.3">
      <c r="A1111">
        <v>1108</v>
      </c>
      <c r="B1111" t="s">
        <v>217</v>
      </c>
      <c r="C1111">
        <v>5015.5</v>
      </c>
      <c r="D1111">
        <v>0</v>
      </c>
      <c r="E1111" t="s">
        <v>212</v>
      </c>
      <c r="F1111" t="s">
        <v>215</v>
      </c>
    </row>
    <row r="1112" spans="1:6" x14ac:dyDescent="0.3">
      <c r="A1112">
        <v>1109</v>
      </c>
      <c r="B1112" t="s">
        <v>217</v>
      </c>
      <c r="C1112">
        <v>5015.5</v>
      </c>
      <c r="D1112">
        <v>0</v>
      </c>
      <c r="E1112" t="s">
        <v>212</v>
      </c>
      <c r="F1112" t="s">
        <v>215</v>
      </c>
    </row>
    <row r="1113" spans="1:6" x14ac:dyDescent="0.3">
      <c r="A1113">
        <v>1110</v>
      </c>
      <c r="B1113" t="s">
        <v>217</v>
      </c>
      <c r="C1113">
        <v>5015.5</v>
      </c>
      <c r="D1113">
        <v>0</v>
      </c>
      <c r="E1113" t="s">
        <v>212</v>
      </c>
      <c r="F1113" t="s">
        <v>215</v>
      </c>
    </row>
    <row r="1114" spans="1:6" x14ac:dyDescent="0.3">
      <c r="A1114">
        <v>1111</v>
      </c>
      <c r="B1114" t="s">
        <v>217</v>
      </c>
      <c r="C1114">
        <v>5015.5</v>
      </c>
      <c r="D1114">
        <v>0</v>
      </c>
      <c r="E1114" t="s">
        <v>212</v>
      </c>
      <c r="F1114" t="s">
        <v>215</v>
      </c>
    </row>
    <row r="1115" spans="1:6" x14ac:dyDescent="0.3">
      <c r="A1115">
        <v>1112</v>
      </c>
      <c r="B1115" t="s">
        <v>217</v>
      </c>
      <c r="C1115">
        <v>5015.5</v>
      </c>
      <c r="D1115">
        <v>0</v>
      </c>
      <c r="E1115" t="s">
        <v>212</v>
      </c>
      <c r="F1115" t="s">
        <v>215</v>
      </c>
    </row>
    <row r="1116" spans="1:6" x14ac:dyDescent="0.3">
      <c r="A1116">
        <v>1113</v>
      </c>
      <c r="B1116" t="s">
        <v>217</v>
      </c>
      <c r="C1116">
        <v>3345</v>
      </c>
      <c r="D1116">
        <v>0</v>
      </c>
      <c r="E1116" t="s">
        <v>212</v>
      </c>
      <c r="F1116" t="s">
        <v>215</v>
      </c>
    </row>
    <row r="1117" spans="1:6" x14ac:dyDescent="0.3">
      <c r="A1117">
        <v>1114</v>
      </c>
      <c r="B1117" t="s">
        <v>217</v>
      </c>
      <c r="C1117">
        <v>10031</v>
      </c>
      <c r="D1117">
        <v>0</v>
      </c>
      <c r="E1117" t="s">
        <v>212</v>
      </c>
      <c r="F1117" t="s">
        <v>215</v>
      </c>
    </row>
    <row r="1118" spans="1:6" x14ac:dyDescent="0.3">
      <c r="A1118">
        <v>1115</v>
      </c>
      <c r="B1118" t="s">
        <v>217</v>
      </c>
      <c r="C1118">
        <v>5015.5</v>
      </c>
      <c r="D1118">
        <v>0</v>
      </c>
      <c r="E1118" t="s">
        <v>212</v>
      </c>
      <c r="F1118" t="s">
        <v>215</v>
      </c>
    </row>
    <row r="1119" spans="1:6" x14ac:dyDescent="0.3">
      <c r="A1119">
        <v>1116</v>
      </c>
      <c r="B1119" t="s">
        <v>217</v>
      </c>
      <c r="C1119">
        <v>5015.5</v>
      </c>
      <c r="D1119">
        <v>0</v>
      </c>
      <c r="E1119" t="s">
        <v>212</v>
      </c>
      <c r="F1119" t="s">
        <v>215</v>
      </c>
    </row>
    <row r="1120" spans="1:6" x14ac:dyDescent="0.3">
      <c r="A1120">
        <v>1117</v>
      </c>
      <c r="B1120" t="s">
        <v>217</v>
      </c>
      <c r="C1120">
        <v>4347.3</v>
      </c>
      <c r="D1120">
        <v>0</v>
      </c>
      <c r="E1120" t="s">
        <v>212</v>
      </c>
      <c r="F1120" t="s">
        <v>215</v>
      </c>
    </row>
    <row r="1121" spans="1:6" x14ac:dyDescent="0.3">
      <c r="A1121">
        <v>1118</v>
      </c>
      <c r="B1121" t="s">
        <v>217</v>
      </c>
      <c r="C1121">
        <v>5015.5</v>
      </c>
      <c r="D1121">
        <v>0</v>
      </c>
      <c r="E1121" t="s">
        <v>212</v>
      </c>
      <c r="F1121" t="s">
        <v>215</v>
      </c>
    </row>
    <row r="1122" spans="1:6" x14ac:dyDescent="0.3">
      <c r="A1122">
        <v>1119</v>
      </c>
      <c r="B1122" t="s">
        <v>217</v>
      </c>
      <c r="C1122">
        <v>5015.5</v>
      </c>
      <c r="D1122">
        <v>0</v>
      </c>
      <c r="E1122" t="s">
        <v>212</v>
      </c>
      <c r="F1122" t="s">
        <v>215</v>
      </c>
    </row>
    <row r="1123" spans="1:6" x14ac:dyDescent="0.3">
      <c r="A1123">
        <v>1120</v>
      </c>
      <c r="B1123" t="s">
        <v>217</v>
      </c>
      <c r="C1123">
        <v>3345</v>
      </c>
      <c r="D1123">
        <v>0</v>
      </c>
      <c r="E1123" t="s">
        <v>212</v>
      </c>
      <c r="F1123" t="s">
        <v>215</v>
      </c>
    </row>
    <row r="1124" spans="1:6" x14ac:dyDescent="0.3">
      <c r="A1124">
        <v>1121</v>
      </c>
      <c r="B1124" t="s">
        <v>217</v>
      </c>
      <c r="C1124">
        <v>5015.5</v>
      </c>
      <c r="D1124">
        <v>0</v>
      </c>
      <c r="E1124" t="s">
        <v>212</v>
      </c>
      <c r="F1124" t="s">
        <v>215</v>
      </c>
    </row>
    <row r="1125" spans="1:6" x14ac:dyDescent="0.3">
      <c r="A1125">
        <v>1122</v>
      </c>
      <c r="B1125" t="s">
        <v>217</v>
      </c>
      <c r="C1125">
        <v>5015.5</v>
      </c>
      <c r="D1125">
        <v>0</v>
      </c>
      <c r="E1125" t="s">
        <v>212</v>
      </c>
      <c r="F1125" t="s">
        <v>215</v>
      </c>
    </row>
    <row r="1126" spans="1:6" x14ac:dyDescent="0.3">
      <c r="A1126">
        <v>1123</v>
      </c>
      <c r="B1126" t="s">
        <v>217</v>
      </c>
      <c r="C1126">
        <v>5015.5</v>
      </c>
      <c r="D1126">
        <v>0</v>
      </c>
      <c r="E1126" t="s">
        <v>212</v>
      </c>
      <c r="F1126" t="s">
        <v>215</v>
      </c>
    </row>
    <row r="1127" spans="1:6" x14ac:dyDescent="0.3">
      <c r="A1127">
        <v>1124</v>
      </c>
      <c r="B1127" t="s">
        <v>217</v>
      </c>
      <c r="C1127">
        <v>3345</v>
      </c>
      <c r="D1127">
        <v>0</v>
      </c>
      <c r="E1127" t="s">
        <v>212</v>
      </c>
      <c r="F1127" t="s">
        <v>215</v>
      </c>
    </row>
    <row r="1128" spans="1:6" x14ac:dyDescent="0.3">
      <c r="A1128">
        <v>1125</v>
      </c>
      <c r="B1128" t="s">
        <v>217</v>
      </c>
      <c r="C1128">
        <v>5015.5</v>
      </c>
      <c r="D1128">
        <v>0</v>
      </c>
      <c r="E1128" t="s">
        <v>212</v>
      </c>
      <c r="F1128" t="s">
        <v>215</v>
      </c>
    </row>
    <row r="1129" spans="1:6" x14ac:dyDescent="0.3">
      <c r="A1129">
        <v>1126</v>
      </c>
      <c r="B1129" t="s">
        <v>217</v>
      </c>
      <c r="C1129">
        <v>5015.5</v>
      </c>
      <c r="D1129">
        <v>0</v>
      </c>
      <c r="E1129" t="s">
        <v>212</v>
      </c>
      <c r="F1129" t="s">
        <v>215</v>
      </c>
    </row>
    <row r="1130" spans="1:6" x14ac:dyDescent="0.3">
      <c r="A1130">
        <v>1127</v>
      </c>
      <c r="B1130" t="s">
        <v>217</v>
      </c>
      <c r="C1130">
        <v>3345</v>
      </c>
      <c r="D1130">
        <v>0</v>
      </c>
      <c r="E1130" t="s">
        <v>212</v>
      </c>
      <c r="F1130" t="s">
        <v>215</v>
      </c>
    </row>
    <row r="1131" spans="1:6" x14ac:dyDescent="0.3">
      <c r="A1131">
        <v>1128</v>
      </c>
      <c r="B1131" t="s">
        <v>217</v>
      </c>
      <c r="C1131">
        <v>5015.5</v>
      </c>
      <c r="D1131">
        <v>0</v>
      </c>
      <c r="E1131" t="s">
        <v>212</v>
      </c>
      <c r="F1131" t="s">
        <v>215</v>
      </c>
    </row>
    <row r="1132" spans="1:6" x14ac:dyDescent="0.3">
      <c r="A1132">
        <v>1129</v>
      </c>
      <c r="B1132" t="s">
        <v>217</v>
      </c>
      <c r="C1132">
        <v>3345</v>
      </c>
      <c r="D1132">
        <v>0</v>
      </c>
      <c r="E1132" t="s">
        <v>212</v>
      </c>
      <c r="F1132" t="s">
        <v>215</v>
      </c>
    </row>
    <row r="1133" spans="1:6" x14ac:dyDescent="0.3">
      <c r="A1133">
        <v>1130</v>
      </c>
      <c r="B1133" t="s">
        <v>217</v>
      </c>
      <c r="C1133">
        <v>5015.5</v>
      </c>
      <c r="D1133">
        <v>0</v>
      </c>
      <c r="E1133" t="s">
        <v>212</v>
      </c>
      <c r="F1133" t="s">
        <v>215</v>
      </c>
    </row>
    <row r="1134" spans="1:6" x14ac:dyDescent="0.3">
      <c r="A1134">
        <v>1131</v>
      </c>
      <c r="B1134" t="s">
        <v>217</v>
      </c>
      <c r="C1134">
        <v>3345</v>
      </c>
      <c r="D1134">
        <v>0</v>
      </c>
      <c r="E1134" t="s">
        <v>212</v>
      </c>
      <c r="F1134" t="s">
        <v>215</v>
      </c>
    </row>
    <row r="1135" spans="1:6" x14ac:dyDescent="0.3">
      <c r="A1135">
        <v>1132</v>
      </c>
      <c r="B1135" t="s">
        <v>217</v>
      </c>
      <c r="C1135">
        <v>5015.5</v>
      </c>
      <c r="D1135">
        <v>0</v>
      </c>
      <c r="E1135" t="s">
        <v>212</v>
      </c>
      <c r="F1135" t="s">
        <v>215</v>
      </c>
    </row>
    <row r="1136" spans="1:6" x14ac:dyDescent="0.3">
      <c r="A1136">
        <v>1133</v>
      </c>
      <c r="B1136" t="s">
        <v>217</v>
      </c>
      <c r="C1136">
        <v>5015.5</v>
      </c>
      <c r="D1136">
        <v>0</v>
      </c>
      <c r="E1136" t="s">
        <v>212</v>
      </c>
      <c r="F1136" t="s">
        <v>215</v>
      </c>
    </row>
    <row r="1137" spans="1:6" x14ac:dyDescent="0.3">
      <c r="A1137">
        <v>1134</v>
      </c>
      <c r="B1137" t="s">
        <v>217</v>
      </c>
      <c r="C1137">
        <v>5015.5</v>
      </c>
      <c r="D1137">
        <v>0</v>
      </c>
      <c r="E1137" t="s">
        <v>212</v>
      </c>
      <c r="F1137" t="s">
        <v>215</v>
      </c>
    </row>
    <row r="1138" spans="1:6" x14ac:dyDescent="0.3">
      <c r="A1138">
        <v>1135</v>
      </c>
      <c r="B1138" t="s">
        <v>217</v>
      </c>
      <c r="C1138">
        <v>5015.5</v>
      </c>
      <c r="D1138">
        <v>0</v>
      </c>
      <c r="E1138" t="s">
        <v>212</v>
      </c>
      <c r="F1138" t="s">
        <v>215</v>
      </c>
    </row>
    <row r="1139" spans="1:6" x14ac:dyDescent="0.3">
      <c r="A1139">
        <v>1136</v>
      </c>
      <c r="B1139" t="s">
        <v>217</v>
      </c>
      <c r="C1139">
        <v>10031</v>
      </c>
      <c r="D1139">
        <v>0</v>
      </c>
      <c r="E1139" t="s">
        <v>212</v>
      </c>
      <c r="F1139" t="s">
        <v>215</v>
      </c>
    </row>
    <row r="1140" spans="1:6" x14ac:dyDescent="0.3">
      <c r="A1140">
        <v>1137</v>
      </c>
      <c r="B1140" t="s">
        <v>217</v>
      </c>
      <c r="C1140">
        <v>5015.5</v>
      </c>
      <c r="D1140">
        <v>0</v>
      </c>
      <c r="E1140" t="s">
        <v>212</v>
      </c>
      <c r="F1140" t="s">
        <v>215</v>
      </c>
    </row>
    <row r="1141" spans="1:6" x14ac:dyDescent="0.3">
      <c r="A1141">
        <v>1138</v>
      </c>
      <c r="B1141" t="s">
        <v>217</v>
      </c>
      <c r="C1141">
        <v>5015.5</v>
      </c>
      <c r="D1141">
        <v>0</v>
      </c>
      <c r="E1141" t="s">
        <v>212</v>
      </c>
      <c r="F1141" t="s">
        <v>215</v>
      </c>
    </row>
    <row r="1142" spans="1:6" x14ac:dyDescent="0.3">
      <c r="A1142">
        <v>1139</v>
      </c>
      <c r="B1142" t="s">
        <v>217</v>
      </c>
      <c r="C1142">
        <v>10031</v>
      </c>
      <c r="D1142">
        <v>0</v>
      </c>
      <c r="E1142" t="s">
        <v>212</v>
      </c>
      <c r="F1142" t="s">
        <v>215</v>
      </c>
    </row>
    <row r="1143" spans="1:6" x14ac:dyDescent="0.3">
      <c r="A1143">
        <v>1140</v>
      </c>
      <c r="B1143" t="s">
        <v>217</v>
      </c>
      <c r="C1143">
        <v>5015.5</v>
      </c>
      <c r="D1143">
        <v>0</v>
      </c>
      <c r="E1143" t="s">
        <v>212</v>
      </c>
      <c r="F1143" t="s">
        <v>215</v>
      </c>
    </row>
    <row r="1144" spans="1:6" x14ac:dyDescent="0.3">
      <c r="A1144">
        <v>1141</v>
      </c>
      <c r="B1144" t="s">
        <v>217</v>
      </c>
      <c r="C1144">
        <v>5015.5</v>
      </c>
      <c r="D1144">
        <v>0</v>
      </c>
      <c r="E1144" t="s">
        <v>212</v>
      </c>
      <c r="F1144" t="s">
        <v>215</v>
      </c>
    </row>
    <row r="1145" spans="1:6" x14ac:dyDescent="0.3">
      <c r="A1145">
        <v>1142</v>
      </c>
      <c r="B1145" t="s">
        <v>217</v>
      </c>
      <c r="C1145">
        <v>5015.5</v>
      </c>
      <c r="D1145">
        <v>0</v>
      </c>
      <c r="E1145" t="s">
        <v>212</v>
      </c>
      <c r="F1145" t="s">
        <v>215</v>
      </c>
    </row>
    <row r="1146" spans="1:6" x14ac:dyDescent="0.3">
      <c r="A1146">
        <v>1143</v>
      </c>
      <c r="B1146" t="s">
        <v>217</v>
      </c>
      <c r="C1146">
        <v>5015.5</v>
      </c>
      <c r="D1146">
        <v>0</v>
      </c>
      <c r="E1146" t="s">
        <v>212</v>
      </c>
      <c r="F1146" t="s">
        <v>215</v>
      </c>
    </row>
    <row r="1147" spans="1:6" x14ac:dyDescent="0.3">
      <c r="A1147">
        <v>1144</v>
      </c>
      <c r="B1147" t="s">
        <v>217</v>
      </c>
      <c r="C1147">
        <v>5015.5</v>
      </c>
      <c r="D1147">
        <v>0</v>
      </c>
      <c r="E1147" t="s">
        <v>212</v>
      </c>
      <c r="F1147" t="s">
        <v>215</v>
      </c>
    </row>
    <row r="1148" spans="1:6" x14ac:dyDescent="0.3">
      <c r="A1148">
        <v>1145</v>
      </c>
      <c r="B1148" t="s">
        <v>217</v>
      </c>
      <c r="C1148">
        <v>5015.5</v>
      </c>
      <c r="D1148">
        <v>0</v>
      </c>
      <c r="E1148" t="s">
        <v>212</v>
      </c>
      <c r="F1148" t="s">
        <v>215</v>
      </c>
    </row>
    <row r="1149" spans="1:6" x14ac:dyDescent="0.3">
      <c r="A1149">
        <v>1146</v>
      </c>
      <c r="B1149" t="s">
        <v>217</v>
      </c>
      <c r="C1149">
        <v>10031</v>
      </c>
      <c r="D1149">
        <v>0</v>
      </c>
      <c r="E1149" t="s">
        <v>212</v>
      </c>
      <c r="F1149" t="s">
        <v>215</v>
      </c>
    </row>
    <row r="1150" spans="1:6" x14ac:dyDescent="0.3">
      <c r="A1150">
        <v>1147</v>
      </c>
      <c r="B1150" t="s">
        <v>217</v>
      </c>
      <c r="C1150">
        <v>5015.5</v>
      </c>
      <c r="D1150">
        <v>0</v>
      </c>
      <c r="E1150" t="s">
        <v>212</v>
      </c>
      <c r="F1150" t="s">
        <v>215</v>
      </c>
    </row>
    <row r="1151" spans="1:6" x14ac:dyDescent="0.3">
      <c r="A1151">
        <v>1148</v>
      </c>
      <c r="B1151" t="s">
        <v>217</v>
      </c>
      <c r="C1151">
        <v>5015.5</v>
      </c>
      <c r="D1151">
        <v>0</v>
      </c>
      <c r="E1151" t="s">
        <v>212</v>
      </c>
      <c r="F1151" t="s">
        <v>215</v>
      </c>
    </row>
    <row r="1152" spans="1:6" x14ac:dyDescent="0.3">
      <c r="A1152">
        <v>1149</v>
      </c>
      <c r="B1152" t="s">
        <v>217</v>
      </c>
      <c r="C1152">
        <v>5015.5</v>
      </c>
      <c r="D1152">
        <v>0</v>
      </c>
      <c r="E1152" t="s">
        <v>212</v>
      </c>
      <c r="F1152" t="s">
        <v>215</v>
      </c>
    </row>
    <row r="1153" spans="1:6" x14ac:dyDescent="0.3">
      <c r="A1153">
        <v>1150</v>
      </c>
      <c r="B1153" t="s">
        <v>217</v>
      </c>
      <c r="C1153">
        <v>4525.5</v>
      </c>
      <c r="D1153">
        <v>0</v>
      </c>
      <c r="E1153" t="s">
        <v>212</v>
      </c>
      <c r="F1153" t="s">
        <v>215</v>
      </c>
    </row>
    <row r="1154" spans="1:6" x14ac:dyDescent="0.3">
      <c r="A1154">
        <v>1151</v>
      </c>
      <c r="B1154" t="s">
        <v>217</v>
      </c>
      <c r="C1154">
        <v>5015.5</v>
      </c>
      <c r="D1154">
        <v>0</v>
      </c>
      <c r="E1154" t="s">
        <v>212</v>
      </c>
      <c r="F1154" t="s">
        <v>215</v>
      </c>
    </row>
    <row r="1155" spans="1:6" x14ac:dyDescent="0.3">
      <c r="A1155">
        <v>1152</v>
      </c>
      <c r="B1155" t="s">
        <v>217</v>
      </c>
      <c r="C1155">
        <v>10031</v>
      </c>
      <c r="D1155">
        <v>0</v>
      </c>
      <c r="E1155" t="s">
        <v>212</v>
      </c>
      <c r="F1155" t="s">
        <v>215</v>
      </c>
    </row>
    <row r="1156" spans="1:6" x14ac:dyDescent="0.3">
      <c r="A1156">
        <v>1153</v>
      </c>
      <c r="B1156" t="s">
        <v>217</v>
      </c>
      <c r="C1156">
        <v>5015.5</v>
      </c>
      <c r="D1156">
        <v>0</v>
      </c>
      <c r="E1156" t="s">
        <v>212</v>
      </c>
      <c r="F1156" t="s">
        <v>215</v>
      </c>
    </row>
    <row r="1157" spans="1:6" x14ac:dyDescent="0.3">
      <c r="A1157">
        <v>1154</v>
      </c>
      <c r="B1157" t="s">
        <v>217</v>
      </c>
      <c r="C1157">
        <v>5015.5</v>
      </c>
      <c r="D1157">
        <v>0</v>
      </c>
      <c r="E1157" t="s">
        <v>212</v>
      </c>
      <c r="F1157" t="s">
        <v>215</v>
      </c>
    </row>
    <row r="1158" spans="1:6" x14ac:dyDescent="0.3">
      <c r="A1158">
        <v>1155</v>
      </c>
      <c r="B1158" t="s">
        <v>217</v>
      </c>
      <c r="C1158">
        <v>5015.5</v>
      </c>
      <c r="D1158">
        <v>0</v>
      </c>
      <c r="E1158" t="s">
        <v>212</v>
      </c>
      <c r="F1158" t="s">
        <v>215</v>
      </c>
    </row>
    <row r="1159" spans="1:6" x14ac:dyDescent="0.3">
      <c r="A1159">
        <v>1156</v>
      </c>
      <c r="B1159" t="s">
        <v>217</v>
      </c>
      <c r="C1159">
        <v>5015.5</v>
      </c>
      <c r="D1159">
        <v>0</v>
      </c>
      <c r="E1159" t="s">
        <v>212</v>
      </c>
      <c r="F1159" t="s">
        <v>215</v>
      </c>
    </row>
    <row r="1160" spans="1:6" x14ac:dyDescent="0.3">
      <c r="A1160">
        <v>1157</v>
      </c>
      <c r="B1160" t="s">
        <v>217</v>
      </c>
      <c r="C1160">
        <v>5015.5</v>
      </c>
      <c r="D1160">
        <v>0</v>
      </c>
      <c r="E1160" t="s">
        <v>212</v>
      </c>
      <c r="F1160" t="s">
        <v>215</v>
      </c>
    </row>
    <row r="1161" spans="1:6" x14ac:dyDescent="0.3">
      <c r="A1161">
        <v>1158</v>
      </c>
      <c r="B1161" t="s">
        <v>217</v>
      </c>
      <c r="C1161">
        <v>5015.5</v>
      </c>
      <c r="D1161">
        <v>0</v>
      </c>
      <c r="E1161" t="s">
        <v>212</v>
      </c>
      <c r="F1161" t="s">
        <v>215</v>
      </c>
    </row>
    <row r="1162" spans="1:6" x14ac:dyDescent="0.3">
      <c r="A1162">
        <v>1159</v>
      </c>
      <c r="B1162" t="s">
        <v>217</v>
      </c>
      <c r="C1162">
        <v>5015.5</v>
      </c>
      <c r="D1162">
        <v>0</v>
      </c>
      <c r="E1162" t="s">
        <v>212</v>
      </c>
      <c r="F1162" t="s">
        <v>215</v>
      </c>
    </row>
    <row r="1163" spans="1:6" x14ac:dyDescent="0.3">
      <c r="A1163">
        <v>1160</v>
      </c>
      <c r="B1163" t="s">
        <v>217</v>
      </c>
      <c r="C1163">
        <v>5015.5</v>
      </c>
      <c r="D1163">
        <v>0</v>
      </c>
      <c r="E1163" t="s">
        <v>212</v>
      </c>
      <c r="F1163" t="s">
        <v>215</v>
      </c>
    </row>
    <row r="1164" spans="1:6" x14ac:dyDescent="0.3">
      <c r="A1164">
        <v>1161</v>
      </c>
      <c r="B1164" t="s">
        <v>217</v>
      </c>
      <c r="C1164">
        <v>5015.5</v>
      </c>
      <c r="D1164">
        <v>0</v>
      </c>
      <c r="E1164" t="s">
        <v>212</v>
      </c>
      <c r="F1164" t="s">
        <v>215</v>
      </c>
    </row>
    <row r="1165" spans="1:6" x14ac:dyDescent="0.3">
      <c r="A1165">
        <v>1162</v>
      </c>
      <c r="B1165" t="s">
        <v>217</v>
      </c>
      <c r="C1165">
        <v>5015.5</v>
      </c>
      <c r="D1165">
        <v>0</v>
      </c>
      <c r="E1165" t="s">
        <v>212</v>
      </c>
      <c r="F1165" t="s">
        <v>215</v>
      </c>
    </row>
    <row r="1166" spans="1:6" x14ac:dyDescent="0.3">
      <c r="A1166">
        <v>1163</v>
      </c>
      <c r="B1166" t="s">
        <v>217</v>
      </c>
      <c r="C1166">
        <v>3345</v>
      </c>
      <c r="D1166">
        <v>0</v>
      </c>
      <c r="E1166" t="s">
        <v>212</v>
      </c>
      <c r="F1166" t="s">
        <v>215</v>
      </c>
    </row>
    <row r="1167" spans="1:6" x14ac:dyDescent="0.3">
      <c r="A1167">
        <v>1164</v>
      </c>
      <c r="B1167" t="s">
        <v>217</v>
      </c>
      <c r="C1167">
        <v>5015.5</v>
      </c>
      <c r="D1167">
        <v>0</v>
      </c>
      <c r="E1167" t="s">
        <v>212</v>
      </c>
      <c r="F1167" t="s">
        <v>215</v>
      </c>
    </row>
    <row r="1168" spans="1:6" x14ac:dyDescent="0.3">
      <c r="A1168">
        <v>1165</v>
      </c>
      <c r="B1168" t="s">
        <v>217</v>
      </c>
      <c r="C1168">
        <v>5015.5</v>
      </c>
      <c r="D1168">
        <v>0</v>
      </c>
      <c r="E1168" t="s">
        <v>212</v>
      </c>
      <c r="F1168" t="s">
        <v>215</v>
      </c>
    </row>
    <row r="1169" spans="1:6" x14ac:dyDescent="0.3">
      <c r="A1169">
        <v>1166</v>
      </c>
      <c r="B1169" t="s">
        <v>217</v>
      </c>
      <c r="C1169">
        <v>5015.5</v>
      </c>
      <c r="D1169">
        <v>0</v>
      </c>
      <c r="E1169" t="s">
        <v>212</v>
      </c>
      <c r="F1169" t="s">
        <v>215</v>
      </c>
    </row>
    <row r="1170" spans="1:6" x14ac:dyDescent="0.3">
      <c r="A1170">
        <v>1167</v>
      </c>
      <c r="B1170" t="s">
        <v>217</v>
      </c>
      <c r="C1170">
        <v>5015.5</v>
      </c>
      <c r="D1170">
        <v>0</v>
      </c>
      <c r="E1170" t="s">
        <v>212</v>
      </c>
      <c r="F1170" t="s">
        <v>215</v>
      </c>
    </row>
    <row r="1171" spans="1:6" x14ac:dyDescent="0.3">
      <c r="A1171">
        <v>1168</v>
      </c>
      <c r="B1171" t="s">
        <v>217</v>
      </c>
      <c r="C1171">
        <v>5015.5</v>
      </c>
      <c r="D1171">
        <v>0</v>
      </c>
      <c r="E1171" t="s">
        <v>212</v>
      </c>
      <c r="F1171" t="s">
        <v>215</v>
      </c>
    </row>
    <row r="1172" spans="1:6" x14ac:dyDescent="0.3">
      <c r="A1172">
        <v>1169</v>
      </c>
      <c r="B1172" t="s">
        <v>217</v>
      </c>
      <c r="C1172">
        <v>5387</v>
      </c>
      <c r="D1172">
        <v>0</v>
      </c>
      <c r="E1172" t="s">
        <v>212</v>
      </c>
      <c r="F1172" t="s">
        <v>215</v>
      </c>
    </row>
    <row r="1173" spans="1:6" x14ac:dyDescent="0.3">
      <c r="A1173">
        <v>1170</v>
      </c>
      <c r="B1173" t="s">
        <v>217</v>
      </c>
      <c r="C1173">
        <v>14604</v>
      </c>
      <c r="D1173">
        <v>0</v>
      </c>
      <c r="E1173" t="s">
        <v>212</v>
      </c>
      <c r="F1173" t="s">
        <v>215</v>
      </c>
    </row>
    <row r="1174" spans="1:6" x14ac:dyDescent="0.3">
      <c r="A1174">
        <v>1171</v>
      </c>
      <c r="B1174" t="s">
        <v>217</v>
      </c>
      <c r="C1174">
        <v>5387</v>
      </c>
      <c r="D1174">
        <v>0</v>
      </c>
      <c r="E1174" t="s">
        <v>212</v>
      </c>
      <c r="F1174" t="s">
        <v>215</v>
      </c>
    </row>
    <row r="1175" spans="1:6" x14ac:dyDescent="0.3">
      <c r="A1175">
        <v>1172</v>
      </c>
      <c r="B1175" t="s">
        <v>217</v>
      </c>
      <c r="C1175">
        <v>5387</v>
      </c>
      <c r="D1175">
        <v>0</v>
      </c>
      <c r="E1175" t="s">
        <v>212</v>
      </c>
      <c r="F1175" t="s">
        <v>215</v>
      </c>
    </row>
    <row r="1176" spans="1:6" x14ac:dyDescent="0.3">
      <c r="A1176">
        <v>1173</v>
      </c>
      <c r="B1176" t="s">
        <v>217</v>
      </c>
      <c r="C1176">
        <v>5387</v>
      </c>
      <c r="D1176">
        <v>0</v>
      </c>
      <c r="E1176" t="s">
        <v>212</v>
      </c>
      <c r="F1176" t="s">
        <v>215</v>
      </c>
    </row>
    <row r="1177" spans="1:6" x14ac:dyDescent="0.3">
      <c r="A1177">
        <v>1174</v>
      </c>
      <c r="B1177" t="s">
        <v>217</v>
      </c>
      <c r="C1177">
        <v>5192.53</v>
      </c>
      <c r="D1177">
        <v>0</v>
      </c>
      <c r="E1177" t="s">
        <v>212</v>
      </c>
      <c r="F1177" t="s">
        <v>215</v>
      </c>
    </row>
    <row r="1178" spans="1:6" x14ac:dyDescent="0.3">
      <c r="A1178">
        <v>1175</v>
      </c>
      <c r="B1178" t="s">
        <v>217</v>
      </c>
      <c r="C1178">
        <v>5387</v>
      </c>
      <c r="D1178">
        <v>0</v>
      </c>
      <c r="E1178" t="s">
        <v>212</v>
      </c>
      <c r="F1178" t="s">
        <v>215</v>
      </c>
    </row>
    <row r="1179" spans="1:6" x14ac:dyDescent="0.3">
      <c r="A1179">
        <v>1176</v>
      </c>
      <c r="B1179" t="s">
        <v>217</v>
      </c>
      <c r="C1179">
        <v>5387</v>
      </c>
      <c r="D1179">
        <v>0</v>
      </c>
      <c r="E1179" t="s">
        <v>212</v>
      </c>
      <c r="F1179" t="s">
        <v>215</v>
      </c>
    </row>
    <row r="1180" spans="1:6" x14ac:dyDescent="0.3">
      <c r="A1180">
        <v>1177</v>
      </c>
      <c r="B1180" t="s">
        <v>217</v>
      </c>
      <c r="C1180">
        <v>5387</v>
      </c>
      <c r="D1180">
        <v>0</v>
      </c>
      <c r="E1180" t="s">
        <v>212</v>
      </c>
      <c r="F1180" t="s">
        <v>215</v>
      </c>
    </row>
    <row r="1181" spans="1:6" x14ac:dyDescent="0.3">
      <c r="A1181">
        <v>1178</v>
      </c>
      <c r="B1181" t="s">
        <v>217</v>
      </c>
      <c r="C1181">
        <v>5387</v>
      </c>
      <c r="D1181">
        <v>0</v>
      </c>
      <c r="E1181" t="s">
        <v>212</v>
      </c>
      <c r="F1181" t="s">
        <v>215</v>
      </c>
    </row>
    <row r="1182" spans="1:6" x14ac:dyDescent="0.3">
      <c r="A1182">
        <v>1179</v>
      </c>
      <c r="B1182" t="s">
        <v>217</v>
      </c>
      <c r="C1182">
        <v>5387</v>
      </c>
      <c r="D1182">
        <v>0</v>
      </c>
      <c r="E1182" t="s">
        <v>212</v>
      </c>
      <c r="F1182" t="s">
        <v>215</v>
      </c>
    </row>
    <row r="1183" spans="1:6" x14ac:dyDescent="0.3">
      <c r="A1183">
        <v>1180</v>
      </c>
      <c r="B1183" t="s">
        <v>217</v>
      </c>
      <c r="C1183">
        <v>4868</v>
      </c>
      <c r="D1183">
        <v>0</v>
      </c>
      <c r="E1183" t="s">
        <v>212</v>
      </c>
      <c r="F1183" t="s">
        <v>215</v>
      </c>
    </row>
    <row r="1184" spans="1:6" x14ac:dyDescent="0.3">
      <c r="A1184">
        <v>1181</v>
      </c>
      <c r="B1184" t="s">
        <v>217</v>
      </c>
      <c r="C1184">
        <v>5387</v>
      </c>
      <c r="D1184">
        <v>0</v>
      </c>
      <c r="E1184" t="s">
        <v>212</v>
      </c>
      <c r="F1184" t="s">
        <v>215</v>
      </c>
    </row>
    <row r="1185" spans="1:6" x14ac:dyDescent="0.3">
      <c r="A1185">
        <v>1182</v>
      </c>
      <c r="B1185" t="s">
        <v>217</v>
      </c>
      <c r="C1185">
        <v>4868</v>
      </c>
      <c r="D1185">
        <v>0</v>
      </c>
      <c r="E1185" t="s">
        <v>212</v>
      </c>
      <c r="F1185" t="s">
        <v>215</v>
      </c>
    </row>
    <row r="1186" spans="1:6" x14ac:dyDescent="0.3">
      <c r="A1186">
        <v>1183</v>
      </c>
      <c r="B1186" t="s">
        <v>217</v>
      </c>
      <c r="C1186">
        <v>5387</v>
      </c>
      <c r="D1186">
        <v>0</v>
      </c>
      <c r="E1186" t="s">
        <v>212</v>
      </c>
      <c r="F1186" t="s">
        <v>215</v>
      </c>
    </row>
    <row r="1187" spans="1:6" x14ac:dyDescent="0.3">
      <c r="A1187">
        <v>1184</v>
      </c>
      <c r="B1187" t="s">
        <v>217</v>
      </c>
      <c r="C1187">
        <v>5387</v>
      </c>
      <c r="D1187">
        <v>0</v>
      </c>
      <c r="E1187" t="s">
        <v>212</v>
      </c>
      <c r="F1187" t="s">
        <v>215</v>
      </c>
    </row>
    <row r="1188" spans="1:6" x14ac:dyDescent="0.3">
      <c r="A1188">
        <v>1185</v>
      </c>
      <c r="B1188" t="s">
        <v>217</v>
      </c>
      <c r="C1188">
        <v>5387</v>
      </c>
      <c r="D1188">
        <v>0</v>
      </c>
      <c r="E1188" t="s">
        <v>212</v>
      </c>
      <c r="F1188" t="s">
        <v>215</v>
      </c>
    </row>
    <row r="1189" spans="1:6" x14ac:dyDescent="0.3">
      <c r="A1189">
        <v>1186</v>
      </c>
      <c r="B1189" t="s">
        <v>217</v>
      </c>
      <c r="C1189">
        <v>5387</v>
      </c>
      <c r="D1189">
        <v>0</v>
      </c>
      <c r="E1189" t="s">
        <v>212</v>
      </c>
      <c r="F1189" t="s">
        <v>215</v>
      </c>
    </row>
    <row r="1190" spans="1:6" x14ac:dyDescent="0.3">
      <c r="A1190">
        <v>1187</v>
      </c>
      <c r="B1190" t="s">
        <v>217</v>
      </c>
      <c r="C1190">
        <v>5387</v>
      </c>
      <c r="D1190">
        <v>0</v>
      </c>
      <c r="E1190" t="s">
        <v>212</v>
      </c>
      <c r="F1190" t="s">
        <v>215</v>
      </c>
    </row>
    <row r="1191" spans="1:6" x14ac:dyDescent="0.3">
      <c r="A1191">
        <v>1188</v>
      </c>
      <c r="B1191" t="s">
        <v>217</v>
      </c>
      <c r="C1191">
        <v>5387</v>
      </c>
      <c r="D1191">
        <v>0</v>
      </c>
      <c r="E1191" t="s">
        <v>212</v>
      </c>
      <c r="F1191" t="s">
        <v>215</v>
      </c>
    </row>
    <row r="1192" spans="1:6" x14ac:dyDescent="0.3">
      <c r="A1192">
        <v>1189</v>
      </c>
      <c r="B1192" t="s">
        <v>217</v>
      </c>
      <c r="C1192">
        <v>5387</v>
      </c>
      <c r="D1192">
        <v>0</v>
      </c>
      <c r="E1192" t="s">
        <v>212</v>
      </c>
      <c r="F1192" t="s">
        <v>215</v>
      </c>
    </row>
    <row r="1193" spans="1:6" x14ac:dyDescent="0.3">
      <c r="A1193">
        <v>1190</v>
      </c>
      <c r="B1193" t="s">
        <v>217</v>
      </c>
      <c r="C1193">
        <v>5387</v>
      </c>
      <c r="D1193">
        <v>0</v>
      </c>
      <c r="E1193" t="s">
        <v>212</v>
      </c>
      <c r="F1193" t="s">
        <v>215</v>
      </c>
    </row>
    <row r="1194" spans="1:6" x14ac:dyDescent="0.3">
      <c r="A1194">
        <v>1191</v>
      </c>
      <c r="B1194" t="s">
        <v>217</v>
      </c>
      <c r="C1194">
        <v>5387</v>
      </c>
      <c r="D1194">
        <v>0</v>
      </c>
      <c r="E1194" t="s">
        <v>212</v>
      </c>
      <c r="F1194" t="s">
        <v>215</v>
      </c>
    </row>
    <row r="1195" spans="1:6" x14ac:dyDescent="0.3">
      <c r="A1195">
        <v>1192</v>
      </c>
      <c r="B1195" t="s">
        <v>217</v>
      </c>
      <c r="C1195">
        <v>5387</v>
      </c>
      <c r="D1195">
        <v>0</v>
      </c>
      <c r="E1195" t="s">
        <v>212</v>
      </c>
      <c r="F1195" t="s">
        <v>215</v>
      </c>
    </row>
    <row r="1196" spans="1:6" x14ac:dyDescent="0.3">
      <c r="A1196">
        <v>1193</v>
      </c>
      <c r="B1196" t="s">
        <v>217</v>
      </c>
      <c r="C1196">
        <v>5387</v>
      </c>
      <c r="D1196">
        <v>0</v>
      </c>
      <c r="E1196" t="s">
        <v>212</v>
      </c>
      <c r="F1196" t="s">
        <v>215</v>
      </c>
    </row>
    <row r="1197" spans="1:6" x14ac:dyDescent="0.3">
      <c r="A1197">
        <v>1194</v>
      </c>
      <c r="B1197" t="s">
        <v>217</v>
      </c>
      <c r="C1197">
        <v>5387</v>
      </c>
      <c r="D1197">
        <v>0</v>
      </c>
      <c r="E1197" t="s">
        <v>212</v>
      </c>
      <c r="F1197" t="s">
        <v>215</v>
      </c>
    </row>
    <row r="1198" spans="1:6" x14ac:dyDescent="0.3">
      <c r="A1198">
        <v>1195</v>
      </c>
      <c r="B1198" t="s">
        <v>217</v>
      </c>
      <c r="C1198">
        <v>5387</v>
      </c>
      <c r="D1198">
        <v>0</v>
      </c>
      <c r="E1198" t="s">
        <v>212</v>
      </c>
      <c r="F1198" t="s">
        <v>215</v>
      </c>
    </row>
    <row r="1199" spans="1:6" x14ac:dyDescent="0.3">
      <c r="A1199">
        <v>1196</v>
      </c>
      <c r="B1199" t="s">
        <v>217</v>
      </c>
      <c r="C1199">
        <v>5387</v>
      </c>
      <c r="D1199">
        <v>0</v>
      </c>
      <c r="E1199" t="s">
        <v>212</v>
      </c>
      <c r="F1199" t="s">
        <v>215</v>
      </c>
    </row>
    <row r="1200" spans="1:6" x14ac:dyDescent="0.3">
      <c r="A1200">
        <v>1197</v>
      </c>
      <c r="B1200" t="s">
        <v>217</v>
      </c>
      <c r="C1200">
        <v>5387</v>
      </c>
      <c r="D1200">
        <v>0</v>
      </c>
      <c r="E1200" t="s">
        <v>212</v>
      </c>
      <c r="F1200" t="s">
        <v>215</v>
      </c>
    </row>
    <row r="1201" spans="1:6" x14ac:dyDescent="0.3">
      <c r="A1201">
        <v>1198</v>
      </c>
      <c r="B1201" t="s">
        <v>217</v>
      </c>
      <c r="C1201">
        <v>5387</v>
      </c>
      <c r="D1201">
        <v>0</v>
      </c>
      <c r="E1201" t="s">
        <v>212</v>
      </c>
      <c r="F1201" t="s">
        <v>215</v>
      </c>
    </row>
    <row r="1202" spans="1:6" x14ac:dyDescent="0.3">
      <c r="A1202">
        <v>1199</v>
      </c>
      <c r="B1202" t="s">
        <v>217</v>
      </c>
      <c r="C1202">
        <v>5387</v>
      </c>
      <c r="D1202">
        <v>0</v>
      </c>
      <c r="E1202" t="s">
        <v>212</v>
      </c>
      <c r="F1202" t="s">
        <v>215</v>
      </c>
    </row>
    <row r="1203" spans="1:6" x14ac:dyDescent="0.3">
      <c r="A1203">
        <v>1200</v>
      </c>
      <c r="B1203" t="s">
        <v>217</v>
      </c>
      <c r="C1203">
        <v>4868</v>
      </c>
      <c r="D1203">
        <v>0</v>
      </c>
      <c r="E1203" t="s">
        <v>212</v>
      </c>
      <c r="F1203" t="s">
        <v>215</v>
      </c>
    </row>
    <row r="1204" spans="1:6" x14ac:dyDescent="0.3">
      <c r="A1204">
        <v>1201</v>
      </c>
      <c r="B1204" t="s">
        <v>217</v>
      </c>
      <c r="C1204">
        <v>8113.33</v>
      </c>
      <c r="D1204">
        <v>0</v>
      </c>
      <c r="E1204" t="s">
        <v>212</v>
      </c>
      <c r="F1204" t="s">
        <v>215</v>
      </c>
    </row>
    <row r="1205" spans="1:6" x14ac:dyDescent="0.3">
      <c r="A1205">
        <v>1202</v>
      </c>
      <c r="B1205" t="s">
        <v>217</v>
      </c>
      <c r="C1205">
        <v>5387</v>
      </c>
      <c r="D1205">
        <v>0</v>
      </c>
      <c r="E1205" t="s">
        <v>212</v>
      </c>
      <c r="F1205" t="s">
        <v>215</v>
      </c>
    </row>
    <row r="1206" spans="1:6" x14ac:dyDescent="0.3">
      <c r="A1206">
        <v>1203</v>
      </c>
      <c r="B1206" t="s">
        <v>217</v>
      </c>
      <c r="C1206">
        <v>5387</v>
      </c>
      <c r="D1206">
        <v>0</v>
      </c>
      <c r="E1206" t="s">
        <v>212</v>
      </c>
      <c r="F1206" t="s">
        <v>215</v>
      </c>
    </row>
    <row r="1207" spans="1:6" x14ac:dyDescent="0.3">
      <c r="A1207">
        <v>1204</v>
      </c>
      <c r="B1207" t="s">
        <v>217</v>
      </c>
      <c r="C1207">
        <v>5387</v>
      </c>
      <c r="D1207">
        <v>0</v>
      </c>
      <c r="E1207" t="s">
        <v>212</v>
      </c>
      <c r="F1207" t="s">
        <v>215</v>
      </c>
    </row>
    <row r="1208" spans="1:6" x14ac:dyDescent="0.3">
      <c r="A1208">
        <v>1205</v>
      </c>
      <c r="B1208" t="s">
        <v>217</v>
      </c>
      <c r="C1208">
        <v>5387</v>
      </c>
      <c r="D1208">
        <v>0</v>
      </c>
      <c r="E1208" t="s">
        <v>212</v>
      </c>
      <c r="F1208" t="s">
        <v>215</v>
      </c>
    </row>
    <row r="1209" spans="1:6" x14ac:dyDescent="0.3">
      <c r="A1209">
        <v>1206</v>
      </c>
      <c r="B1209" t="s">
        <v>217</v>
      </c>
      <c r="C1209">
        <v>5387</v>
      </c>
      <c r="D1209">
        <v>0</v>
      </c>
      <c r="E1209" t="s">
        <v>212</v>
      </c>
      <c r="F1209" t="s">
        <v>215</v>
      </c>
    </row>
    <row r="1210" spans="1:6" x14ac:dyDescent="0.3">
      <c r="A1210">
        <v>1207</v>
      </c>
      <c r="B1210" t="s">
        <v>217</v>
      </c>
      <c r="C1210">
        <v>5387</v>
      </c>
      <c r="D1210">
        <v>0</v>
      </c>
      <c r="E1210" t="s">
        <v>212</v>
      </c>
      <c r="F1210" t="s">
        <v>215</v>
      </c>
    </row>
    <row r="1211" spans="1:6" x14ac:dyDescent="0.3">
      <c r="A1211">
        <v>1208</v>
      </c>
      <c r="B1211" t="s">
        <v>217</v>
      </c>
      <c r="C1211">
        <v>5387</v>
      </c>
      <c r="D1211">
        <v>0</v>
      </c>
      <c r="E1211" t="s">
        <v>212</v>
      </c>
      <c r="F1211" t="s">
        <v>215</v>
      </c>
    </row>
    <row r="1212" spans="1:6" x14ac:dyDescent="0.3">
      <c r="A1212">
        <v>1209</v>
      </c>
      <c r="B1212" t="s">
        <v>217</v>
      </c>
      <c r="C1212">
        <v>5387</v>
      </c>
      <c r="D1212">
        <v>0</v>
      </c>
      <c r="E1212" t="s">
        <v>212</v>
      </c>
      <c r="F1212" t="s">
        <v>215</v>
      </c>
    </row>
    <row r="1213" spans="1:6" x14ac:dyDescent="0.3">
      <c r="A1213">
        <v>1210</v>
      </c>
      <c r="B1213" t="s">
        <v>217</v>
      </c>
      <c r="C1213">
        <v>5387</v>
      </c>
      <c r="D1213">
        <v>0</v>
      </c>
      <c r="E1213" t="s">
        <v>212</v>
      </c>
      <c r="F1213" t="s">
        <v>215</v>
      </c>
    </row>
    <row r="1214" spans="1:6" x14ac:dyDescent="0.3">
      <c r="A1214">
        <v>1211</v>
      </c>
      <c r="B1214" t="s">
        <v>217</v>
      </c>
      <c r="C1214">
        <v>5387</v>
      </c>
      <c r="D1214">
        <v>0</v>
      </c>
      <c r="E1214" t="s">
        <v>212</v>
      </c>
      <c r="F1214" t="s">
        <v>215</v>
      </c>
    </row>
    <row r="1215" spans="1:6" x14ac:dyDescent="0.3">
      <c r="A1215">
        <v>1212</v>
      </c>
      <c r="B1215" t="s">
        <v>217</v>
      </c>
      <c r="C1215">
        <v>5387</v>
      </c>
      <c r="D1215">
        <v>0</v>
      </c>
      <c r="E1215" t="s">
        <v>212</v>
      </c>
      <c r="F1215" t="s">
        <v>215</v>
      </c>
    </row>
    <row r="1216" spans="1:6" x14ac:dyDescent="0.3">
      <c r="A1216">
        <v>1213</v>
      </c>
      <c r="B1216" t="s">
        <v>217</v>
      </c>
      <c r="C1216">
        <v>5387</v>
      </c>
      <c r="D1216">
        <v>0</v>
      </c>
      <c r="E1216" t="s">
        <v>212</v>
      </c>
      <c r="F1216" t="s">
        <v>215</v>
      </c>
    </row>
    <row r="1217" spans="1:6" x14ac:dyDescent="0.3">
      <c r="A1217">
        <v>1214</v>
      </c>
      <c r="B1217" t="s">
        <v>217</v>
      </c>
      <c r="C1217">
        <v>4872</v>
      </c>
      <c r="D1217">
        <v>0</v>
      </c>
      <c r="E1217" t="s">
        <v>212</v>
      </c>
      <c r="F1217" t="s">
        <v>215</v>
      </c>
    </row>
    <row r="1218" spans="1:6" x14ac:dyDescent="0.3">
      <c r="A1218">
        <v>1215</v>
      </c>
      <c r="B1218" t="s">
        <v>217</v>
      </c>
      <c r="C1218">
        <v>3240.48</v>
      </c>
      <c r="D1218">
        <v>0</v>
      </c>
      <c r="E1218" t="s">
        <v>212</v>
      </c>
      <c r="F1218" t="s">
        <v>215</v>
      </c>
    </row>
    <row r="1219" spans="1:6" x14ac:dyDescent="0.3">
      <c r="A1219">
        <v>1216</v>
      </c>
      <c r="B1219" t="s">
        <v>217</v>
      </c>
      <c r="C1219">
        <v>5171</v>
      </c>
      <c r="D1219">
        <v>0</v>
      </c>
      <c r="E1219" t="s">
        <v>212</v>
      </c>
      <c r="F1219" t="s">
        <v>215</v>
      </c>
    </row>
    <row r="1220" spans="1:6" x14ac:dyDescent="0.3">
      <c r="A1220">
        <v>1217</v>
      </c>
      <c r="B1220" t="s">
        <v>217</v>
      </c>
      <c r="C1220">
        <v>5171</v>
      </c>
      <c r="D1220">
        <v>0</v>
      </c>
      <c r="E1220" t="s">
        <v>212</v>
      </c>
      <c r="F1220" t="s">
        <v>215</v>
      </c>
    </row>
    <row r="1221" spans="1:6" x14ac:dyDescent="0.3">
      <c r="A1221">
        <v>1218</v>
      </c>
      <c r="B1221" t="s">
        <v>217</v>
      </c>
      <c r="C1221">
        <v>5171</v>
      </c>
      <c r="D1221">
        <v>0</v>
      </c>
      <c r="E1221" t="s">
        <v>212</v>
      </c>
      <c r="F1221" t="s">
        <v>215</v>
      </c>
    </row>
    <row r="1222" spans="1:6" x14ac:dyDescent="0.3">
      <c r="A1222">
        <v>1219</v>
      </c>
      <c r="B1222" t="s">
        <v>217</v>
      </c>
      <c r="C1222">
        <v>5515.73</v>
      </c>
      <c r="D1222">
        <v>0</v>
      </c>
      <c r="E1222" t="s">
        <v>212</v>
      </c>
      <c r="F1222" t="s">
        <v>215</v>
      </c>
    </row>
    <row r="1223" spans="1:6" x14ac:dyDescent="0.3">
      <c r="A1223">
        <v>1220</v>
      </c>
      <c r="B1223" t="s">
        <v>217</v>
      </c>
      <c r="C1223">
        <v>4653.5</v>
      </c>
      <c r="D1223">
        <v>0</v>
      </c>
      <c r="E1223" t="s">
        <v>212</v>
      </c>
      <c r="F1223" t="s">
        <v>215</v>
      </c>
    </row>
    <row r="1224" spans="1:6" x14ac:dyDescent="0.3">
      <c r="A1224">
        <v>1221</v>
      </c>
      <c r="B1224" t="s">
        <v>217</v>
      </c>
      <c r="C1224">
        <v>5515.73</v>
      </c>
      <c r="D1224">
        <v>0</v>
      </c>
      <c r="E1224" t="s">
        <v>212</v>
      </c>
      <c r="F1224" t="s">
        <v>215</v>
      </c>
    </row>
    <row r="1225" spans="1:6" x14ac:dyDescent="0.3">
      <c r="A1225">
        <v>1222</v>
      </c>
      <c r="B1225" t="s">
        <v>217</v>
      </c>
      <c r="C1225">
        <v>5171</v>
      </c>
      <c r="D1225">
        <v>0</v>
      </c>
      <c r="E1225" t="s">
        <v>212</v>
      </c>
      <c r="F1225" t="s">
        <v>215</v>
      </c>
    </row>
    <row r="1226" spans="1:6" x14ac:dyDescent="0.3">
      <c r="A1226">
        <v>1223</v>
      </c>
      <c r="B1226" t="s">
        <v>217</v>
      </c>
      <c r="C1226">
        <v>5171</v>
      </c>
      <c r="D1226">
        <v>0</v>
      </c>
      <c r="E1226" t="s">
        <v>212</v>
      </c>
      <c r="F1226" t="s">
        <v>215</v>
      </c>
    </row>
    <row r="1227" spans="1:6" x14ac:dyDescent="0.3">
      <c r="A1227">
        <v>1224</v>
      </c>
      <c r="B1227" t="s">
        <v>217</v>
      </c>
      <c r="C1227">
        <v>4653.5</v>
      </c>
      <c r="D1227">
        <v>0</v>
      </c>
      <c r="E1227" t="s">
        <v>212</v>
      </c>
      <c r="F1227" t="s">
        <v>215</v>
      </c>
    </row>
    <row r="1228" spans="1:6" x14ac:dyDescent="0.3">
      <c r="A1228">
        <v>1225</v>
      </c>
      <c r="B1228" t="s">
        <v>217</v>
      </c>
      <c r="C1228">
        <v>5171</v>
      </c>
      <c r="D1228">
        <v>0</v>
      </c>
      <c r="E1228" t="s">
        <v>212</v>
      </c>
      <c r="F1228" t="s">
        <v>215</v>
      </c>
    </row>
    <row r="1229" spans="1:6" x14ac:dyDescent="0.3">
      <c r="A1229">
        <v>1226</v>
      </c>
      <c r="B1229" t="s">
        <v>217</v>
      </c>
      <c r="C1229">
        <v>5171</v>
      </c>
      <c r="D1229">
        <v>0</v>
      </c>
      <c r="E1229" t="s">
        <v>212</v>
      </c>
      <c r="F1229" t="s">
        <v>215</v>
      </c>
    </row>
    <row r="1230" spans="1:6" x14ac:dyDescent="0.3">
      <c r="A1230">
        <v>1227</v>
      </c>
      <c r="B1230" t="s">
        <v>217</v>
      </c>
      <c r="C1230">
        <v>5171</v>
      </c>
      <c r="D1230">
        <v>0</v>
      </c>
      <c r="E1230" t="s">
        <v>212</v>
      </c>
      <c r="F1230" t="s">
        <v>215</v>
      </c>
    </row>
    <row r="1231" spans="1:6" x14ac:dyDescent="0.3">
      <c r="A1231">
        <v>1228</v>
      </c>
      <c r="B1231" t="s">
        <v>217</v>
      </c>
      <c r="C1231">
        <v>5171</v>
      </c>
      <c r="D1231">
        <v>0</v>
      </c>
      <c r="E1231" t="s">
        <v>212</v>
      </c>
      <c r="F1231" t="s">
        <v>215</v>
      </c>
    </row>
    <row r="1232" spans="1:6" x14ac:dyDescent="0.3">
      <c r="A1232">
        <v>1229</v>
      </c>
      <c r="B1232" t="s">
        <v>217</v>
      </c>
      <c r="C1232">
        <v>5171</v>
      </c>
      <c r="D1232">
        <v>0</v>
      </c>
      <c r="E1232" t="s">
        <v>212</v>
      </c>
      <c r="F1232" t="s">
        <v>215</v>
      </c>
    </row>
    <row r="1233" spans="1:6" x14ac:dyDescent="0.3">
      <c r="A1233">
        <v>1230</v>
      </c>
      <c r="B1233" t="s">
        <v>217</v>
      </c>
      <c r="C1233">
        <v>5171</v>
      </c>
      <c r="D1233">
        <v>0</v>
      </c>
      <c r="E1233" t="s">
        <v>212</v>
      </c>
      <c r="F1233" t="s">
        <v>215</v>
      </c>
    </row>
    <row r="1234" spans="1:6" x14ac:dyDescent="0.3">
      <c r="A1234">
        <v>1231</v>
      </c>
      <c r="B1234" t="s">
        <v>217</v>
      </c>
      <c r="C1234">
        <v>5171</v>
      </c>
      <c r="D1234">
        <v>0</v>
      </c>
      <c r="E1234" t="s">
        <v>212</v>
      </c>
      <c r="F1234" t="s">
        <v>215</v>
      </c>
    </row>
    <row r="1235" spans="1:6" x14ac:dyDescent="0.3">
      <c r="A1235">
        <v>1232</v>
      </c>
      <c r="B1235" t="s">
        <v>217</v>
      </c>
      <c r="C1235">
        <v>4653.5</v>
      </c>
      <c r="D1235">
        <v>0</v>
      </c>
      <c r="E1235" t="s">
        <v>212</v>
      </c>
      <c r="F1235" t="s">
        <v>215</v>
      </c>
    </row>
    <row r="1236" spans="1:6" x14ac:dyDescent="0.3">
      <c r="A1236">
        <v>1233</v>
      </c>
      <c r="B1236" t="s">
        <v>217</v>
      </c>
      <c r="C1236">
        <v>5171</v>
      </c>
      <c r="D1236">
        <v>0</v>
      </c>
      <c r="E1236" t="s">
        <v>212</v>
      </c>
      <c r="F1236" t="s">
        <v>215</v>
      </c>
    </row>
    <row r="1237" spans="1:6" x14ac:dyDescent="0.3">
      <c r="A1237">
        <v>1234</v>
      </c>
      <c r="B1237" t="s">
        <v>217</v>
      </c>
      <c r="C1237">
        <v>5171</v>
      </c>
      <c r="D1237">
        <v>0</v>
      </c>
      <c r="E1237" t="s">
        <v>212</v>
      </c>
      <c r="F1237" t="s">
        <v>215</v>
      </c>
    </row>
    <row r="1238" spans="1:6" x14ac:dyDescent="0.3">
      <c r="A1238">
        <v>1235</v>
      </c>
      <c r="B1238" t="s">
        <v>217</v>
      </c>
      <c r="C1238">
        <v>5171</v>
      </c>
      <c r="D1238">
        <v>0</v>
      </c>
      <c r="E1238" t="s">
        <v>212</v>
      </c>
      <c r="F1238" t="s">
        <v>215</v>
      </c>
    </row>
    <row r="1239" spans="1:6" x14ac:dyDescent="0.3">
      <c r="A1239">
        <v>1236</v>
      </c>
      <c r="B1239" t="s">
        <v>217</v>
      </c>
      <c r="C1239">
        <v>5171</v>
      </c>
      <c r="D1239">
        <v>0</v>
      </c>
      <c r="E1239" t="s">
        <v>212</v>
      </c>
      <c r="F1239" t="s">
        <v>215</v>
      </c>
    </row>
    <row r="1240" spans="1:6" x14ac:dyDescent="0.3">
      <c r="A1240">
        <v>1237</v>
      </c>
      <c r="B1240" t="s">
        <v>217</v>
      </c>
      <c r="C1240">
        <v>4657.5</v>
      </c>
      <c r="D1240">
        <v>0</v>
      </c>
      <c r="E1240" t="s">
        <v>212</v>
      </c>
      <c r="F1240" t="s">
        <v>215</v>
      </c>
    </row>
    <row r="1241" spans="1:6" x14ac:dyDescent="0.3">
      <c r="A1241">
        <v>1238</v>
      </c>
      <c r="B1241" t="s">
        <v>217</v>
      </c>
      <c r="C1241">
        <v>3106.33</v>
      </c>
      <c r="D1241">
        <v>0</v>
      </c>
      <c r="E1241" t="s">
        <v>212</v>
      </c>
      <c r="F1241" t="s">
        <v>215</v>
      </c>
    </row>
    <row r="1242" spans="1:6" x14ac:dyDescent="0.3">
      <c r="A1242">
        <v>1239</v>
      </c>
      <c r="B1242" t="s">
        <v>217</v>
      </c>
      <c r="C1242">
        <v>4657.5</v>
      </c>
      <c r="D1242">
        <v>0</v>
      </c>
      <c r="E1242" t="s">
        <v>212</v>
      </c>
      <c r="F1242" t="s">
        <v>215</v>
      </c>
    </row>
    <row r="1243" spans="1:6" x14ac:dyDescent="0.3">
      <c r="A1243">
        <v>1240</v>
      </c>
      <c r="B1243" t="s">
        <v>217</v>
      </c>
      <c r="C1243">
        <v>4657.5</v>
      </c>
      <c r="D1243">
        <v>0</v>
      </c>
      <c r="E1243" t="s">
        <v>212</v>
      </c>
      <c r="F1243" t="s">
        <v>215</v>
      </c>
    </row>
    <row r="1244" spans="1:6" x14ac:dyDescent="0.3">
      <c r="A1244">
        <v>1241</v>
      </c>
      <c r="B1244" t="s">
        <v>217</v>
      </c>
      <c r="C1244">
        <v>4657.5</v>
      </c>
      <c r="D1244">
        <v>0</v>
      </c>
      <c r="E1244" t="s">
        <v>212</v>
      </c>
      <c r="F1244" t="s">
        <v>215</v>
      </c>
    </row>
    <row r="1245" spans="1:6" x14ac:dyDescent="0.3">
      <c r="A1245">
        <v>1242</v>
      </c>
      <c r="B1245" t="s">
        <v>217</v>
      </c>
      <c r="C1245">
        <v>4657.5</v>
      </c>
      <c r="D1245">
        <v>0</v>
      </c>
      <c r="E1245" t="s">
        <v>212</v>
      </c>
      <c r="F1245" t="s">
        <v>215</v>
      </c>
    </row>
    <row r="1246" spans="1:6" x14ac:dyDescent="0.3">
      <c r="A1246">
        <v>1243</v>
      </c>
      <c r="B1246" t="s">
        <v>217</v>
      </c>
      <c r="C1246">
        <v>4657.5</v>
      </c>
      <c r="D1246">
        <v>0</v>
      </c>
      <c r="E1246" t="s">
        <v>212</v>
      </c>
      <c r="F1246" t="s">
        <v>215</v>
      </c>
    </row>
    <row r="1247" spans="1:6" x14ac:dyDescent="0.3">
      <c r="A1247">
        <v>1244</v>
      </c>
      <c r="B1247" t="s">
        <v>217</v>
      </c>
      <c r="C1247">
        <v>4657.5</v>
      </c>
      <c r="D1247">
        <v>0</v>
      </c>
      <c r="E1247" t="s">
        <v>212</v>
      </c>
      <c r="F1247" t="s">
        <v>215</v>
      </c>
    </row>
    <row r="1248" spans="1:6" x14ac:dyDescent="0.3">
      <c r="A1248">
        <v>1245</v>
      </c>
      <c r="B1248" t="s">
        <v>217</v>
      </c>
      <c r="C1248">
        <v>3106.33</v>
      </c>
      <c r="D1248">
        <v>0</v>
      </c>
      <c r="E1248" t="s">
        <v>212</v>
      </c>
      <c r="F1248" t="s">
        <v>215</v>
      </c>
    </row>
    <row r="1249" spans="1:6" x14ac:dyDescent="0.3">
      <c r="A1249">
        <v>1246</v>
      </c>
      <c r="B1249" t="s">
        <v>217</v>
      </c>
      <c r="C1249">
        <v>4657.5</v>
      </c>
      <c r="D1249">
        <v>0</v>
      </c>
      <c r="E1249" t="s">
        <v>212</v>
      </c>
      <c r="F1249" t="s">
        <v>215</v>
      </c>
    </row>
    <row r="1250" spans="1:6" x14ac:dyDescent="0.3">
      <c r="A1250">
        <v>1247</v>
      </c>
      <c r="B1250" t="s">
        <v>217</v>
      </c>
      <c r="C1250">
        <v>4657.5</v>
      </c>
      <c r="D1250">
        <v>0</v>
      </c>
      <c r="E1250" t="s">
        <v>212</v>
      </c>
      <c r="F1250" t="s">
        <v>215</v>
      </c>
    </row>
    <row r="1251" spans="1:6" x14ac:dyDescent="0.3">
      <c r="A1251">
        <v>1248</v>
      </c>
      <c r="B1251" t="s">
        <v>217</v>
      </c>
      <c r="C1251">
        <v>3106.33</v>
      </c>
      <c r="D1251">
        <v>0</v>
      </c>
      <c r="E1251" t="s">
        <v>212</v>
      </c>
      <c r="F1251" t="s">
        <v>215</v>
      </c>
    </row>
    <row r="1252" spans="1:6" x14ac:dyDescent="0.3">
      <c r="A1252">
        <v>1249</v>
      </c>
      <c r="B1252" t="s">
        <v>217</v>
      </c>
      <c r="C1252">
        <v>4657.5</v>
      </c>
      <c r="D1252">
        <v>0</v>
      </c>
      <c r="E1252" t="s">
        <v>212</v>
      </c>
      <c r="F1252" t="s">
        <v>215</v>
      </c>
    </row>
    <row r="1253" spans="1:6" x14ac:dyDescent="0.3">
      <c r="A1253">
        <v>1250</v>
      </c>
      <c r="B1253" t="s">
        <v>217</v>
      </c>
      <c r="C1253">
        <v>3106.33</v>
      </c>
      <c r="D1253">
        <v>0</v>
      </c>
      <c r="E1253" t="s">
        <v>212</v>
      </c>
      <c r="F1253" t="s">
        <v>215</v>
      </c>
    </row>
    <row r="1254" spans="1:6" x14ac:dyDescent="0.3">
      <c r="A1254">
        <v>1251</v>
      </c>
      <c r="B1254" t="s">
        <v>217</v>
      </c>
      <c r="C1254">
        <v>4657.5</v>
      </c>
      <c r="D1254">
        <v>0</v>
      </c>
      <c r="E1254" t="s">
        <v>212</v>
      </c>
      <c r="F1254" t="s">
        <v>215</v>
      </c>
    </row>
    <row r="1255" spans="1:6" x14ac:dyDescent="0.3">
      <c r="A1255">
        <v>1252</v>
      </c>
      <c r="B1255" t="s">
        <v>217</v>
      </c>
      <c r="C1255">
        <v>4657.5</v>
      </c>
      <c r="D1255">
        <v>0</v>
      </c>
      <c r="E1255" t="s">
        <v>212</v>
      </c>
      <c r="F1255" t="s">
        <v>215</v>
      </c>
    </row>
    <row r="1256" spans="1:6" x14ac:dyDescent="0.3">
      <c r="A1256">
        <v>1253</v>
      </c>
      <c r="B1256" t="s">
        <v>217</v>
      </c>
      <c r="C1256">
        <v>4657.5</v>
      </c>
      <c r="D1256">
        <v>0</v>
      </c>
      <c r="E1256" t="s">
        <v>212</v>
      </c>
      <c r="F1256" t="s">
        <v>215</v>
      </c>
    </row>
    <row r="1257" spans="1:6" x14ac:dyDescent="0.3">
      <c r="A1257">
        <v>1254</v>
      </c>
      <c r="B1257" t="s">
        <v>217</v>
      </c>
      <c r="C1257">
        <v>3106.33</v>
      </c>
      <c r="D1257">
        <v>0</v>
      </c>
      <c r="E1257" t="s">
        <v>212</v>
      </c>
      <c r="F1257" t="s">
        <v>215</v>
      </c>
    </row>
    <row r="1258" spans="1:6" x14ac:dyDescent="0.3">
      <c r="A1258">
        <v>1255</v>
      </c>
      <c r="B1258" t="s">
        <v>217</v>
      </c>
      <c r="C1258">
        <v>4657.5</v>
      </c>
      <c r="D1258">
        <v>0</v>
      </c>
      <c r="E1258" t="s">
        <v>212</v>
      </c>
      <c r="F1258" t="s">
        <v>215</v>
      </c>
    </row>
    <row r="1259" spans="1:6" x14ac:dyDescent="0.3">
      <c r="A1259">
        <v>1256</v>
      </c>
      <c r="B1259" t="s">
        <v>217</v>
      </c>
      <c r="C1259">
        <v>4657.5</v>
      </c>
      <c r="D1259">
        <v>0</v>
      </c>
      <c r="E1259" t="s">
        <v>212</v>
      </c>
      <c r="F1259" t="s">
        <v>215</v>
      </c>
    </row>
    <row r="1260" spans="1:6" x14ac:dyDescent="0.3">
      <c r="A1260">
        <v>1257</v>
      </c>
      <c r="B1260" t="s">
        <v>217</v>
      </c>
      <c r="C1260">
        <v>4657.5</v>
      </c>
      <c r="D1260">
        <v>0</v>
      </c>
      <c r="E1260" t="s">
        <v>212</v>
      </c>
      <c r="F1260" t="s">
        <v>215</v>
      </c>
    </row>
    <row r="1261" spans="1:6" x14ac:dyDescent="0.3">
      <c r="A1261">
        <v>1258</v>
      </c>
      <c r="B1261" t="s">
        <v>217</v>
      </c>
      <c r="C1261">
        <v>4657.5</v>
      </c>
      <c r="D1261">
        <v>0</v>
      </c>
      <c r="E1261" t="s">
        <v>212</v>
      </c>
      <c r="F1261" t="s">
        <v>215</v>
      </c>
    </row>
    <row r="1262" spans="1:6" x14ac:dyDescent="0.3">
      <c r="A1262">
        <v>1259</v>
      </c>
      <c r="B1262" t="s">
        <v>217</v>
      </c>
      <c r="C1262">
        <v>4657.5</v>
      </c>
      <c r="D1262">
        <v>0</v>
      </c>
      <c r="E1262" t="s">
        <v>212</v>
      </c>
      <c r="F1262" t="s">
        <v>215</v>
      </c>
    </row>
    <row r="1263" spans="1:6" x14ac:dyDescent="0.3">
      <c r="A1263">
        <v>1260</v>
      </c>
      <c r="B1263" t="s">
        <v>217</v>
      </c>
      <c r="C1263">
        <v>3106.33</v>
      </c>
      <c r="D1263">
        <v>0</v>
      </c>
      <c r="E1263" t="s">
        <v>212</v>
      </c>
      <c r="F1263" t="s">
        <v>215</v>
      </c>
    </row>
    <row r="1264" spans="1:6" x14ac:dyDescent="0.3">
      <c r="A1264">
        <v>1261</v>
      </c>
      <c r="B1264" t="s">
        <v>217</v>
      </c>
      <c r="C1264">
        <v>4657.5</v>
      </c>
      <c r="D1264">
        <v>0</v>
      </c>
      <c r="E1264" t="s">
        <v>212</v>
      </c>
      <c r="F1264" t="s">
        <v>215</v>
      </c>
    </row>
    <row r="1265" spans="1:6" x14ac:dyDescent="0.3">
      <c r="A1265">
        <v>1262</v>
      </c>
      <c r="B1265" t="s">
        <v>217</v>
      </c>
      <c r="C1265">
        <v>4347.2700000000004</v>
      </c>
      <c r="D1265">
        <v>0</v>
      </c>
      <c r="E1265" t="s">
        <v>212</v>
      </c>
      <c r="F1265" t="s">
        <v>215</v>
      </c>
    </row>
    <row r="1266" spans="1:6" x14ac:dyDescent="0.3">
      <c r="A1266">
        <v>1263</v>
      </c>
      <c r="B1266" t="s">
        <v>217</v>
      </c>
      <c r="C1266">
        <v>3106.33</v>
      </c>
      <c r="D1266">
        <v>0</v>
      </c>
      <c r="E1266" t="s">
        <v>212</v>
      </c>
      <c r="F1266" t="s">
        <v>215</v>
      </c>
    </row>
    <row r="1267" spans="1:6" x14ac:dyDescent="0.3">
      <c r="A1267">
        <v>1264</v>
      </c>
      <c r="B1267" t="s">
        <v>217</v>
      </c>
      <c r="C1267">
        <v>3106.33</v>
      </c>
      <c r="D1267">
        <v>0</v>
      </c>
      <c r="E1267" t="s">
        <v>212</v>
      </c>
      <c r="F1267" t="s">
        <v>215</v>
      </c>
    </row>
    <row r="1268" spans="1:6" x14ac:dyDescent="0.3">
      <c r="A1268">
        <v>1265</v>
      </c>
      <c r="B1268" t="s">
        <v>217</v>
      </c>
      <c r="C1268">
        <v>4963.5</v>
      </c>
      <c r="D1268">
        <v>0</v>
      </c>
      <c r="E1268" t="s">
        <v>212</v>
      </c>
      <c r="F1268" t="s">
        <v>215</v>
      </c>
    </row>
    <row r="1269" spans="1:6" x14ac:dyDescent="0.3">
      <c r="A1269">
        <v>1266</v>
      </c>
      <c r="B1269" t="s">
        <v>217</v>
      </c>
      <c r="C1269">
        <v>4963.5</v>
      </c>
      <c r="D1269">
        <v>0</v>
      </c>
      <c r="E1269" t="s">
        <v>212</v>
      </c>
      <c r="F1269" t="s">
        <v>215</v>
      </c>
    </row>
    <row r="1270" spans="1:6" x14ac:dyDescent="0.3">
      <c r="A1270">
        <v>1267</v>
      </c>
      <c r="B1270" t="s">
        <v>217</v>
      </c>
      <c r="C1270">
        <v>4963.5</v>
      </c>
      <c r="D1270">
        <v>0</v>
      </c>
      <c r="E1270" t="s">
        <v>212</v>
      </c>
      <c r="F1270" t="s">
        <v>215</v>
      </c>
    </row>
    <row r="1271" spans="1:6" x14ac:dyDescent="0.3">
      <c r="A1271">
        <v>1268</v>
      </c>
      <c r="B1271" t="s">
        <v>217</v>
      </c>
      <c r="C1271">
        <v>4963.5</v>
      </c>
      <c r="D1271">
        <v>0</v>
      </c>
      <c r="E1271" t="s">
        <v>212</v>
      </c>
      <c r="F1271" t="s">
        <v>215</v>
      </c>
    </row>
    <row r="1272" spans="1:6" x14ac:dyDescent="0.3">
      <c r="A1272">
        <v>1269</v>
      </c>
      <c r="B1272" t="s">
        <v>217</v>
      </c>
      <c r="C1272">
        <v>4963.5</v>
      </c>
      <c r="D1272">
        <v>0</v>
      </c>
      <c r="E1272" t="s">
        <v>212</v>
      </c>
      <c r="F1272" t="s">
        <v>215</v>
      </c>
    </row>
    <row r="1273" spans="1:6" x14ac:dyDescent="0.3">
      <c r="A1273">
        <v>1270</v>
      </c>
      <c r="B1273" t="s">
        <v>217</v>
      </c>
      <c r="C1273">
        <v>4963.5</v>
      </c>
      <c r="D1273">
        <v>0</v>
      </c>
      <c r="E1273" t="s">
        <v>212</v>
      </c>
      <c r="F1273" t="s">
        <v>215</v>
      </c>
    </row>
    <row r="1274" spans="1:6" x14ac:dyDescent="0.3">
      <c r="A1274">
        <v>1271</v>
      </c>
      <c r="B1274" t="s">
        <v>217</v>
      </c>
      <c r="C1274">
        <v>4963.5</v>
      </c>
      <c r="D1274">
        <v>0</v>
      </c>
      <c r="E1274" t="s">
        <v>212</v>
      </c>
      <c r="F1274" t="s">
        <v>215</v>
      </c>
    </row>
    <row r="1275" spans="1:6" x14ac:dyDescent="0.3">
      <c r="A1275">
        <v>1272</v>
      </c>
      <c r="B1275" t="s">
        <v>217</v>
      </c>
      <c r="C1275">
        <v>4963.5</v>
      </c>
      <c r="D1275">
        <v>0</v>
      </c>
      <c r="E1275" t="s">
        <v>212</v>
      </c>
      <c r="F1275" t="s">
        <v>215</v>
      </c>
    </row>
    <row r="1276" spans="1:6" x14ac:dyDescent="0.3">
      <c r="A1276">
        <v>1273</v>
      </c>
      <c r="B1276" t="s">
        <v>217</v>
      </c>
      <c r="C1276">
        <v>4963.5</v>
      </c>
      <c r="D1276">
        <v>0</v>
      </c>
      <c r="E1276" t="s">
        <v>212</v>
      </c>
      <c r="F1276" t="s">
        <v>215</v>
      </c>
    </row>
    <row r="1277" spans="1:6" x14ac:dyDescent="0.3">
      <c r="A1277">
        <v>1274</v>
      </c>
      <c r="B1277" t="s">
        <v>217</v>
      </c>
      <c r="C1277">
        <v>5102.3999999999996</v>
      </c>
      <c r="D1277">
        <v>0</v>
      </c>
      <c r="E1277" t="s">
        <v>212</v>
      </c>
      <c r="F1277" t="s">
        <v>215</v>
      </c>
    </row>
    <row r="1278" spans="1:6" x14ac:dyDescent="0.3">
      <c r="A1278">
        <v>1275</v>
      </c>
      <c r="B1278" t="s">
        <v>217</v>
      </c>
      <c r="C1278">
        <v>4783.5</v>
      </c>
      <c r="D1278">
        <v>0</v>
      </c>
      <c r="E1278" t="s">
        <v>212</v>
      </c>
      <c r="F1278" t="s">
        <v>215</v>
      </c>
    </row>
    <row r="1279" spans="1:6" x14ac:dyDescent="0.3">
      <c r="A1279">
        <v>1276</v>
      </c>
      <c r="B1279" t="s">
        <v>217</v>
      </c>
      <c r="C1279">
        <v>4783.5</v>
      </c>
      <c r="D1279">
        <v>0</v>
      </c>
      <c r="E1279" t="s">
        <v>212</v>
      </c>
      <c r="F1279" t="s">
        <v>215</v>
      </c>
    </row>
    <row r="1280" spans="1:6" x14ac:dyDescent="0.3">
      <c r="A1280">
        <v>1277</v>
      </c>
      <c r="B1280" t="s">
        <v>217</v>
      </c>
      <c r="C1280">
        <v>4783.5</v>
      </c>
      <c r="D1280">
        <v>0</v>
      </c>
      <c r="E1280" t="s">
        <v>212</v>
      </c>
      <c r="F1280" t="s">
        <v>215</v>
      </c>
    </row>
    <row r="1281" spans="1:6" x14ac:dyDescent="0.3">
      <c r="A1281">
        <v>1278</v>
      </c>
      <c r="B1281" t="s">
        <v>217</v>
      </c>
      <c r="C1281">
        <v>4265</v>
      </c>
      <c r="D1281">
        <v>0</v>
      </c>
      <c r="E1281" t="s">
        <v>212</v>
      </c>
      <c r="F1281" t="s">
        <v>215</v>
      </c>
    </row>
    <row r="1282" spans="1:6" x14ac:dyDescent="0.3">
      <c r="A1282">
        <v>1279</v>
      </c>
      <c r="B1282" t="s">
        <v>217</v>
      </c>
      <c r="C1282">
        <v>4218.5</v>
      </c>
      <c r="D1282">
        <v>0</v>
      </c>
      <c r="E1282" t="s">
        <v>212</v>
      </c>
      <c r="F1282" t="s">
        <v>215</v>
      </c>
    </row>
    <row r="1283" spans="1:6" x14ac:dyDescent="0.3">
      <c r="A1283">
        <v>1280</v>
      </c>
      <c r="B1283" t="s">
        <v>217</v>
      </c>
      <c r="C1283">
        <v>5052.8</v>
      </c>
      <c r="D1283">
        <v>0</v>
      </c>
      <c r="E1283" t="s">
        <v>212</v>
      </c>
      <c r="F1283" t="s">
        <v>215</v>
      </c>
    </row>
    <row r="1284" spans="1:6" x14ac:dyDescent="0.3">
      <c r="A1284">
        <v>1281</v>
      </c>
      <c r="B1284" t="s">
        <v>217</v>
      </c>
      <c r="C1284">
        <v>4737</v>
      </c>
      <c r="D1284">
        <v>0</v>
      </c>
      <c r="E1284" t="s">
        <v>212</v>
      </c>
      <c r="F1284" t="s">
        <v>215</v>
      </c>
    </row>
    <row r="1285" spans="1:6" x14ac:dyDescent="0.3">
      <c r="A1285">
        <v>1282</v>
      </c>
      <c r="B1285" t="s">
        <v>217</v>
      </c>
      <c r="C1285">
        <v>4549</v>
      </c>
      <c r="D1285">
        <v>0</v>
      </c>
      <c r="E1285" t="s">
        <v>212</v>
      </c>
      <c r="F1285" t="s">
        <v>215</v>
      </c>
    </row>
    <row r="1286" spans="1:6" x14ac:dyDescent="0.3">
      <c r="A1286">
        <v>1283</v>
      </c>
      <c r="B1286" t="s">
        <v>217</v>
      </c>
      <c r="C1286">
        <v>4549</v>
      </c>
      <c r="D1286">
        <v>0</v>
      </c>
      <c r="E1286" t="s">
        <v>212</v>
      </c>
      <c r="F1286" t="s">
        <v>215</v>
      </c>
    </row>
    <row r="1287" spans="1:6" x14ac:dyDescent="0.3">
      <c r="A1287">
        <v>1284</v>
      </c>
      <c r="B1287" t="s">
        <v>217</v>
      </c>
      <c r="C1287">
        <v>4199.5</v>
      </c>
      <c r="D1287">
        <v>0</v>
      </c>
      <c r="E1287" t="s">
        <v>212</v>
      </c>
      <c r="F1287" t="s">
        <v>215</v>
      </c>
    </row>
    <row r="1288" spans="1:6" x14ac:dyDescent="0.3">
      <c r="A1288">
        <v>1285</v>
      </c>
      <c r="B1288" t="s">
        <v>217</v>
      </c>
      <c r="C1288">
        <v>4199.5</v>
      </c>
      <c r="D1288">
        <v>0</v>
      </c>
      <c r="E1288" t="s">
        <v>212</v>
      </c>
      <c r="F1288" t="s">
        <v>215</v>
      </c>
    </row>
    <row r="1289" spans="1:6" x14ac:dyDescent="0.3">
      <c r="A1289">
        <v>1286</v>
      </c>
      <c r="B1289" t="s">
        <v>217</v>
      </c>
      <c r="C1289">
        <v>3734</v>
      </c>
      <c r="D1289">
        <v>0</v>
      </c>
      <c r="E1289" t="s">
        <v>212</v>
      </c>
      <c r="F1289" t="s">
        <v>215</v>
      </c>
    </row>
    <row r="1290" spans="1:6" x14ac:dyDescent="0.3">
      <c r="A1290">
        <v>1287</v>
      </c>
      <c r="B1290" t="s">
        <v>217</v>
      </c>
      <c r="C1290">
        <v>4199.5</v>
      </c>
      <c r="D1290">
        <v>0</v>
      </c>
      <c r="E1290" t="s">
        <v>212</v>
      </c>
      <c r="F1290" t="s">
        <v>215</v>
      </c>
    </row>
    <row r="1291" spans="1:6" x14ac:dyDescent="0.3">
      <c r="A1291">
        <v>1288</v>
      </c>
      <c r="B1291" t="s">
        <v>217</v>
      </c>
      <c r="C1291">
        <v>3734</v>
      </c>
      <c r="D1291">
        <v>0</v>
      </c>
      <c r="E1291" t="s">
        <v>212</v>
      </c>
      <c r="F1291" t="s">
        <v>215</v>
      </c>
    </row>
    <row r="1292" spans="1:6" x14ac:dyDescent="0.3">
      <c r="A1292">
        <v>1289</v>
      </c>
      <c r="B1292" t="s">
        <v>217</v>
      </c>
      <c r="C1292">
        <v>7468</v>
      </c>
      <c r="D1292">
        <v>0</v>
      </c>
      <c r="E1292" t="s">
        <v>212</v>
      </c>
      <c r="F1292" t="s">
        <v>215</v>
      </c>
    </row>
    <row r="1293" spans="1:6" x14ac:dyDescent="0.3">
      <c r="A1293">
        <v>1290</v>
      </c>
      <c r="B1293" t="s">
        <v>217</v>
      </c>
      <c r="C1293">
        <v>4199.5</v>
      </c>
      <c r="D1293">
        <v>0</v>
      </c>
      <c r="E1293" t="s">
        <v>212</v>
      </c>
      <c r="F1293" t="s">
        <v>215</v>
      </c>
    </row>
    <row r="1294" spans="1:6" x14ac:dyDescent="0.3">
      <c r="A1294">
        <v>1291</v>
      </c>
      <c r="B1294" t="s">
        <v>217</v>
      </c>
      <c r="C1294">
        <v>3734</v>
      </c>
      <c r="D1294">
        <v>0</v>
      </c>
      <c r="E1294" t="s">
        <v>212</v>
      </c>
      <c r="F1294" t="s">
        <v>215</v>
      </c>
    </row>
    <row r="1295" spans="1:6" x14ac:dyDescent="0.3">
      <c r="A1295">
        <v>1292</v>
      </c>
      <c r="B1295" t="s">
        <v>217</v>
      </c>
      <c r="C1295">
        <v>3734</v>
      </c>
      <c r="D1295">
        <v>0</v>
      </c>
      <c r="E1295" t="s">
        <v>212</v>
      </c>
      <c r="F1295" t="s">
        <v>215</v>
      </c>
    </row>
    <row r="1296" spans="1:6" x14ac:dyDescent="0.3">
      <c r="A1296">
        <v>1293</v>
      </c>
      <c r="B1296" t="s">
        <v>217</v>
      </c>
      <c r="C1296">
        <v>4199.5</v>
      </c>
      <c r="D1296">
        <v>0</v>
      </c>
      <c r="E1296" t="s">
        <v>212</v>
      </c>
      <c r="F1296" t="s">
        <v>215</v>
      </c>
    </row>
    <row r="1297" spans="1:6" x14ac:dyDescent="0.3">
      <c r="A1297">
        <v>1294</v>
      </c>
      <c r="B1297" t="s">
        <v>217</v>
      </c>
      <c r="C1297">
        <v>3734</v>
      </c>
      <c r="D1297">
        <v>0</v>
      </c>
      <c r="E1297" t="s">
        <v>212</v>
      </c>
      <c r="F1297" t="s">
        <v>215</v>
      </c>
    </row>
    <row r="1298" spans="1:6" x14ac:dyDescent="0.3">
      <c r="A1298">
        <v>1295</v>
      </c>
      <c r="B1298" t="s">
        <v>217</v>
      </c>
      <c r="C1298">
        <v>3734</v>
      </c>
      <c r="D1298">
        <v>0</v>
      </c>
      <c r="E1298" t="s">
        <v>212</v>
      </c>
      <c r="F1298" t="s">
        <v>215</v>
      </c>
    </row>
    <row r="1299" spans="1:6" x14ac:dyDescent="0.3">
      <c r="A1299">
        <v>1296</v>
      </c>
      <c r="B1299" t="s">
        <v>217</v>
      </c>
      <c r="C1299">
        <v>4199.5</v>
      </c>
      <c r="D1299">
        <v>0</v>
      </c>
      <c r="E1299" t="s">
        <v>212</v>
      </c>
      <c r="F1299" t="s">
        <v>215</v>
      </c>
    </row>
    <row r="1300" spans="1:6" x14ac:dyDescent="0.3">
      <c r="A1300">
        <v>1297</v>
      </c>
      <c r="B1300" t="s">
        <v>217</v>
      </c>
      <c r="C1300">
        <v>4199.5</v>
      </c>
      <c r="D1300">
        <v>0</v>
      </c>
      <c r="E1300" t="s">
        <v>212</v>
      </c>
      <c r="F1300" t="s">
        <v>215</v>
      </c>
    </row>
    <row r="1301" spans="1:6" x14ac:dyDescent="0.3">
      <c r="A1301">
        <v>1298</v>
      </c>
      <c r="B1301" t="s">
        <v>217</v>
      </c>
      <c r="C1301">
        <v>3734</v>
      </c>
      <c r="D1301">
        <v>0</v>
      </c>
      <c r="E1301" t="s">
        <v>212</v>
      </c>
      <c r="F1301" t="s">
        <v>215</v>
      </c>
    </row>
    <row r="1302" spans="1:6" x14ac:dyDescent="0.3">
      <c r="A1302">
        <v>1299</v>
      </c>
      <c r="B1302" t="s">
        <v>217</v>
      </c>
      <c r="C1302">
        <v>4199.5</v>
      </c>
      <c r="D1302">
        <v>0</v>
      </c>
      <c r="E1302" t="s">
        <v>212</v>
      </c>
      <c r="F1302" t="s">
        <v>215</v>
      </c>
    </row>
    <row r="1303" spans="1:6" x14ac:dyDescent="0.3">
      <c r="A1303">
        <v>1300</v>
      </c>
      <c r="B1303" t="s">
        <v>217</v>
      </c>
      <c r="C1303">
        <v>3734</v>
      </c>
      <c r="D1303">
        <v>0</v>
      </c>
      <c r="E1303" t="s">
        <v>212</v>
      </c>
      <c r="F1303" t="s">
        <v>215</v>
      </c>
    </row>
    <row r="1304" spans="1:6" x14ac:dyDescent="0.3">
      <c r="A1304">
        <v>1301</v>
      </c>
      <c r="B1304" t="s">
        <v>217</v>
      </c>
      <c r="C1304">
        <v>3734</v>
      </c>
      <c r="D1304">
        <v>0</v>
      </c>
      <c r="E1304" t="s">
        <v>212</v>
      </c>
      <c r="F1304" t="s">
        <v>215</v>
      </c>
    </row>
    <row r="1305" spans="1:6" x14ac:dyDescent="0.3">
      <c r="A1305">
        <v>1302</v>
      </c>
      <c r="B1305" t="s">
        <v>217</v>
      </c>
      <c r="C1305">
        <v>3734</v>
      </c>
      <c r="D1305">
        <v>0</v>
      </c>
      <c r="E1305" t="s">
        <v>212</v>
      </c>
      <c r="F1305" t="s">
        <v>215</v>
      </c>
    </row>
    <row r="1306" spans="1:6" x14ac:dyDescent="0.3">
      <c r="A1306">
        <v>1303</v>
      </c>
      <c r="B1306" t="s">
        <v>217</v>
      </c>
      <c r="C1306">
        <v>4199.5</v>
      </c>
      <c r="D1306">
        <v>0</v>
      </c>
      <c r="E1306" t="s">
        <v>212</v>
      </c>
      <c r="F1306" t="s">
        <v>215</v>
      </c>
    </row>
    <row r="1307" spans="1:6" x14ac:dyDescent="0.3">
      <c r="A1307">
        <v>1304</v>
      </c>
      <c r="B1307" t="s">
        <v>217</v>
      </c>
      <c r="C1307">
        <v>3734</v>
      </c>
      <c r="D1307">
        <v>0</v>
      </c>
      <c r="E1307" t="s">
        <v>212</v>
      </c>
      <c r="F1307" t="s">
        <v>215</v>
      </c>
    </row>
    <row r="1308" spans="1:6" x14ac:dyDescent="0.3">
      <c r="A1308">
        <v>1305</v>
      </c>
      <c r="B1308" t="s">
        <v>217</v>
      </c>
      <c r="C1308">
        <v>3734</v>
      </c>
      <c r="D1308">
        <v>0</v>
      </c>
      <c r="E1308" t="s">
        <v>212</v>
      </c>
      <c r="F1308" t="s">
        <v>215</v>
      </c>
    </row>
    <row r="1309" spans="1:6" x14ac:dyDescent="0.3">
      <c r="A1309">
        <v>1306</v>
      </c>
      <c r="B1309" t="s">
        <v>217</v>
      </c>
      <c r="C1309">
        <v>4199.5</v>
      </c>
      <c r="D1309">
        <v>0</v>
      </c>
      <c r="E1309" t="s">
        <v>212</v>
      </c>
      <c r="F1309" t="s">
        <v>215</v>
      </c>
    </row>
    <row r="1310" spans="1:6" x14ac:dyDescent="0.3">
      <c r="A1310">
        <v>1307</v>
      </c>
      <c r="B1310" t="s">
        <v>217</v>
      </c>
      <c r="C1310">
        <v>11814.58</v>
      </c>
      <c r="D1310">
        <v>0</v>
      </c>
      <c r="E1310" t="s">
        <v>212</v>
      </c>
      <c r="F1310" t="s">
        <v>215</v>
      </c>
    </row>
    <row r="1311" spans="1:6" x14ac:dyDescent="0.3">
      <c r="A1311">
        <v>1308</v>
      </c>
      <c r="B1311" t="s">
        <v>217</v>
      </c>
      <c r="C1311">
        <v>4199.5</v>
      </c>
      <c r="D1311">
        <v>0</v>
      </c>
      <c r="E1311" t="s">
        <v>212</v>
      </c>
      <c r="F1311" t="s">
        <v>215</v>
      </c>
    </row>
    <row r="1312" spans="1:6" x14ac:dyDescent="0.3">
      <c r="A1312">
        <v>1309</v>
      </c>
      <c r="B1312" t="s">
        <v>217</v>
      </c>
      <c r="C1312">
        <v>3734</v>
      </c>
      <c r="D1312">
        <v>0</v>
      </c>
      <c r="E1312" t="s">
        <v>212</v>
      </c>
      <c r="F1312" t="s">
        <v>215</v>
      </c>
    </row>
    <row r="1313" spans="1:6" x14ac:dyDescent="0.3">
      <c r="A1313">
        <v>1310</v>
      </c>
      <c r="B1313" t="s">
        <v>217</v>
      </c>
      <c r="C1313">
        <v>3807.55</v>
      </c>
      <c r="D1313">
        <v>0</v>
      </c>
      <c r="E1313" t="s">
        <v>212</v>
      </c>
      <c r="F1313" t="s">
        <v>215</v>
      </c>
    </row>
    <row r="1314" spans="1:6" x14ac:dyDescent="0.3">
      <c r="A1314">
        <v>1311</v>
      </c>
      <c r="B1314" t="s">
        <v>217</v>
      </c>
      <c r="C1314">
        <v>4199.5</v>
      </c>
      <c r="D1314">
        <v>0</v>
      </c>
      <c r="E1314" t="s">
        <v>212</v>
      </c>
      <c r="F1314" t="s">
        <v>215</v>
      </c>
    </row>
    <row r="1315" spans="1:6" x14ac:dyDescent="0.3">
      <c r="A1315">
        <v>1312</v>
      </c>
      <c r="B1315" t="s">
        <v>217</v>
      </c>
      <c r="C1315">
        <v>3734</v>
      </c>
      <c r="D1315">
        <v>0</v>
      </c>
      <c r="E1315" t="s">
        <v>212</v>
      </c>
      <c r="F1315" t="s">
        <v>215</v>
      </c>
    </row>
    <row r="1316" spans="1:6" x14ac:dyDescent="0.3">
      <c r="A1316">
        <v>1313</v>
      </c>
      <c r="B1316" t="s">
        <v>217</v>
      </c>
      <c r="C1316">
        <v>4199.5</v>
      </c>
      <c r="D1316">
        <v>0</v>
      </c>
      <c r="E1316" t="s">
        <v>212</v>
      </c>
      <c r="F1316" t="s">
        <v>215</v>
      </c>
    </row>
    <row r="1317" spans="1:6" x14ac:dyDescent="0.3">
      <c r="A1317">
        <v>1314</v>
      </c>
      <c r="B1317" t="s">
        <v>217</v>
      </c>
      <c r="C1317">
        <v>3734</v>
      </c>
      <c r="D1317">
        <v>0</v>
      </c>
      <c r="E1317" t="s">
        <v>212</v>
      </c>
      <c r="F1317" t="s">
        <v>215</v>
      </c>
    </row>
    <row r="1318" spans="1:6" x14ac:dyDescent="0.3">
      <c r="A1318">
        <v>1315</v>
      </c>
      <c r="B1318" t="s">
        <v>217</v>
      </c>
      <c r="C1318">
        <v>4199.5</v>
      </c>
      <c r="D1318">
        <v>0</v>
      </c>
      <c r="E1318" t="s">
        <v>212</v>
      </c>
      <c r="F1318" t="s">
        <v>215</v>
      </c>
    </row>
    <row r="1319" spans="1:6" x14ac:dyDescent="0.3">
      <c r="A1319">
        <v>1316</v>
      </c>
      <c r="B1319" t="s">
        <v>217</v>
      </c>
      <c r="C1319">
        <v>2489.33</v>
      </c>
      <c r="D1319">
        <v>0</v>
      </c>
      <c r="E1319" t="s">
        <v>212</v>
      </c>
      <c r="F1319" t="s">
        <v>215</v>
      </c>
    </row>
    <row r="1320" spans="1:6" x14ac:dyDescent="0.3">
      <c r="A1320">
        <v>1317</v>
      </c>
      <c r="B1320" t="s">
        <v>217</v>
      </c>
      <c r="C1320">
        <v>4199.5</v>
      </c>
      <c r="D1320">
        <v>0</v>
      </c>
      <c r="E1320" t="s">
        <v>212</v>
      </c>
      <c r="F1320" t="s">
        <v>215</v>
      </c>
    </row>
    <row r="1321" spans="1:6" x14ac:dyDescent="0.3">
      <c r="A1321">
        <v>1318</v>
      </c>
      <c r="B1321" t="s">
        <v>217</v>
      </c>
      <c r="C1321">
        <v>3734</v>
      </c>
      <c r="D1321">
        <v>0</v>
      </c>
      <c r="E1321" t="s">
        <v>212</v>
      </c>
      <c r="F1321" t="s">
        <v>215</v>
      </c>
    </row>
    <row r="1322" spans="1:6" x14ac:dyDescent="0.3">
      <c r="A1322">
        <v>1319</v>
      </c>
      <c r="B1322" t="s">
        <v>217</v>
      </c>
      <c r="C1322">
        <v>3734</v>
      </c>
      <c r="D1322">
        <v>0</v>
      </c>
      <c r="E1322" t="s">
        <v>212</v>
      </c>
      <c r="F1322" t="s">
        <v>215</v>
      </c>
    </row>
    <row r="1323" spans="1:6" x14ac:dyDescent="0.3">
      <c r="A1323">
        <v>1320</v>
      </c>
      <c r="B1323" t="s">
        <v>217</v>
      </c>
      <c r="C1323">
        <v>3734</v>
      </c>
      <c r="D1323">
        <v>0</v>
      </c>
      <c r="E1323" t="s">
        <v>212</v>
      </c>
      <c r="F1323" t="s">
        <v>215</v>
      </c>
    </row>
    <row r="1324" spans="1:6" x14ac:dyDescent="0.3">
      <c r="A1324">
        <v>1321</v>
      </c>
      <c r="B1324" t="s">
        <v>217</v>
      </c>
      <c r="C1324">
        <v>4199.5</v>
      </c>
      <c r="D1324">
        <v>0</v>
      </c>
      <c r="E1324" t="s">
        <v>212</v>
      </c>
      <c r="F1324" t="s">
        <v>215</v>
      </c>
    </row>
    <row r="1325" spans="1:6" x14ac:dyDescent="0.3">
      <c r="A1325">
        <v>1322</v>
      </c>
      <c r="B1325" t="s">
        <v>217</v>
      </c>
      <c r="C1325">
        <v>4199.5</v>
      </c>
      <c r="D1325">
        <v>0</v>
      </c>
      <c r="E1325" t="s">
        <v>212</v>
      </c>
      <c r="F1325" t="s">
        <v>215</v>
      </c>
    </row>
    <row r="1326" spans="1:6" x14ac:dyDescent="0.3">
      <c r="A1326">
        <v>1323</v>
      </c>
      <c r="B1326" t="s">
        <v>217</v>
      </c>
      <c r="C1326">
        <v>3734</v>
      </c>
      <c r="D1326">
        <v>0</v>
      </c>
      <c r="E1326" t="s">
        <v>212</v>
      </c>
      <c r="F1326" t="s">
        <v>215</v>
      </c>
    </row>
    <row r="1327" spans="1:6" x14ac:dyDescent="0.3">
      <c r="A1327">
        <v>1324</v>
      </c>
      <c r="B1327" t="s">
        <v>217</v>
      </c>
      <c r="C1327">
        <v>3734</v>
      </c>
      <c r="D1327">
        <v>0</v>
      </c>
      <c r="E1327" t="s">
        <v>212</v>
      </c>
      <c r="F1327" t="s">
        <v>215</v>
      </c>
    </row>
    <row r="1328" spans="1:6" x14ac:dyDescent="0.3">
      <c r="A1328">
        <v>1325</v>
      </c>
      <c r="B1328" t="s">
        <v>217</v>
      </c>
      <c r="C1328">
        <v>4199.5</v>
      </c>
      <c r="D1328">
        <v>0</v>
      </c>
      <c r="E1328" t="s">
        <v>212</v>
      </c>
      <c r="F1328" t="s">
        <v>215</v>
      </c>
    </row>
    <row r="1329" spans="1:6" x14ac:dyDescent="0.3">
      <c r="A1329">
        <v>1326</v>
      </c>
      <c r="B1329" t="s">
        <v>217</v>
      </c>
      <c r="C1329">
        <v>4199.5</v>
      </c>
      <c r="D1329">
        <v>0</v>
      </c>
      <c r="E1329" t="s">
        <v>212</v>
      </c>
      <c r="F1329" t="s">
        <v>215</v>
      </c>
    </row>
    <row r="1330" spans="1:6" x14ac:dyDescent="0.3">
      <c r="A1330">
        <v>1327</v>
      </c>
      <c r="B1330" t="s">
        <v>217</v>
      </c>
      <c r="C1330">
        <v>4199.5</v>
      </c>
      <c r="D1330">
        <v>0</v>
      </c>
      <c r="E1330" t="s">
        <v>212</v>
      </c>
      <c r="F1330" t="s">
        <v>215</v>
      </c>
    </row>
    <row r="1331" spans="1:6" x14ac:dyDescent="0.3">
      <c r="A1331">
        <v>1328</v>
      </c>
      <c r="B1331" t="s">
        <v>217</v>
      </c>
      <c r="C1331">
        <v>4479.47</v>
      </c>
      <c r="D1331">
        <v>0</v>
      </c>
      <c r="E1331" t="s">
        <v>212</v>
      </c>
      <c r="F1331" t="s">
        <v>215</v>
      </c>
    </row>
    <row r="1332" spans="1:6" x14ac:dyDescent="0.3">
      <c r="A1332">
        <v>1329</v>
      </c>
      <c r="B1332" t="s">
        <v>217</v>
      </c>
      <c r="C1332">
        <v>4199.5</v>
      </c>
      <c r="D1332">
        <v>0</v>
      </c>
      <c r="E1332" t="s">
        <v>212</v>
      </c>
      <c r="F1332" t="s">
        <v>215</v>
      </c>
    </row>
    <row r="1333" spans="1:6" x14ac:dyDescent="0.3">
      <c r="A1333">
        <v>1330</v>
      </c>
      <c r="B1333" t="s">
        <v>217</v>
      </c>
      <c r="C1333">
        <v>4199.5</v>
      </c>
      <c r="D1333">
        <v>0</v>
      </c>
      <c r="E1333" t="s">
        <v>212</v>
      </c>
      <c r="F1333" t="s">
        <v>215</v>
      </c>
    </row>
    <row r="1334" spans="1:6" x14ac:dyDescent="0.3">
      <c r="A1334">
        <v>1331</v>
      </c>
      <c r="B1334" t="s">
        <v>217</v>
      </c>
      <c r="C1334">
        <v>3734</v>
      </c>
      <c r="D1334">
        <v>0</v>
      </c>
      <c r="E1334" t="s">
        <v>212</v>
      </c>
      <c r="F1334" t="s">
        <v>215</v>
      </c>
    </row>
    <row r="1335" spans="1:6" x14ac:dyDescent="0.3">
      <c r="A1335">
        <v>1332</v>
      </c>
      <c r="B1335" t="s">
        <v>217</v>
      </c>
      <c r="C1335">
        <v>4199.5</v>
      </c>
      <c r="D1335">
        <v>0</v>
      </c>
      <c r="E1335" t="s">
        <v>212</v>
      </c>
      <c r="F1335" t="s">
        <v>215</v>
      </c>
    </row>
    <row r="1336" spans="1:6" x14ac:dyDescent="0.3">
      <c r="A1336">
        <v>1333</v>
      </c>
      <c r="B1336" t="s">
        <v>217</v>
      </c>
      <c r="C1336">
        <v>3734</v>
      </c>
      <c r="D1336">
        <v>0</v>
      </c>
      <c r="E1336" t="s">
        <v>212</v>
      </c>
      <c r="F1336" t="s">
        <v>215</v>
      </c>
    </row>
    <row r="1337" spans="1:6" x14ac:dyDescent="0.3">
      <c r="A1337">
        <v>1334</v>
      </c>
      <c r="B1337" t="s">
        <v>217</v>
      </c>
      <c r="C1337">
        <v>4199.5</v>
      </c>
      <c r="D1337">
        <v>0</v>
      </c>
      <c r="E1337" t="s">
        <v>212</v>
      </c>
      <c r="F1337" t="s">
        <v>215</v>
      </c>
    </row>
    <row r="1338" spans="1:6" x14ac:dyDescent="0.3">
      <c r="A1338">
        <v>1335</v>
      </c>
      <c r="B1338" t="s">
        <v>217</v>
      </c>
      <c r="C1338">
        <v>4199.5</v>
      </c>
      <c r="D1338">
        <v>0</v>
      </c>
      <c r="E1338" t="s">
        <v>212</v>
      </c>
      <c r="F1338" t="s">
        <v>215</v>
      </c>
    </row>
    <row r="1339" spans="1:6" x14ac:dyDescent="0.3">
      <c r="A1339">
        <v>1336</v>
      </c>
      <c r="B1339" t="s">
        <v>217</v>
      </c>
      <c r="C1339">
        <v>4199.5</v>
      </c>
      <c r="D1339">
        <v>0</v>
      </c>
      <c r="E1339" t="s">
        <v>212</v>
      </c>
      <c r="F1339" t="s">
        <v>215</v>
      </c>
    </row>
    <row r="1340" spans="1:6" x14ac:dyDescent="0.3">
      <c r="A1340">
        <v>1337</v>
      </c>
      <c r="B1340" t="s">
        <v>217</v>
      </c>
      <c r="C1340">
        <v>4199.5</v>
      </c>
      <c r="D1340">
        <v>0</v>
      </c>
      <c r="E1340" t="s">
        <v>212</v>
      </c>
      <c r="F1340" t="s">
        <v>215</v>
      </c>
    </row>
    <row r="1341" spans="1:6" x14ac:dyDescent="0.3">
      <c r="A1341">
        <v>1338</v>
      </c>
      <c r="B1341" t="s">
        <v>217</v>
      </c>
      <c r="C1341">
        <v>3734</v>
      </c>
      <c r="D1341">
        <v>0</v>
      </c>
      <c r="E1341" t="s">
        <v>212</v>
      </c>
      <c r="F1341" t="s">
        <v>215</v>
      </c>
    </row>
    <row r="1342" spans="1:6" x14ac:dyDescent="0.3">
      <c r="A1342">
        <v>1339</v>
      </c>
      <c r="B1342" t="s">
        <v>217</v>
      </c>
      <c r="C1342">
        <v>4199.5</v>
      </c>
      <c r="D1342">
        <v>0</v>
      </c>
      <c r="E1342" t="s">
        <v>212</v>
      </c>
      <c r="F1342" t="s">
        <v>215</v>
      </c>
    </row>
    <row r="1343" spans="1:6" x14ac:dyDescent="0.3">
      <c r="A1343">
        <v>1340</v>
      </c>
      <c r="B1343" t="s">
        <v>217</v>
      </c>
      <c r="C1343">
        <v>4199.5</v>
      </c>
      <c r="D1343">
        <v>0</v>
      </c>
      <c r="E1343" t="s">
        <v>212</v>
      </c>
      <c r="F1343" t="s">
        <v>215</v>
      </c>
    </row>
    <row r="1344" spans="1:6" x14ac:dyDescent="0.3">
      <c r="A1344">
        <v>1341</v>
      </c>
      <c r="B1344" t="s">
        <v>217</v>
      </c>
      <c r="C1344">
        <v>4199.5</v>
      </c>
      <c r="D1344">
        <v>0</v>
      </c>
      <c r="E1344" t="s">
        <v>212</v>
      </c>
      <c r="F1344" t="s">
        <v>215</v>
      </c>
    </row>
    <row r="1345" spans="1:6" x14ac:dyDescent="0.3">
      <c r="A1345">
        <v>1342</v>
      </c>
      <c r="B1345" t="s">
        <v>217</v>
      </c>
      <c r="C1345">
        <v>4199.5</v>
      </c>
      <c r="D1345">
        <v>0</v>
      </c>
      <c r="E1345" t="s">
        <v>212</v>
      </c>
      <c r="F1345" t="s">
        <v>215</v>
      </c>
    </row>
    <row r="1346" spans="1:6" x14ac:dyDescent="0.3">
      <c r="A1346">
        <v>1343</v>
      </c>
      <c r="B1346" t="s">
        <v>217</v>
      </c>
      <c r="C1346">
        <v>3734</v>
      </c>
      <c r="D1346">
        <v>0</v>
      </c>
      <c r="E1346" t="s">
        <v>212</v>
      </c>
      <c r="F1346" t="s">
        <v>215</v>
      </c>
    </row>
    <row r="1347" spans="1:6" x14ac:dyDescent="0.3">
      <c r="A1347">
        <v>1344</v>
      </c>
      <c r="B1347" t="s">
        <v>217</v>
      </c>
      <c r="C1347">
        <v>4199.5</v>
      </c>
      <c r="D1347">
        <v>0</v>
      </c>
      <c r="E1347" t="s">
        <v>212</v>
      </c>
      <c r="F1347" t="s">
        <v>215</v>
      </c>
    </row>
    <row r="1348" spans="1:6" x14ac:dyDescent="0.3">
      <c r="A1348">
        <v>1345</v>
      </c>
      <c r="B1348" t="s">
        <v>217</v>
      </c>
      <c r="C1348">
        <v>3734</v>
      </c>
      <c r="D1348">
        <v>0</v>
      </c>
      <c r="E1348" t="s">
        <v>212</v>
      </c>
      <c r="F1348" t="s">
        <v>215</v>
      </c>
    </row>
    <row r="1349" spans="1:6" x14ac:dyDescent="0.3">
      <c r="A1349">
        <v>1346</v>
      </c>
      <c r="B1349" t="s">
        <v>217</v>
      </c>
      <c r="C1349">
        <v>3734</v>
      </c>
      <c r="D1349">
        <v>0</v>
      </c>
      <c r="E1349" t="s">
        <v>212</v>
      </c>
      <c r="F1349" t="s">
        <v>215</v>
      </c>
    </row>
    <row r="1350" spans="1:6" x14ac:dyDescent="0.3">
      <c r="A1350">
        <v>1347</v>
      </c>
      <c r="B1350" t="s">
        <v>217</v>
      </c>
      <c r="C1350">
        <v>1642.94</v>
      </c>
      <c r="D1350">
        <v>0</v>
      </c>
      <c r="E1350" t="s">
        <v>212</v>
      </c>
      <c r="F1350" t="s">
        <v>215</v>
      </c>
    </row>
    <row r="1351" spans="1:6" x14ac:dyDescent="0.3">
      <c r="A1351">
        <v>1348</v>
      </c>
      <c r="B1351" t="s">
        <v>217</v>
      </c>
      <c r="C1351">
        <v>4199.5</v>
      </c>
      <c r="D1351">
        <v>0</v>
      </c>
      <c r="E1351" t="s">
        <v>212</v>
      </c>
      <c r="F1351" t="s">
        <v>215</v>
      </c>
    </row>
    <row r="1352" spans="1:6" x14ac:dyDescent="0.3">
      <c r="A1352">
        <v>1349</v>
      </c>
      <c r="B1352" t="s">
        <v>217</v>
      </c>
      <c r="C1352">
        <v>4199.5</v>
      </c>
      <c r="D1352">
        <v>0</v>
      </c>
      <c r="E1352" t="s">
        <v>212</v>
      </c>
      <c r="F1352" t="s">
        <v>215</v>
      </c>
    </row>
    <row r="1353" spans="1:6" x14ac:dyDescent="0.3">
      <c r="A1353">
        <v>1350</v>
      </c>
      <c r="B1353" t="s">
        <v>217</v>
      </c>
      <c r="C1353">
        <v>4199.5</v>
      </c>
      <c r="D1353">
        <v>0</v>
      </c>
      <c r="E1353" t="s">
        <v>212</v>
      </c>
      <c r="F1353" t="s">
        <v>215</v>
      </c>
    </row>
    <row r="1354" spans="1:6" x14ac:dyDescent="0.3">
      <c r="A1354">
        <v>1351</v>
      </c>
      <c r="B1354" t="s">
        <v>217</v>
      </c>
      <c r="C1354">
        <v>3734</v>
      </c>
      <c r="D1354">
        <v>0</v>
      </c>
      <c r="E1354" t="s">
        <v>212</v>
      </c>
      <c r="F1354" t="s">
        <v>215</v>
      </c>
    </row>
    <row r="1355" spans="1:6" x14ac:dyDescent="0.3">
      <c r="A1355">
        <v>1352</v>
      </c>
      <c r="B1355" t="s">
        <v>217</v>
      </c>
      <c r="C1355">
        <v>4199.5</v>
      </c>
      <c r="D1355">
        <v>0</v>
      </c>
      <c r="E1355" t="s">
        <v>212</v>
      </c>
      <c r="F1355" t="s">
        <v>215</v>
      </c>
    </row>
    <row r="1356" spans="1:6" x14ac:dyDescent="0.3">
      <c r="A1356">
        <v>1353</v>
      </c>
      <c r="B1356" t="s">
        <v>217</v>
      </c>
      <c r="C1356">
        <v>4199.5</v>
      </c>
      <c r="D1356">
        <v>0</v>
      </c>
      <c r="E1356" t="s">
        <v>212</v>
      </c>
      <c r="F1356"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356"/>
  <sheetViews>
    <sheetView topLeftCell="A3" workbookViewId="0">
      <selection activeCell="A4" sqref="A4"/>
    </sheetView>
  </sheetViews>
  <sheetFormatPr baseColWidth="10" defaultColWidth="9.109375" defaultRowHeight="14.4" x14ac:dyDescent="0.3"/>
  <cols>
    <col min="1" max="1" width="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218</v>
      </c>
      <c r="C4">
        <v>0</v>
      </c>
      <c r="D4">
        <v>0</v>
      </c>
      <c r="E4" t="s">
        <v>212</v>
      </c>
      <c r="F4" t="s">
        <v>215</v>
      </c>
    </row>
    <row r="5" spans="1:6" x14ac:dyDescent="0.3">
      <c r="A5">
        <v>2</v>
      </c>
      <c r="B5" t="s">
        <v>218</v>
      </c>
      <c r="C5">
        <v>0</v>
      </c>
      <c r="D5">
        <v>0</v>
      </c>
      <c r="E5" t="s">
        <v>212</v>
      </c>
      <c r="F5" t="s">
        <v>215</v>
      </c>
    </row>
    <row r="6" spans="1:6" x14ac:dyDescent="0.3">
      <c r="A6">
        <v>3</v>
      </c>
      <c r="B6" t="s">
        <v>218</v>
      </c>
      <c r="C6">
        <v>0</v>
      </c>
      <c r="D6">
        <v>0</v>
      </c>
      <c r="E6" t="s">
        <v>212</v>
      </c>
      <c r="F6" t="s">
        <v>215</v>
      </c>
    </row>
    <row r="7" spans="1:6" x14ac:dyDescent="0.3">
      <c r="A7">
        <v>4</v>
      </c>
      <c r="B7" t="s">
        <v>218</v>
      </c>
      <c r="C7">
        <v>0</v>
      </c>
      <c r="D7">
        <v>0</v>
      </c>
      <c r="E7" t="s">
        <v>212</v>
      </c>
      <c r="F7" t="s">
        <v>215</v>
      </c>
    </row>
    <row r="8" spans="1:6" x14ac:dyDescent="0.3">
      <c r="A8">
        <v>5</v>
      </c>
      <c r="B8" t="s">
        <v>218</v>
      </c>
      <c r="C8">
        <v>0</v>
      </c>
      <c r="D8">
        <v>0</v>
      </c>
      <c r="E8" t="s">
        <v>212</v>
      </c>
      <c r="F8" t="s">
        <v>215</v>
      </c>
    </row>
    <row r="9" spans="1:6" x14ac:dyDescent="0.3">
      <c r="A9">
        <v>6</v>
      </c>
      <c r="B9" t="s">
        <v>218</v>
      </c>
      <c r="C9">
        <v>0</v>
      </c>
      <c r="D9">
        <v>0</v>
      </c>
      <c r="E9" t="s">
        <v>212</v>
      </c>
      <c r="F9" t="s">
        <v>215</v>
      </c>
    </row>
    <row r="10" spans="1:6" x14ac:dyDescent="0.3">
      <c r="A10">
        <v>7</v>
      </c>
      <c r="B10" t="s">
        <v>218</v>
      </c>
      <c r="C10">
        <v>0</v>
      </c>
      <c r="D10">
        <v>0</v>
      </c>
      <c r="E10" t="s">
        <v>212</v>
      </c>
      <c r="F10" t="s">
        <v>215</v>
      </c>
    </row>
    <row r="11" spans="1:6" x14ac:dyDescent="0.3">
      <c r="A11">
        <v>8</v>
      </c>
      <c r="B11" t="s">
        <v>218</v>
      </c>
      <c r="C11">
        <v>0</v>
      </c>
      <c r="D11">
        <v>0</v>
      </c>
      <c r="E11" t="s">
        <v>212</v>
      </c>
      <c r="F11" t="s">
        <v>215</v>
      </c>
    </row>
    <row r="12" spans="1:6" x14ac:dyDescent="0.3">
      <c r="A12">
        <v>9</v>
      </c>
      <c r="B12" t="s">
        <v>218</v>
      </c>
      <c r="C12">
        <v>0</v>
      </c>
      <c r="D12">
        <v>0</v>
      </c>
      <c r="E12" t="s">
        <v>212</v>
      </c>
      <c r="F12" t="s">
        <v>215</v>
      </c>
    </row>
    <row r="13" spans="1:6" x14ac:dyDescent="0.3">
      <c r="A13">
        <v>10</v>
      </c>
      <c r="B13" t="s">
        <v>218</v>
      </c>
      <c r="C13">
        <v>0</v>
      </c>
      <c r="D13">
        <v>0</v>
      </c>
      <c r="E13" t="s">
        <v>212</v>
      </c>
      <c r="F13" t="s">
        <v>215</v>
      </c>
    </row>
    <row r="14" spans="1:6" x14ac:dyDescent="0.3">
      <c r="A14">
        <v>11</v>
      </c>
      <c r="B14" t="s">
        <v>218</v>
      </c>
      <c r="C14">
        <v>0</v>
      </c>
      <c r="D14">
        <v>0</v>
      </c>
      <c r="E14" t="s">
        <v>212</v>
      </c>
      <c r="F14" t="s">
        <v>215</v>
      </c>
    </row>
    <row r="15" spans="1:6" x14ac:dyDescent="0.3">
      <c r="A15">
        <v>12</v>
      </c>
      <c r="B15" t="s">
        <v>218</v>
      </c>
      <c r="C15">
        <v>0</v>
      </c>
      <c r="D15">
        <v>0</v>
      </c>
      <c r="E15" t="s">
        <v>212</v>
      </c>
      <c r="F15" t="s">
        <v>215</v>
      </c>
    </row>
    <row r="16" spans="1:6" x14ac:dyDescent="0.3">
      <c r="A16">
        <v>13</v>
      </c>
      <c r="B16" t="s">
        <v>218</v>
      </c>
      <c r="C16">
        <v>0</v>
      </c>
      <c r="D16">
        <v>0</v>
      </c>
      <c r="E16" t="s">
        <v>212</v>
      </c>
      <c r="F16" t="s">
        <v>215</v>
      </c>
    </row>
    <row r="17" spans="1:6" x14ac:dyDescent="0.3">
      <c r="A17">
        <v>14</v>
      </c>
      <c r="B17" t="s">
        <v>218</v>
      </c>
      <c r="C17">
        <v>0</v>
      </c>
      <c r="D17">
        <v>0</v>
      </c>
      <c r="E17" t="s">
        <v>212</v>
      </c>
      <c r="F17" t="s">
        <v>215</v>
      </c>
    </row>
    <row r="18" spans="1:6" x14ac:dyDescent="0.3">
      <c r="A18">
        <v>15</v>
      </c>
      <c r="B18" t="s">
        <v>218</v>
      </c>
      <c r="C18">
        <v>0</v>
      </c>
      <c r="D18">
        <v>0</v>
      </c>
      <c r="E18" t="s">
        <v>212</v>
      </c>
      <c r="F18" t="s">
        <v>215</v>
      </c>
    </row>
    <row r="19" spans="1:6" x14ac:dyDescent="0.3">
      <c r="A19">
        <v>16</v>
      </c>
      <c r="B19" t="s">
        <v>218</v>
      </c>
      <c r="C19">
        <v>0</v>
      </c>
      <c r="D19">
        <v>0</v>
      </c>
      <c r="E19" t="s">
        <v>212</v>
      </c>
      <c r="F19" t="s">
        <v>215</v>
      </c>
    </row>
    <row r="20" spans="1:6" x14ac:dyDescent="0.3">
      <c r="A20">
        <v>17</v>
      </c>
      <c r="B20" t="s">
        <v>218</v>
      </c>
      <c r="C20">
        <v>0</v>
      </c>
      <c r="D20">
        <v>0</v>
      </c>
      <c r="E20" t="s">
        <v>212</v>
      </c>
      <c r="F20" t="s">
        <v>215</v>
      </c>
    </row>
    <row r="21" spans="1:6" x14ac:dyDescent="0.3">
      <c r="A21">
        <v>18</v>
      </c>
      <c r="B21" t="s">
        <v>218</v>
      </c>
      <c r="C21">
        <v>0</v>
      </c>
      <c r="D21">
        <v>0</v>
      </c>
      <c r="E21" t="s">
        <v>212</v>
      </c>
      <c r="F21" t="s">
        <v>215</v>
      </c>
    </row>
    <row r="22" spans="1:6" x14ac:dyDescent="0.3">
      <c r="A22">
        <v>19</v>
      </c>
      <c r="B22" t="s">
        <v>218</v>
      </c>
      <c r="C22">
        <v>0</v>
      </c>
      <c r="D22">
        <v>0</v>
      </c>
      <c r="E22" t="s">
        <v>212</v>
      </c>
      <c r="F22" t="s">
        <v>215</v>
      </c>
    </row>
    <row r="23" spans="1:6" x14ac:dyDescent="0.3">
      <c r="A23">
        <v>20</v>
      </c>
      <c r="B23" t="s">
        <v>218</v>
      </c>
      <c r="C23">
        <v>0</v>
      </c>
      <c r="D23">
        <v>0</v>
      </c>
      <c r="E23" t="s">
        <v>212</v>
      </c>
      <c r="F23" t="s">
        <v>215</v>
      </c>
    </row>
    <row r="24" spans="1:6" x14ac:dyDescent="0.3">
      <c r="A24">
        <v>21</v>
      </c>
      <c r="B24" t="s">
        <v>218</v>
      </c>
      <c r="C24">
        <v>0</v>
      </c>
      <c r="D24">
        <v>0</v>
      </c>
      <c r="E24" t="s">
        <v>212</v>
      </c>
      <c r="F24" t="s">
        <v>215</v>
      </c>
    </row>
    <row r="25" spans="1:6" x14ac:dyDescent="0.3">
      <c r="A25">
        <v>22</v>
      </c>
      <c r="B25" t="s">
        <v>218</v>
      </c>
      <c r="C25">
        <v>0</v>
      </c>
      <c r="D25">
        <v>0</v>
      </c>
      <c r="E25" t="s">
        <v>212</v>
      </c>
      <c r="F25" t="s">
        <v>215</v>
      </c>
    </row>
    <row r="26" spans="1:6" x14ac:dyDescent="0.3">
      <c r="A26">
        <v>23</v>
      </c>
      <c r="B26" t="s">
        <v>218</v>
      </c>
      <c r="C26">
        <v>0</v>
      </c>
      <c r="D26">
        <v>0</v>
      </c>
      <c r="E26" t="s">
        <v>212</v>
      </c>
      <c r="F26" t="s">
        <v>215</v>
      </c>
    </row>
    <row r="27" spans="1:6" x14ac:dyDescent="0.3">
      <c r="A27">
        <v>24</v>
      </c>
      <c r="B27" t="s">
        <v>218</v>
      </c>
      <c r="C27">
        <v>0</v>
      </c>
      <c r="D27">
        <v>0</v>
      </c>
      <c r="E27" t="s">
        <v>212</v>
      </c>
      <c r="F27" t="s">
        <v>215</v>
      </c>
    </row>
    <row r="28" spans="1:6" x14ac:dyDescent="0.3">
      <c r="A28">
        <v>25</v>
      </c>
      <c r="B28" t="s">
        <v>218</v>
      </c>
      <c r="C28">
        <v>0</v>
      </c>
      <c r="D28">
        <v>0</v>
      </c>
      <c r="E28" t="s">
        <v>212</v>
      </c>
      <c r="F28" t="s">
        <v>215</v>
      </c>
    </row>
    <row r="29" spans="1:6" x14ac:dyDescent="0.3">
      <c r="A29">
        <v>26</v>
      </c>
      <c r="B29" t="s">
        <v>218</v>
      </c>
      <c r="C29">
        <v>0</v>
      </c>
      <c r="D29">
        <v>0</v>
      </c>
      <c r="E29" t="s">
        <v>212</v>
      </c>
      <c r="F29" t="s">
        <v>215</v>
      </c>
    </row>
    <row r="30" spans="1:6" x14ac:dyDescent="0.3">
      <c r="A30">
        <v>27</v>
      </c>
      <c r="B30" t="s">
        <v>218</v>
      </c>
      <c r="C30">
        <v>0</v>
      </c>
      <c r="D30">
        <v>0</v>
      </c>
      <c r="E30" t="s">
        <v>212</v>
      </c>
      <c r="F30" t="s">
        <v>215</v>
      </c>
    </row>
    <row r="31" spans="1:6" x14ac:dyDescent="0.3">
      <c r="A31">
        <v>28</v>
      </c>
      <c r="B31" t="s">
        <v>218</v>
      </c>
      <c r="C31">
        <v>0</v>
      </c>
      <c r="D31">
        <v>0</v>
      </c>
      <c r="E31" t="s">
        <v>212</v>
      </c>
      <c r="F31" t="s">
        <v>215</v>
      </c>
    </row>
    <row r="32" spans="1:6" x14ac:dyDescent="0.3">
      <c r="A32">
        <v>29</v>
      </c>
      <c r="B32" t="s">
        <v>218</v>
      </c>
      <c r="C32">
        <v>0</v>
      </c>
      <c r="D32">
        <v>0</v>
      </c>
      <c r="E32" t="s">
        <v>212</v>
      </c>
      <c r="F32" t="s">
        <v>215</v>
      </c>
    </row>
    <row r="33" spans="1:6" x14ac:dyDescent="0.3">
      <c r="A33">
        <v>30</v>
      </c>
      <c r="B33" t="s">
        <v>218</v>
      </c>
      <c r="C33">
        <v>0</v>
      </c>
      <c r="D33">
        <v>0</v>
      </c>
      <c r="E33" t="s">
        <v>212</v>
      </c>
      <c r="F33" t="s">
        <v>215</v>
      </c>
    </row>
    <row r="34" spans="1:6" x14ac:dyDescent="0.3">
      <c r="A34">
        <v>31</v>
      </c>
      <c r="B34" t="s">
        <v>218</v>
      </c>
      <c r="C34">
        <v>0</v>
      </c>
      <c r="D34">
        <v>0</v>
      </c>
      <c r="E34" t="s">
        <v>212</v>
      </c>
      <c r="F34" t="s">
        <v>215</v>
      </c>
    </row>
    <row r="35" spans="1:6" x14ac:dyDescent="0.3">
      <c r="A35">
        <v>32</v>
      </c>
      <c r="B35" t="s">
        <v>218</v>
      </c>
      <c r="C35">
        <v>0</v>
      </c>
      <c r="D35">
        <v>0</v>
      </c>
      <c r="E35" t="s">
        <v>212</v>
      </c>
      <c r="F35" t="s">
        <v>215</v>
      </c>
    </row>
    <row r="36" spans="1:6" x14ac:dyDescent="0.3">
      <c r="A36">
        <v>33</v>
      </c>
      <c r="B36" t="s">
        <v>218</v>
      </c>
      <c r="C36">
        <v>0</v>
      </c>
      <c r="D36">
        <v>0</v>
      </c>
      <c r="E36" t="s">
        <v>212</v>
      </c>
      <c r="F36" t="s">
        <v>215</v>
      </c>
    </row>
    <row r="37" spans="1:6" x14ac:dyDescent="0.3">
      <c r="A37">
        <v>34</v>
      </c>
      <c r="B37" t="s">
        <v>218</v>
      </c>
      <c r="C37">
        <v>0</v>
      </c>
      <c r="D37">
        <v>0</v>
      </c>
      <c r="E37" t="s">
        <v>212</v>
      </c>
      <c r="F37" t="s">
        <v>215</v>
      </c>
    </row>
    <row r="38" spans="1:6" x14ac:dyDescent="0.3">
      <c r="A38">
        <v>35</v>
      </c>
      <c r="B38" t="s">
        <v>218</v>
      </c>
      <c r="C38">
        <v>0</v>
      </c>
      <c r="D38">
        <v>0</v>
      </c>
      <c r="E38" t="s">
        <v>212</v>
      </c>
      <c r="F38" t="s">
        <v>215</v>
      </c>
    </row>
    <row r="39" spans="1:6" x14ac:dyDescent="0.3">
      <c r="A39">
        <v>36</v>
      </c>
      <c r="B39" t="s">
        <v>218</v>
      </c>
      <c r="C39">
        <v>0</v>
      </c>
      <c r="D39">
        <v>0</v>
      </c>
      <c r="E39" t="s">
        <v>212</v>
      </c>
      <c r="F39" t="s">
        <v>215</v>
      </c>
    </row>
    <row r="40" spans="1:6" x14ac:dyDescent="0.3">
      <c r="A40">
        <v>37</v>
      </c>
      <c r="B40" t="s">
        <v>218</v>
      </c>
      <c r="C40">
        <v>0</v>
      </c>
      <c r="D40">
        <v>0</v>
      </c>
      <c r="E40" t="s">
        <v>212</v>
      </c>
      <c r="F40" t="s">
        <v>215</v>
      </c>
    </row>
    <row r="41" spans="1:6" x14ac:dyDescent="0.3">
      <c r="A41">
        <v>38</v>
      </c>
      <c r="B41" t="s">
        <v>218</v>
      </c>
      <c r="C41">
        <v>0</v>
      </c>
      <c r="D41">
        <v>0</v>
      </c>
      <c r="E41" t="s">
        <v>212</v>
      </c>
      <c r="F41" t="s">
        <v>215</v>
      </c>
    </row>
    <row r="42" spans="1:6" x14ac:dyDescent="0.3">
      <c r="A42">
        <v>39</v>
      </c>
      <c r="B42" t="s">
        <v>218</v>
      </c>
      <c r="C42">
        <v>0</v>
      </c>
      <c r="D42">
        <v>0</v>
      </c>
      <c r="E42" t="s">
        <v>212</v>
      </c>
      <c r="F42" t="s">
        <v>215</v>
      </c>
    </row>
    <row r="43" spans="1:6" x14ac:dyDescent="0.3">
      <c r="A43">
        <v>40</v>
      </c>
      <c r="B43" t="s">
        <v>218</v>
      </c>
      <c r="C43">
        <v>0</v>
      </c>
      <c r="D43">
        <v>0</v>
      </c>
      <c r="E43" t="s">
        <v>212</v>
      </c>
      <c r="F43" t="s">
        <v>215</v>
      </c>
    </row>
    <row r="44" spans="1:6" x14ac:dyDescent="0.3">
      <c r="A44">
        <v>41</v>
      </c>
      <c r="B44" t="s">
        <v>218</v>
      </c>
      <c r="C44">
        <v>0</v>
      </c>
      <c r="D44">
        <v>0</v>
      </c>
      <c r="E44" t="s">
        <v>212</v>
      </c>
      <c r="F44" t="s">
        <v>215</v>
      </c>
    </row>
    <row r="45" spans="1:6" x14ac:dyDescent="0.3">
      <c r="A45">
        <v>42</v>
      </c>
      <c r="B45" t="s">
        <v>218</v>
      </c>
      <c r="C45">
        <v>0</v>
      </c>
      <c r="D45">
        <v>0</v>
      </c>
      <c r="E45" t="s">
        <v>212</v>
      </c>
      <c r="F45" t="s">
        <v>215</v>
      </c>
    </row>
    <row r="46" spans="1:6" x14ac:dyDescent="0.3">
      <c r="A46">
        <v>43</v>
      </c>
      <c r="B46" t="s">
        <v>218</v>
      </c>
      <c r="C46">
        <v>0</v>
      </c>
      <c r="D46">
        <v>0</v>
      </c>
      <c r="E46" t="s">
        <v>212</v>
      </c>
      <c r="F46" t="s">
        <v>215</v>
      </c>
    </row>
    <row r="47" spans="1:6" x14ac:dyDescent="0.3">
      <c r="A47">
        <v>44</v>
      </c>
      <c r="B47" t="s">
        <v>218</v>
      </c>
      <c r="C47">
        <v>0</v>
      </c>
      <c r="D47">
        <v>0</v>
      </c>
      <c r="E47" t="s">
        <v>212</v>
      </c>
      <c r="F47" t="s">
        <v>215</v>
      </c>
    </row>
    <row r="48" spans="1:6" x14ac:dyDescent="0.3">
      <c r="A48">
        <v>45</v>
      </c>
      <c r="B48" t="s">
        <v>218</v>
      </c>
      <c r="C48">
        <v>0</v>
      </c>
      <c r="D48">
        <v>0</v>
      </c>
      <c r="E48" t="s">
        <v>212</v>
      </c>
      <c r="F48" t="s">
        <v>215</v>
      </c>
    </row>
    <row r="49" spans="1:6" x14ac:dyDescent="0.3">
      <c r="A49">
        <v>46</v>
      </c>
      <c r="B49" t="s">
        <v>218</v>
      </c>
      <c r="C49">
        <v>0</v>
      </c>
      <c r="D49">
        <v>0</v>
      </c>
      <c r="E49" t="s">
        <v>212</v>
      </c>
      <c r="F49" t="s">
        <v>215</v>
      </c>
    </row>
    <row r="50" spans="1:6" x14ac:dyDescent="0.3">
      <c r="A50">
        <v>47</v>
      </c>
      <c r="B50" t="s">
        <v>218</v>
      </c>
      <c r="C50">
        <v>0</v>
      </c>
      <c r="D50">
        <v>0</v>
      </c>
      <c r="E50" t="s">
        <v>212</v>
      </c>
      <c r="F50" t="s">
        <v>215</v>
      </c>
    </row>
    <row r="51" spans="1:6" x14ac:dyDescent="0.3">
      <c r="A51">
        <v>48</v>
      </c>
      <c r="B51" t="s">
        <v>218</v>
      </c>
      <c r="C51">
        <v>0</v>
      </c>
      <c r="D51">
        <v>0</v>
      </c>
      <c r="E51" t="s">
        <v>212</v>
      </c>
      <c r="F51" t="s">
        <v>215</v>
      </c>
    </row>
    <row r="52" spans="1:6" x14ac:dyDescent="0.3">
      <c r="A52">
        <v>49</v>
      </c>
      <c r="B52" t="s">
        <v>218</v>
      </c>
      <c r="C52">
        <v>0</v>
      </c>
      <c r="D52">
        <v>0</v>
      </c>
      <c r="E52" t="s">
        <v>212</v>
      </c>
      <c r="F52" t="s">
        <v>215</v>
      </c>
    </row>
    <row r="53" spans="1:6" x14ac:dyDescent="0.3">
      <c r="A53">
        <v>50</v>
      </c>
      <c r="B53" t="s">
        <v>218</v>
      </c>
      <c r="C53">
        <v>0</v>
      </c>
      <c r="D53">
        <v>0</v>
      </c>
      <c r="E53" t="s">
        <v>212</v>
      </c>
      <c r="F53" t="s">
        <v>215</v>
      </c>
    </row>
    <row r="54" spans="1:6" x14ac:dyDescent="0.3">
      <c r="A54">
        <v>51</v>
      </c>
      <c r="B54" t="s">
        <v>218</v>
      </c>
      <c r="C54">
        <v>0</v>
      </c>
      <c r="D54">
        <v>0</v>
      </c>
      <c r="E54" t="s">
        <v>212</v>
      </c>
      <c r="F54" t="s">
        <v>215</v>
      </c>
    </row>
    <row r="55" spans="1:6" x14ac:dyDescent="0.3">
      <c r="A55">
        <v>52</v>
      </c>
      <c r="B55" t="s">
        <v>218</v>
      </c>
      <c r="C55">
        <v>0</v>
      </c>
      <c r="D55">
        <v>0</v>
      </c>
      <c r="E55" t="s">
        <v>212</v>
      </c>
      <c r="F55" t="s">
        <v>215</v>
      </c>
    </row>
    <row r="56" spans="1:6" x14ac:dyDescent="0.3">
      <c r="A56">
        <v>53</v>
      </c>
      <c r="B56" t="s">
        <v>218</v>
      </c>
      <c r="C56">
        <v>0</v>
      </c>
      <c r="D56">
        <v>0</v>
      </c>
      <c r="E56" t="s">
        <v>212</v>
      </c>
      <c r="F56" t="s">
        <v>215</v>
      </c>
    </row>
    <row r="57" spans="1:6" x14ac:dyDescent="0.3">
      <c r="A57">
        <v>54</v>
      </c>
      <c r="B57" t="s">
        <v>218</v>
      </c>
      <c r="C57">
        <v>0</v>
      </c>
      <c r="D57">
        <v>0</v>
      </c>
      <c r="E57" t="s">
        <v>212</v>
      </c>
      <c r="F57" t="s">
        <v>215</v>
      </c>
    </row>
    <row r="58" spans="1:6" x14ac:dyDescent="0.3">
      <c r="A58">
        <v>55</v>
      </c>
      <c r="B58" t="s">
        <v>218</v>
      </c>
      <c r="C58">
        <v>0</v>
      </c>
      <c r="D58">
        <v>0</v>
      </c>
      <c r="E58" t="s">
        <v>212</v>
      </c>
      <c r="F58" t="s">
        <v>215</v>
      </c>
    </row>
    <row r="59" spans="1:6" x14ac:dyDescent="0.3">
      <c r="A59">
        <v>56</v>
      </c>
      <c r="B59" t="s">
        <v>218</v>
      </c>
      <c r="C59">
        <v>0</v>
      </c>
      <c r="D59">
        <v>0</v>
      </c>
      <c r="E59" t="s">
        <v>212</v>
      </c>
      <c r="F59" t="s">
        <v>215</v>
      </c>
    </row>
    <row r="60" spans="1:6" x14ac:dyDescent="0.3">
      <c r="A60">
        <v>57</v>
      </c>
      <c r="B60" t="s">
        <v>218</v>
      </c>
      <c r="C60">
        <v>0</v>
      </c>
      <c r="D60">
        <v>0</v>
      </c>
      <c r="E60" t="s">
        <v>212</v>
      </c>
      <c r="F60" t="s">
        <v>215</v>
      </c>
    </row>
    <row r="61" spans="1:6" x14ac:dyDescent="0.3">
      <c r="A61">
        <v>58</v>
      </c>
      <c r="B61" t="s">
        <v>218</v>
      </c>
      <c r="C61">
        <v>0</v>
      </c>
      <c r="D61">
        <v>0</v>
      </c>
      <c r="E61" t="s">
        <v>212</v>
      </c>
      <c r="F61" t="s">
        <v>215</v>
      </c>
    </row>
    <row r="62" spans="1:6" x14ac:dyDescent="0.3">
      <c r="A62">
        <v>59</v>
      </c>
      <c r="B62" t="s">
        <v>218</v>
      </c>
      <c r="C62">
        <v>0</v>
      </c>
      <c r="D62">
        <v>0</v>
      </c>
      <c r="E62" t="s">
        <v>212</v>
      </c>
      <c r="F62" t="s">
        <v>215</v>
      </c>
    </row>
    <row r="63" spans="1:6" x14ac:dyDescent="0.3">
      <c r="A63">
        <v>60</v>
      </c>
      <c r="B63" t="s">
        <v>218</v>
      </c>
      <c r="C63">
        <v>0</v>
      </c>
      <c r="D63">
        <v>0</v>
      </c>
      <c r="E63" t="s">
        <v>212</v>
      </c>
      <c r="F63" t="s">
        <v>215</v>
      </c>
    </row>
    <row r="64" spans="1:6" x14ac:dyDescent="0.3">
      <c r="A64">
        <v>61</v>
      </c>
      <c r="B64" t="s">
        <v>218</v>
      </c>
      <c r="C64">
        <v>0</v>
      </c>
      <c r="D64">
        <v>0</v>
      </c>
      <c r="E64" t="s">
        <v>212</v>
      </c>
      <c r="F64" t="s">
        <v>215</v>
      </c>
    </row>
    <row r="65" spans="1:6" x14ac:dyDescent="0.3">
      <c r="A65">
        <v>62</v>
      </c>
      <c r="B65" t="s">
        <v>218</v>
      </c>
      <c r="C65">
        <v>0</v>
      </c>
      <c r="D65">
        <v>0</v>
      </c>
      <c r="E65" t="s">
        <v>212</v>
      </c>
      <c r="F65" t="s">
        <v>215</v>
      </c>
    </row>
    <row r="66" spans="1:6" x14ac:dyDescent="0.3">
      <c r="A66">
        <v>63</v>
      </c>
      <c r="B66" t="s">
        <v>218</v>
      </c>
      <c r="C66">
        <v>0</v>
      </c>
      <c r="D66">
        <v>0</v>
      </c>
      <c r="E66" t="s">
        <v>212</v>
      </c>
      <c r="F66" t="s">
        <v>215</v>
      </c>
    </row>
    <row r="67" spans="1:6" x14ac:dyDescent="0.3">
      <c r="A67">
        <v>64</v>
      </c>
      <c r="B67" t="s">
        <v>218</v>
      </c>
      <c r="C67">
        <v>0</v>
      </c>
      <c r="D67">
        <v>0</v>
      </c>
      <c r="E67" t="s">
        <v>212</v>
      </c>
      <c r="F67" t="s">
        <v>215</v>
      </c>
    </row>
    <row r="68" spans="1:6" x14ac:dyDescent="0.3">
      <c r="A68">
        <v>65</v>
      </c>
      <c r="B68" t="s">
        <v>218</v>
      </c>
      <c r="C68">
        <v>0</v>
      </c>
      <c r="D68">
        <v>0</v>
      </c>
      <c r="E68" t="s">
        <v>212</v>
      </c>
      <c r="F68" t="s">
        <v>215</v>
      </c>
    </row>
    <row r="69" spans="1:6" x14ac:dyDescent="0.3">
      <c r="A69">
        <v>66</v>
      </c>
      <c r="B69" t="s">
        <v>218</v>
      </c>
      <c r="C69">
        <v>0</v>
      </c>
      <c r="D69">
        <v>0</v>
      </c>
      <c r="E69" t="s">
        <v>212</v>
      </c>
      <c r="F69" t="s">
        <v>215</v>
      </c>
    </row>
    <row r="70" spans="1:6" x14ac:dyDescent="0.3">
      <c r="A70">
        <v>67</v>
      </c>
      <c r="B70" t="s">
        <v>218</v>
      </c>
      <c r="C70">
        <v>0</v>
      </c>
      <c r="D70">
        <v>0</v>
      </c>
      <c r="E70" t="s">
        <v>212</v>
      </c>
      <c r="F70" t="s">
        <v>215</v>
      </c>
    </row>
    <row r="71" spans="1:6" x14ac:dyDescent="0.3">
      <c r="A71">
        <v>68</v>
      </c>
      <c r="B71" t="s">
        <v>218</v>
      </c>
      <c r="C71">
        <v>0</v>
      </c>
      <c r="D71">
        <v>0</v>
      </c>
      <c r="E71" t="s">
        <v>212</v>
      </c>
      <c r="F71" t="s">
        <v>215</v>
      </c>
    </row>
    <row r="72" spans="1:6" x14ac:dyDescent="0.3">
      <c r="A72">
        <v>69</v>
      </c>
      <c r="B72" t="s">
        <v>218</v>
      </c>
      <c r="C72">
        <v>0</v>
      </c>
      <c r="D72">
        <v>0</v>
      </c>
      <c r="E72" t="s">
        <v>212</v>
      </c>
      <c r="F72" t="s">
        <v>215</v>
      </c>
    </row>
    <row r="73" spans="1:6" x14ac:dyDescent="0.3">
      <c r="A73">
        <v>70</v>
      </c>
      <c r="B73" t="s">
        <v>218</v>
      </c>
      <c r="C73">
        <v>0</v>
      </c>
      <c r="D73">
        <v>0</v>
      </c>
      <c r="E73" t="s">
        <v>212</v>
      </c>
      <c r="F73" t="s">
        <v>215</v>
      </c>
    </row>
    <row r="74" spans="1:6" x14ac:dyDescent="0.3">
      <c r="A74">
        <v>71</v>
      </c>
      <c r="B74" t="s">
        <v>218</v>
      </c>
      <c r="C74">
        <v>0</v>
      </c>
      <c r="D74">
        <v>0</v>
      </c>
      <c r="E74" t="s">
        <v>212</v>
      </c>
      <c r="F74" t="s">
        <v>215</v>
      </c>
    </row>
    <row r="75" spans="1:6" x14ac:dyDescent="0.3">
      <c r="A75">
        <v>72</v>
      </c>
      <c r="B75" t="s">
        <v>218</v>
      </c>
      <c r="C75">
        <v>0</v>
      </c>
      <c r="D75">
        <v>0</v>
      </c>
      <c r="E75" t="s">
        <v>212</v>
      </c>
      <c r="F75" t="s">
        <v>215</v>
      </c>
    </row>
    <row r="76" spans="1:6" x14ac:dyDescent="0.3">
      <c r="A76">
        <v>73</v>
      </c>
      <c r="B76" t="s">
        <v>218</v>
      </c>
      <c r="C76">
        <v>0</v>
      </c>
      <c r="D76">
        <v>0</v>
      </c>
      <c r="E76" t="s">
        <v>212</v>
      </c>
      <c r="F76" t="s">
        <v>215</v>
      </c>
    </row>
    <row r="77" spans="1:6" x14ac:dyDescent="0.3">
      <c r="A77">
        <v>74</v>
      </c>
      <c r="B77" t="s">
        <v>218</v>
      </c>
      <c r="C77">
        <v>0</v>
      </c>
      <c r="D77">
        <v>0</v>
      </c>
      <c r="E77" t="s">
        <v>212</v>
      </c>
      <c r="F77" t="s">
        <v>215</v>
      </c>
    </row>
    <row r="78" spans="1:6" x14ac:dyDescent="0.3">
      <c r="A78">
        <v>75</v>
      </c>
      <c r="B78" t="s">
        <v>218</v>
      </c>
      <c r="C78">
        <v>0</v>
      </c>
      <c r="D78">
        <v>0</v>
      </c>
      <c r="E78" t="s">
        <v>212</v>
      </c>
      <c r="F78" t="s">
        <v>215</v>
      </c>
    </row>
    <row r="79" spans="1:6" x14ac:dyDescent="0.3">
      <c r="A79">
        <v>76</v>
      </c>
      <c r="B79" t="s">
        <v>218</v>
      </c>
      <c r="C79">
        <v>0</v>
      </c>
      <c r="D79">
        <v>0</v>
      </c>
      <c r="E79" t="s">
        <v>212</v>
      </c>
      <c r="F79" t="s">
        <v>215</v>
      </c>
    </row>
    <row r="80" spans="1:6" x14ac:dyDescent="0.3">
      <c r="A80">
        <v>77</v>
      </c>
      <c r="B80" t="s">
        <v>218</v>
      </c>
      <c r="C80">
        <v>0</v>
      </c>
      <c r="D80">
        <v>0</v>
      </c>
      <c r="E80" t="s">
        <v>212</v>
      </c>
      <c r="F80" t="s">
        <v>215</v>
      </c>
    </row>
    <row r="81" spans="1:6" x14ac:dyDescent="0.3">
      <c r="A81">
        <v>78</v>
      </c>
      <c r="B81" t="s">
        <v>218</v>
      </c>
      <c r="C81">
        <v>0</v>
      </c>
      <c r="D81">
        <v>0</v>
      </c>
      <c r="E81" t="s">
        <v>212</v>
      </c>
      <c r="F81" t="s">
        <v>215</v>
      </c>
    </row>
    <row r="82" spans="1:6" x14ac:dyDescent="0.3">
      <c r="A82">
        <v>79</v>
      </c>
      <c r="B82" t="s">
        <v>218</v>
      </c>
      <c r="C82">
        <v>0</v>
      </c>
      <c r="D82">
        <v>0</v>
      </c>
      <c r="E82" t="s">
        <v>212</v>
      </c>
      <c r="F82" t="s">
        <v>215</v>
      </c>
    </row>
    <row r="83" spans="1:6" x14ac:dyDescent="0.3">
      <c r="A83">
        <v>80</v>
      </c>
      <c r="B83" t="s">
        <v>218</v>
      </c>
      <c r="C83">
        <v>0</v>
      </c>
      <c r="D83">
        <v>0</v>
      </c>
      <c r="E83" t="s">
        <v>212</v>
      </c>
      <c r="F83" t="s">
        <v>215</v>
      </c>
    </row>
    <row r="84" spans="1:6" x14ac:dyDescent="0.3">
      <c r="A84">
        <v>81</v>
      </c>
      <c r="B84" t="s">
        <v>218</v>
      </c>
      <c r="C84">
        <v>0</v>
      </c>
      <c r="D84">
        <v>0</v>
      </c>
      <c r="E84" t="s">
        <v>212</v>
      </c>
      <c r="F84" t="s">
        <v>215</v>
      </c>
    </row>
    <row r="85" spans="1:6" x14ac:dyDescent="0.3">
      <c r="A85">
        <v>82</v>
      </c>
      <c r="B85" t="s">
        <v>218</v>
      </c>
      <c r="C85">
        <v>0</v>
      </c>
      <c r="D85">
        <v>0</v>
      </c>
      <c r="E85" t="s">
        <v>212</v>
      </c>
      <c r="F85" t="s">
        <v>215</v>
      </c>
    </row>
    <row r="86" spans="1:6" x14ac:dyDescent="0.3">
      <c r="A86">
        <v>83</v>
      </c>
      <c r="B86" t="s">
        <v>218</v>
      </c>
      <c r="C86">
        <v>0</v>
      </c>
      <c r="D86">
        <v>0</v>
      </c>
      <c r="E86" t="s">
        <v>212</v>
      </c>
      <c r="F86" t="s">
        <v>215</v>
      </c>
    </row>
    <row r="87" spans="1:6" x14ac:dyDescent="0.3">
      <c r="A87">
        <v>84</v>
      </c>
      <c r="B87" t="s">
        <v>218</v>
      </c>
      <c r="C87">
        <v>0</v>
      </c>
      <c r="D87">
        <v>0</v>
      </c>
      <c r="E87" t="s">
        <v>212</v>
      </c>
      <c r="F87" t="s">
        <v>215</v>
      </c>
    </row>
    <row r="88" spans="1:6" x14ac:dyDescent="0.3">
      <c r="A88">
        <v>85</v>
      </c>
      <c r="B88" t="s">
        <v>218</v>
      </c>
      <c r="C88">
        <v>0</v>
      </c>
      <c r="D88">
        <v>0</v>
      </c>
      <c r="E88" t="s">
        <v>212</v>
      </c>
      <c r="F88" t="s">
        <v>215</v>
      </c>
    </row>
    <row r="89" spans="1:6" x14ac:dyDescent="0.3">
      <c r="A89">
        <v>86</v>
      </c>
      <c r="B89" t="s">
        <v>218</v>
      </c>
      <c r="C89">
        <v>0</v>
      </c>
      <c r="D89">
        <v>0</v>
      </c>
      <c r="E89" t="s">
        <v>212</v>
      </c>
      <c r="F89" t="s">
        <v>215</v>
      </c>
    </row>
    <row r="90" spans="1:6" x14ac:dyDescent="0.3">
      <c r="A90">
        <v>87</v>
      </c>
      <c r="B90" t="s">
        <v>218</v>
      </c>
      <c r="C90">
        <v>0</v>
      </c>
      <c r="D90">
        <v>0</v>
      </c>
      <c r="E90" t="s">
        <v>212</v>
      </c>
      <c r="F90" t="s">
        <v>215</v>
      </c>
    </row>
    <row r="91" spans="1:6" x14ac:dyDescent="0.3">
      <c r="A91">
        <v>88</v>
      </c>
      <c r="B91" t="s">
        <v>218</v>
      </c>
      <c r="C91">
        <v>0</v>
      </c>
      <c r="D91">
        <v>0</v>
      </c>
      <c r="E91" t="s">
        <v>212</v>
      </c>
      <c r="F91" t="s">
        <v>215</v>
      </c>
    </row>
    <row r="92" spans="1:6" x14ac:dyDescent="0.3">
      <c r="A92">
        <v>89</v>
      </c>
      <c r="B92" t="s">
        <v>218</v>
      </c>
      <c r="C92">
        <v>0</v>
      </c>
      <c r="D92">
        <v>0</v>
      </c>
      <c r="E92" t="s">
        <v>212</v>
      </c>
      <c r="F92" t="s">
        <v>215</v>
      </c>
    </row>
    <row r="93" spans="1:6" x14ac:dyDescent="0.3">
      <c r="A93">
        <v>90</v>
      </c>
      <c r="B93" t="s">
        <v>218</v>
      </c>
      <c r="C93">
        <v>0</v>
      </c>
      <c r="D93">
        <v>0</v>
      </c>
      <c r="E93" t="s">
        <v>212</v>
      </c>
      <c r="F93" t="s">
        <v>215</v>
      </c>
    </row>
    <row r="94" spans="1:6" x14ac:dyDescent="0.3">
      <c r="A94">
        <v>91</v>
      </c>
      <c r="B94" t="s">
        <v>218</v>
      </c>
      <c r="C94">
        <v>0</v>
      </c>
      <c r="D94">
        <v>0</v>
      </c>
      <c r="E94" t="s">
        <v>212</v>
      </c>
      <c r="F94" t="s">
        <v>215</v>
      </c>
    </row>
    <row r="95" spans="1:6" x14ac:dyDescent="0.3">
      <c r="A95">
        <v>92</v>
      </c>
      <c r="B95" t="s">
        <v>218</v>
      </c>
      <c r="C95">
        <v>0</v>
      </c>
      <c r="D95">
        <v>0</v>
      </c>
      <c r="E95" t="s">
        <v>212</v>
      </c>
      <c r="F95" t="s">
        <v>215</v>
      </c>
    </row>
    <row r="96" spans="1:6" x14ac:dyDescent="0.3">
      <c r="A96">
        <v>93</v>
      </c>
      <c r="B96" t="s">
        <v>218</v>
      </c>
      <c r="C96">
        <v>0</v>
      </c>
      <c r="D96">
        <v>0</v>
      </c>
      <c r="E96" t="s">
        <v>212</v>
      </c>
      <c r="F96" t="s">
        <v>215</v>
      </c>
    </row>
    <row r="97" spans="1:6" x14ac:dyDescent="0.3">
      <c r="A97">
        <v>94</v>
      </c>
      <c r="B97" t="s">
        <v>218</v>
      </c>
      <c r="C97">
        <v>0</v>
      </c>
      <c r="D97">
        <v>0</v>
      </c>
      <c r="E97" t="s">
        <v>212</v>
      </c>
      <c r="F97" t="s">
        <v>215</v>
      </c>
    </row>
    <row r="98" spans="1:6" x14ac:dyDescent="0.3">
      <c r="A98">
        <v>95</v>
      </c>
      <c r="B98" t="s">
        <v>218</v>
      </c>
      <c r="C98">
        <v>0</v>
      </c>
      <c r="D98">
        <v>0</v>
      </c>
      <c r="E98" t="s">
        <v>212</v>
      </c>
      <c r="F98" t="s">
        <v>215</v>
      </c>
    </row>
    <row r="99" spans="1:6" x14ac:dyDescent="0.3">
      <c r="A99">
        <v>96</v>
      </c>
      <c r="B99" t="s">
        <v>218</v>
      </c>
      <c r="C99">
        <v>0</v>
      </c>
      <c r="D99">
        <v>0</v>
      </c>
      <c r="E99" t="s">
        <v>212</v>
      </c>
      <c r="F99" t="s">
        <v>215</v>
      </c>
    </row>
    <row r="100" spans="1:6" x14ac:dyDescent="0.3">
      <c r="A100">
        <v>97</v>
      </c>
      <c r="B100" t="s">
        <v>218</v>
      </c>
      <c r="C100">
        <v>0</v>
      </c>
      <c r="D100">
        <v>0</v>
      </c>
      <c r="E100" t="s">
        <v>212</v>
      </c>
      <c r="F100" t="s">
        <v>215</v>
      </c>
    </row>
    <row r="101" spans="1:6" x14ac:dyDescent="0.3">
      <c r="A101">
        <v>98</v>
      </c>
      <c r="B101" t="s">
        <v>218</v>
      </c>
      <c r="C101">
        <v>0</v>
      </c>
      <c r="D101">
        <v>0</v>
      </c>
      <c r="E101" t="s">
        <v>212</v>
      </c>
      <c r="F101" t="s">
        <v>215</v>
      </c>
    </row>
    <row r="102" spans="1:6" x14ac:dyDescent="0.3">
      <c r="A102">
        <v>99</v>
      </c>
      <c r="B102" t="s">
        <v>218</v>
      </c>
      <c r="C102">
        <v>0</v>
      </c>
      <c r="D102">
        <v>0</v>
      </c>
      <c r="E102" t="s">
        <v>212</v>
      </c>
      <c r="F102" t="s">
        <v>215</v>
      </c>
    </row>
    <row r="103" spans="1:6" x14ac:dyDescent="0.3">
      <c r="A103">
        <v>100</v>
      </c>
      <c r="B103" t="s">
        <v>218</v>
      </c>
      <c r="C103">
        <v>0</v>
      </c>
      <c r="D103">
        <v>0</v>
      </c>
      <c r="E103" t="s">
        <v>212</v>
      </c>
      <c r="F103" t="s">
        <v>215</v>
      </c>
    </row>
    <row r="104" spans="1:6" x14ac:dyDescent="0.3">
      <c r="A104">
        <v>101</v>
      </c>
      <c r="B104" t="s">
        <v>218</v>
      </c>
      <c r="C104">
        <v>0</v>
      </c>
      <c r="D104">
        <v>0</v>
      </c>
      <c r="E104" t="s">
        <v>212</v>
      </c>
      <c r="F104" t="s">
        <v>215</v>
      </c>
    </row>
    <row r="105" spans="1:6" x14ac:dyDescent="0.3">
      <c r="A105">
        <v>102</v>
      </c>
      <c r="B105" t="s">
        <v>218</v>
      </c>
      <c r="C105">
        <v>0</v>
      </c>
      <c r="D105">
        <v>0</v>
      </c>
      <c r="E105" t="s">
        <v>212</v>
      </c>
      <c r="F105" t="s">
        <v>215</v>
      </c>
    </row>
    <row r="106" spans="1:6" x14ac:dyDescent="0.3">
      <c r="A106">
        <v>103</v>
      </c>
      <c r="B106" t="s">
        <v>218</v>
      </c>
      <c r="C106">
        <v>0</v>
      </c>
      <c r="D106">
        <v>0</v>
      </c>
      <c r="E106" t="s">
        <v>212</v>
      </c>
      <c r="F106" t="s">
        <v>215</v>
      </c>
    </row>
    <row r="107" spans="1:6" x14ac:dyDescent="0.3">
      <c r="A107">
        <v>104</v>
      </c>
      <c r="B107" t="s">
        <v>218</v>
      </c>
      <c r="C107">
        <v>0</v>
      </c>
      <c r="D107">
        <v>0</v>
      </c>
      <c r="E107" t="s">
        <v>212</v>
      </c>
      <c r="F107" t="s">
        <v>215</v>
      </c>
    </row>
    <row r="108" spans="1:6" x14ac:dyDescent="0.3">
      <c r="A108">
        <v>105</v>
      </c>
      <c r="B108" t="s">
        <v>218</v>
      </c>
      <c r="C108">
        <v>0</v>
      </c>
      <c r="D108">
        <v>0</v>
      </c>
      <c r="E108" t="s">
        <v>212</v>
      </c>
      <c r="F108" t="s">
        <v>215</v>
      </c>
    </row>
    <row r="109" spans="1:6" x14ac:dyDescent="0.3">
      <c r="A109">
        <v>106</v>
      </c>
      <c r="B109" t="s">
        <v>218</v>
      </c>
      <c r="C109">
        <v>0</v>
      </c>
      <c r="D109">
        <v>0</v>
      </c>
      <c r="E109" t="s">
        <v>212</v>
      </c>
      <c r="F109" t="s">
        <v>215</v>
      </c>
    </row>
    <row r="110" spans="1:6" x14ac:dyDescent="0.3">
      <c r="A110">
        <v>107</v>
      </c>
      <c r="B110" t="s">
        <v>218</v>
      </c>
      <c r="C110">
        <v>0</v>
      </c>
      <c r="D110">
        <v>0</v>
      </c>
      <c r="E110" t="s">
        <v>212</v>
      </c>
      <c r="F110" t="s">
        <v>215</v>
      </c>
    </row>
    <row r="111" spans="1:6" x14ac:dyDescent="0.3">
      <c r="A111">
        <v>108</v>
      </c>
      <c r="B111" t="s">
        <v>218</v>
      </c>
      <c r="C111">
        <v>0</v>
      </c>
      <c r="D111">
        <v>0</v>
      </c>
      <c r="E111" t="s">
        <v>212</v>
      </c>
      <c r="F111" t="s">
        <v>215</v>
      </c>
    </row>
    <row r="112" spans="1:6" x14ac:dyDescent="0.3">
      <c r="A112">
        <v>109</v>
      </c>
      <c r="B112" t="s">
        <v>218</v>
      </c>
      <c r="C112">
        <v>0</v>
      </c>
      <c r="D112">
        <v>0</v>
      </c>
      <c r="E112" t="s">
        <v>212</v>
      </c>
      <c r="F112" t="s">
        <v>215</v>
      </c>
    </row>
    <row r="113" spans="1:6" x14ac:dyDescent="0.3">
      <c r="A113">
        <v>110</v>
      </c>
      <c r="B113" t="s">
        <v>218</v>
      </c>
      <c r="C113">
        <v>0</v>
      </c>
      <c r="D113">
        <v>0</v>
      </c>
      <c r="E113" t="s">
        <v>212</v>
      </c>
      <c r="F113" t="s">
        <v>215</v>
      </c>
    </row>
    <row r="114" spans="1:6" x14ac:dyDescent="0.3">
      <c r="A114">
        <v>111</v>
      </c>
      <c r="B114" t="s">
        <v>218</v>
      </c>
      <c r="C114">
        <v>0</v>
      </c>
      <c r="D114">
        <v>0</v>
      </c>
      <c r="E114" t="s">
        <v>212</v>
      </c>
      <c r="F114" t="s">
        <v>215</v>
      </c>
    </row>
    <row r="115" spans="1:6" x14ac:dyDescent="0.3">
      <c r="A115">
        <v>112</v>
      </c>
      <c r="B115" t="s">
        <v>218</v>
      </c>
      <c r="C115">
        <v>0</v>
      </c>
      <c r="D115">
        <v>0</v>
      </c>
      <c r="E115" t="s">
        <v>212</v>
      </c>
      <c r="F115" t="s">
        <v>215</v>
      </c>
    </row>
    <row r="116" spans="1:6" x14ac:dyDescent="0.3">
      <c r="A116">
        <v>113</v>
      </c>
      <c r="B116" t="s">
        <v>218</v>
      </c>
      <c r="C116">
        <v>0</v>
      </c>
      <c r="D116">
        <v>0</v>
      </c>
      <c r="E116" t="s">
        <v>212</v>
      </c>
      <c r="F116" t="s">
        <v>215</v>
      </c>
    </row>
    <row r="117" spans="1:6" x14ac:dyDescent="0.3">
      <c r="A117">
        <v>114</v>
      </c>
      <c r="B117" t="s">
        <v>218</v>
      </c>
      <c r="C117">
        <v>0</v>
      </c>
      <c r="D117">
        <v>0</v>
      </c>
      <c r="E117" t="s">
        <v>212</v>
      </c>
      <c r="F117" t="s">
        <v>215</v>
      </c>
    </row>
    <row r="118" spans="1:6" x14ac:dyDescent="0.3">
      <c r="A118">
        <v>115</v>
      </c>
      <c r="B118" t="s">
        <v>218</v>
      </c>
      <c r="C118">
        <v>0</v>
      </c>
      <c r="D118">
        <v>0</v>
      </c>
      <c r="E118" t="s">
        <v>212</v>
      </c>
      <c r="F118" t="s">
        <v>215</v>
      </c>
    </row>
    <row r="119" spans="1:6" x14ac:dyDescent="0.3">
      <c r="A119">
        <v>116</v>
      </c>
      <c r="B119" t="s">
        <v>218</v>
      </c>
      <c r="C119">
        <v>0</v>
      </c>
      <c r="D119">
        <v>0</v>
      </c>
      <c r="E119" t="s">
        <v>212</v>
      </c>
      <c r="F119" t="s">
        <v>215</v>
      </c>
    </row>
    <row r="120" spans="1:6" x14ac:dyDescent="0.3">
      <c r="A120">
        <v>117</v>
      </c>
      <c r="B120" t="s">
        <v>218</v>
      </c>
      <c r="C120">
        <v>0</v>
      </c>
      <c r="D120">
        <v>0</v>
      </c>
      <c r="E120" t="s">
        <v>212</v>
      </c>
      <c r="F120" t="s">
        <v>215</v>
      </c>
    </row>
    <row r="121" spans="1:6" x14ac:dyDescent="0.3">
      <c r="A121">
        <v>118</v>
      </c>
      <c r="B121" t="s">
        <v>218</v>
      </c>
      <c r="C121">
        <v>0</v>
      </c>
      <c r="D121">
        <v>0</v>
      </c>
      <c r="E121" t="s">
        <v>212</v>
      </c>
      <c r="F121" t="s">
        <v>215</v>
      </c>
    </row>
    <row r="122" spans="1:6" x14ac:dyDescent="0.3">
      <c r="A122">
        <v>119</v>
      </c>
      <c r="B122" t="s">
        <v>218</v>
      </c>
      <c r="C122">
        <v>0</v>
      </c>
      <c r="D122">
        <v>0</v>
      </c>
      <c r="E122" t="s">
        <v>212</v>
      </c>
      <c r="F122" t="s">
        <v>215</v>
      </c>
    </row>
    <row r="123" spans="1:6" x14ac:dyDescent="0.3">
      <c r="A123">
        <v>120</v>
      </c>
      <c r="B123" t="s">
        <v>218</v>
      </c>
      <c r="C123">
        <v>0</v>
      </c>
      <c r="D123">
        <v>0</v>
      </c>
      <c r="E123" t="s">
        <v>212</v>
      </c>
      <c r="F123" t="s">
        <v>215</v>
      </c>
    </row>
    <row r="124" spans="1:6" x14ac:dyDescent="0.3">
      <c r="A124">
        <v>121</v>
      </c>
      <c r="B124" t="s">
        <v>218</v>
      </c>
      <c r="C124">
        <v>0</v>
      </c>
      <c r="D124">
        <v>0</v>
      </c>
      <c r="E124" t="s">
        <v>212</v>
      </c>
      <c r="F124" t="s">
        <v>215</v>
      </c>
    </row>
    <row r="125" spans="1:6" x14ac:dyDescent="0.3">
      <c r="A125">
        <v>122</v>
      </c>
      <c r="B125" t="s">
        <v>218</v>
      </c>
      <c r="C125">
        <v>0</v>
      </c>
      <c r="D125">
        <v>0</v>
      </c>
      <c r="E125" t="s">
        <v>212</v>
      </c>
      <c r="F125" t="s">
        <v>215</v>
      </c>
    </row>
    <row r="126" spans="1:6" x14ac:dyDescent="0.3">
      <c r="A126">
        <v>123</v>
      </c>
      <c r="B126" t="s">
        <v>218</v>
      </c>
      <c r="C126">
        <v>0</v>
      </c>
      <c r="D126">
        <v>0</v>
      </c>
      <c r="E126" t="s">
        <v>212</v>
      </c>
      <c r="F126" t="s">
        <v>215</v>
      </c>
    </row>
    <row r="127" spans="1:6" x14ac:dyDescent="0.3">
      <c r="A127">
        <v>124</v>
      </c>
      <c r="B127" t="s">
        <v>218</v>
      </c>
      <c r="C127">
        <v>0</v>
      </c>
      <c r="D127">
        <v>0</v>
      </c>
      <c r="E127" t="s">
        <v>212</v>
      </c>
      <c r="F127" t="s">
        <v>215</v>
      </c>
    </row>
    <row r="128" spans="1:6" x14ac:dyDescent="0.3">
      <c r="A128">
        <v>125</v>
      </c>
      <c r="B128" t="s">
        <v>218</v>
      </c>
      <c r="C128">
        <v>0</v>
      </c>
      <c r="D128">
        <v>0</v>
      </c>
      <c r="E128" t="s">
        <v>212</v>
      </c>
      <c r="F128" t="s">
        <v>215</v>
      </c>
    </row>
    <row r="129" spans="1:6" x14ac:dyDescent="0.3">
      <c r="A129">
        <v>126</v>
      </c>
      <c r="B129" t="s">
        <v>218</v>
      </c>
      <c r="C129">
        <v>0</v>
      </c>
      <c r="D129">
        <v>0</v>
      </c>
      <c r="E129" t="s">
        <v>212</v>
      </c>
      <c r="F129" t="s">
        <v>215</v>
      </c>
    </row>
    <row r="130" spans="1:6" x14ac:dyDescent="0.3">
      <c r="A130">
        <v>127</v>
      </c>
      <c r="B130" t="s">
        <v>218</v>
      </c>
      <c r="C130">
        <v>0</v>
      </c>
      <c r="D130">
        <v>0</v>
      </c>
      <c r="E130" t="s">
        <v>212</v>
      </c>
      <c r="F130" t="s">
        <v>215</v>
      </c>
    </row>
    <row r="131" spans="1:6" x14ac:dyDescent="0.3">
      <c r="A131">
        <v>128</v>
      </c>
      <c r="B131" t="s">
        <v>218</v>
      </c>
      <c r="C131">
        <v>0</v>
      </c>
      <c r="D131">
        <v>0</v>
      </c>
      <c r="E131" t="s">
        <v>212</v>
      </c>
      <c r="F131" t="s">
        <v>215</v>
      </c>
    </row>
    <row r="132" spans="1:6" x14ac:dyDescent="0.3">
      <c r="A132">
        <v>129</v>
      </c>
      <c r="B132" t="s">
        <v>218</v>
      </c>
      <c r="C132">
        <v>0</v>
      </c>
      <c r="D132">
        <v>0</v>
      </c>
      <c r="E132" t="s">
        <v>212</v>
      </c>
      <c r="F132" t="s">
        <v>215</v>
      </c>
    </row>
    <row r="133" spans="1:6" x14ac:dyDescent="0.3">
      <c r="A133">
        <v>130</v>
      </c>
      <c r="B133" t="s">
        <v>218</v>
      </c>
      <c r="C133">
        <v>0</v>
      </c>
      <c r="D133">
        <v>0</v>
      </c>
      <c r="E133" t="s">
        <v>212</v>
      </c>
      <c r="F133" t="s">
        <v>215</v>
      </c>
    </row>
    <row r="134" spans="1:6" x14ac:dyDescent="0.3">
      <c r="A134">
        <v>131</v>
      </c>
      <c r="B134" t="s">
        <v>218</v>
      </c>
      <c r="C134">
        <v>0</v>
      </c>
      <c r="D134">
        <v>0</v>
      </c>
      <c r="E134" t="s">
        <v>212</v>
      </c>
      <c r="F134" t="s">
        <v>215</v>
      </c>
    </row>
    <row r="135" spans="1:6" x14ac:dyDescent="0.3">
      <c r="A135">
        <v>132</v>
      </c>
      <c r="B135" t="s">
        <v>218</v>
      </c>
      <c r="C135">
        <v>0</v>
      </c>
      <c r="D135">
        <v>0</v>
      </c>
      <c r="E135" t="s">
        <v>212</v>
      </c>
      <c r="F135" t="s">
        <v>215</v>
      </c>
    </row>
    <row r="136" spans="1:6" x14ac:dyDescent="0.3">
      <c r="A136">
        <v>133</v>
      </c>
      <c r="B136" t="s">
        <v>218</v>
      </c>
      <c r="C136">
        <v>0</v>
      </c>
      <c r="D136">
        <v>0</v>
      </c>
      <c r="E136" t="s">
        <v>212</v>
      </c>
      <c r="F136" t="s">
        <v>215</v>
      </c>
    </row>
    <row r="137" spans="1:6" x14ac:dyDescent="0.3">
      <c r="A137">
        <v>134</v>
      </c>
      <c r="B137" t="s">
        <v>218</v>
      </c>
      <c r="C137">
        <v>0</v>
      </c>
      <c r="D137">
        <v>0</v>
      </c>
      <c r="E137" t="s">
        <v>212</v>
      </c>
      <c r="F137" t="s">
        <v>215</v>
      </c>
    </row>
    <row r="138" spans="1:6" x14ac:dyDescent="0.3">
      <c r="A138">
        <v>135</v>
      </c>
      <c r="B138" t="s">
        <v>218</v>
      </c>
      <c r="C138">
        <v>0</v>
      </c>
      <c r="D138">
        <v>0</v>
      </c>
      <c r="E138" t="s">
        <v>212</v>
      </c>
      <c r="F138" t="s">
        <v>215</v>
      </c>
    </row>
    <row r="139" spans="1:6" x14ac:dyDescent="0.3">
      <c r="A139">
        <v>136</v>
      </c>
      <c r="B139" t="s">
        <v>218</v>
      </c>
      <c r="C139">
        <v>0</v>
      </c>
      <c r="D139">
        <v>0</v>
      </c>
      <c r="E139" t="s">
        <v>212</v>
      </c>
      <c r="F139" t="s">
        <v>215</v>
      </c>
    </row>
    <row r="140" spans="1:6" x14ac:dyDescent="0.3">
      <c r="A140">
        <v>137</v>
      </c>
      <c r="B140" t="s">
        <v>218</v>
      </c>
      <c r="C140">
        <v>0</v>
      </c>
      <c r="D140">
        <v>0</v>
      </c>
      <c r="E140" t="s">
        <v>212</v>
      </c>
      <c r="F140" t="s">
        <v>215</v>
      </c>
    </row>
    <row r="141" spans="1:6" x14ac:dyDescent="0.3">
      <c r="A141">
        <v>138</v>
      </c>
      <c r="B141" t="s">
        <v>218</v>
      </c>
      <c r="C141">
        <v>0</v>
      </c>
      <c r="D141">
        <v>0</v>
      </c>
      <c r="E141" t="s">
        <v>212</v>
      </c>
      <c r="F141" t="s">
        <v>215</v>
      </c>
    </row>
    <row r="142" spans="1:6" x14ac:dyDescent="0.3">
      <c r="A142">
        <v>139</v>
      </c>
      <c r="B142" t="s">
        <v>218</v>
      </c>
      <c r="C142">
        <v>0</v>
      </c>
      <c r="D142">
        <v>0</v>
      </c>
      <c r="E142" t="s">
        <v>212</v>
      </c>
      <c r="F142" t="s">
        <v>215</v>
      </c>
    </row>
    <row r="143" spans="1:6" x14ac:dyDescent="0.3">
      <c r="A143">
        <v>140</v>
      </c>
      <c r="B143" t="s">
        <v>218</v>
      </c>
      <c r="C143">
        <v>0</v>
      </c>
      <c r="D143">
        <v>0</v>
      </c>
      <c r="E143" t="s">
        <v>212</v>
      </c>
      <c r="F143" t="s">
        <v>215</v>
      </c>
    </row>
    <row r="144" spans="1:6" x14ac:dyDescent="0.3">
      <c r="A144">
        <v>141</v>
      </c>
      <c r="B144" t="s">
        <v>218</v>
      </c>
      <c r="C144">
        <v>0</v>
      </c>
      <c r="D144">
        <v>0</v>
      </c>
      <c r="E144" t="s">
        <v>212</v>
      </c>
      <c r="F144" t="s">
        <v>215</v>
      </c>
    </row>
    <row r="145" spans="1:6" x14ac:dyDescent="0.3">
      <c r="A145">
        <v>142</v>
      </c>
      <c r="B145" t="s">
        <v>218</v>
      </c>
      <c r="C145">
        <v>0</v>
      </c>
      <c r="D145">
        <v>0</v>
      </c>
      <c r="E145" t="s">
        <v>212</v>
      </c>
      <c r="F145" t="s">
        <v>215</v>
      </c>
    </row>
    <row r="146" spans="1:6" x14ac:dyDescent="0.3">
      <c r="A146">
        <v>143</v>
      </c>
      <c r="B146" t="s">
        <v>218</v>
      </c>
      <c r="C146">
        <v>0</v>
      </c>
      <c r="D146">
        <v>0</v>
      </c>
      <c r="E146" t="s">
        <v>212</v>
      </c>
      <c r="F146" t="s">
        <v>215</v>
      </c>
    </row>
    <row r="147" spans="1:6" x14ac:dyDescent="0.3">
      <c r="A147">
        <v>144</v>
      </c>
      <c r="B147" t="s">
        <v>218</v>
      </c>
      <c r="C147">
        <v>0</v>
      </c>
      <c r="D147">
        <v>0</v>
      </c>
      <c r="E147" t="s">
        <v>212</v>
      </c>
      <c r="F147" t="s">
        <v>215</v>
      </c>
    </row>
    <row r="148" spans="1:6" x14ac:dyDescent="0.3">
      <c r="A148">
        <v>145</v>
      </c>
      <c r="B148" t="s">
        <v>218</v>
      </c>
      <c r="C148">
        <v>0</v>
      </c>
      <c r="D148">
        <v>0</v>
      </c>
      <c r="E148" t="s">
        <v>212</v>
      </c>
      <c r="F148" t="s">
        <v>215</v>
      </c>
    </row>
    <row r="149" spans="1:6" x14ac:dyDescent="0.3">
      <c r="A149">
        <v>146</v>
      </c>
      <c r="B149" t="s">
        <v>218</v>
      </c>
      <c r="C149">
        <v>0</v>
      </c>
      <c r="D149">
        <v>0</v>
      </c>
      <c r="E149" t="s">
        <v>212</v>
      </c>
      <c r="F149" t="s">
        <v>215</v>
      </c>
    </row>
    <row r="150" spans="1:6" x14ac:dyDescent="0.3">
      <c r="A150">
        <v>147</v>
      </c>
      <c r="B150" t="s">
        <v>218</v>
      </c>
      <c r="C150">
        <v>0</v>
      </c>
      <c r="D150">
        <v>0</v>
      </c>
      <c r="E150" t="s">
        <v>212</v>
      </c>
      <c r="F150" t="s">
        <v>215</v>
      </c>
    </row>
    <row r="151" spans="1:6" x14ac:dyDescent="0.3">
      <c r="A151">
        <v>148</v>
      </c>
      <c r="B151" t="s">
        <v>218</v>
      </c>
      <c r="C151">
        <v>0</v>
      </c>
      <c r="D151">
        <v>0</v>
      </c>
      <c r="E151" t="s">
        <v>212</v>
      </c>
      <c r="F151" t="s">
        <v>215</v>
      </c>
    </row>
    <row r="152" spans="1:6" x14ac:dyDescent="0.3">
      <c r="A152">
        <v>149</v>
      </c>
      <c r="B152" t="s">
        <v>218</v>
      </c>
      <c r="C152">
        <v>0</v>
      </c>
      <c r="D152">
        <v>0</v>
      </c>
      <c r="E152" t="s">
        <v>212</v>
      </c>
      <c r="F152" t="s">
        <v>215</v>
      </c>
    </row>
    <row r="153" spans="1:6" x14ac:dyDescent="0.3">
      <c r="A153">
        <v>150</v>
      </c>
      <c r="B153" t="s">
        <v>218</v>
      </c>
      <c r="C153">
        <v>0</v>
      </c>
      <c r="D153">
        <v>0</v>
      </c>
      <c r="E153" t="s">
        <v>212</v>
      </c>
      <c r="F153" t="s">
        <v>215</v>
      </c>
    </row>
    <row r="154" spans="1:6" x14ac:dyDescent="0.3">
      <c r="A154">
        <v>151</v>
      </c>
      <c r="B154" t="s">
        <v>218</v>
      </c>
      <c r="C154">
        <v>0</v>
      </c>
      <c r="D154">
        <v>0</v>
      </c>
      <c r="E154" t="s">
        <v>212</v>
      </c>
      <c r="F154" t="s">
        <v>215</v>
      </c>
    </row>
    <row r="155" spans="1:6" x14ac:dyDescent="0.3">
      <c r="A155">
        <v>152</v>
      </c>
      <c r="B155" t="s">
        <v>218</v>
      </c>
      <c r="C155">
        <v>0</v>
      </c>
      <c r="D155">
        <v>0</v>
      </c>
      <c r="E155" t="s">
        <v>212</v>
      </c>
      <c r="F155" t="s">
        <v>215</v>
      </c>
    </row>
    <row r="156" spans="1:6" x14ac:dyDescent="0.3">
      <c r="A156">
        <v>153</v>
      </c>
      <c r="B156" t="s">
        <v>218</v>
      </c>
      <c r="C156">
        <v>0</v>
      </c>
      <c r="D156">
        <v>0</v>
      </c>
      <c r="E156" t="s">
        <v>212</v>
      </c>
      <c r="F156" t="s">
        <v>215</v>
      </c>
    </row>
    <row r="157" spans="1:6" x14ac:dyDescent="0.3">
      <c r="A157">
        <v>154</v>
      </c>
      <c r="B157" t="s">
        <v>218</v>
      </c>
      <c r="C157">
        <v>0</v>
      </c>
      <c r="D157">
        <v>0</v>
      </c>
      <c r="E157" t="s">
        <v>212</v>
      </c>
      <c r="F157" t="s">
        <v>215</v>
      </c>
    </row>
    <row r="158" spans="1:6" x14ac:dyDescent="0.3">
      <c r="A158">
        <v>155</v>
      </c>
      <c r="B158" t="s">
        <v>218</v>
      </c>
      <c r="C158">
        <v>0</v>
      </c>
      <c r="D158">
        <v>0</v>
      </c>
      <c r="E158" t="s">
        <v>212</v>
      </c>
      <c r="F158" t="s">
        <v>215</v>
      </c>
    </row>
    <row r="159" spans="1:6" x14ac:dyDescent="0.3">
      <c r="A159">
        <v>156</v>
      </c>
      <c r="B159" t="s">
        <v>218</v>
      </c>
      <c r="C159">
        <v>0</v>
      </c>
      <c r="D159">
        <v>0</v>
      </c>
      <c r="E159" t="s">
        <v>212</v>
      </c>
      <c r="F159" t="s">
        <v>215</v>
      </c>
    </row>
    <row r="160" spans="1:6" x14ac:dyDescent="0.3">
      <c r="A160">
        <v>157</v>
      </c>
      <c r="B160" t="s">
        <v>218</v>
      </c>
      <c r="C160">
        <v>0</v>
      </c>
      <c r="D160">
        <v>0</v>
      </c>
      <c r="E160" t="s">
        <v>212</v>
      </c>
      <c r="F160" t="s">
        <v>215</v>
      </c>
    </row>
    <row r="161" spans="1:6" x14ac:dyDescent="0.3">
      <c r="A161">
        <v>158</v>
      </c>
      <c r="B161" t="s">
        <v>218</v>
      </c>
      <c r="C161">
        <v>0</v>
      </c>
      <c r="D161">
        <v>0</v>
      </c>
      <c r="E161" t="s">
        <v>212</v>
      </c>
      <c r="F161" t="s">
        <v>215</v>
      </c>
    </row>
    <row r="162" spans="1:6" x14ac:dyDescent="0.3">
      <c r="A162">
        <v>159</v>
      </c>
      <c r="B162" t="s">
        <v>218</v>
      </c>
      <c r="C162">
        <v>0</v>
      </c>
      <c r="D162">
        <v>0</v>
      </c>
      <c r="E162" t="s">
        <v>212</v>
      </c>
      <c r="F162" t="s">
        <v>215</v>
      </c>
    </row>
    <row r="163" spans="1:6" x14ac:dyDescent="0.3">
      <c r="A163">
        <v>160</v>
      </c>
      <c r="B163" t="s">
        <v>218</v>
      </c>
      <c r="C163">
        <v>0</v>
      </c>
      <c r="D163">
        <v>0</v>
      </c>
      <c r="E163" t="s">
        <v>212</v>
      </c>
      <c r="F163" t="s">
        <v>215</v>
      </c>
    </row>
    <row r="164" spans="1:6" x14ac:dyDescent="0.3">
      <c r="A164">
        <v>161</v>
      </c>
      <c r="B164" t="s">
        <v>218</v>
      </c>
      <c r="C164">
        <v>0</v>
      </c>
      <c r="D164">
        <v>0</v>
      </c>
      <c r="E164" t="s">
        <v>212</v>
      </c>
      <c r="F164" t="s">
        <v>215</v>
      </c>
    </row>
    <row r="165" spans="1:6" x14ac:dyDescent="0.3">
      <c r="A165">
        <v>162</v>
      </c>
      <c r="B165" t="s">
        <v>218</v>
      </c>
      <c r="C165">
        <v>0</v>
      </c>
      <c r="D165">
        <v>0</v>
      </c>
      <c r="E165" t="s">
        <v>212</v>
      </c>
      <c r="F165" t="s">
        <v>215</v>
      </c>
    </row>
    <row r="166" spans="1:6" x14ac:dyDescent="0.3">
      <c r="A166">
        <v>163</v>
      </c>
      <c r="B166" t="s">
        <v>218</v>
      </c>
      <c r="C166">
        <v>0</v>
      </c>
      <c r="D166">
        <v>0</v>
      </c>
      <c r="E166" t="s">
        <v>212</v>
      </c>
      <c r="F166" t="s">
        <v>215</v>
      </c>
    </row>
    <row r="167" spans="1:6" x14ac:dyDescent="0.3">
      <c r="A167">
        <v>164</v>
      </c>
      <c r="B167" t="s">
        <v>218</v>
      </c>
      <c r="C167">
        <v>0</v>
      </c>
      <c r="D167">
        <v>0</v>
      </c>
      <c r="E167" t="s">
        <v>212</v>
      </c>
      <c r="F167" t="s">
        <v>215</v>
      </c>
    </row>
    <row r="168" spans="1:6" x14ac:dyDescent="0.3">
      <c r="A168">
        <v>165</v>
      </c>
      <c r="B168" t="s">
        <v>218</v>
      </c>
      <c r="C168">
        <v>0</v>
      </c>
      <c r="D168">
        <v>0</v>
      </c>
      <c r="E168" t="s">
        <v>212</v>
      </c>
      <c r="F168" t="s">
        <v>215</v>
      </c>
    </row>
    <row r="169" spans="1:6" x14ac:dyDescent="0.3">
      <c r="A169">
        <v>166</v>
      </c>
      <c r="B169" t="s">
        <v>218</v>
      </c>
      <c r="C169">
        <v>0</v>
      </c>
      <c r="D169">
        <v>0</v>
      </c>
      <c r="E169" t="s">
        <v>212</v>
      </c>
      <c r="F169" t="s">
        <v>215</v>
      </c>
    </row>
    <row r="170" spans="1:6" x14ac:dyDescent="0.3">
      <c r="A170">
        <v>167</v>
      </c>
      <c r="B170" t="s">
        <v>218</v>
      </c>
      <c r="C170">
        <v>0</v>
      </c>
      <c r="D170">
        <v>0</v>
      </c>
      <c r="E170" t="s">
        <v>212</v>
      </c>
      <c r="F170" t="s">
        <v>215</v>
      </c>
    </row>
    <row r="171" spans="1:6" x14ac:dyDescent="0.3">
      <c r="A171">
        <v>168</v>
      </c>
      <c r="B171" t="s">
        <v>218</v>
      </c>
      <c r="C171">
        <v>0</v>
      </c>
      <c r="D171">
        <v>0</v>
      </c>
      <c r="E171" t="s">
        <v>212</v>
      </c>
      <c r="F171" t="s">
        <v>215</v>
      </c>
    </row>
    <row r="172" spans="1:6" x14ac:dyDescent="0.3">
      <c r="A172">
        <v>169</v>
      </c>
      <c r="B172" t="s">
        <v>218</v>
      </c>
      <c r="C172">
        <v>0</v>
      </c>
      <c r="D172">
        <v>0</v>
      </c>
      <c r="E172" t="s">
        <v>212</v>
      </c>
      <c r="F172" t="s">
        <v>215</v>
      </c>
    </row>
    <row r="173" spans="1:6" x14ac:dyDescent="0.3">
      <c r="A173">
        <v>170</v>
      </c>
      <c r="B173" t="s">
        <v>218</v>
      </c>
      <c r="C173">
        <v>0</v>
      </c>
      <c r="D173">
        <v>0</v>
      </c>
      <c r="E173" t="s">
        <v>212</v>
      </c>
      <c r="F173" t="s">
        <v>215</v>
      </c>
    </row>
    <row r="174" spans="1:6" x14ac:dyDescent="0.3">
      <c r="A174">
        <v>171</v>
      </c>
      <c r="B174" t="s">
        <v>218</v>
      </c>
      <c r="C174">
        <v>0</v>
      </c>
      <c r="D174">
        <v>0</v>
      </c>
      <c r="E174" t="s">
        <v>212</v>
      </c>
      <c r="F174" t="s">
        <v>215</v>
      </c>
    </row>
    <row r="175" spans="1:6" x14ac:dyDescent="0.3">
      <c r="A175">
        <v>172</v>
      </c>
      <c r="B175" t="s">
        <v>218</v>
      </c>
      <c r="C175">
        <v>0</v>
      </c>
      <c r="D175">
        <v>0</v>
      </c>
      <c r="E175" t="s">
        <v>212</v>
      </c>
      <c r="F175" t="s">
        <v>215</v>
      </c>
    </row>
    <row r="176" spans="1:6" x14ac:dyDescent="0.3">
      <c r="A176">
        <v>173</v>
      </c>
      <c r="B176" t="s">
        <v>218</v>
      </c>
      <c r="C176">
        <v>0</v>
      </c>
      <c r="D176">
        <v>0</v>
      </c>
      <c r="E176" t="s">
        <v>212</v>
      </c>
      <c r="F176" t="s">
        <v>215</v>
      </c>
    </row>
    <row r="177" spans="1:6" x14ac:dyDescent="0.3">
      <c r="A177">
        <v>174</v>
      </c>
      <c r="B177" t="s">
        <v>218</v>
      </c>
      <c r="C177">
        <v>0</v>
      </c>
      <c r="D177">
        <v>0</v>
      </c>
      <c r="E177" t="s">
        <v>212</v>
      </c>
      <c r="F177" t="s">
        <v>215</v>
      </c>
    </row>
    <row r="178" spans="1:6" x14ac:dyDescent="0.3">
      <c r="A178">
        <v>175</v>
      </c>
      <c r="B178" t="s">
        <v>218</v>
      </c>
      <c r="C178">
        <v>0</v>
      </c>
      <c r="D178">
        <v>0</v>
      </c>
      <c r="E178" t="s">
        <v>212</v>
      </c>
      <c r="F178" t="s">
        <v>215</v>
      </c>
    </row>
    <row r="179" spans="1:6" x14ac:dyDescent="0.3">
      <c r="A179">
        <v>176</v>
      </c>
      <c r="B179" t="s">
        <v>218</v>
      </c>
      <c r="C179">
        <v>0</v>
      </c>
      <c r="D179">
        <v>0</v>
      </c>
      <c r="E179" t="s">
        <v>212</v>
      </c>
      <c r="F179" t="s">
        <v>215</v>
      </c>
    </row>
    <row r="180" spans="1:6" x14ac:dyDescent="0.3">
      <c r="A180">
        <v>177</v>
      </c>
      <c r="B180" t="s">
        <v>218</v>
      </c>
      <c r="C180">
        <v>0</v>
      </c>
      <c r="D180">
        <v>0</v>
      </c>
      <c r="E180" t="s">
        <v>212</v>
      </c>
      <c r="F180" t="s">
        <v>215</v>
      </c>
    </row>
    <row r="181" spans="1:6" x14ac:dyDescent="0.3">
      <c r="A181">
        <v>178</v>
      </c>
      <c r="B181" t="s">
        <v>218</v>
      </c>
      <c r="C181">
        <v>0</v>
      </c>
      <c r="D181">
        <v>0</v>
      </c>
      <c r="E181" t="s">
        <v>212</v>
      </c>
      <c r="F181" t="s">
        <v>215</v>
      </c>
    </row>
    <row r="182" spans="1:6" x14ac:dyDescent="0.3">
      <c r="A182">
        <v>179</v>
      </c>
      <c r="B182" t="s">
        <v>218</v>
      </c>
      <c r="C182">
        <v>0</v>
      </c>
      <c r="D182">
        <v>0</v>
      </c>
      <c r="E182" t="s">
        <v>212</v>
      </c>
      <c r="F182" t="s">
        <v>215</v>
      </c>
    </row>
    <row r="183" spans="1:6" x14ac:dyDescent="0.3">
      <c r="A183">
        <v>180</v>
      </c>
      <c r="B183" t="s">
        <v>218</v>
      </c>
      <c r="C183">
        <v>0</v>
      </c>
      <c r="D183">
        <v>0</v>
      </c>
      <c r="E183" t="s">
        <v>212</v>
      </c>
      <c r="F183" t="s">
        <v>215</v>
      </c>
    </row>
    <row r="184" spans="1:6" x14ac:dyDescent="0.3">
      <c r="A184">
        <v>181</v>
      </c>
      <c r="B184" t="s">
        <v>218</v>
      </c>
      <c r="C184">
        <v>0</v>
      </c>
      <c r="D184">
        <v>0</v>
      </c>
      <c r="E184" t="s">
        <v>212</v>
      </c>
      <c r="F184" t="s">
        <v>215</v>
      </c>
    </row>
    <row r="185" spans="1:6" x14ac:dyDescent="0.3">
      <c r="A185">
        <v>182</v>
      </c>
      <c r="B185" t="s">
        <v>218</v>
      </c>
      <c r="C185">
        <v>0</v>
      </c>
      <c r="D185">
        <v>0</v>
      </c>
      <c r="E185" t="s">
        <v>212</v>
      </c>
      <c r="F185" t="s">
        <v>215</v>
      </c>
    </row>
    <row r="186" spans="1:6" x14ac:dyDescent="0.3">
      <c r="A186">
        <v>183</v>
      </c>
      <c r="B186" t="s">
        <v>218</v>
      </c>
      <c r="C186">
        <v>0</v>
      </c>
      <c r="D186">
        <v>0</v>
      </c>
      <c r="E186" t="s">
        <v>212</v>
      </c>
      <c r="F186" t="s">
        <v>215</v>
      </c>
    </row>
    <row r="187" spans="1:6" x14ac:dyDescent="0.3">
      <c r="A187">
        <v>184</v>
      </c>
      <c r="B187" t="s">
        <v>218</v>
      </c>
      <c r="C187">
        <v>0</v>
      </c>
      <c r="D187">
        <v>0</v>
      </c>
      <c r="E187" t="s">
        <v>212</v>
      </c>
      <c r="F187" t="s">
        <v>215</v>
      </c>
    </row>
    <row r="188" spans="1:6" x14ac:dyDescent="0.3">
      <c r="A188">
        <v>185</v>
      </c>
      <c r="B188" t="s">
        <v>218</v>
      </c>
      <c r="C188">
        <v>0</v>
      </c>
      <c r="D188">
        <v>0</v>
      </c>
      <c r="E188" t="s">
        <v>212</v>
      </c>
      <c r="F188" t="s">
        <v>215</v>
      </c>
    </row>
    <row r="189" spans="1:6" x14ac:dyDescent="0.3">
      <c r="A189">
        <v>186</v>
      </c>
      <c r="B189" t="s">
        <v>218</v>
      </c>
      <c r="C189">
        <v>0</v>
      </c>
      <c r="D189">
        <v>0</v>
      </c>
      <c r="E189" t="s">
        <v>212</v>
      </c>
      <c r="F189" t="s">
        <v>215</v>
      </c>
    </row>
    <row r="190" spans="1:6" x14ac:dyDescent="0.3">
      <c r="A190">
        <v>187</v>
      </c>
      <c r="B190" t="s">
        <v>218</v>
      </c>
      <c r="C190">
        <v>0</v>
      </c>
      <c r="D190">
        <v>0</v>
      </c>
      <c r="E190" t="s">
        <v>212</v>
      </c>
      <c r="F190" t="s">
        <v>215</v>
      </c>
    </row>
    <row r="191" spans="1:6" x14ac:dyDescent="0.3">
      <c r="A191">
        <v>188</v>
      </c>
      <c r="B191" t="s">
        <v>218</v>
      </c>
      <c r="C191">
        <v>0</v>
      </c>
      <c r="D191">
        <v>0</v>
      </c>
      <c r="E191" t="s">
        <v>212</v>
      </c>
      <c r="F191" t="s">
        <v>215</v>
      </c>
    </row>
    <row r="192" spans="1:6" x14ac:dyDescent="0.3">
      <c r="A192">
        <v>189</v>
      </c>
      <c r="B192" t="s">
        <v>218</v>
      </c>
      <c r="C192">
        <v>0</v>
      </c>
      <c r="D192">
        <v>0</v>
      </c>
      <c r="E192" t="s">
        <v>212</v>
      </c>
      <c r="F192" t="s">
        <v>215</v>
      </c>
    </row>
    <row r="193" spans="1:6" x14ac:dyDescent="0.3">
      <c r="A193">
        <v>190</v>
      </c>
      <c r="B193" t="s">
        <v>218</v>
      </c>
      <c r="C193">
        <v>0</v>
      </c>
      <c r="D193">
        <v>0</v>
      </c>
      <c r="E193" t="s">
        <v>212</v>
      </c>
      <c r="F193" t="s">
        <v>215</v>
      </c>
    </row>
    <row r="194" spans="1:6" x14ac:dyDescent="0.3">
      <c r="A194">
        <v>191</v>
      </c>
      <c r="B194" t="s">
        <v>218</v>
      </c>
      <c r="C194">
        <v>0</v>
      </c>
      <c r="D194">
        <v>0</v>
      </c>
      <c r="E194" t="s">
        <v>212</v>
      </c>
      <c r="F194" t="s">
        <v>215</v>
      </c>
    </row>
    <row r="195" spans="1:6" x14ac:dyDescent="0.3">
      <c r="A195">
        <v>192</v>
      </c>
      <c r="B195" t="s">
        <v>218</v>
      </c>
      <c r="C195">
        <v>0</v>
      </c>
      <c r="D195">
        <v>0</v>
      </c>
      <c r="E195" t="s">
        <v>212</v>
      </c>
      <c r="F195" t="s">
        <v>215</v>
      </c>
    </row>
    <row r="196" spans="1:6" x14ac:dyDescent="0.3">
      <c r="A196">
        <v>193</v>
      </c>
      <c r="B196" t="s">
        <v>218</v>
      </c>
      <c r="C196">
        <v>0</v>
      </c>
      <c r="D196">
        <v>0</v>
      </c>
      <c r="E196" t="s">
        <v>212</v>
      </c>
      <c r="F196" t="s">
        <v>215</v>
      </c>
    </row>
    <row r="197" spans="1:6" x14ac:dyDescent="0.3">
      <c r="A197">
        <v>194</v>
      </c>
      <c r="B197" t="s">
        <v>218</v>
      </c>
      <c r="C197">
        <v>0</v>
      </c>
      <c r="D197">
        <v>0</v>
      </c>
      <c r="E197" t="s">
        <v>212</v>
      </c>
      <c r="F197" t="s">
        <v>215</v>
      </c>
    </row>
    <row r="198" spans="1:6" x14ac:dyDescent="0.3">
      <c r="A198">
        <v>195</v>
      </c>
      <c r="B198" t="s">
        <v>218</v>
      </c>
      <c r="C198">
        <v>0</v>
      </c>
      <c r="D198">
        <v>0</v>
      </c>
      <c r="E198" t="s">
        <v>212</v>
      </c>
      <c r="F198" t="s">
        <v>215</v>
      </c>
    </row>
    <row r="199" spans="1:6" x14ac:dyDescent="0.3">
      <c r="A199">
        <v>196</v>
      </c>
      <c r="B199" t="s">
        <v>218</v>
      </c>
      <c r="C199">
        <v>0</v>
      </c>
      <c r="D199">
        <v>0</v>
      </c>
      <c r="E199" t="s">
        <v>212</v>
      </c>
      <c r="F199" t="s">
        <v>215</v>
      </c>
    </row>
    <row r="200" spans="1:6" x14ac:dyDescent="0.3">
      <c r="A200">
        <v>197</v>
      </c>
      <c r="B200" t="s">
        <v>218</v>
      </c>
      <c r="C200">
        <v>0</v>
      </c>
      <c r="D200">
        <v>0</v>
      </c>
      <c r="E200" t="s">
        <v>212</v>
      </c>
      <c r="F200" t="s">
        <v>215</v>
      </c>
    </row>
    <row r="201" spans="1:6" x14ac:dyDescent="0.3">
      <c r="A201">
        <v>198</v>
      </c>
      <c r="B201" t="s">
        <v>218</v>
      </c>
      <c r="C201">
        <v>0</v>
      </c>
      <c r="D201">
        <v>0</v>
      </c>
      <c r="E201" t="s">
        <v>212</v>
      </c>
      <c r="F201" t="s">
        <v>215</v>
      </c>
    </row>
    <row r="202" spans="1:6" x14ac:dyDescent="0.3">
      <c r="A202">
        <v>199</v>
      </c>
      <c r="B202" t="s">
        <v>218</v>
      </c>
      <c r="C202">
        <v>0</v>
      </c>
      <c r="D202">
        <v>0</v>
      </c>
      <c r="E202" t="s">
        <v>212</v>
      </c>
      <c r="F202" t="s">
        <v>215</v>
      </c>
    </row>
    <row r="203" spans="1:6" x14ac:dyDescent="0.3">
      <c r="A203">
        <v>200</v>
      </c>
      <c r="B203" t="s">
        <v>218</v>
      </c>
      <c r="C203">
        <v>0</v>
      </c>
      <c r="D203">
        <v>0</v>
      </c>
      <c r="E203" t="s">
        <v>212</v>
      </c>
      <c r="F203" t="s">
        <v>215</v>
      </c>
    </row>
    <row r="204" spans="1:6" x14ac:dyDescent="0.3">
      <c r="A204">
        <v>201</v>
      </c>
      <c r="B204" t="s">
        <v>218</v>
      </c>
      <c r="C204">
        <v>0</v>
      </c>
      <c r="D204">
        <v>0</v>
      </c>
      <c r="E204" t="s">
        <v>212</v>
      </c>
      <c r="F204" t="s">
        <v>215</v>
      </c>
    </row>
    <row r="205" spans="1:6" x14ac:dyDescent="0.3">
      <c r="A205">
        <v>202</v>
      </c>
      <c r="B205" t="s">
        <v>218</v>
      </c>
      <c r="C205">
        <v>0</v>
      </c>
      <c r="D205">
        <v>0</v>
      </c>
      <c r="E205" t="s">
        <v>212</v>
      </c>
      <c r="F205" t="s">
        <v>215</v>
      </c>
    </row>
    <row r="206" spans="1:6" x14ac:dyDescent="0.3">
      <c r="A206">
        <v>203</v>
      </c>
      <c r="B206" t="s">
        <v>218</v>
      </c>
      <c r="C206">
        <v>0</v>
      </c>
      <c r="D206">
        <v>0</v>
      </c>
      <c r="E206" t="s">
        <v>212</v>
      </c>
      <c r="F206" t="s">
        <v>215</v>
      </c>
    </row>
    <row r="207" spans="1:6" x14ac:dyDescent="0.3">
      <c r="A207">
        <v>204</v>
      </c>
      <c r="B207" t="s">
        <v>218</v>
      </c>
      <c r="C207">
        <v>0</v>
      </c>
      <c r="D207">
        <v>0</v>
      </c>
      <c r="E207" t="s">
        <v>212</v>
      </c>
      <c r="F207" t="s">
        <v>215</v>
      </c>
    </row>
    <row r="208" spans="1:6" x14ac:dyDescent="0.3">
      <c r="A208">
        <v>205</v>
      </c>
      <c r="B208" t="s">
        <v>218</v>
      </c>
      <c r="C208">
        <v>0</v>
      </c>
      <c r="D208">
        <v>0</v>
      </c>
      <c r="E208" t="s">
        <v>212</v>
      </c>
      <c r="F208" t="s">
        <v>215</v>
      </c>
    </row>
    <row r="209" spans="1:6" x14ac:dyDescent="0.3">
      <c r="A209">
        <v>206</v>
      </c>
      <c r="B209" t="s">
        <v>218</v>
      </c>
      <c r="C209">
        <v>0</v>
      </c>
      <c r="D209">
        <v>0</v>
      </c>
      <c r="E209" t="s">
        <v>212</v>
      </c>
      <c r="F209" t="s">
        <v>215</v>
      </c>
    </row>
    <row r="210" spans="1:6" x14ac:dyDescent="0.3">
      <c r="A210">
        <v>207</v>
      </c>
      <c r="B210" t="s">
        <v>218</v>
      </c>
      <c r="C210">
        <v>0</v>
      </c>
      <c r="D210">
        <v>0</v>
      </c>
      <c r="E210" t="s">
        <v>212</v>
      </c>
      <c r="F210" t="s">
        <v>215</v>
      </c>
    </row>
    <row r="211" spans="1:6" x14ac:dyDescent="0.3">
      <c r="A211">
        <v>208</v>
      </c>
      <c r="B211" t="s">
        <v>218</v>
      </c>
      <c r="C211">
        <v>0</v>
      </c>
      <c r="D211">
        <v>0</v>
      </c>
      <c r="E211" t="s">
        <v>212</v>
      </c>
      <c r="F211" t="s">
        <v>215</v>
      </c>
    </row>
    <row r="212" spans="1:6" x14ac:dyDescent="0.3">
      <c r="A212">
        <v>209</v>
      </c>
      <c r="B212" t="s">
        <v>218</v>
      </c>
      <c r="C212">
        <v>0</v>
      </c>
      <c r="D212">
        <v>0</v>
      </c>
      <c r="E212" t="s">
        <v>212</v>
      </c>
      <c r="F212" t="s">
        <v>215</v>
      </c>
    </row>
    <row r="213" spans="1:6" x14ac:dyDescent="0.3">
      <c r="A213">
        <v>210</v>
      </c>
      <c r="B213" t="s">
        <v>218</v>
      </c>
      <c r="C213">
        <v>0</v>
      </c>
      <c r="D213">
        <v>0</v>
      </c>
      <c r="E213" t="s">
        <v>212</v>
      </c>
      <c r="F213" t="s">
        <v>215</v>
      </c>
    </row>
    <row r="214" spans="1:6" x14ac:dyDescent="0.3">
      <c r="A214">
        <v>211</v>
      </c>
      <c r="B214" t="s">
        <v>218</v>
      </c>
      <c r="C214">
        <v>0</v>
      </c>
      <c r="D214">
        <v>0</v>
      </c>
      <c r="E214" t="s">
        <v>212</v>
      </c>
      <c r="F214" t="s">
        <v>215</v>
      </c>
    </row>
    <row r="215" spans="1:6" x14ac:dyDescent="0.3">
      <c r="A215">
        <v>212</v>
      </c>
      <c r="B215" t="s">
        <v>218</v>
      </c>
      <c r="C215">
        <v>0</v>
      </c>
      <c r="D215">
        <v>0</v>
      </c>
      <c r="E215" t="s">
        <v>212</v>
      </c>
      <c r="F215" t="s">
        <v>215</v>
      </c>
    </row>
    <row r="216" spans="1:6" x14ac:dyDescent="0.3">
      <c r="A216">
        <v>213</v>
      </c>
      <c r="B216" t="s">
        <v>218</v>
      </c>
      <c r="C216">
        <v>0</v>
      </c>
      <c r="D216">
        <v>0</v>
      </c>
      <c r="E216" t="s">
        <v>212</v>
      </c>
      <c r="F216" t="s">
        <v>215</v>
      </c>
    </row>
    <row r="217" spans="1:6" x14ac:dyDescent="0.3">
      <c r="A217">
        <v>214</v>
      </c>
      <c r="B217" t="s">
        <v>218</v>
      </c>
      <c r="C217">
        <v>0</v>
      </c>
      <c r="D217">
        <v>0</v>
      </c>
      <c r="E217" t="s">
        <v>212</v>
      </c>
      <c r="F217" t="s">
        <v>215</v>
      </c>
    </row>
    <row r="218" spans="1:6" x14ac:dyDescent="0.3">
      <c r="A218">
        <v>215</v>
      </c>
      <c r="B218" t="s">
        <v>218</v>
      </c>
      <c r="C218">
        <v>0</v>
      </c>
      <c r="D218">
        <v>0</v>
      </c>
      <c r="E218" t="s">
        <v>212</v>
      </c>
      <c r="F218" t="s">
        <v>215</v>
      </c>
    </row>
    <row r="219" spans="1:6" x14ac:dyDescent="0.3">
      <c r="A219">
        <v>216</v>
      </c>
      <c r="B219" t="s">
        <v>218</v>
      </c>
      <c r="C219">
        <v>0</v>
      </c>
      <c r="D219">
        <v>0</v>
      </c>
      <c r="E219" t="s">
        <v>212</v>
      </c>
      <c r="F219" t="s">
        <v>215</v>
      </c>
    </row>
    <row r="220" spans="1:6" x14ac:dyDescent="0.3">
      <c r="A220">
        <v>217</v>
      </c>
      <c r="B220" t="s">
        <v>218</v>
      </c>
      <c r="C220">
        <v>0</v>
      </c>
      <c r="D220">
        <v>0</v>
      </c>
      <c r="E220" t="s">
        <v>212</v>
      </c>
      <c r="F220" t="s">
        <v>215</v>
      </c>
    </row>
    <row r="221" spans="1:6" x14ac:dyDescent="0.3">
      <c r="A221">
        <v>218</v>
      </c>
      <c r="B221" t="s">
        <v>218</v>
      </c>
      <c r="C221">
        <v>0</v>
      </c>
      <c r="D221">
        <v>0</v>
      </c>
      <c r="E221" t="s">
        <v>212</v>
      </c>
      <c r="F221" t="s">
        <v>215</v>
      </c>
    </row>
    <row r="222" spans="1:6" x14ac:dyDescent="0.3">
      <c r="A222">
        <v>219</v>
      </c>
      <c r="B222" t="s">
        <v>218</v>
      </c>
      <c r="C222">
        <v>0</v>
      </c>
      <c r="D222">
        <v>0</v>
      </c>
      <c r="E222" t="s">
        <v>212</v>
      </c>
      <c r="F222" t="s">
        <v>215</v>
      </c>
    </row>
    <row r="223" spans="1:6" x14ac:dyDescent="0.3">
      <c r="A223">
        <v>220</v>
      </c>
      <c r="B223" t="s">
        <v>218</v>
      </c>
      <c r="C223">
        <v>0</v>
      </c>
      <c r="D223">
        <v>0</v>
      </c>
      <c r="E223" t="s">
        <v>212</v>
      </c>
      <c r="F223" t="s">
        <v>215</v>
      </c>
    </row>
    <row r="224" spans="1:6" x14ac:dyDescent="0.3">
      <c r="A224">
        <v>221</v>
      </c>
      <c r="B224" t="s">
        <v>218</v>
      </c>
      <c r="C224">
        <v>0</v>
      </c>
      <c r="D224">
        <v>0</v>
      </c>
      <c r="E224" t="s">
        <v>212</v>
      </c>
      <c r="F224" t="s">
        <v>215</v>
      </c>
    </row>
    <row r="225" spans="1:6" x14ac:dyDescent="0.3">
      <c r="A225">
        <v>222</v>
      </c>
      <c r="B225" t="s">
        <v>218</v>
      </c>
      <c r="C225">
        <v>0</v>
      </c>
      <c r="D225">
        <v>0</v>
      </c>
      <c r="E225" t="s">
        <v>212</v>
      </c>
      <c r="F225" t="s">
        <v>215</v>
      </c>
    </row>
    <row r="226" spans="1:6" x14ac:dyDescent="0.3">
      <c r="A226">
        <v>223</v>
      </c>
      <c r="B226" t="s">
        <v>218</v>
      </c>
      <c r="C226">
        <v>0</v>
      </c>
      <c r="D226">
        <v>0</v>
      </c>
      <c r="E226" t="s">
        <v>212</v>
      </c>
      <c r="F226" t="s">
        <v>215</v>
      </c>
    </row>
    <row r="227" spans="1:6" x14ac:dyDescent="0.3">
      <c r="A227">
        <v>224</v>
      </c>
      <c r="B227" t="s">
        <v>218</v>
      </c>
      <c r="C227">
        <v>0</v>
      </c>
      <c r="D227">
        <v>0</v>
      </c>
      <c r="E227" t="s">
        <v>212</v>
      </c>
      <c r="F227" t="s">
        <v>215</v>
      </c>
    </row>
    <row r="228" spans="1:6" x14ac:dyDescent="0.3">
      <c r="A228">
        <v>225</v>
      </c>
      <c r="B228" t="s">
        <v>218</v>
      </c>
      <c r="C228">
        <v>0</v>
      </c>
      <c r="D228">
        <v>0</v>
      </c>
      <c r="E228" t="s">
        <v>212</v>
      </c>
      <c r="F228" t="s">
        <v>215</v>
      </c>
    </row>
    <row r="229" spans="1:6" x14ac:dyDescent="0.3">
      <c r="A229">
        <v>226</v>
      </c>
      <c r="B229" t="s">
        <v>218</v>
      </c>
      <c r="C229">
        <v>0</v>
      </c>
      <c r="D229">
        <v>0</v>
      </c>
      <c r="E229" t="s">
        <v>212</v>
      </c>
      <c r="F229" t="s">
        <v>215</v>
      </c>
    </row>
    <row r="230" spans="1:6" x14ac:dyDescent="0.3">
      <c r="A230">
        <v>227</v>
      </c>
      <c r="B230" t="s">
        <v>218</v>
      </c>
      <c r="C230">
        <v>0</v>
      </c>
      <c r="D230">
        <v>0</v>
      </c>
      <c r="E230" t="s">
        <v>212</v>
      </c>
      <c r="F230" t="s">
        <v>215</v>
      </c>
    </row>
    <row r="231" spans="1:6" x14ac:dyDescent="0.3">
      <c r="A231">
        <v>228</v>
      </c>
      <c r="B231" t="s">
        <v>218</v>
      </c>
      <c r="C231">
        <v>0</v>
      </c>
      <c r="D231">
        <v>0</v>
      </c>
      <c r="E231" t="s">
        <v>212</v>
      </c>
      <c r="F231" t="s">
        <v>215</v>
      </c>
    </row>
    <row r="232" spans="1:6" x14ac:dyDescent="0.3">
      <c r="A232">
        <v>229</v>
      </c>
      <c r="B232" t="s">
        <v>218</v>
      </c>
      <c r="C232">
        <v>0</v>
      </c>
      <c r="D232">
        <v>0</v>
      </c>
      <c r="E232" t="s">
        <v>212</v>
      </c>
      <c r="F232" t="s">
        <v>215</v>
      </c>
    </row>
    <row r="233" spans="1:6" x14ac:dyDescent="0.3">
      <c r="A233">
        <v>230</v>
      </c>
      <c r="B233" t="s">
        <v>218</v>
      </c>
      <c r="C233">
        <v>0</v>
      </c>
      <c r="D233">
        <v>0</v>
      </c>
      <c r="E233" t="s">
        <v>212</v>
      </c>
      <c r="F233" t="s">
        <v>215</v>
      </c>
    </row>
    <row r="234" spans="1:6" x14ac:dyDescent="0.3">
      <c r="A234">
        <v>231</v>
      </c>
      <c r="B234" t="s">
        <v>218</v>
      </c>
      <c r="C234">
        <v>0</v>
      </c>
      <c r="D234">
        <v>0</v>
      </c>
      <c r="E234" t="s">
        <v>212</v>
      </c>
      <c r="F234" t="s">
        <v>215</v>
      </c>
    </row>
    <row r="235" spans="1:6" x14ac:dyDescent="0.3">
      <c r="A235">
        <v>232</v>
      </c>
      <c r="B235" t="s">
        <v>218</v>
      </c>
      <c r="C235">
        <v>0</v>
      </c>
      <c r="D235">
        <v>0</v>
      </c>
      <c r="E235" t="s">
        <v>212</v>
      </c>
      <c r="F235" t="s">
        <v>215</v>
      </c>
    </row>
    <row r="236" spans="1:6" x14ac:dyDescent="0.3">
      <c r="A236">
        <v>233</v>
      </c>
      <c r="B236" t="s">
        <v>218</v>
      </c>
      <c r="C236">
        <v>0</v>
      </c>
      <c r="D236">
        <v>0</v>
      </c>
      <c r="E236" t="s">
        <v>212</v>
      </c>
      <c r="F236" t="s">
        <v>215</v>
      </c>
    </row>
    <row r="237" spans="1:6" x14ac:dyDescent="0.3">
      <c r="A237">
        <v>234</v>
      </c>
      <c r="B237" t="s">
        <v>218</v>
      </c>
      <c r="C237">
        <v>0</v>
      </c>
      <c r="D237">
        <v>0</v>
      </c>
      <c r="E237" t="s">
        <v>212</v>
      </c>
      <c r="F237" t="s">
        <v>215</v>
      </c>
    </row>
    <row r="238" spans="1:6" x14ac:dyDescent="0.3">
      <c r="A238">
        <v>235</v>
      </c>
      <c r="B238" t="s">
        <v>218</v>
      </c>
      <c r="C238">
        <v>0</v>
      </c>
      <c r="D238">
        <v>0</v>
      </c>
      <c r="E238" t="s">
        <v>212</v>
      </c>
      <c r="F238" t="s">
        <v>215</v>
      </c>
    </row>
    <row r="239" spans="1:6" x14ac:dyDescent="0.3">
      <c r="A239">
        <v>236</v>
      </c>
      <c r="B239" t="s">
        <v>218</v>
      </c>
      <c r="C239">
        <v>0</v>
      </c>
      <c r="D239">
        <v>0</v>
      </c>
      <c r="E239" t="s">
        <v>212</v>
      </c>
      <c r="F239" t="s">
        <v>215</v>
      </c>
    </row>
    <row r="240" spans="1:6" x14ac:dyDescent="0.3">
      <c r="A240">
        <v>237</v>
      </c>
      <c r="B240" t="s">
        <v>218</v>
      </c>
      <c r="C240">
        <v>0</v>
      </c>
      <c r="D240">
        <v>0</v>
      </c>
      <c r="E240" t="s">
        <v>212</v>
      </c>
      <c r="F240" t="s">
        <v>215</v>
      </c>
    </row>
    <row r="241" spans="1:6" x14ac:dyDescent="0.3">
      <c r="A241">
        <v>238</v>
      </c>
      <c r="B241" t="s">
        <v>218</v>
      </c>
      <c r="C241">
        <v>0</v>
      </c>
      <c r="D241">
        <v>0</v>
      </c>
      <c r="E241" t="s">
        <v>212</v>
      </c>
      <c r="F241" t="s">
        <v>215</v>
      </c>
    </row>
    <row r="242" spans="1:6" x14ac:dyDescent="0.3">
      <c r="A242">
        <v>239</v>
      </c>
      <c r="B242" t="s">
        <v>218</v>
      </c>
      <c r="C242">
        <v>0</v>
      </c>
      <c r="D242">
        <v>0</v>
      </c>
      <c r="E242" t="s">
        <v>212</v>
      </c>
      <c r="F242" t="s">
        <v>215</v>
      </c>
    </row>
    <row r="243" spans="1:6" x14ac:dyDescent="0.3">
      <c r="A243">
        <v>240</v>
      </c>
      <c r="B243" t="s">
        <v>218</v>
      </c>
      <c r="C243">
        <v>0</v>
      </c>
      <c r="D243">
        <v>0</v>
      </c>
      <c r="E243" t="s">
        <v>212</v>
      </c>
      <c r="F243" t="s">
        <v>215</v>
      </c>
    </row>
    <row r="244" spans="1:6" x14ac:dyDescent="0.3">
      <c r="A244">
        <v>241</v>
      </c>
      <c r="B244" t="s">
        <v>218</v>
      </c>
      <c r="C244">
        <v>0</v>
      </c>
      <c r="D244">
        <v>0</v>
      </c>
      <c r="E244" t="s">
        <v>212</v>
      </c>
      <c r="F244" t="s">
        <v>215</v>
      </c>
    </row>
    <row r="245" spans="1:6" x14ac:dyDescent="0.3">
      <c r="A245">
        <v>242</v>
      </c>
      <c r="B245" t="s">
        <v>218</v>
      </c>
      <c r="C245">
        <v>0</v>
      </c>
      <c r="D245">
        <v>0</v>
      </c>
      <c r="E245" t="s">
        <v>212</v>
      </c>
      <c r="F245" t="s">
        <v>215</v>
      </c>
    </row>
    <row r="246" spans="1:6" x14ac:dyDescent="0.3">
      <c r="A246">
        <v>243</v>
      </c>
      <c r="B246" t="s">
        <v>218</v>
      </c>
      <c r="C246">
        <v>0</v>
      </c>
      <c r="D246">
        <v>0</v>
      </c>
      <c r="E246" t="s">
        <v>212</v>
      </c>
      <c r="F246" t="s">
        <v>215</v>
      </c>
    </row>
    <row r="247" spans="1:6" x14ac:dyDescent="0.3">
      <c r="A247">
        <v>244</v>
      </c>
      <c r="B247" t="s">
        <v>218</v>
      </c>
      <c r="C247">
        <v>0</v>
      </c>
      <c r="D247">
        <v>0</v>
      </c>
      <c r="E247" t="s">
        <v>212</v>
      </c>
      <c r="F247" t="s">
        <v>215</v>
      </c>
    </row>
    <row r="248" spans="1:6" x14ac:dyDescent="0.3">
      <c r="A248">
        <v>245</v>
      </c>
      <c r="B248" t="s">
        <v>218</v>
      </c>
      <c r="C248">
        <v>0</v>
      </c>
      <c r="D248">
        <v>0</v>
      </c>
      <c r="E248" t="s">
        <v>212</v>
      </c>
      <c r="F248" t="s">
        <v>215</v>
      </c>
    </row>
    <row r="249" spans="1:6" x14ac:dyDescent="0.3">
      <c r="A249">
        <v>246</v>
      </c>
      <c r="B249" t="s">
        <v>218</v>
      </c>
      <c r="C249">
        <v>0</v>
      </c>
      <c r="D249">
        <v>0</v>
      </c>
      <c r="E249" t="s">
        <v>212</v>
      </c>
      <c r="F249" t="s">
        <v>215</v>
      </c>
    </row>
    <row r="250" spans="1:6" x14ac:dyDescent="0.3">
      <c r="A250">
        <v>247</v>
      </c>
      <c r="B250" t="s">
        <v>218</v>
      </c>
      <c r="C250">
        <v>0</v>
      </c>
      <c r="D250">
        <v>0</v>
      </c>
      <c r="E250" t="s">
        <v>212</v>
      </c>
      <c r="F250" t="s">
        <v>215</v>
      </c>
    </row>
    <row r="251" spans="1:6" x14ac:dyDescent="0.3">
      <c r="A251">
        <v>248</v>
      </c>
      <c r="B251" t="s">
        <v>218</v>
      </c>
      <c r="C251">
        <v>0</v>
      </c>
      <c r="D251">
        <v>0</v>
      </c>
      <c r="E251" t="s">
        <v>212</v>
      </c>
      <c r="F251" t="s">
        <v>215</v>
      </c>
    </row>
    <row r="252" spans="1:6" x14ac:dyDescent="0.3">
      <c r="A252">
        <v>249</v>
      </c>
      <c r="B252" t="s">
        <v>218</v>
      </c>
      <c r="C252">
        <v>0</v>
      </c>
      <c r="D252">
        <v>0</v>
      </c>
      <c r="E252" t="s">
        <v>212</v>
      </c>
      <c r="F252" t="s">
        <v>215</v>
      </c>
    </row>
    <row r="253" spans="1:6" x14ac:dyDescent="0.3">
      <c r="A253">
        <v>250</v>
      </c>
      <c r="B253" t="s">
        <v>218</v>
      </c>
      <c r="C253">
        <v>0</v>
      </c>
      <c r="D253">
        <v>0</v>
      </c>
      <c r="E253" t="s">
        <v>212</v>
      </c>
      <c r="F253" t="s">
        <v>215</v>
      </c>
    </row>
    <row r="254" spans="1:6" x14ac:dyDescent="0.3">
      <c r="A254">
        <v>251</v>
      </c>
      <c r="B254" t="s">
        <v>218</v>
      </c>
      <c r="C254">
        <v>0</v>
      </c>
      <c r="D254">
        <v>0</v>
      </c>
      <c r="E254" t="s">
        <v>212</v>
      </c>
      <c r="F254" t="s">
        <v>215</v>
      </c>
    </row>
    <row r="255" spans="1:6" x14ac:dyDescent="0.3">
      <c r="A255">
        <v>252</v>
      </c>
      <c r="B255" t="s">
        <v>218</v>
      </c>
      <c r="C255">
        <v>0</v>
      </c>
      <c r="D255">
        <v>0</v>
      </c>
      <c r="E255" t="s">
        <v>212</v>
      </c>
      <c r="F255" t="s">
        <v>215</v>
      </c>
    </row>
    <row r="256" spans="1:6" x14ac:dyDescent="0.3">
      <c r="A256">
        <v>253</v>
      </c>
      <c r="B256" t="s">
        <v>218</v>
      </c>
      <c r="C256">
        <v>0</v>
      </c>
      <c r="D256">
        <v>0</v>
      </c>
      <c r="E256" t="s">
        <v>212</v>
      </c>
      <c r="F256" t="s">
        <v>215</v>
      </c>
    </row>
    <row r="257" spans="1:6" x14ac:dyDescent="0.3">
      <c r="A257">
        <v>254</v>
      </c>
      <c r="B257" t="s">
        <v>218</v>
      </c>
      <c r="C257">
        <v>0</v>
      </c>
      <c r="D257">
        <v>0</v>
      </c>
      <c r="E257" t="s">
        <v>212</v>
      </c>
      <c r="F257" t="s">
        <v>215</v>
      </c>
    </row>
    <row r="258" spans="1:6" x14ac:dyDescent="0.3">
      <c r="A258">
        <v>255</v>
      </c>
      <c r="B258" t="s">
        <v>218</v>
      </c>
      <c r="C258">
        <v>0</v>
      </c>
      <c r="D258">
        <v>0</v>
      </c>
      <c r="E258" t="s">
        <v>212</v>
      </c>
      <c r="F258" t="s">
        <v>215</v>
      </c>
    </row>
    <row r="259" spans="1:6" x14ac:dyDescent="0.3">
      <c r="A259">
        <v>256</v>
      </c>
      <c r="B259" t="s">
        <v>218</v>
      </c>
      <c r="C259">
        <v>0</v>
      </c>
      <c r="D259">
        <v>0</v>
      </c>
      <c r="E259" t="s">
        <v>212</v>
      </c>
      <c r="F259" t="s">
        <v>215</v>
      </c>
    </row>
    <row r="260" spans="1:6" x14ac:dyDescent="0.3">
      <c r="A260">
        <v>257</v>
      </c>
      <c r="B260" t="s">
        <v>218</v>
      </c>
      <c r="C260">
        <v>0</v>
      </c>
      <c r="D260">
        <v>0</v>
      </c>
      <c r="E260" t="s">
        <v>212</v>
      </c>
      <c r="F260" t="s">
        <v>215</v>
      </c>
    </row>
    <row r="261" spans="1:6" x14ac:dyDescent="0.3">
      <c r="A261">
        <v>258</v>
      </c>
      <c r="B261" t="s">
        <v>218</v>
      </c>
      <c r="C261">
        <v>0</v>
      </c>
      <c r="D261">
        <v>0</v>
      </c>
      <c r="E261" t="s">
        <v>212</v>
      </c>
      <c r="F261" t="s">
        <v>215</v>
      </c>
    </row>
    <row r="262" spans="1:6" x14ac:dyDescent="0.3">
      <c r="A262">
        <v>259</v>
      </c>
      <c r="B262" t="s">
        <v>218</v>
      </c>
      <c r="C262">
        <v>0</v>
      </c>
      <c r="D262">
        <v>0</v>
      </c>
      <c r="E262" t="s">
        <v>212</v>
      </c>
      <c r="F262" t="s">
        <v>215</v>
      </c>
    </row>
    <row r="263" spans="1:6" x14ac:dyDescent="0.3">
      <c r="A263">
        <v>260</v>
      </c>
      <c r="B263" t="s">
        <v>218</v>
      </c>
      <c r="C263">
        <v>0</v>
      </c>
      <c r="D263">
        <v>0</v>
      </c>
      <c r="E263" t="s">
        <v>212</v>
      </c>
      <c r="F263" t="s">
        <v>215</v>
      </c>
    </row>
    <row r="264" spans="1:6" x14ac:dyDescent="0.3">
      <c r="A264">
        <v>261</v>
      </c>
      <c r="B264" t="s">
        <v>218</v>
      </c>
      <c r="C264">
        <v>0</v>
      </c>
      <c r="D264">
        <v>0</v>
      </c>
      <c r="E264" t="s">
        <v>212</v>
      </c>
      <c r="F264" t="s">
        <v>215</v>
      </c>
    </row>
    <row r="265" spans="1:6" x14ac:dyDescent="0.3">
      <c r="A265">
        <v>262</v>
      </c>
      <c r="B265" t="s">
        <v>218</v>
      </c>
      <c r="C265">
        <v>0</v>
      </c>
      <c r="D265">
        <v>0</v>
      </c>
      <c r="E265" t="s">
        <v>212</v>
      </c>
      <c r="F265" t="s">
        <v>215</v>
      </c>
    </row>
    <row r="266" spans="1:6" x14ac:dyDescent="0.3">
      <c r="A266">
        <v>263</v>
      </c>
      <c r="B266" t="s">
        <v>218</v>
      </c>
      <c r="C266">
        <v>0</v>
      </c>
      <c r="D266">
        <v>0</v>
      </c>
      <c r="E266" t="s">
        <v>212</v>
      </c>
      <c r="F266" t="s">
        <v>215</v>
      </c>
    </row>
    <row r="267" spans="1:6" x14ac:dyDescent="0.3">
      <c r="A267">
        <v>264</v>
      </c>
      <c r="B267" t="s">
        <v>218</v>
      </c>
      <c r="C267">
        <v>0</v>
      </c>
      <c r="D267">
        <v>0</v>
      </c>
      <c r="E267" t="s">
        <v>212</v>
      </c>
      <c r="F267" t="s">
        <v>215</v>
      </c>
    </row>
    <row r="268" spans="1:6" x14ac:dyDescent="0.3">
      <c r="A268">
        <v>265</v>
      </c>
      <c r="B268" t="s">
        <v>218</v>
      </c>
      <c r="C268">
        <v>0</v>
      </c>
      <c r="D268">
        <v>0</v>
      </c>
      <c r="E268" t="s">
        <v>212</v>
      </c>
      <c r="F268" t="s">
        <v>215</v>
      </c>
    </row>
    <row r="269" spans="1:6" x14ac:dyDescent="0.3">
      <c r="A269">
        <v>266</v>
      </c>
      <c r="B269" t="s">
        <v>218</v>
      </c>
      <c r="C269">
        <v>0</v>
      </c>
      <c r="D269">
        <v>0</v>
      </c>
      <c r="E269" t="s">
        <v>212</v>
      </c>
      <c r="F269" t="s">
        <v>215</v>
      </c>
    </row>
    <row r="270" spans="1:6" x14ac:dyDescent="0.3">
      <c r="A270">
        <v>267</v>
      </c>
      <c r="B270" t="s">
        <v>218</v>
      </c>
      <c r="C270">
        <v>0</v>
      </c>
      <c r="D270">
        <v>0</v>
      </c>
      <c r="E270" t="s">
        <v>212</v>
      </c>
      <c r="F270" t="s">
        <v>215</v>
      </c>
    </row>
    <row r="271" spans="1:6" x14ac:dyDescent="0.3">
      <c r="A271">
        <v>268</v>
      </c>
      <c r="B271" t="s">
        <v>218</v>
      </c>
      <c r="C271">
        <v>0</v>
      </c>
      <c r="D271">
        <v>0</v>
      </c>
      <c r="E271" t="s">
        <v>212</v>
      </c>
      <c r="F271" t="s">
        <v>215</v>
      </c>
    </row>
    <row r="272" spans="1:6" x14ac:dyDescent="0.3">
      <c r="A272">
        <v>269</v>
      </c>
      <c r="B272" t="s">
        <v>218</v>
      </c>
      <c r="C272">
        <v>0</v>
      </c>
      <c r="D272">
        <v>0</v>
      </c>
      <c r="E272" t="s">
        <v>212</v>
      </c>
      <c r="F272" t="s">
        <v>215</v>
      </c>
    </row>
    <row r="273" spans="1:6" x14ac:dyDescent="0.3">
      <c r="A273">
        <v>270</v>
      </c>
      <c r="B273" t="s">
        <v>218</v>
      </c>
      <c r="C273">
        <v>0</v>
      </c>
      <c r="D273">
        <v>0</v>
      </c>
      <c r="E273" t="s">
        <v>212</v>
      </c>
      <c r="F273" t="s">
        <v>215</v>
      </c>
    </row>
    <row r="274" spans="1:6" x14ac:dyDescent="0.3">
      <c r="A274">
        <v>271</v>
      </c>
      <c r="B274" t="s">
        <v>218</v>
      </c>
      <c r="C274">
        <v>0</v>
      </c>
      <c r="D274">
        <v>0</v>
      </c>
      <c r="E274" t="s">
        <v>212</v>
      </c>
      <c r="F274" t="s">
        <v>215</v>
      </c>
    </row>
    <row r="275" spans="1:6" x14ac:dyDescent="0.3">
      <c r="A275">
        <v>272</v>
      </c>
      <c r="B275" t="s">
        <v>218</v>
      </c>
      <c r="C275">
        <v>0</v>
      </c>
      <c r="D275">
        <v>0</v>
      </c>
      <c r="E275" t="s">
        <v>212</v>
      </c>
      <c r="F275" t="s">
        <v>215</v>
      </c>
    </row>
    <row r="276" spans="1:6" x14ac:dyDescent="0.3">
      <c r="A276">
        <v>273</v>
      </c>
      <c r="B276" t="s">
        <v>218</v>
      </c>
      <c r="C276">
        <v>0</v>
      </c>
      <c r="D276">
        <v>0</v>
      </c>
      <c r="E276" t="s">
        <v>212</v>
      </c>
      <c r="F276" t="s">
        <v>215</v>
      </c>
    </row>
    <row r="277" spans="1:6" x14ac:dyDescent="0.3">
      <c r="A277">
        <v>274</v>
      </c>
      <c r="B277" t="s">
        <v>218</v>
      </c>
      <c r="C277">
        <v>0</v>
      </c>
      <c r="D277">
        <v>0</v>
      </c>
      <c r="E277" t="s">
        <v>212</v>
      </c>
      <c r="F277" t="s">
        <v>215</v>
      </c>
    </row>
    <row r="278" spans="1:6" x14ac:dyDescent="0.3">
      <c r="A278">
        <v>275</v>
      </c>
      <c r="B278" t="s">
        <v>218</v>
      </c>
      <c r="C278">
        <v>0</v>
      </c>
      <c r="D278">
        <v>0</v>
      </c>
      <c r="E278" t="s">
        <v>212</v>
      </c>
      <c r="F278" t="s">
        <v>215</v>
      </c>
    </row>
    <row r="279" spans="1:6" x14ac:dyDescent="0.3">
      <c r="A279">
        <v>276</v>
      </c>
      <c r="B279" t="s">
        <v>218</v>
      </c>
      <c r="C279">
        <v>0</v>
      </c>
      <c r="D279">
        <v>0</v>
      </c>
      <c r="E279" t="s">
        <v>212</v>
      </c>
      <c r="F279" t="s">
        <v>215</v>
      </c>
    </row>
    <row r="280" spans="1:6" x14ac:dyDescent="0.3">
      <c r="A280">
        <v>277</v>
      </c>
      <c r="B280" t="s">
        <v>218</v>
      </c>
      <c r="C280">
        <v>0</v>
      </c>
      <c r="D280">
        <v>0</v>
      </c>
      <c r="E280" t="s">
        <v>212</v>
      </c>
      <c r="F280" t="s">
        <v>215</v>
      </c>
    </row>
    <row r="281" spans="1:6" x14ac:dyDescent="0.3">
      <c r="A281">
        <v>278</v>
      </c>
      <c r="B281" t="s">
        <v>218</v>
      </c>
      <c r="C281">
        <v>0</v>
      </c>
      <c r="D281">
        <v>0</v>
      </c>
      <c r="E281" t="s">
        <v>212</v>
      </c>
      <c r="F281" t="s">
        <v>215</v>
      </c>
    </row>
    <row r="282" spans="1:6" x14ac:dyDescent="0.3">
      <c r="A282">
        <v>279</v>
      </c>
      <c r="B282" t="s">
        <v>218</v>
      </c>
      <c r="C282">
        <v>0</v>
      </c>
      <c r="D282">
        <v>0</v>
      </c>
      <c r="E282" t="s">
        <v>212</v>
      </c>
      <c r="F282" t="s">
        <v>215</v>
      </c>
    </row>
    <row r="283" spans="1:6" x14ac:dyDescent="0.3">
      <c r="A283">
        <v>280</v>
      </c>
      <c r="B283" t="s">
        <v>218</v>
      </c>
      <c r="C283">
        <v>0</v>
      </c>
      <c r="D283">
        <v>0</v>
      </c>
      <c r="E283" t="s">
        <v>212</v>
      </c>
      <c r="F283" t="s">
        <v>215</v>
      </c>
    </row>
    <row r="284" spans="1:6" x14ac:dyDescent="0.3">
      <c r="A284">
        <v>281</v>
      </c>
      <c r="B284" t="s">
        <v>218</v>
      </c>
      <c r="C284">
        <v>0</v>
      </c>
      <c r="D284">
        <v>0</v>
      </c>
      <c r="E284" t="s">
        <v>212</v>
      </c>
      <c r="F284" t="s">
        <v>215</v>
      </c>
    </row>
    <row r="285" spans="1:6" x14ac:dyDescent="0.3">
      <c r="A285">
        <v>282</v>
      </c>
      <c r="B285" t="s">
        <v>218</v>
      </c>
      <c r="C285">
        <v>0</v>
      </c>
      <c r="D285">
        <v>0</v>
      </c>
      <c r="E285" t="s">
        <v>212</v>
      </c>
      <c r="F285" t="s">
        <v>215</v>
      </c>
    </row>
    <row r="286" spans="1:6" x14ac:dyDescent="0.3">
      <c r="A286">
        <v>283</v>
      </c>
      <c r="B286" t="s">
        <v>218</v>
      </c>
      <c r="C286">
        <v>0</v>
      </c>
      <c r="D286">
        <v>0</v>
      </c>
      <c r="E286" t="s">
        <v>212</v>
      </c>
      <c r="F286" t="s">
        <v>215</v>
      </c>
    </row>
    <row r="287" spans="1:6" x14ac:dyDescent="0.3">
      <c r="A287">
        <v>284</v>
      </c>
      <c r="B287" t="s">
        <v>218</v>
      </c>
      <c r="C287">
        <v>0</v>
      </c>
      <c r="D287">
        <v>0</v>
      </c>
      <c r="E287" t="s">
        <v>212</v>
      </c>
      <c r="F287" t="s">
        <v>215</v>
      </c>
    </row>
    <row r="288" spans="1:6" x14ac:dyDescent="0.3">
      <c r="A288">
        <v>285</v>
      </c>
      <c r="B288" t="s">
        <v>218</v>
      </c>
      <c r="C288">
        <v>0</v>
      </c>
      <c r="D288">
        <v>0</v>
      </c>
      <c r="E288" t="s">
        <v>212</v>
      </c>
      <c r="F288" t="s">
        <v>215</v>
      </c>
    </row>
    <row r="289" spans="1:6" x14ac:dyDescent="0.3">
      <c r="A289">
        <v>286</v>
      </c>
      <c r="B289" t="s">
        <v>218</v>
      </c>
      <c r="C289">
        <v>0</v>
      </c>
      <c r="D289">
        <v>0</v>
      </c>
      <c r="E289" t="s">
        <v>212</v>
      </c>
      <c r="F289" t="s">
        <v>215</v>
      </c>
    </row>
    <row r="290" spans="1:6" x14ac:dyDescent="0.3">
      <c r="A290">
        <v>287</v>
      </c>
      <c r="B290" t="s">
        <v>218</v>
      </c>
      <c r="C290">
        <v>0</v>
      </c>
      <c r="D290">
        <v>0</v>
      </c>
      <c r="E290" t="s">
        <v>212</v>
      </c>
      <c r="F290" t="s">
        <v>215</v>
      </c>
    </row>
    <row r="291" spans="1:6" x14ac:dyDescent="0.3">
      <c r="A291">
        <v>288</v>
      </c>
      <c r="B291" t="s">
        <v>218</v>
      </c>
      <c r="C291">
        <v>0</v>
      </c>
      <c r="D291">
        <v>0</v>
      </c>
      <c r="E291" t="s">
        <v>212</v>
      </c>
      <c r="F291" t="s">
        <v>215</v>
      </c>
    </row>
    <row r="292" spans="1:6" x14ac:dyDescent="0.3">
      <c r="A292">
        <v>289</v>
      </c>
      <c r="B292" t="s">
        <v>218</v>
      </c>
      <c r="C292">
        <v>0</v>
      </c>
      <c r="D292">
        <v>0</v>
      </c>
      <c r="E292" t="s">
        <v>212</v>
      </c>
      <c r="F292" t="s">
        <v>215</v>
      </c>
    </row>
    <row r="293" spans="1:6" x14ac:dyDescent="0.3">
      <c r="A293">
        <v>290</v>
      </c>
      <c r="B293" t="s">
        <v>218</v>
      </c>
      <c r="C293">
        <v>0</v>
      </c>
      <c r="D293">
        <v>0</v>
      </c>
      <c r="E293" t="s">
        <v>212</v>
      </c>
      <c r="F293" t="s">
        <v>215</v>
      </c>
    </row>
    <row r="294" spans="1:6" x14ac:dyDescent="0.3">
      <c r="A294">
        <v>291</v>
      </c>
      <c r="B294" t="s">
        <v>218</v>
      </c>
      <c r="C294">
        <v>0</v>
      </c>
      <c r="D294">
        <v>0</v>
      </c>
      <c r="E294" t="s">
        <v>212</v>
      </c>
      <c r="F294" t="s">
        <v>215</v>
      </c>
    </row>
    <row r="295" spans="1:6" x14ac:dyDescent="0.3">
      <c r="A295">
        <v>292</v>
      </c>
      <c r="B295" t="s">
        <v>218</v>
      </c>
      <c r="C295">
        <v>0</v>
      </c>
      <c r="D295">
        <v>0</v>
      </c>
      <c r="E295" t="s">
        <v>212</v>
      </c>
      <c r="F295" t="s">
        <v>215</v>
      </c>
    </row>
    <row r="296" spans="1:6" x14ac:dyDescent="0.3">
      <c r="A296">
        <v>293</v>
      </c>
      <c r="B296" t="s">
        <v>218</v>
      </c>
      <c r="C296">
        <v>0</v>
      </c>
      <c r="D296">
        <v>0</v>
      </c>
      <c r="E296" t="s">
        <v>212</v>
      </c>
      <c r="F296" t="s">
        <v>215</v>
      </c>
    </row>
    <row r="297" spans="1:6" x14ac:dyDescent="0.3">
      <c r="A297">
        <v>294</v>
      </c>
      <c r="B297" t="s">
        <v>218</v>
      </c>
      <c r="C297">
        <v>0</v>
      </c>
      <c r="D297">
        <v>0</v>
      </c>
      <c r="E297" t="s">
        <v>212</v>
      </c>
      <c r="F297" t="s">
        <v>215</v>
      </c>
    </row>
    <row r="298" spans="1:6" x14ac:dyDescent="0.3">
      <c r="A298">
        <v>295</v>
      </c>
      <c r="B298" t="s">
        <v>218</v>
      </c>
      <c r="C298">
        <v>0</v>
      </c>
      <c r="D298">
        <v>0</v>
      </c>
      <c r="E298" t="s">
        <v>212</v>
      </c>
      <c r="F298" t="s">
        <v>215</v>
      </c>
    </row>
    <row r="299" spans="1:6" x14ac:dyDescent="0.3">
      <c r="A299">
        <v>296</v>
      </c>
      <c r="B299" t="s">
        <v>218</v>
      </c>
      <c r="C299">
        <v>0</v>
      </c>
      <c r="D299">
        <v>0</v>
      </c>
      <c r="E299" t="s">
        <v>212</v>
      </c>
      <c r="F299" t="s">
        <v>215</v>
      </c>
    </row>
    <row r="300" spans="1:6" x14ac:dyDescent="0.3">
      <c r="A300">
        <v>297</v>
      </c>
      <c r="B300" t="s">
        <v>218</v>
      </c>
      <c r="C300">
        <v>0</v>
      </c>
      <c r="D300">
        <v>0</v>
      </c>
      <c r="E300" t="s">
        <v>212</v>
      </c>
      <c r="F300" t="s">
        <v>215</v>
      </c>
    </row>
    <row r="301" spans="1:6" x14ac:dyDescent="0.3">
      <c r="A301">
        <v>298</v>
      </c>
      <c r="B301" t="s">
        <v>218</v>
      </c>
      <c r="C301">
        <v>0</v>
      </c>
      <c r="D301">
        <v>0</v>
      </c>
      <c r="E301" t="s">
        <v>212</v>
      </c>
      <c r="F301" t="s">
        <v>215</v>
      </c>
    </row>
    <row r="302" spans="1:6" x14ac:dyDescent="0.3">
      <c r="A302">
        <v>299</v>
      </c>
      <c r="B302" t="s">
        <v>218</v>
      </c>
      <c r="C302">
        <v>0</v>
      </c>
      <c r="D302">
        <v>0</v>
      </c>
      <c r="E302" t="s">
        <v>212</v>
      </c>
      <c r="F302" t="s">
        <v>215</v>
      </c>
    </row>
    <row r="303" spans="1:6" x14ac:dyDescent="0.3">
      <c r="A303">
        <v>300</v>
      </c>
      <c r="B303" t="s">
        <v>218</v>
      </c>
      <c r="C303">
        <v>0</v>
      </c>
      <c r="D303">
        <v>0</v>
      </c>
      <c r="E303" t="s">
        <v>212</v>
      </c>
      <c r="F303" t="s">
        <v>215</v>
      </c>
    </row>
    <row r="304" spans="1:6" x14ac:dyDescent="0.3">
      <c r="A304">
        <v>301</v>
      </c>
      <c r="B304" t="s">
        <v>218</v>
      </c>
      <c r="C304">
        <v>0</v>
      </c>
      <c r="D304">
        <v>0</v>
      </c>
      <c r="E304" t="s">
        <v>212</v>
      </c>
      <c r="F304" t="s">
        <v>215</v>
      </c>
    </row>
    <row r="305" spans="1:6" x14ac:dyDescent="0.3">
      <c r="A305">
        <v>302</v>
      </c>
      <c r="B305" t="s">
        <v>218</v>
      </c>
      <c r="C305">
        <v>0</v>
      </c>
      <c r="D305">
        <v>0</v>
      </c>
      <c r="E305" t="s">
        <v>212</v>
      </c>
      <c r="F305" t="s">
        <v>215</v>
      </c>
    </row>
    <row r="306" spans="1:6" x14ac:dyDescent="0.3">
      <c r="A306">
        <v>303</v>
      </c>
      <c r="B306" t="s">
        <v>218</v>
      </c>
      <c r="C306">
        <v>0</v>
      </c>
      <c r="D306">
        <v>0</v>
      </c>
      <c r="E306" t="s">
        <v>212</v>
      </c>
      <c r="F306" t="s">
        <v>215</v>
      </c>
    </row>
    <row r="307" spans="1:6" x14ac:dyDescent="0.3">
      <c r="A307">
        <v>304</v>
      </c>
      <c r="B307" t="s">
        <v>218</v>
      </c>
      <c r="C307">
        <v>0</v>
      </c>
      <c r="D307">
        <v>0</v>
      </c>
      <c r="E307" t="s">
        <v>212</v>
      </c>
      <c r="F307" t="s">
        <v>215</v>
      </c>
    </row>
    <row r="308" spans="1:6" x14ac:dyDescent="0.3">
      <c r="A308">
        <v>305</v>
      </c>
      <c r="B308" t="s">
        <v>218</v>
      </c>
      <c r="C308">
        <v>0</v>
      </c>
      <c r="D308">
        <v>0</v>
      </c>
      <c r="E308" t="s">
        <v>212</v>
      </c>
      <c r="F308" t="s">
        <v>215</v>
      </c>
    </row>
    <row r="309" spans="1:6" x14ac:dyDescent="0.3">
      <c r="A309">
        <v>306</v>
      </c>
      <c r="B309" t="s">
        <v>218</v>
      </c>
      <c r="C309">
        <v>0</v>
      </c>
      <c r="D309">
        <v>0</v>
      </c>
      <c r="E309" t="s">
        <v>212</v>
      </c>
      <c r="F309" t="s">
        <v>215</v>
      </c>
    </row>
    <row r="310" spans="1:6" x14ac:dyDescent="0.3">
      <c r="A310">
        <v>307</v>
      </c>
      <c r="B310" t="s">
        <v>218</v>
      </c>
      <c r="C310">
        <v>0</v>
      </c>
      <c r="D310">
        <v>0</v>
      </c>
      <c r="E310" t="s">
        <v>212</v>
      </c>
      <c r="F310" t="s">
        <v>215</v>
      </c>
    </row>
    <row r="311" spans="1:6" x14ac:dyDescent="0.3">
      <c r="A311">
        <v>308</v>
      </c>
      <c r="B311" t="s">
        <v>218</v>
      </c>
      <c r="C311">
        <v>0</v>
      </c>
      <c r="D311">
        <v>0</v>
      </c>
      <c r="E311" t="s">
        <v>212</v>
      </c>
      <c r="F311" t="s">
        <v>215</v>
      </c>
    </row>
    <row r="312" spans="1:6" x14ac:dyDescent="0.3">
      <c r="A312">
        <v>309</v>
      </c>
      <c r="B312" t="s">
        <v>218</v>
      </c>
      <c r="C312">
        <v>0</v>
      </c>
      <c r="D312">
        <v>0</v>
      </c>
      <c r="E312" t="s">
        <v>212</v>
      </c>
      <c r="F312" t="s">
        <v>215</v>
      </c>
    </row>
    <row r="313" spans="1:6" x14ac:dyDescent="0.3">
      <c r="A313">
        <v>310</v>
      </c>
      <c r="B313" t="s">
        <v>218</v>
      </c>
      <c r="C313">
        <v>0</v>
      </c>
      <c r="D313">
        <v>0</v>
      </c>
      <c r="E313" t="s">
        <v>212</v>
      </c>
      <c r="F313" t="s">
        <v>215</v>
      </c>
    </row>
    <row r="314" spans="1:6" x14ac:dyDescent="0.3">
      <c r="A314">
        <v>311</v>
      </c>
      <c r="B314" t="s">
        <v>218</v>
      </c>
      <c r="C314">
        <v>0</v>
      </c>
      <c r="D314">
        <v>0</v>
      </c>
      <c r="E314" t="s">
        <v>212</v>
      </c>
      <c r="F314" t="s">
        <v>215</v>
      </c>
    </row>
    <row r="315" spans="1:6" x14ac:dyDescent="0.3">
      <c r="A315">
        <v>312</v>
      </c>
      <c r="B315" t="s">
        <v>218</v>
      </c>
      <c r="C315">
        <v>0</v>
      </c>
      <c r="D315">
        <v>0</v>
      </c>
      <c r="E315" t="s">
        <v>212</v>
      </c>
      <c r="F315" t="s">
        <v>215</v>
      </c>
    </row>
    <row r="316" spans="1:6" x14ac:dyDescent="0.3">
      <c r="A316">
        <v>313</v>
      </c>
      <c r="B316" t="s">
        <v>218</v>
      </c>
      <c r="C316">
        <v>0</v>
      </c>
      <c r="D316">
        <v>0</v>
      </c>
      <c r="E316" t="s">
        <v>212</v>
      </c>
      <c r="F316" t="s">
        <v>215</v>
      </c>
    </row>
    <row r="317" spans="1:6" x14ac:dyDescent="0.3">
      <c r="A317">
        <v>314</v>
      </c>
      <c r="B317" t="s">
        <v>218</v>
      </c>
      <c r="C317">
        <v>0</v>
      </c>
      <c r="D317">
        <v>0</v>
      </c>
      <c r="E317" t="s">
        <v>212</v>
      </c>
      <c r="F317" t="s">
        <v>215</v>
      </c>
    </row>
    <row r="318" spans="1:6" x14ac:dyDescent="0.3">
      <c r="A318">
        <v>315</v>
      </c>
      <c r="B318" t="s">
        <v>218</v>
      </c>
      <c r="C318">
        <v>0</v>
      </c>
      <c r="D318">
        <v>0</v>
      </c>
      <c r="E318" t="s">
        <v>212</v>
      </c>
      <c r="F318" t="s">
        <v>215</v>
      </c>
    </row>
    <row r="319" spans="1:6" x14ac:dyDescent="0.3">
      <c r="A319">
        <v>316</v>
      </c>
      <c r="B319" t="s">
        <v>218</v>
      </c>
      <c r="C319">
        <v>0</v>
      </c>
      <c r="D319">
        <v>0</v>
      </c>
      <c r="E319" t="s">
        <v>212</v>
      </c>
      <c r="F319" t="s">
        <v>215</v>
      </c>
    </row>
    <row r="320" spans="1:6" x14ac:dyDescent="0.3">
      <c r="A320">
        <v>317</v>
      </c>
      <c r="B320" t="s">
        <v>218</v>
      </c>
      <c r="C320">
        <v>0</v>
      </c>
      <c r="D320">
        <v>0</v>
      </c>
      <c r="E320" t="s">
        <v>212</v>
      </c>
      <c r="F320" t="s">
        <v>215</v>
      </c>
    </row>
    <row r="321" spans="1:6" x14ac:dyDescent="0.3">
      <c r="A321">
        <v>318</v>
      </c>
      <c r="B321" t="s">
        <v>218</v>
      </c>
      <c r="C321">
        <v>0</v>
      </c>
      <c r="D321">
        <v>0</v>
      </c>
      <c r="E321" t="s">
        <v>212</v>
      </c>
      <c r="F321" t="s">
        <v>215</v>
      </c>
    </row>
    <row r="322" spans="1:6" x14ac:dyDescent="0.3">
      <c r="A322">
        <v>319</v>
      </c>
      <c r="B322" t="s">
        <v>218</v>
      </c>
      <c r="C322">
        <v>0</v>
      </c>
      <c r="D322">
        <v>0</v>
      </c>
      <c r="E322" t="s">
        <v>212</v>
      </c>
      <c r="F322" t="s">
        <v>215</v>
      </c>
    </row>
    <row r="323" spans="1:6" x14ac:dyDescent="0.3">
      <c r="A323">
        <v>320</v>
      </c>
      <c r="B323" t="s">
        <v>218</v>
      </c>
      <c r="C323">
        <v>0</v>
      </c>
      <c r="D323">
        <v>0</v>
      </c>
      <c r="E323" t="s">
        <v>212</v>
      </c>
      <c r="F323" t="s">
        <v>215</v>
      </c>
    </row>
    <row r="324" spans="1:6" x14ac:dyDescent="0.3">
      <c r="A324">
        <v>321</v>
      </c>
      <c r="B324" t="s">
        <v>218</v>
      </c>
      <c r="C324">
        <v>0</v>
      </c>
      <c r="D324">
        <v>0</v>
      </c>
      <c r="E324" t="s">
        <v>212</v>
      </c>
      <c r="F324" t="s">
        <v>215</v>
      </c>
    </row>
    <row r="325" spans="1:6" x14ac:dyDescent="0.3">
      <c r="A325">
        <v>322</v>
      </c>
      <c r="B325" t="s">
        <v>218</v>
      </c>
      <c r="C325">
        <v>0</v>
      </c>
      <c r="D325">
        <v>0</v>
      </c>
      <c r="E325" t="s">
        <v>212</v>
      </c>
      <c r="F325" t="s">
        <v>215</v>
      </c>
    </row>
    <row r="326" spans="1:6" x14ac:dyDescent="0.3">
      <c r="A326">
        <v>323</v>
      </c>
      <c r="B326" t="s">
        <v>218</v>
      </c>
      <c r="C326">
        <v>0</v>
      </c>
      <c r="D326">
        <v>0</v>
      </c>
      <c r="E326" t="s">
        <v>212</v>
      </c>
      <c r="F326" t="s">
        <v>215</v>
      </c>
    </row>
    <row r="327" spans="1:6" x14ac:dyDescent="0.3">
      <c r="A327">
        <v>324</v>
      </c>
      <c r="B327" t="s">
        <v>218</v>
      </c>
      <c r="C327">
        <v>0</v>
      </c>
      <c r="D327">
        <v>0</v>
      </c>
      <c r="E327" t="s">
        <v>212</v>
      </c>
      <c r="F327" t="s">
        <v>215</v>
      </c>
    </row>
    <row r="328" spans="1:6" x14ac:dyDescent="0.3">
      <c r="A328">
        <v>325</v>
      </c>
      <c r="B328" t="s">
        <v>218</v>
      </c>
      <c r="C328">
        <v>0</v>
      </c>
      <c r="D328">
        <v>0</v>
      </c>
      <c r="E328" t="s">
        <v>212</v>
      </c>
      <c r="F328" t="s">
        <v>215</v>
      </c>
    </row>
    <row r="329" spans="1:6" x14ac:dyDescent="0.3">
      <c r="A329">
        <v>326</v>
      </c>
      <c r="B329" t="s">
        <v>218</v>
      </c>
      <c r="C329">
        <v>0</v>
      </c>
      <c r="D329">
        <v>0</v>
      </c>
      <c r="E329" t="s">
        <v>212</v>
      </c>
      <c r="F329" t="s">
        <v>215</v>
      </c>
    </row>
    <row r="330" spans="1:6" x14ac:dyDescent="0.3">
      <c r="A330">
        <v>327</v>
      </c>
      <c r="B330" t="s">
        <v>218</v>
      </c>
      <c r="C330">
        <v>0</v>
      </c>
      <c r="D330">
        <v>0</v>
      </c>
      <c r="E330" t="s">
        <v>212</v>
      </c>
      <c r="F330" t="s">
        <v>215</v>
      </c>
    </row>
    <row r="331" spans="1:6" x14ac:dyDescent="0.3">
      <c r="A331">
        <v>328</v>
      </c>
      <c r="B331" t="s">
        <v>218</v>
      </c>
      <c r="C331">
        <v>0</v>
      </c>
      <c r="D331">
        <v>0</v>
      </c>
      <c r="E331" t="s">
        <v>212</v>
      </c>
      <c r="F331" t="s">
        <v>215</v>
      </c>
    </row>
    <row r="332" spans="1:6" x14ac:dyDescent="0.3">
      <c r="A332">
        <v>329</v>
      </c>
      <c r="B332" t="s">
        <v>218</v>
      </c>
      <c r="C332">
        <v>0</v>
      </c>
      <c r="D332">
        <v>0</v>
      </c>
      <c r="E332" t="s">
        <v>212</v>
      </c>
      <c r="F332" t="s">
        <v>215</v>
      </c>
    </row>
    <row r="333" spans="1:6" x14ac:dyDescent="0.3">
      <c r="A333">
        <v>330</v>
      </c>
      <c r="B333" t="s">
        <v>218</v>
      </c>
      <c r="C333">
        <v>0</v>
      </c>
      <c r="D333">
        <v>0</v>
      </c>
      <c r="E333" t="s">
        <v>212</v>
      </c>
      <c r="F333" t="s">
        <v>215</v>
      </c>
    </row>
    <row r="334" spans="1:6" x14ac:dyDescent="0.3">
      <c r="A334">
        <v>331</v>
      </c>
      <c r="B334" t="s">
        <v>218</v>
      </c>
      <c r="C334">
        <v>0</v>
      </c>
      <c r="D334">
        <v>0</v>
      </c>
      <c r="E334" t="s">
        <v>212</v>
      </c>
      <c r="F334" t="s">
        <v>215</v>
      </c>
    </row>
    <row r="335" spans="1:6" x14ac:dyDescent="0.3">
      <c r="A335">
        <v>332</v>
      </c>
      <c r="B335" t="s">
        <v>218</v>
      </c>
      <c r="C335">
        <v>0</v>
      </c>
      <c r="D335">
        <v>0</v>
      </c>
      <c r="E335" t="s">
        <v>212</v>
      </c>
      <c r="F335" t="s">
        <v>215</v>
      </c>
    </row>
    <row r="336" spans="1:6" x14ac:dyDescent="0.3">
      <c r="A336">
        <v>333</v>
      </c>
      <c r="B336" t="s">
        <v>218</v>
      </c>
      <c r="C336">
        <v>0</v>
      </c>
      <c r="D336">
        <v>0</v>
      </c>
      <c r="E336" t="s">
        <v>212</v>
      </c>
      <c r="F336" t="s">
        <v>215</v>
      </c>
    </row>
    <row r="337" spans="1:6" x14ac:dyDescent="0.3">
      <c r="A337">
        <v>334</v>
      </c>
      <c r="B337" t="s">
        <v>218</v>
      </c>
      <c r="C337">
        <v>0</v>
      </c>
      <c r="D337">
        <v>0</v>
      </c>
      <c r="E337" t="s">
        <v>212</v>
      </c>
      <c r="F337" t="s">
        <v>215</v>
      </c>
    </row>
    <row r="338" spans="1:6" x14ac:dyDescent="0.3">
      <c r="A338">
        <v>335</v>
      </c>
      <c r="B338" t="s">
        <v>218</v>
      </c>
      <c r="C338">
        <v>0</v>
      </c>
      <c r="D338">
        <v>0</v>
      </c>
      <c r="E338" t="s">
        <v>212</v>
      </c>
      <c r="F338" t="s">
        <v>215</v>
      </c>
    </row>
    <row r="339" spans="1:6" x14ac:dyDescent="0.3">
      <c r="A339">
        <v>336</v>
      </c>
      <c r="B339" t="s">
        <v>218</v>
      </c>
      <c r="C339">
        <v>0</v>
      </c>
      <c r="D339">
        <v>0</v>
      </c>
      <c r="E339" t="s">
        <v>212</v>
      </c>
      <c r="F339" t="s">
        <v>215</v>
      </c>
    </row>
    <row r="340" spans="1:6" x14ac:dyDescent="0.3">
      <c r="A340">
        <v>337</v>
      </c>
      <c r="B340" t="s">
        <v>218</v>
      </c>
      <c r="C340">
        <v>0</v>
      </c>
      <c r="D340">
        <v>0</v>
      </c>
      <c r="E340" t="s">
        <v>212</v>
      </c>
      <c r="F340" t="s">
        <v>215</v>
      </c>
    </row>
    <row r="341" spans="1:6" x14ac:dyDescent="0.3">
      <c r="A341">
        <v>338</v>
      </c>
      <c r="B341" t="s">
        <v>218</v>
      </c>
      <c r="C341">
        <v>0</v>
      </c>
      <c r="D341">
        <v>0</v>
      </c>
      <c r="E341" t="s">
        <v>212</v>
      </c>
      <c r="F341" t="s">
        <v>215</v>
      </c>
    </row>
    <row r="342" spans="1:6" x14ac:dyDescent="0.3">
      <c r="A342">
        <v>339</v>
      </c>
      <c r="B342" t="s">
        <v>218</v>
      </c>
      <c r="C342">
        <v>0</v>
      </c>
      <c r="D342">
        <v>0</v>
      </c>
      <c r="E342" t="s">
        <v>212</v>
      </c>
      <c r="F342" t="s">
        <v>215</v>
      </c>
    </row>
    <row r="343" spans="1:6" x14ac:dyDescent="0.3">
      <c r="A343">
        <v>340</v>
      </c>
      <c r="B343" t="s">
        <v>218</v>
      </c>
      <c r="C343">
        <v>0</v>
      </c>
      <c r="D343">
        <v>0</v>
      </c>
      <c r="E343" t="s">
        <v>212</v>
      </c>
      <c r="F343" t="s">
        <v>215</v>
      </c>
    </row>
    <row r="344" spans="1:6" x14ac:dyDescent="0.3">
      <c r="A344">
        <v>341</v>
      </c>
      <c r="B344" t="s">
        <v>218</v>
      </c>
      <c r="C344">
        <v>0</v>
      </c>
      <c r="D344">
        <v>0</v>
      </c>
      <c r="E344" t="s">
        <v>212</v>
      </c>
      <c r="F344" t="s">
        <v>215</v>
      </c>
    </row>
    <row r="345" spans="1:6" x14ac:dyDescent="0.3">
      <c r="A345">
        <v>342</v>
      </c>
      <c r="B345" t="s">
        <v>218</v>
      </c>
      <c r="C345">
        <v>0</v>
      </c>
      <c r="D345">
        <v>0</v>
      </c>
      <c r="E345" t="s">
        <v>212</v>
      </c>
      <c r="F345" t="s">
        <v>215</v>
      </c>
    </row>
    <row r="346" spans="1:6" x14ac:dyDescent="0.3">
      <c r="A346">
        <v>343</v>
      </c>
      <c r="B346" t="s">
        <v>218</v>
      </c>
      <c r="C346">
        <v>0</v>
      </c>
      <c r="D346">
        <v>0</v>
      </c>
      <c r="E346" t="s">
        <v>212</v>
      </c>
      <c r="F346" t="s">
        <v>215</v>
      </c>
    </row>
    <row r="347" spans="1:6" x14ac:dyDescent="0.3">
      <c r="A347">
        <v>344</v>
      </c>
      <c r="B347" t="s">
        <v>218</v>
      </c>
      <c r="C347">
        <v>0</v>
      </c>
      <c r="D347">
        <v>0</v>
      </c>
      <c r="E347" t="s">
        <v>212</v>
      </c>
      <c r="F347" t="s">
        <v>215</v>
      </c>
    </row>
    <row r="348" spans="1:6" x14ac:dyDescent="0.3">
      <c r="A348">
        <v>345</v>
      </c>
      <c r="B348" t="s">
        <v>218</v>
      </c>
      <c r="C348">
        <v>0</v>
      </c>
      <c r="D348">
        <v>0</v>
      </c>
      <c r="E348" t="s">
        <v>212</v>
      </c>
      <c r="F348" t="s">
        <v>215</v>
      </c>
    </row>
    <row r="349" spans="1:6" x14ac:dyDescent="0.3">
      <c r="A349">
        <v>346</v>
      </c>
      <c r="B349" t="s">
        <v>218</v>
      </c>
      <c r="C349">
        <v>0</v>
      </c>
      <c r="D349">
        <v>0</v>
      </c>
      <c r="E349" t="s">
        <v>212</v>
      </c>
      <c r="F349" t="s">
        <v>215</v>
      </c>
    </row>
    <row r="350" spans="1:6" x14ac:dyDescent="0.3">
      <c r="A350">
        <v>347</v>
      </c>
      <c r="B350" t="s">
        <v>218</v>
      </c>
      <c r="C350">
        <v>0</v>
      </c>
      <c r="D350">
        <v>0</v>
      </c>
      <c r="E350" t="s">
        <v>212</v>
      </c>
      <c r="F350" t="s">
        <v>215</v>
      </c>
    </row>
    <row r="351" spans="1:6" x14ac:dyDescent="0.3">
      <c r="A351">
        <v>348</v>
      </c>
      <c r="B351" t="s">
        <v>218</v>
      </c>
      <c r="C351">
        <v>0</v>
      </c>
      <c r="D351">
        <v>0</v>
      </c>
      <c r="E351" t="s">
        <v>212</v>
      </c>
      <c r="F351" t="s">
        <v>215</v>
      </c>
    </row>
    <row r="352" spans="1:6" x14ac:dyDescent="0.3">
      <c r="A352">
        <v>349</v>
      </c>
      <c r="B352" t="s">
        <v>218</v>
      </c>
      <c r="C352">
        <v>0</v>
      </c>
      <c r="D352">
        <v>0</v>
      </c>
      <c r="E352" t="s">
        <v>212</v>
      </c>
      <c r="F352" t="s">
        <v>215</v>
      </c>
    </row>
    <row r="353" spans="1:6" x14ac:dyDescent="0.3">
      <c r="A353">
        <v>350</v>
      </c>
      <c r="B353" t="s">
        <v>218</v>
      </c>
      <c r="C353">
        <v>0</v>
      </c>
      <c r="D353">
        <v>0</v>
      </c>
      <c r="E353" t="s">
        <v>212</v>
      </c>
      <c r="F353" t="s">
        <v>215</v>
      </c>
    </row>
    <row r="354" spans="1:6" x14ac:dyDescent="0.3">
      <c r="A354">
        <v>351</v>
      </c>
      <c r="B354" t="s">
        <v>218</v>
      </c>
      <c r="C354">
        <v>0</v>
      </c>
      <c r="D354">
        <v>0</v>
      </c>
      <c r="E354" t="s">
        <v>212</v>
      </c>
      <c r="F354" t="s">
        <v>215</v>
      </c>
    </row>
    <row r="355" spans="1:6" x14ac:dyDescent="0.3">
      <c r="A355">
        <v>352</v>
      </c>
      <c r="B355" t="s">
        <v>218</v>
      </c>
      <c r="C355">
        <v>0</v>
      </c>
      <c r="D355">
        <v>0</v>
      </c>
      <c r="E355" t="s">
        <v>212</v>
      </c>
      <c r="F355" t="s">
        <v>215</v>
      </c>
    </row>
    <row r="356" spans="1:6" x14ac:dyDescent="0.3">
      <c r="A356">
        <v>353</v>
      </c>
      <c r="B356" t="s">
        <v>218</v>
      </c>
      <c r="C356">
        <v>0</v>
      </c>
      <c r="D356">
        <v>0</v>
      </c>
      <c r="E356" t="s">
        <v>212</v>
      </c>
      <c r="F356" t="s">
        <v>215</v>
      </c>
    </row>
    <row r="357" spans="1:6" x14ac:dyDescent="0.3">
      <c r="A357">
        <v>354</v>
      </c>
      <c r="B357" t="s">
        <v>218</v>
      </c>
      <c r="C357">
        <v>0</v>
      </c>
      <c r="D357">
        <v>0</v>
      </c>
      <c r="E357" t="s">
        <v>212</v>
      </c>
      <c r="F357" t="s">
        <v>215</v>
      </c>
    </row>
    <row r="358" spans="1:6" x14ac:dyDescent="0.3">
      <c r="A358">
        <v>355</v>
      </c>
      <c r="B358" t="s">
        <v>218</v>
      </c>
      <c r="C358">
        <v>0</v>
      </c>
      <c r="D358">
        <v>0</v>
      </c>
      <c r="E358" t="s">
        <v>212</v>
      </c>
      <c r="F358" t="s">
        <v>215</v>
      </c>
    </row>
    <row r="359" spans="1:6" x14ac:dyDescent="0.3">
      <c r="A359">
        <v>356</v>
      </c>
      <c r="B359" t="s">
        <v>218</v>
      </c>
      <c r="C359">
        <v>0</v>
      </c>
      <c r="D359">
        <v>0</v>
      </c>
      <c r="E359" t="s">
        <v>212</v>
      </c>
      <c r="F359" t="s">
        <v>215</v>
      </c>
    </row>
    <row r="360" spans="1:6" x14ac:dyDescent="0.3">
      <c r="A360">
        <v>357</v>
      </c>
      <c r="B360" t="s">
        <v>218</v>
      </c>
      <c r="C360">
        <v>0</v>
      </c>
      <c r="D360">
        <v>0</v>
      </c>
      <c r="E360" t="s">
        <v>212</v>
      </c>
      <c r="F360" t="s">
        <v>215</v>
      </c>
    </row>
    <row r="361" spans="1:6" x14ac:dyDescent="0.3">
      <c r="A361">
        <v>358</v>
      </c>
      <c r="B361" t="s">
        <v>218</v>
      </c>
      <c r="C361">
        <v>0</v>
      </c>
      <c r="D361">
        <v>0</v>
      </c>
      <c r="E361" t="s">
        <v>212</v>
      </c>
      <c r="F361" t="s">
        <v>215</v>
      </c>
    </row>
    <row r="362" spans="1:6" x14ac:dyDescent="0.3">
      <c r="A362">
        <v>359</v>
      </c>
      <c r="B362" t="s">
        <v>218</v>
      </c>
      <c r="C362">
        <v>0</v>
      </c>
      <c r="D362">
        <v>0</v>
      </c>
      <c r="E362" t="s">
        <v>212</v>
      </c>
      <c r="F362" t="s">
        <v>215</v>
      </c>
    </row>
    <row r="363" spans="1:6" x14ac:dyDescent="0.3">
      <c r="A363">
        <v>360</v>
      </c>
      <c r="B363" t="s">
        <v>218</v>
      </c>
      <c r="C363">
        <v>0</v>
      </c>
      <c r="D363">
        <v>0</v>
      </c>
      <c r="E363" t="s">
        <v>212</v>
      </c>
      <c r="F363" t="s">
        <v>215</v>
      </c>
    </row>
    <row r="364" spans="1:6" x14ac:dyDescent="0.3">
      <c r="A364">
        <v>361</v>
      </c>
      <c r="B364" t="s">
        <v>218</v>
      </c>
      <c r="C364">
        <v>0</v>
      </c>
      <c r="D364">
        <v>0</v>
      </c>
      <c r="E364" t="s">
        <v>212</v>
      </c>
      <c r="F364" t="s">
        <v>215</v>
      </c>
    </row>
    <row r="365" spans="1:6" x14ac:dyDescent="0.3">
      <c r="A365">
        <v>362</v>
      </c>
      <c r="B365" t="s">
        <v>218</v>
      </c>
      <c r="C365">
        <v>0</v>
      </c>
      <c r="D365">
        <v>0</v>
      </c>
      <c r="E365" t="s">
        <v>212</v>
      </c>
      <c r="F365" t="s">
        <v>215</v>
      </c>
    </row>
    <row r="366" spans="1:6" x14ac:dyDescent="0.3">
      <c r="A366">
        <v>363</v>
      </c>
      <c r="B366" t="s">
        <v>218</v>
      </c>
      <c r="C366">
        <v>0</v>
      </c>
      <c r="D366">
        <v>0</v>
      </c>
      <c r="E366" t="s">
        <v>212</v>
      </c>
      <c r="F366" t="s">
        <v>215</v>
      </c>
    </row>
    <row r="367" spans="1:6" x14ac:dyDescent="0.3">
      <c r="A367">
        <v>364</v>
      </c>
      <c r="B367" t="s">
        <v>218</v>
      </c>
      <c r="C367">
        <v>0</v>
      </c>
      <c r="D367">
        <v>0</v>
      </c>
      <c r="E367" t="s">
        <v>212</v>
      </c>
      <c r="F367" t="s">
        <v>215</v>
      </c>
    </row>
    <row r="368" spans="1:6" x14ac:dyDescent="0.3">
      <c r="A368">
        <v>365</v>
      </c>
      <c r="B368" t="s">
        <v>218</v>
      </c>
      <c r="C368">
        <v>0</v>
      </c>
      <c r="D368">
        <v>0</v>
      </c>
      <c r="E368" t="s">
        <v>212</v>
      </c>
      <c r="F368" t="s">
        <v>215</v>
      </c>
    </row>
    <row r="369" spans="1:6" x14ac:dyDescent="0.3">
      <c r="A369">
        <v>366</v>
      </c>
      <c r="B369" t="s">
        <v>218</v>
      </c>
      <c r="C369">
        <v>0</v>
      </c>
      <c r="D369">
        <v>0</v>
      </c>
      <c r="E369" t="s">
        <v>212</v>
      </c>
      <c r="F369" t="s">
        <v>215</v>
      </c>
    </row>
    <row r="370" spans="1:6" x14ac:dyDescent="0.3">
      <c r="A370">
        <v>367</v>
      </c>
      <c r="B370" t="s">
        <v>218</v>
      </c>
      <c r="C370">
        <v>0</v>
      </c>
      <c r="D370">
        <v>0</v>
      </c>
      <c r="E370" t="s">
        <v>212</v>
      </c>
      <c r="F370" t="s">
        <v>215</v>
      </c>
    </row>
    <row r="371" spans="1:6" x14ac:dyDescent="0.3">
      <c r="A371">
        <v>368</v>
      </c>
      <c r="B371" t="s">
        <v>218</v>
      </c>
      <c r="C371">
        <v>0</v>
      </c>
      <c r="D371">
        <v>0</v>
      </c>
      <c r="E371" t="s">
        <v>212</v>
      </c>
      <c r="F371" t="s">
        <v>215</v>
      </c>
    </row>
    <row r="372" spans="1:6" x14ac:dyDescent="0.3">
      <c r="A372">
        <v>369</v>
      </c>
      <c r="B372" t="s">
        <v>218</v>
      </c>
      <c r="C372">
        <v>0</v>
      </c>
      <c r="D372">
        <v>0</v>
      </c>
      <c r="E372" t="s">
        <v>212</v>
      </c>
      <c r="F372" t="s">
        <v>215</v>
      </c>
    </row>
    <row r="373" spans="1:6" x14ac:dyDescent="0.3">
      <c r="A373">
        <v>370</v>
      </c>
      <c r="B373" t="s">
        <v>218</v>
      </c>
      <c r="C373">
        <v>0</v>
      </c>
      <c r="D373">
        <v>0</v>
      </c>
      <c r="E373" t="s">
        <v>212</v>
      </c>
      <c r="F373" t="s">
        <v>215</v>
      </c>
    </row>
    <row r="374" spans="1:6" x14ac:dyDescent="0.3">
      <c r="A374">
        <v>371</v>
      </c>
      <c r="B374" t="s">
        <v>218</v>
      </c>
      <c r="C374">
        <v>0</v>
      </c>
      <c r="D374">
        <v>0</v>
      </c>
      <c r="E374" t="s">
        <v>212</v>
      </c>
      <c r="F374" t="s">
        <v>215</v>
      </c>
    </row>
    <row r="375" spans="1:6" x14ac:dyDescent="0.3">
      <c r="A375">
        <v>372</v>
      </c>
      <c r="B375" t="s">
        <v>218</v>
      </c>
      <c r="C375">
        <v>0</v>
      </c>
      <c r="D375">
        <v>0</v>
      </c>
      <c r="E375" t="s">
        <v>212</v>
      </c>
      <c r="F375" t="s">
        <v>215</v>
      </c>
    </row>
    <row r="376" spans="1:6" x14ac:dyDescent="0.3">
      <c r="A376">
        <v>373</v>
      </c>
      <c r="B376" t="s">
        <v>218</v>
      </c>
      <c r="C376">
        <v>0</v>
      </c>
      <c r="D376">
        <v>0</v>
      </c>
      <c r="E376" t="s">
        <v>212</v>
      </c>
      <c r="F376" t="s">
        <v>215</v>
      </c>
    </row>
    <row r="377" spans="1:6" x14ac:dyDescent="0.3">
      <c r="A377">
        <v>374</v>
      </c>
      <c r="B377" t="s">
        <v>218</v>
      </c>
      <c r="C377">
        <v>0</v>
      </c>
      <c r="D377">
        <v>0</v>
      </c>
      <c r="E377" t="s">
        <v>212</v>
      </c>
      <c r="F377" t="s">
        <v>215</v>
      </c>
    </row>
    <row r="378" spans="1:6" x14ac:dyDescent="0.3">
      <c r="A378">
        <v>375</v>
      </c>
      <c r="B378" t="s">
        <v>218</v>
      </c>
      <c r="C378">
        <v>0</v>
      </c>
      <c r="D378">
        <v>0</v>
      </c>
      <c r="E378" t="s">
        <v>212</v>
      </c>
      <c r="F378" t="s">
        <v>215</v>
      </c>
    </row>
    <row r="379" spans="1:6" x14ac:dyDescent="0.3">
      <c r="A379">
        <v>376</v>
      </c>
      <c r="B379" t="s">
        <v>218</v>
      </c>
      <c r="C379">
        <v>0</v>
      </c>
      <c r="D379">
        <v>0</v>
      </c>
      <c r="E379" t="s">
        <v>212</v>
      </c>
      <c r="F379" t="s">
        <v>215</v>
      </c>
    </row>
    <row r="380" spans="1:6" x14ac:dyDescent="0.3">
      <c r="A380">
        <v>377</v>
      </c>
      <c r="B380" t="s">
        <v>218</v>
      </c>
      <c r="C380">
        <v>0</v>
      </c>
      <c r="D380">
        <v>0</v>
      </c>
      <c r="E380" t="s">
        <v>212</v>
      </c>
      <c r="F380" t="s">
        <v>215</v>
      </c>
    </row>
    <row r="381" spans="1:6" x14ac:dyDescent="0.3">
      <c r="A381">
        <v>378</v>
      </c>
      <c r="B381" t="s">
        <v>218</v>
      </c>
      <c r="C381">
        <v>0</v>
      </c>
      <c r="D381">
        <v>0</v>
      </c>
      <c r="E381" t="s">
        <v>212</v>
      </c>
      <c r="F381" t="s">
        <v>215</v>
      </c>
    </row>
    <row r="382" spans="1:6" x14ac:dyDescent="0.3">
      <c r="A382">
        <v>379</v>
      </c>
      <c r="B382" t="s">
        <v>218</v>
      </c>
      <c r="C382">
        <v>0</v>
      </c>
      <c r="D382">
        <v>0</v>
      </c>
      <c r="E382" t="s">
        <v>212</v>
      </c>
      <c r="F382" t="s">
        <v>215</v>
      </c>
    </row>
    <row r="383" spans="1:6" x14ac:dyDescent="0.3">
      <c r="A383">
        <v>380</v>
      </c>
      <c r="B383" t="s">
        <v>218</v>
      </c>
      <c r="C383">
        <v>0</v>
      </c>
      <c r="D383">
        <v>0</v>
      </c>
      <c r="E383" t="s">
        <v>212</v>
      </c>
      <c r="F383" t="s">
        <v>215</v>
      </c>
    </row>
    <row r="384" spans="1:6" x14ac:dyDescent="0.3">
      <c r="A384">
        <v>381</v>
      </c>
      <c r="B384" t="s">
        <v>218</v>
      </c>
      <c r="C384">
        <v>0</v>
      </c>
      <c r="D384">
        <v>0</v>
      </c>
      <c r="E384" t="s">
        <v>212</v>
      </c>
      <c r="F384" t="s">
        <v>215</v>
      </c>
    </row>
    <row r="385" spans="1:6" x14ac:dyDescent="0.3">
      <c r="A385">
        <v>382</v>
      </c>
      <c r="B385" t="s">
        <v>218</v>
      </c>
      <c r="C385">
        <v>0</v>
      </c>
      <c r="D385">
        <v>0</v>
      </c>
      <c r="E385" t="s">
        <v>212</v>
      </c>
      <c r="F385" t="s">
        <v>215</v>
      </c>
    </row>
    <row r="386" spans="1:6" x14ac:dyDescent="0.3">
      <c r="A386">
        <v>383</v>
      </c>
      <c r="B386" t="s">
        <v>218</v>
      </c>
      <c r="C386">
        <v>0</v>
      </c>
      <c r="D386">
        <v>0</v>
      </c>
      <c r="E386" t="s">
        <v>212</v>
      </c>
      <c r="F386" t="s">
        <v>215</v>
      </c>
    </row>
    <row r="387" spans="1:6" x14ac:dyDescent="0.3">
      <c r="A387">
        <v>384</v>
      </c>
      <c r="B387" t="s">
        <v>218</v>
      </c>
      <c r="C387">
        <v>0</v>
      </c>
      <c r="D387">
        <v>0</v>
      </c>
      <c r="E387" t="s">
        <v>212</v>
      </c>
      <c r="F387" t="s">
        <v>215</v>
      </c>
    </row>
    <row r="388" spans="1:6" x14ac:dyDescent="0.3">
      <c r="A388">
        <v>385</v>
      </c>
      <c r="B388" t="s">
        <v>218</v>
      </c>
      <c r="C388">
        <v>0</v>
      </c>
      <c r="D388">
        <v>0</v>
      </c>
      <c r="E388" t="s">
        <v>212</v>
      </c>
      <c r="F388" t="s">
        <v>215</v>
      </c>
    </row>
    <row r="389" spans="1:6" x14ac:dyDescent="0.3">
      <c r="A389">
        <v>386</v>
      </c>
      <c r="B389" t="s">
        <v>218</v>
      </c>
      <c r="C389">
        <v>0</v>
      </c>
      <c r="D389">
        <v>0</v>
      </c>
      <c r="E389" t="s">
        <v>212</v>
      </c>
      <c r="F389" t="s">
        <v>215</v>
      </c>
    </row>
    <row r="390" spans="1:6" x14ac:dyDescent="0.3">
      <c r="A390">
        <v>387</v>
      </c>
      <c r="B390" t="s">
        <v>218</v>
      </c>
      <c r="C390">
        <v>0</v>
      </c>
      <c r="D390">
        <v>0</v>
      </c>
      <c r="E390" t="s">
        <v>212</v>
      </c>
      <c r="F390" t="s">
        <v>215</v>
      </c>
    </row>
    <row r="391" spans="1:6" x14ac:dyDescent="0.3">
      <c r="A391">
        <v>388</v>
      </c>
      <c r="B391" t="s">
        <v>218</v>
      </c>
      <c r="C391">
        <v>0</v>
      </c>
      <c r="D391">
        <v>0</v>
      </c>
      <c r="E391" t="s">
        <v>212</v>
      </c>
      <c r="F391" t="s">
        <v>215</v>
      </c>
    </row>
    <row r="392" spans="1:6" x14ac:dyDescent="0.3">
      <c r="A392">
        <v>389</v>
      </c>
      <c r="B392" t="s">
        <v>218</v>
      </c>
      <c r="C392">
        <v>0</v>
      </c>
      <c r="D392">
        <v>0</v>
      </c>
      <c r="E392" t="s">
        <v>212</v>
      </c>
      <c r="F392" t="s">
        <v>215</v>
      </c>
    </row>
    <row r="393" spans="1:6" x14ac:dyDescent="0.3">
      <c r="A393">
        <v>390</v>
      </c>
      <c r="B393" t="s">
        <v>218</v>
      </c>
      <c r="C393">
        <v>0</v>
      </c>
      <c r="D393">
        <v>0</v>
      </c>
      <c r="E393" t="s">
        <v>212</v>
      </c>
      <c r="F393" t="s">
        <v>215</v>
      </c>
    </row>
    <row r="394" spans="1:6" x14ac:dyDescent="0.3">
      <c r="A394">
        <v>391</v>
      </c>
      <c r="B394" t="s">
        <v>218</v>
      </c>
      <c r="C394">
        <v>0</v>
      </c>
      <c r="D394">
        <v>0</v>
      </c>
      <c r="E394" t="s">
        <v>212</v>
      </c>
      <c r="F394" t="s">
        <v>215</v>
      </c>
    </row>
    <row r="395" spans="1:6" x14ac:dyDescent="0.3">
      <c r="A395">
        <v>392</v>
      </c>
      <c r="B395" t="s">
        <v>218</v>
      </c>
      <c r="C395">
        <v>0</v>
      </c>
      <c r="D395">
        <v>0</v>
      </c>
      <c r="E395" t="s">
        <v>212</v>
      </c>
      <c r="F395" t="s">
        <v>215</v>
      </c>
    </row>
    <row r="396" spans="1:6" x14ac:dyDescent="0.3">
      <c r="A396">
        <v>393</v>
      </c>
      <c r="B396" t="s">
        <v>218</v>
      </c>
      <c r="C396">
        <v>0</v>
      </c>
      <c r="D396">
        <v>0</v>
      </c>
      <c r="E396" t="s">
        <v>212</v>
      </c>
      <c r="F396" t="s">
        <v>215</v>
      </c>
    </row>
    <row r="397" spans="1:6" x14ac:dyDescent="0.3">
      <c r="A397">
        <v>394</v>
      </c>
      <c r="B397" t="s">
        <v>218</v>
      </c>
      <c r="C397">
        <v>0</v>
      </c>
      <c r="D397">
        <v>0</v>
      </c>
      <c r="E397" t="s">
        <v>212</v>
      </c>
      <c r="F397" t="s">
        <v>215</v>
      </c>
    </row>
    <row r="398" spans="1:6" x14ac:dyDescent="0.3">
      <c r="A398">
        <v>395</v>
      </c>
      <c r="B398" t="s">
        <v>218</v>
      </c>
      <c r="C398">
        <v>0</v>
      </c>
      <c r="D398">
        <v>0</v>
      </c>
      <c r="E398" t="s">
        <v>212</v>
      </c>
      <c r="F398" t="s">
        <v>215</v>
      </c>
    </row>
    <row r="399" spans="1:6" x14ac:dyDescent="0.3">
      <c r="A399">
        <v>396</v>
      </c>
      <c r="B399" t="s">
        <v>218</v>
      </c>
      <c r="C399">
        <v>0</v>
      </c>
      <c r="D399">
        <v>0</v>
      </c>
      <c r="E399" t="s">
        <v>212</v>
      </c>
      <c r="F399" t="s">
        <v>215</v>
      </c>
    </row>
    <row r="400" spans="1:6" x14ac:dyDescent="0.3">
      <c r="A400">
        <v>397</v>
      </c>
      <c r="B400" t="s">
        <v>218</v>
      </c>
      <c r="C400">
        <v>0</v>
      </c>
      <c r="D400">
        <v>0</v>
      </c>
      <c r="E400" t="s">
        <v>212</v>
      </c>
      <c r="F400" t="s">
        <v>215</v>
      </c>
    </row>
    <row r="401" spans="1:6" x14ac:dyDescent="0.3">
      <c r="A401">
        <v>398</v>
      </c>
      <c r="B401" t="s">
        <v>218</v>
      </c>
      <c r="C401">
        <v>0</v>
      </c>
      <c r="D401">
        <v>0</v>
      </c>
      <c r="E401" t="s">
        <v>212</v>
      </c>
      <c r="F401" t="s">
        <v>215</v>
      </c>
    </row>
    <row r="402" spans="1:6" x14ac:dyDescent="0.3">
      <c r="A402">
        <v>399</v>
      </c>
      <c r="B402" t="s">
        <v>218</v>
      </c>
      <c r="C402">
        <v>0</v>
      </c>
      <c r="D402">
        <v>0</v>
      </c>
      <c r="E402" t="s">
        <v>212</v>
      </c>
      <c r="F402" t="s">
        <v>215</v>
      </c>
    </row>
    <row r="403" spans="1:6" x14ac:dyDescent="0.3">
      <c r="A403">
        <v>400</v>
      </c>
      <c r="B403" t="s">
        <v>218</v>
      </c>
      <c r="C403">
        <v>0</v>
      </c>
      <c r="D403">
        <v>0</v>
      </c>
      <c r="E403" t="s">
        <v>212</v>
      </c>
      <c r="F403" t="s">
        <v>215</v>
      </c>
    </row>
    <row r="404" spans="1:6" x14ac:dyDescent="0.3">
      <c r="A404">
        <v>401</v>
      </c>
      <c r="B404" t="s">
        <v>218</v>
      </c>
      <c r="C404">
        <v>0</v>
      </c>
      <c r="D404">
        <v>0</v>
      </c>
      <c r="E404" t="s">
        <v>212</v>
      </c>
      <c r="F404" t="s">
        <v>215</v>
      </c>
    </row>
    <row r="405" spans="1:6" x14ac:dyDescent="0.3">
      <c r="A405">
        <v>402</v>
      </c>
      <c r="B405" t="s">
        <v>218</v>
      </c>
      <c r="C405">
        <v>0</v>
      </c>
      <c r="D405">
        <v>0</v>
      </c>
      <c r="E405" t="s">
        <v>212</v>
      </c>
      <c r="F405" t="s">
        <v>215</v>
      </c>
    </row>
    <row r="406" spans="1:6" x14ac:dyDescent="0.3">
      <c r="A406">
        <v>403</v>
      </c>
      <c r="B406" t="s">
        <v>218</v>
      </c>
      <c r="C406">
        <v>0</v>
      </c>
      <c r="D406">
        <v>0</v>
      </c>
      <c r="E406" t="s">
        <v>212</v>
      </c>
      <c r="F406" t="s">
        <v>215</v>
      </c>
    </row>
    <row r="407" spans="1:6" x14ac:dyDescent="0.3">
      <c r="A407">
        <v>404</v>
      </c>
      <c r="B407" t="s">
        <v>218</v>
      </c>
      <c r="C407">
        <v>0</v>
      </c>
      <c r="D407">
        <v>0</v>
      </c>
      <c r="E407" t="s">
        <v>212</v>
      </c>
      <c r="F407" t="s">
        <v>215</v>
      </c>
    </row>
    <row r="408" spans="1:6" x14ac:dyDescent="0.3">
      <c r="A408">
        <v>405</v>
      </c>
      <c r="B408" t="s">
        <v>218</v>
      </c>
      <c r="C408">
        <v>0</v>
      </c>
      <c r="D408">
        <v>0</v>
      </c>
      <c r="E408" t="s">
        <v>212</v>
      </c>
      <c r="F408" t="s">
        <v>215</v>
      </c>
    </row>
    <row r="409" spans="1:6" x14ac:dyDescent="0.3">
      <c r="A409">
        <v>406</v>
      </c>
      <c r="B409" t="s">
        <v>218</v>
      </c>
      <c r="C409">
        <v>0</v>
      </c>
      <c r="D409">
        <v>0</v>
      </c>
      <c r="E409" t="s">
        <v>212</v>
      </c>
      <c r="F409" t="s">
        <v>215</v>
      </c>
    </row>
    <row r="410" spans="1:6" x14ac:dyDescent="0.3">
      <c r="A410">
        <v>407</v>
      </c>
      <c r="B410" t="s">
        <v>218</v>
      </c>
      <c r="C410">
        <v>0</v>
      </c>
      <c r="D410">
        <v>0</v>
      </c>
      <c r="E410" t="s">
        <v>212</v>
      </c>
      <c r="F410" t="s">
        <v>215</v>
      </c>
    </row>
    <row r="411" spans="1:6" x14ac:dyDescent="0.3">
      <c r="A411">
        <v>408</v>
      </c>
      <c r="B411" t="s">
        <v>218</v>
      </c>
      <c r="C411">
        <v>0</v>
      </c>
      <c r="D411">
        <v>0</v>
      </c>
      <c r="E411" t="s">
        <v>212</v>
      </c>
      <c r="F411" t="s">
        <v>215</v>
      </c>
    </row>
    <row r="412" spans="1:6" x14ac:dyDescent="0.3">
      <c r="A412">
        <v>409</v>
      </c>
      <c r="B412" t="s">
        <v>218</v>
      </c>
      <c r="C412">
        <v>0</v>
      </c>
      <c r="D412">
        <v>0</v>
      </c>
      <c r="E412" t="s">
        <v>212</v>
      </c>
      <c r="F412" t="s">
        <v>215</v>
      </c>
    </row>
    <row r="413" spans="1:6" x14ac:dyDescent="0.3">
      <c r="A413">
        <v>410</v>
      </c>
      <c r="B413" t="s">
        <v>218</v>
      </c>
      <c r="C413">
        <v>0</v>
      </c>
      <c r="D413">
        <v>0</v>
      </c>
      <c r="E413" t="s">
        <v>212</v>
      </c>
      <c r="F413" t="s">
        <v>215</v>
      </c>
    </row>
    <row r="414" spans="1:6" x14ac:dyDescent="0.3">
      <c r="A414">
        <v>411</v>
      </c>
      <c r="B414" t="s">
        <v>218</v>
      </c>
      <c r="C414">
        <v>0</v>
      </c>
      <c r="D414">
        <v>0</v>
      </c>
      <c r="E414" t="s">
        <v>212</v>
      </c>
      <c r="F414" t="s">
        <v>215</v>
      </c>
    </row>
    <row r="415" spans="1:6" x14ac:dyDescent="0.3">
      <c r="A415">
        <v>412</v>
      </c>
      <c r="B415" t="s">
        <v>218</v>
      </c>
      <c r="C415">
        <v>0</v>
      </c>
      <c r="D415">
        <v>0</v>
      </c>
      <c r="E415" t="s">
        <v>212</v>
      </c>
      <c r="F415" t="s">
        <v>215</v>
      </c>
    </row>
    <row r="416" spans="1:6" x14ac:dyDescent="0.3">
      <c r="A416">
        <v>413</v>
      </c>
      <c r="B416" t="s">
        <v>218</v>
      </c>
      <c r="C416">
        <v>0</v>
      </c>
      <c r="D416">
        <v>0</v>
      </c>
      <c r="E416" t="s">
        <v>212</v>
      </c>
      <c r="F416" t="s">
        <v>215</v>
      </c>
    </row>
    <row r="417" spans="1:6" x14ac:dyDescent="0.3">
      <c r="A417">
        <v>414</v>
      </c>
      <c r="B417" t="s">
        <v>218</v>
      </c>
      <c r="C417">
        <v>0</v>
      </c>
      <c r="D417">
        <v>0</v>
      </c>
      <c r="E417" t="s">
        <v>212</v>
      </c>
      <c r="F417" t="s">
        <v>215</v>
      </c>
    </row>
    <row r="418" spans="1:6" x14ac:dyDescent="0.3">
      <c r="A418">
        <v>415</v>
      </c>
      <c r="B418" t="s">
        <v>218</v>
      </c>
      <c r="C418">
        <v>0</v>
      </c>
      <c r="D418">
        <v>0</v>
      </c>
      <c r="E418" t="s">
        <v>212</v>
      </c>
      <c r="F418" t="s">
        <v>215</v>
      </c>
    </row>
    <row r="419" spans="1:6" x14ac:dyDescent="0.3">
      <c r="A419">
        <v>416</v>
      </c>
      <c r="B419" t="s">
        <v>218</v>
      </c>
      <c r="C419">
        <v>0</v>
      </c>
      <c r="D419">
        <v>0</v>
      </c>
      <c r="E419" t="s">
        <v>212</v>
      </c>
      <c r="F419" t="s">
        <v>215</v>
      </c>
    </row>
    <row r="420" spans="1:6" x14ac:dyDescent="0.3">
      <c r="A420">
        <v>417</v>
      </c>
      <c r="B420" t="s">
        <v>218</v>
      </c>
      <c r="C420">
        <v>0</v>
      </c>
      <c r="D420">
        <v>0</v>
      </c>
      <c r="E420" t="s">
        <v>212</v>
      </c>
      <c r="F420" t="s">
        <v>215</v>
      </c>
    </row>
    <row r="421" spans="1:6" x14ac:dyDescent="0.3">
      <c r="A421">
        <v>418</v>
      </c>
      <c r="B421" t="s">
        <v>218</v>
      </c>
      <c r="C421">
        <v>0</v>
      </c>
      <c r="D421">
        <v>0</v>
      </c>
      <c r="E421" t="s">
        <v>212</v>
      </c>
      <c r="F421" t="s">
        <v>215</v>
      </c>
    </row>
    <row r="422" spans="1:6" x14ac:dyDescent="0.3">
      <c r="A422">
        <v>419</v>
      </c>
      <c r="B422" t="s">
        <v>218</v>
      </c>
      <c r="C422">
        <v>0</v>
      </c>
      <c r="D422">
        <v>0</v>
      </c>
      <c r="E422" t="s">
        <v>212</v>
      </c>
      <c r="F422" t="s">
        <v>215</v>
      </c>
    </row>
    <row r="423" spans="1:6" x14ac:dyDescent="0.3">
      <c r="A423">
        <v>420</v>
      </c>
      <c r="B423" t="s">
        <v>218</v>
      </c>
      <c r="C423">
        <v>0</v>
      </c>
      <c r="D423">
        <v>0</v>
      </c>
      <c r="E423" t="s">
        <v>212</v>
      </c>
      <c r="F423" t="s">
        <v>215</v>
      </c>
    </row>
    <row r="424" spans="1:6" x14ac:dyDescent="0.3">
      <c r="A424">
        <v>421</v>
      </c>
      <c r="B424" t="s">
        <v>218</v>
      </c>
      <c r="C424">
        <v>0</v>
      </c>
      <c r="D424">
        <v>0</v>
      </c>
      <c r="E424" t="s">
        <v>212</v>
      </c>
      <c r="F424" t="s">
        <v>215</v>
      </c>
    </row>
    <row r="425" spans="1:6" x14ac:dyDescent="0.3">
      <c r="A425">
        <v>422</v>
      </c>
      <c r="B425" t="s">
        <v>218</v>
      </c>
      <c r="C425">
        <v>0</v>
      </c>
      <c r="D425">
        <v>0</v>
      </c>
      <c r="E425" t="s">
        <v>212</v>
      </c>
      <c r="F425" t="s">
        <v>215</v>
      </c>
    </row>
    <row r="426" spans="1:6" x14ac:dyDescent="0.3">
      <c r="A426">
        <v>423</v>
      </c>
      <c r="B426" t="s">
        <v>218</v>
      </c>
      <c r="C426">
        <v>0</v>
      </c>
      <c r="D426">
        <v>0</v>
      </c>
      <c r="E426" t="s">
        <v>212</v>
      </c>
      <c r="F426" t="s">
        <v>215</v>
      </c>
    </row>
    <row r="427" spans="1:6" x14ac:dyDescent="0.3">
      <c r="A427">
        <v>424</v>
      </c>
      <c r="B427" t="s">
        <v>218</v>
      </c>
      <c r="C427">
        <v>0</v>
      </c>
      <c r="D427">
        <v>0</v>
      </c>
      <c r="E427" t="s">
        <v>212</v>
      </c>
      <c r="F427" t="s">
        <v>215</v>
      </c>
    </row>
    <row r="428" spans="1:6" x14ac:dyDescent="0.3">
      <c r="A428">
        <v>425</v>
      </c>
      <c r="B428" t="s">
        <v>218</v>
      </c>
      <c r="C428">
        <v>0</v>
      </c>
      <c r="D428">
        <v>0</v>
      </c>
      <c r="E428" t="s">
        <v>212</v>
      </c>
      <c r="F428" t="s">
        <v>215</v>
      </c>
    </row>
    <row r="429" spans="1:6" x14ac:dyDescent="0.3">
      <c r="A429">
        <v>426</v>
      </c>
      <c r="B429" t="s">
        <v>218</v>
      </c>
      <c r="C429">
        <v>0</v>
      </c>
      <c r="D429">
        <v>0</v>
      </c>
      <c r="E429" t="s">
        <v>212</v>
      </c>
      <c r="F429" t="s">
        <v>215</v>
      </c>
    </row>
    <row r="430" spans="1:6" x14ac:dyDescent="0.3">
      <c r="A430">
        <v>427</v>
      </c>
      <c r="B430" t="s">
        <v>218</v>
      </c>
      <c r="C430">
        <v>0</v>
      </c>
      <c r="D430">
        <v>0</v>
      </c>
      <c r="E430" t="s">
        <v>212</v>
      </c>
      <c r="F430" t="s">
        <v>215</v>
      </c>
    </row>
    <row r="431" spans="1:6" x14ac:dyDescent="0.3">
      <c r="A431">
        <v>428</v>
      </c>
      <c r="B431" t="s">
        <v>218</v>
      </c>
      <c r="C431">
        <v>0</v>
      </c>
      <c r="D431">
        <v>0</v>
      </c>
      <c r="E431" t="s">
        <v>212</v>
      </c>
      <c r="F431" t="s">
        <v>215</v>
      </c>
    </row>
    <row r="432" spans="1:6" x14ac:dyDescent="0.3">
      <c r="A432">
        <v>429</v>
      </c>
      <c r="B432" t="s">
        <v>218</v>
      </c>
      <c r="C432">
        <v>0</v>
      </c>
      <c r="D432">
        <v>0</v>
      </c>
      <c r="E432" t="s">
        <v>212</v>
      </c>
      <c r="F432" t="s">
        <v>215</v>
      </c>
    </row>
    <row r="433" spans="1:6" x14ac:dyDescent="0.3">
      <c r="A433">
        <v>430</v>
      </c>
      <c r="B433" t="s">
        <v>218</v>
      </c>
      <c r="C433">
        <v>0</v>
      </c>
      <c r="D433">
        <v>0</v>
      </c>
      <c r="E433" t="s">
        <v>212</v>
      </c>
      <c r="F433" t="s">
        <v>215</v>
      </c>
    </row>
    <row r="434" spans="1:6" x14ac:dyDescent="0.3">
      <c r="A434">
        <v>431</v>
      </c>
      <c r="B434" t="s">
        <v>218</v>
      </c>
      <c r="C434">
        <v>0</v>
      </c>
      <c r="D434">
        <v>0</v>
      </c>
      <c r="E434" t="s">
        <v>212</v>
      </c>
      <c r="F434" t="s">
        <v>215</v>
      </c>
    </row>
    <row r="435" spans="1:6" x14ac:dyDescent="0.3">
      <c r="A435">
        <v>432</v>
      </c>
      <c r="B435" t="s">
        <v>218</v>
      </c>
      <c r="C435">
        <v>0</v>
      </c>
      <c r="D435">
        <v>0</v>
      </c>
      <c r="E435" t="s">
        <v>212</v>
      </c>
      <c r="F435" t="s">
        <v>215</v>
      </c>
    </row>
    <row r="436" spans="1:6" x14ac:dyDescent="0.3">
      <c r="A436">
        <v>433</v>
      </c>
      <c r="B436" t="s">
        <v>218</v>
      </c>
      <c r="C436">
        <v>0</v>
      </c>
      <c r="D436">
        <v>0</v>
      </c>
      <c r="E436" t="s">
        <v>212</v>
      </c>
      <c r="F436" t="s">
        <v>215</v>
      </c>
    </row>
    <row r="437" spans="1:6" x14ac:dyDescent="0.3">
      <c r="A437">
        <v>434</v>
      </c>
      <c r="B437" t="s">
        <v>218</v>
      </c>
      <c r="C437">
        <v>0</v>
      </c>
      <c r="D437">
        <v>0</v>
      </c>
      <c r="E437" t="s">
        <v>212</v>
      </c>
      <c r="F437" t="s">
        <v>215</v>
      </c>
    </row>
    <row r="438" spans="1:6" x14ac:dyDescent="0.3">
      <c r="A438">
        <v>435</v>
      </c>
      <c r="B438" t="s">
        <v>218</v>
      </c>
      <c r="C438">
        <v>0</v>
      </c>
      <c r="D438">
        <v>0</v>
      </c>
      <c r="E438" t="s">
        <v>212</v>
      </c>
      <c r="F438" t="s">
        <v>215</v>
      </c>
    </row>
    <row r="439" spans="1:6" x14ac:dyDescent="0.3">
      <c r="A439">
        <v>436</v>
      </c>
      <c r="B439" t="s">
        <v>218</v>
      </c>
      <c r="C439">
        <v>0</v>
      </c>
      <c r="D439">
        <v>0</v>
      </c>
      <c r="E439" t="s">
        <v>212</v>
      </c>
      <c r="F439" t="s">
        <v>215</v>
      </c>
    </row>
    <row r="440" spans="1:6" x14ac:dyDescent="0.3">
      <c r="A440">
        <v>437</v>
      </c>
      <c r="B440" t="s">
        <v>218</v>
      </c>
      <c r="C440">
        <v>0</v>
      </c>
      <c r="D440">
        <v>0</v>
      </c>
      <c r="E440" t="s">
        <v>212</v>
      </c>
      <c r="F440" t="s">
        <v>215</v>
      </c>
    </row>
    <row r="441" spans="1:6" x14ac:dyDescent="0.3">
      <c r="A441">
        <v>438</v>
      </c>
      <c r="B441" t="s">
        <v>218</v>
      </c>
      <c r="C441">
        <v>0</v>
      </c>
      <c r="D441">
        <v>0</v>
      </c>
      <c r="E441" t="s">
        <v>212</v>
      </c>
      <c r="F441" t="s">
        <v>215</v>
      </c>
    </row>
    <row r="442" spans="1:6" x14ac:dyDescent="0.3">
      <c r="A442">
        <v>439</v>
      </c>
      <c r="B442" t="s">
        <v>218</v>
      </c>
      <c r="C442">
        <v>0</v>
      </c>
      <c r="D442">
        <v>0</v>
      </c>
      <c r="E442" t="s">
        <v>212</v>
      </c>
      <c r="F442" t="s">
        <v>215</v>
      </c>
    </row>
    <row r="443" spans="1:6" x14ac:dyDescent="0.3">
      <c r="A443">
        <v>440</v>
      </c>
      <c r="B443" t="s">
        <v>218</v>
      </c>
      <c r="C443">
        <v>0</v>
      </c>
      <c r="D443">
        <v>0</v>
      </c>
      <c r="E443" t="s">
        <v>212</v>
      </c>
      <c r="F443" t="s">
        <v>215</v>
      </c>
    </row>
    <row r="444" spans="1:6" x14ac:dyDescent="0.3">
      <c r="A444">
        <v>441</v>
      </c>
      <c r="B444" t="s">
        <v>218</v>
      </c>
      <c r="C444">
        <v>0</v>
      </c>
      <c r="D444">
        <v>0</v>
      </c>
      <c r="E444" t="s">
        <v>212</v>
      </c>
      <c r="F444" t="s">
        <v>215</v>
      </c>
    </row>
    <row r="445" spans="1:6" x14ac:dyDescent="0.3">
      <c r="A445">
        <v>442</v>
      </c>
      <c r="B445" t="s">
        <v>218</v>
      </c>
      <c r="C445">
        <v>0</v>
      </c>
      <c r="D445">
        <v>0</v>
      </c>
      <c r="E445" t="s">
        <v>212</v>
      </c>
      <c r="F445" t="s">
        <v>215</v>
      </c>
    </row>
    <row r="446" spans="1:6" x14ac:dyDescent="0.3">
      <c r="A446">
        <v>443</v>
      </c>
      <c r="B446" t="s">
        <v>218</v>
      </c>
      <c r="C446">
        <v>0</v>
      </c>
      <c r="D446">
        <v>0</v>
      </c>
      <c r="E446" t="s">
        <v>212</v>
      </c>
      <c r="F446" t="s">
        <v>215</v>
      </c>
    </row>
    <row r="447" spans="1:6" x14ac:dyDescent="0.3">
      <c r="A447">
        <v>444</v>
      </c>
      <c r="B447" t="s">
        <v>218</v>
      </c>
      <c r="C447">
        <v>0</v>
      </c>
      <c r="D447">
        <v>0</v>
      </c>
      <c r="E447" t="s">
        <v>212</v>
      </c>
      <c r="F447" t="s">
        <v>215</v>
      </c>
    </row>
    <row r="448" spans="1:6" x14ac:dyDescent="0.3">
      <c r="A448">
        <v>445</v>
      </c>
      <c r="B448" t="s">
        <v>218</v>
      </c>
      <c r="C448">
        <v>0</v>
      </c>
      <c r="D448">
        <v>0</v>
      </c>
      <c r="E448" t="s">
        <v>212</v>
      </c>
      <c r="F448" t="s">
        <v>215</v>
      </c>
    </row>
    <row r="449" spans="1:6" x14ac:dyDescent="0.3">
      <c r="A449">
        <v>446</v>
      </c>
      <c r="B449" t="s">
        <v>218</v>
      </c>
      <c r="C449">
        <v>0</v>
      </c>
      <c r="D449">
        <v>0</v>
      </c>
      <c r="E449" t="s">
        <v>212</v>
      </c>
      <c r="F449" t="s">
        <v>215</v>
      </c>
    </row>
    <row r="450" spans="1:6" x14ac:dyDescent="0.3">
      <c r="A450">
        <v>447</v>
      </c>
      <c r="B450" t="s">
        <v>218</v>
      </c>
      <c r="C450">
        <v>0</v>
      </c>
      <c r="D450">
        <v>0</v>
      </c>
      <c r="E450" t="s">
        <v>212</v>
      </c>
      <c r="F450" t="s">
        <v>215</v>
      </c>
    </row>
    <row r="451" spans="1:6" x14ac:dyDescent="0.3">
      <c r="A451">
        <v>448</v>
      </c>
      <c r="B451" t="s">
        <v>218</v>
      </c>
      <c r="C451">
        <v>0</v>
      </c>
      <c r="D451">
        <v>0</v>
      </c>
      <c r="E451" t="s">
        <v>212</v>
      </c>
      <c r="F451" t="s">
        <v>215</v>
      </c>
    </row>
    <row r="452" spans="1:6" x14ac:dyDescent="0.3">
      <c r="A452">
        <v>449</v>
      </c>
      <c r="B452" t="s">
        <v>218</v>
      </c>
      <c r="C452">
        <v>0</v>
      </c>
      <c r="D452">
        <v>0</v>
      </c>
      <c r="E452" t="s">
        <v>212</v>
      </c>
      <c r="F452" t="s">
        <v>215</v>
      </c>
    </row>
    <row r="453" spans="1:6" x14ac:dyDescent="0.3">
      <c r="A453">
        <v>450</v>
      </c>
      <c r="B453" t="s">
        <v>218</v>
      </c>
      <c r="C453">
        <v>0</v>
      </c>
      <c r="D453">
        <v>0</v>
      </c>
      <c r="E453" t="s">
        <v>212</v>
      </c>
      <c r="F453" t="s">
        <v>215</v>
      </c>
    </row>
    <row r="454" spans="1:6" x14ac:dyDescent="0.3">
      <c r="A454">
        <v>451</v>
      </c>
      <c r="B454" t="s">
        <v>218</v>
      </c>
      <c r="C454">
        <v>0</v>
      </c>
      <c r="D454">
        <v>0</v>
      </c>
      <c r="E454" t="s">
        <v>212</v>
      </c>
      <c r="F454" t="s">
        <v>215</v>
      </c>
    </row>
    <row r="455" spans="1:6" x14ac:dyDescent="0.3">
      <c r="A455">
        <v>452</v>
      </c>
      <c r="B455" t="s">
        <v>218</v>
      </c>
      <c r="C455">
        <v>0</v>
      </c>
      <c r="D455">
        <v>0</v>
      </c>
      <c r="E455" t="s">
        <v>212</v>
      </c>
      <c r="F455" t="s">
        <v>215</v>
      </c>
    </row>
    <row r="456" spans="1:6" x14ac:dyDescent="0.3">
      <c r="A456">
        <v>453</v>
      </c>
      <c r="B456" t="s">
        <v>218</v>
      </c>
      <c r="C456">
        <v>0</v>
      </c>
      <c r="D456">
        <v>0</v>
      </c>
      <c r="E456" t="s">
        <v>212</v>
      </c>
      <c r="F456" t="s">
        <v>215</v>
      </c>
    </row>
    <row r="457" spans="1:6" x14ac:dyDescent="0.3">
      <c r="A457">
        <v>454</v>
      </c>
      <c r="B457" t="s">
        <v>218</v>
      </c>
      <c r="C457">
        <v>0</v>
      </c>
      <c r="D457">
        <v>0</v>
      </c>
      <c r="E457" t="s">
        <v>212</v>
      </c>
      <c r="F457" t="s">
        <v>215</v>
      </c>
    </row>
    <row r="458" spans="1:6" x14ac:dyDescent="0.3">
      <c r="A458">
        <v>455</v>
      </c>
      <c r="B458" t="s">
        <v>218</v>
      </c>
      <c r="C458">
        <v>0</v>
      </c>
      <c r="D458">
        <v>0</v>
      </c>
      <c r="E458" t="s">
        <v>212</v>
      </c>
      <c r="F458" t="s">
        <v>215</v>
      </c>
    </row>
    <row r="459" spans="1:6" x14ac:dyDescent="0.3">
      <c r="A459">
        <v>456</v>
      </c>
      <c r="B459" t="s">
        <v>218</v>
      </c>
      <c r="C459">
        <v>0</v>
      </c>
      <c r="D459">
        <v>0</v>
      </c>
      <c r="E459" t="s">
        <v>212</v>
      </c>
      <c r="F459" t="s">
        <v>215</v>
      </c>
    </row>
    <row r="460" spans="1:6" x14ac:dyDescent="0.3">
      <c r="A460">
        <v>457</v>
      </c>
      <c r="B460" t="s">
        <v>218</v>
      </c>
      <c r="C460">
        <v>0</v>
      </c>
      <c r="D460">
        <v>0</v>
      </c>
      <c r="E460" t="s">
        <v>212</v>
      </c>
      <c r="F460" t="s">
        <v>215</v>
      </c>
    </row>
    <row r="461" spans="1:6" x14ac:dyDescent="0.3">
      <c r="A461">
        <v>458</v>
      </c>
      <c r="B461" t="s">
        <v>218</v>
      </c>
      <c r="C461">
        <v>0</v>
      </c>
      <c r="D461">
        <v>0</v>
      </c>
      <c r="E461" t="s">
        <v>212</v>
      </c>
      <c r="F461" t="s">
        <v>215</v>
      </c>
    </row>
    <row r="462" spans="1:6" x14ac:dyDescent="0.3">
      <c r="A462">
        <v>459</v>
      </c>
      <c r="B462" t="s">
        <v>218</v>
      </c>
      <c r="C462">
        <v>0</v>
      </c>
      <c r="D462">
        <v>0</v>
      </c>
      <c r="E462" t="s">
        <v>212</v>
      </c>
      <c r="F462" t="s">
        <v>215</v>
      </c>
    </row>
    <row r="463" spans="1:6" x14ac:dyDescent="0.3">
      <c r="A463">
        <v>460</v>
      </c>
      <c r="B463" t="s">
        <v>218</v>
      </c>
      <c r="C463">
        <v>0</v>
      </c>
      <c r="D463">
        <v>0</v>
      </c>
      <c r="E463" t="s">
        <v>212</v>
      </c>
      <c r="F463" t="s">
        <v>215</v>
      </c>
    </row>
    <row r="464" spans="1:6" x14ac:dyDescent="0.3">
      <c r="A464">
        <v>461</v>
      </c>
      <c r="B464" t="s">
        <v>218</v>
      </c>
      <c r="C464">
        <v>0</v>
      </c>
      <c r="D464">
        <v>0</v>
      </c>
      <c r="E464" t="s">
        <v>212</v>
      </c>
      <c r="F464" t="s">
        <v>215</v>
      </c>
    </row>
    <row r="465" spans="1:6" x14ac:dyDescent="0.3">
      <c r="A465">
        <v>462</v>
      </c>
      <c r="B465" t="s">
        <v>218</v>
      </c>
      <c r="C465">
        <v>0</v>
      </c>
      <c r="D465">
        <v>0</v>
      </c>
      <c r="E465" t="s">
        <v>212</v>
      </c>
      <c r="F465" t="s">
        <v>215</v>
      </c>
    </row>
    <row r="466" spans="1:6" x14ac:dyDescent="0.3">
      <c r="A466">
        <v>463</v>
      </c>
      <c r="B466" t="s">
        <v>218</v>
      </c>
      <c r="C466">
        <v>0</v>
      </c>
      <c r="D466">
        <v>0</v>
      </c>
      <c r="E466" t="s">
        <v>212</v>
      </c>
      <c r="F466" t="s">
        <v>215</v>
      </c>
    </row>
    <row r="467" spans="1:6" x14ac:dyDescent="0.3">
      <c r="A467">
        <v>464</v>
      </c>
      <c r="B467" t="s">
        <v>218</v>
      </c>
      <c r="C467">
        <v>0</v>
      </c>
      <c r="D467">
        <v>0</v>
      </c>
      <c r="E467" t="s">
        <v>212</v>
      </c>
      <c r="F467" t="s">
        <v>215</v>
      </c>
    </row>
    <row r="468" spans="1:6" x14ac:dyDescent="0.3">
      <c r="A468">
        <v>465</v>
      </c>
      <c r="B468" t="s">
        <v>218</v>
      </c>
      <c r="C468">
        <v>0</v>
      </c>
      <c r="D468">
        <v>0</v>
      </c>
      <c r="E468" t="s">
        <v>212</v>
      </c>
      <c r="F468" t="s">
        <v>215</v>
      </c>
    </row>
    <row r="469" spans="1:6" x14ac:dyDescent="0.3">
      <c r="A469">
        <v>466</v>
      </c>
      <c r="B469" t="s">
        <v>218</v>
      </c>
      <c r="C469">
        <v>0</v>
      </c>
      <c r="D469">
        <v>0</v>
      </c>
      <c r="E469" t="s">
        <v>212</v>
      </c>
      <c r="F469" t="s">
        <v>215</v>
      </c>
    </row>
    <row r="470" spans="1:6" x14ac:dyDescent="0.3">
      <c r="A470">
        <v>467</v>
      </c>
      <c r="B470" t="s">
        <v>218</v>
      </c>
      <c r="C470">
        <v>0</v>
      </c>
      <c r="D470">
        <v>0</v>
      </c>
      <c r="E470" t="s">
        <v>212</v>
      </c>
      <c r="F470" t="s">
        <v>215</v>
      </c>
    </row>
    <row r="471" spans="1:6" x14ac:dyDescent="0.3">
      <c r="A471">
        <v>468</v>
      </c>
      <c r="B471" t="s">
        <v>218</v>
      </c>
      <c r="C471">
        <v>0</v>
      </c>
      <c r="D471">
        <v>0</v>
      </c>
      <c r="E471" t="s">
        <v>212</v>
      </c>
      <c r="F471" t="s">
        <v>215</v>
      </c>
    </row>
    <row r="472" spans="1:6" x14ac:dyDescent="0.3">
      <c r="A472">
        <v>469</v>
      </c>
      <c r="B472" t="s">
        <v>218</v>
      </c>
      <c r="C472">
        <v>0</v>
      </c>
      <c r="D472">
        <v>0</v>
      </c>
      <c r="E472" t="s">
        <v>212</v>
      </c>
      <c r="F472" t="s">
        <v>215</v>
      </c>
    </row>
    <row r="473" spans="1:6" x14ac:dyDescent="0.3">
      <c r="A473">
        <v>470</v>
      </c>
      <c r="B473" t="s">
        <v>218</v>
      </c>
      <c r="C473">
        <v>0</v>
      </c>
      <c r="D473">
        <v>0</v>
      </c>
      <c r="E473" t="s">
        <v>212</v>
      </c>
      <c r="F473" t="s">
        <v>215</v>
      </c>
    </row>
    <row r="474" spans="1:6" x14ac:dyDescent="0.3">
      <c r="A474">
        <v>471</v>
      </c>
      <c r="B474" t="s">
        <v>218</v>
      </c>
      <c r="C474">
        <v>0</v>
      </c>
      <c r="D474">
        <v>0</v>
      </c>
      <c r="E474" t="s">
        <v>212</v>
      </c>
      <c r="F474" t="s">
        <v>215</v>
      </c>
    </row>
    <row r="475" spans="1:6" x14ac:dyDescent="0.3">
      <c r="A475">
        <v>472</v>
      </c>
      <c r="B475" t="s">
        <v>218</v>
      </c>
      <c r="C475">
        <v>0</v>
      </c>
      <c r="D475">
        <v>0</v>
      </c>
      <c r="E475" t="s">
        <v>212</v>
      </c>
      <c r="F475" t="s">
        <v>215</v>
      </c>
    </row>
    <row r="476" spans="1:6" x14ac:dyDescent="0.3">
      <c r="A476">
        <v>473</v>
      </c>
      <c r="B476" t="s">
        <v>218</v>
      </c>
      <c r="C476">
        <v>0</v>
      </c>
      <c r="D476">
        <v>0</v>
      </c>
      <c r="E476" t="s">
        <v>212</v>
      </c>
      <c r="F476" t="s">
        <v>215</v>
      </c>
    </row>
    <row r="477" spans="1:6" x14ac:dyDescent="0.3">
      <c r="A477">
        <v>474</v>
      </c>
      <c r="B477" t="s">
        <v>218</v>
      </c>
      <c r="C477">
        <v>0</v>
      </c>
      <c r="D477">
        <v>0</v>
      </c>
      <c r="E477" t="s">
        <v>212</v>
      </c>
      <c r="F477" t="s">
        <v>215</v>
      </c>
    </row>
    <row r="478" spans="1:6" x14ac:dyDescent="0.3">
      <c r="A478">
        <v>475</v>
      </c>
      <c r="B478" t="s">
        <v>218</v>
      </c>
      <c r="C478">
        <v>0</v>
      </c>
      <c r="D478">
        <v>0</v>
      </c>
      <c r="E478" t="s">
        <v>212</v>
      </c>
      <c r="F478" t="s">
        <v>215</v>
      </c>
    </row>
    <row r="479" spans="1:6" x14ac:dyDescent="0.3">
      <c r="A479">
        <v>476</v>
      </c>
      <c r="B479" t="s">
        <v>218</v>
      </c>
      <c r="C479">
        <v>0</v>
      </c>
      <c r="D479">
        <v>0</v>
      </c>
      <c r="E479" t="s">
        <v>212</v>
      </c>
      <c r="F479" t="s">
        <v>215</v>
      </c>
    </row>
    <row r="480" spans="1:6" x14ac:dyDescent="0.3">
      <c r="A480">
        <v>477</v>
      </c>
      <c r="B480" t="s">
        <v>218</v>
      </c>
      <c r="C480">
        <v>0</v>
      </c>
      <c r="D480">
        <v>0</v>
      </c>
      <c r="E480" t="s">
        <v>212</v>
      </c>
      <c r="F480" t="s">
        <v>215</v>
      </c>
    </row>
    <row r="481" spans="1:6" x14ac:dyDescent="0.3">
      <c r="A481">
        <v>478</v>
      </c>
      <c r="B481" t="s">
        <v>218</v>
      </c>
      <c r="C481">
        <v>0</v>
      </c>
      <c r="D481">
        <v>0</v>
      </c>
      <c r="E481" t="s">
        <v>212</v>
      </c>
      <c r="F481" t="s">
        <v>215</v>
      </c>
    </row>
    <row r="482" spans="1:6" x14ac:dyDescent="0.3">
      <c r="A482">
        <v>479</v>
      </c>
      <c r="B482" t="s">
        <v>218</v>
      </c>
      <c r="C482">
        <v>0</v>
      </c>
      <c r="D482">
        <v>0</v>
      </c>
      <c r="E482" t="s">
        <v>212</v>
      </c>
      <c r="F482" t="s">
        <v>215</v>
      </c>
    </row>
    <row r="483" spans="1:6" x14ac:dyDescent="0.3">
      <c r="A483">
        <v>480</v>
      </c>
      <c r="B483" t="s">
        <v>218</v>
      </c>
      <c r="C483">
        <v>0</v>
      </c>
      <c r="D483">
        <v>0</v>
      </c>
      <c r="E483" t="s">
        <v>212</v>
      </c>
      <c r="F483" t="s">
        <v>215</v>
      </c>
    </row>
    <row r="484" spans="1:6" x14ac:dyDescent="0.3">
      <c r="A484">
        <v>481</v>
      </c>
      <c r="B484" t="s">
        <v>218</v>
      </c>
      <c r="C484">
        <v>0</v>
      </c>
      <c r="D484">
        <v>0</v>
      </c>
      <c r="E484" t="s">
        <v>212</v>
      </c>
      <c r="F484" t="s">
        <v>215</v>
      </c>
    </row>
    <row r="485" spans="1:6" x14ac:dyDescent="0.3">
      <c r="A485">
        <v>482</v>
      </c>
      <c r="B485" t="s">
        <v>218</v>
      </c>
      <c r="C485">
        <v>0</v>
      </c>
      <c r="D485">
        <v>0</v>
      </c>
      <c r="E485" t="s">
        <v>212</v>
      </c>
      <c r="F485" t="s">
        <v>215</v>
      </c>
    </row>
    <row r="486" spans="1:6" x14ac:dyDescent="0.3">
      <c r="A486">
        <v>483</v>
      </c>
      <c r="B486" t="s">
        <v>218</v>
      </c>
      <c r="C486">
        <v>0</v>
      </c>
      <c r="D486">
        <v>0</v>
      </c>
      <c r="E486" t="s">
        <v>212</v>
      </c>
      <c r="F486" t="s">
        <v>215</v>
      </c>
    </row>
    <row r="487" spans="1:6" x14ac:dyDescent="0.3">
      <c r="A487">
        <v>484</v>
      </c>
      <c r="B487" t="s">
        <v>218</v>
      </c>
      <c r="C487">
        <v>0</v>
      </c>
      <c r="D487">
        <v>0</v>
      </c>
      <c r="E487" t="s">
        <v>212</v>
      </c>
      <c r="F487" t="s">
        <v>215</v>
      </c>
    </row>
    <row r="488" spans="1:6" x14ac:dyDescent="0.3">
      <c r="A488">
        <v>485</v>
      </c>
      <c r="B488" t="s">
        <v>218</v>
      </c>
      <c r="C488">
        <v>0</v>
      </c>
      <c r="D488">
        <v>0</v>
      </c>
      <c r="E488" t="s">
        <v>212</v>
      </c>
      <c r="F488" t="s">
        <v>215</v>
      </c>
    </row>
    <row r="489" spans="1:6" x14ac:dyDescent="0.3">
      <c r="A489">
        <v>486</v>
      </c>
      <c r="B489" t="s">
        <v>218</v>
      </c>
      <c r="C489">
        <v>0</v>
      </c>
      <c r="D489">
        <v>0</v>
      </c>
      <c r="E489" t="s">
        <v>212</v>
      </c>
      <c r="F489" t="s">
        <v>215</v>
      </c>
    </row>
    <row r="490" spans="1:6" x14ac:dyDescent="0.3">
      <c r="A490">
        <v>487</v>
      </c>
      <c r="B490" t="s">
        <v>218</v>
      </c>
      <c r="C490">
        <v>0</v>
      </c>
      <c r="D490">
        <v>0</v>
      </c>
      <c r="E490" t="s">
        <v>212</v>
      </c>
      <c r="F490" t="s">
        <v>215</v>
      </c>
    </row>
    <row r="491" spans="1:6" x14ac:dyDescent="0.3">
      <c r="A491">
        <v>488</v>
      </c>
      <c r="B491" t="s">
        <v>218</v>
      </c>
      <c r="C491">
        <v>0</v>
      </c>
      <c r="D491">
        <v>0</v>
      </c>
      <c r="E491" t="s">
        <v>212</v>
      </c>
      <c r="F491" t="s">
        <v>215</v>
      </c>
    </row>
    <row r="492" spans="1:6" x14ac:dyDescent="0.3">
      <c r="A492">
        <v>489</v>
      </c>
      <c r="B492" t="s">
        <v>218</v>
      </c>
      <c r="C492">
        <v>0</v>
      </c>
      <c r="D492">
        <v>0</v>
      </c>
      <c r="E492" t="s">
        <v>212</v>
      </c>
      <c r="F492" t="s">
        <v>215</v>
      </c>
    </row>
    <row r="493" spans="1:6" x14ac:dyDescent="0.3">
      <c r="A493">
        <v>490</v>
      </c>
      <c r="B493" t="s">
        <v>218</v>
      </c>
      <c r="C493">
        <v>0</v>
      </c>
      <c r="D493">
        <v>0</v>
      </c>
      <c r="E493" t="s">
        <v>212</v>
      </c>
      <c r="F493" t="s">
        <v>215</v>
      </c>
    </row>
    <row r="494" spans="1:6" x14ac:dyDescent="0.3">
      <c r="A494">
        <v>491</v>
      </c>
      <c r="B494" t="s">
        <v>218</v>
      </c>
      <c r="C494">
        <v>0</v>
      </c>
      <c r="D494">
        <v>0</v>
      </c>
      <c r="E494" t="s">
        <v>212</v>
      </c>
      <c r="F494" t="s">
        <v>215</v>
      </c>
    </row>
    <row r="495" spans="1:6" x14ac:dyDescent="0.3">
      <c r="A495">
        <v>492</v>
      </c>
      <c r="B495" t="s">
        <v>218</v>
      </c>
      <c r="C495">
        <v>0</v>
      </c>
      <c r="D495">
        <v>0</v>
      </c>
      <c r="E495" t="s">
        <v>212</v>
      </c>
      <c r="F495" t="s">
        <v>215</v>
      </c>
    </row>
    <row r="496" spans="1:6" x14ac:dyDescent="0.3">
      <c r="A496">
        <v>493</v>
      </c>
      <c r="B496" t="s">
        <v>218</v>
      </c>
      <c r="C496">
        <v>0</v>
      </c>
      <c r="D496">
        <v>0</v>
      </c>
      <c r="E496" t="s">
        <v>212</v>
      </c>
      <c r="F496" t="s">
        <v>215</v>
      </c>
    </row>
    <row r="497" spans="1:6" x14ac:dyDescent="0.3">
      <c r="A497">
        <v>494</v>
      </c>
      <c r="B497" t="s">
        <v>218</v>
      </c>
      <c r="C497">
        <v>0</v>
      </c>
      <c r="D497">
        <v>0</v>
      </c>
      <c r="E497" t="s">
        <v>212</v>
      </c>
      <c r="F497" t="s">
        <v>215</v>
      </c>
    </row>
    <row r="498" spans="1:6" x14ac:dyDescent="0.3">
      <c r="A498">
        <v>495</v>
      </c>
      <c r="B498" t="s">
        <v>218</v>
      </c>
      <c r="C498">
        <v>0</v>
      </c>
      <c r="D498">
        <v>0</v>
      </c>
      <c r="E498" t="s">
        <v>212</v>
      </c>
      <c r="F498" t="s">
        <v>215</v>
      </c>
    </row>
    <row r="499" spans="1:6" x14ac:dyDescent="0.3">
      <c r="A499">
        <v>496</v>
      </c>
      <c r="B499" t="s">
        <v>218</v>
      </c>
      <c r="C499">
        <v>0</v>
      </c>
      <c r="D499">
        <v>0</v>
      </c>
      <c r="E499" t="s">
        <v>212</v>
      </c>
      <c r="F499" t="s">
        <v>215</v>
      </c>
    </row>
    <row r="500" spans="1:6" x14ac:dyDescent="0.3">
      <c r="A500">
        <v>497</v>
      </c>
      <c r="B500" t="s">
        <v>218</v>
      </c>
      <c r="C500">
        <v>0</v>
      </c>
      <c r="D500">
        <v>0</v>
      </c>
      <c r="E500" t="s">
        <v>212</v>
      </c>
      <c r="F500" t="s">
        <v>215</v>
      </c>
    </row>
    <row r="501" spans="1:6" x14ac:dyDescent="0.3">
      <c r="A501">
        <v>498</v>
      </c>
      <c r="B501" t="s">
        <v>218</v>
      </c>
      <c r="C501">
        <v>0</v>
      </c>
      <c r="D501">
        <v>0</v>
      </c>
      <c r="E501" t="s">
        <v>212</v>
      </c>
      <c r="F501" t="s">
        <v>215</v>
      </c>
    </row>
    <row r="502" spans="1:6" x14ac:dyDescent="0.3">
      <c r="A502">
        <v>499</v>
      </c>
      <c r="B502" t="s">
        <v>218</v>
      </c>
      <c r="C502">
        <v>0</v>
      </c>
      <c r="D502">
        <v>0</v>
      </c>
      <c r="E502" t="s">
        <v>212</v>
      </c>
      <c r="F502" t="s">
        <v>215</v>
      </c>
    </row>
    <row r="503" spans="1:6" x14ac:dyDescent="0.3">
      <c r="A503">
        <v>500</v>
      </c>
      <c r="B503" t="s">
        <v>218</v>
      </c>
      <c r="C503">
        <v>0</v>
      </c>
      <c r="D503">
        <v>0</v>
      </c>
      <c r="E503" t="s">
        <v>212</v>
      </c>
      <c r="F503" t="s">
        <v>215</v>
      </c>
    </row>
    <row r="504" spans="1:6" x14ac:dyDescent="0.3">
      <c r="A504">
        <v>501</v>
      </c>
      <c r="B504" t="s">
        <v>218</v>
      </c>
      <c r="C504">
        <v>0</v>
      </c>
      <c r="D504">
        <v>0</v>
      </c>
      <c r="E504" t="s">
        <v>212</v>
      </c>
      <c r="F504" t="s">
        <v>215</v>
      </c>
    </row>
    <row r="505" spans="1:6" x14ac:dyDescent="0.3">
      <c r="A505">
        <v>502</v>
      </c>
      <c r="B505" t="s">
        <v>218</v>
      </c>
      <c r="C505">
        <v>0</v>
      </c>
      <c r="D505">
        <v>0</v>
      </c>
      <c r="E505" t="s">
        <v>212</v>
      </c>
      <c r="F505" t="s">
        <v>215</v>
      </c>
    </row>
    <row r="506" spans="1:6" x14ac:dyDescent="0.3">
      <c r="A506">
        <v>503</v>
      </c>
      <c r="B506" t="s">
        <v>218</v>
      </c>
      <c r="C506">
        <v>0</v>
      </c>
      <c r="D506">
        <v>0</v>
      </c>
      <c r="E506" t="s">
        <v>212</v>
      </c>
      <c r="F506" t="s">
        <v>215</v>
      </c>
    </row>
    <row r="507" spans="1:6" x14ac:dyDescent="0.3">
      <c r="A507">
        <v>504</v>
      </c>
      <c r="B507" t="s">
        <v>218</v>
      </c>
      <c r="C507">
        <v>0</v>
      </c>
      <c r="D507">
        <v>0</v>
      </c>
      <c r="E507" t="s">
        <v>212</v>
      </c>
      <c r="F507" t="s">
        <v>215</v>
      </c>
    </row>
    <row r="508" spans="1:6" x14ac:dyDescent="0.3">
      <c r="A508">
        <v>505</v>
      </c>
      <c r="B508" t="s">
        <v>218</v>
      </c>
      <c r="C508">
        <v>0</v>
      </c>
      <c r="D508">
        <v>0</v>
      </c>
      <c r="E508" t="s">
        <v>212</v>
      </c>
      <c r="F508" t="s">
        <v>215</v>
      </c>
    </row>
    <row r="509" spans="1:6" x14ac:dyDescent="0.3">
      <c r="A509">
        <v>506</v>
      </c>
      <c r="B509" t="s">
        <v>218</v>
      </c>
      <c r="C509">
        <v>0</v>
      </c>
      <c r="D509">
        <v>0</v>
      </c>
      <c r="E509" t="s">
        <v>212</v>
      </c>
      <c r="F509" t="s">
        <v>215</v>
      </c>
    </row>
    <row r="510" spans="1:6" x14ac:dyDescent="0.3">
      <c r="A510">
        <v>507</v>
      </c>
      <c r="B510" t="s">
        <v>218</v>
      </c>
      <c r="C510">
        <v>0</v>
      </c>
      <c r="D510">
        <v>0</v>
      </c>
      <c r="E510" t="s">
        <v>212</v>
      </c>
      <c r="F510" t="s">
        <v>215</v>
      </c>
    </row>
    <row r="511" spans="1:6" x14ac:dyDescent="0.3">
      <c r="A511">
        <v>508</v>
      </c>
      <c r="B511" t="s">
        <v>218</v>
      </c>
      <c r="C511">
        <v>0</v>
      </c>
      <c r="D511">
        <v>0</v>
      </c>
      <c r="E511" t="s">
        <v>212</v>
      </c>
      <c r="F511" t="s">
        <v>215</v>
      </c>
    </row>
    <row r="512" spans="1:6" x14ac:dyDescent="0.3">
      <c r="A512">
        <v>509</v>
      </c>
      <c r="B512" t="s">
        <v>218</v>
      </c>
      <c r="C512">
        <v>0</v>
      </c>
      <c r="D512">
        <v>0</v>
      </c>
      <c r="E512" t="s">
        <v>212</v>
      </c>
      <c r="F512" t="s">
        <v>215</v>
      </c>
    </row>
    <row r="513" spans="1:6" x14ac:dyDescent="0.3">
      <c r="A513">
        <v>510</v>
      </c>
      <c r="B513" t="s">
        <v>218</v>
      </c>
      <c r="C513">
        <v>0</v>
      </c>
      <c r="D513">
        <v>0</v>
      </c>
      <c r="E513" t="s">
        <v>212</v>
      </c>
      <c r="F513" t="s">
        <v>215</v>
      </c>
    </row>
    <row r="514" spans="1:6" x14ac:dyDescent="0.3">
      <c r="A514">
        <v>511</v>
      </c>
      <c r="B514" t="s">
        <v>218</v>
      </c>
      <c r="C514">
        <v>0</v>
      </c>
      <c r="D514">
        <v>0</v>
      </c>
      <c r="E514" t="s">
        <v>212</v>
      </c>
      <c r="F514" t="s">
        <v>215</v>
      </c>
    </row>
    <row r="515" spans="1:6" x14ac:dyDescent="0.3">
      <c r="A515">
        <v>512</v>
      </c>
      <c r="B515" t="s">
        <v>218</v>
      </c>
      <c r="C515">
        <v>0</v>
      </c>
      <c r="D515">
        <v>0</v>
      </c>
      <c r="E515" t="s">
        <v>212</v>
      </c>
      <c r="F515" t="s">
        <v>215</v>
      </c>
    </row>
    <row r="516" spans="1:6" x14ac:dyDescent="0.3">
      <c r="A516">
        <v>513</v>
      </c>
      <c r="B516" t="s">
        <v>218</v>
      </c>
      <c r="C516">
        <v>0</v>
      </c>
      <c r="D516">
        <v>0</v>
      </c>
      <c r="E516" t="s">
        <v>212</v>
      </c>
      <c r="F516" t="s">
        <v>215</v>
      </c>
    </row>
    <row r="517" spans="1:6" x14ac:dyDescent="0.3">
      <c r="A517">
        <v>514</v>
      </c>
      <c r="B517" t="s">
        <v>218</v>
      </c>
      <c r="C517">
        <v>0</v>
      </c>
      <c r="D517">
        <v>0</v>
      </c>
      <c r="E517" t="s">
        <v>212</v>
      </c>
      <c r="F517" t="s">
        <v>215</v>
      </c>
    </row>
    <row r="518" spans="1:6" x14ac:dyDescent="0.3">
      <c r="A518">
        <v>515</v>
      </c>
      <c r="B518" t="s">
        <v>218</v>
      </c>
      <c r="C518">
        <v>0</v>
      </c>
      <c r="D518">
        <v>0</v>
      </c>
      <c r="E518" t="s">
        <v>212</v>
      </c>
      <c r="F518" t="s">
        <v>215</v>
      </c>
    </row>
    <row r="519" spans="1:6" x14ac:dyDescent="0.3">
      <c r="A519">
        <v>516</v>
      </c>
      <c r="B519" t="s">
        <v>218</v>
      </c>
      <c r="C519">
        <v>0</v>
      </c>
      <c r="D519">
        <v>0</v>
      </c>
      <c r="E519" t="s">
        <v>212</v>
      </c>
      <c r="F519" t="s">
        <v>215</v>
      </c>
    </row>
    <row r="520" spans="1:6" x14ac:dyDescent="0.3">
      <c r="A520">
        <v>517</v>
      </c>
      <c r="B520" t="s">
        <v>218</v>
      </c>
      <c r="C520">
        <v>0</v>
      </c>
      <c r="D520">
        <v>0</v>
      </c>
      <c r="E520" t="s">
        <v>212</v>
      </c>
      <c r="F520" t="s">
        <v>215</v>
      </c>
    </row>
    <row r="521" spans="1:6" x14ac:dyDescent="0.3">
      <c r="A521">
        <v>518</v>
      </c>
      <c r="B521" t="s">
        <v>218</v>
      </c>
      <c r="C521">
        <v>0</v>
      </c>
      <c r="D521">
        <v>0</v>
      </c>
      <c r="E521" t="s">
        <v>212</v>
      </c>
      <c r="F521" t="s">
        <v>215</v>
      </c>
    </row>
    <row r="522" spans="1:6" x14ac:dyDescent="0.3">
      <c r="A522">
        <v>519</v>
      </c>
      <c r="B522" t="s">
        <v>218</v>
      </c>
      <c r="C522">
        <v>0</v>
      </c>
      <c r="D522">
        <v>0</v>
      </c>
      <c r="E522" t="s">
        <v>212</v>
      </c>
      <c r="F522" t="s">
        <v>215</v>
      </c>
    </row>
    <row r="523" spans="1:6" x14ac:dyDescent="0.3">
      <c r="A523">
        <v>520</v>
      </c>
      <c r="B523" t="s">
        <v>218</v>
      </c>
      <c r="C523">
        <v>0</v>
      </c>
      <c r="D523">
        <v>0</v>
      </c>
      <c r="E523" t="s">
        <v>212</v>
      </c>
      <c r="F523" t="s">
        <v>215</v>
      </c>
    </row>
    <row r="524" spans="1:6" x14ac:dyDescent="0.3">
      <c r="A524">
        <v>521</v>
      </c>
      <c r="B524" t="s">
        <v>218</v>
      </c>
      <c r="C524">
        <v>0</v>
      </c>
      <c r="D524">
        <v>0</v>
      </c>
      <c r="E524" t="s">
        <v>212</v>
      </c>
      <c r="F524" t="s">
        <v>215</v>
      </c>
    </row>
    <row r="525" spans="1:6" x14ac:dyDescent="0.3">
      <c r="A525">
        <v>522</v>
      </c>
      <c r="B525" t="s">
        <v>218</v>
      </c>
      <c r="C525">
        <v>0</v>
      </c>
      <c r="D525">
        <v>0</v>
      </c>
      <c r="E525" t="s">
        <v>212</v>
      </c>
      <c r="F525" t="s">
        <v>215</v>
      </c>
    </row>
    <row r="526" spans="1:6" x14ac:dyDescent="0.3">
      <c r="A526">
        <v>523</v>
      </c>
      <c r="B526" t="s">
        <v>218</v>
      </c>
      <c r="C526">
        <v>0</v>
      </c>
      <c r="D526">
        <v>0</v>
      </c>
      <c r="E526" t="s">
        <v>212</v>
      </c>
      <c r="F526" t="s">
        <v>215</v>
      </c>
    </row>
    <row r="527" spans="1:6" x14ac:dyDescent="0.3">
      <c r="A527">
        <v>524</v>
      </c>
      <c r="B527" t="s">
        <v>218</v>
      </c>
      <c r="C527">
        <v>0</v>
      </c>
      <c r="D527">
        <v>0</v>
      </c>
      <c r="E527" t="s">
        <v>212</v>
      </c>
      <c r="F527" t="s">
        <v>215</v>
      </c>
    </row>
    <row r="528" spans="1:6" x14ac:dyDescent="0.3">
      <c r="A528">
        <v>525</v>
      </c>
      <c r="B528" t="s">
        <v>218</v>
      </c>
      <c r="C528">
        <v>0</v>
      </c>
      <c r="D528">
        <v>0</v>
      </c>
      <c r="E528" t="s">
        <v>212</v>
      </c>
      <c r="F528" t="s">
        <v>215</v>
      </c>
    </row>
    <row r="529" spans="1:6" x14ac:dyDescent="0.3">
      <c r="A529">
        <v>526</v>
      </c>
      <c r="B529" t="s">
        <v>218</v>
      </c>
      <c r="C529">
        <v>0</v>
      </c>
      <c r="D529">
        <v>0</v>
      </c>
      <c r="E529" t="s">
        <v>212</v>
      </c>
      <c r="F529" t="s">
        <v>215</v>
      </c>
    </row>
    <row r="530" spans="1:6" x14ac:dyDescent="0.3">
      <c r="A530">
        <v>527</v>
      </c>
      <c r="B530" t="s">
        <v>218</v>
      </c>
      <c r="C530">
        <v>0</v>
      </c>
      <c r="D530">
        <v>0</v>
      </c>
      <c r="E530" t="s">
        <v>212</v>
      </c>
      <c r="F530" t="s">
        <v>215</v>
      </c>
    </row>
    <row r="531" spans="1:6" x14ac:dyDescent="0.3">
      <c r="A531">
        <v>528</v>
      </c>
      <c r="B531" t="s">
        <v>218</v>
      </c>
      <c r="C531">
        <v>0</v>
      </c>
      <c r="D531">
        <v>0</v>
      </c>
      <c r="E531" t="s">
        <v>212</v>
      </c>
      <c r="F531" t="s">
        <v>215</v>
      </c>
    </row>
    <row r="532" spans="1:6" x14ac:dyDescent="0.3">
      <c r="A532">
        <v>529</v>
      </c>
      <c r="B532" t="s">
        <v>218</v>
      </c>
      <c r="C532">
        <v>0</v>
      </c>
      <c r="D532">
        <v>0</v>
      </c>
      <c r="E532" t="s">
        <v>212</v>
      </c>
      <c r="F532" t="s">
        <v>215</v>
      </c>
    </row>
    <row r="533" spans="1:6" x14ac:dyDescent="0.3">
      <c r="A533">
        <v>530</v>
      </c>
      <c r="B533" t="s">
        <v>218</v>
      </c>
      <c r="C533">
        <v>0</v>
      </c>
      <c r="D533">
        <v>0</v>
      </c>
      <c r="E533" t="s">
        <v>212</v>
      </c>
      <c r="F533" t="s">
        <v>215</v>
      </c>
    </row>
    <row r="534" spans="1:6" x14ac:dyDescent="0.3">
      <c r="A534">
        <v>531</v>
      </c>
      <c r="B534" t="s">
        <v>218</v>
      </c>
      <c r="C534">
        <v>0</v>
      </c>
      <c r="D534">
        <v>0</v>
      </c>
      <c r="E534" t="s">
        <v>212</v>
      </c>
      <c r="F534" t="s">
        <v>215</v>
      </c>
    </row>
    <row r="535" spans="1:6" x14ac:dyDescent="0.3">
      <c r="A535">
        <v>532</v>
      </c>
      <c r="B535" t="s">
        <v>218</v>
      </c>
      <c r="C535">
        <v>0</v>
      </c>
      <c r="D535">
        <v>0</v>
      </c>
      <c r="E535" t="s">
        <v>212</v>
      </c>
      <c r="F535" t="s">
        <v>215</v>
      </c>
    </row>
    <row r="536" spans="1:6" x14ac:dyDescent="0.3">
      <c r="A536">
        <v>533</v>
      </c>
      <c r="B536" t="s">
        <v>218</v>
      </c>
      <c r="C536">
        <v>0</v>
      </c>
      <c r="D536">
        <v>0</v>
      </c>
      <c r="E536" t="s">
        <v>212</v>
      </c>
      <c r="F536" t="s">
        <v>215</v>
      </c>
    </row>
    <row r="537" spans="1:6" x14ac:dyDescent="0.3">
      <c r="A537">
        <v>534</v>
      </c>
      <c r="B537" t="s">
        <v>218</v>
      </c>
      <c r="C537">
        <v>0</v>
      </c>
      <c r="D537">
        <v>0</v>
      </c>
      <c r="E537" t="s">
        <v>212</v>
      </c>
      <c r="F537" t="s">
        <v>215</v>
      </c>
    </row>
    <row r="538" spans="1:6" x14ac:dyDescent="0.3">
      <c r="A538">
        <v>535</v>
      </c>
      <c r="B538" t="s">
        <v>218</v>
      </c>
      <c r="C538">
        <v>0</v>
      </c>
      <c r="D538">
        <v>0</v>
      </c>
      <c r="E538" t="s">
        <v>212</v>
      </c>
      <c r="F538" t="s">
        <v>215</v>
      </c>
    </row>
    <row r="539" spans="1:6" x14ac:dyDescent="0.3">
      <c r="A539">
        <v>536</v>
      </c>
      <c r="B539" t="s">
        <v>218</v>
      </c>
      <c r="C539">
        <v>0</v>
      </c>
      <c r="D539">
        <v>0</v>
      </c>
      <c r="E539" t="s">
        <v>212</v>
      </c>
      <c r="F539" t="s">
        <v>215</v>
      </c>
    </row>
    <row r="540" spans="1:6" x14ac:dyDescent="0.3">
      <c r="A540">
        <v>537</v>
      </c>
      <c r="B540" t="s">
        <v>218</v>
      </c>
      <c r="C540">
        <v>0</v>
      </c>
      <c r="D540">
        <v>0</v>
      </c>
      <c r="E540" t="s">
        <v>212</v>
      </c>
      <c r="F540" t="s">
        <v>215</v>
      </c>
    </row>
    <row r="541" spans="1:6" x14ac:dyDescent="0.3">
      <c r="A541">
        <v>538</v>
      </c>
      <c r="B541" t="s">
        <v>218</v>
      </c>
      <c r="C541">
        <v>0</v>
      </c>
      <c r="D541">
        <v>0</v>
      </c>
      <c r="E541" t="s">
        <v>212</v>
      </c>
      <c r="F541" t="s">
        <v>215</v>
      </c>
    </row>
    <row r="542" spans="1:6" x14ac:dyDescent="0.3">
      <c r="A542">
        <v>539</v>
      </c>
      <c r="B542" t="s">
        <v>218</v>
      </c>
      <c r="C542">
        <v>0</v>
      </c>
      <c r="D542">
        <v>0</v>
      </c>
      <c r="E542" t="s">
        <v>212</v>
      </c>
      <c r="F542" t="s">
        <v>215</v>
      </c>
    </row>
    <row r="543" spans="1:6" x14ac:dyDescent="0.3">
      <c r="A543">
        <v>540</v>
      </c>
      <c r="B543" t="s">
        <v>218</v>
      </c>
      <c r="C543">
        <v>0</v>
      </c>
      <c r="D543">
        <v>0</v>
      </c>
      <c r="E543" t="s">
        <v>212</v>
      </c>
      <c r="F543" t="s">
        <v>215</v>
      </c>
    </row>
    <row r="544" spans="1:6" x14ac:dyDescent="0.3">
      <c r="A544">
        <v>541</v>
      </c>
      <c r="B544" t="s">
        <v>218</v>
      </c>
      <c r="C544">
        <v>0</v>
      </c>
      <c r="D544">
        <v>0</v>
      </c>
      <c r="E544" t="s">
        <v>212</v>
      </c>
      <c r="F544" t="s">
        <v>215</v>
      </c>
    </row>
    <row r="545" spans="1:6" x14ac:dyDescent="0.3">
      <c r="A545">
        <v>542</v>
      </c>
      <c r="B545" t="s">
        <v>218</v>
      </c>
      <c r="C545">
        <v>0</v>
      </c>
      <c r="D545">
        <v>0</v>
      </c>
      <c r="E545" t="s">
        <v>212</v>
      </c>
      <c r="F545" t="s">
        <v>215</v>
      </c>
    </row>
    <row r="546" spans="1:6" x14ac:dyDescent="0.3">
      <c r="A546">
        <v>543</v>
      </c>
      <c r="B546" t="s">
        <v>218</v>
      </c>
      <c r="C546">
        <v>0</v>
      </c>
      <c r="D546">
        <v>0</v>
      </c>
      <c r="E546" t="s">
        <v>212</v>
      </c>
      <c r="F546" t="s">
        <v>215</v>
      </c>
    </row>
    <row r="547" spans="1:6" x14ac:dyDescent="0.3">
      <c r="A547">
        <v>544</v>
      </c>
      <c r="B547" t="s">
        <v>218</v>
      </c>
      <c r="C547">
        <v>0</v>
      </c>
      <c r="D547">
        <v>0</v>
      </c>
      <c r="E547" t="s">
        <v>212</v>
      </c>
      <c r="F547" t="s">
        <v>215</v>
      </c>
    </row>
    <row r="548" spans="1:6" x14ac:dyDescent="0.3">
      <c r="A548">
        <v>545</v>
      </c>
      <c r="B548" t="s">
        <v>218</v>
      </c>
      <c r="C548">
        <v>0</v>
      </c>
      <c r="D548">
        <v>0</v>
      </c>
      <c r="E548" t="s">
        <v>212</v>
      </c>
      <c r="F548" t="s">
        <v>215</v>
      </c>
    </row>
    <row r="549" spans="1:6" x14ac:dyDescent="0.3">
      <c r="A549">
        <v>546</v>
      </c>
      <c r="B549" t="s">
        <v>218</v>
      </c>
      <c r="C549">
        <v>0</v>
      </c>
      <c r="D549">
        <v>0</v>
      </c>
      <c r="E549" t="s">
        <v>212</v>
      </c>
      <c r="F549" t="s">
        <v>215</v>
      </c>
    </row>
    <row r="550" spans="1:6" x14ac:dyDescent="0.3">
      <c r="A550">
        <v>547</v>
      </c>
      <c r="B550" t="s">
        <v>218</v>
      </c>
      <c r="C550">
        <v>0</v>
      </c>
      <c r="D550">
        <v>0</v>
      </c>
      <c r="E550" t="s">
        <v>212</v>
      </c>
      <c r="F550" t="s">
        <v>215</v>
      </c>
    </row>
    <row r="551" spans="1:6" x14ac:dyDescent="0.3">
      <c r="A551">
        <v>548</v>
      </c>
      <c r="B551" t="s">
        <v>218</v>
      </c>
      <c r="C551">
        <v>0</v>
      </c>
      <c r="D551">
        <v>0</v>
      </c>
      <c r="E551" t="s">
        <v>212</v>
      </c>
      <c r="F551" t="s">
        <v>215</v>
      </c>
    </row>
    <row r="552" spans="1:6" x14ac:dyDescent="0.3">
      <c r="A552">
        <v>549</v>
      </c>
      <c r="B552" t="s">
        <v>218</v>
      </c>
      <c r="C552">
        <v>0</v>
      </c>
      <c r="D552">
        <v>0</v>
      </c>
      <c r="E552" t="s">
        <v>212</v>
      </c>
      <c r="F552" t="s">
        <v>215</v>
      </c>
    </row>
    <row r="553" spans="1:6" x14ac:dyDescent="0.3">
      <c r="A553">
        <v>550</v>
      </c>
      <c r="B553" t="s">
        <v>218</v>
      </c>
      <c r="C553">
        <v>0</v>
      </c>
      <c r="D553">
        <v>0</v>
      </c>
      <c r="E553" t="s">
        <v>212</v>
      </c>
      <c r="F553" t="s">
        <v>215</v>
      </c>
    </row>
    <row r="554" spans="1:6" x14ac:dyDescent="0.3">
      <c r="A554">
        <v>551</v>
      </c>
      <c r="B554" t="s">
        <v>218</v>
      </c>
      <c r="C554">
        <v>0</v>
      </c>
      <c r="D554">
        <v>0</v>
      </c>
      <c r="E554" t="s">
        <v>212</v>
      </c>
      <c r="F554" t="s">
        <v>215</v>
      </c>
    </row>
    <row r="555" spans="1:6" x14ac:dyDescent="0.3">
      <c r="A555">
        <v>552</v>
      </c>
      <c r="B555" t="s">
        <v>218</v>
      </c>
      <c r="C555">
        <v>0</v>
      </c>
      <c r="D555">
        <v>0</v>
      </c>
      <c r="E555" t="s">
        <v>212</v>
      </c>
      <c r="F555" t="s">
        <v>215</v>
      </c>
    </row>
    <row r="556" spans="1:6" x14ac:dyDescent="0.3">
      <c r="A556">
        <v>553</v>
      </c>
      <c r="B556" t="s">
        <v>218</v>
      </c>
      <c r="C556">
        <v>0</v>
      </c>
      <c r="D556">
        <v>0</v>
      </c>
      <c r="E556" t="s">
        <v>212</v>
      </c>
      <c r="F556" t="s">
        <v>215</v>
      </c>
    </row>
    <row r="557" spans="1:6" x14ac:dyDescent="0.3">
      <c r="A557">
        <v>554</v>
      </c>
      <c r="B557" t="s">
        <v>218</v>
      </c>
      <c r="C557">
        <v>0</v>
      </c>
      <c r="D557">
        <v>0</v>
      </c>
      <c r="E557" t="s">
        <v>212</v>
      </c>
      <c r="F557" t="s">
        <v>215</v>
      </c>
    </row>
    <row r="558" spans="1:6" x14ac:dyDescent="0.3">
      <c r="A558">
        <v>555</v>
      </c>
      <c r="B558" t="s">
        <v>218</v>
      </c>
      <c r="C558">
        <v>0</v>
      </c>
      <c r="D558">
        <v>0</v>
      </c>
      <c r="E558" t="s">
        <v>212</v>
      </c>
      <c r="F558" t="s">
        <v>215</v>
      </c>
    </row>
    <row r="559" spans="1:6" x14ac:dyDescent="0.3">
      <c r="A559">
        <v>556</v>
      </c>
      <c r="B559" t="s">
        <v>218</v>
      </c>
      <c r="C559">
        <v>0</v>
      </c>
      <c r="D559">
        <v>0</v>
      </c>
      <c r="E559" t="s">
        <v>212</v>
      </c>
      <c r="F559" t="s">
        <v>215</v>
      </c>
    </row>
    <row r="560" spans="1:6" x14ac:dyDescent="0.3">
      <c r="A560">
        <v>557</v>
      </c>
      <c r="B560" t="s">
        <v>218</v>
      </c>
      <c r="C560">
        <v>0</v>
      </c>
      <c r="D560">
        <v>0</v>
      </c>
      <c r="E560" t="s">
        <v>212</v>
      </c>
      <c r="F560" t="s">
        <v>215</v>
      </c>
    </row>
    <row r="561" spans="1:6" x14ac:dyDescent="0.3">
      <c r="A561">
        <v>558</v>
      </c>
      <c r="B561" t="s">
        <v>218</v>
      </c>
      <c r="C561">
        <v>0</v>
      </c>
      <c r="D561">
        <v>0</v>
      </c>
      <c r="E561" t="s">
        <v>212</v>
      </c>
      <c r="F561" t="s">
        <v>215</v>
      </c>
    </row>
    <row r="562" spans="1:6" x14ac:dyDescent="0.3">
      <c r="A562">
        <v>559</v>
      </c>
      <c r="B562" t="s">
        <v>218</v>
      </c>
      <c r="C562">
        <v>0</v>
      </c>
      <c r="D562">
        <v>0</v>
      </c>
      <c r="E562" t="s">
        <v>212</v>
      </c>
      <c r="F562" t="s">
        <v>215</v>
      </c>
    </row>
    <row r="563" spans="1:6" x14ac:dyDescent="0.3">
      <c r="A563">
        <v>560</v>
      </c>
      <c r="B563" t="s">
        <v>218</v>
      </c>
      <c r="C563">
        <v>0</v>
      </c>
      <c r="D563">
        <v>0</v>
      </c>
      <c r="E563" t="s">
        <v>212</v>
      </c>
      <c r="F563" t="s">
        <v>215</v>
      </c>
    </row>
    <row r="564" spans="1:6" x14ac:dyDescent="0.3">
      <c r="A564">
        <v>561</v>
      </c>
      <c r="B564" t="s">
        <v>218</v>
      </c>
      <c r="C564">
        <v>0</v>
      </c>
      <c r="D564">
        <v>0</v>
      </c>
      <c r="E564" t="s">
        <v>212</v>
      </c>
      <c r="F564" t="s">
        <v>215</v>
      </c>
    </row>
    <row r="565" spans="1:6" x14ac:dyDescent="0.3">
      <c r="A565">
        <v>562</v>
      </c>
      <c r="B565" t="s">
        <v>218</v>
      </c>
      <c r="C565">
        <v>0</v>
      </c>
      <c r="D565">
        <v>0</v>
      </c>
      <c r="E565" t="s">
        <v>212</v>
      </c>
      <c r="F565" t="s">
        <v>215</v>
      </c>
    </row>
    <row r="566" spans="1:6" x14ac:dyDescent="0.3">
      <c r="A566">
        <v>563</v>
      </c>
      <c r="B566" t="s">
        <v>218</v>
      </c>
      <c r="C566">
        <v>0</v>
      </c>
      <c r="D566">
        <v>0</v>
      </c>
      <c r="E566" t="s">
        <v>212</v>
      </c>
      <c r="F566" t="s">
        <v>215</v>
      </c>
    </row>
    <row r="567" spans="1:6" x14ac:dyDescent="0.3">
      <c r="A567">
        <v>564</v>
      </c>
      <c r="B567" t="s">
        <v>218</v>
      </c>
      <c r="C567">
        <v>0</v>
      </c>
      <c r="D567">
        <v>0</v>
      </c>
      <c r="E567" t="s">
        <v>212</v>
      </c>
      <c r="F567" t="s">
        <v>215</v>
      </c>
    </row>
    <row r="568" spans="1:6" x14ac:dyDescent="0.3">
      <c r="A568">
        <v>565</v>
      </c>
      <c r="B568" t="s">
        <v>218</v>
      </c>
      <c r="C568">
        <v>0</v>
      </c>
      <c r="D568">
        <v>0</v>
      </c>
      <c r="E568" t="s">
        <v>212</v>
      </c>
      <c r="F568" t="s">
        <v>215</v>
      </c>
    </row>
    <row r="569" spans="1:6" x14ac:dyDescent="0.3">
      <c r="A569">
        <v>566</v>
      </c>
      <c r="B569" t="s">
        <v>218</v>
      </c>
      <c r="C569">
        <v>0</v>
      </c>
      <c r="D569">
        <v>0</v>
      </c>
      <c r="E569" t="s">
        <v>212</v>
      </c>
      <c r="F569" t="s">
        <v>215</v>
      </c>
    </row>
    <row r="570" spans="1:6" x14ac:dyDescent="0.3">
      <c r="A570">
        <v>567</v>
      </c>
      <c r="B570" t="s">
        <v>218</v>
      </c>
      <c r="C570">
        <v>0</v>
      </c>
      <c r="D570">
        <v>0</v>
      </c>
      <c r="E570" t="s">
        <v>212</v>
      </c>
      <c r="F570" t="s">
        <v>215</v>
      </c>
    </row>
    <row r="571" spans="1:6" x14ac:dyDescent="0.3">
      <c r="A571">
        <v>568</v>
      </c>
      <c r="B571" t="s">
        <v>218</v>
      </c>
      <c r="C571">
        <v>0</v>
      </c>
      <c r="D571">
        <v>0</v>
      </c>
      <c r="E571" t="s">
        <v>212</v>
      </c>
      <c r="F571" t="s">
        <v>215</v>
      </c>
    </row>
    <row r="572" spans="1:6" x14ac:dyDescent="0.3">
      <c r="A572">
        <v>569</v>
      </c>
      <c r="B572" t="s">
        <v>218</v>
      </c>
      <c r="C572">
        <v>0</v>
      </c>
      <c r="D572">
        <v>0</v>
      </c>
      <c r="E572" t="s">
        <v>212</v>
      </c>
      <c r="F572" t="s">
        <v>215</v>
      </c>
    </row>
    <row r="573" spans="1:6" x14ac:dyDescent="0.3">
      <c r="A573">
        <v>570</v>
      </c>
      <c r="B573" t="s">
        <v>218</v>
      </c>
      <c r="C573">
        <v>0</v>
      </c>
      <c r="D573">
        <v>0</v>
      </c>
      <c r="E573" t="s">
        <v>212</v>
      </c>
      <c r="F573" t="s">
        <v>215</v>
      </c>
    </row>
    <row r="574" spans="1:6" x14ac:dyDescent="0.3">
      <c r="A574">
        <v>571</v>
      </c>
      <c r="B574" t="s">
        <v>218</v>
      </c>
      <c r="C574">
        <v>0</v>
      </c>
      <c r="D574">
        <v>0</v>
      </c>
      <c r="E574" t="s">
        <v>212</v>
      </c>
      <c r="F574" t="s">
        <v>215</v>
      </c>
    </row>
    <row r="575" spans="1:6" x14ac:dyDescent="0.3">
      <c r="A575">
        <v>572</v>
      </c>
      <c r="B575" t="s">
        <v>218</v>
      </c>
      <c r="C575">
        <v>0</v>
      </c>
      <c r="D575">
        <v>0</v>
      </c>
      <c r="E575" t="s">
        <v>212</v>
      </c>
      <c r="F575" t="s">
        <v>215</v>
      </c>
    </row>
    <row r="576" spans="1:6" x14ac:dyDescent="0.3">
      <c r="A576">
        <v>573</v>
      </c>
      <c r="B576" t="s">
        <v>218</v>
      </c>
      <c r="C576">
        <v>0</v>
      </c>
      <c r="D576">
        <v>0</v>
      </c>
      <c r="E576" t="s">
        <v>212</v>
      </c>
      <c r="F576" t="s">
        <v>215</v>
      </c>
    </row>
    <row r="577" spans="1:6" x14ac:dyDescent="0.3">
      <c r="A577">
        <v>574</v>
      </c>
      <c r="B577" t="s">
        <v>218</v>
      </c>
      <c r="C577">
        <v>0</v>
      </c>
      <c r="D577">
        <v>0</v>
      </c>
      <c r="E577" t="s">
        <v>212</v>
      </c>
      <c r="F577" t="s">
        <v>215</v>
      </c>
    </row>
    <row r="578" spans="1:6" x14ac:dyDescent="0.3">
      <c r="A578">
        <v>575</v>
      </c>
      <c r="B578" t="s">
        <v>218</v>
      </c>
      <c r="C578">
        <v>0</v>
      </c>
      <c r="D578">
        <v>0</v>
      </c>
      <c r="E578" t="s">
        <v>212</v>
      </c>
      <c r="F578" t="s">
        <v>215</v>
      </c>
    </row>
    <row r="579" spans="1:6" x14ac:dyDescent="0.3">
      <c r="A579">
        <v>576</v>
      </c>
      <c r="B579" t="s">
        <v>218</v>
      </c>
      <c r="C579">
        <v>0</v>
      </c>
      <c r="D579">
        <v>0</v>
      </c>
      <c r="E579" t="s">
        <v>212</v>
      </c>
      <c r="F579" t="s">
        <v>215</v>
      </c>
    </row>
    <row r="580" spans="1:6" x14ac:dyDescent="0.3">
      <c r="A580">
        <v>577</v>
      </c>
      <c r="B580" t="s">
        <v>218</v>
      </c>
      <c r="C580">
        <v>0</v>
      </c>
      <c r="D580">
        <v>0</v>
      </c>
      <c r="E580" t="s">
        <v>212</v>
      </c>
      <c r="F580" t="s">
        <v>215</v>
      </c>
    </row>
    <row r="581" spans="1:6" x14ac:dyDescent="0.3">
      <c r="A581">
        <v>578</v>
      </c>
      <c r="B581" t="s">
        <v>218</v>
      </c>
      <c r="C581">
        <v>0</v>
      </c>
      <c r="D581">
        <v>0</v>
      </c>
      <c r="E581" t="s">
        <v>212</v>
      </c>
      <c r="F581" t="s">
        <v>215</v>
      </c>
    </row>
    <row r="582" spans="1:6" x14ac:dyDescent="0.3">
      <c r="A582">
        <v>579</v>
      </c>
      <c r="B582" t="s">
        <v>218</v>
      </c>
      <c r="C582">
        <v>0</v>
      </c>
      <c r="D582">
        <v>0</v>
      </c>
      <c r="E582" t="s">
        <v>212</v>
      </c>
      <c r="F582" t="s">
        <v>215</v>
      </c>
    </row>
    <row r="583" spans="1:6" x14ac:dyDescent="0.3">
      <c r="A583">
        <v>580</v>
      </c>
      <c r="B583" t="s">
        <v>218</v>
      </c>
      <c r="C583">
        <v>0</v>
      </c>
      <c r="D583">
        <v>0</v>
      </c>
      <c r="E583" t="s">
        <v>212</v>
      </c>
      <c r="F583" t="s">
        <v>215</v>
      </c>
    </row>
    <row r="584" spans="1:6" x14ac:dyDescent="0.3">
      <c r="A584">
        <v>581</v>
      </c>
      <c r="B584" t="s">
        <v>218</v>
      </c>
      <c r="C584">
        <v>0</v>
      </c>
      <c r="D584">
        <v>0</v>
      </c>
      <c r="E584" t="s">
        <v>212</v>
      </c>
      <c r="F584" t="s">
        <v>215</v>
      </c>
    </row>
    <row r="585" spans="1:6" x14ac:dyDescent="0.3">
      <c r="A585">
        <v>582</v>
      </c>
      <c r="B585" t="s">
        <v>218</v>
      </c>
      <c r="C585">
        <v>0</v>
      </c>
      <c r="D585">
        <v>0</v>
      </c>
      <c r="E585" t="s">
        <v>212</v>
      </c>
      <c r="F585" t="s">
        <v>215</v>
      </c>
    </row>
    <row r="586" spans="1:6" x14ac:dyDescent="0.3">
      <c r="A586">
        <v>583</v>
      </c>
      <c r="B586" t="s">
        <v>218</v>
      </c>
      <c r="C586">
        <v>0</v>
      </c>
      <c r="D586">
        <v>0</v>
      </c>
      <c r="E586" t="s">
        <v>212</v>
      </c>
      <c r="F586" t="s">
        <v>215</v>
      </c>
    </row>
    <row r="587" spans="1:6" x14ac:dyDescent="0.3">
      <c r="A587">
        <v>584</v>
      </c>
      <c r="B587" t="s">
        <v>218</v>
      </c>
      <c r="C587">
        <v>0</v>
      </c>
      <c r="D587">
        <v>0</v>
      </c>
      <c r="E587" t="s">
        <v>212</v>
      </c>
      <c r="F587" t="s">
        <v>215</v>
      </c>
    </row>
    <row r="588" spans="1:6" x14ac:dyDescent="0.3">
      <c r="A588">
        <v>585</v>
      </c>
      <c r="B588" t="s">
        <v>218</v>
      </c>
      <c r="C588">
        <v>0</v>
      </c>
      <c r="D588">
        <v>0</v>
      </c>
      <c r="E588" t="s">
        <v>212</v>
      </c>
      <c r="F588" t="s">
        <v>215</v>
      </c>
    </row>
    <row r="589" spans="1:6" x14ac:dyDescent="0.3">
      <c r="A589">
        <v>586</v>
      </c>
      <c r="B589" t="s">
        <v>218</v>
      </c>
      <c r="C589">
        <v>0</v>
      </c>
      <c r="D589">
        <v>0</v>
      </c>
      <c r="E589" t="s">
        <v>212</v>
      </c>
      <c r="F589" t="s">
        <v>215</v>
      </c>
    </row>
    <row r="590" spans="1:6" x14ac:dyDescent="0.3">
      <c r="A590">
        <v>587</v>
      </c>
      <c r="B590" t="s">
        <v>218</v>
      </c>
      <c r="C590">
        <v>0</v>
      </c>
      <c r="D590">
        <v>0</v>
      </c>
      <c r="E590" t="s">
        <v>212</v>
      </c>
      <c r="F590" t="s">
        <v>215</v>
      </c>
    </row>
    <row r="591" spans="1:6" x14ac:dyDescent="0.3">
      <c r="A591">
        <v>588</v>
      </c>
      <c r="B591" t="s">
        <v>218</v>
      </c>
      <c r="C591">
        <v>0</v>
      </c>
      <c r="D591">
        <v>0</v>
      </c>
      <c r="E591" t="s">
        <v>212</v>
      </c>
      <c r="F591" t="s">
        <v>215</v>
      </c>
    </row>
    <row r="592" spans="1:6" x14ac:dyDescent="0.3">
      <c r="A592">
        <v>589</v>
      </c>
      <c r="B592" t="s">
        <v>218</v>
      </c>
      <c r="C592">
        <v>0</v>
      </c>
      <c r="D592">
        <v>0</v>
      </c>
      <c r="E592" t="s">
        <v>212</v>
      </c>
      <c r="F592" t="s">
        <v>215</v>
      </c>
    </row>
    <row r="593" spans="1:6" x14ac:dyDescent="0.3">
      <c r="A593">
        <v>590</v>
      </c>
      <c r="B593" t="s">
        <v>218</v>
      </c>
      <c r="C593">
        <v>0</v>
      </c>
      <c r="D593">
        <v>0</v>
      </c>
      <c r="E593" t="s">
        <v>212</v>
      </c>
      <c r="F593" t="s">
        <v>215</v>
      </c>
    </row>
    <row r="594" spans="1:6" x14ac:dyDescent="0.3">
      <c r="A594">
        <v>591</v>
      </c>
      <c r="B594" t="s">
        <v>218</v>
      </c>
      <c r="C594">
        <v>0</v>
      </c>
      <c r="D594">
        <v>0</v>
      </c>
      <c r="E594" t="s">
        <v>212</v>
      </c>
      <c r="F594" t="s">
        <v>215</v>
      </c>
    </row>
    <row r="595" spans="1:6" x14ac:dyDescent="0.3">
      <c r="A595">
        <v>592</v>
      </c>
      <c r="B595" t="s">
        <v>218</v>
      </c>
      <c r="C595">
        <v>0</v>
      </c>
      <c r="D595">
        <v>0</v>
      </c>
      <c r="E595" t="s">
        <v>212</v>
      </c>
      <c r="F595" t="s">
        <v>215</v>
      </c>
    </row>
    <row r="596" spans="1:6" x14ac:dyDescent="0.3">
      <c r="A596">
        <v>593</v>
      </c>
      <c r="B596" t="s">
        <v>218</v>
      </c>
      <c r="C596">
        <v>0</v>
      </c>
      <c r="D596">
        <v>0</v>
      </c>
      <c r="E596" t="s">
        <v>212</v>
      </c>
      <c r="F596" t="s">
        <v>215</v>
      </c>
    </row>
    <row r="597" spans="1:6" x14ac:dyDescent="0.3">
      <c r="A597">
        <v>594</v>
      </c>
      <c r="B597" t="s">
        <v>218</v>
      </c>
      <c r="C597">
        <v>0</v>
      </c>
      <c r="D597">
        <v>0</v>
      </c>
      <c r="E597" t="s">
        <v>212</v>
      </c>
      <c r="F597" t="s">
        <v>215</v>
      </c>
    </row>
    <row r="598" spans="1:6" x14ac:dyDescent="0.3">
      <c r="A598">
        <v>595</v>
      </c>
      <c r="B598" t="s">
        <v>218</v>
      </c>
      <c r="C598">
        <v>0</v>
      </c>
      <c r="D598">
        <v>0</v>
      </c>
      <c r="E598" t="s">
        <v>212</v>
      </c>
      <c r="F598" t="s">
        <v>215</v>
      </c>
    </row>
    <row r="599" spans="1:6" x14ac:dyDescent="0.3">
      <c r="A599">
        <v>596</v>
      </c>
      <c r="B599" t="s">
        <v>218</v>
      </c>
      <c r="C599">
        <v>0</v>
      </c>
      <c r="D599">
        <v>0</v>
      </c>
      <c r="E599" t="s">
        <v>212</v>
      </c>
      <c r="F599" t="s">
        <v>215</v>
      </c>
    </row>
    <row r="600" spans="1:6" x14ac:dyDescent="0.3">
      <c r="A600">
        <v>597</v>
      </c>
      <c r="B600" t="s">
        <v>218</v>
      </c>
      <c r="C600">
        <v>0</v>
      </c>
      <c r="D600">
        <v>0</v>
      </c>
      <c r="E600" t="s">
        <v>212</v>
      </c>
      <c r="F600" t="s">
        <v>215</v>
      </c>
    </row>
    <row r="601" spans="1:6" x14ac:dyDescent="0.3">
      <c r="A601">
        <v>598</v>
      </c>
      <c r="B601" t="s">
        <v>218</v>
      </c>
      <c r="C601">
        <v>0</v>
      </c>
      <c r="D601">
        <v>0</v>
      </c>
      <c r="E601" t="s">
        <v>212</v>
      </c>
      <c r="F601" t="s">
        <v>215</v>
      </c>
    </row>
    <row r="602" spans="1:6" x14ac:dyDescent="0.3">
      <c r="A602">
        <v>599</v>
      </c>
      <c r="B602" t="s">
        <v>218</v>
      </c>
      <c r="C602">
        <v>0</v>
      </c>
      <c r="D602">
        <v>0</v>
      </c>
      <c r="E602" t="s">
        <v>212</v>
      </c>
      <c r="F602" t="s">
        <v>215</v>
      </c>
    </row>
    <row r="603" spans="1:6" x14ac:dyDescent="0.3">
      <c r="A603">
        <v>600</v>
      </c>
      <c r="B603" t="s">
        <v>218</v>
      </c>
      <c r="C603">
        <v>0</v>
      </c>
      <c r="D603">
        <v>0</v>
      </c>
      <c r="E603" t="s">
        <v>212</v>
      </c>
      <c r="F603" t="s">
        <v>215</v>
      </c>
    </row>
    <row r="604" spans="1:6" x14ac:dyDescent="0.3">
      <c r="A604">
        <v>601</v>
      </c>
      <c r="B604" t="s">
        <v>218</v>
      </c>
      <c r="C604">
        <v>0</v>
      </c>
      <c r="D604">
        <v>0</v>
      </c>
      <c r="E604" t="s">
        <v>212</v>
      </c>
      <c r="F604" t="s">
        <v>215</v>
      </c>
    </row>
    <row r="605" spans="1:6" x14ac:dyDescent="0.3">
      <c r="A605">
        <v>602</v>
      </c>
      <c r="B605" t="s">
        <v>218</v>
      </c>
      <c r="C605">
        <v>0</v>
      </c>
      <c r="D605">
        <v>0</v>
      </c>
      <c r="E605" t="s">
        <v>212</v>
      </c>
      <c r="F605" t="s">
        <v>215</v>
      </c>
    </row>
    <row r="606" spans="1:6" x14ac:dyDescent="0.3">
      <c r="A606">
        <v>603</v>
      </c>
      <c r="B606" t="s">
        <v>218</v>
      </c>
      <c r="C606">
        <v>0</v>
      </c>
      <c r="D606">
        <v>0</v>
      </c>
      <c r="E606" t="s">
        <v>212</v>
      </c>
      <c r="F606" t="s">
        <v>215</v>
      </c>
    </row>
    <row r="607" spans="1:6" x14ac:dyDescent="0.3">
      <c r="A607">
        <v>604</v>
      </c>
      <c r="B607" t="s">
        <v>218</v>
      </c>
      <c r="C607">
        <v>0</v>
      </c>
      <c r="D607">
        <v>0</v>
      </c>
      <c r="E607" t="s">
        <v>212</v>
      </c>
      <c r="F607" t="s">
        <v>215</v>
      </c>
    </row>
    <row r="608" spans="1:6" x14ac:dyDescent="0.3">
      <c r="A608">
        <v>605</v>
      </c>
      <c r="B608" t="s">
        <v>218</v>
      </c>
      <c r="C608">
        <v>0</v>
      </c>
      <c r="D608">
        <v>0</v>
      </c>
      <c r="E608" t="s">
        <v>212</v>
      </c>
      <c r="F608" t="s">
        <v>215</v>
      </c>
    </row>
    <row r="609" spans="1:6" x14ac:dyDescent="0.3">
      <c r="A609">
        <v>606</v>
      </c>
      <c r="B609" t="s">
        <v>218</v>
      </c>
      <c r="C609">
        <v>0</v>
      </c>
      <c r="D609">
        <v>0</v>
      </c>
      <c r="E609" t="s">
        <v>212</v>
      </c>
      <c r="F609" t="s">
        <v>215</v>
      </c>
    </row>
    <row r="610" spans="1:6" x14ac:dyDescent="0.3">
      <c r="A610">
        <v>607</v>
      </c>
      <c r="B610" t="s">
        <v>218</v>
      </c>
      <c r="C610">
        <v>0</v>
      </c>
      <c r="D610">
        <v>0</v>
      </c>
      <c r="E610" t="s">
        <v>212</v>
      </c>
      <c r="F610" t="s">
        <v>215</v>
      </c>
    </row>
    <row r="611" spans="1:6" x14ac:dyDescent="0.3">
      <c r="A611">
        <v>608</v>
      </c>
      <c r="B611" t="s">
        <v>218</v>
      </c>
      <c r="C611">
        <v>0</v>
      </c>
      <c r="D611">
        <v>0</v>
      </c>
      <c r="E611" t="s">
        <v>212</v>
      </c>
      <c r="F611" t="s">
        <v>215</v>
      </c>
    </row>
    <row r="612" spans="1:6" x14ac:dyDescent="0.3">
      <c r="A612">
        <v>609</v>
      </c>
      <c r="B612" t="s">
        <v>218</v>
      </c>
      <c r="C612">
        <v>0</v>
      </c>
      <c r="D612">
        <v>0</v>
      </c>
      <c r="E612" t="s">
        <v>212</v>
      </c>
      <c r="F612" t="s">
        <v>215</v>
      </c>
    </row>
    <row r="613" spans="1:6" x14ac:dyDescent="0.3">
      <c r="A613">
        <v>610</v>
      </c>
      <c r="B613" t="s">
        <v>218</v>
      </c>
      <c r="C613">
        <v>0</v>
      </c>
      <c r="D613">
        <v>0</v>
      </c>
      <c r="E613" t="s">
        <v>212</v>
      </c>
      <c r="F613" t="s">
        <v>215</v>
      </c>
    </row>
    <row r="614" spans="1:6" x14ac:dyDescent="0.3">
      <c r="A614">
        <v>611</v>
      </c>
      <c r="B614" t="s">
        <v>218</v>
      </c>
      <c r="C614">
        <v>0</v>
      </c>
      <c r="D614">
        <v>0</v>
      </c>
      <c r="E614" t="s">
        <v>212</v>
      </c>
      <c r="F614" t="s">
        <v>215</v>
      </c>
    </row>
    <row r="615" spans="1:6" x14ac:dyDescent="0.3">
      <c r="A615">
        <v>612</v>
      </c>
      <c r="B615" t="s">
        <v>218</v>
      </c>
      <c r="C615">
        <v>0</v>
      </c>
      <c r="D615">
        <v>0</v>
      </c>
      <c r="E615" t="s">
        <v>212</v>
      </c>
      <c r="F615" t="s">
        <v>215</v>
      </c>
    </row>
    <row r="616" spans="1:6" x14ac:dyDescent="0.3">
      <c r="A616">
        <v>613</v>
      </c>
      <c r="B616" t="s">
        <v>218</v>
      </c>
      <c r="C616">
        <v>0</v>
      </c>
      <c r="D616">
        <v>0</v>
      </c>
      <c r="E616" t="s">
        <v>212</v>
      </c>
      <c r="F616" t="s">
        <v>215</v>
      </c>
    </row>
    <row r="617" spans="1:6" x14ac:dyDescent="0.3">
      <c r="A617">
        <v>614</v>
      </c>
      <c r="B617" t="s">
        <v>218</v>
      </c>
      <c r="C617">
        <v>0</v>
      </c>
      <c r="D617">
        <v>0</v>
      </c>
      <c r="E617" t="s">
        <v>212</v>
      </c>
      <c r="F617" t="s">
        <v>215</v>
      </c>
    </row>
    <row r="618" spans="1:6" x14ac:dyDescent="0.3">
      <c r="A618">
        <v>615</v>
      </c>
      <c r="B618" t="s">
        <v>218</v>
      </c>
      <c r="C618">
        <v>0</v>
      </c>
      <c r="D618">
        <v>0</v>
      </c>
      <c r="E618" t="s">
        <v>212</v>
      </c>
      <c r="F618" t="s">
        <v>215</v>
      </c>
    </row>
    <row r="619" spans="1:6" x14ac:dyDescent="0.3">
      <c r="A619">
        <v>616</v>
      </c>
      <c r="B619" t="s">
        <v>218</v>
      </c>
      <c r="C619">
        <v>0</v>
      </c>
      <c r="D619">
        <v>0</v>
      </c>
      <c r="E619" t="s">
        <v>212</v>
      </c>
      <c r="F619" t="s">
        <v>215</v>
      </c>
    </row>
    <row r="620" spans="1:6" x14ac:dyDescent="0.3">
      <c r="A620">
        <v>617</v>
      </c>
      <c r="B620" t="s">
        <v>218</v>
      </c>
      <c r="C620">
        <v>0</v>
      </c>
      <c r="D620">
        <v>0</v>
      </c>
      <c r="E620" t="s">
        <v>212</v>
      </c>
      <c r="F620" t="s">
        <v>215</v>
      </c>
    </row>
    <row r="621" spans="1:6" x14ac:dyDescent="0.3">
      <c r="A621">
        <v>618</v>
      </c>
      <c r="B621" t="s">
        <v>218</v>
      </c>
      <c r="C621">
        <v>0</v>
      </c>
      <c r="D621">
        <v>0</v>
      </c>
      <c r="E621" t="s">
        <v>212</v>
      </c>
      <c r="F621" t="s">
        <v>215</v>
      </c>
    </row>
    <row r="622" spans="1:6" x14ac:dyDescent="0.3">
      <c r="A622">
        <v>619</v>
      </c>
      <c r="B622" t="s">
        <v>218</v>
      </c>
      <c r="C622">
        <v>0</v>
      </c>
      <c r="D622">
        <v>0</v>
      </c>
      <c r="E622" t="s">
        <v>212</v>
      </c>
      <c r="F622" t="s">
        <v>215</v>
      </c>
    </row>
    <row r="623" spans="1:6" x14ac:dyDescent="0.3">
      <c r="A623">
        <v>620</v>
      </c>
      <c r="B623" t="s">
        <v>218</v>
      </c>
      <c r="C623">
        <v>0</v>
      </c>
      <c r="D623">
        <v>0</v>
      </c>
      <c r="E623" t="s">
        <v>212</v>
      </c>
      <c r="F623" t="s">
        <v>215</v>
      </c>
    </row>
    <row r="624" spans="1:6" x14ac:dyDescent="0.3">
      <c r="A624">
        <v>621</v>
      </c>
      <c r="B624" t="s">
        <v>218</v>
      </c>
      <c r="C624">
        <v>0</v>
      </c>
      <c r="D624">
        <v>0</v>
      </c>
      <c r="E624" t="s">
        <v>212</v>
      </c>
      <c r="F624" t="s">
        <v>215</v>
      </c>
    </row>
    <row r="625" spans="1:6" x14ac:dyDescent="0.3">
      <c r="A625">
        <v>622</v>
      </c>
      <c r="B625" t="s">
        <v>218</v>
      </c>
      <c r="C625">
        <v>0</v>
      </c>
      <c r="D625">
        <v>0</v>
      </c>
      <c r="E625" t="s">
        <v>212</v>
      </c>
      <c r="F625" t="s">
        <v>215</v>
      </c>
    </row>
    <row r="626" spans="1:6" x14ac:dyDescent="0.3">
      <c r="A626">
        <v>623</v>
      </c>
      <c r="B626" t="s">
        <v>218</v>
      </c>
      <c r="C626">
        <v>0</v>
      </c>
      <c r="D626">
        <v>0</v>
      </c>
      <c r="E626" t="s">
        <v>212</v>
      </c>
      <c r="F626" t="s">
        <v>215</v>
      </c>
    </row>
    <row r="627" spans="1:6" x14ac:dyDescent="0.3">
      <c r="A627">
        <v>624</v>
      </c>
      <c r="B627" t="s">
        <v>218</v>
      </c>
      <c r="C627">
        <v>0</v>
      </c>
      <c r="D627">
        <v>0</v>
      </c>
      <c r="E627" t="s">
        <v>212</v>
      </c>
      <c r="F627" t="s">
        <v>215</v>
      </c>
    </row>
    <row r="628" spans="1:6" x14ac:dyDescent="0.3">
      <c r="A628">
        <v>625</v>
      </c>
      <c r="B628" t="s">
        <v>218</v>
      </c>
      <c r="C628">
        <v>0</v>
      </c>
      <c r="D628">
        <v>0</v>
      </c>
      <c r="E628" t="s">
        <v>212</v>
      </c>
      <c r="F628" t="s">
        <v>215</v>
      </c>
    </row>
    <row r="629" spans="1:6" x14ac:dyDescent="0.3">
      <c r="A629">
        <v>626</v>
      </c>
      <c r="B629" t="s">
        <v>218</v>
      </c>
      <c r="C629">
        <v>0</v>
      </c>
      <c r="D629">
        <v>0</v>
      </c>
      <c r="E629" t="s">
        <v>212</v>
      </c>
      <c r="F629" t="s">
        <v>215</v>
      </c>
    </row>
    <row r="630" spans="1:6" x14ac:dyDescent="0.3">
      <c r="A630">
        <v>627</v>
      </c>
      <c r="B630" t="s">
        <v>218</v>
      </c>
      <c r="C630">
        <v>0</v>
      </c>
      <c r="D630">
        <v>0</v>
      </c>
      <c r="E630" t="s">
        <v>212</v>
      </c>
      <c r="F630" t="s">
        <v>215</v>
      </c>
    </row>
    <row r="631" spans="1:6" x14ac:dyDescent="0.3">
      <c r="A631">
        <v>628</v>
      </c>
      <c r="B631" t="s">
        <v>218</v>
      </c>
      <c r="C631">
        <v>0</v>
      </c>
      <c r="D631">
        <v>0</v>
      </c>
      <c r="E631" t="s">
        <v>212</v>
      </c>
      <c r="F631" t="s">
        <v>215</v>
      </c>
    </row>
    <row r="632" spans="1:6" x14ac:dyDescent="0.3">
      <c r="A632">
        <v>629</v>
      </c>
      <c r="B632" t="s">
        <v>218</v>
      </c>
      <c r="C632">
        <v>0</v>
      </c>
      <c r="D632">
        <v>0</v>
      </c>
      <c r="E632" t="s">
        <v>212</v>
      </c>
      <c r="F632" t="s">
        <v>215</v>
      </c>
    </row>
    <row r="633" spans="1:6" x14ac:dyDescent="0.3">
      <c r="A633">
        <v>630</v>
      </c>
      <c r="B633" t="s">
        <v>218</v>
      </c>
      <c r="C633">
        <v>0</v>
      </c>
      <c r="D633">
        <v>0</v>
      </c>
      <c r="E633" t="s">
        <v>212</v>
      </c>
      <c r="F633" t="s">
        <v>215</v>
      </c>
    </row>
    <row r="634" spans="1:6" x14ac:dyDescent="0.3">
      <c r="A634">
        <v>631</v>
      </c>
      <c r="B634" t="s">
        <v>218</v>
      </c>
      <c r="C634">
        <v>0</v>
      </c>
      <c r="D634">
        <v>0</v>
      </c>
      <c r="E634" t="s">
        <v>212</v>
      </c>
      <c r="F634" t="s">
        <v>215</v>
      </c>
    </row>
    <row r="635" spans="1:6" x14ac:dyDescent="0.3">
      <c r="A635">
        <v>632</v>
      </c>
      <c r="B635" t="s">
        <v>218</v>
      </c>
      <c r="C635">
        <v>0</v>
      </c>
      <c r="D635">
        <v>0</v>
      </c>
      <c r="E635" t="s">
        <v>212</v>
      </c>
      <c r="F635" t="s">
        <v>215</v>
      </c>
    </row>
    <row r="636" spans="1:6" x14ac:dyDescent="0.3">
      <c r="A636">
        <v>633</v>
      </c>
      <c r="B636" t="s">
        <v>218</v>
      </c>
      <c r="C636">
        <v>0</v>
      </c>
      <c r="D636">
        <v>0</v>
      </c>
      <c r="E636" t="s">
        <v>212</v>
      </c>
      <c r="F636" t="s">
        <v>215</v>
      </c>
    </row>
    <row r="637" spans="1:6" x14ac:dyDescent="0.3">
      <c r="A637">
        <v>634</v>
      </c>
      <c r="B637" t="s">
        <v>218</v>
      </c>
      <c r="C637">
        <v>0</v>
      </c>
      <c r="D637">
        <v>0</v>
      </c>
      <c r="E637" t="s">
        <v>212</v>
      </c>
      <c r="F637" t="s">
        <v>215</v>
      </c>
    </row>
    <row r="638" spans="1:6" x14ac:dyDescent="0.3">
      <c r="A638">
        <v>635</v>
      </c>
      <c r="B638" t="s">
        <v>218</v>
      </c>
      <c r="C638">
        <v>0</v>
      </c>
      <c r="D638">
        <v>0</v>
      </c>
      <c r="E638" t="s">
        <v>212</v>
      </c>
      <c r="F638" t="s">
        <v>215</v>
      </c>
    </row>
    <row r="639" spans="1:6" x14ac:dyDescent="0.3">
      <c r="A639">
        <v>636</v>
      </c>
      <c r="B639" t="s">
        <v>218</v>
      </c>
      <c r="C639">
        <v>0</v>
      </c>
      <c r="D639">
        <v>0</v>
      </c>
      <c r="E639" t="s">
        <v>212</v>
      </c>
      <c r="F639" t="s">
        <v>215</v>
      </c>
    </row>
    <row r="640" spans="1:6" x14ac:dyDescent="0.3">
      <c r="A640">
        <v>637</v>
      </c>
      <c r="B640" t="s">
        <v>218</v>
      </c>
      <c r="C640">
        <v>0</v>
      </c>
      <c r="D640">
        <v>0</v>
      </c>
      <c r="E640" t="s">
        <v>212</v>
      </c>
      <c r="F640" t="s">
        <v>215</v>
      </c>
    </row>
    <row r="641" spans="1:6" x14ac:dyDescent="0.3">
      <c r="A641">
        <v>638</v>
      </c>
      <c r="B641" t="s">
        <v>218</v>
      </c>
      <c r="C641">
        <v>0</v>
      </c>
      <c r="D641">
        <v>0</v>
      </c>
      <c r="E641" t="s">
        <v>212</v>
      </c>
      <c r="F641" t="s">
        <v>215</v>
      </c>
    </row>
    <row r="642" spans="1:6" x14ac:dyDescent="0.3">
      <c r="A642">
        <v>639</v>
      </c>
      <c r="B642" t="s">
        <v>218</v>
      </c>
      <c r="C642">
        <v>0</v>
      </c>
      <c r="D642">
        <v>0</v>
      </c>
      <c r="E642" t="s">
        <v>212</v>
      </c>
      <c r="F642" t="s">
        <v>215</v>
      </c>
    </row>
    <row r="643" spans="1:6" x14ac:dyDescent="0.3">
      <c r="A643">
        <v>640</v>
      </c>
      <c r="B643" t="s">
        <v>218</v>
      </c>
      <c r="C643">
        <v>0</v>
      </c>
      <c r="D643">
        <v>0</v>
      </c>
      <c r="E643" t="s">
        <v>212</v>
      </c>
      <c r="F643" t="s">
        <v>215</v>
      </c>
    </row>
    <row r="644" spans="1:6" x14ac:dyDescent="0.3">
      <c r="A644">
        <v>641</v>
      </c>
      <c r="B644" t="s">
        <v>218</v>
      </c>
      <c r="C644">
        <v>0</v>
      </c>
      <c r="D644">
        <v>0</v>
      </c>
      <c r="E644" t="s">
        <v>212</v>
      </c>
      <c r="F644" t="s">
        <v>215</v>
      </c>
    </row>
    <row r="645" spans="1:6" x14ac:dyDescent="0.3">
      <c r="A645">
        <v>642</v>
      </c>
      <c r="B645" t="s">
        <v>218</v>
      </c>
      <c r="C645">
        <v>0</v>
      </c>
      <c r="D645">
        <v>0</v>
      </c>
      <c r="E645" t="s">
        <v>212</v>
      </c>
      <c r="F645" t="s">
        <v>215</v>
      </c>
    </row>
    <row r="646" spans="1:6" x14ac:dyDescent="0.3">
      <c r="A646">
        <v>643</v>
      </c>
      <c r="B646" t="s">
        <v>218</v>
      </c>
      <c r="C646">
        <v>0</v>
      </c>
      <c r="D646">
        <v>0</v>
      </c>
      <c r="E646" t="s">
        <v>212</v>
      </c>
      <c r="F646" t="s">
        <v>215</v>
      </c>
    </row>
    <row r="647" spans="1:6" x14ac:dyDescent="0.3">
      <c r="A647">
        <v>644</v>
      </c>
      <c r="B647" t="s">
        <v>218</v>
      </c>
      <c r="C647">
        <v>0</v>
      </c>
      <c r="D647">
        <v>0</v>
      </c>
      <c r="E647" t="s">
        <v>212</v>
      </c>
      <c r="F647" t="s">
        <v>215</v>
      </c>
    </row>
    <row r="648" spans="1:6" x14ac:dyDescent="0.3">
      <c r="A648">
        <v>645</v>
      </c>
      <c r="B648" t="s">
        <v>218</v>
      </c>
      <c r="C648">
        <v>0</v>
      </c>
      <c r="D648">
        <v>0</v>
      </c>
      <c r="E648" t="s">
        <v>212</v>
      </c>
      <c r="F648" t="s">
        <v>215</v>
      </c>
    </row>
    <row r="649" spans="1:6" x14ac:dyDescent="0.3">
      <c r="A649">
        <v>646</v>
      </c>
      <c r="B649" t="s">
        <v>218</v>
      </c>
      <c r="C649">
        <v>0</v>
      </c>
      <c r="D649">
        <v>0</v>
      </c>
      <c r="E649" t="s">
        <v>212</v>
      </c>
      <c r="F649" t="s">
        <v>215</v>
      </c>
    </row>
    <row r="650" spans="1:6" x14ac:dyDescent="0.3">
      <c r="A650">
        <v>647</v>
      </c>
      <c r="B650" t="s">
        <v>218</v>
      </c>
      <c r="C650">
        <v>0</v>
      </c>
      <c r="D650">
        <v>0</v>
      </c>
      <c r="E650" t="s">
        <v>212</v>
      </c>
      <c r="F650" t="s">
        <v>215</v>
      </c>
    </row>
    <row r="651" spans="1:6" x14ac:dyDescent="0.3">
      <c r="A651">
        <v>648</v>
      </c>
      <c r="B651" t="s">
        <v>218</v>
      </c>
      <c r="C651">
        <v>0</v>
      </c>
      <c r="D651">
        <v>0</v>
      </c>
      <c r="E651" t="s">
        <v>212</v>
      </c>
      <c r="F651" t="s">
        <v>215</v>
      </c>
    </row>
    <row r="652" spans="1:6" x14ac:dyDescent="0.3">
      <c r="A652">
        <v>649</v>
      </c>
      <c r="B652" t="s">
        <v>218</v>
      </c>
      <c r="C652">
        <v>0</v>
      </c>
      <c r="D652">
        <v>0</v>
      </c>
      <c r="E652" t="s">
        <v>212</v>
      </c>
      <c r="F652" t="s">
        <v>215</v>
      </c>
    </row>
    <row r="653" spans="1:6" x14ac:dyDescent="0.3">
      <c r="A653">
        <v>650</v>
      </c>
      <c r="B653" t="s">
        <v>218</v>
      </c>
      <c r="C653">
        <v>0</v>
      </c>
      <c r="D653">
        <v>0</v>
      </c>
      <c r="E653" t="s">
        <v>212</v>
      </c>
      <c r="F653" t="s">
        <v>215</v>
      </c>
    </row>
    <row r="654" spans="1:6" x14ac:dyDescent="0.3">
      <c r="A654">
        <v>651</v>
      </c>
      <c r="B654" t="s">
        <v>218</v>
      </c>
      <c r="C654">
        <v>0</v>
      </c>
      <c r="D654">
        <v>0</v>
      </c>
      <c r="E654" t="s">
        <v>212</v>
      </c>
      <c r="F654" t="s">
        <v>215</v>
      </c>
    </row>
    <row r="655" spans="1:6" x14ac:dyDescent="0.3">
      <c r="A655">
        <v>652</v>
      </c>
      <c r="B655" t="s">
        <v>218</v>
      </c>
      <c r="C655">
        <v>0</v>
      </c>
      <c r="D655">
        <v>0</v>
      </c>
      <c r="E655" t="s">
        <v>212</v>
      </c>
      <c r="F655" t="s">
        <v>215</v>
      </c>
    </row>
    <row r="656" spans="1:6" x14ac:dyDescent="0.3">
      <c r="A656">
        <v>653</v>
      </c>
      <c r="B656" t="s">
        <v>218</v>
      </c>
      <c r="C656">
        <v>0</v>
      </c>
      <c r="D656">
        <v>0</v>
      </c>
      <c r="E656" t="s">
        <v>212</v>
      </c>
      <c r="F656" t="s">
        <v>215</v>
      </c>
    </row>
    <row r="657" spans="1:6" x14ac:dyDescent="0.3">
      <c r="A657">
        <v>654</v>
      </c>
      <c r="B657" t="s">
        <v>218</v>
      </c>
      <c r="C657">
        <v>0</v>
      </c>
      <c r="D657">
        <v>0</v>
      </c>
      <c r="E657" t="s">
        <v>212</v>
      </c>
      <c r="F657" t="s">
        <v>215</v>
      </c>
    </row>
    <row r="658" spans="1:6" x14ac:dyDescent="0.3">
      <c r="A658">
        <v>655</v>
      </c>
      <c r="B658" t="s">
        <v>218</v>
      </c>
      <c r="C658">
        <v>0</v>
      </c>
      <c r="D658">
        <v>0</v>
      </c>
      <c r="E658" t="s">
        <v>212</v>
      </c>
      <c r="F658" t="s">
        <v>215</v>
      </c>
    </row>
    <row r="659" spans="1:6" x14ac:dyDescent="0.3">
      <c r="A659">
        <v>656</v>
      </c>
      <c r="B659" t="s">
        <v>218</v>
      </c>
      <c r="C659">
        <v>0</v>
      </c>
      <c r="D659">
        <v>0</v>
      </c>
      <c r="E659" t="s">
        <v>212</v>
      </c>
      <c r="F659" t="s">
        <v>215</v>
      </c>
    </row>
    <row r="660" spans="1:6" x14ac:dyDescent="0.3">
      <c r="A660">
        <v>657</v>
      </c>
      <c r="B660" t="s">
        <v>218</v>
      </c>
      <c r="C660">
        <v>0</v>
      </c>
      <c r="D660">
        <v>0</v>
      </c>
      <c r="E660" t="s">
        <v>212</v>
      </c>
      <c r="F660" t="s">
        <v>215</v>
      </c>
    </row>
    <row r="661" spans="1:6" x14ac:dyDescent="0.3">
      <c r="A661">
        <v>658</v>
      </c>
      <c r="B661" t="s">
        <v>218</v>
      </c>
      <c r="C661">
        <v>0</v>
      </c>
      <c r="D661">
        <v>0</v>
      </c>
      <c r="E661" t="s">
        <v>212</v>
      </c>
      <c r="F661" t="s">
        <v>215</v>
      </c>
    </row>
    <row r="662" spans="1:6" x14ac:dyDescent="0.3">
      <c r="A662">
        <v>659</v>
      </c>
      <c r="B662" t="s">
        <v>218</v>
      </c>
      <c r="C662">
        <v>0</v>
      </c>
      <c r="D662">
        <v>0</v>
      </c>
      <c r="E662" t="s">
        <v>212</v>
      </c>
      <c r="F662" t="s">
        <v>215</v>
      </c>
    </row>
    <row r="663" spans="1:6" x14ac:dyDescent="0.3">
      <c r="A663">
        <v>660</v>
      </c>
      <c r="B663" t="s">
        <v>218</v>
      </c>
      <c r="C663">
        <v>0</v>
      </c>
      <c r="D663">
        <v>0</v>
      </c>
      <c r="E663" t="s">
        <v>212</v>
      </c>
      <c r="F663" t="s">
        <v>215</v>
      </c>
    </row>
    <row r="664" spans="1:6" x14ac:dyDescent="0.3">
      <c r="A664">
        <v>661</v>
      </c>
      <c r="B664" t="s">
        <v>218</v>
      </c>
      <c r="C664">
        <v>0</v>
      </c>
      <c r="D664">
        <v>0</v>
      </c>
      <c r="E664" t="s">
        <v>212</v>
      </c>
      <c r="F664" t="s">
        <v>215</v>
      </c>
    </row>
    <row r="665" spans="1:6" x14ac:dyDescent="0.3">
      <c r="A665">
        <v>662</v>
      </c>
      <c r="B665" t="s">
        <v>218</v>
      </c>
      <c r="C665">
        <v>0</v>
      </c>
      <c r="D665">
        <v>0</v>
      </c>
      <c r="E665" t="s">
        <v>212</v>
      </c>
      <c r="F665" t="s">
        <v>215</v>
      </c>
    </row>
    <row r="666" spans="1:6" x14ac:dyDescent="0.3">
      <c r="A666">
        <v>663</v>
      </c>
      <c r="B666" t="s">
        <v>218</v>
      </c>
      <c r="C666">
        <v>0</v>
      </c>
      <c r="D666">
        <v>0</v>
      </c>
      <c r="E666" t="s">
        <v>212</v>
      </c>
      <c r="F666" t="s">
        <v>215</v>
      </c>
    </row>
    <row r="667" spans="1:6" x14ac:dyDescent="0.3">
      <c r="A667">
        <v>664</v>
      </c>
      <c r="B667" t="s">
        <v>218</v>
      </c>
      <c r="C667">
        <v>0</v>
      </c>
      <c r="D667">
        <v>0</v>
      </c>
      <c r="E667" t="s">
        <v>212</v>
      </c>
      <c r="F667" t="s">
        <v>215</v>
      </c>
    </row>
    <row r="668" spans="1:6" x14ac:dyDescent="0.3">
      <c r="A668">
        <v>665</v>
      </c>
      <c r="B668" t="s">
        <v>218</v>
      </c>
      <c r="C668">
        <v>0</v>
      </c>
      <c r="D668">
        <v>0</v>
      </c>
      <c r="E668" t="s">
        <v>212</v>
      </c>
      <c r="F668" t="s">
        <v>215</v>
      </c>
    </row>
    <row r="669" spans="1:6" x14ac:dyDescent="0.3">
      <c r="A669">
        <v>666</v>
      </c>
      <c r="B669" t="s">
        <v>218</v>
      </c>
      <c r="C669">
        <v>0</v>
      </c>
      <c r="D669">
        <v>0</v>
      </c>
      <c r="E669" t="s">
        <v>212</v>
      </c>
      <c r="F669" t="s">
        <v>215</v>
      </c>
    </row>
    <row r="670" spans="1:6" x14ac:dyDescent="0.3">
      <c r="A670">
        <v>667</v>
      </c>
      <c r="B670" t="s">
        <v>218</v>
      </c>
      <c r="C670">
        <v>0</v>
      </c>
      <c r="D670">
        <v>0</v>
      </c>
      <c r="E670" t="s">
        <v>212</v>
      </c>
      <c r="F670" t="s">
        <v>215</v>
      </c>
    </row>
    <row r="671" spans="1:6" x14ac:dyDescent="0.3">
      <c r="A671">
        <v>668</v>
      </c>
      <c r="B671" t="s">
        <v>218</v>
      </c>
      <c r="C671">
        <v>0</v>
      </c>
      <c r="D671">
        <v>0</v>
      </c>
      <c r="E671" t="s">
        <v>212</v>
      </c>
      <c r="F671" t="s">
        <v>215</v>
      </c>
    </row>
    <row r="672" spans="1:6" x14ac:dyDescent="0.3">
      <c r="A672">
        <v>669</v>
      </c>
      <c r="B672" t="s">
        <v>218</v>
      </c>
      <c r="C672">
        <v>0</v>
      </c>
      <c r="D672">
        <v>0</v>
      </c>
      <c r="E672" t="s">
        <v>212</v>
      </c>
      <c r="F672" t="s">
        <v>215</v>
      </c>
    </row>
    <row r="673" spans="1:6" x14ac:dyDescent="0.3">
      <c r="A673">
        <v>670</v>
      </c>
      <c r="B673" t="s">
        <v>218</v>
      </c>
      <c r="C673">
        <v>0</v>
      </c>
      <c r="D673">
        <v>0</v>
      </c>
      <c r="E673" t="s">
        <v>212</v>
      </c>
      <c r="F673" t="s">
        <v>215</v>
      </c>
    </row>
    <row r="674" spans="1:6" x14ac:dyDescent="0.3">
      <c r="A674">
        <v>671</v>
      </c>
      <c r="B674" t="s">
        <v>218</v>
      </c>
      <c r="C674">
        <v>0</v>
      </c>
      <c r="D674">
        <v>0</v>
      </c>
      <c r="E674" t="s">
        <v>212</v>
      </c>
      <c r="F674" t="s">
        <v>215</v>
      </c>
    </row>
    <row r="675" spans="1:6" x14ac:dyDescent="0.3">
      <c r="A675">
        <v>672</v>
      </c>
      <c r="B675" t="s">
        <v>218</v>
      </c>
      <c r="C675">
        <v>0</v>
      </c>
      <c r="D675">
        <v>0</v>
      </c>
      <c r="E675" t="s">
        <v>212</v>
      </c>
      <c r="F675" t="s">
        <v>215</v>
      </c>
    </row>
    <row r="676" spans="1:6" x14ac:dyDescent="0.3">
      <c r="A676">
        <v>673</v>
      </c>
      <c r="B676" t="s">
        <v>218</v>
      </c>
      <c r="C676">
        <v>0</v>
      </c>
      <c r="D676">
        <v>0</v>
      </c>
      <c r="E676" t="s">
        <v>212</v>
      </c>
      <c r="F676" t="s">
        <v>215</v>
      </c>
    </row>
    <row r="677" spans="1:6" x14ac:dyDescent="0.3">
      <c r="A677">
        <v>674</v>
      </c>
      <c r="B677" t="s">
        <v>218</v>
      </c>
      <c r="C677">
        <v>0</v>
      </c>
      <c r="D677">
        <v>0</v>
      </c>
      <c r="E677" t="s">
        <v>212</v>
      </c>
      <c r="F677" t="s">
        <v>215</v>
      </c>
    </row>
    <row r="678" spans="1:6" x14ac:dyDescent="0.3">
      <c r="A678">
        <v>675</v>
      </c>
      <c r="B678" t="s">
        <v>218</v>
      </c>
      <c r="C678">
        <v>0</v>
      </c>
      <c r="D678">
        <v>0</v>
      </c>
      <c r="E678" t="s">
        <v>212</v>
      </c>
      <c r="F678" t="s">
        <v>215</v>
      </c>
    </row>
    <row r="679" spans="1:6" x14ac:dyDescent="0.3">
      <c r="A679">
        <v>676</v>
      </c>
      <c r="B679" t="s">
        <v>218</v>
      </c>
      <c r="C679">
        <v>0</v>
      </c>
      <c r="D679">
        <v>0</v>
      </c>
      <c r="E679" t="s">
        <v>212</v>
      </c>
      <c r="F679" t="s">
        <v>215</v>
      </c>
    </row>
    <row r="680" spans="1:6" x14ac:dyDescent="0.3">
      <c r="A680">
        <v>677</v>
      </c>
      <c r="B680" t="s">
        <v>218</v>
      </c>
      <c r="C680">
        <v>0</v>
      </c>
      <c r="D680">
        <v>0</v>
      </c>
      <c r="E680" t="s">
        <v>212</v>
      </c>
      <c r="F680" t="s">
        <v>215</v>
      </c>
    </row>
    <row r="681" spans="1:6" x14ac:dyDescent="0.3">
      <c r="A681">
        <v>678</v>
      </c>
      <c r="B681" t="s">
        <v>218</v>
      </c>
      <c r="C681">
        <v>0</v>
      </c>
      <c r="D681">
        <v>0</v>
      </c>
      <c r="E681" t="s">
        <v>212</v>
      </c>
      <c r="F681" t="s">
        <v>215</v>
      </c>
    </row>
    <row r="682" spans="1:6" x14ac:dyDescent="0.3">
      <c r="A682">
        <v>679</v>
      </c>
      <c r="B682" t="s">
        <v>218</v>
      </c>
      <c r="C682">
        <v>0</v>
      </c>
      <c r="D682">
        <v>0</v>
      </c>
      <c r="E682" t="s">
        <v>212</v>
      </c>
      <c r="F682" t="s">
        <v>215</v>
      </c>
    </row>
    <row r="683" spans="1:6" x14ac:dyDescent="0.3">
      <c r="A683">
        <v>680</v>
      </c>
      <c r="B683" t="s">
        <v>218</v>
      </c>
      <c r="C683">
        <v>0</v>
      </c>
      <c r="D683">
        <v>0</v>
      </c>
      <c r="E683" t="s">
        <v>212</v>
      </c>
      <c r="F683" t="s">
        <v>215</v>
      </c>
    </row>
    <row r="684" spans="1:6" x14ac:dyDescent="0.3">
      <c r="A684">
        <v>681</v>
      </c>
      <c r="B684" t="s">
        <v>218</v>
      </c>
      <c r="C684">
        <v>0</v>
      </c>
      <c r="D684">
        <v>0</v>
      </c>
      <c r="E684" t="s">
        <v>212</v>
      </c>
      <c r="F684" t="s">
        <v>215</v>
      </c>
    </row>
    <row r="685" spans="1:6" x14ac:dyDescent="0.3">
      <c r="A685">
        <v>682</v>
      </c>
      <c r="B685" t="s">
        <v>218</v>
      </c>
      <c r="C685">
        <v>0</v>
      </c>
      <c r="D685">
        <v>0</v>
      </c>
      <c r="E685" t="s">
        <v>212</v>
      </c>
      <c r="F685" t="s">
        <v>215</v>
      </c>
    </row>
    <row r="686" spans="1:6" x14ac:dyDescent="0.3">
      <c r="A686">
        <v>683</v>
      </c>
      <c r="B686" t="s">
        <v>218</v>
      </c>
      <c r="C686">
        <v>0</v>
      </c>
      <c r="D686">
        <v>0</v>
      </c>
      <c r="E686" t="s">
        <v>212</v>
      </c>
      <c r="F686" t="s">
        <v>215</v>
      </c>
    </row>
    <row r="687" spans="1:6" x14ac:dyDescent="0.3">
      <c r="A687">
        <v>684</v>
      </c>
      <c r="B687" t="s">
        <v>218</v>
      </c>
      <c r="C687">
        <v>0</v>
      </c>
      <c r="D687">
        <v>0</v>
      </c>
      <c r="E687" t="s">
        <v>212</v>
      </c>
      <c r="F687" t="s">
        <v>215</v>
      </c>
    </row>
    <row r="688" spans="1:6" x14ac:dyDescent="0.3">
      <c r="A688">
        <v>685</v>
      </c>
      <c r="B688" t="s">
        <v>218</v>
      </c>
      <c r="C688">
        <v>0</v>
      </c>
      <c r="D688">
        <v>0</v>
      </c>
      <c r="E688" t="s">
        <v>212</v>
      </c>
      <c r="F688" t="s">
        <v>215</v>
      </c>
    </row>
    <row r="689" spans="1:6" x14ac:dyDescent="0.3">
      <c r="A689">
        <v>686</v>
      </c>
      <c r="B689" t="s">
        <v>218</v>
      </c>
      <c r="C689">
        <v>0</v>
      </c>
      <c r="D689">
        <v>0</v>
      </c>
      <c r="E689" t="s">
        <v>212</v>
      </c>
      <c r="F689" t="s">
        <v>215</v>
      </c>
    </row>
    <row r="690" spans="1:6" x14ac:dyDescent="0.3">
      <c r="A690">
        <v>687</v>
      </c>
      <c r="B690" t="s">
        <v>218</v>
      </c>
      <c r="C690">
        <v>0</v>
      </c>
      <c r="D690">
        <v>0</v>
      </c>
      <c r="E690" t="s">
        <v>212</v>
      </c>
      <c r="F690" t="s">
        <v>215</v>
      </c>
    </row>
    <row r="691" spans="1:6" x14ac:dyDescent="0.3">
      <c r="A691">
        <v>688</v>
      </c>
      <c r="B691" t="s">
        <v>218</v>
      </c>
      <c r="C691">
        <v>0</v>
      </c>
      <c r="D691">
        <v>0</v>
      </c>
      <c r="E691" t="s">
        <v>212</v>
      </c>
      <c r="F691" t="s">
        <v>215</v>
      </c>
    </row>
    <row r="692" spans="1:6" x14ac:dyDescent="0.3">
      <c r="A692">
        <v>689</v>
      </c>
      <c r="B692" t="s">
        <v>218</v>
      </c>
      <c r="C692">
        <v>0</v>
      </c>
      <c r="D692">
        <v>0</v>
      </c>
      <c r="E692" t="s">
        <v>212</v>
      </c>
      <c r="F692" t="s">
        <v>215</v>
      </c>
    </row>
    <row r="693" spans="1:6" x14ac:dyDescent="0.3">
      <c r="A693">
        <v>690</v>
      </c>
      <c r="B693" t="s">
        <v>218</v>
      </c>
      <c r="C693">
        <v>0</v>
      </c>
      <c r="D693">
        <v>0</v>
      </c>
      <c r="E693" t="s">
        <v>212</v>
      </c>
      <c r="F693" t="s">
        <v>215</v>
      </c>
    </row>
    <row r="694" spans="1:6" x14ac:dyDescent="0.3">
      <c r="A694">
        <v>691</v>
      </c>
      <c r="B694" t="s">
        <v>218</v>
      </c>
      <c r="C694">
        <v>0</v>
      </c>
      <c r="D694">
        <v>0</v>
      </c>
      <c r="E694" t="s">
        <v>212</v>
      </c>
      <c r="F694" t="s">
        <v>215</v>
      </c>
    </row>
    <row r="695" spans="1:6" x14ac:dyDescent="0.3">
      <c r="A695">
        <v>692</v>
      </c>
      <c r="B695" t="s">
        <v>218</v>
      </c>
      <c r="C695">
        <v>0</v>
      </c>
      <c r="D695">
        <v>0</v>
      </c>
      <c r="E695" t="s">
        <v>212</v>
      </c>
      <c r="F695" t="s">
        <v>215</v>
      </c>
    </row>
    <row r="696" spans="1:6" x14ac:dyDescent="0.3">
      <c r="A696">
        <v>693</v>
      </c>
      <c r="B696" t="s">
        <v>218</v>
      </c>
      <c r="C696">
        <v>0</v>
      </c>
      <c r="D696">
        <v>0</v>
      </c>
      <c r="E696" t="s">
        <v>212</v>
      </c>
      <c r="F696" t="s">
        <v>215</v>
      </c>
    </row>
    <row r="697" spans="1:6" x14ac:dyDescent="0.3">
      <c r="A697">
        <v>694</v>
      </c>
      <c r="B697" t="s">
        <v>218</v>
      </c>
      <c r="C697">
        <v>0</v>
      </c>
      <c r="D697">
        <v>0</v>
      </c>
      <c r="E697" t="s">
        <v>212</v>
      </c>
      <c r="F697" t="s">
        <v>215</v>
      </c>
    </row>
    <row r="698" spans="1:6" x14ac:dyDescent="0.3">
      <c r="A698">
        <v>695</v>
      </c>
      <c r="B698" t="s">
        <v>218</v>
      </c>
      <c r="C698">
        <v>0</v>
      </c>
      <c r="D698">
        <v>0</v>
      </c>
      <c r="E698" t="s">
        <v>212</v>
      </c>
      <c r="F698" t="s">
        <v>215</v>
      </c>
    </row>
    <row r="699" spans="1:6" x14ac:dyDescent="0.3">
      <c r="A699">
        <v>696</v>
      </c>
      <c r="B699" t="s">
        <v>218</v>
      </c>
      <c r="C699">
        <v>0</v>
      </c>
      <c r="D699">
        <v>0</v>
      </c>
      <c r="E699" t="s">
        <v>212</v>
      </c>
      <c r="F699" t="s">
        <v>215</v>
      </c>
    </row>
    <row r="700" spans="1:6" x14ac:dyDescent="0.3">
      <c r="A700">
        <v>697</v>
      </c>
      <c r="B700" t="s">
        <v>218</v>
      </c>
      <c r="C700">
        <v>0</v>
      </c>
      <c r="D700">
        <v>0</v>
      </c>
      <c r="E700" t="s">
        <v>212</v>
      </c>
      <c r="F700" t="s">
        <v>215</v>
      </c>
    </row>
    <row r="701" spans="1:6" x14ac:dyDescent="0.3">
      <c r="A701">
        <v>698</v>
      </c>
      <c r="B701" t="s">
        <v>218</v>
      </c>
      <c r="C701">
        <v>0</v>
      </c>
      <c r="D701">
        <v>0</v>
      </c>
      <c r="E701" t="s">
        <v>212</v>
      </c>
      <c r="F701" t="s">
        <v>215</v>
      </c>
    </row>
    <row r="702" spans="1:6" x14ac:dyDescent="0.3">
      <c r="A702">
        <v>699</v>
      </c>
      <c r="B702" t="s">
        <v>218</v>
      </c>
      <c r="C702">
        <v>0</v>
      </c>
      <c r="D702">
        <v>0</v>
      </c>
      <c r="E702" t="s">
        <v>212</v>
      </c>
      <c r="F702" t="s">
        <v>215</v>
      </c>
    </row>
    <row r="703" spans="1:6" x14ac:dyDescent="0.3">
      <c r="A703">
        <v>700</v>
      </c>
      <c r="B703" t="s">
        <v>218</v>
      </c>
      <c r="C703">
        <v>0</v>
      </c>
      <c r="D703">
        <v>0</v>
      </c>
      <c r="E703" t="s">
        <v>212</v>
      </c>
      <c r="F703" t="s">
        <v>215</v>
      </c>
    </row>
    <row r="704" spans="1:6" x14ac:dyDescent="0.3">
      <c r="A704">
        <v>701</v>
      </c>
      <c r="B704" t="s">
        <v>218</v>
      </c>
      <c r="C704">
        <v>0</v>
      </c>
      <c r="D704">
        <v>0</v>
      </c>
      <c r="E704" t="s">
        <v>212</v>
      </c>
      <c r="F704" t="s">
        <v>215</v>
      </c>
    </row>
    <row r="705" spans="1:6" x14ac:dyDescent="0.3">
      <c r="A705">
        <v>702</v>
      </c>
      <c r="B705" t="s">
        <v>218</v>
      </c>
      <c r="C705">
        <v>0</v>
      </c>
      <c r="D705">
        <v>0</v>
      </c>
      <c r="E705" t="s">
        <v>212</v>
      </c>
      <c r="F705" t="s">
        <v>215</v>
      </c>
    </row>
    <row r="706" spans="1:6" x14ac:dyDescent="0.3">
      <c r="A706">
        <v>703</v>
      </c>
      <c r="B706" t="s">
        <v>218</v>
      </c>
      <c r="C706">
        <v>0</v>
      </c>
      <c r="D706">
        <v>0</v>
      </c>
      <c r="E706" t="s">
        <v>212</v>
      </c>
      <c r="F706" t="s">
        <v>215</v>
      </c>
    </row>
    <row r="707" spans="1:6" x14ac:dyDescent="0.3">
      <c r="A707">
        <v>704</v>
      </c>
      <c r="B707" t="s">
        <v>218</v>
      </c>
      <c r="C707">
        <v>0</v>
      </c>
      <c r="D707">
        <v>0</v>
      </c>
      <c r="E707" t="s">
        <v>212</v>
      </c>
      <c r="F707" t="s">
        <v>215</v>
      </c>
    </row>
    <row r="708" spans="1:6" x14ac:dyDescent="0.3">
      <c r="A708">
        <v>705</v>
      </c>
      <c r="B708" t="s">
        <v>218</v>
      </c>
      <c r="C708">
        <v>0</v>
      </c>
      <c r="D708">
        <v>0</v>
      </c>
      <c r="E708" t="s">
        <v>212</v>
      </c>
      <c r="F708" t="s">
        <v>215</v>
      </c>
    </row>
    <row r="709" spans="1:6" x14ac:dyDescent="0.3">
      <c r="A709">
        <v>706</v>
      </c>
      <c r="B709" t="s">
        <v>218</v>
      </c>
      <c r="C709">
        <v>0</v>
      </c>
      <c r="D709">
        <v>0</v>
      </c>
      <c r="E709" t="s">
        <v>212</v>
      </c>
      <c r="F709" t="s">
        <v>215</v>
      </c>
    </row>
    <row r="710" spans="1:6" x14ac:dyDescent="0.3">
      <c r="A710">
        <v>707</v>
      </c>
      <c r="B710" t="s">
        <v>218</v>
      </c>
      <c r="C710">
        <v>0</v>
      </c>
      <c r="D710">
        <v>0</v>
      </c>
      <c r="E710" t="s">
        <v>212</v>
      </c>
      <c r="F710" t="s">
        <v>215</v>
      </c>
    </row>
    <row r="711" spans="1:6" x14ac:dyDescent="0.3">
      <c r="A711">
        <v>708</v>
      </c>
      <c r="B711" t="s">
        <v>218</v>
      </c>
      <c r="C711">
        <v>0</v>
      </c>
      <c r="D711">
        <v>0</v>
      </c>
      <c r="E711" t="s">
        <v>212</v>
      </c>
      <c r="F711" t="s">
        <v>215</v>
      </c>
    </row>
    <row r="712" spans="1:6" x14ac:dyDescent="0.3">
      <c r="A712">
        <v>709</v>
      </c>
      <c r="B712" t="s">
        <v>218</v>
      </c>
      <c r="C712">
        <v>0</v>
      </c>
      <c r="D712">
        <v>0</v>
      </c>
      <c r="E712" t="s">
        <v>212</v>
      </c>
      <c r="F712" t="s">
        <v>215</v>
      </c>
    </row>
    <row r="713" spans="1:6" x14ac:dyDescent="0.3">
      <c r="A713">
        <v>710</v>
      </c>
      <c r="B713" t="s">
        <v>218</v>
      </c>
      <c r="C713">
        <v>0</v>
      </c>
      <c r="D713">
        <v>0</v>
      </c>
      <c r="E713" t="s">
        <v>212</v>
      </c>
      <c r="F713" t="s">
        <v>215</v>
      </c>
    </row>
    <row r="714" spans="1:6" x14ac:dyDescent="0.3">
      <c r="A714">
        <v>711</v>
      </c>
      <c r="B714" t="s">
        <v>218</v>
      </c>
      <c r="C714">
        <v>0</v>
      </c>
      <c r="D714">
        <v>0</v>
      </c>
      <c r="E714" t="s">
        <v>212</v>
      </c>
      <c r="F714" t="s">
        <v>215</v>
      </c>
    </row>
    <row r="715" spans="1:6" x14ac:dyDescent="0.3">
      <c r="A715">
        <v>712</v>
      </c>
      <c r="B715" t="s">
        <v>218</v>
      </c>
      <c r="C715">
        <v>0</v>
      </c>
      <c r="D715">
        <v>0</v>
      </c>
      <c r="E715" t="s">
        <v>212</v>
      </c>
      <c r="F715" t="s">
        <v>215</v>
      </c>
    </row>
    <row r="716" spans="1:6" x14ac:dyDescent="0.3">
      <c r="A716">
        <v>713</v>
      </c>
      <c r="B716" t="s">
        <v>218</v>
      </c>
      <c r="C716">
        <v>0</v>
      </c>
      <c r="D716">
        <v>0</v>
      </c>
      <c r="E716" t="s">
        <v>212</v>
      </c>
      <c r="F716" t="s">
        <v>215</v>
      </c>
    </row>
    <row r="717" spans="1:6" x14ac:dyDescent="0.3">
      <c r="A717">
        <v>714</v>
      </c>
      <c r="B717" t="s">
        <v>218</v>
      </c>
      <c r="C717">
        <v>0</v>
      </c>
      <c r="D717">
        <v>0</v>
      </c>
      <c r="E717" t="s">
        <v>212</v>
      </c>
      <c r="F717" t="s">
        <v>215</v>
      </c>
    </row>
    <row r="718" spans="1:6" x14ac:dyDescent="0.3">
      <c r="A718">
        <v>715</v>
      </c>
      <c r="B718" t="s">
        <v>218</v>
      </c>
      <c r="C718">
        <v>0</v>
      </c>
      <c r="D718">
        <v>0</v>
      </c>
      <c r="E718" t="s">
        <v>212</v>
      </c>
      <c r="F718" t="s">
        <v>215</v>
      </c>
    </row>
    <row r="719" spans="1:6" x14ac:dyDescent="0.3">
      <c r="A719">
        <v>716</v>
      </c>
      <c r="B719" t="s">
        <v>218</v>
      </c>
      <c r="C719">
        <v>0</v>
      </c>
      <c r="D719">
        <v>0</v>
      </c>
      <c r="E719" t="s">
        <v>212</v>
      </c>
      <c r="F719" t="s">
        <v>215</v>
      </c>
    </row>
    <row r="720" spans="1:6" x14ac:dyDescent="0.3">
      <c r="A720">
        <v>717</v>
      </c>
      <c r="B720" t="s">
        <v>218</v>
      </c>
      <c r="C720">
        <v>0</v>
      </c>
      <c r="D720">
        <v>0</v>
      </c>
      <c r="E720" t="s">
        <v>212</v>
      </c>
      <c r="F720" t="s">
        <v>215</v>
      </c>
    </row>
    <row r="721" spans="1:6" x14ac:dyDescent="0.3">
      <c r="A721">
        <v>718</v>
      </c>
      <c r="B721" t="s">
        <v>218</v>
      </c>
      <c r="C721">
        <v>0</v>
      </c>
      <c r="D721">
        <v>0</v>
      </c>
      <c r="E721" t="s">
        <v>212</v>
      </c>
      <c r="F721" t="s">
        <v>215</v>
      </c>
    </row>
    <row r="722" spans="1:6" x14ac:dyDescent="0.3">
      <c r="A722">
        <v>719</v>
      </c>
      <c r="B722" t="s">
        <v>218</v>
      </c>
      <c r="C722">
        <v>0</v>
      </c>
      <c r="D722">
        <v>0</v>
      </c>
      <c r="E722" t="s">
        <v>212</v>
      </c>
      <c r="F722" t="s">
        <v>215</v>
      </c>
    </row>
    <row r="723" spans="1:6" x14ac:dyDescent="0.3">
      <c r="A723">
        <v>720</v>
      </c>
      <c r="B723" t="s">
        <v>218</v>
      </c>
      <c r="C723">
        <v>0</v>
      </c>
      <c r="D723">
        <v>0</v>
      </c>
      <c r="E723" t="s">
        <v>212</v>
      </c>
      <c r="F723" t="s">
        <v>215</v>
      </c>
    </row>
    <row r="724" spans="1:6" x14ac:dyDescent="0.3">
      <c r="A724">
        <v>721</v>
      </c>
      <c r="B724" t="s">
        <v>218</v>
      </c>
      <c r="C724">
        <v>0</v>
      </c>
      <c r="D724">
        <v>0</v>
      </c>
      <c r="E724" t="s">
        <v>212</v>
      </c>
      <c r="F724" t="s">
        <v>215</v>
      </c>
    </row>
    <row r="725" spans="1:6" x14ac:dyDescent="0.3">
      <c r="A725">
        <v>722</v>
      </c>
      <c r="B725" t="s">
        <v>218</v>
      </c>
      <c r="C725">
        <v>0</v>
      </c>
      <c r="D725">
        <v>0</v>
      </c>
      <c r="E725" t="s">
        <v>212</v>
      </c>
      <c r="F725" t="s">
        <v>215</v>
      </c>
    </row>
    <row r="726" spans="1:6" x14ac:dyDescent="0.3">
      <c r="A726">
        <v>723</v>
      </c>
      <c r="B726" t="s">
        <v>218</v>
      </c>
      <c r="C726">
        <v>0</v>
      </c>
      <c r="D726">
        <v>0</v>
      </c>
      <c r="E726" t="s">
        <v>212</v>
      </c>
      <c r="F726" t="s">
        <v>215</v>
      </c>
    </row>
    <row r="727" spans="1:6" x14ac:dyDescent="0.3">
      <c r="A727">
        <v>724</v>
      </c>
      <c r="B727" t="s">
        <v>218</v>
      </c>
      <c r="C727">
        <v>0</v>
      </c>
      <c r="D727">
        <v>0</v>
      </c>
      <c r="E727" t="s">
        <v>212</v>
      </c>
      <c r="F727" t="s">
        <v>215</v>
      </c>
    </row>
    <row r="728" spans="1:6" x14ac:dyDescent="0.3">
      <c r="A728">
        <v>725</v>
      </c>
      <c r="B728" t="s">
        <v>218</v>
      </c>
      <c r="C728">
        <v>0</v>
      </c>
      <c r="D728">
        <v>0</v>
      </c>
      <c r="E728" t="s">
        <v>212</v>
      </c>
      <c r="F728" t="s">
        <v>215</v>
      </c>
    </row>
    <row r="729" spans="1:6" x14ac:dyDescent="0.3">
      <c r="A729">
        <v>726</v>
      </c>
      <c r="B729" t="s">
        <v>218</v>
      </c>
      <c r="C729">
        <v>0</v>
      </c>
      <c r="D729">
        <v>0</v>
      </c>
      <c r="E729" t="s">
        <v>212</v>
      </c>
      <c r="F729" t="s">
        <v>215</v>
      </c>
    </row>
    <row r="730" spans="1:6" x14ac:dyDescent="0.3">
      <c r="A730">
        <v>727</v>
      </c>
      <c r="B730" t="s">
        <v>218</v>
      </c>
      <c r="C730">
        <v>0</v>
      </c>
      <c r="D730">
        <v>0</v>
      </c>
      <c r="E730" t="s">
        <v>212</v>
      </c>
      <c r="F730" t="s">
        <v>215</v>
      </c>
    </row>
    <row r="731" spans="1:6" x14ac:dyDescent="0.3">
      <c r="A731">
        <v>728</v>
      </c>
      <c r="B731" t="s">
        <v>218</v>
      </c>
      <c r="C731">
        <v>0</v>
      </c>
      <c r="D731">
        <v>0</v>
      </c>
      <c r="E731" t="s">
        <v>212</v>
      </c>
      <c r="F731" t="s">
        <v>215</v>
      </c>
    </row>
    <row r="732" spans="1:6" x14ac:dyDescent="0.3">
      <c r="A732">
        <v>729</v>
      </c>
      <c r="B732" t="s">
        <v>218</v>
      </c>
      <c r="C732">
        <v>0</v>
      </c>
      <c r="D732">
        <v>0</v>
      </c>
      <c r="E732" t="s">
        <v>212</v>
      </c>
      <c r="F732" t="s">
        <v>215</v>
      </c>
    </row>
    <row r="733" spans="1:6" x14ac:dyDescent="0.3">
      <c r="A733">
        <v>730</v>
      </c>
      <c r="B733" t="s">
        <v>218</v>
      </c>
      <c r="C733">
        <v>0</v>
      </c>
      <c r="D733">
        <v>0</v>
      </c>
      <c r="E733" t="s">
        <v>212</v>
      </c>
      <c r="F733" t="s">
        <v>215</v>
      </c>
    </row>
    <row r="734" spans="1:6" x14ac:dyDescent="0.3">
      <c r="A734">
        <v>731</v>
      </c>
      <c r="B734" t="s">
        <v>218</v>
      </c>
      <c r="C734">
        <v>0</v>
      </c>
      <c r="D734">
        <v>0</v>
      </c>
      <c r="E734" t="s">
        <v>212</v>
      </c>
      <c r="F734" t="s">
        <v>215</v>
      </c>
    </row>
    <row r="735" spans="1:6" x14ac:dyDescent="0.3">
      <c r="A735">
        <v>732</v>
      </c>
      <c r="B735" t="s">
        <v>218</v>
      </c>
      <c r="C735">
        <v>0</v>
      </c>
      <c r="D735">
        <v>0</v>
      </c>
      <c r="E735" t="s">
        <v>212</v>
      </c>
      <c r="F735" t="s">
        <v>215</v>
      </c>
    </row>
    <row r="736" spans="1:6" x14ac:dyDescent="0.3">
      <c r="A736">
        <v>733</v>
      </c>
      <c r="B736" t="s">
        <v>218</v>
      </c>
      <c r="C736">
        <v>0</v>
      </c>
      <c r="D736">
        <v>0</v>
      </c>
      <c r="E736" t="s">
        <v>212</v>
      </c>
      <c r="F736" t="s">
        <v>215</v>
      </c>
    </row>
    <row r="737" spans="1:6" x14ac:dyDescent="0.3">
      <c r="A737">
        <v>734</v>
      </c>
      <c r="B737" t="s">
        <v>218</v>
      </c>
      <c r="C737">
        <v>0</v>
      </c>
      <c r="D737">
        <v>0</v>
      </c>
      <c r="E737" t="s">
        <v>212</v>
      </c>
      <c r="F737" t="s">
        <v>215</v>
      </c>
    </row>
    <row r="738" spans="1:6" x14ac:dyDescent="0.3">
      <c r="A738">
        <v>735</v>
      </c>
      <c r="B738" t="s">
        <v>218</v>
      </c>
      <c r="C738">
        <v>0</v>
      </c>
      <c r="D738">
        <v>0</v>
      </c>
      <c r="E738" t="s">
        <v>212</v>
      </c>
      <c r="F738" t="s">
        <v>215</v>
      </c>
    </row>
    <row r="739" spans="1:6" x14ac:dyDescent="0.3">
      <c r="A739">
        <v>736</v>
      </c>
      <c r="B739" t="s">
        <v>218</v>
      </c>
      <c r="C739">
        <v>0</v>
      </c>
      <c r="D739">
        <v>0</v>
      </c>
      <c r="E739" t="s">
        <v>212</v>
      </c>
      <c r="F739" t="s">
        <v>215</v>
      </c>
    </row>
    <row r="740" spans="1:6" x14ac:dyDescent="0.3">
      <c r="A740">
        <v>737</v>
      </c>
      <c r="B740" t="s">
        <v>218</v>
      </c>
      <c r="C740">
        <v>0</v>
      </c>
      <c r="D740">
        <v>0</v>
      </c>
      <c r="E740" t="s">
        <v>212</v>
      </c>
      <c r="F740" t="s">
        <v>215</v>
      </c>
    </row>
    <row r="741" spans="1:6" x14ac:dyDescent="0.3">
      <c r="A741">
        <v>738</v>
      </c>
      <c r="B741" t="s">
        <v>218</v>
      </c>
      <c r="C741">
        <v>0</v>
      </c>
      <c r="D741">
        <v>0</v>
      </c>
      <c r="E741" t="s">
        <v>212</v>
      </c>
      <c r="F741" t="s">
        <v>215</v>
      </c>
    </row>
    <row r="742" spans="1:6" x14ac:dyDescent="0.3">
      <c r="A742">
        <v>739</v>
      </c>
      <c r="B742" t="s">
        <v>218</v>
      </c>
      <c r="C742">
        <v>0</v>
      </c>
      <c r="D742">
        <v>0</v>
      </c>
      <c r="E742" t="s">
        <v>212</v>
      </c>
      <c r="F742" t="s">
        <v>215</v>
      </c>
    </row>
    <row r="743" spans="1:6" x14ac:dyDescent="0.3">
      <c r="A743">
        <v>740</v>
      </c>
      <c r="B743" t="s">
        <v>218</v>
      </c>
      <c r="C743">
        <v>0</v>
      </c>
      <c r="D743">
        <v>0</v>
      </c>
      <c r="E743" t="s">
        <v>212</v>
      </c>
      <c r="F743" t="s">
        <v>215</v>
      </c>
    </row>
    <row r="744" spans="1:6" x14ac:dyDescent="0.3">
      <c r="A744">
        <v>741</v>
      </c>
      <c r="B744" t="s">
        <v>218</v>
      </c>
      <c r="C744">
        <v>0</v>
      </c>
      <c r="D744">
        <v>0</v>
      </c>
      <c r="E744" t="s">
        <v>212</v>
      </c>
      <c r="F744" t="s">
        <v>215</v>
      </c>
    </row>
    <row r="745" spans="1:6" x14ac:dyDescent="0.3">
      <c r="A745">
        <v>742</v>
      </c>
      <c r="B745" t="s">
        <v>218</v>
      </c>
      <c r="C745">
        <v>0</v>
      </c>
      <c r="D745">
        <v>0</v>
      </c>
      <c r="E745" t="s">
        <v>212</v>
      </c>
      <c r="F745" t="s">
        <v>215</v>
      </c>
    </row>
    <row r="746" spans="1:6" x14ac:dyDescent="0.3">
      <c r="A746">
        <v>743</v>
      </c>
      <c r="B746" t="s">
        <v>218</v>
      </c>
      <c r="C746">
        <v>0</v>
      </c>
      <c r="D746">
        <v>0</v>
      </c>
      <c r="E746" t="s">
        <v>212</v>
      </c>
      <c r="F746" t="s">
        <v>215</v>
      </c>
    </row>
    <row r="747" spans="1:6" x14ac:dyDescent="0.3">
      <c r="A747">
        <v>744</v>
      </c>
      <c r="B747" t="s">
        <v>218</v>
      </c>
      <c r="C747">
        <v>0</v>
      </c>
      <c r="D747">
        <v>0</v>
      </c>
      <c r="E747" t="s">
        <v>212</v>
      </c>
      <c r="F747" t="s">
        <v>215</v>
      </c>
    </row>
    <row r="748" spans="1:6" x14ac:dyDescent="0.3">
      <c r="A748">
        <v>745</v>
      </c>
      <c r="B748" t="s">
        <v>218</v>
      </c>
      <c r="C748">
        <v>0</v>
      </c>
      <c r="D748">
        <v>0</v>
      </c>
      <c r="E748" t="s">
        <v>212</v>
      </c>
      <c r="F748" t="s">
        <v>215</v>
      </c>
    </row>
    <row r="749" spans="1:6" x14ac:dyDescent="0.3">
      <c r="A749">
        <v>746</v>
      </c>
      <c r="B749" t="s">
        <v>218</v>
      </c>
      <c r="C749">
        <v>0</v>
      </c>
      <c r="D749">
        <v>0</v>
      </c>
      <c r="E749" t="s">
        <v>212</v>
      </c>
      <c r="F749" t="s">
        <v>215</v>
      </c>
    </row>
    <row r="750" spans="1:6" x14ac:dyDescent="0.3">
      <c r="A750">
        <v>747</v>
      </c>
      <c r="B750" t="s">
        <v>218</v>
      </c>
      <c r="C750">
        <v>0</v>
      </c>
      <c r="D750">
        <v>0</v>
      </c>
      <c r="E750" t="s">
        <v>212</v>
      </c>
      <c r="F750" t="s">
        <v>215</v>
      </c>
    </row>
    <row r="751" spans="1:6" x14ac:dyDescent="0.3">
      <c r="A751">
        <v>748</v>
      </c>
      <c r="B751" t="s">
        <v>218</v>
      </c>
      <c r="C751">
        <v>0</v>
      </c>
      <c r="D751">
        <v>0</v>
      </c>
      <c r="E751" t="s">
        <v>212</v>
      </c>
      <c r="F751" t="s">
        <v>215</v>
      </c>
    </row>
    <row r="752" spans="1:6" x14ac:dyDescent="0.3">
      <c r="A752">
        <v>749</v>
      </c>
      <c r="B752" t="s">
        <v>218</v>
      </c>
      <c r="C752">
        <v>0</v>
      </c>
      <c r="D752">
        <v>0</v>
      </c>
      <c r="E752" t="s">
        <v>212</v>
      </c>
      <c r="F752" t="s">
        <v>215</v>
      </c>
    </row>
    <row r="753" spans="1:6" x14ac:dyDescent="0.3">
      <c r="A753">
        <v>750</v>
      </c>
      <c r="B753" t="s">
        <v>218</v>
      </c>
      <c r="C753">
        <v>0</v>
      </c>
      <c r="D753">
        <v>0</v>
      </c>
      <c r="E753" t="s">
        <v>212</v>
      </c>
      <c r="F753" t="s">
        <v>215</v>
      </c>
    </row>
    <row r="754" spans="1:6" x14ac:dyDescent="0.3">
      <c r="A754">
        <v>751</v>
      </c>
      <c r="B754" t="s">
        <v>218</v>
      </c>
      <c r="C754">
        <v>0</v>
      </c>
      <c r="D754">
        <v>0</v>
      </c>
      <c r="E754" t="s">
        <v>212</v>
      </c>
      <c r="F754" t="s">
        <v>215</v>
      </c>
    </row>
    <row r="755" spans="1:6" x14ac:dyDescent="0.3">
      <c r="A755">
        <v>752</v>
      </c>
      <c r="B755" t="s">
        <v>218</v>
      </c>
      <c r="C755">
        <v>0</v>
      </c>
      <c r="D755">
        <v>0</v>
      </c>
      <c r="E755" t="s">
        <v>212</v>
      </c>
      <c r="F755" t="s">
        <v>215</v>
      </c>
    </row>
    <row r="756" spans="1:6" x14ac:dyDescent="0.3">
      <c r="A756">
        <v>753</v>
      </c>
      <c r="B756" t="s">
        <v>218</v>
      </c>
      <c r="C756">
        <v>0</v>
      </c>
      <c r="D756">
        <v>0</v>
      </c>
      <c r="E756" t="s">
        <v>212</v>
      </c>
      <c r="F756" t="s">
        <v>215</v>
      </c>
    </row>
    <row r="757" spans="1:6" x14ac:dyDescent="0.3">
      <c r="A757">
        <v>754</v>
      </c>
      <c r="B757" t="s">
        <v>218</v>
      </c>
      <c r="C757">
        <v>0</v>
      </c>
      <c r="D757">
        <v>0</v>
      </c>
      <c r="E757" t="s">
        <v>212</v>
      </c>
      <c r="F757" t="s">
        <v>215</v>
      </c>
    </row>
    <row r="758" spans="1:6" x14ac:dyDescent="0.3">
      <c r="A758">
        <v>755</v>
      </c>
      <c r="B758" t="s">
        <v>218</v>
      </c>
      <c r="C758">
        <v>0</v>
      </c>
      <c r="D758">
        <v>0</v>
      </c>
      <c r="E758" t="s">
        <v>212</v>
      </c>
      <c r="F758" t="s">
        <v>215</v>
      </c>
    </row>
    <row r="759" spans="1:6" x14ac:dyDescent="0.3">
      <c r="A759">
        <v>756</v>
      </c>
      <c r="B759" t="s">
        <v>218</v>
      </c>
      <c r="C759">
        <v>0</v>
      </c>
      <c r="D759">
        <v>0</v>
      </c>
      <c r="E759" t="s">
        <v>212</v>
      </c>
      <c r="F759" t="s">
        <v>215</v>
      </c>
    </row>
    <row r="760" spans="1:6" x14ac:dyDescent="0.3">
      <c r="A760">
        <v>757</v>
      </c>
      <c r="B760" t="s">
        <v>218</v>
      </c>
      <c r="C760">
        <v>0</v>
      </c>
      <c r="D760">
        <v>0</v>
      </c>
      <c r="E760" t="s">
        <v>212</v>
      </c>
      <c r="F760" t="s">
        <v>215</v>
      </c>
    </row>
    <row r="761" spans="1:6" x14ac:dyDescent="0.3">
      <c r="A761">
        <v>758</v>
      </c>
      <c r="B761" t="s">
        <v>218</v>
      </c>
      <c r="C761">
        <v>0</v>
      </c>
      <c r="D761">
        <v>0</v>
      </c>
      <c r="E761" t="s">
        <v>212</v>
      </c>
      <c r="F761" t="s">
        <v>215</v>
      </c>
    </row>
    <row r="762" spans="1:6" x14ac:dyDescent="0.3">
      <c r="A762">
        <v>759</v>
      </c>
      <c r="B762" t="s">
        <v>218</v>
      </c>
      <c r="C762">
        <v>0</v>
      </c>
      <c r="D762">
        <v>0</v>
      </c>
      <c r="E762" t="s">
        <v>212</v>
      </c>
      <c r="F762" t="s">
        <v>215</v>
      </c>
    </row>
    <row r="763" spans="1:6" x14ac:dyDescent="0.3">
      <c r="A763">
        <v>760</v>
      </c>
      <c r="B763" t="s">
        <v>218</v>
      </c>
      <c r="C763">
        <v>0</v>
      </c>
      <c r="D763">
        <v>0</v>
      </c>
      <c r="E763" t="s">
        <v>212</v>
      </c>
      <c r="F763" t="s">
        <v>215</v>
      </c>
    </row>
    <row r="764" spans="1:6" x14ac:dyDescent="0.3">
      <c r="A764">
        <v>761</v>
      </c>
      <c r="B764" t="s">
        <v>218</v>
      </c>
      <c r="C764">
        <v>0</v>
      </c>
      <c r="D764">
        <v>0</v>
      </c>
      <c r="E764" t="s">
        <v>212</v>
      </c>
      <c r="F764" t="s">
        <v>215</v>
      </c>
    </row>
    <row r="765" spans="1:6" x14ac:dyDescent="0.3">
      <c r="A765">
        <v>762</v>
      </c>
      <c r="B765" t="s">
        <v>218</v>
      </c>
      <c r="C765">
        <v>0</v>
      </c>
      <c r="D765">
        <v>0</v>
      </c>
      <c r="E765" t="s">
        <v>212</v>
      </c>
      <c r="F765" t="s">
        <v>215</v>
      </c>
    </row>
    <row r="766" spans="1:6" x14ac:dyDescent="0.3">
      <c r="A766">
        <v>763</v>
      </c>
      <c r="B766" t="s">
        <v>218</v>
      </c>
      <c r="C766">
        <v>0</v>
      </c>
      <c r="D766">
        <v>0</v>
      </c>
      <c r="E766" t="s">
        <v>212</v>
      </c>
      <c r="F766" t="s">
        <v>215</v>
      </c>
    </row>
    <row r="767" spans="1:6" x14ac:dyDescent="0.3">
      <c r="A767">
        <v>764</v>
      </c>
      <c r="B767" t="s">
        <v>218</v>
      </c>
      <c r="C767">
        <v>0</v>
      </c>
      <c r="D767">
        <v>0</v>
      </c>
      <c r="E767" t="s">
        <v>212</v>
      </c>
      <c r="F767" t="s">
        <v>215</v>
      </c>
    </row>
    <row r="768" spans="1:6" x14ac:dyDescent="0.3">
      <c r="A768">
        <v>765</v>
      </c>
      <c r="B768" t="s">
        <v>218</v>
      </c>
      <c r="C768">
        <v>0</v>
      </c>
      <c r="D768">
        <v>0</v>
      </c>
      <c r="E768" t="s">
        <v>212</v>
      </c>
      <c r="F768" t="s">
        <v>215</v>
      </c>
    </row>
    <row r="769" spans="1:6" x14ac:dyDescent="0.3">
      <c r="A769">
        <v>766</v>
      </c>
      <c r="B769" t="s">
        <v>218</v>
      </c>
      <c r="C769">
        <v>0</v>
      </c>
      <c r="D769">
        <v>0</v>
      </c>
      <c r="E769" t="s">
        <v>212</v>
      </c>
      <c r="F769" t="s">
        <v>215</v>
      </c>
    </row>
    <row r="770" spans="1:6" x14ac:dyDescent="0.3">
      <c r="A770">
        <v>767</v>
      </c>
      <c r="B770" t="s">
        <v>218</v>
      </c>
      <c r="C770">
        <v>0</v>
      </c>
      <c r="D770">
        <v>0</v>
      </c>
      <c r="E770" t="s">
        <v>212</v>
      </c>
      <c r="F770" t="s">
        <v>215</v>
      </c>
    </row>
    <row r="771" spans="1:6" x14ac:dyDescent="0.3">
      <c r="A771">
        <v>768</v>
      </c>
      <c r="B771" t="s">
        <v>218</v>
      </c>
      <c r="C771">
        <v>0</v>
      </c>
      <c r="D771">
        <v>0</v>
      </c>
      <c r="E771" t="s">
        <v>212</v>
      </c>
      <c r="F771" t="s">
        <v>215</v>
      </c>
    </row>
    <row r="772" spans="1:6" x14ac:dyDescent="0.3">
      <c r="A772">
        <v>769</v>
      </c>
      <c r="B772" t="s">
        <v>218</v>
      </c>
      <c r="C772">
        <v>0</v>
      </c>
      <c r="D772">
        <v>0</v>
      </c>
      <c r="E772" t="s">
        <v>212</v>
      </c>
      <c r="F772" t="s">
        <v>215</v>
      </c>
    </row>
    <row r="773" spans="1:6" x14ac:dyDescent="0.3">
      <c r="A773">
        <v>770</v>
      </c>
      <c r="B773" t="s">
        <v>218</v>
      </c>
      <c r="C773">
        <v>0</v>
      </c>
      <c r="D773">
        <v>0</v>
      </c>
      <c r="E773" t="s">
        <v>212</v>
      </c>
      <c r="F773" t="s">
        <v>215</v>
      </c>
    </row>
    <row r="774" spans="1:6" x14ac:dyDescent="0.3">
      <c r="A774">
        <v>771</v>
      </c>
      <c r="B774" t="s">
        <v>218</v>
      </c>
      <c r="C774">
        <v>0</v>
      </c>
      <c r="D774">
        <v>0</v>
      </c>
      <c r="E774" t="s">
        <v>212</v>
      </c>
      <c r="F774" t="s">
        <v>215</v>
      </c>
    </row>
    <row r="775" spans="1:6" x14ac:dyDescent="0.3">
      <c r="A775">
        <v>772</v>
      </c>
      <c r="B775" t="s">
        <v>218</v>
      </c>
      <c r="C775">
        <v>0</v>
      </c>
      <c r="D775">
        <v>0</v>
      </c>
      <c r="E775" t="s">
        <v>212</v>
      </c>
      <c r="F775" t="s">
        <v>215</v>
      </c>
    </row>
    <row r="776" spans="1:6" x14ac:dyDescent="0.3">
      <c r="A776">
        <v>773</v>
      </c>
      <c r="B776" t="s">
        <v>218</v>
      </c>
      <c r="C776">
        <v>0</v>
      </c>
      <c r="D776">
        <v>0</v>
      </c>
      <c r="E776" t="s">
        <v>212</v>
      </c>
      <c r="F776" t="s">
        <v>215</v>
      </c>
    </row>
    <row r="777" spans="1:6" x14ac:dyDescent="0.3">
      <c r="A777">
        <v>774</v>
      </c>
      <c r="B777" t="s">
        <v>218</v>
      </c>
      <c r="C777">
        <v>0</v>
      </c>
      <c r="D777">
        <v>0</v>
      </c>
      <c r="E777" t="s">
        <v>212</v>
      </c>
      <c r="F777" t="s">
        <v>215</v>
      </c>
    </row>
    <row r="778" spans="1:6" x14ac:dyDescent="0.3">
      <c r="A778">
        <v>775</v>
      </c>
      <c r="B778" t="s">
        <v>218</v>
      </c>
      <c r="C778">
        <v>0</v>
      </c>
      <c r="D778">
        <v>0</v>
      </c>
      <c r="E778" t="s">
        <v>212</v>
      </c>
      <c r="F778" t="s">
        <v>215</v>
      </c>
    </row>
    <row r="779" spans="1:6" x14ac:dyDescent="0.3">
      <c r="A779">
        <v>776</v>
      </c>
      <c r="B779" t="s">
        <v>218</v>
      </c>
      <c r="C779">
        <v>0</v>
      </c>
      <c r="D779">
        <v>0</v>
      </c>
      <c r="E779" t="s">
        <v>212</v>
      </c>
      <c r="F779" t="s">
        <v>215</v>
      </c>
    </row>
    <row r="780" spans="1:6" x14ac:dyDescent="0.3">
      <c r="A780">
        <v>777</v>
      </c>
      <c r="B780" t="s">
        <v>218</v>
      </c>
      <c r="C780">
        <v>0</v>
      </c>
      <c r="D780">
        <v>0</v>
      </c>
      <c r="E780" t="s">
        <v>212</v>
      </c>
      <c r="F780" t="s">
        <v>215</v>
      </c>
    </row>
    <row r="781" spans="1:6" x14ac:dyDescent="0.3">
      <c r="A781">
        <v>778</v>
      </c>
      <c r="B781" t="s">
        <v>218</v>
      </c>
      <c r="C781">
        <v>0</v>
      </c>
      <c r="D781">
        <v>0</v>
      </c>
      <c r="E781" t="s">
        <v>212</v>
      </c>
      <c r="F781" t="s">
        <v>215</v>
      </c>
    </row>
    <row r="782" spans="1:6" x14ac:dyDescent="0.3">
      <c r="A782">
        <v>779</v>
      </c>
      <c r="B782" t="s">
        <v>218</v>
      </c>
      <c r="C782">
        <v>0</v>
      </c>
      <c r="D782">
        <v>0</v>
      </c>
      <c r="E782" t="s">
        <v>212</v>
      </c>
      <c r="F782" t="s">
        <v>215</v>
      </c>
    </row>
    <row r="783" spans="1:6" x14ac:dyDescent="0.3">
      <c r="A783">
        <v>780</v>
      </c>
      <c r="B783" t="s">
        <v>218</v>
      </c>
      <c r="C783">
        <v>0</v>
      </c>
      <c r="D783">
        <v>0</v>
      </c>
      <c r="E783" t="s">
        <v>212</v>
      </c>
      <c r="F783" t="s">
        <v>215</v>
      </c>
    </row>
    <row r="784" spans="1:6" x14ac:dyDescent="0.3">
      <c r="A784">
        <v>781</v>
      </c>
      <c r="B784" t="s">
        <v>218</v>
      </c>
      <c r="C784">
        <v>0</v>
      </c>
      <c r="D784">
        <v>0</v>
      </c>
      <c r="E784" t="s">
        <v>212</v>
      </c>
      <c r="F784" t="s">
        <v>215</v>
      </c>
    </row>
    <row r="785" spans="1:6" x14ac:dyDescent="0.3">
      <c r="A785">
        <v>782</v>
      </c>
      <c r="B785" t="s">
        <v>218</v>
      </c>
      <c r="C785">
        <v>0</v>
      </c>
      <c r="D785">
        <v>0</v>
      </c>
      <c r="E785" t="s">
        <v>212</v>
      </c>
      <c r="F785" t="s">
        <v>215</v>
      </c>
    </row>
    <row r="786" spans="1:6" x14ac:dyDescent="0.3">
      <c r="A786">
        <v>783</v>
      </c>
      <c r="B786" t="s">
        <v>218</v>
      </c>
      <c r="C786">
        <v>0</v>
      </c>
      <c r="D786">
        <v>0</v>
      </c>
      <c r="E786" t="s">
        <v>212</v>
      </c>
      <c r="F786" t="s">
        <v>215</v>
      </c>
    </row>
    <row r="787" spans="1:6" x14ac:dyDescent="0.3">
      <c r="A787">
        <v>784</v>
      </c>
      <c r="B787" t="s">
        <v>218</v>
      </c>
      <c r="C787">
        <v>0</v>
      </c>
      <c r="D787">
        <v>0</v>
      </c>
      <c r="E787" t="s">
        <v>212</v>
      </c>
      <c r="F787" t="s">
        <v>215</v>
      </c>
    </row>
    <row r="788" spans="1:6" x14ac:dyDescent="0.3">
      <c r="A788">
        <v>785</v>
      </c>
      <c r="B788" t="s">
        <v>218</v>
      </c>
      <c r="C788">
        <v>0</v>
      </c>
      <c r="D788">
        <v>0</v>
      </c>
      <c r="E788" t="s">
        <v>212</v>
      </c>
      <c r="F788" t="s">
        <v>215</v>
      </c>
    </row>
    <row r="789" spans="1:6" x14ac:dyDescent="0.3">
      <c r="A789">
        <v>786</v>
      </c>
      <c r="B789" t="s">
        <v>218</v>
      </c>
      <c r="C789">
        <v>0</v>
      </c>
      <c r="D789">
        <v>0</v>
      </c>
      <c r="E789" t="s">
        <v>212</v>
      </c>
      <c r="F789" t="s">
        <v>215</v>
      </c>
    </row>
    <row r="790" spans="1:6" x14ac:dyDescent="0.3">
      <c r="A790">
        <v>787</v>
      </c>
      <c r="B790" t="s">
        <v>218</v>
      </c>
      <c r="C790">
        <v>0</v>
      </c>
      <c r="D790">
        <v>0</v>
      </c>
      <c r="E790" t="s">
        <v>212</v>
      </c>
      <c r="F790" t="s">
        <v>215</v>
      </c>
    </row>
    <row r="791" spans="1:6" x14ac:dyDescent="0.3">
      <c r="A791">
        <v>788</v>
      </c>
      <c r="B791" t="s">
        <v>218</v>
      </c>
      <c r="C791">
        <v>0</v>
      </c>
      <c r="D791">
        <v>0</v>
      </c>
      <c r="E791" t="s">
        <v>212</v>
      </c>
      <c r="F791" t="s">
        <v>215</v>
      </c>
    </row>
    <row r="792" spans="1:6" x14ac:dyDescent="0.3">
      <c r="A792">
        <v>789</v>
      </c>
      <c r="B792" t="s">
        <v>218</v>
      </c>
      <c r="C792">
        <v>0</v>
      </c>
      <c r="D792">
        <v>0</v>
      </c>
      <c r="E792" t="s">
        <v>212</v>
      </c>
      <c r="F792" t="s">
        <v>215</v>
      </c>
    </row>
    <row r="793" spans="1:6" x14ac:dyDescent="0.3">
      <c r="A793">
        <v>790</v>
      </c>
      <c r="B793" t="s">
        <v>218</v>
      </c>
      <c r="C793">
        <v>0</v>
      </c>
      <c r="D793">
        <v>0</v>
      </c>
      <c r="E793" t="s">
        <v>212</v>
      </c>
      <c r="F793" t="s">
        <v>215</v>
      </c>
    </row>
    <row r="794" spans="1:6" x14ac:dyDescent="0.3">
      <c r="A794">
        <v>791</v>
      </c>
      <c r="B794" t="s">
        <v>218</v>
      </c>
      <c r="C794">
        <v>0</v>
      </c>
      <c r="D794">
        <v>0</v>
      </c>
      <c r="E794" t="s">
        <v>212</v>
      </c>
      <c r="F794" t="s">
        <v>215</v>
      </c>
    </row>
    <row r="795" spans="1:6" x14ac:dyDescent="0.3">
      <c r="A795">
        <v>792</v>
      </c>
      <c r="B795" t="s">
        <v>218</v>
      </c>
      <c r="C795">
        <v>0</v>
      </c>
      <c r="D795">
        <v>0</v>
      </c>
      <c r="E795" t="s">
        <v>212</v>
      </c>
      <c r="F795" t="s">
        <v>215</v>
      </c>
    </row>
    <row r="796" spans="1:6" x14ac:dyDescent="0.3">
      <c r="A796">
        <v>793</v>
      </c>
      <c r="B796" t="s">
        <v>218</v>
      </c>
      <c r="C796">
        <v>0</v>
      </c>
      <c r="D796">
        <v>0</v>
      </c>
      <c r="E796" t="s">
        <v>212</v>
      </c>
      <c r="F796" t="s">
        <v>215</v>
      </c>
    </row>
    <row r="797" spans="1:6" x14ac:dyDescent="0.3">
      <c r="A797">
        <v>794</v>
      </c>
      <c r="B797" t="s">
        <v>218</v>
      </c>
      <c r="C797">
        <v>0</v>
      </c>
      <c r="D797">
        <v>0</v>
      </c>
      <c r="E797" t="s">
        <v>212</v>
      </c>
      <c r="F797" t="s">
        <v>215</v>
      </c>
    </row>
    <row r="798" spans="1:6" x14ac:dyDescent="0.3">
      <c r="A798">
        <v>795</v>
      </c>
      <c r="B798" t="s">
        <v>218</v>
      </c>
      <c r="C798">
        <v>0</v>
      </c>
      <c r="D798">
        <v>0</v>
      </c>
      <c r="E798" t="s">
        <v>212</v>
      </c>
      <c r="F798" t="s">
        <v>215</v>
      </c>
    </row>
    <row r="799" spans="1:6" x14ac:dyDescent="0.3">
      <c r="A799">
        <v>796</v>
      </c>
      <c r="B799" t="s">
        <v>218</v>
      </c>
      <c r="C799">
        <v>0</v>
      </c>
      <c r="D799">
        <v>0</v>
      </c>
      <c r="E799" t="s">
        <v>212</v>
      </c>
      <c r="F799" t="s">
        <v>215</v>
      </c>
    </row>
    <row r="800" spans="1:6" x14ac:dyDescent="0.3">
      <c r="A800">
        <v>797</v>
      </c>
      <c r="B800" t="s">
        <v>218</v>
      </c>
      <c r="C800">
        <v>0</v>
      </c>
      <c r="D800">
        <v>0</v>
      </c>
      <c r="E800" t="s">
        <v>212</v>
      </c>
      <c r="F800" t="s">
        <v>215</v>
      </c>
    </row>
    <row r="801" spans="1:6" x14ac:dyDescent="0.3">
      <c r="A801">
        <v>798</v>
      </c>
      <c r="B801" t="s">
        <v>218</v>
      </c>
      <c r="C801">
        <v>0</v>
      </c>
      <c r="D801">
        <v>0</v>
      </c>
      <c r="E801" t="s">
        <v>212</v>
      </c>
      <c r="F801" t="s">
        <v>215</v>
      </c>
    </row>
    <row r="802" spans="1:6" x14ac:dyDescent="0.3">
      <c r="A802">
        <v>799</v>
      </c>
      <c r="B802" t="s">
        <v>218</v>
      </c>
      <c r="C802">
        <v>0</v>
      </c>
      <c r="D802">
        <v>0</v>
      </c>
      <c r="E802" t="s">
        <v>212</v>
      </c>
      <c r="F802" t="s">
        <v>215</v>
      </c>
    </row>
    <row r="803" spans="1:6" x14ac:dyDescent="0.3">
      <c r="A803">
        <v>800</v>
      </c>
      <c r="B803" t="s">
        <v>218</v>
      </c>
      <c r="C803">
        <v>0</v>
      </c>
      <c r="D803">
        <v>0</v>
      </c>
      <c r="E803" t="s">
        <v>212</v>
      </c>
      <c r="F803" t="s">
        <v>215</v>
      </c>
    </row>
    <row r="804" spans="1:6" x14ac:dyDescent="0.3">
      <c r="A804">
        <v>801</v>
      </c>
      <c r="B804" t="s">
        <v>218</v>
      </c>
      <c r="C804">
        <v>0</v>
      </c>
      <c r="D804">
        <v>0</v>
      </c>
      <c r="E804" t="s">
        <v>212</v>
      </c>
      <c r="F804" t="s">
        <v>215</v>
      </c>
    </row>
    <row r="805" spans="1:6" x14ac:dyDescent="0.3">
      <c r="A805">
        <v>802</v>
      </c>
      <c r="B805" t="s">
        <v>218</v>
      </c>
      <c r="C805">
        <v>0</v>
      </c>
      <c r="D805">
        <v>0</v>
      </c>
      <c r="E805" t="s">
        <v>212</v>
      </c>
      <c r="F805" t="s">
        <v>215</v>
      </c>
    </row>
    <row r="806" spans="1:6" x14ac:dyDescent="0.3">
      <c r="A806">
        <v>803</v>
      </c>
      <c r="B806" t="s">
        <v>218</v>
      </c>
      <c r="C806">
        <v>0</v>
      </c>
      <c r="D806">
        <v>0</v>
      </c>
      <c r="E806" t="s">
        <v>212</v>
      </c>
      <c r="F806" t="s">
        <v>215</v>
      </c>
    </row>
    <row r="807" spans="1:6" x14ac:dyDescent="0.3">
      <c r="A807">
        <v>804</v>
      </c>
      <c r="B807" t="s">
        <v>218</v>
      </c>
      <c r="C807">
        <v>0</v>
      </c>
      <c r="D807">
        <v>0</v>
      </c>
      <c r="E807" t="s">
        <v>212</v>
      </c>
      <c r="F807" t="s">
        <v>215</v>
      </c>
    </row>
    <row r="808" spans="1:6" x14ac:dyDescent="0.3">
      <c r="A808">
        <v>805</v>
      </c>
      <c r="B808" t="s">
        <v>218</v>
      </c>
      <c r="C808">
        <v>0</v>
      </c>
      <c r="D808">
        <v>0</v>
      </c>
      <c r="E808" t="s">
        <v>212</v>
      </c>
      <c r="F808" t="s">
        <v>215</v>
      </c>
    </row>
    <row r="809" spans="1:6" x14ac:dyDescent="0.3">
      <c r="A809">
        <v>806</v>
      </c>
      <c r="B809" t="s">
        <v>218</v>
      </c>
      <c r="C809">
        <v>0</v>
      </c>
      <c r="D809">
        <v>0</v>
      </c>
      <c r="E809" t="s">
        <v>212</v>
      </c>
      <c r="F809" t="s">
        <v>215</v>
      </c>
    </row>
    <row r="810" spans="1:6" x14ac:dyDescent="0.3">
      <c r="A810">
        <v>807</v>
      </c>
      <c r="B810" t="s">
        <v>218</v>
      </c>
      <c r="C810">
        <v>0</v>
      </c>
      <c r="D810">
        <v>0</v>
      </c>
      <c r="E810" t="s">
        <v>212</v>
      </c>
      <c r="F810" t="s">
        <v>215</v>
      </c>
    </row>
    <row r="811" spans="1:6" x14ac:dyDescent="0.3">
      <c r="A811">
        <v>808</v>
      </c>
      <c r="B811" t="s">
        <v>218</v>
      </c>
      <c r="C811">
        <v>0</v>
      </c>
      <c r="D811">
        <v>0</v>
      </c>
      <c r="E811" t="s">
        <v>212</v>
      </c>
      <c r="F811" t="s">
        <v>215</v>
      </c>
    </row>
    <row r="812" spans="1:6" x14ac:dyDescent="0.3">
      <c r="A812">
        <v>809</v>
      </c>
      <c r="B812" t="s">
        <v>218</v>
      </c>
      <c r="C812">
        <v>0</v>
      </c>
      <c r="D812">
        <v>0</v>
      </c>
      <c r="E812" t="s">
        <v>212</v>
      </c>
      <c r="F812" t="s">
        <v>215</v>
      </c>
    </row>
    <row r="813" spans="1:6" x14ac:dyDescent="0.3">
      <c r="A813">
        <v>810</v>
      </c>
      <c r="B813" t="s">
        <v>218</v>
      </c>
      <c r="C813">
        <v>0</v>
      </c>
      <c r="D813">
        <v>0</v>
      </c>
      <c r="E813" t="s">
        <v>212</v>
      </c>
      <c r="F813" t="s">
        <v>215</v>
      </c>
    </row>
    <row r="814" spans="1:6" x14ac:dyDescent="0.3">
      <c r="A814">
        <v>811</v>
      </c>
      <c r="B814" t="s">
        <v>218</v>
      </c>
      <c r="C814">
        <v>0</v>
      </c>
      <c r="D814">
        <v>0</v>
      </c>
      <c r="E814" t="s">
        <v>212</v>
      </c>
      <c r="F814" t="s">
        <v>215</v>
      </c>
    </row>
    <row r="815" spans="1:6" x14ac:dyDescent="0.3">
      <c r="A815">
        <v>812</v>
      </c>
      <c r="B815" t="s">
        <v>218</v>
      </c>
      <c r="C815">
        <v>0</v>
      </c>
      <c r="D815">
        <v>0</v>
      </c>
      <c r="E815" t="s">
        <v>212</v>
      </c>
      <c r="F815" t="s">
        <v>215</v>
      </c>
    </row>
    <row r="816" spans="1:6" x14ac:dyDescent="0.3">
      <c r="A816">
        <v>813</v>
      </c>
      <c r="B816" t="s">
        <v>218</v>
      </c>
      <c r="C816">
        <v>0</v>
      </c>
      <c r="D816">
        <v>0</v>
      </c>
      <c r="E816" t="s">
        <v>212</v>
      </c>
      <c r="F816" t="s">
        <v>215</v>
      </c>
    </row>
    <row r="817" spans="1:6" x14ac:dyDescent="0.3">
      <c r="A817">
        <v>814</v>
      </c>
      <c r="B817" t="s">
        <v>218</v>
      </c>
      <c r="C817">
        <v>0</v>
      </c>
      <c r="D817">
        <v>0</v>
      </c>
      <c r="E817" t="s">
        <v>212</v>
      </c>
      <c r="F817" t="s">
        <v>215</v>
      </c>
    </row>
    <row r="818" spans="1:6" x14ac:dyDescent="0.3">
      <c r="A818">
        <v>815</v>
      </c>
      <c r="B818" t="s">
        <v>218</v>
      </c>
      <c r="C818">
        <v>0</v>
      </c>
      <c r="D818">
        <v>0</v>
      </c>
      <c r="E818" t="s">
        <v>212</v>
      </c>
      <c r="F818" t="s">
        <v>215</v>
      </c>
    </row>
    <row r="819" spans="1:6" x14ac:dyDescent="0.3">
      <c r="A819">
        <v>816</v>
      </c>
      <c r="B819" t="s">
        <v>218</v>
      </c>
      <c r="C819">
        <v>0</v>
      </c>
      <c r="D819">
        <v>0</v>
      </c>
      <c r="E819" t="s">
        <v>212</v>
      </c>
      <c r="F819" t="s">
        <v>215</v>
      </c>
    </row>
    <row r="820" spans="1:6" x14ac:dyDescent="0.3">
      <c r="A820">
        <v>817</v>
      </c>
      <c r="B820" t="s">
        <v>218</v>
      </c>
      <c r="C820">
        <v>0</v>
      </c>
      <c r="D820">
        <v>0</v>
      </c>
      <c r="E820" t="s">
        <v>212</v>
      </c>
      <c r="F820" t="s">
        <v>215</v>
      </c>
    </row>
    <row r="821" spans="1:6" x14ac:dyDescent="0.3">
      <c r="A821">
        <v>818</v>
      </c>
      <c r="B821" t="s">
        <v>218</v>
      </c>
      <c r="C821">
        <v>0</v>
      </c>
      <c r="D821">
        <v>0</v>
      </c>
      <c r="E821" t="s">
        <v>212</v>
      </c>
      <c r="F821" t="s">
        <v>215</v>
      </c>
    </row>
    <row r="822" spans="1:6" x14ac:dyDescent="0.3">
      <c r="A822">
        <v>819</v>
      </c>
      <c r="B822" t="s">
        <v>218</v>
      </c>
      <c r="C822">
        <v>0</v>
      </c>
      <c r="D822">
        <v>0</v>
      </c>
      <c r="E822" t="s">
        <v>212</v>
      </c>
      <c r="F822" t="s">
        <v>215</v>
      </c>
    </row>
    <row r="823" spans="1:6" x14ac:dyDescent="0.3">
      <c r="A823">
        <v>820</v>
      </c>
      <c r="B823" t="s">
        <v>218</v>
      </c>
      <c r="C823">
        <v>0</v>
      </c>
      <c r="D823">
        <v>0</v>
      </c>
      <c r="E823" t="s">
        <v>212</v>
      </c>
      <c r="F823" t="s">
        <v>215</v>
      </c>
    </row>
    <row r="824" spans="1:6" x14ac:dyDescent="0.3">
      <c r="A824">
        <v>821</v>
      </c>
      <c r="B824" t="s">
        <v>218</v>
      </c>
      <c r="C824">
        <v>0</v>
      </c>
      <c r="D824">
        <v>0</v>
      </c>
      <c r="E824" t="s">
        <v>212</v>
      </c>
      <c r="F824" t="s">
        <v>215</v>
      </c>
    </row>
    <row r="825" spans="1:6" x14ac:dyDescent="0.3">
      <c r="A825">
        <v>822</v>
      </c>
      <c r="B825" t="s">
        <v>218</v>
      </c>
      <c r="C825">
        <v>0</v>
      </c>
      <c r="D825">
        <v>0</v>
      </c>
      <c r="E825" t="s">
        <v>212</v>
      </c>
      <c r="F825" t="s">
        <v>215</v>
      </c>
    </row>
    <row r="826" spans="1:6" x14ac:dyDescent="0.3">
      <c r="A826">
        <v>823</v>
      </c>
      <c r="B826" t="s">
        <v>218</v>
      </c>
      <c r="C826">
        <v>0</v>
      </c>
      <c r="D826">
        <v>0</v>
      </c>
      <c r="E826" t="s">
        <v>212</v>
      </c>
      <c r="F826" t="s">
        <v>215</v>
      </c>
    </row>
    <row r="827" spans="1:6" x14ac:dyDescent="0.3">
      <c r="A827">
        <v>824</v>
      </c>
      <c r="B827" t="s">
        <v>218</v>
      </c>
      <c r="C827">
        <v>0</v>
      </c>
      <c r="D827">
        <v>0</v>
      </c>
      <c r="E827" t="s">
        <v>212</v>
      </c>
      <c r="F827" t="s">
        <v>215</v>
      </c>
    </row>
    <row r="828" spans="1:6" x14ac:dyDescent="0.3">
      <c r="A828">
        <v>825</v>
      </c>
      <c r="B828" t="s">
        <v>218</v>
      </c>
      <c r="C828">
        <v>0</v>
      </c>
      <c r="D828">
        <v>0</v>
      </c>
      <c r="E828" t="s">
        <v>212</v>
      </c>
      <c r="F828" t="s">
        <v>215</v>
      </c>
    </row>
    <row r="829" spans="1:6" x14ac:dyDescent="0.3">
      <c r="A829">
        <v>826</v>
      </c>
      <c r="B829" t="s">
        <v>218</v>
      </c>
      <c r="C829">
        <v>0</v>
      </c>
      <c r="D829">
        <v>0</v>
      </c>
      <c r="E829" t="s">
        <v>212</v>
      </c>
      <c r="F829" t="s">
        <v>215</v>
      </c>
    </row>
    <row r="830" spans="1:6" x14ac:dyDescent="0.3">
      <c r="A830">
        <v>827</v>
      </c>
      <c r="B830" t="s">
        <v>218</v>
      </c>
      <c r="C830">
        <v>0</v>
      </c>
      <c r="D830">
        <v>0</v>
      </c>
      <c r="E830" t="s">
        <v>212</v>
      </c>
      <c r="F830" t="s">
        <v>215</v>
      </c>
    </row>
    <row r="831" spans="1:6" x14ac:dyDescent="0.3">
      <c r="A831">
        <v>828</v>
      </c>
      <c r="B831" t="s">
        <v>218</v>
      </c>
      <c r="C831">
        <v>0</v>
      </c>
      <c r="D831">
        <v>0</v>
      </c>
      <c r="E831" t="s">
        <v>212</v>
      </c>
      <c r="F831" t="s">
        <v>215</v>
      </c>
    </row>
    <row r="832" spans="1:6" x14ac:dyDescent="0.3">
      <c r="A832">
        <v>829</v>
      </c>
      <c r="B832" t="s">
        <v>218</v>
      </c>
      <c r="C832">
        <v>0</v>
      </c>
      <c r="D832">
        <v>0</v>
      </c>
      <c r="E832" t="s">
        <v>212</v>
      </c>
      <c r="F832" t="s">
        <v>215</v>
      </c>
    </row>
    <row r="833" spans="1:6" x14ac:dyDescent="0.3">
      <c r="A833">
        <v>830</v>
      </c>
      <c r="B833" t="s">
        <v>218</v>
      </c>
      <c r="C833">
        <v>0</v>
      </c>
      <c r="D833">
        <v>0</v>
      </c>
      <c r="E833" t="s">
        <v>212</v>
      </c>
      <c r="F833" t="s">
        <v>215</v>
      </c>
    </row>
    <row r="834" spans="1:6" x14ac:dyDescent="0.3">
      <c r="A834">
        <v>831</v>
      </c>
      <c r="B834" t="s">
        <v>218</v>
      </c>
      <c r="C834">
        <v>0</v>
      </c>
      <c r="D834">
        <v>0</v>
      </c>
      <c r="E834" t="s">
        <v>212</v>
      </c>
      <c r="F834" t="s">
        <v>215</v>
      </c>
    </row>
    <row r="835" spans="1:6" x14ac:dyDescent="0.3">
      <c r="A835">
        <v>832</v>
      </c>
      <c r="B835" t="s">
        <v>218</v>
      </c>
      <c r="C835">
        <v>0</v>
      </c>
      <c r="D835">
        <v>0</v>
      </c>
      <c r="E835" t="s">
        <v>212</v>
      </c>
      <c r="F835" t="s">
        <v>215</v>
      </c>
    </row>
    <row r="836" spans="1:6" x14ac:dyDescent="0.3">
      <c r="A836">
        <v>833</v>
      </c>
      <c r="B836" t="s">
        <v>218</v>
      </c>
      <c r="C836">
        <v>0</v>
      </c>
      <c r="D836">
        <v>0</v>
      </c>
      <c r="E836" t="s">
        <v>212</v>
      </c>
      <c r="F836" t="s">
        <v>215</v>
      </c>
    </row>
    <row r="837" spans="1:6" x14ac:dyDescent="0.3">
      <c r="A837">
        <v>834</v>
      </c>
      <c r="B837" t="s">
        <v>218</v>
      </c>
      <c r="C837">
        <v>0</v>
      </c>
      <c r="D837">
        <v>0</v>
      </c>
      <c r="E837" t="s">
        <v>212</v>
      </c>
      <c r="F837" t="s">
        <v>215</v>
      </c>
    </row>
    <row r="838" spans="1:6" x14ac:dyDescent="0.3">
      <c r="A838">
        <v>835</v>
      </c>
      <c r="B838" t="s">
        <v>218</v>
      </c>
      <c r="C838">
        <v>0</v>
      </c>
      <c r="D838">
        <v>0</v>
      </c>
      <c r="E838" t="s">
        <v>212</v>
      </c>
      <c r="F838" t="s">
        <v>215</v>
      </c>
    </row>
    <row r="839" spans="1:6" x14ac:dyDescent="0.3">
      <c r="A839">
        <v>836</v>
      </c>
      <c r="B839" t="s">
        <v>218</v>
      </c>
      <c r="C839">
        <v>0</v>
      </c>
      <c r="D839">
        <v>0</v>
      </c>
      <c r="E839" t="s">
        <v>212</v>
      </c>
      <c r="F839" t="s">
        <v>215</v>
      </c>
    </row>
    <row r="840" spans="1:6" x14ac:dyDescent="0.3">
      <c r="A840">
        <v>837</v>
      </c>
      <c r="B840" t="s">
        <v>218</v>
      </c>
      <c r="C840">
        <v>0</v>
      </c>
      <c r="D840">
        <v>0</v>
      </c>
      <c r="E840" t="s">
        <v>212</v>
      </c>
      <c r="F840" t="s">
        <v>215</v>
      </c>
    </row>
    <row r="841" spans="1:6" x14ac:dyDescent="0.3">
      <c r="A841">
        <v>838</v>
      </c>
      <c r="B841" t="s">
        <v>218</v>
      </c>
      <c r="C841">
        <v>0</v>
      </c>
      <c r="D841">
        <v>0</v>
      </c>
      <c r="E841" t="s">
        <v>212</v>
      </c>
      <c r="F841" t="s">
        <v>215</v>
      </c>
    </row>
    <row r="842" spans="1:6" x14ac:dyDescent="0.3">
      <c r="A842">
        <v>839</v>
      </c>
      <c r="B842" t="s">
        <v>218</v>
      </c>
      <c r="C842">
        <v>0</v>
      </c>
      <c r="D842">
        <v>0</v>
      </c>
      <c r="E842" t="s">
        <v>212</v>
      </c>
      <c r="F842" t="s">
        <v>215</v>
      </c>
    </row>
    <row r="843" spans="1:6" x14ac:dyDescent="0.3">
      <c r="A843">
        <v>840</v>
      </c>
      <c r="B843" t="s">
        <v>218</v>
      </c>
      <c r="C843">
        <v>0</v>
      </c>
      <c r="D843">
        <v>0</v>
      </c>
      <c r="E843" t="s">
        <v>212</v>
      </c>
      <c r="F843" t="s">
        <v>215</v>
      </c>
    </row>
    <row r="844" spans="1:6" x14ac:dyDescent="0.3">
      <c r="A844">
        <v>841</v>
      </c>
      <c r="B844" t="s">
        <v>218</v>
      </c>
      <c r="C844">
        <v>0</v>
      </c>
      <c r="D844">
        <v>0</v>
      </c>
      <c r="E844" t="s">
        <v>212</v>
      </c>
      <c r="F844" t="s">
        <v>215</v>
      </c>
    </row>
    <row r="845" spans="1:6" x14ac:dyDescent="0.3">
      <c r="A845">
        <v>842</v>
      </c>
      <c r="B845" t="s">
        <v>218</v>
      </c>
      <c r="C845">
        <v>0</v>
      </c>
      <c r="D845">
        <v>0</v>
      </c>
      <c r="E845" t="s">
        <v>212</v>
      </c>
      <c r="F845" t="s">
        <v>215</v>
      </c>
    </row>
    <row r="846" spans="1:6" x14ac:dyDescent="0.3">
      <c r="A846">
        <v>843</v>
      </c>
      <c r="B846" t="s">
        <v>218</v>
      </c>
      <c r="C846">
        <v>0</v>
      </c>
      <c r="D846">
        <v>0</v>
      </c>
      <c r="E846" t="s">
        <v>212</v>
      </c>
      <c r="F846" t="s">
        <v>215</v>
      </c>
    </row>
    <row r="847" spans="1:6" x14ac:dyDescent="0.3">
      <c r="A847">
        <v>844</v>
      </c>
      <c r="B847" t="s">
        <v>218</v>
      </c>
      <c r="C847">
        <v>0</v>
      </c>
      <c r="D847">
        <v>0</v>
      </c>
      <c r="E847" t="s">
        <v>212</v>
      </c>
      <c r="F847" t="s">
        <v>215</v>
      </c>
    </row>
    <row r="848" spans="1:6" x14ac:dyDescent="0.3">
      <c r="A848">
        <v>845</v>
      </c>
      <c r="B848" t="s">
        <v>218</v>
      </c>
      <c r="C848">
        <v>0</v>
      </c>
      <c r="D848">
        <v>0</v>
      </c>
      <c r="E848" t="s">
        <v>212</v>
      </c>
      <c r="F848" t="s">
        <v>215</v>
      </c>
    </row>
    <row r="849" spans="1:6" x14ac:dyDescent="0.3">
      <c r="A849">
        <v>846</v>
      </c>
      <c r="B849" t="s">
        <v>218</v>
      </c>
      <c r="C849">
        <v>0</v>
      </c>
      <c r="D849">
        <v>0</v>
      </c>
      <c r="E849" t="s">
        <v>212</v>
      </c>
      <c r="F849" t="s">
        <v>215</v>
      </c>
    </row>
    <row r="850" spans="1:6" x14ac:dyDescent="0.3">
      <c r="A850">
        <v>847</v>
      </c>
      <c r="B850" t="s">
        <v>218</v>
      </c>
      <c r="C850">
        <v>0</v>
      </c>
      <c r="D850">
        <v>0</v>
      </c>
      <c r="E850" t="s">
        <v>212</v>
      </c>
      <c r="F850" t="s">
        <v>215</v>
      </c>
    </row>
    <row r="851" spans="1:6" x14ac:dyDescent="0.3">
      <c r="A851">
        <v>848</v>
      </c>
      <c r="B851" t="s">
        <v>218</v>
      </c>
      <c r="C851">
        <v>0</v>
      </c>
      <c r="D851">
        <v>0</v>
      </c>
      <c r="E851" t="s">
        <v>212</v>
      </c>
      <c r="F851" t="s">
        <v>215</v>
      </c>
    </row>
    <row r="852" spans="1:6" x14ac:dyDescent="0.3">
      <c r="A852">
        <v>849</v>
      </c>
      <c r="B852" t="s">
        <v>218</v>
      </c>
      <c r="C852">
        <v>0</v>
      </c>
      <c r="D852">
        <v>0</v>
      </c>
      <c r="E852" t="s">
        <v>212</v>
      </c>
      <c r="F852" t="s">
        <v>215</v>
      </c>
    </row>
    <row r="853" spans="1:6" x14ac:dyDescent="0.3">
      <c r="A853">
        <v>850</v>
      </c>
      <c r="B853" t="s">
        <v>218</v>
      </c>
      <c r="C853">
        <v>0</v>
      </c>
      <c r="D853">
        <v>0</v>
      </c>
      <c r="E853" t="s">
        <v>212</v>
      </c>
      <c r="F853" t="s">
        <v>215</v>
      </c>
    </row>
    <row r="854" spans="1:6" x14ac:dyDescent="0.3">
      <c r="A854">
        <v>851</v>
      </c>
      <c r="B854" t="s">
        <v>218</v>
      </c>
      <c r="C854">
        <v>0</v>
      </c>
      <c r="D854">
        <v>0</v>
      </c>
      <c r="E854" t="s">
        <v>212</v>
      </c>
      <c r="F854" t="s">
        <v>215</v>
      </c>
    </row>
    <row r="855" spans="1:6" x14ac:dyDescent="0.3">
      <c r="A855">
        <v>852</v>
      </c>
      <c r="B855" t="s">
        <v>218</v>
      </c>
      <c r="C855">
        <v>0</v>
      </c>
      <c r="D855">
        <v>0</v>
      </c>
      <c r="E855" t="s">
        <v>212</v>
      </c>
      <c r="F855" t="s">
        <v>215</v>
      </c>
    </row>
    <row r="856" spans="1:6" x14ac:dyDescent="0.3">
      <c r="A856">
        <v>853</v>
      </c>
      <c r="B856" t="s">
        <v>218</v>
      </c>
      <c r="C856">
        <v>0</v>
      </c>
      <c r="D856">
        <v>0</v>
      </c>
      <c r="E856" t="s">
        <v>212</v>
      </c>
      <c r="F856" t="s">
        <v>215</v>
      </c>
    </row>
    <row r="857" spans="1:6" x14ac:dyDescent="0.3">
      <c r="A857">
        <v>854</v>
      </c>
      <c r="B857" t="s">
        <v>218</v>
      </c>
      <c r="C857">
        <v>0</v>
      </c>
      <c r="D857">
        <v>0</v>
      </c>
      <c r="E857" t="s">
        <v>212</v>
      </c>
      <c r="F857" t="s">
        <v>215</v>
      </c>
    </row>
    <row r="858" spans="1:6" x14ac:dyDescent="0.3">
      <c r="A858">
        <v>855</v>
      </c>
      <c r="B858" t="s">
        <v>218</v>
      </c>
      <c r="C858">
        <v>0</v>
      </c>
      <c r="D858">
        <v>0</v>
      </c>
      <c r="E858" t="s">
        <v>212</v>
      </c>
      <c r="F858" t="s">
        <v>215</v>
      </c>
    </row>
    <row r="859" spans="1:6" x14ac:dyDescent="0.3">
      <c r="A859">
        <v>856</v>
      </c>
      <c r="B859" t="s">
        <v>218</v>
      </c>
      <c r="C859">
        <v>0</v>
      </c>
      <c r="D859">
        <v>0</v>
      </c>
      <c r="E859" t="s">
        <v>212</v>
      </c>
      <c r="F859" t="s">
        <v>215</v>
      </c>
    </row>
    <row r="860" spans="1:6" x14ac:dyDescent="0.3">
      <c r="A860">
        <v>857</v>
      </c>
      <c r="B860" t="s">
        <v>218</v>
      </c>
      <c r="C860">
        <v>0</v>
      </c>
      <c r="D860">
        <v>0</v>
      </c>
      <c r="E860" t="s">
        <v>212</v>
      </c>
      <c r="F860" t="s">
        <v>215</v>
      </c>
    </row>
    <row r="861" spans="1:6" x14ac:dyDescent="0.3">
      <c r="A861">
        <v>858</v>
      </c>
      <c r="B861" t="s">
        <v>218</v>
      </c>
      <c r="C861">
        <v>0</v>
      </c>
      <c r="D861">
        <v>0</v>
      </c>
      <c r="E861" t="s">
        <v>212</v>
      </c>
      <c r="F861" t="s">
        <v>215</v>
      </c>
    </row>
    <row r="862" spans="1:6" x14ac:dyDescent="0.3">
      <c r="A862">
        <v>859</v>
      </c>
      <c r="B862" t="s">
        <v>218</v>
      </c>
      <c r="C862">
        <v>0</v>
      </c>
      <c r="D862">
        <v>0</v>
      </c>
      <c r="E862" t="s">
        <v>212</v>
      </c>
      <c r="F862" t="s">
        <v>215</v>
      </c>
    </row>
    <row r="863" spans="1:6" x14ac:dyDescent="0.3">
      <c r="A863">
        <v>860</v>
      </c>
      <c r="B863" t="s">
        <v>218</v>
      </c>
      <c r="C863">
        <v>0</v>
      </c>
      <c r="D863">
        <v>0</v>
      </c>
      <c r="E863" t="s">
        <v>212</v>
      </c>
      <c r="F863" t="s">
        <v>215</v>
      </c>
    </row>
    <row r="864" spans="1:6" x14ac:dyDescent="0.3">
      <c r="A864">
        <v>861</v>
      </c>
      <c r="B864" t="s">
        <v>218</v>
      </c>
      <c r="C864">
        <v>0</v>
      </c>
      <c r="D864">
        <v>0</v>
      </c>
      <c r="E864" t="s">
        <v>212</v>
      </c>
      <c r="F864" t="s">
        <v>215</v>
      </c>
    </row>
    <row r="865" spans="1:6" x14ac:dyDescent="0.3">
      <c r="A865">
        <v>862</v>
      </c>
      <c r="B865" t="s">
        <v>218</v>
      </c>
      <c r="C865">
        <v>0</v>
      </c>
      <c r="D865">
        <v>0</v>
      </c>
      <c r="E865" t="s">
        <v>212</v>
      </c>
      <c r="F865" t="s">
        <v>215</v>
      </c>
    </row>
    <row r="866" spans="1:6" x14ac:dyDescent="0.3">
      <c r="A866">
        <v>863</v>
      </c>
      <c r="B866" t="s">
        <v>218</v>
      </c>
      <c r="C866">
        <v>0</v>
      </c>
      <c r="D866">
        <v>0</v>
      </c>
      <c r="E866" t="s">
        <v>212</v>
      </c>
      <c r="F866" t="s">
        <v>215</v>
      </c>
    </row>
    <row r="867" spans="1:6" x14ac:dyDescent="0.3">
      <c r="A867">
        <v>864</v>
      </c>
      <c r="B867" t="s">
        <v>218</v>
      </c>
      <c r="C867">
        <v>0</v>
      </c>
      <c r="D867">
        <v>0</v>
      </c>
      <c r="E867" t="s">
        <v>212</v>
      </c>
      <c r="F867" t="s">
        <v>215</v>
      </c>
    </row>
    <row r="868" spans="1:6" x14ac:dyDescent="0.3">
      <c r="A868">
        <v>865</v>
      </c>
      <c r="B868" t="s">
        <v>218</v>
      </c>
      <c r="C868">
        <v>0</v>
      </c>
      <c r="D868">
        <v>0</v>
      </c>
      <c r="E868" t="s">
        <v>212</v>
      </c>
      <c r="F868" t="s">
        <v>215</v>
      </c>
    </row>
    <row r="869" spans="1:6" x14ac:dyDescent="0.3">
      <c r="A869">
        <v>866</v>
      </c>
      <c r="B869" t="s">
        <v>218</v>
      </c>
      <c r="C869">
        <v>0</v>
      </c>
      <c r="D869">
        <v>0</v>
      </c>
      <c r="E869" t="s">
        <v>212</v>
      </c>
      <c r="F869" t="s">
        <v>215</v>
      </c>
    </row>
    <row r="870" spans="1:6" x14ac:dyDescent="0.3">
      <c r="A870">
        <v>867</v>
      </c>
      <c r="B870" t="s">
        <v>218</v>
      </c>
      <c r="C870">
        <v>0</v>
      </c>
      <c r="D870">
        <v>0</v>
      </c>
      <c r="E870" t="s">
        <v>212</v>
      </c>
      <c r="F870" t="s">
        <v>215</v>
      </c>
    </row>
    <row r="871" spans="1:6" x14ac:dyDescent="0.3">
      <c r="A871">
        <v>868</v>
      </c>
      <c r="B871" t="s">
        <v>218</v>
      </c>
      <c r="C871">
        <v>0</v>
      </c>
      <c r="D871">
        <v>0</v>
      </c>
      <c r="E871" t="s">
        <v>212</v>
      </c>
      <c r="F871" t="s">
        <v>215</v>
      </c>
    </row>
    <row r="872" spans="1:6" x14ac:dyDescent="0.3">
      <c r="A872">
        <v>869</v>
      </c>
      <c r="B872" t="s">
        <v>218</v>
      </c>
      <c r="C872">
        <v>0</v>
      </c>
      <c r="D872">
        <v>0</v>
      </c>
      <c r="E872" t="s">
        <v>212</v>
      </c>
      <c r="F872" t="s">
        <v>215</v>
      </c>
    </row>
    <row r="873" spans="1:6" x14ac:dyDescent="0.3">
      <c r="A873">
        <v>870</v>
      </c>
      <c r="B873" t="s">
        <v>218</v>
      </c>
      <c r="C873">
        <v>0</v>
      </c>
      <c r="D873">
        <v>0</v>
      </c>
      <c r="E873" t="s">
        <v>212</v>
      </c>
      <c r="F873" t="s">
        <v>215</v>
      </c>
    </row>
    <row r="874" spans="1:6" x14ac:dyDescent="0.3">
      <c r="A874">
        <v>871</v>
      </c>
      <c r="B874" t="s">
        <v>218</v>
      </c>
      <c r="C874">
        <v>0</v>
      </c>
      <c r="D874">
        <v>0</v>
      </c>
      <c r="E874" t="s">
        <v>212</v>
      </c>
      <c r="F874" t="s">
        <v>215</v>
      </c>
    </row>
    <row r="875" spans="1:6" x14ac:dyDescent="0.3">
      <c r="A875">
        <v>872</v>
      </c>
      <c r="B875" t="s">
        <v>218</v>
      </c>
      <c r="C875">
        <v>0</v>
      </c>
      <c r="D875">
        <v>0</v>
      </c>
      <c r="E875" t="s">
        <v>212</v>
      </c>
      <c r="F875" t="s">
        <v>215</v>
      </c>
    </row>
    <row r="876" spans="1:6" x14ac:dyDescent="0.3">
      <c r="A876">
        <v>873</v>
      </c>
      <c r="B876" t="s">
        <v>218</v>
      </c>
      <c r="C876">
        <v>0</v>
      </c>
      <c r="D876">
        <v>0</v>
      </c>
      <c r="E876" t="s">
        <v>212</v>
      </c>
      <c r="F876" t="s">
        <v>215</v>
      </c>
    </row>
    <row r="877" spans="1:6" x14ac:dyDescent="0.3">
      <c r="A877">
        <v>874</v>
      </c>
      <c r="B877" t="s">
        <v>218</v>
      </c>
      <c r="C877">
        <v>0</v>
      </c>
      <c r="D877">
        <v>0</v>
      </c>
      <c r="E877" t="s">
        <v>212</v>
      </c>
      <c r="F877" t="s">
        <v>215</v>
      </c>
    </row>
    <row r="878" spans="1:6" x14ac:dyDescent="0.3">
      <c r="A878">
        <v>875</v>
      </c>
      <c r="B878" t="s">
        <v>218</v>
      </c>
      <c r="C878">
        <v>0</v>
      </c>
      <c r="D878">
        <v>0</v>
      </c>
      <c r="E878" t="s">
        <v>212</v>
      </c>
      <c r="F878" t="s">
        <v>215</v>
      </c>
    </row>
    <row r="879" spans="1:6" x14ac:dyDescent="0.3">
      <c r="A879">
        <v>876</v>
      </c>
      <c r="B879" t="s">
        <v>218</v>
      </c>
      <c r="C879">
        <v>0</v>
      </c>
      <c r="D879">
        <v>0</v>
      </c>
      <c r="E879" t="s">
        <v>212</v>
      </c>
      <c r="F879" t="s">
        <v>215</v>
      </c>
    </row>
    <row r="880" spans="1:6" x14ac:dyDescent="0.3">
      <c r="A880">
        <v>877</v>
      </c>
      <c r="B880" t="s">
        <v>218</v>
      </c>
      <c r="C880">
        <v>0</v>
      </c>
      <c r="D880">
        <v>0</v>
      </c>
      <c r="E880" t="s">
        <v>212</v>
      </c>
      <c r="F880" t="s">
        <v>215</v>
      </c>
    </row>
    <row r="881" spans="1:6" x14ac:dyDescent="0.3">
      <c r="A881">
        <v>878</v>
      </c>
      <c r="B881" t="s">
        <v>218</v>
      </c>
      <c r="C881">
        <v>0</v>
      </c>
      <c r="D881">
        <v>0</v>
      </c>
      <c r="E881" t="s">
        <v>212</v>
      </c>
      <c r="F881" t="s">
        <v>215</v>
      </c>
    </row>
    <row r="882" spans="1:6" x14ac:dyDescent="0.3">
      <c r="A882">
        <v>879</v>
      </c>
      <c r="B882" t="s">
        <v>218</v>
      </c>
      <c r="C882">
        <v>0</v>
      </c>
      <c r="D882">
        <v>0</v>
      </c>
      <c r="E882" t="s">
        <v>212</v>
      </c>
      <c r="F882" t="s">
        <v>215</v>
      </c>
    </row>
    <row r="883" spans="1:6" x14ac:dyDescent="0.3">
      <c r="A883">
        <v>880</v>
      </c>
      <c r="B883" t="s">
        <v>218</v>
      </c>
      <c r="C883">
        <v>0</v>
      </c>
      <c r="D883">
        <v>0</v>
      </c>
      <c r="E883" t="s">
        <v>212</v>
      </c>
      <c r="F883" t="s">
        <v>215</v>
      </c>
    </row>
    <row r="884" spans="1:6" x14ac:dyDescent="0.3">
      <c r="A884">
        <v>881</v>
      </c>
      <c r="B884" t="s">
        <v>218</v>
      </c>
      <c r="C884">
        <v>0</v>
      </c>
      <c r="D884">
        <v>0</v>
      </c>
      <c r="E884" t="s">
        <v>212</v>
      </c>
      <c r="F884" t="s">
        <v>215</v>
      </c>
    </row>
    <row r="885" spans="1:6" x14ac:dyDescent="0.3">
      <c r="A885">
        <v>882</v>
      </c>
      <c r="B885" t="s">
        <v>218</v>
      </c>
      <c r="C885">
        <v>0</v>
      </c>
      <c r="D885">
        <v>0</v>
      </c>
      <c r="E885" t="s">
        <v>212</v>
      </c>
      <c r="F885" t="s">
        <v>215</v>
      </c>
    </row>
    <row r="886" spans="1:6" x14ac:dyDescent="0.3">
      <c r="A886">
        <v>883</v>
      </c>
      <c r="B886" t="s">
        <v>218</v>
      </c>
      <c r="C886">
        <v>0</v>
      </c>
      <c r="D886">
        <v>0</v>
      </c>
      <c r="E886" t="s">
        <v>212</v>
      </c>
      <c r="F886" t="s">
        <v>215</v>
      </c>
    </row>
    <row r="887" spans="1:6" x14ac:dyDescent="0.3">
      <c r="A887">
        <v>884</v>
      </c>
      <c r="B887" t="s">
        <v>218</v>
      </c>
      <c r="C887">
        <v>0</v>
      </c>
      <c r="D887">
        <v>0</v>
      </c>
      <c r="E887" t="s">
        <v>212</v>
      </c>
      <c r="F887" t="s">
        <v>215</v>
      </c>
    </row>
    <row r="888" spans="1:6" x14ac:dyDescent="0.3">
      <c r="A888">
        <v>885</v>
      </c>
      <c r="B888" t="s">
        <v>218</v>
      </c>
      <c r="C888">
        <v>0</v>
      </c>
      <c r="D888">
        <v>0</v>
      </c>
      <c r="E888" t="s">
        <v>212</v>
      </c>
      <c r="F888" t="s">
        <v>215</v>
      </c>
    </row>
    <row r="889" spans="1:6" x14ac:dyDescent="0.3">
      <c r="A889">
        <v>886</v>
      </c>
      <c r="B889" t="s">
        <v>218</v>
      </c>
      <c r="C889">
        <v>0</v>
      </c>
      <c r="D889">
        <v>0</v>
      </c>
      <c r="E889" t="s">
        <v>212</v>
      </c>
      <c r="F889" t="s">
        <v>215</v>
      </c>
    </row>
    <row r="890" spans="1:6" x14ac:dyDescent="0.3">
      <c r="A890">
        <v>887</v>
      </c>
      <c r="B890" t="s">
        <v>218</v>
      </c>
      <c r="C890">
        <v>0</v>
      </c>
      <c r="D890">
        <v>0</v>
      </c>
      <c r="E890" t="s">
        <v>212</v>
      </c>
      <c r="F890" t="s">
        <v>215</v>
      </c>
    </row>
    <row r="891" spans="1:6" x14ac:dyDescent="0.3">
      <c r="A891">
        <v>888</v>
      </c>
      <c r="B891" t="s">
        <v>218</v>
      </c>
      <c r="C891">
        <v>0</v>
      </c>
      <c r="D891">
        <v>0</v>
      </c>
      <c r="E891" t="s">
        <v>212</v>
      </c>
      <c r="F891" t="s">
        <v>215</v>
      </c>
    </row>
    <row r="892" spans="1:6" x14ac:dyDescent="0.3">
      <c r="A892">
        <v>889</v>
      </c>
      <c r="B892" t="s">
        <v>218</v>
      </c>
      <c r="C892">
        <v>0</v>
      </c>
      <c r="D892">
        <v>0</v>
      </c>
      <c r="E892" t="s">
        <v>212</v>
      </c>
      <c r="F892" t="s">
        <v>215</v>
      </c>
    </row>
    <row r="893" spans="1:6" x14ac:dyDescent="0.3">
      <c r="A893">
        <v>890</v>
      </c>
      <c r="B893" t="s">
        <v>218</v>
      </c>
      <c r="C893">
        <v>0</v>
      </c>
      <c r="D893">
        <v>0</v>
      </c>
      <c r="E893" t="s">
        <v>212</v>
      </c>
      <c r="F893" t="s">
        <v>215</v>
      </c>
    </row>
    <row r="894" spans="1:6" x14ac:dyDescent="0.3">
      <c r="A894">
        <v>891</v>
      </c>
      <c r="B894" t="s">
        <v>218</v>
      </c>
      <c r="C894">
        <v>0</v>
      </c>
      <c r="D894">
        <v>0</v>
      </c>
      <c r="E894" t="s">
        <v>212</v>
      </c>
      <c r="F894" t="s">
        <v>215</v>
      </c>
    </row>
    <row r="895" spans="1:6" x14ac:dyDescent="0.3">
      <c r="A895">
        <v>892</v>
      </c>
      <c r="B895" t="s">
        <v>218</v>
      </c>
      <c r="C895">
        <v>0</v>
      </c>
      <c r="D895">
        <v>0</v>
      </c>
      <c r="E895" t="s">
        <v>212</v>
      </c>
      <c r="F895" t="s">
        <v>215</v>
      </c>
    </row>
    <row r="896" spans="1:6" x14ac:dyDescent="0.3">
      <c r="A896">
        <v>893</v>
      </c>
      <c r="B896" t="s">
        <v>218</v>
      </c>
      <c r="C896">
        <v>0</v>
      </c>
      <c r="D896">
        <v>0</v>
      </c>
      <c r="E896" t="s">
        <v>212</v>
      </c>
      <c r="F896" t="s">
        <v>215</v>
      </c>
    </row>
    <row r="897" spans="1:6" x14ac:dyDescent="0.3">
      <c r="A897">
        <v>894</v>
      </c>
      <c r="B897" t="s">
        <v>218</v>
      </c>
      <c r="C897">
        <v>0</v>
      </c>
      <c r="D897">
        <v>0</v>
      </c>
      <c r="E897" t="s">
        <v>212</v>
      </c>
      <c r="F897" t="s">
        <v>215</v>
      </c>
    </row>
    <row r="898" spans="1:6" x14ac:dyDescent="0.3">
      <c r="A898">
        <v>895</v>
      </c>
      <c r="B898" t="s">
        <v>218</v>
      </c>
      <c r="C898">
        <v>0</v>
      </c>
      <c r="D898">
        <v>0</v>
      </c>
      <c r="E898" t="s">
        <v>212</v>
      </c>
      <c r="F898" t="s">
        <v>215</v>
      </c>
    </row>
    <row r="899" spans="1:6" x14ac:dyDescent="0.3">
      <c r="A899">
        <v>896</v>
      </c>
      <c r="B899" t="s">
        <v>218</v>
      </c>
      <c r="C899">
        <v>0</v>
      </c>
      <c r="D899">
        <v>0</v>
      </c>
      <c r="E899" t="s">
        <v>212</v>
      </c>
      <c r="F899" t="s">
        <v>215</v>
      </c>
    </row>
    <row r="900" spans="1:6" x14ac:dyDescent="0.3">
      <c r="A900">
        <v>897</v>
      </c>
      <c r="B900" t="s">
        <v>218</v>
      </c>
      <c r="C900">
        <v>0</v>
      </c>
      <c r="D900">
        <v>0</v>
      </c>
      <c r="E900" t="s">
        <v>212</v>
      </c>
      <c r="F900" t="s">
        <v>215</v>
      </c>
    </row>
    <row r="901" spans="1:6" x14ac:dyDescent="0.3">
      <c r="A901">
        <v>898</v>
      </c>
      <c r="B901" t="s">
        <v>218</v>
      </c>
      <c r="C901">
        <v>0</v>
      </c>
      <c r="D901">
        <v>0</v>
      </c>
      <c r="E901" t="s">
        <v>212</v>
      </c>
      <c r="F901" t="s">
        <v>215</v>
      </c>
    </row>
    <row r="902" spans="1:6" x14ac:dyDescent="0.3">
      <c r="A902">
        <v>899</v>
      </c>
      <c r="B902" t="s">
        <v>218</v>
      </c>
      <c r="C902">
        <v>0</v>
      </c>
      <c r="D902">
        <v>0</v>
      </c>
      <c r="E902" t="s">
        <v>212</v>
      </c>
      <c r="F902" t="s">
        <v>215</v>
      </c>
    </row>
    <row r="903" spans="1:6" x14ac:dyDescent="0.3">
      <c r="A903">
        <v>900</v>
      </c>
      <c r="B903" t="s">
        <v>218</v>
      </c>
      <c r="C903">
        <v>0</v>
      </c>
      <c r="D903">
        <v>0</v>
      </c>
      <c r="E903" t="s">
        <v>212</v>
      </c>
      <c r="F903" t="s">
        <v>215</v>
      </c>
    </row>
    <row r="904" spans="1:6" x14ac:dyDescent="0.3">
      <c r="A904">
        <v>901</v>
      </c>
      <c r="B904" t="s">
        <v>218</v>
      </c>
      <c r="C904">
        <v>0</v>
      </c>
      <c r="D904">
        <v>0</v>
      </c>
      <c r="E904" t="s">
        <v>212</v>
      </c>
      <c r="F904" t="s">
        <v>215</v>
      </c>
    </row>
    <row r="905" spans="1:6" x14ac:dyDescent="0.3">
      <c r="A905">
        <v>902</v>
      </c>
      <c r="B905" t="s">
        <v>218</v>
      </c>
      <c r="C905">
        <v>0</v>
      </c>
      <c r="D905">
        <v>0</v>
      </c>
      <c r="E905" t="s">
        <v>212</v>
      </c>
      <c r="F905" t="s">
        <v>215</v>
      </c>
    </row>
    <row r="906" spans="1:6" x14ac:dyDescent="0.3">
      <c r="A906">
        <v>903</v>
      </c>
      <c r="B906" t="s">
        <v>218</v>
      </c>
      <c r="C906">
        <v>0</v>
      </c>
      <c r="D906">
        <v>0</v>
      </c>
      <c r="E906" t="s">
        <v>212</v>
      </c>
      <c r="F906" t="s">
        <v>215</v>
      </c>
    </row>
    <row r="907" spans="1:6" x14ac:dyDescent="0.3">
      <c r="A907">
        <v>904</v>
      </c>
      <c r="B907" t="s">
        <v>218</v>
      </c>
      <c r="C907">
        <v>0</v>
      </c>
      <c r="D907">
        <v>0</v>
      </c>
      <c r="E907" t="s">
        <v>212</v>
      </c>
      <c r="F907" t="s">
        <v>215</v>
      </c>
    </row>
    <row r="908" spans="1:6" x14ac:dyDescent="0.3">
      <c r="A908">
        <v>905</v>
      </c>
      <c r="B908" t="s">
        <v>218</v>
      </c>
      <c r="C908">
        <v>0</v>
      </c>
      <c r="D908">
        <v>0</v>
      </c>
      <c r="E908" t="s">
        <v>212</v>
      </c>
      <c r="F908" t="s">
        <v>215</v>
      </c>
    </row>
    <row r="909" spans="1:6" x14ac:dyDescent="0.3">
      <c r="A909">
        <v>906</v>
      </c>
      <c r="B909" t="s">
        <v>218</v>
      </c>
      <c r="C909">
        <v>0</v>
      </c>
      <c r="D909">
        <v>0</v>
      </c>
      <c r="E909" t="s">
        <v>212</v>
      </c>
      <c r="F909" t="s">
        <v>215</v>
      </c>
    </row>
    <row r="910" spans="1:6" x14ac:dyDescent="0.3">
      <c r="A910">
        <v>907</v>
      </c>
      <c r="B910" t="s">
        <v>218</v>
      </c>
      <c r="C910">
        <v>0</v>
      </c>
      <c r="D910">
        <v>0</v>
      </c>
      <c r="E910" t="s">
        <v>212</v>
      </c>
      <c r="F910" t="s">
        <v>215</v>
      </c>
    </row>
    <row r="911" spans="1:6" x14ac:dyDescent="0.3">
      <c r="A911">
        <v>908</v>
      </c>
      <c r="B911" t="s">
        <v>218</v>
      </c>
      <c r="C911">
        <v>0</v>
      </c>
      <c r="D911">
        <v>0</v>
      </c>
      <c r="E911" t="s">
        <v>212</v>
      </c>
      <c r="F911" t="s">
        <v>215</v>
      </c>
    </row>
    <row r="912" spans="1:6" x14ac:dyDescent="0.3">
      <c r="A912">
        <v>909</v>
      </c>
      <c r="B912" t="s">
        <v>218</v>
      </c>
      <c r="C912">
        <v>0</v>
      </c>
      <c r="D912">
        <v>0</v>
      </c>
      <c r="E912" t="s">
        <v>212</v>
      </c>
      <c r="F912" t="s">
        <v>215</v>
      </c>
    </row>
    <row r="913" spans="1:6" x14ac:dyDescent="0.3">
      <c r="A913">
        <v>910</v>
      </c>
      <c r="B913" t="s">
        <v>218</v>
      </c>
      <c r="C913">
        <v>0</v>
      </c>
      <c r="D913">
        <v>0</v>
      </c>
      <c r="E913" t="s">
        <v>212</v>
      </c>
      <c r="F913" t="s">
        <v>215</v>
      </c>
    </row>
    <row r="914" spans="1:6" x14ac:dyDescent="0.3">
      <c r="A914">
        <v>911</v>
      </c>
      <c r="B914" t="s">
        <v>218</v>
      </c>
      <c r="C914">
        <v>0</v>
      </c>
      <c r="D914">
        <v>0</v>
      </c>
      <c r="E914" t="s">
        <v>212</v>
      </c>
      <c r="F914" t="s">
        <v>215</v>
      </c>
    </row>
    <row r="915" spans="1:6" x14ac:dyDescent="0.3">
      <c r="A915">
        <v>912</v>
      </c>
      <c r="B915" t="s">
        <v>218</v>
      </c>
      <c r="C915">
        <v>0</v>
      </c>
      <c r="D915">
        <v>0</v>
      </c>
      <c r="E915" t="s">
        <v>212</v>
      </c>
      <c r="F915" t="s">
        <v>215</v>
      </c>
    </row>
    <row r="916" spans="1:6" x14ac:dyDescent="0.3">
      <c r="A916">
        <v>913</v>
      </c>
      <c r="B916" t="s">
        <v>218</v>
      </c>
      <c r="C916">
        <v>0</v>
      </c>
      <c r="D916">
        <v>0</v>
      </c>
      <c r="E916" t="s">
        <v>212</v>
      </c>
      <c r="F916" t="s">
        <v>215</v>
      </c>
    </row>
    <row r="917" spans="1:6" x14ac:dyDescent="0.3">
      <c r="A917">
        <v>914</v>
      </c>
      <c r="B917" t="s">
        <v>218</v>
      </c>
      <c r="C917">
        <v>0</v>
      </c>
      <c r="D917">
        <v>0</v>
      </c>
      <c r="E917" t="s">
        <v>212</v>
      </c>
      <c r="F917" t="s">
        <v>215</v>
      </c>
    </row>
    <row r="918" spans="1:6" x14ac:dyDescent="0.3">
      <c r="A918">
        <v>915</v>
      </c>
      <c r="B918" t="s">
        <v>218</v>
      </c>
      <c r="C918">
        <v>0</v>
      </c>
      <c r="D918">
        <v>0</v>
      </c>
      <c r="E918" t="s">
        <v>212</v>
      </c>
      <c r="F918" t="s">
        <v>215</v>
      </c>
    </row>
    <row r="919" spans="1:6" x14ac:dyDescent="0.3">
      <c r="A919">
        <v>916</v>
      </c>
      <c r="B919" t="s">
        <v>218</v>
      </c>
      <c r="C919">
        <v>0</v>
      </c>
      <c r="D919">
        <v>0</v>
      </c>
      <c r="E919" t="s">
        <v>212</v>
      </c>
      <c r="F919" t="s">
        <v>215</v>
      </c>
    </row>
    <row r="920" spans="1:6" x14ac:dyDescent="0.3">
      <c r="A920">
        <v>917</v>
      </c>
      <c r="B920" t="s">
        <v>218</v>
      </c>
      <c r="C920">
        <v>0</v>
      </c>
      <c r="D920">
        <v>0</v>
      </c>
      <c r="E920" t="s">
        <v>212</v>
      </c>
      <c r="F920" t="s">
        <v>215</v>
      </c>
    </row>
    <row r="921" spans="1:6" x14ac:dyDescent="0.3">
      <c r="A921">
        <v>918</v>
      </c>
      <c r="B921" t="s">
        <v>218</v>
      </c>
      <c r="C921">
        <v>0</v>
      </c>
      <c r="D921">
        <v>0</v>
      </c>
      <c r="E921" t="s">
        <v>212</v>
      </c>
      <c r="F921" t="s">
        <v>215</v>
      </c>
    </row>
    <row r="922" spans="1:6" x14ac:dyDescent="0.3">
      <c r="A922">
        <v>919</v>
      </c>
      <c r="B922" t="s">
        <v>218</v>
      </c>
      <c r="C922">
        <v>0</v>
      </c>
      <c r="D922">
        <v>0</v>
      </c>
      <c r="E922" t="s">
        <v>212</v>
      </c>
      <c r="F922" t="s">
        <v>215</v>
      </c>
    </row>
    <row r="923" spans="1:6" x14ac:dyDescent="0.3">
      <c r="A923">
        <v>920</v>
      </c>
      <c r="B923" t="s">
        <v>218</v>
      </c>
      <c r="C923">
        <v>0</v>
      </c>
      <c r="D923">
        <v>0</v>
      </c>
      <c r="E923" t="s">
        <v>212</v>
      </c>
      <c r="F923" t="s">
        <v>215</v>
      </c>
    </row>
    <row r="924" spans="1:6" x14ac:dyDescent="0.3">
      <c r="A924">
        <v>921</v>
      </c>
      <c r="B924" t="s">
        <v>218</v>
      </c>
      <c r="C924">
        <v>0</v>
      </c>
      <c r="D924">
        <v>0</v>
      </c>
      <c r="E924" t="s">
        <v>212</v>
      </c>
      <c r="F924" t="s">
        <v>215</v>
      </c>
    </row>
    <row r="925" spans="1:6" x14ac:dyDescent="0.3">
      <c r="A925">
        <v>922</v>
      </c>
      <c r="B925" t="s">
        <v>218</v>
      </c>
      <c r="C925">
        <v>0</v>
      </c>
      <c r="D925">
        <v>0</v>
      </c>
      <c r="E925" t="s">
        <v>212</v>
      </c>
      <c r="F925" t="s">
        <v>215</v>
      </c>
    </row>
    <row r="926" spans="1:6" x14ac:dyDescent="0.3">
      <c r="A926">
        <v>923</v>
      </c>
      <c r="B926" t="s">
        <v>218</v>
      </c>
      <c r="C926">
        <v>0</v>
      </c>
      <c r="D926">
        <v>0</v>
      </c>
      <c r="E926" t="s">
        <v>212</v>
      </c>
      <c r="F926" t="s">
        <v>215</v>
      </c>
    </row>
    <row r="927" spans="1:6" x14ac:dyDescent="0.3">
      <c r="A927">
        <v>924</v>
      </c>
      <c r="B927" t="s">
        <v>218</v>
      </c>
      <c r="C927">
        <v>0</v>
      </c>
      <c r="D927">
        <v>0</v>
      </c>
      <c r="E927" t="s">
        <v>212</v>
      </c>
      <c r="F927" t="s">
        <v>215</v>
      </c>
    </row>
    <row r="928" spans="1:6" x14ac:dyDescent="0.3">
      <c r="A928">
        <v>925</v>
      </c>
      <c r="B928" t="s">
        <v>218</v>
      </c>
      <c r="C928">
        <v>0</v>
      </c>
      <c r="D928">
        <v>0</v>
      </c>
      <c r="E928" t="s">
        <v>212</v>
      </c>
      <c r="F928" t="s">
        <v>215</v>
      </c>
    </row>
    <row r="929" spans="1:6" x14ac:dyDescent="0.3">
      <c r="A929">
        <v>926</v>
      </c>
      <c r="B929" t="s">
        <v>218</v>
      </c>
      <c r="C929">
        <v>0</v>
      </c>
      <c r="D929">
        <v>0</v>
      </c>
      <c r="E929" t="s">
        <v>212</v>
      </c>
      <c r="F929" t="s">
        <v>215</v>
      </c>
    </row>
    <row r="930" spans="1:6" x14ac:dyDescent="0.3">
      <c r="A930">
        <v>927</v>
      </c>
      <c r="B930" t="s">
        <v>218</v>
      </c>
      <c r="C930">
        <v>0</v>
      </c>
      <c r="D930">
        <v>0</v>
      </c>
      <c r="E930" t="s">
        <v>212</v>
      </c>
      <c r="F930" t="s">
        <v>215</v>
      </c>
    </row>
    <row r="931" spans="1:6" x14ac:dyDescent="0.3">
      <c r="A931">
        <v>928</v>
      </c>
      <c r="B931" t="s">
        <v>218</v>
      </c>
      <c r="C931">
        <v>0</v>
      </c>
      <c r="D931">
        <v>0</v>
      </c>
      <c r="E931" t="s">
        <v>212</v>
      </c>
      <c r="F931" t="s">
        <v>215</v>
      </c>
    </row>
    <row r="932" spans="1:6" x14ac:dyDescent="0.3">
      <c r="A932">
        <v>929</v>
      </c>
      <c r="B932" t="s">
        <v>218</v>
      </c>
      <c r="C932">
        <v>0</v>
      </c>
      <c r="D932">
        <v>0</v>
      </c>
      <c r="E932" t="s">
        <v>212</v>
      </c>
      <c r="F932" t="s">
        <v>215</v>
      </c>
    </row>
    <row r="933" spans="1:6" x14ac:dyDescent="0.3">
      <c r="A933">
        <v>930</v>
      </c>
      <c r="B933" t="s">
        <v>218</v>
      </c>
      <c r="C933">
        <v>0</v>
      </c>
      <c r="D933">
        <v>0</v>
      </c>
      <c r="E933" t="s">
        <v>212</v>
      </c>
      <c r="F933" t="s">
        <v>215</v>
      </c>
    </row>
    <row r="934" spans="1:6" x14ac:dyDescent="0.3">
      <c r="A934">
        <v>931</v>
      </c>
      <c r="B934" t="s">
        <v>218</v>
      </c>
      <c r="C934">
        <v>0</v>
      </c>
      <c r="D934">
        <v>0</v>
      </c>
      <c r="E934" t="s">
        <v>212</v>
      </c>
      <c r="F934" t="s">
        <v>215</v>
      </c>
    </row>
    <row r="935" spans="1:6" x14ac:dyDescent="0.3">
      <c r="A935">
        <v>932</v>
      </c>
      <c r="B935" t="s">
        <v>218</v>
      </c>
      <c r="C935">
        <v>0</v>
      </c>
      <c r="D935">
        <v>0</v>
      </c>
      <c r="E935" t="s">
        <v>212</v>
      </c>
      <c r="F935" t="s">
        <v>215</v>
      </c>
    </row>
    <row r="936" spans="1:6" x14ac:dyDescent="0.3">
      <c r="A936">
        <v>933</v>
      </c>
      <c r="B936" t="s">
        <v>218</v>
      </c>
      <c r="C936">
        <v>0</v>
      </c>
      <c r="D936">
        <v>0</v>
      </c>
      <c r="E936" t="s">
        <v>212</v>
      </c>
      <c r="F936" t="s">
        <v>215</v>
      </c>
    </row>
    <row r="937" spans="1:6" x14ac:dyDescent="0.3">
      <c r="A937">
        <v>934</v>
      </c>
      <c r="B937" t="s">
        <v>218</v>
      </c>
      <c r="C937">
        <v>0</v>
      </c>
      <c r="D937">
        <v>0</v>
      </c>
      <c r="E937" t="s">
        <v>212</v>
      </c>
      <c r="F937" t="s">
        <v>215</v>
      </c>
    </row>
    <row r="938" spans="1:6" x14ac:dyDescent="0.3">
      <c r="A938">
        <v>935</v>
      </c>
      <c r="B938" t="s">
        <v>218</v>
      </c>
      <c r="C938">
        <v>0</v>
      </c>
      <c r="D938">
        <v>0</v>
      </c>
      <c r="E938" t="s">
        <v>212</v>
      </c>
      <c r="F938" t="s">
        <v>215</v>
      </c>
    </row>
    <row r="939" spans="1:6" x14ac:dyDescent="0.3">
      <c r="A939">
        <v>936</v>
      </c>
      <c r="B939" t="s">
        <v>218</v>
      </c>
      <c r="C939">
        <v>0</v>
      </c>
      <c r="D939">
        <v>0</v>
      </c>
      <c r="E939" t="s">
        <v>212</v>
      </c>
      <c r="F939" t="s">
        <v>215</v>
      </c>
    </row>
    <row r="940" spans="1:6" x14ac:dyDescent="0.3">
      <c r="A940">
        <v>937</v>
      </c>
      <c r="B940" t="s">
        <v>218</v>
      </c>
      <c r="C940">
        <v>0</v>
      </c>
      <c r="D940">
        <v>0</v>
      </c>
      <c r="E940" t="s">
        <v>212</v>
      </c>
      <c r="F940" t="s">
        <v>215</v>
      </c>
    </row>
    <row r="941" spans="1:6" x14ac:dyDescent="0.3">
      <c r="A941">
        <v>938</v>
      </c>
      <c r="B941" t="s">
        <v>218</v>
      </c>
      <c r="C941">
        <v>0</v>
      </c>
      <c r="D941">
        <v>0</v>
      </c>
      <c r="E941" t="s">
        <v>212</v>
      </c>
      <c r="F941" t="s">
        <v>215</v>
      </c>
    </row>
    <row r="942" spans="1:6" x14ac:dyDescent="0.3">
      <c r="A942">
        <v>939</v>
      </c>
      <c r="B942" t="s">
        <v>218</v>
      </c>
      <c r="C942">
        <v>0</v>
      </c>
      <c r="D942">
        <v>0</v>
      </c>
      <c r="E942" t="s">
        <v>212</v>
      </c>
      <c r="F942" t="s">
        <v>215</v>
      </c>
    </row>
    <row r="943" spans="1:6" x14ac:dyDescent="0.3">
      <c r="A943">
        <v>940</v>
      </c>
      <c r="B943" t="s">
        <v>218</v>
      </c>
      <c r="C943">
        <v>0</v>
      </c>
      <c r="D943">
        <v>0</v>
      </c>
      <c r="E943" t="s">
        <v>212</v>
      </c>
      <c r="F943" t="s">
        <v>215</v>
      </c>
    </row>
    <row r="944" spans="1:6" x14ac:dyDescent="0.3">
      <c r="A944">
        <v>941</v>
      </c>
      <c r="B944" t="s">
        <v>218</v>
      </c>
      <c r="C944">
        <v>0</v>
      </c>
      <c r="D944">
        <v>0</v>
      </c>
      <c r="E944" t="s">
        <v>212</v>
      </c>
      <c r="F944" t="s">
        <v>215</v>
      </c>
    </row>
    <row r="945" spans="1:6" x14ac:dyDescent="0.3">
      <c r="A945">
        <v>942</v>
      </c>
      <c r="B945" t="s">
        <v>218</v>
      </c>
      <c r="C945">
        <v>0</v>
      </c>
      <c r="D945">
        <v>0</v>
      </c>
      <c r="E945" t="s">
        <v>212</v>
      </c>
      <c r="F945" t="s">
        <v>215</v>
      </c>
    </row>
    <row r="946" spans="1:6" x14ac:dyDescent="0.3">
      <c r="A946">
        <v>943</v>
      </c>
      <c r="B946" t="s">
        <v>218</v>
      </c>
      <c r="C946">
        <v>0</v>
      </c>
      <c r="D946">
        <v>0</v>
      </c>
      <c r="E946" t="s">
        <v>212</v>
      </c>
      <c r="F946" t="s">
        <v>215</v>
      </c>
    </row>
    <row r="947" spans="1:6" x14ac:dyDescent="0.3">
      <c r="A947">
        <v>944</v>
      </c>
      <c r="B947" t="s">
        <v>218</v>
      </c>
      <c r="C947">
        <v>0</v>
      </c>
      <c r="D947">
        <v>0</v>
      </c>
      <c r="E947" t="s">
        <v>212</v>
      </c>
      <c r="F947" t="s">
        <v>215</v>
      </c>
    </row>
    <row r="948" spans="1:6" x14ac:dyDescent="0.3">
      <c r="A948">
        <v>945</v>
      </c>
      <c r="B948" t="s">
        <v>218</v>
      </c>
      <c r="C948">
        <v>0</v>
      </c>
      <c r="D948">
        <v>0</v>
      </c>
      <c r="E948" t="s">
        <v>212</v>
      </c>
      <c r="F948" t="s">
        <v>215</v>
      </c>
    </row>
    <row r="949" spans="1:6" x14ac:dyDescent="0.3">
      <c r="A949">
        <v>946</v>
      </c>
      <c r="B949" t="s">
        <v>218</v>
      </c>
      <c r="C949">
        <v>0</v>
      </c>
      <c r="D949">
        <v>0</v>
      </c>
      <c r="E949" t="s">
        <v>212</v>
      </c>
      <c r="F949" t="s">
        <v>215</v>
      </c>
    </row>
    <row r="950" spans="1:6" x14ac:dyDescent="0.3">
      <c r="A950">
        <v>947</v>
      </c>
      <c r="B950" t="s">
        <v>218</v>
      </c>
      <c r="C950">
        <v>0</v>
      </c>
      <c r="D950">
        <v>0</v>
      </c>
      <c r="E950" t="s">
        <v>212</v>
      </c>
      <c r="F950" t="s">
        <v>215</v>
      </c>
    </row>
    <row r="951" spans="1:6" x14ac:dyDescent="0.3">
      <c r="A951">
        <v>948</v>
      </c>
      <c r="B951" t="s">
        <v>218</v>
      </c>
      <c r="C951">
        <v>0</v>
      </c>
      <c r="D951">
        <v>0</v>
      </c>
      <c r="E951" t="s">
        <v>212</v>
      </c>
      <c r="F951" t="s">
        <v>215</v>
      </c>
    </row>
    <row r="952" spans="1:6" x14ac:dyDescent="0.3">
      <c r="A952">
        <v>949</v>
      </c>
      <c r="B952" t="s">
        <v>218</v>
      </c>
      <c r="C952">
        <v>0</v>
      </c>
      <c r="D952">
        <v>0</v>
      </c>
      <c r="E952" t="s">
        <v>212</v>
      </c>
      <c r="F952" t="s">
        <v>215</v>
      </c>
    </row>
    <row r="953" spans="1:6" x14ac:dyDescent="0.3">
      <c r="A953">
        <v>950</v>
      </c>
      <c r="B953" t="s">
        <v>218</v>
      </c>
      <c r="C953">
        <v>0</v>
      </c>
      <c r="D953">
        <v>0</v>
      </c>
      <c r="E953" t="s">
        <v>212</v>
      </c>
      <c r="F953" t="s">
        <v>215</v>
      </c>
    </row>
    <row r="954" spans="1:6" x14ac:dyDescent="0.3">
      <c r="A954">
        <v>951</v>
      </c>
      <c r="B954" t="s">
        <v>218</v>
      </c>
      <c r="C954">
        <v>0</v>
      </c>
      <c r="D954">
        <v>0</v>
      </c>
      <c r="E954" t="s">
        <v>212</v>
      </c>
      <c r="F954" t="s">
        <v>215</v>
      </c>
    </row>
    <row r="955" spans="1:6" x14ac:dyDescent="0.3">
      <c r="A955">
        <v>952</v>
      </c>
      <c r="B955" t="s">
        <v>218</v>
      </c>
      <c r="C955">
        <v>0</v>
      </c>
      <c r="D955">
        <v>0</v>
      </c>
      <c r="E955" t="s">
        <v>212</v>
      </c>
      <c r="F955" t="s">
        <v>215</v>
      </c>
    </row>
    <row r="956" spans="1:6" x14ac:dyDescent="0.3">
      <c r="A956">
        <v>953</v>
      </c>
      <c r="B956" t="s">
        <v>218</v>
      </c>
      <c r="C956">
        <v>0</v>
      </c>
      <c r="D956">
        <v>0</v>
      </c>
      <c r="E956" t="s">
        <v>212</v>
      </c>
      <c r="F956" t="s">
        <v>215</v>
      </c>
    </row>
    <row r="957" spans="1:6" x14ac:dyDescent="0.3">
      <c r="A957">
        <v>954</v>
      </c>
      <c r="B957" t="s">
        <v>218</v>
      </c>
      <c r="C957">
        <v>0</v>
      </c>
      <c r="D957">
        <v>0</v>
      </c>
      <c r="E957" t="s">
        <v>212</v>
      </c>
      <c r="F957" t="s">
        <v>215</v>
      </c>
    </row>
    <row r="958" spans="1:6" x14ac:dyDescent="0.3">
      <c r="A958">
        <v>955</v>
      </c>
      <c r="B958" t="s">
        <v>218</v>
      </c>
      <c r="C958">
        <v>0</v>
      </c>
      <c r="D958">
        <v>0</v>
      </c>
      <c r="E958" t="s">
        <v>212</v>
      </c>
      <c r="F958" t="s">
        <v>215</v>
      </c>
    </row>
    <row r="959" spans="1:6" x14ac:dyDescent="0.3">
      <c r="A959">
        <v>956</v>
      </c>
      <c r="B959" t="s">
        <v>218</v>
      </c>
      <c r="C959">
        <v>0</v>
      </c>
      <c r="D959">
        <v>0</v>
      </c>
      <c r="E959" t="s">
        <v>212</v>
      </c>
      <c r="F959" t="s">
        <v>215</v>
      </c>
    </row>
    <row r="960" spans="1:6" x14ac:dyDescent="0.3">
      <c r="A960">
        <v>957</v>
      </c>
      <c r="B960" t="s">
        <v>218</v>
      </c>
      <c r="C960">
        <v>0</v>
      </c>
      <c r="D960">
        <v>0</v>
      </c>
      <c r="E960" t="s">
        <v>212</v>
      </c>
      <c r="F960" t="s">
        <v>215</v>
      </c>
    </row>
    <row r="961" spans="1:6" x14ac:dyDescent="0.3">
      <c r="A961">
        <v>958</v>
      </c>
      <c r="B961" t="s">
        <v>218</v>
      </c>
      <c r="C961">
        <v>0</v>
      </c>
      <c r="D961">
        <v>0</v>
      </c>
      <c r="E961" t="s">
        <v>212</v>
      </c>
      <c r="F961" t="s">
        <v>215</v>
      </c>
    </row>
    <row r="962" spans="1:6" x14ac:dyDescent="0.3">
      <c r="A962">
        <v>959</v>
      </c>
      <c r="B962" t="s">
        <v>218</v>
      </c>
      <c r="C962">
        <v>0</v>
      </c>
      <c r="D962">
        <v>0</v>
      </c>
      <c r="E962" t="s">
        <v>212</v>
      </c>
      <c r="F962" t="s">
        <v>215</v>
      </c>
    </row>
    <row r="963" spans="1:6" x14ac:dyDescent="0.3">
      <c r="A963">
        <v>960</v>
      </c>
      <c r="B963" t="s">
        <v>218</v>
      </c>
      <c r="C963">
        <v>0</v>
      </c>
      <c r="D963">
        <v>0</v>
      </c>
      <c r="E963" t="s">
        <v>212</v>
      </c>
      <c r="F963" t="s">
        <v>215</v>
      </c>
    </row>
    <row r="964" spans="1:6" x14ac:dyDescent="0.3">
      <c r="A964">
        <v>961</v>
      </c>
      <c r="B964" t="s">
        <v>218</v>
      </c>
      <c r="C964">
        <v>0</v>
      </c>
      <c r="D964">
        <v>0</v>
      </c>
      <c r="E964" t="s">
        <v>212</v>
      </c>
      <c r="F964" t="s">
        <v>215</v>
      </c>
    </row>
    <row r="965" spans="1:6" x14ac:dyDescent="0.3">
      <c r="A965">
        <v>962</v>
      </c>
      <c r="B965" t="s">
        <v>218</v>
      </c>
      <c r="C965">
        <v>0</v>
      </c>
      <c r="D965">
        <v>0</v>
      </c>
      <c r="E965" t="s">
        <v>212</v>
      </c>
      <c r="F965" t="s">
        <v>215</v>
      </c>
    </row>
    <row r="966" spans="1:6" x14ac:dyDescent="0.3">
      <c r="A966">
        <v>963</v>
      </c>
      <c r="B966" t="s">
        <v>218</v>
      </c>
      <c r="C966">
        <v>0</v>
      </c>
      <c r="D966">
        <v>0</v>
      </c>
      <c r="E966" t="s">
        <v>212</v>
      </c>
      <c r="F966" t="s">
        <v>215</v>
      </c>
    </row>
    <row r="967" spans="1:6" x14ac:dyDescent="0.3">
      <c r="A967">
        <v>964</v>
      </c>
      <c r="B967" t="s">
        <v>218</v>
      </c>
      <c r="C967">
        <v>0</v>
      </c>
      <c r="D967">
        <v>0</v>
      </c>
      <c r="E967" t="s">
        <v>212</v>
      </c>
      <c r="F967" t="s">
        <v>215</v>
      </c>
    </row>
    <row r="968" spans="1:6" x14ac:dyDescent="0.3">
      <c r="A968">
        <v>965</v>
      </c>
      <c r="B968" t="s">
        <v>218</v>
      </c>
      <c r="C968">
        <v>0</v>
      </c>
      <c r="D968">
        <v>0</v>
      </c>
      <c r="E968" t="s">
        <v>212</v>
      </c>
      <c r="F968" t="s">
        <v>215</v>
      </c>
    </row>
    <row r="969" spans="1:6" x14ac:dyDescent="0.3">
      <c r="A969">
        <v>966</v>
      </c>
      <c r="B969" t="s">
        <v>218</v>
      </c>
      <c r="C969">
        <v>0</v>
      </c>
      <c r="D969">
        <v>0</v>
      </c>
      <c r="E969" t="s">
        <v>212</v>
      </c>
      <c r="F969" t="s">
        <v>215</v>
      </c>
    </row>
    <row r="970" spans="1:6" x14ac:dyDescent="0.3">
      <c r="A970">
        <v>967</v>
      </c>
      <c r="B970" t="s">
        <v>218</v>
      </c>
      <c r="C970">
        <v>0</v>
      </c>
      <c r="D970">
        <v>0</v>
      </c>
      <c r="E970" t="s">
        <v>212</v>
      </c>
      <c r="F970" t="s">
        <v>215</v>
      </c>
    </row>
    <row r="971" spans="1:6" x14ac:dyDescent="0.3">
      <c r="A971">
        <v>968</v>
      </c>
      <c r="B971" t="s">
        <v>218</v>
      </c>
      <c r="C971">
        <v>0</v>
      </c>
      <c r="D971">
        <v>0</v>
      </c>
      <c r="E971" t="s">
        <v>212</v>
      </c>
      <c r="F971" t="s">
        <v>215</v>
      </c>
    </row>
    <row r="972" spans="1:6" x14ac:dyDescent="0.3">
      <c r="A972">
        <v>969</v>
      </c>
      <c r="B972" t="s">
        <v>218</v>
      </c>
      <c r="C972">
        <v>0</v>
      </c>
      <c r="D972">
        <v>0</v>
      </c>
      <c r="E972" t="s">
        <v>212</v>
      </c>
      <c r="F972" t="s">
        <v>215</v>
      </c>
    </row>
    <row r="973" spans="1:6" x14ac:dyDescent="0.3">
      <c r="A973">
        <v>970</v>
      </c>
      <c r="B973" t="s">
        <v>218</v>
      </c>
      <c r="C973">
        <v>0</v>
      </c>
      <c r="D973">
        <v>0</v>
      </c>
      <c r="E973" t="s">
        <v>212</v>
      </c>
      <c r="F973" t="s">
        <v>215</v>
      </c>
    </row>
    <row r="974" spans="1:6" x14ac:dyDescent="0.3">
      <c r="A974">
        <v>971</v>
      </c>
      <c r="B974" t="s">
        <v>218</v>
      </c>
      <c r="C974">
        <v>0</v>
      </c>
      <c r="D974">
        <v>0</v>
      </c>
      <c r="E974" t="s">
        <v>212</v>
      </c>
      <c r="F974" t="s">
        <v>215</v>
      </c>
    </row>
    <row r="975" spans="1:6" x14ac:dyDescent="0.3">
      <c r="A975">
        <v>972</v>
      </c>
      <c r="B975" t="s">
        <v>218</v>
      </c>
      <c r="C975">
        <v>0</v>
      </c>
      <c r="D975">
        <v>0</v>
      </c>
      <c r="E975" t="s">
        <v>212</v>
      </c>
      <c r="F975" t="s">
        <v>215</v>
      </c>
    </row>
    <row r="976" spans="1:6" x14ac:dyDescent="0.3">
      <c r="A976">
        <v>973</v>
      </c>
      <c r="B976" t="s">
        <v>218</v>
      </c>
      <c r="C976">
        <v>0</v>
      </c>
      <c r="D976">
        <v>0</v>
      </c>
      <c r="E976" t="s">
        <v>212</v>
      </c>
      <c r="F976" t="s">
        <v>215</v>
      </c>
    </row>
    <row r="977" spans="1:6" x14ac:dyDescent="0.3">
      <c r="A977">
        <v>974</v>
      </c>
      <c r="B977" t="s">
        <v>218</v>
      </c>
      <c r="C977">
        <v>0</v>
      </c>
      <c r="D977">
        <v>0</v>
      </c>
      <c r="E977" t="s">
        <v>212</v>
      </c>
      <c r="F977" t="s">
        <v>215</v>
      </c>
    </row>
    <row r="978" spans="1:6" x14ac:dyDescent="0.3">
      <c r="A978">
        <v>975</v>
      </c>
      <c r="B978" t="s">
        <v>218</v>
      </c>
      <c r="C978">
        <v>0</v>
      </c>
      <c r="D978">
        <v>0</v>
      </c>
      <c r="E978" t="s">
        <v>212</v>
      </c>
      <c r="F978" t="s">
        <v>215</v>
      </c>
    </row>
    <row r="979" spans="1:6" x14ac:dyDescent="0.3">
      <c r="A979">
        <v>976</v>
      </c>
      <c r="B979" t="s">
        <v>218</v>
      </c>
      <c r="C979">
        <v>0</v>
      </c>
      <c r="D979">
        <v>0</v>
      </c>
      <c r="E979" t="s">
        <v>212</v>
      </c>
      <c r="F979" t="s">
        <v>215</v>
      </c>
    </row>
    <row r="980" spans="1:6" x14ac:dyDescent="0.3">
      <c r="A980">
        <v>977</v>
      </c>
      <c r="B980" t="s">
        <v>218</v>
      </c>
      <c r="C980">
        <v>0</v>
      </c>
      <c r="D980">
        <v>0</v>
      </c>
      <c r="E980" t="s">
        <v>212</v>
      </c>
      <c r="F980" t="s">
        <v>215</v>
      </c>
    </row>
    <row r="981" spans="1:6" x14ac:dyDescent="0.3">
      <c r="A981">
        <v>978</v>
      </c>
      <c r="B981" t="s">
        <v>218</v>
      </c>
      <c r="C981">
        <v>0</v>
      </c>
      <c r="D981">
        <v>0</v>
      </c>
      <c r="E981" t="s">
        <v>212</v>
      </c>
      <c r="F981" t="s">
        <v>215</v>
      </c>
    </row>
    <row r="982" spans="1:6" x14ac:dyDescent="0.3">
      <c r="A982">
        <v>979</v>
      </c>
      <c r="B982" t="s">
        <v>218</v>
      </c>
      <c r="C982">
        <v>0</v>
      </c>
      <c r="D982">
        <v>0</v>
      </c>
      <c r="E982" t="s">
        <v>212</v>
      </c>
      <c r="F982" t="s">
        <v>215</v>
      </c>
    </row>
    <row r="983" spans="1:6" x14ac:dyDescent="0.3">
      <c r="A983">
        <v>980</v>
      </c>
      <c r="B983" t="s">
        <v>218</v>
      </c>
      <c r="C983">
        <v>0</v>
      </c>
      <c r="D983">
        <v>0</v>
      </c>
      <c r="E983" t="s">
        <v>212</v>
      </c>
      <c r="F983" t="s">
        <v>215</v>
      </c>
    </row>
    <row r="984" spans="1:6" x14ac:dyDescent="0.3">
      <c r="A984">
        <v>981</v>
      </c>
      <c r="B984" t="s">
        <v>218</v>
      </c>
      <c r="C984">
        <v>0</v>
      </c>
      <c r="D984">
        <v>0</v>
      </c>
      <c r="E984" t="s">
        <v>212</v>
      </c>
      <c r="F984" t="s">
        <v>215</v>
      </c>
    </row>
    <row r="985" spans="1:6" x14ac:dyDescent="0.3">
      <c r="A985">
        <v>982</v>
      </c>
      <c r="B985" t="s">
        <v>218</v>
      </c>
      <c r="C985">
        <v>0</v>
      </c>
      <c r="D985">
        <v>0</v>
      </c>
      <c r="E985" t="s">
        <v>212</v>
      </c>
      <c r="F985" t="s">
        <v>215</v>
      </c>
    </row>
    <row r="986" spans="1:6" x14ac:dyDescent="0.3">
      <c r="A986">
        <v>983</v>
      </c>
      <c r="B986" t="s">
        <v>218</v>
      </c>
      <c r="C986">
        <v>0</v>
      </c>
      <c r="D986">
        <v>0</v>
      </c>
      <c r="E986" t="s">
        <v>212</v>
      </c>
      <c r="F986" t="s">
        <v>215</v>
      </c>
    </row>
    <row r="987" spans="1:6" x14ac:dyDescent="0.3">
      <c r="A987">
        <v>984</v>
      </c>
      <c r="B987" t="s">
        <v>218</v>
      </c>
      <c r="C987">
        <v>0</v>
      </c>
      <c r="D987">
        <v>0</v>
      </c>
      <c r="E987" t="s">
        <v>212</v>
      </c>
      <c r="F987" t="s">
        <v>215</v>
      </c>
    </row>
    <row r="988" spans="1:6" x14ac:dyDescent="0.3">
      <c r="A988">
        <v>985</v>
      </c>
      <c r="B988" t="s">
        <v>218</v>
      </c>
      <c r="C988">
        <v>0</v>
      </c>
      <c r="D988">
        <v>0</v>
      </c>
      <c r="E988" t="s">
        <v>212</v>
      </c>
      <c r="F988" t="s">
        <v>215</v>
      </c>
    </row>
    <row r="989" spans="1:6" x14ac:dyDescent="0.3">
      <c r="A989">
        <v>986</v>
      </c>
      <c r="B989" t="s">
        <v>218</v>
      </c>
      <c r="C989">
        <v>0</v>
      </c>
      <c r="D989">
        <v>0</v>
      </c>
      <c r="E989" t="s">
        <v>212</v>
      </c>
      <c r="F989" t="s">
        <v>215</v>
      </c>
    </row>
    <row r="990" spans="1:6" x14ac:dyDescent="0.3">
      <c r="A990">
        <v>987</v>
      </c>
      <c r="B990" t="s">
        <v>218</v>
      </c>
      <c r="C990">
        <v>0</v>
      </c>
      <c r="D990">
        <v>0</v>
      </c>
      <c r="E990" t="s">
        <v>212</v>
      </c>
      <c r="F990" t="s">
        <v>215</v>
      </c>
    </row>
    <row r="991" spans="1:6" x14ac:dyDescent="0.3">
      <c r="A991">
        <v>988</v>
      </c>
      <c r="B991" t="s">
        <v>218</v>
      </c>
      <c r="C991">
        <v>0</v>
      </c>
      <c r="D991">
        <v>0</v>
      </c>
      <c r="E991" t="s">
        <v>212</v>
      </c>
      <c r="F991" t="s">
        <v>215</v>
      </c>
    </row>
    <row r="992" spans="1:6" x14ac:dyDescent="0.3">
      <c r="A992">
        <v>989</v>
      </c>
      <c r="B992" t="s">
        <v>218</v>
      </c>
      <c r="C992">
        <v>0</v>
      </c>
      <c r="D992">
        <v>0</v>
      </c>
      <c r="E992" t="s">
        <v>212</v>
      </c>
      <c r="F992" t="s">
        <v>215</v>
      </c>
    </row>
    <row r="993" spans="1:6" x14ac:dyDescent="0.3">
      <c r="A993">
        <v>990</v>
      </c>
      <c r="B993" t="s">
        <v>218</v>
      </c>
      <c r="C993">
        <v>0</v>
      </c>
      <c r="D993">
        <v>0</v>
      </c>
      <c r="E993" t="s">
        <v>212</v>
      </c>
      <c r="F993" t="s">
        <v>215</v>
      </c>
    </row>
    <row r="994" spans="1:6" x14ac:dyDescent="0.3">
      <c r="A994">
        <v>991</v>
      </c>
      <c r="B994" t="s">
        <v>218</v>
      </c>
      <c r="C994">
        <v>0</v>
      </c>
      <c r="D994">
        <v>0</v>
      </c>
      <c r="E994" t="s">
        <v>212</v>
      </c>
      <c r="F994" t="s">
        <v>215</v>
      </c>
    </row>
    <row r="995" spans="1:6" x14ac:dyDescent="0.3">
      <c r="A995">
        <v>992</v>
      </c>
      <c r="B995" t="s">
        <v>218</v>
      </c>
      <c r="C995">
        <v>0</v>
      </c>
      <c r="D995">
        <v>0</v>
      </c>
      <c r="E995" t="s">
        <v>212</v>
      </c>
      <c r="F995" t="s">
        <v>215</v>
      </c>
    </row>
    <row r="996" spans="1:6" x14ac:dyDescent="0.3">
      <c r="A996">
        <v>993</v>
      </c>
      <c r="B996" t="s">
        <v>218</v>
      </c>
      <c r="C996">
        <v>0</v>
      </c>
      <c r="D996">
        <v>0</v>
      </c>
      <c r="E996" t="s">
        <v>212</v>
      </c>
      <c r="F996" t="s">
        <v>215</v>
      </c>
    </row>
    <row r="997" spans="1:6" x14ac:dyDescent="0.3">
      <c r="A997">
        <v>994</v>
      </c>
      <c r="B997" t="s">
        <v>218</v>
      </c>
      <c r="C997">
        <v>0</v>
      </c>
      <c r="D997">
        <v>0</v>
      </c>
      <c r="E997" t="s">
        <v>212</v>
      </c>
      <c r="F997" t="s">
        <v>215</v>
      </c>
    </row>
    <row r="998" spans="1:6" x14ac:dyDescent="0.3">
      <c r="A998">
        <v>995</v>
      </c>
      <c r="B998" t="s">
        <v>218</v>
      </c>
      <c r="C998">
        <v>0</v>
      </c>
      <c r="D998">
        <v>0</v>
      </c>
      <c r="E998" t="s">
        <v>212</v>
      </c>
      <c r="F998" t="s">
        <v>215</v>
      </c>
    </row>
    <row r="999" spans="1:6" x14ac:dyDescent="0.3">
      <c r="A999">
        <v>996</v>
      </c>
      <c r="B999" t="s">
        <v>218</v>
      </c>
      <c r="C999">
        <v>0</v>
      </c>
      <c r="D999">
        <v>0</v>
      </c>
      <c r="E999" t="s">
        <v>212</v>
      </c>
      <c r="F999" t="s">
        <v>215</v>
      </c>
    </row>
    <row r="1000" spans="1:6" x14ac:dyDescent="0.3">
      <c r="A1000">
        <v>997</v>
      </c>
      <c r="B1000" t="s">
        <v>218</v>
      </c>
      <c r="C1000">
        <v>0</v>
      </c>
      <c r="D1000">
        <v>0</v>
      </c>
      <c r="E1000" t="s">
        <v>212</v>
      </c>
      <c r="F1000" t="s">
        <v>215</v>
      </c>
    </row>
    <row r="1001" spans="1:6" x14ac:dyDescent="0.3">
      <c r="A1001">
        <v>998</v>
      </c>
      <c r="B1001" t="s">
        <v>218</v>
      </c>
      <c r="C1001">
        <v>0</v>
      </c>
      <c r="D1001">
        <v>0</v>
      </c>
      <c r="E1001" t="s">
        <v>212</v>
      </c>
      <c r="F1001" t="s">
        <v>215</v>
      </c>
    </row>
    <row r="1002" spans="1:6" x14ac:dyDescent="0.3">
      <c r="A1002">
        <v>999</v>
      </c>
      <c r="B1002" t="s">
        <v>218</v>
      </c>
      <c r="C1002">
        <v>0</v>
      </c>
      <c r="D1002">
        <v>0</v>
      </c>
      <c r="E1002" t="s">
        <v>212</v>
      </c>
      <c r="F1002" t="s">
        <v>215</v>
      </c>
    </row>
    <row r="1003" spans="1:6" x14ac:dyDescent="0.3">
      <c r="A1003">
        <v>1000</v>
      </c>
      <c r="B1003" t="s">
        <v>218</v>
      </c>
      <c r="C1003">
        <v>0</v>
      </c>
      <c r="D1003">
        <v>0</v>
      </c>
      <c r="E1003" t="s">
        <v>212</v>
      </c>
      <c r="F1003" t="s">
        <v>215</v>
      </c>
    </row>
    <row r="1004" spans="1:6" x14ac:dyDescent="0.3">
      <c r="A1004">
        <v>1001</v>
      </c>
      <c r="B1004" t="s">
        <v>218</v>
      </c>
      <c r="C1004">
        <v>0</v>
      </c>
      <c r="D1004">
        <v>0</v>
      </c>
      <c r="E1004" t="s">
        <v>212</v>
      </c>
      <c r="F1004" t="s">
        <v>215</v>
      </c>
    </row>
    <row r="1005" spans="1:6" x14ac:dyDescent="0.3">
      <c r="A1005">
        <v>1002</v>
      </c>
      <c r="B1005" t="s">
        <v>218</v>
      </c>
      <c r="C1005">
        <v>0</v>
      </c>
      <c r="D1005">
        <v>0</v>
      </c>
      <c r="E1005" t="s">
        <v>212</v>
      </c>
      <c r="F1005" t="s">
        <v>215</v>
      </c>
    </row>
    <row r="1006" spans="1:6" x14ac:dyDescent="0.3">
      <c r="A1006">
        <v>1003</v>
      </c>
      <c r="B1006" t="s">
        <v>218</v>
      </c>
      <c r="C1006">
        <v>0</v>
      </c>
      <c r="D1006">
        <v>0</v>
      </c>
      <c r="E1006" t="s">
        <v>212</v>
      </c>
      <c r="F1006" t="s">
        <v>215</v>
      </c>
    </row>
    <row r="1007" spans="1:6" x14ac:dyDescent="0.3">
      <c r="A1007">
        <v>1004</v>
      </c>
      <c r="B1007" t="s">
        <v>218</v>
      </c>
      <c r="C1007">
        <v>0</v>
      </c>
      <c r="D1007">
        <v>0</v>
      </c>
      <c r="E1007" t="s">
        <v>212</v>
      </c>
      <c r="F1007" t="s">
        <v>215</v>
      </c>
    </row>
    <row r="1008" spans="1:6" x14ac:dyDescent="0.3">
      <c r="A1008">
        <v>1005</v>
      </c>
      <c r="B1008" t="s">
        <v>218</v>
      </c>
      <c r="C1008">
        <v>0</v>
      </c>
      <c r="D1008">
        <v>0</v>
      </c>
      <c r="E1008" t="s">
        <v>212</v>
      </c>
      <c r="F1008" t="s">
        <v>215</v>
      </c>
    </row>
    <row r="1009" spans="1:6" x14ac:dyDescent="0.3">
      <c r="A1009">
        <v>1006</v>
      </c>
      <c r="B1009" t="s">
        <v>218</v>
      </c>
      <c r="C1009">
        <v>0</v>
      </c>
      <c r="D1009">
        <v>0</v>
      </c>
      <c r="E1009" t="s">
        <v>212</v>
      </c>
      <c r="F1009" t="s">
        <v>215</v>
      </c>
    </row>
    <row r="1010" spans="1:6" x14ac:dyDescent="0.3">
      <c r="A1010">
        <v>1007</v>
      </c>
      <c r="B1010" t="s">
        <v>218</v>
      </c>
      <c r="C1010">
        <v>0</v>
      </c>
      <c r="D1010">
        <v>0</v>
      </c>
      <c r="E1010" t="s">
        <v>212</v>
      </c>
      <c r="F1010" t="s">
        <v>215</v>
      </c>
    </row>
    <row r="1011" spans="1:6" x14ac:dyDescent="0.3">
      <c r="A1011">
        <v>1008</v>
      </c>
      <c r="B1011" t="s">
        <v>218</v>
      </c>
      <c r="C1011">
        <v>0</v>
      </c>
      <c r="D1011">
        <v>0</v>
      </c>
      <c r="E1011" t="s">
        <v>212</v>
      </c>
      <c r="F1011" t="s">
        <v>215</v>
      </c>
    </row>
    <row r="1012" spans="1:6" x14ac:dyDescent="0.3">
      <c r="A1012">
        <v>1009</v>
      </c>
      <c r="B1012" t="s">
        <v>218</v>
      </c>
      <c r="C1012">
        <v>0</v>
      </c>
      <c r="D1012">
        <v>0</v>
      </c>
      <c r="E1012" t="s">
        <v>212</v>
      </c>
      <c r="F1012" t="s">
        <v>215</v>
      </c>
    </row>
    <row r="1013" spans="1:6" x14ac:dyDescent="0.3">
      <c r="A1013">
        <v>1010</v>
      </c>
      <c r="B1013" t="s">
        <v>218</v>
      </c>
      <c r="C1013">
        <v>0</v>
      </c>
      <c r="D1013">
        <v>0</v>
      </c>
      <c r="E1013" t="s">
        <v>212</v>
      </c>
      <c r="F1013" t="s">
        <v>215</v>
      </c>
    </row>
    <row r="1014" spans="1:6" x14ac:dyDescent="0.3">
      <c r="A1014">
        <v>1011</v>
      </c>
      <c r="B1014" t="s">
        <v>218</v>
      </c>
      <c r="C1014">
        <v>0</v>
      </c>
      <c r="D1014">
        <v>0</v>
      </c>
      <c r="E1014" t="s">
        <v>212</v>
      </c>
      <c r="F1014" t="s">
        <v>215</v>
      </c>
    </row>
    <row r="1015" spans="1:6" x14ac:dyDescent="0.3">
      <c r="A1015">
        <v>1012</v>
      </c>
      <c r="B1015" t="s">
        <v>218</v>
      </c>
      <c r="C1015">
        <v>0</v>
      </c>
      <c r="D1015">
        <v>0</v>
      </c>
      <c r="E1015" t="s">
        <v>212</v>
      </c>
      <c r="F1015" t="s">
        <v>215</v>
      </c>
    </row>
    <row r="1016" spans="1:6" x14ac:dyDescent="0.3">
      <c r="A1016">
        <v>1013</v>
      </c>
      <c r="B1016" t="s">
        <v>218</v>
      </c>
      <c r="C1016">
        <v>0</v>
      </c>
      <c r="D1016">
        <v>0</v>
      </c>
      <c r="E1016" t="s">
        <v>212</v>
      </c>
      <c r="F1016" t="s">
        <v>215</v>
      </c>
    </row>
    <row r="1017" spans="1:6" x14ac:dyDescent="0.3">
      <c r="A1017">
        <v>1014</v>
      </c>
      <c r="B1017" t="s">
        <v>218</v>
      </c>
      <c r="C1017">
        <v>0</v>
      </c>
      <c r="D1017">
        <v>0</v>
      </c>
      <c r="E1017" t="s">
        <v>212</v>
      </c>
      <c r="F1017" t="s">
        <v>215</v>
      </c>
    </row>
    <row r="1018" spans="1:6" x14ac:dyDescent="0.3">
      <c r="A1018">
        <v>1015</v>
      </c>
      <c r="B1018" t="s">
        <v>218</v>
      </c>
      <c r="C1018">
        <v>0</v>
      </c>
      <c r="D1018">
        <v>0</v>
      </c>
      <c r="E1018" t="s">
        <v>212</v>
      </c>
      <c r="F1018" t="s">
        <v>215</v>
      </c>
    </row>
    <row r="1019" spans="1:6" x14ac:dyDescent="0.3">
      <c r="A1019">
        <v>1016</v>
      </c>
      <c r="B1019" t="s">
        <v>218</v>
      </c>
      <c r="C1019">
        <v>0</v>
      </c>
      <c r="D1019">
        <v>0</v>
      </c>
      <c r="E1019" t="s">
        <v>212</v>
      </c>
      <c r="F1019" t="s">
        <v>215</v>
      </c>
    </row>
    <row r="1020" spans="1:6" x14ac:dyDescent="0.3">
      <c r="A1020">
        <v>1017</v>
      </c>
      <c r="B1020" t="s">
        <v>218</v>
      </c>
      <c r="C1020">
        <v>0</v>
      </c>
      <c r="D1020">
        <v>0</v>
      </c>
      <c r="E1020" t="s">
        <v>212</v>
      </c>
      <c r="F1020" t="s">
        <v>215</v>
      </c>
    </row>
    <row r="1021" spans="1:6" x14ac:dyDescent="0.3">
      <c r="A1021">
        <v>1018</v>
      </c>
      <c r="B1021" t="s">
        <v>218</v>
      </c>
      <c r="C1021">
        <v>0</v>
      </c>
      <c r="D1021">
        <v>0</v>
      </c>
      <c r="E1021" t="s">
        <v>212</v>
      </c>
      <c r="F1021" t="s">
        <v>215</v>
      </c>
    </row>
    <row r="1022" spans="1:6" x14ac:dyDescent="0.3">
      <c r="A1022">
        <v>1019</v>
      </c>
      <c r="B1022" t="s">
        <v>218</v>
      </c>
      <c r="C1022">
        <v>0</v>
      </c>
      <c r="D1022">
        <v>0</v>
      </c>
      <c r="E1022" t="s">
        <v>212</v>
      </c>
      <c r="F1022" t="s">
        <v>215</v>
      </c>
    </row>
    <row r="1023" spans="1:6" x14ac:dyDescent="0.3">
      <c r="A1023">
        <v>1020</v>
      </c>
      <c r="B1023" t="s">
        <v>218</v>
      </c>
      <c r="C1023">
        <v>0</v>
      </c>
      <c r="D1023">
        <v>0</v>
      </c>
      <c r="E1023" t="s">
        <v>212</v>
      </c>
      <c r="F1023" t="s">
        <v>215</v>
      </c>
    </row>
    <row r="1024" spans="1:6" x14ac:dyDescent="0.3">
      <c r="A1024">
        <v>1021</v>
      </c>
      <c r="B1024" t="s">
        <v>218</v>
      </c>
      <c r="C1024">
        <v>0</v>
      </c>
      <c r="D1024">
        <v>0</v>
      </c>
      <c r="E1024" t="s">
        <v>212</v>
      </c>
      <c r="F1024" t="s">
        <v>215</v>
      </c>
    </row>
    <row r="1025" spans="1:6" x14ac:dyDescent="0.3">
      <c r="A1025">
        <v>1022</v>
      </c>
      <c r="B1025" t="s">
        <v>218</v>
      </c>
      <c r="C1025">
        <v>0</v>
      </c>
      <c r="D1025">
        <v>0</v>
      </c>
      <c r="E1025" t="s">
        <v>212</v>
      </c>
      <c r="F1025" t="s">
        <v>215</v>
      </c>
    </row>
    <row r="1026" spans="1:6" x14ac:dyDescent="0.3">
      <c r="A1026">
        <v>1023</v>
      </c>
      <c r="B1026" t="s">
        <v>218</v>
      </c>
      <c r="C1026">
        <v>0</v>
      </c>
      <c r="D1026">
        <v>0</v>
      </c>
      <c r="E1026" t="s">
        <v>212</v>
      </c>
      <c r="F1026" t="s">
        <v>215</v>
      </c>
    </row>
    <row r="1027" spans="1:6" x14ac:dyDescent="0.3">
      <c r="A1027">
        <v>1024</v>
      </c>
      <c r="B1027" t="s">
        <v>218</v>
      </c>
      <c r="C1027">
        <v>0</v>
      </c>
      <c r="D1027">
        <v>0</v>
      </c>
      <c r="E1027" t="s">
        <v>212</v>
      </c>
      <c r="F1027" t="s">
        <v>215</v>
      </c>
    </row>
    <row r="1028" spans="1:6" x14ac:dyDescent="0.3">
      <c r="A1028">
        <v>1025</v>
      </c>
      <c r="B1028" t="s">
        <v>218</v>
      </c>
      <c r="C1028">
        <v>0</v>
      </c>
      <c r="D1028">
        <v>0</v>
      </c>
      <c r="E1028" t="s">
        <v>212</v>
      </c>
      <c r="F1028" t="s">
        <v>215</v>
      </c>
    </row>
    <row r="1029" spans="1:6" x14ac:dyDescent="0.3">
      <c r="A1029">
        <v>1026</v>
      </c>
      <c r="B1029" t="s">
        <v>218</v>
      </c>
      <c r="C1029">
        <v>0</v>
      </c>
      <c r="D1029">
        <v>0</v>
      </c>
      <c r="E1029" t="s">
        <v>212</v>
      </c>
      <c r="F1029" t="s">
        <v>215</v>
      </c>
    </row>
    <row r="1030" spans="1:6" x14ac:dyDescent="0.3">
      <c r="A1030">
        <v>1027</v>
      </c>
      <c r="B1030" t="s">
        <v>218</v>
      </c>
      <c r="C1030">
        <v>0</v>
      </c>
      <c r="D1030">
        <v>0</v>
      </c>
      <c r="E1030" t="s">
        <v>212</v>
      </c>
      <c r="F1030" t="s">
        <v>215</v>
      </c>
    </row>
    <row r="1031" spans="1:6" x14ac:dyDescent="0.3">
      <c r="A1031">
        <v>1028</v>
      </c>
      <c r="B1031" t="s">
        <v>218</v>
      </c>
      <c r="C1031">
        <v>0</v>
      </c>
      <c r="D1031">
        <v>0</v>
      </c>
      <c r="E1031" t="s">
        <v>212</v>
      </c>
      <c r="F1031" t="s">
        <v>215</v>
      </c>
    </row>
    <row r="1032" spans="1:6" x14ac:dyDescent="0.3">
      <c r="A1032">
        <v>1029</v>
      </c>
      <c r="B1032" t="s">
        <v>218</v>
      </c>
      <c r="C1032">
        <v>0</v>
      </c>
      <c r="D1032">
        <v>0</v>
      </c>
      <c r="E1032" t="s">
        <v>212</v>
      </c>
      <c r="F1032" t="s">
        <v>215</v>
      </c>
    </row>
    <row r="1033" spans="1:6" x14ac:dyDescent="0.3">
      <c r="A1033">
        <v>1030</v>
      </c>
      <c r="B1033" t="s">
        <v>218</v>
      </c>
      <c r="C1033">
        <v>0</v>
      </c>
      <c r="D1033">
        <v>0</v>
      </c>
      <c r="E1033" t="s">
        <v>212</v>
      </c>
      <c r="F1033" t="s">
        <v>215</v>
      </c>
    </row>
    <row r="1034" spans="1:6" x14ac:dyDescent="0.3">
      <c r="A1034">
        <v>1031</v>
      </c>
      <c r="B1034" t="s">
        <v>218</v>
      </c>
      <c r="C1034">
        <v>0</v>
      </c>
      <c r="D1034">
        <v>0</v>
      </c>
      <c r="E1034" t="s">
        <v>212</v>
      </c>
      <c r="F1034" t="s">
        <v>215</v>
      </c>
    </row>
    <row r="1035" spans="1:6" x14ac:dyDescent="0.3">
      <c r="A1035">
        <v>1032</v>
      </c>
      <c r="B1035" t="s">
        <v>218</v>
      </c>
      <c r="C1035">
        <v>0</v>
      </c>
      <c r="D1035">
        <v>0</v>
      </c>
      <c r="E1035" t="s">
        <v>212</v>
      </c>
      <c r="F1035" t="s">
        <v>215</v>
      </c>
    </row>
    <row r="1036" spans="1:6" x14ac:dyDescent="0.3">
      <c r="A1036">
        <v>1033</v>
      </c>
      <c r="B1036" t="s">
        <v>218</v>
      </c>
      <c r="C1036">
        <v>0</v>
      </c>
      <c r="D1036">
        <v>0</v>
      </c>
      <c r="E1036" t="s">
        <v>212</v>
      </c>
      <c r="F1036" t="s">
        <v>215</v>
      </c>
    </row>
    <row r="1037" spans="1:6" x14ac:dyDescent="0.3">
      <c r="A1037">
        <v>1034</v>
      </c>
      <c r="B1037" t="s">
        <v>218</v>
      </c>
      <c r="C1037">
        <v>0</v>
      </c>
      <c r="D1037">
        <v>0</v>
      </c>
      <c r="E1037" t="s">
        <v>212</v>
      </c>
      <c r="F1037" t="s">
        <v>215</v>
      </c>
    </row>
    <row r="1038" spans="1:6" x14ac:dyDescent="0.3">
      <c r="A1038">
        <v>1035</v>
      </c>
      <c r="B1038" t="s">
        <v>218</v>
      </c>
      <c r="C1038">
        <v>0</v>
      </c>
      <c r="D1038">
        <v>0</v>
      </c>
      <c r="E1038" t="s">
        <v>212</v>
      </c>
      <c r="F1038" t="s">
        <v>215</v>
      </c>
    </row>
    <row r="1039" spans="1:6" x14ac:dyDescent="0.3">
      <c r="A1039">
        <v>1036</v>
      </c>
      <c r="B1039" t="s">
        <v>218</v>
      </c>
      <c r="C1039">
        <v>0</v>
      </c>
      <c r="D1039">
        <v>0</v>
      </c>
      <c r="E1039" t="s">
        <v>212</v>
      </c>
      <c r="F1039" t="s">
        <v>215</v>
      </c>
    </row>
    <row r="1040" spans="1:6" x14ac:dyDescent="0.3">
      <c r="A1040">
        <v>1037</v>
      </c>
      <c r="B1040" t="s">
        <v>218</v>
      </c>
      <c r="C1040">
        <v>0</v>
      </c>
      <c r="D1040">
        <v>0</v>
      </c>
      <c r="E1040" t="s">
        <v>212</v>
      </c>
      <c r="F1040" t="s">
        <v>215</v>
      </c>
    </row>
    <row r="1041" spans="1:6" x14ac:dyDescent="0.3">
      <c r="A1041">
        <v>1038</v>
      </c>
      <c r="B1041" t="s">
        <v>218</v>
      </c>
      <c r="C1041">
        <v>0</v>
      </c>
      <c r="D1041">
        <v>0</v>
      </c>
      <c r="E1041" t="s">
        <v>212</v>
      </c>
      <c r="F1041" t="s">
        <v>215</v>
      </c>
    </row>
    <row r="1042" spans="1:6" x14ac:dyDescent="0.3">
      <c r="A1042">
        <v>1039</v>
      </c>
      <c r="B1042" t="s">
        <v>218</v>
      </c>
      <c r="C1042">
        <v>0</v>
      </c>
      <c r="D1042">
        <v>0</v>
      </c>
      <c r="E1042" t="s">
        <v>212</v>
      </c>
      <c r="F1042" t="s">
        <v>215</v>
      </c>
    </row>
    <row r="1043" spans="1:6" x14ac:dyDescent="0.3">
      <c r="A1043">
        <v>1040</v>
      </c>
      <c r="B1043" t="s">
        <v>218</v>
      </c>
      <c r="C1043">
        <v>0</v>
      </c>
      <c r="D1043">
        <v>0</v>
      </c>
      <c r="E1043" t="s">
        <v>212</v>
      </c>
      <c r="F1043" t="s">
        <v>215</v>
      </c>
    </row>
    <row r="1044" spans="1:6" x14ac:dyDescent="0.3">
      <c r="A1044">
        <v>1041</v>
      </c>
      <c r="B1044" t="s">
        <v>218</v>
      </c>
      <c r="C1044">
        <v>0</v>
      </c>
      <c r="D1044">
        <v>0</v>
      </c>
      <c r="E1044" t="s">
        <v>212</v>
      </c>
      <c r="F1044" t="s">
        <v>215</v>
      </c>
    </row>
    <row r="1045" spans="1:6" x14ac:dyDescent="0.3">
      <c r="A1045">
        <v>1042</v>
      </c>
      <c r="B1045" t="s">
        <v>218</v>
      </c>
      <c r="C1045">
        <v>0</v>
      </c>
      <c r="D1045">
        <v>0</v>
      </c>
      <c r="E1045" t="s">
        <v>212</v>
      </c>
      <c r="F1045" t="s">
        <v>215</v>
      </c>
    </row>
    <row r="1046" spans="1:6" x14ac:dyDescent="0.3">
      <c r="A1046">
        <v>1043</v>
      </c>
      <c r="B1046" t="s">
        <v>218</v>
      </c>
      <c r="C1046">
        <v>0</v>
      </c>
      <c r="D1046">
        <v>0</v>
      </c>
      <c r="E1046" t="s">
        <v>212</v>
      </c>
      <c r="F1046" t="s">
        <v>215</v>
      </c>
    </row>
    <row r="1047" spans="1:6" x14ac:dyDescent="0.3">
      <c r="A1047">
        <v>1044</v>
      </c>
      <c r="B1047" t="s">
        <v>218</v>
      </c>
      <c r="C1047">
        <v>0</v>
      </c>
      <c r="D1047">
        <v>0</v>
      </c>
      <c r="E1047" t="s">
        <v>212</v>
      </c>
      <c r="F1047" t="s">
        <v>215</v>
      </c>
    </row>
    <row r="1048" spans="1:6" x14ac:dyDescent="0.3">
      <c r="A1048">
        <v>1045</v>
      </c>
      <c r="B1048" t="s">
        <v>218</v>
      </c>
      <c r="C1048">
        <v>0</v>
      </c>
      <c r="D1048">
        <v>0</v>
      </c>
      <c r="E1048" t="s">
        <v>212</v>
      </c>
      <c r="F1048" t="s">
        <v>215</v>
      </c>
    </row>
    <row r="1049" spans="1:6" x14ac:dyDescent="0.3">
      <c r="A1049">
        <v>1046</v>
      </c>
      <c r="B1049" t="s">
        <v>218</v>
      </c>
      <c r="C1049">
        <v>0</v>
      </c>
      <c r="D1049">
        <v>0</v>
      </c>
      <c r="E1049" t="s">
        <v>212</v>
      </c>
      <c r="F1049" t="s">
        <v>215</v>
      </c>
    </row>
    <row r="1050" spans="1:6" x14ac:dyDescent="0.3">
      <c r="A1050">
        <v>1047</v>
      </c>
      <c r="B1050" t="s">
        <v>218</v>
      </c>
      <c r="C1050">
        <v>0</v>
      </c>
      <c r="D1050">
        <v>0</v>
      </c>
      <c r="E1050" t="s">
        <v>212</v>
      </c>
      <c r="F1050" t="s">
        <v>215</v>
      </c>
    </row>
    <row r="1051" spans="1:6" x14ac:dyDescent="0.3">
      <c r="A1051">
        <v>1048</v>
      </c>
      <c r="B1051" t="s">
        <v>218</v>
      </c>
      <c r="C1051">
        <v>0</v>
      </c>
      <c r="D1051">
        <v>0</v>
      </c>
      <c r="E1051" t="s">
        <v>212</v>
      </c>
      <c r="F1051" t="s">
        <v>215</v>
      </c>
    </row>
    <row r="1052" spans="1:6" x14ac:dyDescent="0.3">
      <c r="A1052">
        <v>1049</v>
      </c>
      <c r="B1052" t="s">
        <v>218</v>
      </c>
      <c r="C1052">
        <v>0</v>
      </c>
      <c r="D1052">
        <v>0</v>
      </c>
      <c r="E1052" t="s">
        <v>212</v>
      </c>
      <c r="F1052" t="s">
        <v>215</v>
      </c>
    </row>
    <row r="1053" spans="1:6" x14ac:dyDescent="0.3">
      <c r="A1053">
        <v>1050</v>
      </c>
      <c r="B1053" t="s">
        <v>218</v>
      </c>
      <c r="C1053">
        <v>0</v>
      </c>
      <c r="D1053">
        <v>0</v>
      </c>
      <c r="E1053" t="s">
        <v>212</v>
      </c>
      <c r="F1053" t="s">
        <v>215</v>
      </c>
    </row>
    <row r="1054" spans="1:6" x14ac:dyDescent="0.3">
      <c r="A1054">
        <v>1051</v>
      </c>
      <c r="B1054" t="s">
        <v>218</v>
      </c>
      <c r="C1054">
        <v>0</v>
      </c>
      <c r="D1054">
        <v>0</v>
      </c>
      <c r="E1054" t="s">
        <v>212</v>
      </c>
      <c r="F1054" t="s">
        <v>215</v>
      </c>
    </row>
    <row r="1055" spans="1:6" x14ac:dyDescent="0.3">
      <c r="A1055">
        <v>1052</v>
      </c>
      <c r="B1055" t="s">
        <v>218</v>
      </c>
      <c r="C1055">
        <v>0</v>
      </c>
      <c r="D1055">
        <v>0</v>
      </c>
      <c r="E1055" t="s">
        <v>212</v>
      </c>
      <c r="F1055" t="s">
        <v>215</v>
      </c>
    </row>
    <row r="1056" spans="1:6" x14ac:dyDescent="0.3">
      <c r="A1056">
        <v>1053</v>
      </c>
      <c r="B1056" t="s">
        <v>218</v>
      </c>
      <c r="C1056">
        <v>0</v>
      </c>
      <c r="D1056">
        <v>0</v>
      </c>
      <c r="E1056" t="s">
        <v>212</v>
      </c>
      <c r="F1056" t="s">
        <v>215</v>
      </c>
    </row>
    <row r="1057" spans="1:6" x14ac:dyDescent="0.3">
      <c r="A1057">
        <v>1054</v>
      </c>
      <c r="B1057" t="s">
        <v>218</v>
      </c>
      <c r="C1057">
        <v>0</v>
      </c>
      <c r="D1057">
        <v>0</v>
      </c>
      <c r="E1057" t="s">
        <v>212</v>
      </c>
      <c r="F1057" t="s">
        <v>215</v>
      </c>
    </row>
    <row r="1058" spans="1:6" x14ac:dyDescent="0.3">
      <c r="A1058">
        <v>1055</v>
      </c>
      <c r="B1058" t="s">
        <v>218</v>
      </c>
      <c r="C1058">
        <v>0</v>
      </c>
      <c r="D1058">
        <v>0</v>
      </c>
      <c r="E1058" t="s">
        <v>212</v>
      </c>
      <c r="F1058" t="s">
        <v>215</v>
      </c>
    </row>
    <row r="1059" spans="1:6" x14ac:dyDescent="0.3">
      <c r="A1059">
        <v>1056</v>
      </c>
      <c r="B1059" t="s">
        <v>218</v>
      </c>
      <c r="C1059">
        <v>0</v>
      </c>
      <c r="D1059">
        <v>0</v>
      </c>
      <c r="E1059" t="s">
        <v>212</v>
      </c>
      <c r="F1059" t="s">
        <v>215</v>
      </c>
    </row>
    <row r="1060" spans="1:6" x14ac:dyDescent="0.3">
      <c r="A1060">
        <v>1057</v>
      </c>
      <c r="B1060" t="s">
        <v>218</v>
      </c>
      <c r="C1060">
        <v>0</v>
      </c>
      <c r="D1060">
        <v>0</v>
      </c>
      <c r="E1060" t="s">
        <v>212</v>
      </c>
      <c r="F1060" t="s">
        <v>215</v>
      </c>
    </row>
    <row r="1061" spans="1:6" x14ac:dyDescent="0.3">
      <c r="A1061">
        <v>1058</v>
      </c>
      <c r="B1061" t="s">
        <v>218</v>
      </c>
      <c r="C1061">
        <v>0</v>
      </c>
      <c r="D1061">
        <v>0</v>
      </c>
      <c r="E1061" t="s">
        <v>212</v>
      </c>
      <c r="F1061" t="s">
        <v>215</v>
      </c>
    </row>
    <row r="1062" spans="1:6" x14ac:dyDescent="0.3">
      <c r="A1062">
        <v>1059</v>
      </c>
      <c r="B1062" t="s">
        <v>218</v>
      </c>
      <c r="C1062">
        <v>0</v>
      </c>
      <c r="D1062">
        <v>0</v>
      </c>
      <c r="E1062" t="s">
        <v>212</v>
      </c>
      <c r="F1062" t="s">
        <v>215</v>
      </c>
    </row>
    <row r="1063" spans="1:6" x14ac:dyDescent="0.3">
      <c r="A1063">
        <v>1060</v>
      </c>
      <c r="B1063" t="s">
        <v>218</v>
      </c>
      <c r="C1063">
        <v>0</v>
      </c>
      <c r="D1063">
        <v>0</v>
      </c>
      <c r="E1063" t="s">
        <v>212</v>
      </c>
      <c r="F1063" t="s">
        <v>215</v>
      </c>
    </row>
    <row r="1064" spans="1:6" x14ac:dyDescent="0.3">
      <c r="A1064">
        <v>1061</v>
      </c>
      <c r="B1064" t="s">
        <v>218</v>
      </c>
      <c r="C1064">
        <v>0</v>
      </c>
      <c r="D1064">
        <v>0</v>
      </c>
      <c r="E1064" t="s">
        <v>212</v>
      </c>
      <c r="F1064" t="s">
        <v>215</v>
      </c>
    </row>
    <row r="1065" spans="1:6" x14ac:dyDescent="0.3">
      <c r="A1065">
        <v>1062</v>
      </c>
      <c r="B1065" t="s">
        <v>218</v>
      </c>
      <c r="C1065">
        <v>0</v>
      </c>
      <c r="D1065">
        <v>0</v>
      </c>
      <c r="E1065" t="s">
        <v>212</v>
      </c>
      <c r="F1065" t="s">
        <v>215</v>
      </c>
    </row>
    <row r="1066" spans="1:6" x14ac:dyDescent="0.3">
      <c r="A1066">
        <v>1063</v>
      </c>
      <c r="B1066" t="s">
        <v>218</v>
      </c>
      <c r="C1066">
        <v>0</v>
      </c>
      <c r="D1066">
        <v>0</v>
      </c>
      <c r="E1066" t="s">
        <v>212</v>
      </c>
      <c r="F1066" t="s">
        <v>215</v>
      </c>
    </row>
    <row r="1067" spans="1:6" x14ac:dyDescent="0.3">
      <c r="A1067">
        <v>1064</v>
      </c>
      <c r="B1067" t="s">
        <v>218</v>
      </c>
      <c r="C1067">
        <v>0</v>
      </c>
      <c r="D1067">
        <v>0</v>
      </c>
      <c r="E1067" t="s">
        <v>212</v>
      </c>
      <c r="F1067" t="s">
        <v>215</v>
      </c>
    </row>
    <row r="1068" spans="1:6" x14ac:dyDescent="0.3">
      <c r="A1068">
        <v>1065</v>
      </c>
      <c r="B1068" t="s">
        <v>218</v>
      </c>
      <c r="C1068">
        <v>0</v>
      </c>
      <c r="D1068">
        <v>0</v>
      </c>
      <c r="E1068" t="s">
        <v>212</v>
      </c>
      <c r="F1068" t="s">
        <v>215</v>
      </c>
    </row>
    <row r="1069" spans="1:6" x14ac:dyDescent="0.3">
      <c r="A1069">
        <v>1066</v>
      </c>
      <c r="B1069" t="s">
        <v>218</v>
      </c>
      <c r="C1069">
        <v>0</v>
      </c>
      <c r="D1069">
        <v>0</v>
      </c>
      <c r="E1069" t="s">
        <v>212</v>
      </c>
      <c r="F1069" t="s">
        <v>215</v>
      </c>
    </row>
    <row r="1070" spans="1:6" x14ac:dyDescent="0.3">
      <c r="A1070">
        <v>1067</v>
      </c>
      <c r="B1070" t="s">
        <v>218</v>
      </c>
      <c r="C1070">
        <v>0</v>
      </c>
      <c r="D1070">
        <v>0</v>
      </c>
      <c r="E1070" t="s">
        <v>212</v>
      </c>
      <c r="F1070" t="s">
        <v>215</v>
      </c>
    </row>
    <row r="1071" spans="1:6" x14ac:dyDescent="0.3">
      <c r="A1071">
        <v>1068</v>
      </c>
      <c r="B1071" t="s">
        <v>218</v>
      </c>
      <c r="C1071">
        <v>0</v>
      </c>
      <c r="D1071">
        <v>0</v>
      </c>
      <c r="E1071" t="s">
        <v>212</v>
      </c>
      <c r="F1071" t="s">
        <v>215</v>
      </c>
    </row>
    <row r="1072" spans="1:6" x14ac:dyDescent="0.3">
      <c r="A1072">
        <v>1069</v>
      </c>
      <c r="B1072" t="s">
        <v>218</v>
      </c>
      <c r="C1072">
        <v>0</v>
      </c>
      <c r="D1072">
        <v>0</v>
      </c>
      <c r="E1072" t="s">
        <v>212</v>
      </c>
      <c r="F1072" t="s">
        <v>215</v>
      </c>
    </row>
    <row r="1073" spans="1:6" x14ac:dyDescent="0.3">
      <c r="A1073">
        <v>1070</v>
      </c>
      <c r="B1073" t="s">
        <v>218</v>
      </c>
      <c r="C1073">
        <v>0</v>
      </c>
      <c r="D1073">
        <v>0</v>
      </c>
      <c r="E1073" t="s">
        <v>212</v>
      </c>
      <c r="F1073" t="s">
        <v>215</v>
      </c>
    </row>
    <row r="1074" spans="1:6" x14ac:dyDescent="0.3">
      <c r="A1074">
        <v>1071</v>
      </c>
      <c r="B1074" t="s">
        <v>218</v>
      </c>
      <c r="C1074">
        <v>0</v>
      </c>
      <c r="D1074">
        <v>0</v>
      </c>
      <c r="E1074" t="s">
        <v>212</v>
      </c>
      <c r="F1074" t="s">
        <v>215</v>
      </c>
    </row>
    <row r="1075" spans="1:6" x14ac:dyDescent="0.3">
      <c r="A1075">
        <v>1072</v>
      </c>
      <c r="B1075" t="s">
        <v>218</v>
      </c>
      <c r="C1075">
        <v>0</v>
      </c>
      <c r="D1075">
        <v>0</v>
      </c>
      <c r="E1075" t="s">
        <v>212</v>
      </c>
      <c r="F1075" t="s">
        <v>215</v>
      </c>
    </row>
    <row r="1076" spans="1:6" x14ac:dyDescent="0.3">
      <c r="A1076">
        <v>1073</v>
      </c>
      <c r="B1076" t="s">
        <v>218</v>
      </c>
      <c r="C1076">
        <v>0</v>
      </c>
      <c r="D1076">
        <v>0</v>
      </c>
      <c r="E1076" t="s">
        <v>212</v>
      </c>
      <c r="F1076" t="s">
        <v>215</v>
      </c>
    </row>
    <row r="1077" spans="1:6" x14ac:dyDescent="0.3">
      <c r="A1077">
        <v>1074</v>
      </c>
      <c r="B1077" t="s">
        <v>218</v>
      </c>
      <c r="C1077">
        <v>0</v>
      </c>
      <c r="D1077">
        <v>0</v>
      </c>
      <c r="E1077" t="s">
        <v>212</v>
      </c>
      <c r="F1077" t="s">
        <v>215</v>
      </c>
    </row>
    <row r="1078" spans="1:6" x14ac:dyDescent="0.3">
      <c r="A1078">
        <v>1075</v>
      </c>
      <c r="B1078" t="s">
        <v>218</v>
      </c>
      <c r="C1078">
        <v>0</v>
      </c>
      <c r="D1078">
        <v>0</v>
      </c>
      <c r="E1078" t="s">
        <v>212</v>
      </c>
      <c r="F1078" t="s">
        <v>215</v>
      </c>
    </row>
    <row r="1079" spans="1:6" x14ac:dyDescent="0.3">
      <c r="A1079">
        <v>1076</v>
      </c>
      <c r="B1079" t="s">
        <v>218</v>
      </c>
      <c r="C1079">
        <v>0</v>
      </c>
      <c r="D1079">
        <v>0</v>
      </c>
      <c r="E1079" t="s">
        <v>212</v>
      </c>
      <c r="F1079" t="s">
        <v>215</v>
      </c>
    </row>
    <row r="1080" spans="1:6" x14ac:dyDescent="0.3">
      <c r="A1080">
        <v>1077</v>
      </c>
      <c r="B1080" t="s">
        <v>218</v>
      </c>
      <c r="C1080">
        <v>0</v>
      </c>
      <c r="D1080">
        <v>0</v>
      </c>
      <c r="E1080" t="s">
        <v>212</v>
      </c>
      <c r="F1080" t="s">
        <v>215</v>
      </c>
    </row>
    <row r="1081" spans="1:6" x14ac:dyDescent="0.3">
      <c r="A1081">
        <v>1078</v>
      </c>
      <c r="B1081" t="s">
        <v>218</v>
      </c>
      <c r="C1081">
        <v>0</v>
      </c>
      <c r="D1081">
        <v>0</v>
      </c>
      <c r="E1081" t="s">
        <v>212</v>
      </c>
      <c r="F1081" t="s">
        <v>215</v>
      </c>
    </row>
    <row r="1082" spans="1:6" x14ac:dyDescent="0.3">
      <c r="A1082">
        <v>1079</v>
      </c>
      <c r="B1082" t="s">
        <v>218</v>
      </c>
      <c r="C1082">
        <v>0</v>
      </c>
      <c r="D1082">
        <v>0</v>
      </c>
      <c r="E1082" t="s">
        <v>212</v>
      </c>
      <c r="F1082" t="s">
        <v>215</v>
      </c>
    </row>
    <row r="1083" spans="1:6" x14ac:dyDescent="0.3">
      <c r="A1083">
        <v>1080</v>
      </c>
      <c r="B1083" t="s">
        <v>218</v>
      </c>
      <c r="C1083">
        <v>0</v>
      </c>
      <c r="D1083">
        <v>0</v>
      </c>
      <c r="E1083" t="s">
        <v>212</v>
      </c>
      <c r="F1083" t="s">
        <v>215</v>
      </c>
    </row>
    <row r="1084" spans="1:6" x14ac:dyDescent="0.3">
      <c r="A1084">
        <v>1081</v>
      </c>
      <c r="B1084" t="s">
        <v>218</v>
      </c>
      <c r="C1084">
        <v>0</v>
      </c>
      <c r="D1084">
        <v>0</v>
      </c>
      <c r="E1084" t="s">
        <v>212</v>
      </c>
      <c r="F1084" t="s">
        <v>215</v>
      </c>
    </row>
    <row r="1085" spans="1:6" x14ac:dyDescent="0.3">
      <c r="A1085">
        <v>1082</v>
      </c>
      <c r="B1085" t="s">
        <v>218</v>
      </c>
      <c r="C1085">
        <v>0</v>
      </c>
      <c r="D1085">
        <v>0</v>
      </c>
      <c r="E1085" t="s">
        <v>212</v>
      </c>
      <c r="F1085" t="s">
        <v>215</v>
      </c>
    </row>
    <row r="1086" spans="1:6" x14ac:dyDescent="0.3">
      <c r="A1086">
        <v>1083</v>
      </c>
      <c r="B1086" t="s">
        <v>218</v>
      </c>
      <c r="C1086">
        <v>0</v>
      </c>
      <c r="D1086">
        <v>0</v>
      </c>
      <c r="E1086" t="s">
        <v>212</v>
      </c>
      <c r="F1086" t="s">
        <v>215</v>
      </c>
    </row>
    <row r="1087" spans="1:6" x14ac:dyDescent="0.3">
      <c r="A1087">
        <v>1084</v>
      </c>
      <c r="B1087" t="s">
        <v>218</v>
      </c>
      <c r="C1087">
        <v>0</v>
      </c>
      <c r="D1087">
        <v>0</v>
      </c>
      <c r="E1087" t="s">
        <v>212</v>
      </c>
      <c r="F1087" t="s">
        <v>215</v>
      </c>
    </row>
    <row r="1088" spans="1:6" x14ac:dyDescent="0.3">
      <c r="A1088">
        <v>1085</v>
      </c>
      <c r="B1088" t="s">
        <v>218</v>
      </c>
      <c r="C1088">
        <v>0</v>
      </c>
      <c r="D1088">
        <v>0</v>
      </c>
      <c r="E1088" t="s">
        <v>212</v>
      </c>
      <c r="F1088" t="s">
        <v>215</v>
      </c>
    </row>
    <row r="1089" spans="1:6" x14ac:dyDescent="0.3">
      <c r="A1089">
        <v>1086</v>
      </c>
      <c r="B1089" t="s">
        <v>218</v>
      </c>
      <c r="C1089">
        <v>0</v>
      </c>
      <c r="D1089">
        <v>0</v>
      </c>
      <c r="E1089" t="s">
        <v>212</v>
      </c>
      <c r="F1089" t="s">
        <v>215</v>
      </c>
    </row>
    <row r="1090" spans="1:6" x14ac:dyDescent="0.3">
      <c r="A1090">
        <v>1087</v>
      </c>
      <c r="B1090" t="s">
        <v>218</v>
      </c>
      <c r="C1090">
        <v>0</v>
      </c>
      <c r="D1090">
        <v>0</v>
      </c>
      <c r="E1090" t="s">
        <v>212</v>
      </c>
      <c r="F1090" t="s">
        <v>215</v>
      </c>
    </row>
    <row r="1091" spans="1:6" x14ac:dyDescent="0.3">
      <c r="A1091">
        <v>1088</v>
      </c>
      <c r="B1091" t="s">
        <v>218</v>
      </c>
      <c r="C1091">
        <v>0</v>
      </c>
      <c r="D1091">
        <v>0</v>
      </c>
      <c r="E1091" t="s">
        <v>212</v>
      </c>
      <c r="F1091" t="s">
        <v>215</v>
      </c>
    </row>
    <row r="1092" spans="1:6" x14ac:dyDescent="0.3">
      <c r="A1092">
        <v>1089</v>
      </c>
      <c r="B1092" t="s">
        <v>218</v>
      </c>
      <c r="C1092">
        <v>0</v>
      </c>
      <c r="D1092">
        <v>0</v>
      </c>
      <c r="E1092" t="s">
        <v>212</v>
      </c>
      <c r="F1092" t="s">
        <v>215</v>
      </c>
    </row>
    <row r="1093" spans="1:6" x14ac:dyDescent="0.3">
      <c r="A1093">
        <v>1090</v>
      </c>
      <c r="B1093" t="s">
        <v>218</v>
      </c>
      <c r="C1093">
        <v>0</v>
      </c>
      <c r="D1093">
        <v>0</v>
      </c>
      <c r="E1093" t="s">
        <v>212</v>
      </c>
      <c r="F1093" t="s">
        <v>215</v>
      </c>
    </row>
    <row r="1094" spans="1:6" x14ac:dyDescent="0.3">
      <c r="A1094">
        <v>1091</v>
      </c>
      <c r="B1094" t="s">
        <v>218</v>
      </c>
      <c r="C1094">
        <v>0</v>
      </c>
      <c r="D1094">
        <v>0</v>
      </c>
      <c r="E1094" t="s">
        <v>212</v>
      </c>
      <c r="F1094" t="s">
        <v>215</v>
      </c>
    </row>
    <row r="1095" spans="1:6" x14ac:dyDescent="0.3">
      <c r="A1095">
        <v>1092</v>
      </c>
      <c r="B1095" t="s">
        <v>218</v>
      </c>
      <c r="C1095">
        <v>0</v>
      </c>
      <c r="D1095">
        <v>0</v>
      </c>
      <c r="E1095" t="s">
        <v>212</v>
      </c>
      <c r="F1095" t="s">
        <v>215</v>
      </c>
    </row>
    <row r="1096" spans="1:6" x14ac:dyDescent="0.3">
      <c r="A1096">
        <v>1093</v>
      </c>
      <c r="B1096" t="s">
        <v>218</v>
      </c>
      <c r="C1096">
        <v>0</v>
      </c>
      <c r="D1096">
        <v>0</v>
      </c>
      <c r="E1096" t="s">
        <v>212</v>
      </c>
      <c r="F1096" t="s">
        <v>215</v>
      </c>
    </row>
    <row r="1097" spans="1:6" x14ac:dyDescent="0.3">
      <c r="A1097">
        <v>1094</v>
      </c>
      <c r="B1097" t="s">
        <v>218</v>
      </c>
      <c r="C1097">
        <v>0</v>
      </c>
      <c r="D1097">
        <v>0</v>
      </c>
      <c r="E1097" t="s">
        <v>212</v>
      </c>
      <c r="F1097" t="s">
        <v>215</v>
      </c>
    </row>
    <row r="1098" spans="1:6" x14ac:dyDescent="0.3">
      <c r="A1098">
        <v>1095</v>
      </c>
      <c r="B1098" t="s">
        <v>218</v>
      </c>
      <c r="C1098">
        <v>0</v>
      </c>
      <c r="D1098">
        <v>0</v>
      </c>
      <c r="E1098" t="s">
        <v>212</v>
      </c>
      <c r="F1098" t="s">
        <v>215</v>
      </c>
    </row>
    <row r="1099" spans="1:6" x14ac:dyDescent="0.3">
      <c r="A1099">
        <v>1096</v>
      </c>
      <c r="B1099" t="s">
        <v>218</v>
      </c>
      <c r="C1099">
        <v>0</v>
      </c>
      <c r="D1099">
        <v>0</v>
      </c>
      <c r="E1099" t="s">
        <v>212</v>
      </c>
      <c r="F1099" t="s">
        <v>215</v>
      </c>
    </row>
    <row r="1100" spans="1:6" x14ac:dyDescent="0.3">
      <c r="A1100">
        <v>1097</v>
      </c>
      <c r="B1100" t="s">
        <v>218</v>
      </c>
      <c r="C1100">
        <v>0</v>
      </c>
      <c r="D1100">
        <v>0</v>
      </c>
      <c r="E1100" t="s">
        <v>212</v>
      </c>
      <c r="F1100" t="s">
        <v>215</v>
      </c>
    </row>
    <row r="1101" spans="1:6" x14ac:dyDescent="0.3">
      <c r="A1101">
        <v>1098</v>
      </c>
      <c r="B1101" t="s">
        <v>218</v>
      </c>
      <c r="C1101">
        <v>0</v>
      </c>
      <c r="D1101">
        <v>0</v>
      </c>
      <c r="E1101" t="s">
        <v>212</v>
      </c>
      <c r="F1101" t="s">
        <v>215</v>
      </c>
    </row>
    <row r="1102" spans="1:6" x14ac:dyDescent="0.3">
      <c r="A1102">
        <v>1099</v>
      </c>
      <c r="B1102" t="s">
        <v>218</v>
      </c>
      <c r="C1102">
        <v>0</v>
      </c>
      <c r="D1102">
        <v>0</v>
      </c>
      <c r="E1102" t="s">
        <v>212</v>
      </c>
      <c r="F1102" t="s">
        <v>215</v>
      </c>
    </row>
    <row r="1103" spans="1:6" x14ac:dyDescent="0.3">
      <c r="A1103">
        <v>1100</v>
      </c>
      <c r="B1103" t="s">
        <v>218</v>
      </c>
      <c r="C1103">
        <v>0</v>
      </c>
      <c r="D1103">
        <v>0</v>
      </c>
      <c r="E1103" t="s">
        <v>212</v>
      </c>
      <c r="F1103" t="s">
        <v>215</v>
      </c>
    </row>
    <row r="1104" spans="1:6" x14ac:dyDescent="0.3">
      <c r="A1104">
        <v>1101</v>
      </c>
      <c r="B1104" t="s">
        <v>218</v>
      </c>
      <c r="C1104">
        <v>0</v>
      </c>
      <c r="D1104">
        <v>0</v>
      </c>
      <c r="E1104" t="s">
        <v>212</v>
      </c>
      <c r="F1104" t="s">
        <v>215</v>
      </c>
    </row>
    <row r="1105" spans="1:6" x14ac:dyDescent="0.3">
      <c r="A1105">
        <v>1102</v>
      </c>
      <c r="B1105" t="s">
        <v>218</v>
      </c>
      <c r="C1105">
        <v>0</v>
      </c>
      <c r="D1105">
        <v>0</v>
      </c>
      <c r="E1105" t="s">
        <v>212</v>
      </c>
      <c r="F1105" t="s">
        <v>215</v>
      </c>
    </row>
    <row r="1106" spans="1:6" x14ac:dyDescent="0.3">
      <c r="A1106">
        <v>1103</v>
      </c>
      <c r="B1106" t="s">
        <v>218</v>
      </c>
      <c r="C1106">
        <v>0</v>
      </c>
      <c r="D1106">
        <v>0</v>
      </c>
      <c r="E1106" t="s">
        <v>212</v>
      </c>
      <c r="F1106" t="s">
        <v>215</v>
      </c>
    </row>
    <row r="1107" spans="1:6" x14ac:dyDescent="0.3">
      <c r="A1107">
        <v>1104</v>
      </c>
      <c r="B1107" t="s">
        <v>218</v>
      </c>
      <c r="C1107">
        <v>0</v>
      </c>
      <c r="D1107">
        <v>0</v>
      </c>
      <c r="E1107" t="s">
        <v>212</v>
      </c>
      <c r="F1107" t="s">
        <v>215</v>
      </c>
    </row>
    <row r="1108" spans="1:6" x14ac:dyDescent="0.3">
      <c r="A1108">
        <v>1105</v>
      </c>
      <c r="B1108" t="s">
        <v>218</v>
      </c>
      <c r="C1108">
        <v>0</v>
      </c>
      <c r="D1108">
        <v>0</v>
      </c>
      <c r="E1108" t="s">
        <v>212</v>
      </c>
      <c r="F1108" t="s">
        <v>215</v>
      </c>
    </row>
    <row r="1109" spans="1:6" x14ac:dyDescent="0.3">
      <c r="A1109">
        <v>1106</v>
      </c>
      <c r="B1109" t="s">
        <v>218</v>
      </c>
      <c r="C1109">
        <v>0</v>
      </c>
      <c r="D1109">
        <v>0</v>
      </c>
      <c r="E1109" t="s">
        <v>212</v>
      </c>
      <c r="F1109" t="s">
        <v>215</v>
      </c>
    </row>
    <row r="1110" spans="1:6" x14ac:dyDescent="0.3">
      <c r="A1110">
        <v>1107</v>
      </c>
      <c r="B1110" t="s">
        <v>218</v>
      </c>
      <c r="C1110">
        <v>0</v>
      </c>
      <c r="D1110">
        <v>0</v>
      </c>
      <c r="E1110" t="s">
        <v>212</v>
      </c>
      <c r="F1110" t="s">
        <v>215</v>
      </c>
    </row>
    <row r="1111" spans="1:6" x14ac:dyDescent="0.3">
      <c r="A1111">
        <v>1108</v>
      </c>
      <c r="B1111" t="s">
        <v>218</v>
      </c>
      <c r="C1111">
        <v>0</v>
      </c>
      <c r="D1111">
        <v>0</v>
      </c>
      <c r="E1111" t="s">
        <v>212</v>
      </c>
      <c r="F1111" t="s">
        <v>215</v>
      </c>
    </row>
    <row r="1112" spans="1:6" x14ac:dyDescent="0.3">
      <c r="A1112">
        <v>1109</v>
      </c>
      <c r="B1112" t="s">
        <v>218</v>
      </c>
      <c r="C1112">
        <v>0</v>
      </c>
      <c r="D1112">
        <v>0</v>
      </c>
      <c r="E1112" t="s">
        <v>212</v>
      </c>
      <c r="F1112" t="s">
        <v>215</v>
      </c>
    </row>
    <row r="1113" spans="1:6" x14ac:dyDescent="0.3">
      <c r="A1113">
        <v>1110</v>
      </c>
      <c r="B1113" t="s">
        <v>218</v>
      </c>
      <c r="C1113">
        <v>0</v>
      </c>
      <c r="D1113">
        <v>0</v>
      </c>
      <c r="E1113" t="s">
        <v>212</v>
      </c>
      <c r="F1113" t="s">
        <v>215</v>
      </c>
    </row>
    <row r="1114" spans="1:6" x14ac:dyDescent="0.3">
      <c r="A1114">
        <v>1111</v>
      </c>
      <c r="B1114" t="s">
        <v>218</v>
      </c>
      <c r="C1114">
        <v>0</v>
      </c>
      <c r="D1114">
        <v>0</v>
      </c>
      <c r="E1114" t="s">
        <v>212</v>
      </c>
      <c r="F1114" t="s">
        <v>215</v>
      </c>
    </row>
    <row r="1115" spans="1:6" x14ac:dyDescent="0.3">
      <c r="A1115">
        <v>1112</v>
      </c>
      <c r="B1115" t="s">
        <v>218</v>
      </c>
      <c r="C1115">
        <v>0</v>
      </c>
      <c r="D1115">
        <v>0</v>
      </c>
      <c r="E1115" t="s">
        <v>212</v>
      </c>
      <c r="F1115" t="s">
        <v>215</v>
      </c>
    </row>
    <row r="1116" spans="1:6" x14ac:dyDescent="0.3">
      <c r="A1116">
        <v>1113</v>
      </c>
      <c r="B1116" t="s">
        <v>218</v>
      </c>
      <c r="C1116">
        <v>0</v>
      </c>
      <c r="D1116">
        <v>0</v>
      </c>
      <c r="E1116" t="s">
        <v>212</v>
      </c>
      <c r="F1116" t="s">
        <v>215</v>
      </c>
    </row>
    <row r="1117" spans="1:6" x14ac:dyDescent="0.3">
      <c r="A1117">
        <v>1114</v>
      </c>
      <c r="B1117" t="s">
        <v>218</v>
      </c>
      <c r="C1117">
        <v>0</v>
      </c>
      <c r="D1117">
        <v>0</v>
      </c>
      <c r="E1117" t="s">
        <v>212</v>
      </c>
      <c r="F1117" t="s">
        <v>215</v>
      </c>
    </row>
    <row r="1118" spans="1:6" x14ac:dyDescent="0.3">
      <c r="A1118">
        <v>1115</v>
      </c>
      <c r="B1118" t="s">
        <v>218</v>
      </c>
      <c r="C1118">
        <v>0</v>
      </c>
      <c r="D1118">
        <v>0</v>
      </c>
      <c r="E1118" t="s">
        <v>212</v>
      </c>
      <c r="F1118" t="s">
        <v>215</v>
      </c>
    </row>
    <row r="1119" spans="1:6" x14ac:dyDescent="0.3">
      <c r="A1119">
        <v>1116</v>
      </c>
      <c r="B1119" t="s">
        <v>218</v>
      </c>
      <c r="C1119">
        <v>0</v>
      </c>
      <c r="D1119">
        <v>0</v>
      </c>
      <c r="E1119" t="s">
        <v>212</v>
      </c>
      <c r="F1119" t="s">
        <v>215</v>
      </c>
    </row>
    <row r="1120" spans="1:6" x14ac:dyDescent="0.3">
      <c r="A1120">
        <v>1117</v>
      </c>
      <c r="B1120" t="s">
        <v>218</v>
      </c>
      <c r="C1120">
        <v>0</v>
      </c>
      <c r="D1120">
        <v>0</v>
      </c>
      <c r="E1120" t="s">
        <v>212</v>
      </c>
      <c r="F1120" t="s">
        <v>215</v>
      </c>
    </row>
    <row r="1121" spans="1:6" x14ac:dyDescent="0.3">
      <c r="A1121">
        <v>1118</v>
      </c>
      <c r="B1121" t="s">
        <v>218</v>
      </c>
      <c r="C1121">
        <v>0</v>
      </c>
      <c r="D1121">
        <v>0</v>
      </c>
      <c r="E1121" t="s">
        <v>212</v>
      </c>
      <c r="F1121" t="s">
        <v>215</v>
      </c>
    </row>
    <row r="1122" spans="1:6" x14ac:dyDescent="0.3">
      <c r="A1122">
        <v>1119</v>
      </c>
      <c r="B1122" t="s">
        <v>218</v>
      </c>
      <c r="C1122">
        <v>0</v>
      </c>
      <c r="D1122">
        <v>0</v>
      </c>
      <c r="E1122" t="s">
        <v>212</v>
      </c>
      <c r="F1122" t="s">
        <v>215</v>
      </c>
    </row>
    <row r="1123" spans="1:6" x14ac:dyDescent="0.3">
      <c r="A1123">
        <v>1120</v>
      </c>
      <c r="B1123" t="s">
        <v>218</v>
      </c>
      <c r="C1123">
        <v>0</v>
      </c>
      <c r="D1123">
        <v>0</v>
      </c>
      <c r="E1123" t="s">
        <v>212</v>
      </c>
      <c r="F1123" t="s">
        <v>215</v>
      </c>
    </row>
    <row r="1124" spans="1:6" x14ac:dyDescent="0.3">
      <c r="A1124">
        <v>1121</v>
      </c>
      <c r="B1124" t="s">
        <v>218</v>
      </c>
      <c r="C1124">
        <v>0</v>
      </c>
      <c r="D1124">
        <v>0</v>
      </c>
      <c r="E1124" t="s">
        <v>212</v>
      </c>
      <c r="F1124" t="s">
        <v>215</v>
      </c>
    </row>
    <row r="1125" spans="1:6" x14ac:dyDescent="0.3">
      <c r="A1125">
        <v>1122</v>
      </c>
      <c r="B1125" t="s">
        <v>218</v>
      </c>
      <c r="C1125">
        <v>0</v>
      </c>
      <c r="D1125">
        <v>0</v>
      </c>
      <c r="E1125" t="s">
        <v>212</v>
      </c>
      <c r="F1125" t="s">
        <v>215</v>
      </c>
    </row>
    <row r="1126" spans="1:6" x14ac:dyDescent="0.3">
      <c r="A1126">
        <v>1123</v>
      </c>
      <c r="B1126" t="s">
        <v>218</v>
      </c>
      <c r="C1126">
        <v>0</v>
      </c>
      <c r="D1126">
        <v>0</v>
      </c>
      <c r="E1126" t="s">
        <v>212</v>
      </c>
      <c r="F1126" t="s">
        <v>215</v>
      </c>
    </row>
    <row r="1127" spans="1:6" x14ac:dyDescent="0.3">
      <c r="A1127">
        <v>1124</v>
      </c>
      <c r="B1127" t="s">
        <v>218</v>
      </c>
      <c r="C1127">
        <v>0</v>
      </c>
      <c r="D1127">
        <v>0</v>
      </c>
      <c r="E1127" t="s">
        <v>212</v>
      </c>
      <c r="F1127" t="s">
        <v>215</v>
      </c>
    </row>
    <row r="1128" spans="1:6" x14ac:dyDescent="0.3">
      <c r="A1128">
        <v>1125</v>
      </c>
      <c r="B1128" t="s">
        <v>218</v>
      </c>
      <c r="C1128">
        <v>0</v>
      </c>
      <c r="D1128">
        <v>0</v>
      </c>
      <c r="E1128" t="s">
        <v>212</v>
      </c>
      <c r="F1128" t="s">
        <v>215</v>
      </c>
    </row>
    <row r="1129" spans="1:6" x14ac:dyDescent="0.3">
      <c r="A1129">
        <v>1126</v>
      </c>
      <c r="B1129" t="s">
        <v>218</v>
      </c>
      <c r="C1129">
        <v>0</v>
      </c>
      <c r="D1129">
        <v>0</v>
      </c>
      <c r="E1129" t="s">
        <v>212</v>
      </c>
      <c r="F1129" t="s">
        <v>215</v>
      </c>
    </row>
    <row r="1130" spans="1:6" x14ac:dyDescent="0.3">
      <c r="A1130">
        <v>1127</v>
      </c>
      <c r="B1130" t="s">
        <v>218</v>
      </c>
      <c r="C1130">
        <v>0</v>
      </c>
      <c r="D1130">
        <v>0</v>
      </c>
      <c r="E1130" t="s">
        <v>212</v>
      </c>
      <c r="F1130" t="s">
        <v>215</v>
      </c>
    </row>
    <row r="1131" spans="1:6" x14ac:dyDescent="0.3">
      <c r="A1131">
        <v>1128</v>
      </c>
      <c r="B1131" t="s">
        <v>218</v>
      </c>
      <c r="C1131">
        <v>0</v>
      </c>
      <c r="D1131">
        <v>0</v>
      </c>
      <c r="E1131" t="s">
        <v>212</v>
      </c>
      <c r="F1131" t="s">
        <v>215</v>
      </c>
    </row>
    <row r="1132" spans="1:6" x14ac:dyDescent="0.3">
      <c r="A1132">
        <v>1129</v>
      </c>
      <c r="B1132" t="s">
        <v>218</v>
      </c>
      <c r="C1132">
        <v>0</v>
      </c>
      <c r="D1132">
        <v>0</v>
      </c>
      <c r="E1132" t="s">
        <v>212</v>
      </c>
      <c r="F1132" t="s">
        <v>215</v>
      </c>
    </row>
    <row r="1133" spans="1:6" x14ac:dyDescent="0.3">
      <c r="A1133">
        <v>1130</v>
      </c>
      <c r="B1133" t="s">
        <v>218</v>
      </c>
      <c r="C1133">
        <v>0</v>
      </c>
      <c r="D1133">
        <v>0</v>
      </c>
      <c r="E1133" t="s">
        <v>212</v>
      </c>
      <c r="F1133" t="s">
        <v>215</v>
      </c>
    </row>
    <row r="1134" spans="1:6" x14ac:dyDescent="0.3">
      <c r="A1134">
        <v>1131</v>
      </c>
      <c r="B1134" t="s">
        <v>218</v>
      </c>
      <c r="C1134">
        <v>0</v>
      </c>
      <c r="D1134">
        <v>0</v>
      </c>
      <c r="E1134" t="s">
        <v>212</v>
      </c>
      <c r="F1134" t="s">
        <v>215</v>
      </c>
    </row>
    <row r="1135" spans="1:6" x14ac:dyDescent="0.3">
      <c r="A1135">
        <v>1132</v>
      </c>
      <c r="B1135" t="s">
        <v>218</v>
      </c>
      <c r="C1135">
        <v>0</v>
      </c>
      <c r="D1135">
        <v>0</v>
      </c>
      <c r="E1135" t="s">
        <v>212</v>
      </c>
      <c r="F1135" t="s">
        <v>215</v>
      </c>
    </row>
    <row r="1136" spans="1:6" x14ac:dyDescent="0.3">
      <c r="A1136">
        <v>1133</v>
      </c>
      <c r="B1136" t="s">
        <v>218</v>
      </c>
      <c r="C1136">
        <v>0</v>
      </c>
      <c r="D1136">
        <v>0</v>
      </c>
      <c r="E1136" t="s">
        <v>212</v>
      </c>
      <c r="F1136" t="s">
        <v>215</v>
      </c>
    </row>
    <row r="1137" spans="1:6" x14ac:dyDescent="0.3">
      <c r="A1137">
        <v>1134</v>
      </c>
      <c r="B1137" t="s">
        <v>218</v>
      </c>
      <c r="C1137">
        <v>0</v>
      </c>
      <c r="D1137">
        <v>0</v>
      </c>
      <c r="E1137" t="s">
        <v>212</v>
      </c>
      <c r="F1137" t="s">
        <v>215</v>
      </c>
    </row>
    <row r="1138" spans="1:6" x14ac:dyDescent="0.3">
      <c r="A1138">
        <v>1135</v>
      </c>
      <c r="B1138" t="s">
        <v>218</v>
      </c>
      <c r="C1138">
        <v>0</v>
      </c>
      <c r="D1138">
        <v>0</v>
      </c>
      <c r="E1138" t="s">
        <v>212</v>
      </c>
      <c r="F1138" t="s">
        <v>215</v>
      </c>
    </row>
    <row r="1139" spans="1:6" x14ac:dyDescent="0.3">
      <c r="A1139">
        <v>1136</v>
      </c>
      <c r="B1139" t="s">
        <v>218</v>
      </c>
      <c r="C1139">
        <v>0</v>
      </c>
      <c r="D1139">
        <v>0</v>
      </c>
      <c r="E1139" t="s">
        <v>212</v>
      </c>
      <c r="F1139" t="s">
        <v>215</v>
      </c>
    </row>
    <row r="1140" spans="1:6" x14ac:dyDescent="0.3">
      <c r="A1140">
        <v>1137</v>
      </c>
      <c r="B1140" t="s">
        <v>218</v>
      </c>
      <c r="C1140">
        <v>0</v>
      </c>
      <c r="D1140">
        <v>0</v>
      </c>
      <c r="E1140" t="s">
        <v>212</v>
      </c>
      <c r="F1140" t="s">
        <v>215</v>
      </c>
    </row>
    <row r="1141" spans="1:6" x14ac:dyDescent="0.3">
      <c r="A1141">
        <v>1138</v>
      </c>
      <c r="B1141" t="s">
        <v>218</v>
      </c>
      <c r="C1141">
        <v>0</v>
      </c>
      <c r="D1141">
        <v>0</v>
      </c>
      <c r="E1141" t="s">
        <v>212</v>
      </c>
      <c r="F1141" t="s">
        <v>215</v>
      </c>
    </row>
    <row r="1142" spans="1:6" x14ac:dyDescent="0.3">
      <c r="A1142">
        <v>1139</v>
      </c>
      <c r="B1142" t="s">
        <v>218</v>
      </c>
      <c r="C1142">
        <v>0</v>
      </c>
      <c r="D1142">
        <v>0</v>
      </c>
      <c r="E1142" t="s">
        <v>212</v>
      </c>
      <c r="F1142" t="s">
        <v>215</v>
      </c>
    </row>
    <row r="1143" spans="1:6" x14ac:dyDescent="0.3">
      <c r="A1143">
        <v>1140</v>
      </c>
      <c r="B1143" t="s">
        <v>218</v>
      </c>
      <c r="C1143">
        <v>0</v>
      </c>
      <c r="D1143">
        <v>0</v>
      </c>
      <c r="E1143" t="s">
        <v>212</v>
      </c>
      <c r="F1143" t="s">
        <v>215</v>
      </c>
    </row>
    <row r="1144" spans="1:6" x14ac:dyDescent="0.3">
      <c r="A1144">
        <v>1141</v>
      </c>
      <c r="B1144" t="s">
        <v>218</v>
      </c>
      <c r="C1144">
        <v>0</v>
      </c>
      <c r="D1144">
        <v>0</v>
      </c>
      <c r="E1144" t="s">
        <v>212</v>
      </c>
      <c r="F1144" t="s">
        <v>215</v>
      </c>
    </row>
    <row r="1145" spans="1:6" x14ac:dyDescent="0.3">
      <c r="A1145">
        <v>1142</v>
      </c>
      <c r="B1145" t="s">
        <v>218</v>
      </c>
      <c r="C1145">
        <v>0</v>
      </c>
      <c r="D1145">
        <v>0</v>
      </c>
      <c r="E1145" t="s">
        <v>212</v>
      </c>
      <c r="F1145" t="s">
        <v>215</v>
      </c>
    </row>
    <row r="1146" spans="1:6" x14ac:dyDescent="0.3">
      <c r="A1146">
        <v>1143</v>
      </c>
      <c r="B1146" t="s">
        <v>218</v>
      </c>
      <c r="C1146">
        <v>0</v>
      </c>
      <c r="D1146">
        <v>0</v>
      </c>
      <c r="E1146" t="s">
        <v>212</v>
      </c>
      <c r="F1146" t="s">
        <v>215</v>
      </c>
    </row>
    <row r="1147" spans="1:6" x14ac:dyDescent="0.3">
      <c r="A1147">
        <v>1144</v>
      </c>
      <c r="B1147" t="s">
        <v>218</v>
      </c>
      <c r="C1147">
        <v>0</v>
      </c>
      <c r="D1147">
        <v>0</v>
      </c>
      <c r="E1147" t="s">
        <v>212</v>
      </c>
      <c r="F1147" t="s">
        <v>215</v>
      </c>
    </row>
    <row r="1148" spans="1:6" x14ac:dyDescent="0.3">
      <c r="A1148">
        <v>1145</v>
      </c>
      <c r="B1148" t="s">
        <v>218</v>
      </c>
      <c r="C1148">
        <v>0</v>
      </c>
      <c r="D1148">
        <v>0</v>
      </c>
      <c r="E1148" t="s">
        <v>212</v>
      </c>
      <c r="F1148" t="s">
        <v>215</v>
      </c>
    </row>
    <row r="1149" spans="1:6" x14ac:dyDescent="0.3">
      <c r="A1149">
        <v>1146</v>
      </c>
      <c r="B1149" t="s">
        <v>218</v>
      </c>
      <c r="C1149">
        <v>0</v>
      </c>
      <c r="D1149">
        <v>0</v>
      </c>
      <c r="E1149" t="s">
        <v>212</v>
      </c>
      <c r="F1149" t="s">
        <v>215</v>
      </c>
    </row>
    <row r="1150" spans="1:6" x14ac:dyDescent="0.3">
      <c r="A1150">
        <v>1147</v>
      </c>
      <c r="B1150" t="s">
        <v>218</v>
      </c>
      <c r="C1150">
        <v>0</v>
      </c>
      <c r="D1150">
        <v>0</v>
      </c>
      <c r="E1150" t="s">
        <v>212</v>
      </c>
      <c r="F1150" t="s">
        <v>215</v>
      </c>
    </row>
    <row r="1151" spans="1:6" x14ac:dyDescent="0.3">
      <c r="A1151">
        <v>1148</v>
      </c>
      <c r="B1151" t="s">
        <v>218</v>
      </c>
      <c r="C1151">
        <v>0</v>
      </c>
      <c r="D1151">
        <v>0</v>
      </c>
      <c r="E1151" t="s">
        <v>212</v>
      </c>
      <c r="F1151" t="s">
        <v>215</v>
      </c>
    </row>
    <row r="1152" spans="1:6" x14ac:dyDescent="0.3">
      <c r="A1152">
        <v>1149</v>
      </c>
      <c r="B1152" t="s">
        <v>218</v>
      </c>
      <c r="C1152">
        <v>0</v>
      </c>
      <c r="D1152">
        <v>0</v>
      </c>
      <c r="E1152" t="s">
        <v>212</v>
      </c>
      <c r="F1152" t="s">
        <v>215</v>
      </c>
    </row>
    <row r="1153" spans="1:6" x14ac:dyDescent="0.3">
      <c r="A1153">
        <v>1150</v>
      </c>
      <c r="B1153" t="s">
        <v>218</v>
      </c>
      <c r="C1153">
        <v>0</v>
      </c>
      <c r="D1153">
        <v>0</v>
      </c>
      <c r="E1153" t="s">
        <v>212</v>
      </c>
      <c r="F1153" t="s">
        <v>215</v>
      </c>
    </row>
    <row r="1154" spans="1:6" x14ac:dyDescent="0.3">
      <c r="A1154">
        <v>1151</v>
      </c>
      <c r="B1154" t="s">
        <v>218</v>
      </c>
      <c r="C1154">
        <v>0</v>
      </c>
      <c r="D1154">
        <v>0</v>
      </c>
      <c r="E1154" t="s">
        <v>212</v>
      </c>
      <c r="F1154" t="s">
        <v>215</v>
      </c>
    </row>
    <row r="1155" spans="1:6" x14ac:dyDescent="0.3">
      <c r="A1155">
        <v>1152</v>
      </c>
      <c r="B1155" t="s">
        <v>218</v>
      </c>
      <c r="C1155">
        <v>0</v>
      </c>
      <c r="D1155">
        <v>0</v>
      </c>
      <c r="E1155" t="s">
        <v>212</v>
      </c>
      <c r="F1155" t="s">
        <v>215</v>
      </c>
    </row>
    <row r="1156" spans="1:6" x14ac:dyDescent="0.3">
      <c r="A1156">
        <v>1153</v>
      </c>
      <c r="B1156" t="s">
        <v>218</v>
      </c>
      <c r="C1156">
        <v>0</v>
      </c>
      <c r="D1156">
        <v>0</v>
      </c>
      <c r="E1156" t="s">
        <v>212</v>
      </c>
      <c r="F1156" t="s">
        <v>215</v>
      </c>
    </row>
    <row r="1157" spans="1:6" x14ac:dyDescent="0.3">
      <c r="A1157">
        <v>1154</v>
      </c>
      <c r="B1157" t="s">
        <v>218</v>
      </c>
      <c r="C1157">
        <v>0</v>
      </c>
      <c r="D1157">
        <v>0</v>
      </c>
      <c r="E1157" t="s">
        <v>212</v>
      </c>
      <c r="F1157" t="s">
        <v>215</v>
      </c>
    </row>
    <row r="1158" spans="1:6" x14ac:dyDescent="0.3">
      <c r="A1158">
        <v>1155</v>
      </c>
      <c r="B1158" t="s">
        <v>218</v>
      </c>
      <c r="C1158">
        <v>0</v>
      </c>
      <c r="D1158">
        <v>0</v>
      </c>
      <c r="E1158" t="s">
        <v>212</v>
      </c>
      <c r="F1158" t="s">
        <v>215</v>
      </c>
    </row>
    <row r="1159" spans="1:6" x14ac:dyDescent="0.3">
      <c r="A1159">
        <v>1156</v>
      </c>
      <c r="B1159" t="s">
        <v>218</v>
      </c>
      <c r="C1159">
        <v>0</v>
      </c>
      <c r="D1159">
        <v>0</v>
      </c>
      <c r="E1159" t="s">
        <v>212</v>
      </c>
      <c r="F1159" t="s">
        <v>215</v>
      </c>
    </row>
    <row r="1160" spans="1:6" x14ac:dyDescent="0.3">
      <c r="A1160">
        <v>1157</v>
      </c>
      <c r="B1160" t="s">
        <v>218</v>
      </c>
      <c r="C1160">
        <v>0</v>
      </c>
      <c r="D1160">
        <v>0</v>
      </c>
      <c r="E1160" t="s">
        <v>212</v>
      </c>
      <c r="F1160" t="s">
        <v>215</v>
      </c>
    </row>
    <row r="1161" spans="1:6" x14ac:dyDescent="0.3">
      <c r="A1161">
        <v>1158</v>
      </c>
      <c r="B1161" t="s">
        <v>218</v>
      </c>
      <c r="C1161">
        <v>0</v>
      </c>
      <c r="D1161">
        <v>0</v>
      </c>
      <c r="E1161" t="s">
        <v>212</v>
      </c>
      <c r="F1161" t="s">
        <v>215</v>
      </c>
    </row>
    <row r="1162" spans="1:6" x14ac:dyDescent="0.3">
      <c r="A1162">
        <v>1159</v>
      </c>
      <c r="B1162" t="s">
        <v>218</v>
      </c>
      <c r="C1162">
        <v>0</v>
      </c>
      <c r="D1162">
        <v>0</v>
      </c>
      <c r="E1162" t="s">
        <v>212</v>
      </c>
      <c r="F1162" t="s">
        <v>215</v>
      </c>
    </row>
    <row r="1163" spans="1:6" x14ac:dyDescent="0.3">
      <c r="A1163">
        <v>1160</v>
      </c>
      <c r="B1163" t="s">
        <v>218</v>
      </c>
      <c r="C1163">
        <v>0</v>
      </c>
      <c r="D1163">
        <v>0</v>
      </c>
      <c r="E1163" t="s">
        <v>212</v>
      </c>
      <c r="F1163" t="s">
        <v>215</v>
      </c>
    </row>
    <row r="1164" spans="1:6" x14ac:dyDescent="0.3">
      <c r="A1164">
        <v>1161</v>
      </c>
      <c r="B1164" t="s">
        <v>218</v>
      </c>
      <c r="C1164">
        <v>0</v>
      </c>
      <c r="D1164">
        <v>0</v>
      </c>
      <c r="E1164" t="s">
        <v>212</v>
      </c>
      <c r="F1164" t="s">
        <v>215</v>
      </c>
    </row>
    <row r="1165" spans="1:6" x14ac:dyDescent="0.3">
      <c r="A1165">
        <v>1162</v>
      </c>
      <c r="B1165" t="s">
        <v>218</v>
      </c>
      <c r="C1165">
        <v>0</v>
      </c>
      <c r="D1165">
        <v>0</v>
      </c>
      <c r="E1165" t="s">
        <v>212</v>
      </c>
      <c r="F1165" t="s">
        <v>215</v>
      </c>
    </row>
    <row r="1166" spans="1:6" x14ac:dyDescent="0.3">
      <c r="A1166">
        <v>1163</v>
      </c>
      <c r="B1166" t="s">
        <v>218</v>
      </c>
      <c r="C1166">
        <v>0</v>
      </c>
      <c r="D1166">
        <v>0</v>
      </c>
      <c r="E1166" t="s">
        <v>212</v>
      </c>
      <c r="F1166" t="s">
        <v>215</v>
      </c>
    </row>
    <row r="1167" spans="1:6" x14ac:dyDescent="0.3">
      <c r="A1167">
        <v>1164</v>
      </c>
      <c r="B1167" t="s">
        <v>218</v>
      </c>
      <c r="C1167">
        <v>0</v>
      </c>
      <c r="D1167">
        <v>0</v>
      </c>
      <c r="E1167" t="s">
        <v>212</v>
      </c>
      <c r="F1167" t="s">
        <v>215</v>
      </c>
    </row>
    <row r="1168" spans="1:6" x14ac:dyDescent="0.3">
      <c r="A1168">
        <v>1165</v>
      </c>
      <c r="B1168" t="s">
        <v>218</v>
      </c>
      <c r="C1168">
        <v>0</v>
      </c>
      <c r="D1168">
        <v>0</v>
      </c>
      <c r="E1168" t="s">
        <v>212</v>
      </c>
      <c r="F1168" t="s">
        <v>215</v>
      </c>
    </row>
    <row r="1169" spans="1:6" x14ac:dyDescent="0.3">
      <c r="A1169">
        <v>1166</v>
      </c>
      <c r="B1169" t="s">
        <v>218</v>
      </c>
      <c r="C1169">
        <v>0</v>
      </c>
      <c r="D1169">
        <v>0</v>
      </c>
      <c r="E1169" t="s">
        <v>212</v>
      </c>
      <c r="F1169" t="s">
        <v>215</v>
      </c>
    </row>
    <row r="1170" spans="1:6" x14ac:dyDescent="0.3">
      <c r="A1170">
        <v>1167</v>
      </c>
      <c r="B1170" t="s">
        <v>218</v>
      </c>
      <c r="C1170">
        <v>0</v>
      </c>
      <c r="D1170">
        <v>0</v>
      </c>
      <c r="E1170" t="s">
        <v>212</v>
      </c>
      <c r="F1170" t="s">
        <v>215</v>
      </c>
    </row>
    <row r="1171" spans="1:6" x14ac:dyDescent="0.3">
      <c r="A1171">
        <v>1168</v>
      </c>
      <c r="B1171" t="s">
        <v>218</v>
      </c>
      <c r="C1171">
        <v>0</v>
      </c>
      <c r="D1171">
        <v>0</v>
      </c>
      <c r="E1171" t="s">
        <v>212</v>
      </c>
      <c r="F1171" t="s">
        <v>215</v>
      </c>
    </row>
    <row r="1172" spans="1:6" x14ac:dyDescent="0.3">
      <c r="A1172">
        <v>1169</v>
      </c>
      <c r="B1172" t="s">
        <v>218</v>
      </c>
      <c r="C1172">
        <v>0</v>
      </c>
      <c r="D1172">
        <v>0</v>
      </c>
      <c r="E1172" t="s">
        <v>212</v>
      </c>
      <c r="F1172" t="s">
        <v>215</v>
      </c>
    </row>
    <row r="1173" spans="1:6" x14ac:dyDescent="0.3">
      <c r="A1173">
        <v>1170</v>
      </c>
      <c r="B1173" t="s">
        <v>218</v>
      </c>
      <c r="C1173">
        <v>0</v>
      </c>
      <c r="D1173">
        <v>0</v>
      </c>
      <c r="E1173" t="s">
        <v>212</v>
      </c>
      <c r="F1173" t="s">
        <v>215</v>
      </c>
    </row>
    <row r="1174" spans="1:6" x14ac:dyDescent="0.3">
      <c r="A1174">
        <v>1171</v>
      </c>
      <c r="B1174" t="s">
        <v>218</v>
      </c>
      <c r="C1174">
        <v>0</v>
      </c>
      <c r="D1174">
        <v>0</v>
      </c>
      <c r="E1174" t="s">
        <v>212</v>
      </c>
      <c r="F1174" t="s">
        <v>215</v>
      </c>
    </row>
    <row r="1175" spans="1:6" x14ac:dyDescent="0.3">
      <c r="A1175">
        <v>1172</v>
      </c>
      <c r="B1175" t="s">
        <v>218</v>
      </c>
      <c r="C1175">
        <v>0</v>
      </c>
      <c r="D1175">
        <v>0</v>
      </c>
      <c r="E1175" t="s">
        <v>212</v>
      </c>
      <c r="F1175" t="s">
        <v>215</v>
      </c>
    </row>
    <row r="1176" spans="1:6" x14ac:dyDescent="0.3">
      <c r="A1176">
        <v>1173</v>
      </c>
      <c r="B1176" t="s">
        <v>218</v>
      </c>
      <c r="C1176">
        <v>0</v>
      </c>
      <c r="D1176">
        <v>0</v>
      </c>
      <c r="E1176" t="s">
        <v>212</v>
      </c>
      <c r="F1176" t="s">
        <v>215</v>
      </c>
    </row>
    <row r="1177" spans="1:6" x14ac:dyDescent="0.3">
      <c r="A1177">
        <v>1174</v>
      </c>
      <c r="B1177" t="s">
        <v>218</v>
      </c>
      <c r="C1177">
        <v>0</v>
      </c>
      <c r="D1177">
        <v>0</v>
      </c>
      <c r="E1177" t="s">
        <v>212</v>
      </c>
      <c r="F1177" t="s">
        <v>215</v>
      </c>
    </row>
    <row r="1178" spans="1:6" x14ac:dyDescent="0.3">
      <c r="A1178">
        <v>1175</v>
      </c>
      <c r="B1178" t="s">
        <v>218</v>
      </c>
      <c r="C1178">
        <v>0</v>
      </c>
      <c r="D1178">
        <v>0</v>
      </c>
      <c r="E1178" t="s">
        <v>212</v>
      </c>
      <c r="F1178" t="s">
        <v>215</v>
      </c>
    </row>
    <row r="1179" spans="1:6" x14ac:dyDescent="0.3">
      <c r="A1179">
        <v>1176</v>
      </c>
      <c r="B1179" t="s">
        <v>218</v>
      </c>
      <c r="C1179">
        <v>0</v>
      </c>
      <c r="D1179">
        <v>0</v>
      </c>
      <c r="E1179" t="s">
        <v>212</v>
      </c>
      <c r="F1179" t="s">
        <v>215</v>
      </c>
    </row>
    <row r="1180" spans="1:6" x14ac:dyDescent="0.3">
      <c r="A1180">
        <v>1177</v>
      </c>
      <c r="B1180" t="s">
        <v>218</v>
      </c>
      <c r="C1180">
        <v>0</v>
      </c>
      <c r="D1180">
        <v>0</v>
      </c>
      <c r="E1180" t="s">
        <v>212</v>
      </c>
      <c r="F1180" t="s">
        <v>215</v>
      </c>
    </row>
    <row r="1181" spans="1:6" x14ac:dyDescent="0.3">
      <c r="A1181">
        <v>1178</v>
      </c>
      <c r="B1181" t="s">
        <v>218</v>
      </c>
      <c r="C1181">
        <v>0</v>
      </c>
      <c r="D1181">
        <v>0</v>
      </c>
      <c r="E1181" t="s">
        <v>212</v>
      </c>
      <c r="F1181" t="s">
        <v>215</v>
      </c>
    </row>
    <row r="1182" spans="1:6" x14ac:dyDescent="0.3">
      <c r="A1182">
        <v>1179</v>
      </c>
      <c r="B1182" t="s">
        <v>218</v>
      </c>
      <c r="C1182">
        <v>0</v>
      </c>
      <c r="D1182">
        <v>0</v>
      </c>
      <c r="E1182" t="s">
        <v>212</v>
      </c>
      <c r="F1182" t="s">
        <v>215</v>
      </c>
    </row>
    <row r="1183" spans="1:6" x14ac:dyDescent="0.3">
      <c r="A1183">
        <v>1180</v>
      </c>
      <c r="B1183" t="s">
        <v>218</v>
      </c>
      <c r="C1183">
        <v>0</v>
      </c>
      <c r="D1183">
        <v>0</v>
      </c>
      <c r="E1183" t="s">
        <v>212</v>
      </c>
      <c r="F1183" t="s">
        <v>215</v>
      </c>
    </row>
    <row r="1184" spans="1:6" x14ac:dyDescent="0.3">
      <c r="A1184">
        <v>1181</v>
      </c>
      <c r="B1184" t="s">
        <v>218</v>
      </c>
      <c r="C1184">
        <v>0</v>
      </c>
      <c r="D1184">
        <v>0</v>
      </c>
      <c r="E1184" t="s">
        <v>212</v>
      </c>
      <c r="F1184" t="s">
        <v>215</v>
      </c>
    </row>
    <row r="1185" spans="1:6" x14ac:dyDescent="0.3">
      <c r="A1185">
        <v>1182</v>
      </c>
      <c r="B1185" t="s">
        <v>218</v>
      </c>
      <c r="C1185">
        <v>0</v>
      </c>
      <c r="D1185">
        <v>0</v>
      </c>
      <c r="E1185" t="s">
        <v>212</v>
      </c>
      <c r="F1185" t="s">
        <v>215</v>
      </c>
    </row>
    <row r="1186" spans="1:6" x14ac:dyDescent="0.3">
      <c r="A1186">
        <v>1183</v>
      </c>
      <c r="B1186" t="s">
        <v>218</v>
      </c>
      <c r="C1186">
        <v>0</v>
      </c>
      <c r="D1186">
        <v>0</v>
      </c>
      <c r="E1186" t="s">
        <v>212</v>
      </c>
      <c r="F1186" t="s">
        <v>215</v>
      </c>
    </row>
    <row r="1187" spans="1:6" x14ac:dyDescent="0.3">
      <c r="A1187">
        <v>1184</v>
      </c>
      <c r="B1187" t="s">
        <v>218</v>
      </c>
      <c r="C1187">
        <v>0</v>
      </c>
      <c r="D1187">
        <v>0</v>
      </c>
      <c r="E1187" t="s">
        <v>212</v>
      </c>
      <c r="F1187" t="s">
        <v>215</v>
      </c>
    </row>
    <row r="1188" spans="1:6" x14ac:dyDescent="0.3">
      <c r="A1188">
        <v>1185</v>
      </c>
      <c r="B1188" t="s">
        <v>218</v>
      </c>
      <c r="C1188">
        <v>0</v>
      </c>
      <c r="D1188">
        <v>0</v>
      </c>
      <c r="E1188" t="s">
        <v>212</v>
      </c>
      <c r="F1188" t="s">
        <v>215</v>
      </c>
    </row>
    <row r="1189" spans="1:6" x14ac:dyDescent="0.3">
      <c r="A1189">
        <v>1186</v>
      </c>
      <c r="B1189" t="s">
        <v>218</v>
      </c>
      <c r="C1189">
        <v>0</v>
      </c>
      <c r="D1189">
        <v>0</v>
      </c>
      <c r="E1189" t="s">
        <v>212</v>
      </c>
      <c r="F1189" t="s">
        <v>215</v>
      </c>
    </row>
    <row r="1190" spans="1:6" x14ac:dyDescent="0.3">
      <c r="A1190">
        <v>1187</v>
      </c>
      <c r="B1190" t="s">
        <v>218</v>
      </c>
      <c r="C1190">
        <v>0</v>
      </c>
      <c r="D1190">
        <v>0</v>
      </c>
      <c r="E1190" t="s">
        <v>212</v>
      </c>
      <c r="F1190" t="s">
        <v>215</v>
      </c>
    </row>
    <row r="1191" spans="1:6" x14ac:dyDescent="0.3">
      <c r="A1191">
        <v>1188</v>
      </c>
      <c r="B1191" t="s">
        <v>218</v>
      </c>
      <c r="C1191">
        <v>0</v>
      </c>
      <c r="D1191">
        <v>0</v>
      </c>
      <c r="E1191" t="s">
        <v>212</v>
      </c>
      <c r="F1191" t="s">
        <v>215</v>
      </c>
    </row>
    <row r="1192" spans="1:6" x14ac:dyDescent="0.3">
      <c r="A1192">
        <v>1189</v>
      </c>
      <c r="B1192" t="s">
        <v>218</v>
      </c>
      <c r="C1192">
        <v>0</v>
      </c>
      <c r="D1192">
        <v>0</v>
      </c>
      <c r="E1192" t="s">
        <v>212</v>
      </c>
      <c r="F1192" t="s">
        <v>215</v>
      </c>
    </row>
    <row r="1193" spans="1:6" x14ac:dyDescent="0.3">
      <c r="A1193">
        <v>1190</v>
      </c>
      <c r="B1193" t="s">
        <v>218</v>
      </c>
      <c r="C1193">
        <v>0</v>
      </c>
      <c r="D1193">
        <v>0</v>
      </c>
      <c r="E1193" t="s">
        <v>212</v>
      </c>
      <c r="F1193" t="s">
        <v>215</v>
      </c>
    </row>
    <row r="1194" spans="1:6" x14ac:dyDescent="0.3">
      <c r="A1194">
        <v>1191</v>
      </c>
      <c r="B1194" t="s">
        <v>218</v>
      </c>
      <c r="C1194">
        <v>0</v>
      </c>
      <c r="D1194">
        <v>0</v>
      </c>
      <c r="E1194" t="s">
        <v>212</v>
      </c>
      <c r="F1194" t="s">
        <v>215</v>
      </c>
    </row>
    <row r="1195" spans="1:6" x14ac:dyDescent="0.3">
      <c r="A1195">
        <v>1192</v>
      </c>
      <c r="B1195" t="s">
        <v>218</v>
      </c>
      <c r="C1195">
        <v>0</v>
      </c>
      <c r="D1195">
        <v>0</v>
      </c>
      <c r="E1195" t="s">
        <v>212</v>
      </c>
      <c r="F1195" t="s">
        <v>215</v>
      </c>
    </row>
    <row r="1196" spans="1:6" x14ac:dyDescent="0.3">
      <c r="A1196">
        <v>1193</v>
      </c>
      <c r="B1196" t="s">
        <v>218</v>
      </c>
      <c r="C1196">
        <v>0</v>
      </c>
      <c r="D1196">
        <v>0</v>
      </c>
      <c r="E1196" t="s">
        <v>212</v>
      </c>
      <c r="F1196" t="s">
        <v>215</v>
      </c>
    </row>
    <row r="1197" spans="1:6" x14ac:dyDescent="0.3">
      <c r="A1197">
        <v>1194</v>
      </c>
      <c r="B1197" t="s">
        <v>218</v>
      </c>
      <c r="C1197">
        <v>0</v>
      </c>
      <c r="D1197">
        <v>0</v>
      </c>
      <c r="E1197" t="s">
        <v>212</v>
      </c>
      <c r="F1197" t="s">
        <v>215</v>
      </c>
    </row>
    <row r="1198" spans="1:6" x14ac:dyDescent="0.3">
      <c r="A1198">
        <v>1195</v>
      </c>
      <c r="B1198" t="s">
        <v>218</v>
      </c>
      <c r="C1198">
        <v>0</v>
      </c>
      <c r="D1198">
        <v>0</v>
      </c>
      <c r="E1198" t="s">
        <v>212</v>
      </c>
      <c r="F1198" t="s">
        <v>215</v>
      </c>
    </row>
    <row r="1199" spans="1:6" x14ac:dyDescent="0.3">
      <c r="A1199">
        <v>1196</v>
      </c>
      <c r="B1199" t="s">
        <v>218</v>
      </c>
      <c r="C1199">
        <v>0</v>
      </c>
      <c r="D1199">
        <v>0</v>
      </c>
      <c r="E1199" t="s">
        <v>212</v>
      </c>
      <c r="F1199" t="s">
        <v>215</v>
      </c>
    </row>
    <row r="1200" spans="1:6" x14ac:dyDescent="0.3">
      <c r="A1200">
        <v>1197</v>
      </c>
      <c r="B1200" t="s">
        <v>218</v>
      </c>
      <c r="C1200">
        <v>0</v>
      </c>
      <c r="D1200">
        <v>0</v>
      </c>
      <c r="E1200" t="s">
        <v>212</v>
      </c>
      <c r="F1200" t="s">
        <v>215</v>
      </c>
    </row>
    <row r="1201" spans="1:6" x14ac:dyDescent="0.3">
      <c r="A1201">
        <v>1198</v>
      </c>
      <c r="B1201" t="s">
        <v>218</v>
      </c>
      <c r="C1201">
        <v>0</v>
      </c>
      <c r="D1201">
        <v>0</v>
      </c>
      <c r="E1201" t="s">
        <v>212</v>
      </c>
      <c r="F1201" t="s">
        <v>215</v>
      </c>
    </row>
    <row r="1202" spans="1:6" x14ac:dyDescent="0.3">
      <c r="A1202">
        <v>1199</v>
      </c>
      <c r="B1202" t="s">
        <v>218</v>
      </c>
      <c r="C1202">
        <v>0</v>
      </c>
      <c r="D1202">
        <v>0</v>
      </c>
      <c r="E1202" t="s">
        <v>212</v>
      </c>
      <c r="F1202" t="s">
        <v>215</v>
      </c>
    </row>
    <row r="1203" spans="1:6" x14ac:dyDescent="0.3">
      <c r="A1203">
        <v>1200</v>
      </c>
      <c r="B1203" t="s">
        <v>218</v>
      </c>
      <c r="C1203">
        <v>0</v>
      </c>
      <c r="D1203">
        <v>0</v>
      </c>
      <c r="E1203" t="s">
        <v>212</v>
      </c>
      <c r="F1203" t="s">
        <v>215</v>
      </c>
    </row>
    <row r="1204" spans="1:6" x14ac:dyDescent="0.3">
      <c r="A1204">
        <v>1201</v>
      </c>
      <c r="B1204" t="s">
        <v>218</v>
      </c>
      <c r="C1204">
        <v>0</v>
      </c>
      <c r="D1204">
        <v>0</v>
      </c>
      <c r="E1204" t="s">
        <v>212</v>
      </c>
      <c r="F1204" t="s">
        <v>215</v>
      </c>
    </row>
    <row r="1205" spans="1:6" x14ac:dyDescent="0.3">
      <c r="A1205">
        <v>1202</v>
      </c>
      <c r="B1205" t="s">
        <v>218</v>
      </c>
      <c r="C1205">
        <v>0</v>
      </c>
      <c r="D1205">
        <v>0</v>
      </c>
      <c r="E1205" t="s">
        <v>212</v>
      </c>
      <c r="F1205" t="s">
        <v>215</v>
      </c>
    </row>
    <row r="1206" spans="1:6" x14ac:dyDescent="0.3">
      <c r="A1206">
        <v>1203</v>
      </c>
      <c r="B1206" t="s">
        <v>218</v>
      </c>
      <c r="C1206">
        <v>0</v>
      </c>
      <c r="D1206">
        <v>0</v>
      </c>
      <c r="E1206" t="s">
        <v>212</v>
      </c>
      <c r="F1206" t="s">
        <v>215</v>
      </c>
    </row>
    <row r="1207" spans="1:6" x14ac:dyDescent="0.3">
      <c r="A1207">
        <v>1204</v>
      </c>
      <c r="B1207" t="s">
        <v>218</v>
      </c>
      <c r="C1207">
        <v>0</v>
      </c>
      <c r="D1207">
        <v>0</v>
      </c>
      <c r="E1207" t="s">
        <v>212</v>
      </c>
      <c r="F1207" t="s">
        <v>215</v>
      </c>
    </row>
    <row r="1208" spans="1:6" x14ac:dyDescent="0.3">
      <c r="A1208">
        <v>1205</v>
      </c>
      <c r="B1208" t="s">
        <v>218</v>
      </c>
      <c r="C1208">
        <v>0</v>
      </c>
      <c r="D1208">
        <v>0</v>
      </c>
      <c r="E1208" t="s">
        <v>212</v>
      </c>
      <c r="F1208" t="s">
        <v>215</v>
      </c>
    </row>
    <row r="1209" spans="1:6" x14ac:dyDescent="0.3">
      <c r="A1209">
        <v>1206</v>
      </c>
      <c r="B1209" t="s">
        <v>218</v>
      </c>
      <c r="C1209">
        <v>0</v>
      </c>
      <c r="D1209">
        <v>0</v>
      </c>
      <c r="E1209" t="s">
        <v>212</v>
      </c>
      <c r="F1209" t="s">
        <v>215</v>
      </c>
    </row>
    <row r="1210" spans="1:6" x14ac:dyDescent="0.3">
      <c r="A1210">
        <v>1207</v>
      </c>
      <c r="B1210" t="s">
        <v>218</v>
      </c>
      <c r="C1210">
        <v>0</v>
      </c>
      <c r="D1210">
        <v>0</v>
      </c>
      <c r="E1210" t="s">
        <v>212</v>
      </c>
      <c r="F1210" t="s">
        <v>215</v>
      </c>
    </row>
    <row r="1211" spans="1:6" x14ac:dyDescent="0.3">
      <c r="A1211">
        <v>1208</v>
      </c>
      <c r="B1211" t="s">
        <v>218</v>
      </c>
      <c r="C1211">
        <v>0</v>
      </c>
      <c r="D1211">
        <v>0</v>
      </c>
      <c r="E1211" t="s">
        <v>212</v>
      </c>
      <c r="F1211" t="s">
        <v>215</v>
      </c>
    </row>
    <row r="1212" spans="1:6" x14ac:dyDescent="0.3">
      <c r="A1212">
        <v>1209</v>
      </c>
      <c r="B1212" t="s">
        <v>218</v>
      </c>
      <c r="C1212">
        <v>0</v>
      </c>
      <c r="D1212">
        <v>0</v>
      </c>
      <c r="E1212" t="s">
        <v>212</v>
      </c>
      <c r="F1212" t="s">
        <v>215</v>
      </c>
    </row>
    <row r="1213" spans="1:6" x14ac:dyDescent="0.3">
      <c r="A1213">
        <v>1210</v>
      </c>
      <c r="B1213" t="s">
        <v>218</v>
      </c>
      <c r="C1213">
        <v>0</v>
      </c>
      <c r="D1213">
        <v>0</v>
      </c>
      <c r="E1213" t="s">
        <v>212</v>
      </c>
      <c r="F1213" t="s">
        <v>215</v>
      </c>
    </row>
    <row r="1214" spans="1:6" x14ac:dyDescent="0.3">
      <c r="A1214">
        <v>1211</v>
      </c>
      <c r="B1214" t="s">
        <v>218</v>
      </c>
      <c r="C1214">
        <v>0</v>
      </c>
      <c r="D1214">
        <v>0</v>
      </c>
      <c r="E1214" t="s">
        <v>212</v>
      </c>
      <c r="F1214" t="s">
        <v>215</v>
      </c>
    </row>
    <row r="1215" spans="1:6" x14ac:dyDescent="0.3">
      <c r="A1215">
        <v>1212</v>
      </c>
      <c r="B1215" t="s">
        <v>218</v>
      </c>
      <c r="C1215">
        <v>0</v>
      </c>
      <c r="D1215">
        <v>0</v>
      </c>
      <c r="E1215" t="s">
        <v>212</v>
      </c>
      <c r="F1215" t="s">
        <v>215</v>
      </c>
    </row>
    <row r="1216" spans="1:6" x14ac:dyDescent="0.3">
      <c r="A1216">
        <v>1213</v>
      </c>
      <c r="B1216" t="s">
        <v>218</v>
      </c>
      <c r="C1216">
        <v>0</v>
      </c>
      <c r="D1216">
        <v>0</v>
      </c>
      <c r="E1216" t="s">
        <v>212</v>
      </c>
      <c r="F1216" t="s">
        <v>215</v>
      </c>
    </row>
    <row r="1217" spans="1:6" x14ac:dyDescent="0.3">
      <c r="A1217">
        <v>1214</v>
      </c>
      <c r="B1217" t="s">
        <v>218</v>
      </c>
      <c r="C1217">
        <v>0</v>
      </c>
      <c r="D1217">
        <v>0</v>
      </c>
      <c r="E1217" t="s">
        <v>212</v>
      </c>
      <c r="F1217" t="s">
        <v>215</v>
      </c>
    </row>
    <row r="1218" spans="1:6" x14ac:dyDescent="0.3">
      <c r="A1218">
        <v>1215</v>
      </c>
      <c r="B1218" t="s">
        <v>218</v>
      </c>
      <c r="C1218">
        <v>0</v>
      </c>
      <c r="D1218">
        <v>0</v>
      </c>
      <c r="E1218" t="s">
        <v>212</v>
      </c>
      <c r="F1218" t="s">
        <v>215</v>
      </c>
    </row>
    <row r="1219" spans="1:6" x14ac:dyDescent="0.3">
      <c r="A1219">
        <v>1216</v>
      </c>
      <c r="B1219" t="s">
        <v>218</v>
      </c>
      <c r="C1219">
        <v>0</v>
      </c>
      <c r="D1219">
        <v>0</v>
      </c>
      <c r="E1219" t="s">
        <v>212</v>
      </c>
      <c r="F1219" t="s">
        <v>215</v>
      </c>
    </row>
    <row r="1220" spans="1:6" x14ac:dyDescent="0.3">
      <c r="A1220">
        <v>1217</v>
      </c>
      <c r="B1220" t="s">
        <v>218</v>
      </c>
      <c r="C1220">
        <v>0</v>
      </c>
      <c r="D1220">
        <v>0</v>
      </c>
      <c r="E1220" t="s">
        <v>212</v>
      </c>
      <c r="F1220" t="s">
        <v>215</v>
      </c>
    </row>
    <row r="1221" spans="1:6" x14ac:dyDescent="0.3">
      <c r="A1221">
        <v>1218</v>
      </c>
      <c r="B1221" t="s">
        <v>218</v>
      </c>
      <c r="C1221">
        <v>0</v>
      </c>
      <c r="D1221">
        <v>0</v>
      </c>
      <c r="E1221" t="s">
        <v>212</v>
      </c>
      <c r="F1221" t="s">
        <v>215</v>
      </c>
    </row>
    <row r="1222" spans="1:6" x14ac:dyDescent="0.3">
      <c r="A1222">
        <v>1219</v>
      </c>
      <c r="B1222" t="s">
        <v>218</v>
      </c>
      <c r="C1222">
        <v>0</v>
      </c>
      <c r="D1222">
        <v>0</v>
      </c>
      <c r="E1222" t="s">
        <v>212</v>
      </c>
      <c r="F1222" t="s">
        <v>215</v>
      </c>
    </row>
    <row r="1223" spans="1:6" x14ac:dyDescent="0.3">
      <c r="A1223">
        <v>1220</v>
      </c>
      <c r="B1223" t="s">
        <v>218</v>
      </c>
      <c r="C1223">
        <v>0</v>
      </c>
      <c r="D1223">
        <v>0</v>
      </c>
      <c r="E1223" t="s">
        <v>212</v>
      </c>
      <c r="F1223" t="s">
        <v>215</v>
      </c>
    </row>
    <row r="1224" spans="1:6" x14ac:dyDescent="0.3">
      <c r="A1224">
        <v>1221</v>
      </c>
      <c r="B1224" t="s">
        <v>218</v>
      </c>
      <c r="C1224">
        <v>0</v>
      </c>
      <c r="D1224">
        <v>0</v>
      </c>
      <c r="E1224" t="s">
        <v>212</v>
      </c>
      <c r="F1224" t="s">
        <v>215</v>
      </c>
    </row>
    <row r="1225" spans="1:6" x14ac:dyDescent="0.3">
      <c r="A1225">
        <v>1222</v>
      </c>
      <c r="B1225" t="s">
        <v>218</v>
      </c>
      <c r="C1225">
        <v>0</v>
      </c>
      <c r="D1225">
        <v>0</v>
      </c>
      <c r="E1225" t="s">
        <v>212</v>
      </c>
      <c r="F1225" t="s">
        <v>215</v>
      </c>
    </row>
    <row r="1226" spans="1:6" x14ac:dyDescent="0.3">
      <c r="A1226">
        <v>1223</v>
      </c>
      <c r="B1226" t="s">
        <v>218</v>
      </c>
      <c r="C1226">
        <v>0</v>
      </c>
      <c r="D1226">
        <v>0</v>
      </c>
      <c r="E1226" t="s">
        <v>212</v>
      </c>
      <c r="F1226" t="s">
        <v>215</v>
      </c>
    </row>
    <row r="1227" spans="1:6" x14ac:dyDescent="0.3">
      <c r="A1227">
        <v>1224</v>
      </c>
      <c r="B1227" t="s">
        <v>218</v>
      </c>
      <c r="C1227">
        <v>0</v>
      </c>
      <c r="D1227">
        <v>0</v>
      </c>
      <c r="E1227" t="s">
        <v>212</v>
      </c>
      <c r="F1227" t="s">
        <v>215</v>
      </c>
    </row>
    <row r="1228" spans="1:6" x14ac:dyDescent="0.3">
      <c r="A1228">
        <v>1225</v>
      </c>
      <c r="B1228" t="s">
        <v>218</v>
      </c>
      <c r="C1228">
        <v>0</v>
      </c>
      <c r="D1228">
        <v>0</v>
      </c>
      <c r="E1228" t="s">
        <v>212</v>
      </c>
      <c r="F1228" t="s">
        <v>215</v>
      </c>
    </row>
    <row r="1229" spans="1:6" x14ac:dyDescent="0.3">
      <c r="A1229">
        <v>1226</v>
      </c>
      <c r="B1229" t="s">
        <v>218</v>
      </c>
      <c r="C1229">
        <v>0</v>
      </c>
      <c r="D1229">
        <v>0</v>
      </c>
      <c r="E1229" t="s">
        <v>212</v>
      </c>
      <c r="F1229" t="s">
        <v>215</v>
      </c>
    </row>
    <row r="1230" spans="1:6" x14ac:dyDescent="0.3">
      <c r="A1230">
        <v>1227</v>
      </c>
      <c r="B1230" t="s">
        <v>218</v>
      </c>
      <c r="C1230">
        <v>0</v>
      </c>
      <c r="D1230">
        <v>0</v>
      </c>
      <c r="E1230" t="s">
        <v>212</v>
      </c>
      <c r="F1230" t="s">
        <v>215</v>
      </c>
    </row>
    <row r="1231" spans="1:6" x14ac:dyDescent="0.3">
      <c r="A1231">
        <v>1228</v>
      </c>
      <c r="B1231" t="s">
        <v>218</v>
      </c>
      <c r="C1231">
        <v>0</v>
      </c>
      <c r="D1231">
        <v>0</v>
      </c>
      <c r="E1231" t="s">
        <v>212</v>
      </c>
      <c r="F1231" t="s">
        <v>215</v>
      </c>
    </row>
    <row r="1232" spans="1:6" x14ac:dyDescent="0.3">
      <c r="A1232">
        <v>1229</v>
      </c>
      <c r="B1232" t="s">
        <v>218</v>
      </c>
      <c r="C1232">
        <v>0</v>
      </c>
      <c r="D1232">
        <v>0</v>
      </c>
      <c r="E1232" t="s">
        <v>212</v>
      </c>
      <c r="F1232" t="s">
        <v>215</v>
      </c>
    </row>
    <row r="1233" spans="1:6" x14ac:dyDescent="0.3">
      <c r="A1233">
        <v>1230</v>
      </c>
      <c r="B1233" t="s">
        <v>218</v>
      </c>
      <c r="C1233">
        <v>0</v>
      </c>
      <c r="D1233">
        <v>0</v>
      </c>
      <c r="E1233" t="s">
        <v>212</v>
      </c>
      <c r="F1233" t="s">
        <v>215</v>
      </c>
    </row>
    <row r="1234" spans="1:6" x14ac:dyDescent="0.3">
      <c r="A1234">
        <v>1231</v>
      </c>
      <c r="B1234" t="s">
        <v>218</v>
      </c>
      <c r="C1234">
        <v>0</v>
      </c>
      <c r="D1234">
        <v>0</v>
      </c>
      <c r="E1234" t="s">
        <v>212</v>
      </c>
      <c r="F1234" t="s">
        <v>215</v>
      </c>
    </row>
    <row r="1235" spans="1:6" x14ac:dyDescent="0.3">
      <c r="A1235">
        <v>1232</v>
      </c>
      <c r="B1235" t="s">
        <v>218</v>
      </c>
      <c r="C1235">
        <v>0</v>
      </c>
      <c r="D1235">
        <v>0</v>
      </c>
      <c r="E1235" t="s">
        <v>212</v>
      </c>
      <c r="F1235" t="s">
        <v>215</v>
      </c>
    </row>
    <row r="1236" spans="1:6" x14ac:dyDescent="0.3">
      <c r="A1236">
        <v>1233</v>
      </c>
      <c r="B1236" t="s">
        <v>218</v>
      </c>
      <c r="C1236">
        <v>0</v>
      </c>
      <c r="D1236">
        <v>0</v>
      </c>
      <c r="E1236" t="s">
        <v>212</v>
      </c>
      <c r="F1236" t="s">
        <v>215</v>
      </c>
    </row>
    <row r="1237" spans="1:6" x14ac:dyDescent="0.3">
      <c r="A1237">
        <v>1234</v>
      </c>
      <c r="B1237" t="s">
        <v>218</v>
      </c>
      <c r="C1237">
        <v>0</v>
      </c>
      <c r="D1237">
        <v>0</v>
      </c>
      <c r="E1237" t="s">
        <v>212</v>
      </c>
      <c r="F1237" t="s">
        <v>215</v>
      </c>
    </row>
    <row r="1238" spans="1:6" x14ac:dyDescent="0.3">
      <c r="A1238">
        <v>1235</v>
      </c>
      <c r="B1238" t="s">
        <v>218</v>
      </c>
      <c r="C1238">
        <v>0</v>
      </c>
      <c r="D1238">
        <v>0</v>
      </c>
      <c r="E1238" t="s">
        <v>212</v>
      </c>
      <c r="F1238" t="s">
        <v>215</v>
      </c>
    </row>
    <row r="1239" spans="1:6" x14ac:dyDescent="0.3">
      <c r="A1239">
        <v>1236</v>
      </c>
      <c r="B1239" t="s">
        <v>218</v>
      </c>
      <c r="C1239">
        <v>0</v>
      </c>
      <c r="D1239">
        <v>0</v>
      </c>
      <c r="E1239" t="s">
        <v>212</v>
      </c>
      <c r="F1239" t="s">
        <v>215</v>
      </c>
    </row>
    <row r="1240" spans="1:6" x14ac:dyDescent="0.3">
      <c r="A1240">
        <v>1237</v>
      </c>
      <c r="B1240" t="s">
        <v>218</v>
      </c>
      <c r="C1240">
        <v>0</v>
      </c>
      <c r="D1240">
        <v>0</v>
      </c>
      <c r="E1240" t="s">
        <v>212</v>
      </c>
      <c r="F1240" t="s">
        <v>215</v>
      </c>
    </row>
    <row r="1241" spans="1:6" x14ac:dyDescent="0.3">
      <c r="A1241">
        <v>1238</v>
      </c>
      <c r="B1241" t="s">
        <v>218</v>
      </c>
      <c r="C1241">
        <v>0</v>
      </c>
      <c r="D1241">
        <v>0</v>
      </c>
      <c r="E1241" t="s">
        <v>212</v>
      </c>
      <c r="F1241" t="s">
        <v>215</v>
      </c>
    </row>
    <row r="1242" spans="1:6" x14ac:dyDescent="0.3">
      <c r="A1242">
        <v>1239</v>
      </c>
      <c r="B1242" t="s">
        <v>218</v>
      </c>
      <c r="C1242">
        <v>0</v>
      </c>
      <c r="D1242">
        <v>0</v>
      </c>
      <c r="E1242" t="s">
        <v>212</v>
      </c>
      <c r="F1242" t="s">
        <v>215</v>
      </c>
    </row>
    <row r="1243" spans="1:6" x14ac:dyDescent="0.3">
      <c r="A1243">
        <v>1240</v>
      </c>
      <c r="B1243" t="s">
        <v>218</v>
      </c>
      <c r="C1243">
        <v>0</v>
      </c>
      <c r="D1243">
        <v>0</v>
      </c>
      <c r="E1243" t="s">
        <v>212</v>
      </c>
      <c r="F1243" t="s">
        <v>215</v>
      </c>
    </row>
    <row r="1244" spans="1:6" x14ac:dyDescent="0.3">
      <c r="A1244">
        <v>1241</v>
      </c>
      <c r="B1244" t="s">
        <v>218</v>
      </c>
      <c r="C1244">
        <v>0</v>
      </c>
      <c r="D1244">
        <v>0</v>
      </c>
      <c r="E1244" t="s">
        <v>212</v>
      </c>
      <c r="F1244" t="s">
        <v>215</v>
      </c>
    </row>
    <row r="1245" spans="1:6" x14ac:dyDescent="0.3">
      <c r="A1245">
        <v>1242</v>
      </c>
      <c r="B1245" t="s">
        <v>218</v>
      </c>
      <c r="C1245">
        <v>0</v>
      </c>
      <c r="D1245">
        <v>0</v>
      </c>
      <c r="E1245" t="s">
        <v>212</v>
      </c>
      <c r="F1245" t="s">
        <v>215</v>
      </c>
    </row>
    <row r="1246" spans="1:6" x14ac:dyDescent="0.3">
      <c r="A1246">
        <v>1243</v>
      </c>
      <c r="B1246" t="s">
        <v>218</v>
      </c>
      <c r="C1246">
        <v>0</v>
      </c>
      <c r="D1246">
        <v>0</v>
      </c>
      <c r="E1246" t="s">
        <v>212</v>
      </c>
      <c r="F1246" t="s">
        <v>215</v>
      </c>
    </row>
    <row r="1247" spans="1:6" x14ac:dyDescent="0.3">
      <c r="A1247">
        <v>1244</v>
      </c>
      <c r="B1247" t="s">
        <v>218</v>
      </c>
      <c r="C1247">
        <v>0</v>
      </c>
      <c r="D1247">
        <v>0</v>
      </c>
      <c r="E1247" t="s">
        <v>212</v>
      </c>
      <c r="F1247" t="s">
        <v>215</v>
      </c>
    </row>
    <row r="1248" spans="1:6" x14ac:dyDescent="0.3">
      <c r="A1248">
        <v>1245</v>
      </c>
      <c r="B1248" t="s">
        <v>218</v>
      </c>
      <c r="C1248">
        <v>0</v>
      </c>
      <c r="D1248">
        <v>0</v>
      </c>
      <c r="E1248" t="s">
        <v>212</v>
      </c>
      <c r="F1248" t="s">
        <v>215</v>
      </c>
    </row>
    <row r="1249" spans="1:6" x14ac:dyDescent="0.3">
      <c r="A1249">
        <v>1246</v>
      </c>
      <c r="B1249" t="s">
        <v>218</v>
      </c>
      <c r="C1249">
        <v>0</v>
      </c>
      <c r="D1249">
        <v>0</v>
      </c>
      <c r="E1249" t="s">
        <v>212</v>
      </c>
      <c r="F1249" t="s">
        <v>215</v>
      </c>
    </row>
    <row r="1250" spans="1:6" x14ac:dyDescent="0.3">
      <c r="A1250">
        <v>1247</v>
      </c>
      <c r="B1250" t="s">
        <v>218</v>
      </c>
      <c r="C1250">
        <v>0</v>
      </c>
      <c r="D1250">
        <v>0</v>
      </c>
      <c r="E1250" t="s">
        <v>212</v>
      </c>
      <c r="F1250" t="s">
        <v>215</v>
      </c>
    </row>
    <row r="1251" spans="1:6" x14ac:dyDescent="0.3">
      <c r="A1251">
        <v>1248</v>
      </c>
      <c r="B1251" t="s">
        <v>218</v>
      </c>
      <c r="C1251">
        <v>0</v>
      </c>
      <c r="D1251">
        <v>0</v>
      </c>
      <c r="E1251" t="s">
        <v>212</v>
      </c>
      <c r="F1251" t="s">
        <v>215</v>
      </c>
    </row>
    <row r="1252" spans="1:6" x14ac:dyDescent="0.3">
      <c r="A1252">
        <v>1249</v>
      </c>
      <c r="B1252" t="s">
        <v>218</v>
      </c>
      <c r="C1252">
        <v>0</v>
      </c>
      <c r="D1252">
        <v>0</v>
      </c>
      <c r="E1252" t="s">
        <v>212</v>
      </c>
      <c r="F1252" t="s">
        <v>215</v>
      </c>
    </row>
    <row r="1253" spans="1:6" x14ac:dyDescent="0.3">
      <c r="A1253">
        <v>1250</v>
      </c>
      <c r="B1253" t="s">
        <v>218</v>
      </c>
      <c r="C1253">
        <v>0</v>
      </c>
      <c r="D1253">
        <v>0</v>
      </c>
      <c r="E1253" t="s">
        <v>212</v>
      </c>
      <c r="F1253" t="s">
        <v>215</v>
      </c>
    </row>
    <row r="1254" spans="1:6" x14ac:dyDescent="0.3">
      <c r="A1254">
        <v>1251</v>
      </c>
      <c r="B1254" t="s">
        <v>218</v>
      </c>
      <c r="C1254">
        <v>0</v>
      </c>
      <c r="D1254">
        <v>0</v>
      </c>
      <c r="E1254" t="s">
        <v>212</v>
      </c>
      <c r="F1254" t="s">
        <v>215</v>
      </c>
    </row>
    <row r="1255" spans="1:6" x14ac:dyDescent="0.3">
      <c r="A1255">
        <v>1252</v>
      </c>
      <c r="B1255" t="s">
        <v>218</v>
      </c>
      <c r="C1255">
        <v>0</v>
      </c>
      <c r="D1255">
        <v>0</v>
      </c>
      <c r="E1255" t="s">
        <v>212</v>
      </c>
      <c r="F1255" t="s">
        <v>215</v>
      </c>
    </row>
    <row r="1256" spans="1:6" x14ac:dyDescent="0.3">
      <c r="A1256">
        <v>1253</v>
      </c>
      <c r="B1256" t="s">
        <v>218</v>
      </c>
      <c r="C1256">
        <v>0</v>
      </c>
      <c r="D1256">
        <v>0</v>
      </c>
      <c r="E1256" t="s">
        <v>212</v>
      </c>
      <c r="F1256" t="s">
        <v>215</v>
      </c>
    </row>
    <row r="1257" spans="1:6" x14ac:dyDescent="0.3">
      <c r="A1257">
        <v>1254</v>
      </c>
      <c r="B1257" t="s">
        <v>218</v>
      </c>
      <c r="C1257">
        <v>0</v>
      </c>
      <c r="D1257">
        <v>0</v>
      </c>
      <c r="E1257" t="s">
        <v>212</v>
      </c>
      <c r="F1257" t="s">
        <v>215</v>
      </c>
    </row>
    <row r="1258" spans="1:6" x14ac:dyDescent="0.3">
      <c r="A1258">
        <v>1255</v>
      </c>
      <c r="B1258" t="s">
        <v>218</v>
      </c>
      <c r="C1258">
        <v>0</v>
      </c>
      <c r="D1258">
        <v>0</v>
      </c>
      <c r="E1258" t="s">
        <v>212</v>
      </c>
      <c r="F1258" t="s">
        <v>215</v>
      </c>
    </row>
    <row r="1259" spans="1:6" x14ac:dyDescent="0.3">
      <c r="A1259">
        <v>1256</v>
      </c>
      <c r="B1259" t="s">
        <v>218</v>
      </c>
      <c r="C1259">
        <v>0</v>
      </c>
      <c r="D1259">
        <v>0</v>
      </c>
      <c r="E1259" t="s">
        <v>212</v>
      </c>
      <c r="F1259" t="s">
        <v>215</v>
      </c>
    </row>
    <row r="1260" spans="1:6" x14ac:dyDescent="0.3">
      <c r="A1260">
        <v>1257</v>
      </c>
      <c r="B1260" t="s">
        <v>218</v>
      </c>
      <c r="C1260">
        <v>0</v>
      </c>
      <c r="D1260">
        <v>0</v>
      </c>
      <c r="E1260" t="s">
        <v>212</v>
      </c>
      <c r="F1260" t="s">
        <v>215</v>
      </c>
    </row>
    <row r="1261" spans="1:6" x14ac:dyDescent="0.3">
      <c r="A1261">
        <v>1258</v>
      </c>
      <c r="B1261" t="s">
        <v>218</v>
      </c>
      <c r="C1261">
        <v>0</v>
      </c>
      <c r="D1261">
        <v>0</v>
      </c>
      <c r="E1261" t="s">
        <v>212</v>
      </c>
      <c r="F1261" t="s">
        <v>215</v>
      </c>
    </row>
    <row r="1262" spans="1:6" x14ac:dyDescent="0.3">
      <c r="A1262">
        <v>1259</v>
      </c>
      <c r="B1262" t="s">
        <v>218</v>
      </c>
      <c r="C1262">
        <v>0</v>
      </c>
      <c r="D1262">
        <v>0</v>
      </c>
      <c r="E1262" t="s">
        <v>212</v>
      </c>
      <c r="F1262" t="s">
        <v>215</v>
      </c>
    </row>
    <row r="1263" spans="1:6" x14ac:dyDescent="0.3">
      <c r="A1263">
        <v>1260</v>
      </c>
      <c r="B1263" t="s">
        <v>218</v>
      </c>
      <c r="C1263">
        <v>0</v>
      </c>
      <c r="D1263">
        <v>0</v>
      </c>
      <c r="E1263" t="s">
        <v>212</v>
      </c>
      <c r="F1263" t="s">
        <v>215</v>
      </c>
    </row>
    <row r="1264" spans="1:6" x14ac:dyDescent="0.3">
      <c r="A1264">
        <v>1261</v>
      </c>
      <c r="B1264" t="s">
        <v>218</v>
      </c>
      <c r="C1264">
        <v>0</v>
      </c>
      <c r="D1264">
        <v>0</v>
      </c>
      <c r="E1264" t="s">
        <v>212</v>
      </c>
      <c r="F1264" t="s">
        <v>215</v>
      </c>
    </row>
    <row r="1265" spans="1:6" x14ac:dyDescent="0.3">
      <c r="A1265">
        <v>1262</v>
      </c>
      <c r="B1265" t="s">
        <v>218</v>
      </c>
      <c r="C1265">
        <v>0</v>
      </c>
      <c r="D1265">
        <v>0</v>
      </c>
      <c r="E1265" t="s">
        <v>212</v>
      </c>
      <c r="F1265" t="s">
        <v>215</v>
      </c>
    </row>
    <row r="1266" spans="1:6" x14ac:dyDescent="0.3">
      <c r="A1266">
        <v>1263</v>
      </c>
      <c r="B1266" t="s">
        <v>218</v>
      </c>
      <c r="C1266">
        <v>0</v>
      </c>
      <c r="D1266">
        <v>0</v>
      </c>
      <c r="E1266" t="s">
        <v>212</v>
      </c>
      <c r="F1266" t="s">
        <v>215</v>
      </c>
    </row>
    <row r="1267" spans="1:6" x14ac:dyDescent="0.3">
      <c r="A1267">
        <v>1264</v>
      </c>
      <c r="B1267" t="s">
        <v>218</v>
      </c>
      <c r="C1267">
        <v>0</v>
      </c>
      <c r="D1267">
        <v>0</v>
      </c>
      <c r="E1267" t="s">
        <v>212</v>
      </c>
      <c r="F1267" t="s">
        <v>215</v>
      </c>
    </row>
    <row r="1268" spans="1:6" x14ac:dyDescent="0.3">
      <c r="A1268">
        <v>1265</v>
      </c>
      <c r="B1268" t="s">
        <v>218</v>
      </c>
      <c r="C1268">
        <v>0</v>
      </c>
      <c r="D1268">
        <v>0</v>
      </c>
      <c r="E1268" t="s">
        <v>212</v>
      </c>
      <c r="F1268" t="s">
        <v>215</v>
      </c>
    </row>
    <row r="1269" spans="1:6" x14ac:dyDescent="0.3">
      <c r="A1269">
        <v>1266</v>
      </c>
      <c r="B1269" t="s">
        <v>218</v>
      </c>
      <c r="C1269">
        <v>0</v>
      </c>
      <c r="D1269">
        <v>0</v>
      </c>
      <c r="E1269" t="s">
        <v>212</v>
      </c>
      <c r="F1269" t="s">
        <v>215</v>
      </c>
    </row>
    <row r="1270" spans="1:6" x14ac:dyDescent="0.3">
      <c r="A1270">
        <v>1267</v>
      </c>
      <c r="B1270" t="s">
        <v>218</v>
      </c>
      <c r="C1270">
        <v>0</v>
      </c>
      <c r="D1270">
        <v>0</v>
      </c>
      <c r="E1270" t="s">
        <v>212</v>
      </c>
      <c r="F1270" t="s">
        <v>215</v>
      </c>
    </row>
    <row r="1271" spans="1:6" x14ac:dyDescent="0.3">
      <c r="A1271">
        <v>1268</v>
      </c>
      <c r="B1271" t="s">
        <v>218</v>
      </c>
      <c r="C1271">
        <v>0</v>
      </c>
      <c r="D1271">
        <v>0</v>
      </c>
      <c r="E1271" t="s">
        <v>212</v>
      </c>
      <c r="F1271" t="s">
        <v>215</v>
      </c>
    </row>
    <row r="1272" spans="1:6" x14ac:dyDescent="0.3">
      <c r="A1272">
        <v>1269</v>
      </c>
      <c r="B1272" t="s">
        <v>218</v>
      </c>
      <c r="C1272">
        <v>0</v>
      </c>
      <c r="D1272">
        <v>0</v>
      </c>
      <c r="E1272" t="s">
        <v>212</v>
      </c>
      <c r="F1272" t="s">
        <v>215</v>
      </c>
    </row>
    <row r="1273" spans="1:6" x14ac:dyDescent="0.3">
      <c r="A1273">
        <v>1270</v>
      </c>
      <c r="B1273" t="s">
        <v>218</v>
      </c>
      <c r="C1273">
        <v>0</v>
      </c>
      <c r="D1273">
        <v>0</v>
      </c>
      <c r="E1273" t="s">
        <v>212</v>
      </c>
      <c r="F1273" t="s">
        <v>215</v>
      </c>
    </row>
    <row r="1274" spans="1:6" x14ac:dyDescent="0.3">
      <c r="A1274">
        <v>1271</v>
      </c>
      <c r="B1274" t="s">
        <v>218</v>
      </c>
      <c r="C1274">
        <v>0</v>
      </c>
      <c r="D1274">
        <v>0</v>
      </c>
      <c r="E1274" t="s">
        <v>212</v>
      </c>
      <c r="F1274" t="s">
        <v>215</v>
      </c>
    </row>
    <row r="1275" spans="1:6" x14ac:dyDescent="0.3">
      <c r="A1275">
        <v>1272</v>
      </c>
      <c r="B1275" t="s">
        <v>218</v>
      </c>
      <c r="C1275">
        <v>0</v>
      </c>
      <c r="D1275">
        <v>0</v>
      </c>
      <c r="E1275" t="s">
        <v>212</v>
      </c>
      <c r="F1275" t="s">
        <v>215</v>
      </c>
    </row>
    <row r="1276" spans="1:6" x14ac:dyDescent="0.3">
      <c r="A1276">
        <v>1273</v>
      </c>
      <c r="B1276" t="s">
        <v>218</v>
      </c>
      <c r="C1276">
        <v>0</v>
      </c>
      <c r="D1276">
        <v>0</v>
      </c>
      <c r="E1276" t="s">
        <v>212</v>
      </c>
      <c r="F1276" t="s">
        <v>215</v>
      </c>
    </row>
    <row r="1277" spans="1:6" x14ac:dyDescent="0.3">
      <c r="A1277">
        <v>1274</v>
      </c>
      <c r="B1277" t="s">
        <v>218</v>
      </c>
      <c r="C1277">
        <v>0</v>
      </c>
      <c r="D1277">
        <v>0</v>
      </c>
      <c r="E1277" t="s">
        <v>212</v>
      </c>
      <c r="F1277" t="s">
        <v>215</v>
      </c>
    </row>
    <row r="1278" spans="1:6" x14ac:dyDescent="0.3">
      <c r="A1278">
        <v>1275</v>
      </c>
      <c r="B1278" t="s">
        <v>218</v>
      </c>
      <c r="C1278">
        <v>0</v>
      </c>
      <c r="D1278">
        <v>0</v>
      </c>
      <c r="E1278" t="s">
        <v>212</v>
      </c>
      <c r="F1278" t="s">
        <v>215</v>
      </c>
    </row>
    <row r="1279" spans="1:6" x14ac:dyDescent="0.3">
      <c r="A1279">
        <v>1276</v>
      </c>
      <c r="B1279" t="s">
        <v>218</v>
      </c>
      <c r="C1279">
        <v>0</v>
      </c>
      <c r="D1279">
        <v>0</v>
      </c>
      <c r="E1279" t="s">
        <v>212</v>
      </c>
      <c r="F1279" t="s">
        <v>215</v>
      </c>
    </row>
    <row r="1280" spans="1:6" x14ac:dyDescent="0.3">
      <c r="A1280">
        <v>1277</v>
      </c>
      <c r="B1280" t="s">
        <v>218</v>
      </c>
      <c r="C1280">
        <v>0</v>
      </c>
      <c r="D1280">
        <v>0</v>
      </c>
      <c r="E1280" t="s">
        <v>212</v>
      </c>
      <c r="F1280" t="s">
        <v>215</v>
      </c>
    </row>
    <row r="1281" spans="1:6" x14ac:dyDescent="0.3">
      <c r="A1281">
        <v>1278</v>
      </c>
      <c r="B1281" t="s">
        <v>218</v>
      </c>
      <c r="C1281">
        <v>0</v>
      </c>
      <c r="D1281">
        <v>0</v>
      </c>
      <c r="E1281" t="s">
        <v>212</v>
      </c>
      <c r="F1281" t="s">
        <v>215</v>
      </c>
    </row>
    <row r="1282" spans="1:6" x14ac:dyDescent="0.3">
      <c r="A1282">
        <v>1279</v>
      </c>
      <c r="B1282" t="s">
        <v>218</v>
      </c>
      <c r="C1282">
        <v>0</v>
      </c>
      <c r="D1282">
        <v>0</v>
      </c>
      <c r="E1282" t="s">
        <v>212</v>
      </c>
      <c r="F1282" t="s">
        <v>215</v>
      </c>
    </row>
    <row r="1283" spans="1:6" x14ac:dyDescent="0.3">
      <c r="A1283">
        <v>1280</v>
      </c>
      <c r="B1283" t="s">
        <v>218</v>
      </c>
      <c r="C1283">
        <v>0</v>
      </c>
      <c r="D1283">
        <v>0</v>
      </c>
      <c r="E1283" t="s">
        <v>212</v>
      </c>
      <c r="F1283" t="s">
        <v>215</v>
      </c>
    </row>
    <row r="1284" spans="1:6" x14ac:dyDescent="0.3">
      <c r="A1284">
        <v>1281</v>
      </c>
      <c r="B1284" t="s">
        <v>218</v>
      </c>
      <c r="C1284">
        <v>0</v>
      </c>
      <c r="D1284">
        <v>0</v>
      </c>
      <c r="E1284" t="s">
        <v>212</v>
      </c>
      <c r="F1284" t="s">
        <v>215</v>
      </c>
    </row>
    <row r="1285" spans="1:6" x14ac:dyDescent="0.3">
      <c r="A1285">
        <v>1282</v>
      </c>
      <c r="B1285" t="s">
        <v>218</v>
      </c>
      <c r="C1285">
        <v>0</v>
      </c>
      <c r="D1285">
        <v>0</v>
      </c>
      <c r="E1285" t="s">
        <v>212</v>
      </c>
      <c r="F1285" t="s">
        <v>215</v>
      </c>
    </row>
    <row r="1286" spans="1:6" x14ac:dyDescent="0.3">
      <c r="A1286">
        <v>1283</v>
      </c>
      <c r="B1286" t="s">
        <v>218</v>
      </c>
      <c r="C1286">
        <v>0</v>
      </c>
      <c r="D1286">
        <v>0</v>
      </c>
      <c r="E1286" t="s">
        <v>212</v>
      </c>
      <c r="F1286" t="s">
        <v>215</v>
      </c>
    </row>
    <row r="1287" spans="1:6" x14ac:dyDescent="0.3">
      <c r="A1287">
        <v>1284</v>
      </c>
      <c r="B1287" t="s">
        <v>218</v>
      </c>
      <c r="C1287">
        <v>0</v>
      </c>
      <c r="D1287">
        <v>0</v>
      </c>
      <c r="E1287" t="s">
        <v>212</v>
      </c>
      <c r="F1287" t="s">
        <v>215</v>
      </c>
    </row>
    <row r="1288" spans="1:6" x14ac:dyDescent="0.3">
      <c r="A1288">
        <v>1285</v>
      </c>
      <c r="B1288" t="s">
        <v>218</v>
      </c>
      <c r="C1288">
        <v>0</v>
      </c>
      <c r="D1288">
        <v>0</v>
      </c>
      <c r="E1288" t="s">
        <v>212</v>
      </c>
      <c r="F1288" t="s">
        <v>215</v>
      </c>
    </row>
    <row r="1289" spans="1:6" x14ac:dyDescent="0.3">
      <c r="A1289">
        <v>1286</v>
      </c>
      <c r="B1289" t="s">
        <v>218</v>
      </c>
      <c r="C1289">
        <v>0</v>
      </c>
      <c r="D1289">
        <v>0</v>
      </c>
      <c r="E1289" t="s">
        <v>212</v>
      </c>
      <c r="F1289" t="s">
        <v>215</v>
      </c>
    </row>
    <row r="1290" spans="1:6" x14ac:dyDescent="0.3">
      <c r="A1290">
        <v>1287</v>
      </c>
      <c r="B1290" t="s">
        <v>218</v>
      </c>
      <c r="C1290">
        <v>0</v>
      </c>
      <c r="D1290">
        <v>0</v>
      </c>
      <c r="E1290" t="s">
        <v>212</v>
      </c>
      <c r="F1290" t="s">
        <v>215</v>
      </c>
    </row>
    <row r="1291" spans="1:6" x14ac:dyDescent="0.3">
      <c r="A1291">
        <v>1288</v>
      </c>
      <c r="B1291" t="s">
        <v>218</v>
      </c>
      <c r="C1291">
        <v>0</v>
      </c>
      <c r="D1291">
        <v>0</v>
      </c>
      <c r="E1291" t="s">
        <v>212</v>
      </c>
      <c r="F1291" t="s">
        <v>215</v>
      </c>
    </row>
    <row r="1292" spans="1:6" x14ac:dyDescent="0.3">
      <c r="A1292">
        <v>1289</v>
      </c>
      <c r="B1292" t="s">
        <v>218</v>
      </c>
      <c r="C1292">
        <v>0</v>
      </c>
      <c r="D1292">
        <v>0</v>
      </c>
      <c r="E1292" t="s">
        <v>212</v>
      </c>
      <c r="F1292" t="s">
        <v>215</v>
      </c>
    </row>
    <row r="1293" spans="1:6" x14ac:dyDescent="0.3">
      <c r="A1293">
        <v>1290</v>
      </c>
      <c r="B1293" t="s">
        <v>218</v>
      </c>
      <c r="C1293">
        <v>0</v>
      </c>
      <c r="D1293">
        <v>0</v>
      </c>
      <c r="E1293" t="s">
        <v>212</v>
      </c>
      <c r="F1293" t="s">
        <v>215</v>
      </c>
    </row>
    <row r="1294" spans="1:6" x14ac:dyDescent="0.3">
      <c r="A1294">
        <v>1291</v>
      </c>
      <c r="B1294" t="s">
        <v>218</v>
      </c>
      <c r="C1294">
        <v>0</v>
      </c>
      <c r="D1294">
        <v>0</v>
      </c>
      <c r="E1294" t="s">
        <v>212</v>
      </c>
      <c r="F1294" t="s">
        <v>215</v>
      </c>
    </row>
    <row r="1295" spans="1:6" x14ac:dyDescent="0.3">
      <c r="A1295">
        <v>1292</v>
      </c>
      <c r="B1295" t="s">
        <v>218</v>
      </c>
      <c r="C1295">
        <v>0</v>
      </c>
      <c r="D1295">
        <v>0</v>
      </c>
      <c r="E1295" t="s">
        <v>212</v>
      </c>
      <c r="F1295" t="s">
        <v>215</v>
      </c>
    </row>
    <row r="1296" spans="1:6" x14ac:dyDescent="0.3">
      <c r="A1296">
        <v>1293</v>
      </c>
      <c r="B1296" t="s">
        <v>218</v>
      </c>
      <c r="C1296">
        <v>0</v>
      </c>
      <c r="D1296">
        <v>0</v>
      </c>
      <c r="E1296" t="s">
        <v>212</v>
      </c>
      <c r="F1296" t="s">
        <v>215</v>
      </c>
    </row>
    <row r="1297" spans="1:6" x14ac:dyDescent="0.3">
      <c r="A1297">
        <v>1294</v>
      </c>
      <c r="B1297" t="s">
        <v>218</v>
      </c>
      <c r="C1297">
        <v>0</v>
      </c>
      <c r="D1297">
        <v>0</v>
      </c>
      <c r="E1297" t="s">
        <v>212</v>
      </c>
      <c r="F1297" t="s">
        <v>215</v>
      </c>
    </row>
    <row r="1298" spans="1:6" x14ac:dyDescent="0.3">
      <c r="A1298">
        <v>1295</v>
      </c>
      <c r="B1298" t="s">
        <v>218</v>
      </c>
      <c r="C1298">
        <v>0</v>
      </c>
      <c r="D1298">
        <v>0</v>
      </c>
      <c r="E1298" t="s">
        <v>212</v>
      </c>
      <c r="F1298" t="s">
        <v>215</v>
      </c>
    </row>
    <row r="1299" spans="1:6" x14ac:dyDescent="0.3">
      <c r="A1299">
        <v>1296</v>
      </c>
      <c r="B1299" t="s">
        <v>218</v>
      </c>
      <c r="C1299">
        <v>0</v>
      </c>
      <c r="D1299">
        <v>0</v>
      </c>
      <c r="E1299" t="s">
        <v>212</v>
      </c>
      <c r="F1299" t="s">
        <v>215</v>
      </c>
    </row>
    <row r="1300" spans="1:6" x14ac:dyDescent="0.3">
      <c r="A1300">
        <v>1297</v>
      </c>
      <c r="B1300" t="s">
        <v>218</v>
      </c>
      <c r="C1300">
        <v>0</v>
      </c>
      <c r="D1300">
        <v>0</v>
      </c>
      <c r="E1300" t="s">
        <v>212</v>
      </c>
      <c r="F1300" t="s">
        <v>215</v>
      </c>
    </row>
    <row r="1301" spans="1:6" x14ac:dyDescent="0.3">
      <c r="A1301">
        <v>1298</v>
      </c>
      <c r="B1301" t="s">
        <v>218</v>
      </c>
      <c r="C1301">
        <v>0</v>
      </c>
      <c r="D1301">
        <v>0</v>
      </c>
      <c r="E1301" t="s">
        <v>212</v>
      </c>
      <c r="F1301" t="s">
        <v>215</v>
      </c>
    </row>
    <row r="1302" spans="1:6" x14ac:dyDescent="0.3">
      <c r="A1302">
        <v>1299</v>
      </c>
      <c r="B1302" t="s">
        <v>218</v>
      </c>
      <c r="C1302">
        <v>0</v>
      </c>
      <c r="D1302">
        <v>0</v>
      </c>
      <c r="E1302" t="s">
        <v>212</v>
      </c>
      <c r="F1302" t="s">
        <v>215</v>
      </c>
    </row>
    <row r="1303" spans="1:6" x14ac:dyDescent="0.3">
      <c r="A1303">
        <v>1300</v>
      </c>
      <c r="B1303" t="s">
        <v>218</v>
      </c>
      <c r="C1303">
        <v>0</v>
      </c>
      <c r="D1303">
        <v>0</v>
      </c>
      <c r="E1303" t="s">
        <v>212</v>
      </c>
      <c r="F1303" t="s">
        <v>215</v>
      </c>
    </row>
    <row r="1304" spans="1:6" x14ac:dyDescent="0.3">
      <c r="A1304">
        <v>1301</v>
      </c>
      <c r="B1304" t="s">
        <v>218</v>
      </c>
      <c r="C1304">
        <v>0</v>
      </c>
      <c r="D1304">
        <v>0</v>
      </c>
      <c r="E1304" t="s">
        <v>212</v>
      </c>
      <c r="F1304" t="s">
        <v>215</v>
      </c>
    </row>
    <row r="1305" spans="1:6" x14ac:dyDescent="0.3">
      <c r="A1305">
        <v>1302</v>
      </c>
      <c r="B1305" t="s">
        <v>218</v>
      </c>
      <c r="C1305">
        <v>0</v>
      </c>
      <c r="D1305">
        <v>0</v>
      </c>
      <c r="E1305" t="s">
        <v>212</v>
      </c>
      <c r="F1305" t="s">
        <v>215</v>
      </c>
    </row>
    <row r="1306" spans="1:6" x14ac:dyDescent="0.3">
      <c r="A1306">
        <v>1303</v>
      </c>
      <c r="B1306" t="s">
        <v>218</v>
      </c>
      <c r="C1306">
        <v>0</v>
      </c>
      <c r="D1306">
        <v>0</v>
      </c>
      <c r="E1306" t="s">
        <v>212</v>
      </c>
      <c r="F1306" t="s">
        <v>215</v>
      </c>
    </row>
    <row r="1307" spans="1:6" x14ac:dyDescent="0.3">
      <c r="A1307">
        <v>1304</v>
      </c>
      <c r="B1307" t="s">
        <v>218</v>
      </c>
      <c r="C1307">
        <v>0</v>
      </c>
      <c r="D1307">
        <v>0</v>
      </c>
      <c r="E1307" t="s">
        <v>212</v>
      </c>
      <c r="F1307" t="s">
        <v>215</v>
      </c>
    </row>
    <row r="1308" spans="1:6" x14ac:dyDescent="0.3">
      <c r="A1308">
        <v>1305</v>
      </c>
      <c r="B1308" t="s">
        <v>218</v>
      </c>
      <c r="C1308">
        <v>0</v>
      </c>
      <c r="D1308">
        <v>0</v>
      </c>
      <c r="E1308" t="s">
        <v>212</v>
      </c>
      <c r="F1308" t="s">
        <v>215</v>
      </c>
    </row>
    <row r="1309" spans="1:6" x14ac:dyDescent="0.3">
      <c r="A1309">
        <v>1306</v>
      </c>
      <c r="B1309" t="s">
        <v>218</v>
      </c>
      <c r="C1309">
        <v>0</v>
      </c>
      <c r="D1309">
        <v>0</v>
      </c>
      <c r="E1309" t="s">
        <v>212</v>
      </c>
      <c r="F1309" t="s">
        <v>215</v>
      </c>
    </row>
    <row r="1310" spans="1:6" x14ac:dyDescent="0.3">
      <c r="A1310">
        <v>1307</v>
      </c>
      <c r="B1310" t="s">
        <v>218</v>
      </c>
      <c r="C1310">
        <v>0</v>
      </c>
      <c r="D1310">
        <v>0</v>
      </c>
      <c r="E1310" t="s">
        <v>212</v>
      </c>
      <c r="F1310" t="s">
        <v>215</v>
      </c>
    </row>
    <row r="1311" spans="1:6" x14ac:dyDescent="0.3">
      <c r="A1311">
        <v>1308</v>
      </c>
      <c r="B1311" t="s">
        <v>218</v>
      </c>
      <c r="C1311">
        <v>0</v>
      </c>
      <c r="D1311">
        <v>0</v>
      </c>
      <c r="E1311" t="s">
        <v>212</v>
      </c>
      <c r="F1311" t="s">
        <v>215</v>
      </c>
    </row>
    <row r="1312" spans="1:6" x14ac:dyDescent="0.3">
      <c r="A1312">
        <v>1309</v>
      </c>
      <c r="B1312" t="s">
        <v>218</v>
      </c>
      <c r="C1312">
        <v>0</v>
      </c>
      <c r="D1312">
        <v>0</v>
      </c>
      <c r="E1312" t="s">
        <v>212</v>
      </c>
      <c r="F1312" t="s">
        <v>215</v>
      </c>
    </row>
    <row r="1313" spans="1:6" x14ac:dyDescent="0.3">
      <c r="A1313">
        <v>1310</v>
      </c>
      <c r="B1313" t="s">
        <v>218</v>
      </c>
      <c r="C1313">
        <v>0</v>
      </c>
      <c r="D1313">
        <v>0</v>
      </c>
      <c r="E1313" t="s">
        <v>212</v>
      </c>
      <c r="F1313" t="s">
        <v>215</v>
      </c>
    </row>
    <row r="1314" spans="1:6" x14ac:dyDescent="0.3">
      <c r="A1314">
        <v>1311</v>
      </c>
      <c r="B1314" t="s">
        <v>218</v>
      </c>
      <c r="C1314">
        <v>0</v>
      </c>
      <c r="D1314">
        <v>0</v>
      </c>
      <c r="E1314" t="s">
        <v>212</v>
      </c>
      <c r="F1314" t="s">
        <v>215</v>
      </c>
    </row>
    <row r="1315" spans="1:6" x14ac:dyDescent="0.3">
      <c r="A1315">
        <v>1312</v>
      </c>
      <c r="B1315" t="s">
        <v>218</v>
      </c>
      <c r="C1315">
        <v>0</v>
      </c>
      <c r="D1315">
        <v>0</v>
      </c>
      <c r="E1315" t="s">
        <v>212</v>
      </c>
      <c r="F1315" t="s">
        <v>215</v>
      </c>
    </row>
    <row r="1316" spans="1:6" x14ac:dyDescent="0.3">
      <c r="A1316">
        <v>1313</v>
      </c>
      <c r="B1316" t="s">
        <v>218</v>
      </c>
      <c r="C1316">
        <v>0</v>
      </c>
      <c r="D1316">
        <v>0</v>
      </c>
      <c r="E1316" t="s">
        <v>212</v>
      </c>
      <c r="F1316" t="s">
        <v>215</v>
      </c>
    </row>
    <row r="1317" spans="1:6" x14ac:dyDescent="0.3">
      <c r="A1317">
        <v>1314</v>
      </c>
      <c r="B1317" t="s">
        <v>218</v>
      </c>
      <c r="C1317">
        <v>0</v>
      </c>
      <c r="D1317">
        <v>0</v>
      </c>
      <c r="E1317" t="s">
        <v>212</v>
      </c>
      <c r="F1317" t="s">
        <v>215</v>
      </c>
    </row>
    <row r="1318" spans="1:6" x14ac:dyDescent="0.3">
      <c r="A1318">
        <v>1315</v>
      </c>
      <c r="B1318" t="s">
        <v>218</v>
      </c>
      <c r="C1318">
        <v>0</v>
      </c>
      <c r="D1318">
        <v>0</v>
      </c>
      <c r="E1318" t="s">
        <v>212</v>
      </c>
      <c r="F1318" t="s">
        <v>215</v>
      </c>
    </row>
    <row r="1319" spans="1:6" x14ac:dyDescent="0.3">
      <c r="A1319">
        <v>1316</v>
      </c>
      <c r="B1319" t="s">
        <v>218</v>
      </c>
      <c r="C1319">
        <v>0</v>
      </c>
      <c r="D1319">
        <v>0</v>
      </c>
      <c r="E1319" t="s">
        <v>212</v>
      </c>
      <c r="F1319" t="s">
        <v>215</v>
      </c>
    </row>
    <row r="1320" spans="1:6" x14ac:dyDescent="0.3">
      <c r="A1320">
        <v>1317</v>
      </c>
      <c r="B1320" t="s">
        <v>218</v>
      </c>
      <c r="C1320">
        <v>0</v>
      </c>
      <c r="D1320">
        <v>0</v>
      </c>
      <c r="E1320" t="s">
        <v>212</v>
      </c>
      <c r="F1320" t="s">
        <v>215</v>
      </c>
    </row>
    <row r="1321" spans="1:6" x14ac:dyDescent="0.3">
      <c r="A1321">
        <v>1318</v>
      </c>
      <c r="B1321" t="s">
        <v>218</v>
      </c>
      <c r="C1321">
        <v>0</v>
      </c>
      <c r="D1321">
        <v>0</v>
      </c>
      <c r="E1321" t="s">
        <v>212</v>
      </c>
      <c r="F1321" t="s">
        <v>215</v>
      </c>
    </row>
    <row r="1322" spans="1:6" x14ac:dyDescent="0.3">
      <c r="A1322">
        <v>1319</v>
      </c>
      <c r="B1322" t="s">
        <v>218</v>
      </c>
      <c r="C1322">
        <v>0</v>
      </c>
      <c r="D1322">
        <v>0</v>
      </c>
      <c r="E1322" t="s">
        <v>212</v>
      </c>
      <c r="F1322" t="s">
        <v>215</v>
      </c>
    </row>
    <row r="1323" spans="1:6" x14ac:dyDescent="0.3">
      <c r="A1323">
        <v>1320</v>
      </c>
      <c r="B1323" t="s">
        <v>218</v>
      </c>
      <c r="C1323">
        <v>0</v>
      </c>
      <c r="D1323">
        <v>0</v>
      </c>
      <c r="E1323" t="s">
        <v>212</v>
      </c>
      <c r="F1323" t="s">
        <v>215</v>
      </c>
    </row>
    <row r="1324" spans="1:6" x14ac:dyDescent="0.3">
      <c r="A1324">
        <v>1321</v>
      </c>
      <c r="B1324" t="s">
        <v>218</v>
      </c>
      <c r="C1324">
        <v>0</v>
      </c>
      <c r="D1324">
        <v>0</v>
      </c>
      <c r="E1324" t="s">
        <v>212</v>
      </c>
      <c r="F1324" t="s">
        <v>215</v>
      </c>
    </row>
    <row r="1325" spans="1:6" x14ac:dyDescent="0.3">
      <c r="A1325">
        <v>1322</v>
      </c>
      <c r="B1325" t="s">
        <v>218</v>
      </c>
      <c r="C1325">
        <v>0</v>
      </c>
      <c r="D1325">
        <v>0</v>
      </c>
      <c r="E1325" t="s">
        <v>212</v>
      </c>
      <c r="F1325" t="s">
        <v>215</v>
      </c>
    </row>
    <row r="1326" spans="1:6" x14ac:dyDescent="0.3">
      <c r="A1326">
        <v>1323</v>
      </c>
      <c r="B1326" t="s">
        <v>218</v>
      </c>
      <c r="C1326">
        <v>0</v>
      </c>
      <c r="D1326">
        <v>0</v>
      </c>
      <c r="E1326" t="s">
        <v>212</v>
      </c>
      <c r="F1326" t="s">
        <v>215</v>
      </c>
    </row>
    <row r="1327" spans="1:6" x14ac:dyDescent="0.3">
      <c r="A1327">
        <v>1324</v>
      </c>
      <c r="B1327" t="s">
        <v>218</v>
      </c>
      <c r="C1327">
        <v>0</v>
      </c>
      <c r="D1327">
        <v>0</v>
      </c>
      <c r="E1327" t="s">
        <v>212</v>
      </c>
      <c r="F1327" t="s">
        <v>215</v>
      </c>
    </row>
    <row r="1328" spans="1:6" x14ac:dyDescent="0.3">
      <c r="A1328">
        <v>1325</v>
      </c>
      <c r="B1328" t="s">
        <v>218</v>
      </c>
      <c r="C1328">
        <v>0</v>
      </c>
      <c r="D1328">
        <v>0</v>
      </c>
      <c r="E1328" t="s">
        <v>212</v>
      </c>
      <c r="F1328" t="s">
        <v>215</v>
      </c>
    </row>
    <row r="1329" spans="1:6" x14ac:dyDescent="0.3">
      <c r="A1329">
        <v>1326</v>
      </c>
      <c r="B1329" t="s">
        <v>218</v>
      </c>
      <c r="C1329">
        <v>0</v>
      </c>
      <c r="D1329">
        <v>0</v>
      </c>
      <c r="E1329" t="s">
        <v>212</v>
      </c>
      <c r="F1329" t="s">
        <v>215</v>
      </c>
    </row>
    <row r="1330" spans="1:6" x14ac:dyDescent="0.3">
      <c r="A1330">
        <v>1327</v>
      </c>
      <c r="B1330" t="s">
        <v>218</v>
      </c>
      <c r="C1330">
        <v>0</v>
      </c>
      <c r="D1330">
        <v>0</v>
      </c>
      <c r="E1330" t="s">
        <v>212</v>
      </c>
      <c r="F1330" t="s">
        <v>215</v>
      </c>
    </row>
    <row r="1331" spans="1:6" x14ac:dyDescent="0.3">
      <c r="A1331">
        <v>1328</v>
      </c>
      <c r="B1331" t="s">
        <v>218</v>
      </c>
      <c r="C1331">
        <v>0</v>
      </c>
      <c r="D1331">
        <v>0</v>
      </c>
      <c r="E1331" t="s">
        <v>212</v>
      </c>
      <c r="F1331" t="s">
        <v>215</v>
      </c>
    </row>
    <row r="1332" spans="1:6" x14ac:dyDescent="0.3">
      <c r="A1332">
        <v>1329</v>
      </c>
      <c r="B1332" t="s">
        <v>218</v>
      </c>
      <c r="C1332">
        <v>0</v>
      </c>
      <c r="D1332">
        <v>0</v>
      </c>
      <c r="E1332" t="s">
        <v>212</v>
      </c>
      <c r="F1332" t="s">
        <v>215</v>
      </c>
    </row>
    <row r="1333" spans="1:6" x14ac:dyDescent="0.3">
      <c r="A1333">
        <v>1330</v>
      </c>
      <c r="B1333" t="s">
        <v>218</v>
      </c>
      <c r="C1333">
        <v>0</v>
      </c>
      <c r="D1333">
        <v>0</v>
      </c>
      <c r="E1333" t="s">
        <v>212</v>
      </c>
      <c r="F1333" t="s">
        <v>215</v>
      </c>
    </row>
    <row r="1334" spans="1:6" x14ac:dyDescent="0.3">
      <c r="A1334">
        <v>1331</v>
      </c>
      <c r="B1334" t="s">
        <v>218</v>
      </c>
      <c r="C1334">
        <v>0</v>
      </c>
      <c r="D1334">
        <v>0</v>
      </c>
      <c r="E1334" t="s">
        <v>212</v>
      </c>
      <c r="F1334" t="s">
        <v>215</v>
      </c>
    </row>
    <row r="1335" spans="1:6" x14ac:dyDescent="0.3">
      <c r="A1335">
        <v>1332</v>
      </c>
      <c r="B1335" t="s">
        <v>218</v>
      </c>
      <c r="C1335">
        <v>0</v>
      </c>
      <c r="D1335">
        <v>0</v>
      </c>
      <c r="E1335" t="s">
        <v>212</v>
      </c>
      <c r="F1335" t="s">
        <v>215</v>
      </c>
    </row>
    <row r="1336" spans="1:6" x14ac:dyDescent="0.3">
      <c r="A1336">
        <v>1333</v>
      </c>
      <c r="B1336" t="s">
        <v>218</v>
      </c>
      <c r="C1336">
        <v>0</v>
      </c>
      <c r="D1336">
        <v>0</v>
      </c>
      <c r="E1336" t="s">
        <v>212</v>
      </c>
      <c r="F1336" t="s">
        <v>215</v>
      </c>
    </row>
    <row r="1337" spans="1:6" x14ac:dyDescent="0.3">
      <c r="A1337">
        <v>1334</v>
      </c>
      <c r="B1337" t="s">
        <v>218</v>
      </c>
      <c r="C1337">
        <v>0</v>
      </c>
      <c r="D1337">
        <v>0</v>
      </c>
      <c r="E1337" t="s">
        <v>212</v>
      </c>
      <c r="F1337" t="s">
        <v>215</v>
      </c>
    </row>
    <row r="1338" spans="1:6" x14ac:dyDescent="0.3">
      <c r="A1338">
        <v>1335</v>
      </c>
      <c r="B1338" t="s">
        <v>218</v>
      </c>
      <c r="C1338">
        <v>0</v>
      </c>
      <c r="D1338">
        <v>0</v>
      </c>
      <c r="E1338" t="s">
        <v>212</v>
      </c>
      <c r="F1338" t="s">
        <v>215</v>
      </c>
    </row>
    <row r="1339" spans="1:6" x14ac:dyDescent="0.3">
      <c r="A1339">
        <v>1336</v>
      </c>
      <c r="B1339" t="s">
        <v>218</v>
      </c>
      <c r="C1339">
        <v>0</v>
      </c>
      <c r="D1339">
        <v>0</v>
      </c>
      <c r="E1339" t="s">
        <v>212</v>
      </c>
      <c r="F1339" t="s">
        <v>215</v>
      </c>
    </row>
    <row r="1340" spans="1:6" x14ac:dyDescent="0.3">
      <c r="A1340">
        <v>1337</v>
      </c>
      <c r="B1340" t="s">
        <v>218</v>
      </c>
      <c r="C1340">
        <v>0</v>
      </c>
      <c r="D1340">
        <v>0</v>
      </c>
      <c r="E1340" t="s">
        <v>212</v>
      </c>
      <c r="F1340" t="s">
        <v>215</v>
      </c>
    </row>
    <row r="1341" spans="1:6" x14ac:dyDescent="0.3">
      <c r="A1341">
        <v>1338</v>
      </c>
      <c r="B1341" t="s">
        <v>218</v>
      </c>
      <c r="C1341">
        <v>0</v>
      </c>
      <c r="D1341">
        <v>0</v>
      </c>
      <c r="E1341" t="s">
        <v>212</v>
      </c>
      <c r="F1341" t="s">
        <v>215</v>
      </c>
    </row>
    <row r="1342" spans="1:6" x14ac:dyDescent="0.3">
      <c r="A1342">
        <v>1339</v>
      </c>
      <c r="B1342" t="s">
        <v>218</v>
      </c>
      <c r="C1342">
        <v>0</v>
      </c>
      <c r="D1342">
        <v>0</v>
      </c>
      <c r="E1342" t="s">
        <v>212</v>
      </c>
      <c r="F1342" t="s">
        <v>215</v>
      </c>
    </row>
    <row r="1343" spans="1:6" x14ac:dyDescent="0.3">
      <c r="A1343">
        <v>1340</v>
      </c>
      <c r="B1343" t="s">
        <v>218</v>
      </c>
      <c r="C1343">
        <v>0</v>
      </c>
      <c r="D1343">
        <v>0</v>
      </c>
      <c r="E1343" t="s">
        <v>212</v>
      </c>
      <c r="F1343" t="s">
        <v>215</v>
      </c>
    </row>
    <row r="1344" spans="1:6" x14ac:dyDescent="0.3">
      <c r="A1344">
        <v>1341</v>
      </c>
      <c r="B1344" t="s">
        <v>218</v>
      </c>
      <c r="C1344">
        <v>0</v>
      </c>
      <c r="D1344">
        <v>0</v>
      </c>
      <c r="E1344" t="s">
        <v>212</v>
      </c>
      <c r="F1344" t="s">
        <v>215</v>
      </c>
    </row>
    <row r="1345" spans="1:6" x14ac:dyDescent="0.3">
      <c r="A1345">
        <v>1342</v>
      </c>
      <c r="B1345" t="s">
        <v>218</v>
      </c>
      <c r="C1345">
        <v>0</v>
      </c>
      <c r="D1345">
        <v>0</v>
      </c>
      <c r="E1345" t="s">
        <v>212</v>
      </c>
      <c r="F1345" t="s">
        <v>215</v>
      </c>
    </row>
    <row r="1346" spans="1:6" x14ac:dyDescent="0.3">
      <c r="A1346">
        <v>1343</v>
      </c>
      <c r="B1346" t="s">
        <v>218</v>
      </c>
      <c r="C1346">
        <v>0</v>
      </c>
      <c r="D1346">
        <v>0</v>
      </c>
      <c r="E1346" t="s">
        <v>212</v>
      </c>
      <c r="F1346" t="s">
        <v>215</v>
      </c>
    </row>
    <row r="1347" spans="1:6" x14ac:dyDescent="0.3">
      <c r="A1347">
        <v>1344</v>
      </c>
      <c r="B1347" t="s">
        <v>218</v>
      </c>
      <c r="C1347">
        <v>0</v>
      </c>
      <c r="D1347">
        <v>0</v>
      </c>
      <c r="E1347" t="s">
        <v>212</v>
      </c>
      <c r="F1347" t="s">
        <v>215</v>
      </c>
    </row>
    <row r="1348" spans="1:6" x14ac:dyDescent="0.3">
      <c r="A1348">
        <v>1345</v>
      </c>
      <c r="B1348" t="s">
        <v>218</v>
      </c>
      <c r="C1348">
        <v>0</v>
      </c>
      <c r="D1348">
        <v>0</v>
      </c>
      <c r="E1348" t="s">
        <v>212</v>
      </c>
      <c r="F1348" t="s">
        <v>215</v>
      </c>
    </row>
    <row r="1349" spans="1:6" x14ac:dyDescent="0.3">
      <c r="A1349">
        <v>1346</v>
      </c>
      <c r="B1349" t="s">
        <v>218</v>
      </c>
      <c r="C1349">
        <v>0</v>
      </c>
      <c r="D1349">
        <v>0</v>
      </c>
      <c r="E1349" t="s">
        <v>212</v>
      </c>
      <c r="F1349" t="s">
        <v>215</v>
      </c>
    </row>
    <row r="1350" spans="1:6" x14ac:dyDescent="0.3">
      <c r="A1350">
        <v>1347</v>
      </c>
      <c r="B1350" t="s">
        <v>218</v>
      </c>
      <c r="C1350">
        <v>0</v>
      </c>
      <c r="D1350">
        <v>0</v>
      </c>
      <c r="E1350" t="s">
        <v>212</v>
      </c>
      <c r="F1350" t="s">
        <v>215</v>
      </c>
    </row>
    <row r="1351" spans="1:6" x14ac:dyDescent="0.3">
      <c r="A1351">
        <v>1348</v>
      </c>
      <c r="B1351" t="s">
        <v>218</v>
      </c>
      <c r="C1351">
        <v>0</v>
      </c>
      <c r="D1351">
        <v>0</v>
      </c>
      <c r="E1351" t="s">
        <v>212</v>
      </c>
      <c r="F1351" t="s">
        <v>215</v>
      </c>
    </row>
    <row r="1352" spans="1:6" x14ac:dyDescent="0.3">
      <c r="A1352">
        <v>1349</v>
      </c>
      <c r="B1352" t="s">
        <v>218</v>
      </c>
      <c r="C1352">
        <v>0</v>
      </c>
      <c r="D1352">
        <v>0</v>
      </c>
      <c r="E1352" t="s">
        <v>212</v>
      </c>
      <c r="F1352" t="s">
        <v>215</v>
      </c>
    </row>
    <row r="1353" spans="1:6" x14ac:dyDescent="0.3">
      <c r="A1353">
        <v>1350</v>
      </c>
      <c r="B1353" t="s">
        <v>218</v>
      </c>
      <c r="C1353">
        <v>0</v>
      </c>
      <c r="D1353">
        <v>0</v>
      </c>
      <c r="E1353" t="s">
        <v>212</v>
      </c>
      <c r="F1353" t="s">
        <v>215</v>
      </c>
    </row>
    <row r="1354" spans="1:6" x14ac:dyDescent="0.3">
      <c r="A1354">
        <v>1351</v>
      </c>
      <c r="B1354" t="s">
        <v>218</v>
      </c>
      <c r="C1354">
        <v>0</v>
      </c>
      <c r="D1354">
        <v>0</v>
      </c>
      <c r="E1354" t="s">
        <v>212</v>
      </c>
      <c r="F1354" t="s">
        <v>215</v>
      </c>
    </row>
    <row r="1355" spans="1:6" x14ac:dyDescent="0.3">
      <c r="A1355">
        <v>1352</v>
      </c>
      <c r="B1355" t="s">
        <v>218</v>
      </c>
      <c r="C1355">
        <v>0</v>
      </c>
      <c r="D1355">
        <v>0</v>
      </c>
      <c r="E1355" t="s">
        <v>212</v>
      </c>
      <c r="F1355" t="s">
        <v>215</v>
      </c>
    </row>
    <row r="1356" spans="1:6" x14ac:dyDescent="0.3">
      <c r="A1356">
        <v>1353</v>
      </c>
      <c r="B1356" t="s">
        <v>218</v>
      </c>
      <c r="C1356">
        <v>0</v>
      </c>
      <c r="D1356">
        <v>0</v>
      </c>
      <c r="E1356" t="s">
        <v>212</v>
      </c>
      <c r="F1356"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356"/>
  <sheetViews>
    <sheetView topLeftCell="A3" workbookViewId="0">
      <selection activeCell="A4" sqref="A4"/>
    </sheetView>
  </sheetViews>
  <sheetFormatPr baseColWidth="10" defaultColWidth="9.109375" defaultRowHeight="14.4" x14ac:dyDescent="0.3"/>
  <cols>
    <col min="1" max="1" width="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219</v>
      </c>
      <c r="C4">
        <v>0</v>
      </c>
      <c r="D4">
        <v>0</v>
      </c>
      <c r="E4" t="s">
        <v>212</v>
      </c>
      <c r="F4" t="s">
        <v>215</v>
      </c>
    </row>
    <row r="5" spans="1:6" x14ac:dyDescent="0.3">
      <c r="A5">
        <v>2</v>
      </c>
      <c r="B5" t="s">
        <v>219</v>
      </c>
      <c r="C5">
        <v>0</v>
      </c>
      <c r="D5">
        <v>0</v>
      </c>
      <c r="E5" t="s">
        <v>212</v>
      </c>
      <c r="F5" t="s">
        <v>215</v>
      </c>
    </row>
    <row r="6" spans="1:6" x14ac:dyDescent="0.3">
      <c r="A6">
        <v>3</v>
      </c>
      <c r="B6" t="s">
        <v>219</v>
      </c>
      <c r="C6">
        <v>0</v>
      </c>
      <c r="D6">
        <v>0</v>
      </c>
      <c r="E6" t="s">
        <v>212</v>
      </c>
      <c r="F6" t="s">
        <v>215</v>
      </c>
    </row>
    <row r="7" spans="1:6" x14ac:dyDescent="0.3">
      <c r="A7">
        <v>4</v>
      </c>
      <c r="B7" t="s">
        <v>219</v>
      </c>
      <c r="C7">
        <v>0</v>
      </c>
      <c r="D7">
        <v>0</v>
      </c>
      <c r="E7" t="s">
        <v>212</v>
      </c>
      <c r="F7" t="s">
        <v>215</v>
      </c>
    </row>
    <row r="8" spans="1:6" x14ac:dyDescent="0.3">
      <c r="A8">
        <v>5</v>
      </c>
      <c r="B8" t="s">
        <v>219</v>
      </c>
      <c r="C8">
        <v>0</v>
      </c>
      <c r="D8">
        <v>0</v>
      </c>
      <c r="E8" t="s">
        <v>212</v>
      </c>
      <c r="F8" t="s">
        <v>215</v>
      </c>
    </row>
    <row r="9" spans="1:6" x14ac:dyDescent="0.3">
      <c r="A9">
        <v>6</v>
      </c>
      <c r="B9" t="s">
        <v>219</v>
      </c>
      <c r="C9">
        <v>0</v>
      </c>
      <c r="D9">
        <v>0</v>
      </c>
      <c r="E9" t="s">
        <v>212</v>
      </c>
      <c r="F9" t="s">
        <v>215</v>
      </c>
    </row>
    <row r="10" spans="1:6" x14ac:dyDescent="0.3">
      <c r="A10">
        <v>7</v>
      </c>
      <c r="B10" t="s">
        <v>219</v>
      </c>
      <c r="C10">
        <v>0</v>
      </c>
      <c r="D10">
        <v>0</v>
      </c>
      <c r="E10" t="s">
        <v>212</v>
      </c>
      <c r="F10" t="s">
        <v>215</v>
      </c>
    </row>
    <row r="11" spans="1:6" x14ac:dyDescent="0.3">
      <c r="A11">
        <v>8</v>
      </c>
      <c r="B11" t="s">
        <v>219</v>
      </c>
      <c r="C11">
        <v>0</v>
      </c>
      <c r="D11">
        <v>0</v>
      </c>
      <c r="E11" t="s">
        <v>212</v>
      </c>
      <c r="F11" t="s">
        <v>215</v>
      </c>
    </row>
    <row r="12" spans="1:6" x14ac:dyDescent="0.3">
      <c r="A12">
        <v>9</v>
      </c>
      <c r="B12" t="s">
        <v>219</v>
      </c>
      <c r="C12">
        <v>0</v>
      </c>
      <c r="D12">
        <v>0</v>
      </c>
      <c r="E12" t="s">
        <v>212</v>
      </c>
      <c r="F12" t="s">
        <v>215</v>
      </c>
    </row>
    <row r="13" spans="1:6" x14ac:dyDescent="0.3">
      <c r="A13">
        <v>10</v>
      </c>
      <c r="B13" t="s">
        <v>219</v>
      </c>
      <c r="C13">
        <v>0</v>
      </c>
      <c r="D13">
        <v>0</v>
      </c>
      <c r="E13" t="s">
        <v>212</v>
      </c>
      <c r="F13" t="s">
        <v>215</v>
      </c>
    </row>
    <row r="14" spans="1:6" x14ac:dyDescent="0.3">
      <c r="A14">
        <v>11</v>
      </c>
      <c r="B14" t="s">
        <v>219</v>
      </c>
      <c r="C14">
        <v>0</v>
      </c>
      <c r="D14">
        <v>0</v>
      </c>
      <c r="E14" t="s">
        <v>212</v>
      </c>
      <c r="F14" t="s">
        <v>215</v>
      </c>
    </row>
    <row r="15" spans="1:6" x14ac:dyDescent="0.3">
      <c r="A15">
        <v>12</v>
      </c>
      <c r="B15" t="s">
        <v>219</v>
      </c>
      <c r="C15">
        <v>0</v>
      </c>
      <c r="D15">
        <v>0</v>
      </c>
      <c r="E15" t="s">
        <v>212</v>
      </c>
      <c r="F15" t="s">
        <v>215</v>
      </c>
    </row>
    <row r="16" spans="1:6" x14ac:dyDescent="0.3">
      <c r="A16">
        <v>13</v>
      </c>
      <c r="B16" t="s">
        <v>219</v>
      </c>
      <c r="C16">
        <v>0</v>
      </c>
      <c r="D16">
        <v>0</v>
      </c>
      <c r="E16" t="s">
        <v>212</v>
      </c>
      <c r="F16" t="s">
        <v>215</v>
      </c>
    </row>
    <row r="17" spans="1:6" x14ac:dyDescent="0.3">
      <c r="A17">
        <v>14</v>
      </c>
      <c r="B17" t="s">
        <v>219</v>
      </c>
      <c r="C17">
        <v>0</v>
      </c>
      <c r="D17">
        <v>0</v>
      </c>
      <c r="E17" t="s">
        <v>212</v>
      </c>
      <c r="F17" t="s">
        <v>215</v>
      </c>
    </row>
    <row r="18" spans="1:6" x14ac:dyDescent="0.3">
      <c r="A18">
        <v>15</v>
      </c>
      <c r="B18" t="s">
        <v>219</v>
      </c>
      <c r="C18">
        <v>0</v>
      </c>
      <c r="D18">
        <v>0</v>
      </c>
      <c r="E18" t="s">
        <v>212</v>
      </c>
      <c r="F18" t="s">
        <v>215</v>
      </c>
    </row>
    <row r="19" spans="1:6" x14ac:dyDescent="0.3">
      <c r="A19">
        <v>16</v>
      </c>
      <c r="B19" t="s">
        <v>219</v>
      </c>
      <c r="C19">
        <v>0</v>
      </c>
      <c r="D19">
        <v>0</v>
      </c>
      <c r="E19" t="s">
        <v>212</v>
      </c>
      <c r="F19" t="s">
        <v>215</v>
      </c>
    </row>
    <row r="20" spans="1:6" x14ac:dyDescent="0.3">
      <c r="A20">
        <v>17</v>
      </c>
      <c r="B20" t="s">
        <v>219</v>
      </c>
      <c r="C20">
        <v>0</v>
      </c>
      <c r="D20">
        <v>0</v>
      </c>
      <c r="E20" t="s">
        <v>212</v>
      </c>
      <c r="F20" t="s">
        <v>215</v>
      </c>
    </row>
    <row r="21" spans="1:6" x14ac:dyDescent="0.3">
      <c r="A21">
        <v>18</v>
      </c>
      <c r="B21" t="s">
        <v>219</v>
      </c>
      <c r="C21">
        <v>0</v>
      </c>
      <c r="D21">
        <v>0</v>
      </c>
      <c r="E21" t="s">
        <v>212</v>
      </c>
      <c r="F21" t="s">
        <v>215</v>
      </c>
    </row>
    <row r="22" spans="1:6" x14ac:dyDescent="0.3">
      <c r="A22">
        <v>19</v>
      </c>
      <c r="B22" t="s">
        <v>219</v>
      </c>
      <c r="C22">
        <v>0</v>
      </c>
      <c r="D22">
        <v>0</v>
      </c>
      <c r="E22" t="s">
        <v>212</v>
      </c>
      <c r="F22" t="s">
        <v>215</v>
      </c>
    </row>
    <row r="23" spans="1:6" x14ac:dyDescent="0.3">
      <c r="A23">
        <v>20</v>
      </c>
      <c r="B23" t="s">
        <v>219</v>
      </c>
      <c r="C23">
        <v>0</v>
      </c>
      <c r="D23">
        <v>0</v>
      </c>
      <c r="E23" t="s">
        <v>212</v>
      </c>
      <c r="F23" t="s">
        <v>215</v>
      </c>
    </row>
    <row r="24" spans="1:6" x14ac:dyDescent="0.3">
      <c r="A24">
        <v>21</v>
      </c>
      <c r="B24" t="s">
        <v>219</v>
      </c>
      <c r="C24">
        <v>0</v>
      </c>
      <c r="D24">
        <v>0</v>
      </c>
      <c r="E24" t="s">
        <v>212</v>
      </c>
      <c r="F24" t="s">
        <v>215</v>
      </c>
    </row>
    <row r="25" spans="1:6" x14ac:dyDescent="0.3">
      <c r="A25">
        <v>22</v>
      </c>
      <c r="B25" t="s">
        <v>219</v>
      </c>
      <c r="C25">
        <v>0</v>
      </c>
      <c r="D25">
        <v>0</v>
      </c>
      <c r="E25" t="s">
        <v>212</v>
      </c>
      <c r="F25" t="s">
        <v>215</v>
      </c>
    </row>
    <row r="26" spans="1:6" x14ac:dyDescent="0.3">
      <c r="A26">
        <v>23</v>
      </c>
      <c r="B26" t="s">
        <v>219</v>
      </c>
      <c r="C26">
        <v>0</v>
      </c>
      <c r="D26">
        <v>0</v>
      </c>
      <c r="E26" t="s">
        <v>212</v>
      </c>
      <c r="F26" t="s">
        <v>215</v>
      </c>
    </row>
    <row r="27" spans="1:6" x14ac:dyDescent="0.3">
      <c r="A27">
        <v>24</v>
      </c>
      <c r="B27" t="s">
        <v>219</v>
      </c>
      <c r="C27">
        <v>0</v>
      </c>
      <c r="D27">
        <v>0</v>
      </c>
      <c r="E27" t="s">
        <v>212</v>
      </c>
      <c r="F27" t="s">
        <v>215</v>
      </c>
    </row>
    <row r="28" spans="1:6" x14ac:dyDescent="0.3">
      <c r="A28">
        <v>25</v>
      </c>
      <c r="B28" t="s">
        <v>219</v>
      </c>
      <c r="C28">
        <v>0</v>
      </c>
      <c r="D28">
        <v>0</v>
      </c>
      <c r="E28" t="s">
        <v>212</v>
      </c>
      <c r="F28" t="s">
        <v>215</v>
      </c>
    </row>
    <row r="29" spans="1:6" x14ac:dyDescent="0.3">
      <c r="A29">
        <v>26</v>
      </c>
      <c r="B29" t="s">
        <v>219</v>
      </c>
      <c r="C29">
        <v>0</v>
      </c>
      <c r="D29">
        <v>0</v>
      </c>
      <c r="E29" t="s">
        <v>212</v>
      </c>
      <c r="F29" t="s">
        <v>215</v>
      </c>
    </row>
    <row r="30" spans="1:6" x14ac:dyDescent="0.3">
      <c r="A30">
        <v>27</v>
      </c>
      <c r="B30" t="s">
        <v>219</v>
      </c>
      <c r="C30">
        <v>0</v>
      </c>
      <c r="D30">
        <v>0</v>
      </c>
      <c r="E30" t="s">
        <v>212</v>
      </c>
      <c r="F30" t="s">
        <v>215</v>
      </c>
    </row>
    <row r="31" spans="1:6" x14ac:dyDescent="0.3">
      <c r="A31">
        <v>28</v>
      </c>
      <c r="B31" t="s">
        <v>219</v>
      </c>
      <c r="C31">
        <v>0</v>
      </c>
      <c r="D31">
        <v>0</v>
      </c>
      <c r="E31" t="s">
        <v>212</v>
      </c>
      <c r="F31" t="s">
        <v>215</v>
      </c>
    </row>
    <row r="32" spans="1:6" x14ac:dyDescent="0.3">
      <c r="A32">
        <v>29</v>
      </c>
      <c r="B32" t="s">
        <v>219</v>
      </c>
      <c r="C32">
        <v>0</v>
      </c>
      <c r="D32">
        <v>0</v>
      </c>
      <c r="E32" t="s">
        <v>212</v>
      </c>
      <c r="F32" t="s">
        <v>215</v>
      </c>
    </row>
    <row r="33" spans="1:6" x14ac:dyDescent="0.3">
      <c r="A33">
        <v>30</v>
      </c>
      <c r="B33" t="s">
        <v>219</v>
      </c>
      <c r="C33">
        <v>0</v>
      </c>
      <c r="D33">
        <v>0</v>
      </c>
      <c r="E33" t="s">
        <v>212</v>
      </c>
      <c r="F33" t="s">
        <v>215</v>
      </c>
    </row>
    <row r="34" spans="1:6" x14ac:dyDescent="0.3">
      <c r="A34">
        <v>31</v>
      </c>
      <c r="B34" t="s">
        <v>219</v>
      </c>
      <c r="C34">
        <v>0</v>
      </c>
      <c r="D34">
        <v>0</v>
      </c>
      <c r="E34" t="s">
        <v>212</v>
      </c>
      <c r="F34" t="s">
        <v>215</v>
      </c>
    </row>
    <row r="35" spans="1:6" x14ac:dyDescent="0.3">
      <c r="A35">
        <v>32</v>
      </c>
      <c r="B35" t="s">
        <v>219</v>
      </c>
      <c r="C35">
        <v>0</v>
      </c>
      <c r="D35">
        <v>0</v>
      </c>
      <c r="E35" t="s">
        <v>212</v>
      </c>
      <c r="F35" t="s">
        <v>215</v>
      </c>
    </row>
    <row r="36" spans="1:6" x14ac:dyDescent="0.3">
      <c r="A36">
        <v>33</v>
      </c>
      <c r="B36" t="s">
        <v>219</v>
      </c>
      <c r="C36">
        <v>0</v>
      </c>
      <c r="D36">
        <v>0</v>
      </c>
      <c r="E36" t="s">
        <v>212</v>
      </c>
      <c r="F36" t="s">
        <v>215</v>
      </c>
    </row>
    <row r="37" spans="1:6" x14ac:dyDescent="0.3">
      <c r="A37">
        <v>34</v>
      </c>
      <c r="B37" t="s">
        <v>219</v>
      </c>
      <c r="C37">
        <v>0</v>
      </c>
      <c r="D37">
        <v>0</v>
      </c>
      <c r="E37" t="s">
        <v>212</v>
      </c>
      <c r="F37" t="s">
        <v>215</v>
      </c>
    </row>
    <row r="38" spans="1:6" x14ac:dyDescent="0.3">
      <c r="A38">
        <v>35</v>
      </c>
      <c r="B38" t="s">
        <v>219</v>
      </c>
      <c r="C38">
        <v>0</v>
      </c>
      <c r="D38">
        <v>0</v>
      </c>
      <c r="E38" t="s">
        <v>212</v>
      </c>
      <c r="F38" t="s">
        <v>215</v>
      </c>
    </row>
    <row r="39" spans="1:6" x14ac:dyDescent="0.3">
      <c r="A39">
        <v>36</v>
      </c>
      <c r="B39" t="s">
        <v>219</v>
      </c>
      <c r="C39">
        <v>0</v>
      </c>
      <c r="D39">
        <v>0</v>
      </c>
      <c r="E39" t="s">
        <v>212</v>
      </c>
      <c r="F39" t="s">
        <v>215</v>
      </c>
    </row>
    <row r="40" spans="1:6" x14ac:dyDescent="0.3">
      <c r="A40">
        <v>37</v>
      </c>
      <c r="B40" t="s">
        <v>219</v>
      </c>
      <c r="C40">
        <v>0</v>
      </c>
      <c r="D40">
        <v>0</v>
      </c>
      <c r="E40" t="s">
        <v>212</v>
      </c>
      <c r="F40" t="s">
        <v>215</v>
      </c>
    </row>
    <row r="41" spans="1:6" x14ac:dyDescent="0.3">
      <c r="A41">
        <v>38</v>
      </c>
      <c r="B41" t="s">
        <v>219</v>
      </c>
      <c r="C41">
        <v>0</v>
      </c>
      <c r="D41">
        <v>0</v>
      </c>
      <c r="E41" t="s">
        <v>212</v>
      </c>
      <c r="F41" t="s">
        <v>215</v>
      </c>
    </row>
    <row r="42" spans="1:6" x14ac:dyDescent="0.3">
      <c r="A42">
        <v>39</v>
      </c>
      <c r="B42" t="s">
        <v>219</v>
      </c>
      <c r="C42">
        <v>0</v>
      </c>
      <c r="D42">
        <v>0</v>
      </c>
      <c r="E42" t="s">
        <v>212</v>
      </c>
      <c r="F42" t="s">
        <v>215</v>
      </c>
    </row>
    <row r="43" spans="1:6" x14ac:dyDescent="0.3">
      <c r="A43">
        <v>40</v>
      </c>
      <c r="B43" t="s">
        <v>219</v>
      </c>
      <c r="C43">
        <v>0</v>
      </c>
      <c r="D43">
        <v>0</v>
      </c>
      <c r="E43" t="s">
        <v>212</v>
      </c>
      <c r="F43" t="s">
        <v>215</v>
      </c>
    </row>
    <row r="44" spans="1:6" x14ac:dyDescent="0.3">
      <c r="A44">
        <v>41</v>
      </c>
      <c r="B44" t="s">
        <v>219</v>
      </c>
      <c r="C44">
        <v>0</v>
      </c>
      <c r="D44">
        <v>0</v>
      </c>
      <c r="E44" t="s">
        <v>212</v>
      </c>
      <c r="F44" t="s">
        <v>215</v>
      </c>
    </row>
    <row r="45" spans="1:6" x14ac:dyDescent="0.3">
      <c r="A45">
        <v>42</v>
      </c>
      <c r="B45" t="s">
        <v>219</v>
      </c>
      <c r="C45">
        <v>0</v>
      </c>
      <c r="D45">
        <v>0</v>
      </c>
      <c r="E45" t="s">
        <v>212</v>
      </c>
      <c r="F45" t="s">
        <v>215</v>
      </c>
    </row>
    <row r="46" spans="1:6" x14ac:dyDescent="0.3">
      <c r="A46">
        <v>43</v>
      </c>
      <c r="B46" t="s">
        <v>219</v>
      </c>
      <c r="C46">
        <v>0</v>
      </c>
      <c r="D46">
        <v>0</v>
      </c>
      <c r="E46" t="s">
        <v>212</v>
      </c>
      <c r="F46" t="s">
        <v>215</v>
      </c>
    </row>
    <row r="47" spans="1:6" x14ac:dyDescent="0.3">
      <c r="A47">
        <v>44</v>
      </c>
      <c r="B47" t="s">
        <v>219</v>
      </c>
      <c r="C47">
        <v>0</v>
      </c>
      <c r="D47">
        <v>0</v>
      </c>
      <c r="E47" t="s">
        <v>212</v>
      </c>
      <c r="F47" t="s">
        <v>215</v>
      </c>
    </row>
    <row r="48" spans="1:6" x14ac:dyDescent="0.3">
      <c r="A48">
        <v>45</v>
      </c>
      <c r="B48" t="s">
        <v>219</v>
      </c>
      <c r="C48">
        <v>0</v>
      </c>
      <c r="D48">
        <v>0</v>
      </c>
      <c r="E48" t="s">
        <v>212</v>
      </c>
      <c r="F48" t="s">
        <v>215</v>
      </c>
    </row>
    <row r="49" spans="1:6" x14ac:dyDescent="0.3">
      <c r="A49">
        <v>46</v>
      </c>
      <c r="B49" t="s">
        <v>219</v>
      </c>
      <c r="C49">
        <v>0</v>
      </c>
      <c r="D49">
        <v>0</v>
      </c>
      <c r="E49" t="s">
        <v>212</v>
      </c>
      <c r="F49" t="s">
        <v>215</v>
      </c>
    </row>
    <row r="50" spans="1:6" x14ac:dyDescent="0.3">
      <c r="A50">
        <v>47</v>
      </c>
      <c r="B50" t="s">
        <v>219</v>
      </c>
      <c r="C50">
        <v>0</v>
      </c>
      <c r="D50">
        <v>0</v>
      </c>
      <c r="E50" t="s">
        <v>212</v>
      </c>
      <c r="F50" t="s">
        <v>215</v>
      </c>
    </row>
    <row r="51" spans="1:6" x14ac:dyDescent="0.3">
      <c r="A51">
        <v>48</v>
      </c>
      <c r="B51" t="s">
        <v>219</v>
      </c>
      <c r="C51">
        <v>0</v>
      </c>
      <c r="D51">
        <v>0</v>
      </c>
      <c r="E51" t="s">
        <v>212</v>
      </c>
      <c r="F51" t="s">
        <v>215</v>
      </c>
    </row>
    <row r="52" spans="1:6" x14ac:dyDescent="0.3">
      <c r="A52">
        <v>49</v>
      </c>
      <c r="B52" t="s">
        <v>219</v>
      </c>
      <c r="C52">
        <v>0</v>
      </c>
      <c r="D52">
        <v>0</v>
      </c>
      <c r="E52" t="s">
        <v>212</v>
      </c>
      <c r="F52" t="s">
        <v>215</v>
      </c>
    </row>
    <row r="53" spans="1:6" x14ac:dyDescent="0.3">
      <c r="A53">
        <v>50</v>
      </c>
      <c r="B53" t="s">
        <v>219</v>
      </c>
      <c r="C53">
        <v>0</v>
      </c>
      <c r="D53">
        <v>0</v>
      </c>
      <c r="E53" t="s">
        <v>212</v>
      </c>
      <c r="F53" t="s">
        <v>215</v>
      </c>
    </row>
    <row r="54" spans="1:6" x14ac:dyDescent="0.3">
      <c r="A54">
        <v>51</v>
      </c>
      <c r="B54" t="s">
        <v>219</v>
      </c>
      <c r="C54">
        <v>0</v>
      </c>
      <c r="D54">
        <v>0</v>
      </c>
      <c r="E54" t="s">
        <v>212</v>
      </c>
      <c r="F54" t="s">
        <v>215</v>
      </c>
    </row>
    <row r="55" spans="1:6" x14ac:dyDescent="0.3">
      <c r="A55">
        <v>52</v>
      </c>
      <c r="B55" t="s">
        <v>219</v>
      </c>
      <c r="C55">
        <v>0</v>
      </c>
      <c r="D55">
        <v>0</v>
      </c>
      <c r="E55" t="s">
        <v>212</v>
      </c>
      <c r="F55" t="s">
        <v>215</v>
      </c>
    </row>
    <row r="56" spans="1:6" x14ac:dyDescent="0.3">
      <c r="A56">
        <v>53</v>
      </c>
      <c r="B56" t="s">
        <v>219</v>
      </c>
      <c r="C56">
        <v>0</v>
      </c>
      <c r="D56">
        <v>0</v>
      </c>
      <c r="E56" t="s">
        <v>212</v>
      </c>
      <c r="F56" t="s">
        <v>215</v>
      </c>
    </row>
    <row r="57" spans="1:6" x14ac:dyDescent="0.3">
      <c r="A57">
        <v>54</v>
      </c>
      <c r="B57" t="s">
        <v>219</v>
      </c>
      <c r="C57">
        <v>0</v>
      </c>
      <c r="D57">
        <v>0</v>
      </c>
      <c r="E57" t="s">
        <v>212</v>
      </c>
      <c r="F57" t="s">
        <v>215</v>
      </c>
    </row>
    <row r="58" spans="1:6" x14ac:dyDescent="0.3">
      <c r="A58">
        <v>55</v>
      </c>
      <c r="B58" t="s">
        <v>219</v>
      </c>
      <c r="C58">
        <v>0</v>
      </c>
      <c r="D58">
        <v>0</v>
      </c>
      <c r="E58" t="s">
        <v>212</v>
      </c>
      <c r="F58" t="s">
        <v>215</v>
      </c>
    </row>
    <row r="59" spans="1:6" x14ac:dyDescent="0.3">
      <c r="A59">
        <v>56</v>
      </c>
      <c r="B59" t="s">
        <v>219</v>
      </c>
      <c r="C59">
        <v>0</v>
      </c>
      <c r="D59">
        <v>0</v>
      </c>
      <c r="E59" t="s">
        <v>212</v>
      </c>
      <c r="F59" t="s">
        <v>215</v>
      </c>
    </row>
    <row r="60" spans="1:6" x14ac:dyDescent="0.3">
      <c r="A60">
        <v>57</v>
      </c>
      <c r="B60" t="s">
        <v>219</v>
      </c>
      <c r="C60">
        <v>0</v>
      </c>
      <c r="D60">
        <v>0</v>
      </c>
      <c r="E60" t="s">
        <v>212</v>
      </c>
      <c r="F60" t="s">
        <v>215</v>
      </c>
    </row>
    <row r="61" spans="1:6" x14ac:dyDescent="0.3">
      <c r="A61">
        <v>58</v>
      </c>
      <c r="B61" t="s">
        <v>219</v>
      </c>
      <c r="C61">
        <v>0</v>
      </c>
      <c r="D61">
        <v>0</v>
      </c>
      <c r="E61" t="s">
        <v>212</v>
      </c>
      <c r="F61" t="s">
        <v>215</v>
      </c>
    </row>
    <row r="62" spans="1:6" x14ac:dyDescent="0.3">
      <c r="A62">
        <v>59</v>
      </c>
      <c r="B62" t="s">
        <v>219</v>
      </c>
      <c r="C62">
        <v>0</v>
      </c>
      <c r="D62">
        <v>0</v>
      </c>
      <c r="E62" t="s">
        <v>212</v>
      </c>
      <c r="F62" t="s">
        <v>215</v>
      </c>
    </row>
    <row r="63" spans="1:6" x14ac:dyDescent="0.3">
      <c r="A63">
        <v>60</v>
      </c>
      <c r="B63" t="s">
        <v>219</v>
      </c>
      <c r="C63">
        <v>0</v>
      </c>
      <c r="D63">
        <v>0</v>
      </c>
      <c r="E63" t="s">
        <v>212</v>
      </c>
      <c r="F63" t="s">
        <v>215</v>
      </c>
    </row>
    <row r="64" spans="1:6" x14ac:dyDescent="0.3">
      <c r="A64">
        <v>61</v>
      </c>
      <c r="B64" t="s">
        <v>219</v>
      </c>
      <c r="C64">
        <v>0</v>
      </c>
      <c r="D64">
        <v>0</v>
      </c>
      <c r="E64" t="s">
        <v>212</v>
      </c>
      <c r="F64" t="s">
        <v>215</v>
      </c>
    </row>
    <row r="65" spans="1:6" x14ac:dyDescent="0.3">
      <c r="A65">
        <v>62</v>
      </c>
      <c r="B65" t="s">
        <v>219</v>
      </c>
      <c r="C65">
        <v>0</v>
      </c>
      <c r="D65">
        <v>0</v>
      </c>
      <c r="E65" t="s">
        <v>212</v>
      </c>
      <c r="F65" t="s">
        <v>215</v>
      </c>
    </row>
    <row r="66" spans="1:6" x14ac:dyDescent="0.3">
      <c r="A66">
        <v>63</v>
      </c>
      <c r="B66" t="s">
        <v>219</v>
      </c>
      <c r="C66">
        <v>0</v>
      </c>
      <c r="D66">
        <v>0</v>
      </c>
      <c r="E66" t="s">
        <v>212</v>
      </c>
      <c r="F66" t="s">
        <v>215</v>
      </c>
    </row>
    <row r="67" spans="1:6" x14ac:dyDescent="0.3">
      <c r="A67">
        <v>64</v>
      </c>
      <c r="B67" t="s">
        <v>219</v>
      </c>
      <c r="C67">
        <v>0</v>
      </c>
      <c r="D67">
        <v>0</v>
      </c>
      <c r="E67" t="s">
        <v>212</v>
      </c>
      <c r="F67" t="s">
        <v>215</v>
      </c>
    </row>
    <row r="68" spans="1:6" x14ac:dyDescent="0.3">
      <c r="A68">
        <v>65</v>
      </c>
      <c r="B68" t="s">
        <v>219</v>
      </c>
      <c r="C68">
        <v>0</v>
      </c>
      <c r="D68">
        <v>0</v>
      </c>
      <c r="E68" t="s">
        <v>212</v>
      </c>
      <c r="F68" t="s">
        <v>215</v>
      </c>
    </row>
    <row r="69" spans="1:6" x14ac:dyDescent="0.3">
      <c r="A69">
        <v>66</v>
      </c>
      <c r="B69" t="s">
        <v>219</v>
      </c>
      <c r="C69">
        <v>0</v>
      </c>
      <c r="D69">
        <v>0</v>
      </c>
      <c r="E69" t="s">
        <v>212</v>
      </c>
      <c r="F69" t="s">
        <v>215</v>
      </c>
    </row>
    <row r="70" spans="1:6" x14ac:dyDescent="0.3">
      <c r="A70">
        <v>67</v>
      </c>
      <c r="B70" t="s">
        <v>219</v>
      </c>
      <c r="C70">
        <v>0</v>
      </c>
      <c r="D70">
        <v>0</v>
      </c>
      <c r="E70" t="s">
        <v>212</v>
      </c>
      <c r="F70" t="s">
        <v>215</v>
      </c>
    </row>
    <row r="71" spans="1:6" x14ac:dyDescent="0.3">
      <c r="A71">
        <v>68</v>
      </c>
      <c r="B71" t="s">
        <v>219</v>
      </c>
      <c r="C71">
        <v>0</v>
      </c>
      <c r="D71">
        <v>0</v>
      </c>
      <c r="E71" t="s">
        <v>212</v>
      </c>
      <c r="F71" t="s">
        <v>215</v>
      </c>
    </row>
    <row r="72" spans="1:6" x14ac:dyDescent="0.3">
      <c r="A72">
        <v>69</v>
      </c>
      <c r="B72" t="s">
        <v>219</v>
      </c>
      <c r="C72">
        <v>0</v>
      </c>
      <c r="D72">
        <v>0</v>
      </c>
      <c r="E72" t="s">
        <v>212</v>
      </c>
      <c r="F72" t="s">
        <v>215</v>
      </c>
    </row>
    <row r="73" spans="1:6" x14ac:dyDescent="0.3">
      <c r="A73">
        <v>70</v>
      </c>
      <c r="B73" t="s">
        <v>219</v>
      </c>
      <c r="C73">
        <v>0</v>
      </c>
      <c r="D73">
        <v>0</v>
      </c>
      <c r="E73" t="s">
        <v>212</v>
      </c>
      <c r="F73" t="s">
        <v>215</v>
      </c>
    </row>
    <row r="74" spans="1:6" x14ac:dyDescent="0.3">
      <c r="A74">
        <v>71</v>
      </c>
      <c r="B74" t="s">
        <v>219</v>
      </c>
      <c r="C74">
        <v>0</v>
      </c>
      <c r="D74">
        <v>0</v>
      </c>
      <c r="E74" t="s">
        <v>212</v>
      </c>
      <c r="F74" t="s">
        <v>215</v>
      </c>
    </row>
    <row r="75" spans="1:6" x14ac:dyDescent="0.3">
      <c r="A75">
        <v>72</v>
      </c>
      <c r="B75" t="s">
        <v>219</v>
      </c>
      <c r="C75">
        <v>0</v>
      </c>
      <c r="D75">
        <v>0</v>
      </c>
      <c r="E75" t="s">
        <v>212</v>
      </c>
      <c r="F75" t="s">
        <v>215</v>
      </c>
    </row>
    <row r="76" spans="1:6" x14ac:dyDescent="0.3">
      <c r="A76">
        <v>73</v>
      </c>
      <c r="B76" t="s">
        <v>219</v>
      </c>
      <c r="C76">
        <v>0</v>
      </c>
      <c r="D76">
        <v>0</v>
      </c>
      <c r="E76" t="s">
        <v>212</v>
      </c>
      <c r="F76" t="s">
        <v>215</v>
      </c>
    </row>
    <row r="77" spans="1:6" x14ac:dyDescent="0.3">
      <c r="A77">
        <v>74</v>
      </c>
      <c r="B77" t="s">
        <v>219</v>
      </c>
      <c r="C77">
        <v>0</v>
      </c>
      <c r="D77">
        <v>0</v>
      </c>
      <c r="E77" t="s">
        <v>212</v>
      </c>
      <c r="F77" t="s">
        <v>215</v>
      </c>
    </row>
    <row r="78" spans="1:6" x14ac:dyDescent="0.3">
      <c r="A78">
        <v>75</v>
      </c>
      <c r="B78" t="s">
        <v>219</v>
      </c>
      <c r="C78">
        <v>0</v>
      </c>
      <c r="D78">
        <v>0</v>
      </c>
      <c r="E78" t="s">
        <v>212</v>
      </c>
      <c r="F78" t="s">
        <v>215</v>
      </c>
    </row>
    <row r="79" spans="1:6" x14ac:dyDescent="0.3">
      <c r="A79">
        <v>76</v>
      </c>
      <c r="B79" t="s">
        <v>219</v>
      </c>
      <c r="C79">
        <v>0</v>
      </c>
      <c r="D79">
        <v>0</v>
      </c>
      <c r="E79" t="s">
        <v>212</v>
      </c>
      <c r="F79" t="s">
        <v>215</v>
      </c>
    </row>
    <row r="80" spans="1:6" x14ac:dyDescent="0.3">
      <c r="A80">
        <v>77</v>
      </c>
      <c r="B80" t="s">
        <v>219</v>
      </c>
      <c r="C80">
        <v>0</v>
      </c>
      <c r="D80">
        <v>0</v>
      </c>
      <c r="E80" t="s">
        <v>212</v>
      </c>
      <c r="F80" t="s">
        <v>215</v>
      </c>
    </row>
    <row r="81" spans="1:6" x14ac:dyDescent="0.3">
      <c r="A81">
        <v>78</v>
      </c>
      <c r="B81" t="s">
        <v>219</v>
      </c>
      <c r="C81">
        <v>0</v>
      </c>
      <c r="D81">
        <v>0</v>
      </c>
      <c r="E81" t="s">
        <v>212</v>
      </c>
      <c r="F81" t="s">
        <v>215</v>
      </c>
    </row>
    <row r="82" spans="1:6" x14ac:dyDescent="0.3">
      <c r="A82">
        <v>79</v>
      </c>
      <c r="B82" t="s">
        <v>219</v>
      </c>
      <c r="C82">
        <v>0</v>
      </c>
      <c r="D82">
        <v>0</v>
      </c>
      <c r="E82" t="s">
        <v>212</v>
      </c>
      <c r="F82" t="s">
        <v>215</v>
      </c>
    </row>
    <row r="83" spans="1:6" x14ac:dyDescent="0.3">
      <c r="A83">
        <v>80</v>
      </c>
      <c r="B83" t="s">
        <v>219</v>
      </c>
      <c r="C83">
        <v>0</v>
      </c>
      <c r="D83">
        <v>0</v>
      </c>
      <c r="E83" t="s">
        <v>212</v>
      </c>
      <c r="F83" t="s">
        <v>215</v>
      </c>
    </row>
    <row r="84" spans="1:6" x14ac:dyDescent="0.3">
      <c r="A84">
        <v>81</v>
      </c>
      <c r="B84" t="s">
        <v>219</v>
      </c>
      <c r="C84">
        <v>0</v>
      </c>
      <c r="D84">
        <v>0</v>
      </c>
      <c r="E84" t="s">
        <v>212</v>
      </c>
      <c r="F84" t="s">
        <v>215</v>
      </c>
    </row>
    <row r="85" spans="1:6" x14ac:dyDescent="0.3">
      <c r="A85">
        <v>82</v>
      </c>
      <c r="B85" t="s">
        <v>219</v>
      </c>
      <c r="C85">
        <v>0</v>
      </c>
      <c r="D85">
        <v>0</v>
      </c>
      <c r="E85" t="s">
        <v>212</v>
      </c>
      <c r="F85" t="s">
        <v>215</v>
      </c>
    </row>
    <row r="86" spans="1:6" x14ac:dyDescent="0.3">
      <c r="A86">
        <v>83</v>
      </c>
      <c r="B86" t="s">
        <v>219</v>
      </c>
      <c r="C86">
        <v>0</v>
      </c>
      <c r="D86">
        <v>0</v>
      </c>
      <c r="E86" t="s">
        <v>212</v>
      </c>
      <c r="F86" t="s">
        <v>215</v>
      </c>
    </row>
    <row r="87" spans="1:6" x14ac:dyDescent="0.3">
      <c r="A87">
        <v>84</v>
      </c>
      <c r="B87" t="s">
        <v>219</v>
      </c>
      <c r="C87">
        <v>0</v>
      </c>
      <c r="D87">
        <v>0</v>
      </c>
      <c r="E87" t="s">
        <v>212</v>
      </c>
      <c r="F87" t="s">
        <v>215</v>
      </c>
    </row>
    <row r="88" spans="1:6" x14ac:dyDescent="0.3">
      <c r="A88">
        <v>85</v>
      </c>
      <c r="B88" t="s">
        <v>219</v>
      </c>
      <c r="C88">
        <v>0</v>
      </c>
      <c r="D88">
        <v>0</v>
      </c>
      <c r="E88" t="s">
        <v>212</v>
      </c>
      <c r="F88" t="s">
        <v>215</v>
      </c>
    </row>
    <row r="89" spans="1:6" x14ac:dyDescent="0.3">
      <c r="A89">
        <v>86</v>
      </c>
      <c r="B89" t="s">
        <v>219</v>
      </c>
      <c r="C89">
        <v>0</v>
      </c>
      <c r="D89">
        <v>0</v>
      </c>
      <c r="E89" t="s">
        <v>212</v>
      </c>
      <c r="F89" t="s">
        <v>215</v>
      </c>
    </row>
    <row r="90" spans="1:6" x14ac:dyDescent="0.3">
      <c r="A90">
        <v>87</v>
      </c>
      <c r="B90" t="s">
        <v>219</v>
      </c>
      <c r="C90">
        <v>0</v>
      </c>
      <c r="D90">
        <v>0</v>
      </c>
      <c r="E90" t="s">
        <v>212</v>
      </c>
      <c r="F90" t="s">
        <v>215</v>
      </c>
    </row>
    <row r="91" spans="1:6" x14ac:dyDescent="0.3">
      <c r="A91">
        <v>88</v>
      </c>
      <c r="B91" t="s">
        <v>219</v>
      </c>
      <c r="C91">
        <v>0</v>
      </c>
      <c r="D91">
        <v>0</v>
      </c>
      <c r="E91" t="s">
        <v>212</v>
      </c>
      <c r="F91" t="s">
        <v>215</v>
      </c>
    </row>
    <row r="92" spans="1:6" x14ac:dyDescent="0.3">
      <c r="A92">
        <v>89</v>
      </c>
      <c r="B92" t="s">
        <v>219</v>
      </c>
      <c r="C92">
        <v>0</v>
      </c>
      <c r="D92">
        <v>0</v>
      </c>
      <c r="E92" t="s">
        <v>212</v>
      </c>
      <c r="F92" t="s">
        <v>215</v>
      </c>
    </row>
    <row r="93" spans="1:6" x14ac:dyDescent="0.3">
      <c r="A93">
        <v>90</v>
      </c>
      <c r="B93" t="s">
        <v>219</v>
      </c>
      <c r="C93">
        <v>0</v>
      </c>
      <c r="D93">
        <v>0</v>
      </c>
      <c r="E93" t="s">
        <v>212</v>
      </c>
      <c r="F93" t="s">
        <v>215</v>
      </c>
    </row>
    <row r="94" spans="1:6" x14ac:dyDescent="0.3">
      <c r="A94">
        <v>91</v>
      </c>
      <c r="B94" t="s">
        <v>219</v>
      </c>
      <c r="C94">
        <v>0</v>
      </c>
      <c r="D94">
        <v>0</v>
      </c>
      <c r="E94" t="s">
        <v>212</v>
      </c>
      <c r="F94" t="s">
        <v>215</v>
      </c>
    </row>
    <row r="95" spans="1:6" x14ac:dyDescent="0.3">
      <c r="A95">
        <v>92</v>
      </c>
      <c r="B95" t="s">
        <v>219</v>
      </c>
      <c r="C95">
        <v>0</v>
      </c>
      <c r="D95">
        <v>0</v>
      </c>
      <c r="E95" t="s">
        <v>212</v>
      </c>
      <c r="F95" t="s">
        <v>215</v>
      </c>
    </row>
    <row r="96" spans="1:6" x14ac:dyDescent="0.3">
      <c r="A96">
        <v>93</v>
      </c>
      <c r="B96" t="s">
        <v>219</v>
      </c>
      <c r="C96">
        <v>0</v>
      </c>
      <c r="D96">
        <v>0</v>
      </c>
      <c r="E96" t="s">
        <v>212</v>
      </c>
      <c r="F96" t="s">
        <v>215</v>
      </c>
    </row>
    <row r="97" spans="1:6" x14ac:dyDescent="0.3">
      <c r="A97">
        <v>94</v>
      </c>
      <c r="B97" t="s">
        <v>219</v>
      </c>
      <c r="C97">
        <v>0</v>
      </c>
      <c r="D97">
        <v>0</v>
      </c>
      <c r="E97" t="s">
        <v>212</v>
      </c>
      <c r="F97" t="s">
        <v>215</v>
      </c>
    </row>
    <row r="98" spans="1:6" x14ac:dyDescent="0.3">
      <c r="A98">
        <v>95</v>
      </c>
      <c r="B98" t="s">
        <v>219</v>
      </c>
      <c r="C98">
        <v>0</v>
      </c>
      <c r="D98">
        <v>0</v>
      </c>
      <c r="E98" t="s">
        <v>212</v>
      </c>
      <c r="F98" t="s">
        <v>215</v>
      </c>
    </row>
    <row r="99" spans="1:6" x14ac:dyDescent="0.3">
      <c r="A99">
        <v>96</v>
      </c>
      <c r="B99" t="s">
        <v>219</v>
      </c>
      <c r="C99">
        <v>0</v>
      </c>
      <c r="D99">
        <v>0</v>
      </c>
      <c r="E99" t="s">
        <v>212</v>
      </c>
      <c r="F99" t="s">
        <v>215</v>
      </c>
    </row>
    <row r="100" spans="1:6" x14ac:dyDescent="0.3">
      <c r="A100">
        <v>97</v>
      </c>
      <c r="B100" t="s">
        <v>219</v>
      </c>
      <c r="C100">
        <v>0</v>
      </c>
      <c r="D100">
        <v>0</v>
      </c>
      <c r="E100" t="s">
        <v>212</v>
      </c>
      <c r="F100" t="s">
        <v>215</v>
      </c>
    </row>
    <row r="101" spans="1:6" x14ac:dyDescent="0.3">
      <c r="A101">
        <v>98</v>
      </c>
      <c r="B101" t="s">
        <v>219</v>
      </c>
      <c r="C101">
        <v>0</v>
      </c>
      <c r="D101">
        <v>0</v>
      </c>
      <c r="E101" t="s">
        <v>212</v>
      </c>
      <c r="F101" t="s">
        <v>215</v>
      </c>
    </row>
    <row r="102" spans="1:6" x14ac:dyDescent="0.3">
      <c r="A102">
        <v>99</v>
      </c>
      <c r="B102" t="s">
        <v>219</v>
      </c>
      <c r="C102">
        <v>0</v>
      </c>
      <c r="D102">
        <v>0</v>
      </c>
      <c r="E102" t="s">
        <v>212</v>
      </c>
      <c r="F102" t="s">
        <v>215</v>
      </c>
    </row>
    <row r="103" spans="1:6" x14ac:dyDescent="0.3">
      <c r="A103">
        <v>100</v>
      </c>
      <c r="B103" t="s">
        <v>219</v>
      </c>
      <c r="C103">
        <v>0</v>
      </c>
      <c r="D103">
        <v>0</v>
      </c>
      <c r="E103" t="s">
        <v>212</v>
      </c>
      <c r="F103" t="s">
        <v>215</v>
      </c>
    </row>
    <row r="104" spans="1:6" x14ac:dyDescent="0.3">
      <c r="A104">
        <v>101</v>
      </c>
      <c r="B104" t="s">
        <v>219</v>
      </c>
      <c r="C104">
        <v>0</v>
      </c>
      <c r="D104">
        <v>0</v>
      </c>
      <c r="E104" t="s">
        <v>212</v>
      </c>
      <c r="F104" t="s">
        <v>215</v>
      </c>
    </row>
    <row r="105" spans="1:6" x14ac:dyDescent="0.3">
      <c r="A105">
        <v>102</v>
      </c>
      <c r="B105" t="s">
        <v>219</v>
      </c>
      <c r="C105">
        <v>0</v>
      </c>
      <c r="D105">
        <v>0</v>
      </c>
      <c r="E105" t="s">
        <v>212</v>
      </c>
      <c r="F105" t="s">
        <v>215</v>
      </c>
    </row>
    <row r="106" spans="1:6" x14ac:dyDescent="0.3">
      <c r="A106">
        <v>103</v>
      </c>
      <c r="B106" t="s">
        <v>219</v>
      </c>
      <c r="C106">
        <v>0</v>
      </c>
      <c r="D106">
        <v>0</v>
      </c>
      <c r="E106" t="s">
        <v>212</v>
      </c>
      <c r="F106" t="s">
        <v>215</v>
      </c>
    </row>
    <row r="107" spans="1:6" x14ac:dyDescent="0.3">
      <c r="A107">
        <v>104</v>
      </c>
      <c r="B107" t="s">
        <v>219</v>
      </c>
      <c r="C107">
        <v>0</v>
      </c>
      <c r="D107">
        <v>0</v>
      </c>
      <c r="E107" t="s">
        <v>212</v>
      </c>
      <c r="F107" t="s">
        <v>215</v>
      </c>
    </row>
    <row r="108" spans="1:6" x14ac:dyDescent="0.3">
      <c r="A108">
        <v>105</v>
      </c>
      <c r="B108" t="s">
        <v>219</v>
      </c>
      <c r="C108">
        <v>0</v>
      </c>
      <c r="D108">
        <v>0</v>
      </c>
      <c r="E108" t="s">
        <v>212</v>
      </c>
      <c r="F108" t="s">
        <v>215</v>
      </c>
    </row>
    <row r="109" spans="1:6" x14ac:dyDescent="0.3">
      <c r="A109">
        <v>106</v>
      </c>
      <c r="B109" t="s">
        <v>219</v>
      </c>
      <c r="C109">
        <v>0</v>
      </c>
      <c r="D109">
        <v>0</v>
      </c>
      <c r="E109" t="s">
        <v>212</v>
      </c>
      <c r="F109" t="s">
        <v>215</v>
      </c>
    </row>
    <row r="110" spans="1:6" x14ac:dyDescent="0.3">
      <c r="A110">
        <v>107</v>
      </c>
      <c r="B110" t="s">
        <v>219</v>
      </c>
      <c r="C110">
        <v>0</v>
      </c>
      <c r="D110">
        <v>0</v>
      </c>
      <c r="E110" t="s">
        <v>212</v>
      </c>
      <c r="F110" t="s">
        <v>215</v>
      </c>
    </row>
    <row r="111" spans="1:6" x14ac:dyDescent="0.3">
      <c r="A111">
        <v>108</v>
      </c>
      <c r="B111" t="s">
        <v>219</v>
      </c>
      <c r="C111">
        <v>0</v>
      </c>
      <c r="D111">
        <v>0</v>
      </c>
      <c r="E111" t="s">
        <v>212</v>
      </c>
      <c r="F111" t="s">
        <v>215</v>
      </c>
    </row>
    <row r="112" spans="1:6" x14ac:dyDescent="0.3">
      <c r="A112">
        <v>109</v>
      </c>
      <c r="B112" t="s">
        <v>219</v>
      </c>
      <c r="C112">
        <v>0</v>
      </c>
      <c r="D112">
        <v>0</v>
      </c>
      <c r="E112" t="s">
        <v>212</v>
      </c>
      <c r="F112" t="s">
        <v>215</v>
      </c>
    </row>
    <row r="113" spans="1:6" x14ac:dyDescent="0.3">
      <c r="A113">
        <v>110</v>
      </c>
      <c r="B113" t="s">
        <v>219</v>
      </c>
      <c r="C113">
        <v>0</v>
      </c>
      <c r="D113">
        <v>0</v>
      </c>
      <c r="E113" t="s">
        <v>212</v>
      </c>
      <c r="F113" t="s">
        <v>215</v>
      </c>
    </row>
    <row r="114" spans="1:6" x14ac:dyDescent="0.3">
      <c r="A114">
        <v>111</v>
      </c>
      <c r="B114" t="s">
        <v>219</v>
      </c>
      <c r="C114">
        <v>0</v>
      </c>
      <c r="D114">
        <v>0</v>
      </c>
      <c r="E114" t="s">
        <v>212</v>
      </c>
      <c r="F114" t="s">
        <v>215</v>
      </c>
    </row>
    <row r="115" spans="1:6" x14ac:dyDescent="0.3">
      <c r="A115">
        <v>112</v>
      </c>
      <c r="B115" t="s">
        <v>219</v>
      </c>
      <c r="C115">
        <v>0</v>
      </c>
      <c r="D115">
        <v>0</v>
      </c>
      <c r="E115" t="s">
        <v>212</v>
      </c>
      <c r="F115" t="s">
        <v>215</v>
      </c>
    </row>
    <row r="116" spans="1:6" x14ac:dyDescent="0.3">
      <c r="A116">
        <v>113</v>
      </c>
      <c r="B116" t="s">
        <v>219</v>
      </c>
      <c r="C116">
        <v>0</v>
      </c>
      <c r="D116">
        <v>0</v>
      </c>
      <c r="E116" t="s">
        <v>212</v>
      </c>
      <c r="F116" t="s">
        <v>215</v>
      </c>
    </row>
    <row r="117" spans="1:6" x14ac:dyDescent="0.3">
      <c r="A117">
        <v>114</v>
      </c>
      <c r="B117" t="s">
        <v>219</v>
      </c>
      <c r="C117">
        <v>0</v>
      </c>
      <c r="D117">
        <v>0</v>
      </c>
      <c r="E117" t="s">
        <v>212</v>
      </c>
      <c r="F117" t="s">
        <v>215</v>
      </c>
    </row>
    <row r="118" spans="1:6" x14ac:dyDescent="0.3">
      <c r="A118">
        <v>115</v>
      </c>
      <c r="B118" t="s">
        <v>219</v>
      </c>
      <c r="C118">
        <v>0</v>
      </c>
      <c r="D118">
        <v>0</v>
      </c>
      <c r="E118" t="s">
        <v>212</v>
      </c>
      <c r="F118" t="s">
        <v>215</v>
      </c>
    </row>
    <row r="119" spans="1:6" x14ac:dyDescent="0.3">
      <c r="A119">
        <v>116</v>
      </c>
      <c r="B119" t="s">
        <v>219</v>
      </c>
      <c r="C119">
        <v>0</v>
      </c>
      <c r="D119">
        <v>0</v>
      </c>
      <c r="E119" t="s">
        <v>212</v>
      </c>
      <c r="F119" t="s">
        <v>215</v>
      </c>
    </row>
    <row r="120" spans="1:6" x14ac:dyDescent="0.3">
      <c r="A120">
        <v>117</v>
      </c>
      <c r="B120" t="s">
        <v>219</v>
      </c>
      <c r="C120">
        <v>0</v>
      </c>
      <c r="D120">
        <v>0</v>
      </c>
      <c r="E120" t="s">
        <v>212</v>
      </c>
      <c r="F120" t="s">
        <v>215</v>
      </c>
    </row>
    <row r="121" spans="1:6" x14ac:dyDescent="0.3">
      <c r="A121">
        <v>118</v>
      </c>
      <c r="B121" t="s">
        <v>219</v>
      </c>
      <c r="C121">
        <v>0</v>
      </c>
      <c r="D121">
        <v>0</v>
      </c>
      <c r="E121" t="s">
        <v>212</v>
      </c>
      <c r="F121" t="s">
        <v>215</v>
      </c>
    </row>
    <row r="122" spans="1:6" x14ac:dyDescent="0.3">
      <c r="A122">
        <v>119</v>
      </c>
      <c r="B122" t="s">
        <v>219</v>
      </c>
      <c r="C122">
        <v>0</v>
      </c>
      <c r="D122">
        <v>0</v>
      </c>
      <c r="E122" t="s">
        <v>212</v>
      </c>
      <c r="F122" t="s">
        <v>215</v>
      </c>
    </row>
    <row r="123" spans="1:6" x14ac:dyDescent="0.3">
      <c r="A123">
        <v>120</v>
      </c>
      <c r="B123" t="s">
        <v>219</v>
      </c>
      <c r="C123">
        <v>0</v>
      </c>
      <c r="D123">
        <v>0</v>
      </c>
      <c r="E123" t="s">
        <v>212</v>
      </c>
      <c r="F123" t="s">
        <v>215</v>
      </c>
    </row>
    <row r="124" spans="1:6" x14ac:dyDescent="0.3">
      <c r="A124">
        <v>121</v>
      </c>
      <c r="B124" t="s">
        <v>219</v>
      </c>
      <c r="C124">
        <v>0</v>
      </c>
      <c r="D124">
        <v>0</v>
      </c>
      <c r="E124" t="s">
        <v>212</v>
      </c>
      <c r="F124" t="s">
        <v>215</v>
      </c>
    </row>
    <row r="125" spans="1:6" x14ac:dyDescent="0.3">
      <c r="A125">
        <v>122</v>
      </c>
      <c r="B125" t="s">
        <v>219</v>
      </c>
      <c r="C125">
        <v>0</v>
      </c>
      <c r="D125">
        <v>0</v>
      </c>
      <c r="E125" t="s">
        <v>212</v>
      </c>
      <c r="F125" t="s">
        <v>215</v>
      </c>
    </row>
    <row r="126" spans="1:6" x14ac:dyDescent="0.3">
      <c r="A126">
        <v>123</v>
      </c>
      <c r="B126" t="s">
        <v>219</v>
      </c>
      <c r="C126">
        <v>0</v>
      </c>
      <c r="D126">
        <v>0</v>
      </c>
      <c r="E126" t="s">
        <v>212</v>
      </c>
      <c r="F126" t="s">
        <v>215</v>
      </c>
    </row>
    <row r="127" spans="1:6" x14ac:dyDescent="0.3">
      <c r="A127">
        <v>124</v>
      </c>
      <c r="B127" t="s">
        <v>219</v>
      </c>
      <c r="C127">
        <v>0</v>
      </c>
      <c r="D127">
        <v>0</v>
      </c>
      <c r="E127" t="s">
        <v>212</v>
      </c>
      <c r="F127" t="s">
        <v>215</v>
      </c>
    </row>
    <row r="128" spans="1:6" x14ac:dyDescent="0.3">
      <c r="A128">
        <v>125</v>
      </c>
      <c r="B128" t="s">
        <v>219</v>
      </c>
      <c r="C128">
        <v>0</v>
      </c>
      <c r="D128">
        <v>0</v>
      </c>
      <c r="E128" t="s">
        <v>212</v>
      </c>
      <c r="F128" t="s">
        <v>215</v>
      </c>
    </row>
    <row r="129" spans="1:6" x14ac:dyDescent="0.3">
      <c r="A129">
        <v>126</v>
      </c>
      <c r="B129" t="s">
        <v>219</v>
      </c>
      <c r="C129">
        <v>0</v>
      </c>
      <c r="D129">
        <v>0</v>
      </c>
      <c r="E129" t="s">
        <v>212</v>
      </c>
      <c r="F129" t="s">
        <v>215</v>
      </c>
    </row>
    <row r="130" spans="1:6" x14ac:dyDescent="0.3">
      <c r="A130">
        <v>127</v>
      </c>
      <c r="B130" t="s">
        <v>219</v>
      </c>
      <c r="C130">
        <v>0</v>
      </c>
      <c r="D130">
        <v>0</v>
      </c>
      <c r="E130" t="s">
        <v>212</v>
      </c>
      <c r="F130" t="s">
        <v>215</v>
      </c>
    </row>
    <row r="131" spans="1:6" x14ac:dyDescent="0.3">
      <c r="A131">
        <v>128</v>
      </c>
      <c r="B131" t="s">
        <v>219</v>
      </c>
      <c r="C131">
        <v>0</v>
      </c>
      <c r="D131">
        <v>0</v>
      </c>
      <c r="E131" t="s">
        <v>212</v>
      </c>
      <c r="F131" t="s">
        <v>215</v>
      </c>
    </row>
    <row r="132" spans="1:6" x14ac:dyDescent="0.3">
      <c r="A132">
        <v>129</v>
      </c>
      <c r="B132" t="s">
        <v>219</v>
      </c>
      <c r="C132">
        <v>0</v>
      </c>
      <c r="D132">
        <v>0</v>
      </c>
      <c r="E132" t="s">
        <v>212</v>
      </c>
      <c r="F132" t="s">
        <v>215</v>
      </c>
    </row>
    <row r="133" spans="1:6" x14ac:dyDescent="0.3">
      <c r="A133">
        <v>130</v>
      </c>
      <c r="B133" t="s">
        <v>219</v>
      </c>
      <c r="C133">
        <v>0</v>
      </c>
      <c r="D133">
        <v>0</v>
      </c>
      <c r="E133" t="s">
        <v>212</v>
      </c>
      <c r="F133" t="s">
        <v>215</v>
      </c>
    </row>
    <row r="134" spans="1:6" x14ac:dyDescent="0.3">
      <c r="A134">
        <v>131</v>
      </c>
      <c r="B134" t="s">
        <v>219</v>
      </c>
      <c r="C134">
        <v>0</v>
      </c>
      <c r="D134">
        <v>0</v>
      </c>
      <c r="E134" t="s">
        <v>212</v>
      </c>
      <c r="F134" t="s">
        <v>215</v>
      </c>
    </row>
    <row r="135" spans="1:6" x14ac:dyDescent="0.3">
      <c r="A135">
        <v>132</v>
      </c>
      <c r="B135" t="s">
        <v>219</v>
      </c>
      <c r="C135">
        <v>0</v>
      </c>
      <c r="D135">
        <v>0</v>
      </c>
      <c r="E135" t="s">
        <v>212</v>
      </c>
      <c r="F135" t="s">
        <v>215</v>
      </c>
    </row>
    <row r="136" spans="1:6" x14ac:dyDescent="0.3">
      <c r="A136">
        <v>133</v>
      </c>
      <c r="B136" t="s">
        <v>219</v>
      </c>
      <c r="C136">
        <v>0</v>
      </c>
      <c r="D136">
        <v>0</v>
      </c>
      <c r="E136" t="s">
        <v>212</v>
      </c>
      <c r="F136" t="s">
        <v>215</v>
      </c>
    </row>
    <row r="137" spans="1:6" x14ac:dyDescent="0.3">
      <c r="A137">
        <v>134</v>
      </c>
      <c r="B137" t="s">
        <v>219</v>
      </c>
      <c r="C137">
        <v>0</v>
      </c>
      <c r="D137">
        <v>0</v>
      </c>
      <c r="E137" t="s">
        <v>212</v>
      </c>
      <c r="F137" t="s">
        <v>215</v>
      </c>
    </row>
    <row r="138" spans="1:6" x14ac:dyDescent="0.3">
      <c r="A138">
        <v>135</v>
      </c>
      <c r="B138" t="s">
        <v>219</v>
      </c>
      <c r="C138">
        <v>0</v>
      </c>
      <c r="D138">
        <v>0</v>
      </c>
      <c r="E138" t="s">
        <v>212</v>
      </c>
      <c r="F138" t="s">
        <v>215</v>
      </c>
    </row>
    <row r="139" spans="1:6" x14ac:dyDescent="0.3">
      <c r="A139">
        <v>136</v>
      </c>
      <c r="B139" t="s">
        <v>219</v>
      </c>
      <c r="C139">
        <v>0</v>
      </c>
      <c r="D139">
        <v>0</v>
      </c>
      <c r="E139" t="s">
        <v>212</v>
      </c>
      <c r="F139" t="s">
        <v>215</v>
      </c>
    </row>
    <row r="140" spans="1:6" x14ac:dyDescent="0.3">
      <c r="A140">
        <v>137</v>
      </c>
      <c r="B140" t="s">
        <v>219</v>
      </c>
      <c r="C140">
        <v>0</v>
      </c>
      <c r="D140">
        <v>0</v>
      </c>
      <c r="E140" t="s">
        <v>212</v>
      </c>
      <c r="F140" t="s">
        <v>215</v>
      </c>
    </row>
    <row r="141" spans="1:6" x14ac:dyDescent="0.3">
      <c r="A141">
        <v>138</v>
      </c>
      <c r="B141" t="s">
        <v>219</v>
      </c>
      <c r="C141">
        <v>0</v>
      </c>
      <c r="D141">
        <v>0</v>
      </c>
      <c r="E141" t="s">
        <v>212</v>
      </c>
      <c r="F141" t="s">
        <v>215</v>
      </c>
    </row>
    <row r="142" spans="1:6" x14ac:dyDescent="0.3">
      <c r="A142">
        <v>139</v>
      </c>
      <c r="B142" t="s">
        <v>219</v>
      </c>
      <c r="C142">
        <v>0</v>
      </c>
      <c r="D142">
        <v>0</v>
      </c>
      <c r="E142" t="s">
        <v>212</v>
      </c>
      <c r="F142" t="s">
        <v>215</v>
      </c>
    </row>
    <row r="143" spans="1:6" x14ac:dyDescent="0.3">
      <c r="A143">
        <v>140</v>
      </c>
      <c r="B143" t="s">
        <v>219</v>
      </c>
      <c r="C143">
        <v>0</v>
      </c>
      <c r="D143">
        <v>0</v>
      </c>
      <c r="E143" t="s">
        <v>212</v>
      </c>
      <c r="F143" t="s">
        <v>215</v>
      </c>
    </row>
    <row r="144" spans="1:6" x14ac:dyDescent="0.3">
      <c r="A144">
        <v>141</v>
      </c>
      <c r="B144" t="s">
        <v>219</v>
      </c>
      <c r="C144">
        <v>0</v>
      </c>
      <c r="D144">
        <v>0</v>
      </c>
      <c r="E144" t="s">
        <v>212</v>
      </c>
      <c r="F144" t="s">
        <v>215</v>
      </c>
    </row>
    <row r="145" spans="1:6" x14ac:dyDescent="0.3">
      <c r="A145">
        <v>142</v>
      </c>
      <c r="B145" t="s">
        <v>219</v>
      </c>
      <c r="C145">
        <v>0</v>
      </c>
      <c r="D145">
        <v>0</v>
      </c>
      <c r="E145" t="s">
        <v>212</v>
      </c>
      <c r="F145" t="s">
        <v>215</v>
      </c>
    </row>
    <row r="146" spans="1:6" x14ac:dyDescent="0.3">
      <c r="A146">
        <v>143</v>
      </c>
      <c r="B146" t="s">
        <v>219</v>
      </c>
      <c r="C146">
        <v>0</v>
      </c>
      <c r="D146">
        <v>0</v>
      </c>
      <c r="E146" t="s">
        <v>212</v>
      </c>
      <c r="F146" t="s">
        <v>215</v>
      </c>
    </row>
    <row r="147" spans="1:6" x14ac:dyDescent="0.3">
      <c r="A147">
        <v>144</v>
      </c>
      <c r="B147" t="s">
        <v>219</v>
      </c>
      <c r="C147">
        <v>0</v>
      </c>
      <c r="D147">
        <v>0</v>
      </c>
      <c r="E147" t="s">
        <v>212</v>
      </c>
      <c r="F147" t="s">
        <v>215</v>
      </c>
    </row>
    <row r="148" spans="1:6" x14ac:dyDescent="0.3">
      <c r="A148">
        <v>145</v>
      </c>
      <c r="B148" t="s">
        <v>219</v>
      </c>
      <c r="C148">
        <v>0</v>
      </c>
      <c r="D148">
        <v>0</v>
      </c>
      <c r="E148" t="s">
        <v>212</v>
      </c>
      <c r="F148" t="s">
        <v>215</v>
      </c>
    </row>
    <row r="149" spans="1:6" x14ac:dyDescent="0.3">
      <c r="A149">
        <v>146</v>
      </c>
      <c r="B149" t="s">
        <v>219</v>
      </c>
      <c r="C149">
        <v>0</v>
      </c>
      <c r="D149">
        <v>0</v>
      </c>
      <c r="E149" t="s">
        <v>212</v>
      </c>
      <c r="F149" t="s">
        <v>215</v>
      </c>
    </row>
    <row r="150" spans="1:6" x14ac:dyDescent="0.3">
      <c r="A150">
        <v>147</v>
      </c>
      <c r="B150" t="s">
        <v>219</v>
      </c>
      <c r="C150">
        <v>0</v>
      </c>
      <c r="D150">
        <v>0</v>
      </c>
      <c r="E150" t="s">
        <v>212</v>
      </c>
      <c r="F150" t="s">
        <v>215</v>
      </c>
    </row>
    <row r="151" spans="1:6" x14ac:dyDescent="0.3">
      <c r="A151">
        <v>148</v>
      </c>
      <c r="B151" t="s">
        <v>219</v>
      </c>
      <c r="C151">
        <v>0</v>
      </c>
      <c r="D151">
        <v>0</v>
      </c>
      <c r="E151" t="s">
        <v>212</v>
      </c>
      <c r="F151" t="s">
        <v>215</v>
      </c>
    </row>
    <row r="152" spans="1:6" x14ac:dyDescent="0.3">
      <c r="A152">
        <v>149</v>
      </c>
      <c r="B152" t="s">
        <v>219</v>
      </c>
      <c r="C152">
        <v>0</v>
      </c>
      <c r="D152">
        <v>0</v>
      </c>
      <c r="E152" t="s">
        <v>212</v>
      </c>
      <c r="F152" t="s">
        <v>215</v>
      </c>
    </row>
    <row r="153" spans="1:6" x14ac:dyDescent="0.3">
      <c r="A153">
        <v>150</v>
      </c>
      <c r="B153" t="s">
        <v>219</v>
      </c>
      <c r="C153">
        <v>0</v>
      </c>
      <c r="D153">
        <v>0</v>
      </c>
      <c r="E153" t="s">
        <v>212</v>
      </c>
      <c r="F153" t="s">
        <v>215</v>
      </c>
    </row>
    <row r="154" spans="1:6" x14ac:dyDescent="0.3">
      <c r="A154">
        <v>151</v>
      </c>
      <c r="B154" t="s">
        <v>219</v>
      </c>
      <c r="C154">
        <v>0</v>
      </c>
      <c r="D154">
        <v>0</v>
      </c>
      <c r="E154" t="s">
        <v>212</v>
      </c>
      <c r="F154" t="s">
        <v>215</v>
      </c>
    </row>
    <row r="155" spans="1:6" x14ac:dyDescent="0.3">
      <c r="A155">
        <v>152</v>
      </c>
      <c r="B155" t="s">
        <v>219</v>
      </c>
      <c r="C155">
        <v>0</v>
      </c>
      <c r="D155">
        <v>0</v>
      </c>
      <c r="E155" t="s">
        <v>212</v>
      </c>
      <c r="F155" t="s">
        <v>215</v>
      </c>
    </row>
    <row r="156" spans="1:6" x14ac:dyDescent="0.3">
      <c r="A156">
        <v>153</v>
      </c>
      <c r="B156" t="s">
        <v>219</v>
      </c>
      <c r="C156">
        <v>0</v>
      </c>
      <c r="D156">
        <v>0</v>
      </c>
      <c r="E156" t="s">
        <v>212</v>
      </c>
      <c r="F156" t="s">
        <v>215</v>
      </c>
    </row>
    <row r="157" spans="1:6" x14ac:dyDescent="0.3">
      <c r="A157">
        <v>154</v>
      </c>
      <c r="B157" t="s">
        <v>219</v>
      </c>
      <c r="C157">
        <v>0</v>
      </c>
      <c r="D157">
        <v>0</v>
      </c>
      <c r="E157" t="s">
        <v>212</v>
      </c>
      <c r="F157" t="s">
        <v>215</v>
      </c>
    </row>
    <row r="158" spans="1:6" x14ac:dyDescent="0.3">
      <c r="A158">
        <v>155</v>
      </c>
      <c r="B158" t="s">
        <v>219</v>
      </c>
      <c r="C158">
        <v>0</v>
      </c>
      <c r="D158">
        <v>0</v>
      </c>
      <c r="E158" t="s">
        <v>212</v>
      </c>
      <c r="F158" t="s">
        <v>215</v>
      </c>
    </row>
    <row r="159" spans="1:6" x14ac:dyDescent="0.3">
      <c r="A159">
        <v>156</v>
      </c>
      <c r="B159" t="s">
        <v>219</v>
      </c>
      <c r="C159">
        <v>0</v>
      </c>
      <c r="D159">
        <v>0</v>
      </c>
      <c r="E159" t="s">
        <v>212</v>
      </c>
      <c r="F159" t="s">
        <v>215</v>
      </c>
    </row>
    <row r="160" spans="1:6" x14ac:dyDescent="0.3">
      <c r="A160">
        <v>157</v>
      </c>
      <c r="B160" t="s">
        <v>219</v>
      </c>
      <c r="C160">
        <v>0</v>
      </c>
      <c r="D160">
        <v>0</v>
      </c>
      <c r="E160" t="s">
        <v>212</v>
      </c>
      <c r="F160" t="s">
        <v>215</v>
      </c>
    </row>
    <row r="161" spans="1:6" x14ac:dyDescent="0.3">
      <c r="A161">
        <v>158</v>
      </c>
      <c r="B161" t="s">
        <v>219</v>
      </c>
      <c r="C161">
        <v>0</v>
      </c>
      <c r="D161">
        <v>0</v>
      </c>
      <c r="E161" t="s">
        <v>212</v>
      </c>
      <c r="F161" t="s">
        <v>215</v>
      </c>
    </row>
    <row r="162" spans="1:6" x14ac:dyDescent="0.3">
      <c r="A162">
        <v>159</v>
      </c>
      <c r="B162" t="s">
        <v>219</v>
      </c>
      <c r="C162">
        <v>0</v>
      </c>
      <c r="D162">
        <v>0</v>
      </c>
      <c r="E162" t="s">
        <v>212</v>
      </c>
      <c r="F162" t="s">
        <v>215</v>
      </c>
    </row>
    <row r="163" spans="1:6" x14ac:dyDescent="0.3">
      <c r="A163">
        <v>160</v>
      </c>
      <c r="B163" t="s">
        <v>219</v>
      </c>
      <c r="C163">
        <v>0</v>
      </c>
      <c r="D163">
        <v>0</v>
      </c>
      <c r="E163" t="s">
        <v>212</v>
      </c>
      <c r="F163" t="s">
        <v>215</v>
      </c>
    </row>
    <row r="164" spans="1:6" x14ac:dyDescent="0.3">
      <c r="A164">
        <v>161</v>
      </c>
      <c r="B164" t="s">
        <v>219</v>
      </c>
      <c r="C164">
        <v>0</v>
      </c>
      <c r="D164">
        <v>0</v>
      </c>
      <c r="E164" t="s">
        <v>212</v>
      </c>
      <c r="F164" t="s">
        <v>215</v>
      </c>
    </row>
    <row r="165" spans="1:6" x14ac:dyDescent="0.3">
      <c r="A165">
        <v>162</v>
      </c>
      <c r="B165" t="s">
        <v>219</v>
      </c>
      <c r="C165">
        <v>0</v>
      </c>
      <c r="D165">
        <v>0</v>
      </c>
      <c r="E165" t="s">
        <v>212</v>
      </c>
      <c r="F165" t="s">
        <v>215</v>
      </c>
    </row>
    <row r="166" spans="1:6" x14ac:dyDescent="0.3">
      <c r="A166">
        <v>163</v>
      </c>
      <c r="B166" t="s">
        <v>219</v>
      </c>
      <c r="C166">
        <v>0</v>
      </c>
      <c r="D166">
        <v>0</v>
      </c>
      <c r="E166" t="s">
        <v>212</v>
      </c>
      <c r="F166" t="s">
        <v>215</v>
      </c>
    </row>
    <row r="167" spans="1:6" x14ac:dyDescent="0.3">
      <c r="A167">
        <v>164</v>
      </c>
      <c r="B167" t="s">
        <v>219</v>
      </c>
      <c r="C167">
        <v>0</v>
      </c>
      <c r="D167">
        <v>0</v>
      </c>
      <c r="E167" t="s">
        <v>212</v>
      </c>
      <c r="F167" t="s">
        <v>215</v>
      </c>
    </row>
    <row r="168" spans="1:6" x14ac:dyDescent="0.3">
      <c r="A168">
        <v>165</v>
      </c>
      <c r="B168" t="s">
        <v>219</v>
      </c>
      <c r="C168">
        <v>0</v>
      </c>
      <c r="D168">
        <v>0</v>
      </c>
      <c r="E168" t="s">
        <v>212</v>
      </c>
      <c r="F168" t="s">
        <v>215</v>
      </c>
    </row>
    <row r="169" spans="1:6" x14ac:dyDescent="0.3">
      <c r="A169">
        <v>166</v>
      </c>
      <c r="B169" t="s">
        <v>219</v>
      </c>
      <c r="C169">
        <v>0</v>
      </c>
      <c r="D169">
        <v>0</v>
      </c>
      <c r="E169" t="s">
        <v>212</v>
      </c>
      <c r="F169" t="s">
        <v>215</v>
      </c>
    </row>
    <row r="170" spans="1:6" x14ac:dyDescent="0.3">
      <c r="A170">
        <v>167</v>
      </c>
      <c r="B170" t="s">
        <v>219</v>
      </c>
      <c r="C170">
        <v>0</v>
      </c>
      <c r="D170">
        <v>0</v>
      </c>
      <c r="E170" t="s">
        <v>212</v>
      </c>
      <c r="F170" t="s">
        <v>215</v>
      </c>
    </row>
    <row r="171" spans="1:6" x14ac:dyDescent="0.3">
      <c r="A171">
        <v>168</v>
      </c>
      <c r="B171" t="s">
        <v>219</v>
      </c>
      <c r="C171">
        <v>0</v>
      </c>
      <c r="D171">
        <v>0</v>
      </c>
      <c r="E171" t="s">
        <v>212</v>
      </c>
      <c r="F171" t="s">
        <v>215</v>
      </c>
    </row>
    <row r="172" spans="1:6" x14ac:dyDescent="0.3">
      <c r="A172">
        <v>169</v>
      </c>
      <c r="B172" t="s">
        <v>219</v>
      </c>
      <c r="C172">
        <v>0</v>
      </c>
      <c r="D172">
        <v>0</v>
      </c>
      <c r="E172" t="s">
        <v>212</v>
      </c>
      <c r="F172" t="s">
        <v>215</v>
      </c>
    </row>
    <row r="173" spans="1:6" x14ac:dyDescent="0.3">
      <c r="A173">
        <v>170</v>
      </c>
      <c r="B173" t="s">
        <v>219</v>
      </c>
      <c r="C173">
        <v>0</v>
      </c>
      <c r="D173">
        <v>0</v>
      </c>
      <c r="E173" t="s">
        <v>212</v>
      </c>
      <c r="F173" t="s">
        <v>215</v>
      </c>
    </row>
    <row r="174" spans="1:6" x14ac:dyDescent="0.3">
      <c r="A174">
        <v>171</v>
      </c>
      <c r="B174" t="s">
        <v>219</v>
      </c>
      <c r="C174">
        <v>0</v>
      </c>
      <c r="D174">
        <v>0</v>
      </c>
      <c r="E174" t="s">
        <v>212</v>
      </c>
      <c r="F174" t="s">
        <v>215</v>
      </c>
    </row>
    <row r="175" spans="1:6" x14ac:dyDescent="0.3">
      <c r="A175">
        <v>172</v>
      </c>
      <c r="B175" t="s">
        <v>219</v>
      </c>
      <c r="C175">
        <v>0</v>
      </c>
      <c r="D175">
        <v>0</v>
      </c>
      <c r="E175" t="s">
        <v>212</v>
      </c>
      <c r="F175" t="s">
        <v>215</v>
      </c>
    </row>
    <row r="176" spans="1:6" x14ac:dyDescent="0.3">
      <c r="A176">
        <v>173</v>
      </c>
      <c r="B176" t="s">
        <v>219</v>
      </c>
      <c r="C176">
        <v>0</v>
      </c>
      <c r="D176">
        <v>0</v>
      </c>
      <c r="E176" t="s">
        <v>212</v>
      </c>
      <c r="F176" t="s">
        <v>215</v>
      </c>
    </row>
    <row r="177" spans="1:6" x14ac:dyDescent="0.3">
      <c r="A177">
        <v>174</v>
      </c>
      <c r="B177" t="s">
        <v>219</v>
      </c>
      <c r="C177">
        <v>0</v>
      </c>
      <c r="D177">
        <v>0</v>
      </c>
      <c r="E177" t="s">
        <v>212</v>
      </c>
      <c r="F177" t="s">
        <v>215</v>
      </c>
    </row>
    <row r="178" spans="1:6" x14ac:dyDescent="0.3">
      <c r="A178">
        <v>175</v>
      </c>
      <c r="B178" t="s">
        <v>219</v>
      </c>
      <c r="C178">
        <v>0</v>
      </c>
      <c r="D178">
        <v>0</v>
      </c>
      <c r="E178" t="s">
        <v>212</v>
      </c>
      <c r="F178" t="s">
        <v>215</v>
      </c>
    </row>
    <row r="179" spans="1:6" x14ac:dyDescent="0.3">
      <c r="A179">
        <v>176</v>
      </c>
      <c r="B179" t="s">
        <v>219</v>
      </c>
      <c r="C179">
        <v>0</v>
      </c>
      <c r="D179">
        <v>0</v>
      </c>
      <c r="E179" t="s">
        <v>212</v>
      </c>
      <c r="F179" t="s">
        <v>215</v>
      </c>
    </row>
    <row r="180" spans="1:6" x14ac:dyDescent="0.3">
      <c r="A180">
        <v>177</v>
      </c>
      <c r="B180" t="s">
        <v>219</v>
      </c>
      <c r="C180">
        <v>0</v>
      </c>
      <c r="D180">
        <v>0</v>
      </c>
      <c r="E180" t="s">
        <v>212</v>
      </c>
      <c r="F180" t="s">
        <v>215</v>
      </c>
    </row>
    <row r="181" spans="1:6" x14ac:dyDescent="0.3">
      <c r="A181">
        <v>178</v>
      </c>
      <c r="B181" t="s">
        <v>219</v>
      </c>
      <c r="C181">
        <v>0</v>
      </c>
      <c r="D181">
        <v>0</v>
      </c>
      <c r="E181" t="s">
        <v>212</v>
      </c>
      <c r="F181" t="s">
        <v>215</v>
      </c>
    </row>
    <row r="182" spans="1:6" x14ac:dyDescent="0.3">
      <c r="A182">
        <v>179</v>
      </c>
      <c r="B182" t="s">
        <v>219</v>
      </c>
      <c r="C182">
        <v>0</v>
      </c>
      <c r="D182">
        <v>0</v>
      </c>
      <c r="E182" t="s">
        <v>212</v>
      </c>
      <c r="F182" t="s">
        <v>215</v>
      </c>
    </row>
    <row r="183" spans="1:6" x14ac:dyDescent="0.3">
      <c r="A183">
        <v>180</v>
      </c>
      <c r="B183" t="s">
        <v>219</v>
      </c>
      <c r="C183">
        <v>0</v>
      </c>
      <c r="D183">
        <v>0</v>
      </c>
      <c r="E183" t="s">
        <v>212</v>
      </c>
      <c r="F183" t="s">
        <v>215</v>
      </c>
    </row>
    <row r="184" spans="1:6" x14ac:dyDescent="0.3">
      <c r="A184">
        <v>181</v>
      </c>
      <c r="B184" t="s">
        <v>219</v>
      </c>
      <c r="C184">
        <v>0</v>
      </c>
      <c r="D184">
        <v>0</v>
      </c>
      <c r="E184" t="s">
        <v>212</v>
      </c>
      <c r="F184" t="s">
        <v>215</v>
      </c>
    </row>
    <row r="185" spans="1:6" x14ac:dyDescent="0.3">
      <c r="A185">
        <v>182</v>
      </c>
      <c r="B185" t="s">
        <v>219</v>
      </c>
      <c r="C185">
        <v>0</v>
      </c>
      <c r="D185">
        <v>0</v>
      </c>
      <c r="E185" t="s">
        <v>212</v>
      </c>
      <c r="F185" t="s">
        <v>215</v>
      </c>
    </row>
    <row r="186" spans="1:6" x14ac:dyDescent="0.3">
      <c r="A186">
        <v>183</v>
      </c>
      <c r="B186" t="s">
        <v>219</v>
      </c>
      <c r="C186">
        <v>0</v>
      </c>
      <c r="D186">
        <v>0</v>
      </c>
      <c r="E186" t="s">
        <v>212</v>
      </c>
      <c r="F186" t="s">
        <v>215</v>
      </c>
    </row>
    <row r="187" spans="1:6" x14ac:dyDescent="0.3">
      <c r="A187">
        <v>184</v>
      </c>
      <c r="B187" t="s">
        <v>219</v>
      </c>
      <c r="C187">
        <v>0</v>
      </c>
      <c r="D187">
        <v>0</v>
      </c>
      <c r="E187" t="s">
        <v>212</v>
      </c>
      <c r="F187" t="s">
        <v>215</v>
      </c>
    </row>
    <row r="188" spans="1:6" x14ac:dyDescent="0.3">
      <c r="A188">
        <v>185</v>
      </c>
      <c r="B188" t="s">
        <v>219</v>
      </c>
      <c r="C188">
        <v>0</v>
      </c>
      <c r="D188">
        <v>0</v>
      </c>
      <c r="E188" t="s">
        <v>212</v>
      </c>
      <c r="F188" t="s">
        <v>215</v>
      </c>
    </row>
    <row r="189" spans="1:6" x14ac:dyDescent="0.3">
      <c r="A189">
        <v>186</v>
      </c>
      <c r="B189" t="s">
        <v>219</v>
      </c>
      <c r="C189">
        <v>0</v>
      </c>
      <c r="D189">
        <v>0</v>
      </c>
      <c r="E189" t="s">
        <v>212</v>
      </c>
      <c r="F189" t="s">
        <v>215</v>
      </c>
    </row>
    <row r="190" spans="1:6" x14ac:dyDescent="0.3">
      <c r="A190">
        <v>187</v>
      </c>
      <c r="B190" t="s">
        <v>219</v>
      </c>
      <c r="C190">
        <v>0</v>
      </c>
      <c r="D190">
        <v>0</v>
      </c>
      <c r="E190" t="s">
        <v>212</v>
      </c>
      <c r="F190" t="s">
        <v>215</v>
      </c>
    </row>
    <row r="191" spans="1:6" x14ac:dyDescent="0.3">
      <c r="A191">
        <v>188</v>
      </c>
      <c r="B191" t="s">
        <v>219</v>
      </c>
      <c r="C191">
        <v>0</v>
      </c>
      <c r="D191">
        <v>0</v>
      </c>
      <c r="E191" t="s">
        <v>212</v>
      </c>
      <c r="F191" t="s">
        <v>215</v>
      </c>
    </row>
    <row r="192" spans="1:6" x14ac:dyDescent="0.3">
      <c r="A192">
        <v>189</v>
      </c>
      <c r="B192" t="s">
        <v>219</v>
      </c>
      <c r="C192">
        <v>0</v>
      </c>
      <c r="D192">
        <v>0</v>
      </c>
      <c r="E192" t="s">
        <v>212</v>
      </c>
      <c r="F192" t="s">
        <v>215</v>
      </c>
    </row>
    <row r="193" spans="1:6" x14ac:dyDescent="0.3">
      <c r="A193">
        <v>190</v>
      </c>
      <c r="B193" t="s">
        <v>219</v>
      </c>
      <c r="C193">
        <v>0</v>
      </c>
      <c r="D193">
        <v>0</v>
      </c>
      <c r="E193" t="s">
        <v>212</v>
      </c>
      <c r="F193" t="s">
        <v>215</v>
      </c>
    </row>
    <row r="194" spans="1:6" x14ac:dyDescent="0.3">
      <c r="A194">
        <v>191</v>
      </c>
      <c r="B194" t="s">
        <v>219</v>
      </c>
      <c r="C194">
        <v>0</v>
      </c>
      <c r="D194">
        <v>0</v>
      </c>
      <c r="E194" t="s">
        <v>212</v>
      </c>
      <c r="F194" t="s">
        <v>215</v>
      </c>
    </row>
    <row r="195" spans="1:6" x14ac:dyDescent="0.3">
      <c r="A195">
        <v>192</v>
      </c>
      <c r="B195" t="s">
        <v>219</v>
      </c>
      <c r="C195">
        <v>0</v>
      </c>
      <c r="D195">
        <v>0</v>
      </c>
      <c r="E195" t="s">
        <v>212</v>
      </c>
      <c r="F195" t="s">
        <v>215</v>
      </c>
    </row>
    <row r="196" spans="1:6" x14ac:dyDescent="0.3">
      <c r="A196">
        <v>193</v>
      </c>
      <c r="B196" t="s">
        <v>219</v>
      </c>
      <c r="C196">
        <v>0</v>
      </c>
      <c r="D196">
        <v>0</v>
      </c>
      <c r="E196" t="s">
        <v>212</v>
      </c>
      <c r="F196" t="s">
        <v>215</v>
      </c>
    </row>
    <row r="197" spans="1:6" x14ac:dyDescent="0.3">
      <c r="A197">
        <v>194</v>
      </c>
      <c r="B197" t="s">
        <v>219</v>
      </c>
      <c r="C197">
        <v>0</v>
      </c>
      <c r="D197">
        <v>0</v>
      </c>
      <c r="E197" t="s">
        <v>212</v>
      </c>
      <c r="F197" t="s">
        <v>215</v>
      </c>
    </row>
    <row r="198" spans="1:6" x14ac:dyDescent="0.3">
      <c r="A198">
        <v>195</v>
      </c>
      <c r="B198" t="s">
        <v>219</v>
      </c>
      <c r="C198">
        <v>0</v>
      </c>
      <c r="D198">
        <v>0</v>
      </c>
      <c r="E198" t="s">
        <v>212</v>
      </c>
      <c r="F198" t="s">
        <v>215</v>
      </c>
    </row>
    <row r="199" spans="1:6" x14ac:dyDescent="0.3">
      <c r="A199">
        <v>196</v>
      </c>
      <c r="B199" t="s">
        <v>219</v>
      </c>
      <c r="C199">
        <v>0</v>
      </c>
      <c r="D199">
        <v>0</v>
      </c>
      <c r="E199" t="s">
        <v>212</v>
      </c>
      <c r="F199" t="s">
        <v>215</v>
      </c>
    </row>
    <row r="200" spans="1:6" x14ac:dyDescent="0.3">
      <c r="A200">
        <v>197</v>
      </c>
      <c r="B200" t="s">
        <v>219</v>
      </c>
      <c r="C200">
        <v>0</v>
      </c>
      <c r="D200">
        <v>0</v>
      </c>
      <c r="E200" t="s">
        <v>212</v>
      </c>
      <c r="F200" t="s">
        <v>215</v>
      </c>
    </row>
    <row r="201" spans="1:6" x14ac:dyDescent="0.3">
      <c r="A201">
        <v>198</v>
      </c>
      <c r="B201" t="s">
        <v>219</v>
      </c>
      <c r="C201">
        <v>0</v>
      </c>
      <c r="D201">
        <v>0</v>
      </c>
      <c r="E201" t="s">
        <v>212</v>
      </c>
      <c r="F201" t="s">
        <v>215</v>
      </c>
    </row>
    <row r="202" spans="1:6" x14ac:dyDescent="0.3">
      <c r="A202">
        <v>199</v>
      </c>
      <c r="B202" t="s">
        <v>219</v>
      </c>
      <c r="C202">
        <v>0</v>
      </c>
      <c r="D202">
        <v>0</v>
      </c>
      <c r="E202" t="s">
        <v>212</v>
      </c>
      <c r="F202" t="s">
        <v>215</v>
      </c>
    </row>
    <row r="203" spans="1:6" x14ac:dyDescent="0.3">
      <c r="A203">
        <v>200</v>
      </c>
      <c r="B203" t="s">
        <v>219</v>
      </c>
      <c r="C203">
        <v>0</v>
      </c>
      <c r="D203">
        <v>0</v>
      </c>
      <c r="E203" t="s">
        <v>212</v>
      </c>
      <c r="F203" t="s">
        <v>215</v>
      </c>
    </row>
    <row r="204" spans="1:6" x14ac:dyDescent="0.3">
      <c r="A204">
        <v>201</v>
      </c>
      <c r="B204" t="s">
        <v>219</v>
      </c>
      <c r="C204">
        <v>0</v>
      </c>
      <c r="D204">
        <v>0</v>
      </c>
      <c r="E204" t="s">
        <v>212</v>
      </c>
      <c r="F204" t="s">
        <v>215</v>
      </c>
    </row>
    <row r="205" spans="1:6" x14ac:dyDescent="0.3">
      <c r="A205">
        <v>202</v>
      </c>
      <c r="B205" t="s">
        <v>219</v>
      </c>
      <c r="C205">
        <v>0</v>
      </c>
      <c r="D205">
        <v>0</v>
      </c>
      <c r="E205" t="s">
        <v>212</v>
      </c>
      <c r="F205" t="s">
        <v>215</v>
      </c>
    </row>
    <row r="206" spans="1:6" x14ac:dyDescent="0.3">
      <c r="A206">
        <v>203</v>
      </c>
      <c r="B206" t="s">
        <v>219</v>
      </c>
      <c r="C206">
        <v>0</v>
      </c>
      <c r="D206">
        <v>0</v>
      </c>
      <c r="E206" t="s">
        <v>212</v>
      </c>
      <c r="F206" t="s">
        <v>215</v>
      </c>
    </row>
    <row r="207" spans="1:6" x14ac:dyDescent="0.3">
      <c r="A207">
        <v>204</v>
      </c>
      <c r="B207" t="s">
        <v>219</v>
      </c>
      <c r="C207">
        <v>0</v>
      </c>
      <c r="D207">
        <v>0</v>
      </c>
      <c r="E207" t="s">
        <v>212</v>
      </c>
      <c r="F207" t="s">
        <v>215</v>
      </c>
    </row>
    <row r="208" spans="1:6" x14ac:dyDescent="0.3">
      <c r="A208">
        <v>205</v>
      </c>
      <c r="B208" t="s">
        <v>219</v>
      </c>
      <c r="C208">
        <v>0</v>
      </c>
      <c r="D208">
        <v>0</v>
      </c>
      <c r="E208" t="s">
        <v>212</v>
      </c>
      <c r="F208" t="s">
        <v>215</v>
      </c>
    </row>
    <row r="209" spans="1:6" x14ac:dyDescent="0.3">
      <c r="A209">
        <v>206</v>
      </c>
      <c r="B209" t="s">
        <v>219</v>
      </c>
      <c r="C209">
        <v>0</v>
      </c>
      <c r="D209">
        <v>0</v>
      </c>
      <c r="E209" t="s">
        <v>212</v>
      </c>
      <c r="F209" t="s">
        <v>215</v>
      </c>
    </row>
    <row r="210" spans="1:6" x14ac:dyDescent="0.3">
      <c r="A210">
        <v>207</v>
      </c>
      <c r="B210" t="s">
        <v>219</v>
      </c>
      <c r="C210">
        <v>0</v>
      </c>
      <c r="D210">
        <v>0</v>
      </c>
      <c r="E210" t="s">
        <v>212</v>
      </c>
      <c r="F210" t="s">
        <v>215</v>
      </c>
    </row>
    <row r="211" spans="1:6" x14ac:dyDescent="0.3">
      <c r="A211">
        <v>208</v>
      </c>
      <c r="B211" t="s">
        <v>219</v>
      </c>
      <c r="C211">
        <v>0</v>
      </c>
      <c r="D211">
        <v>0</v>
      </c>
      <c r="E211" t="s">
        <v>212</v>
      </c>
      <c r="F211" t="s">
        <v>215</v>
      </c>
    </row>
    <row r="212" spans="1:6" x14ac:dyDescent="0.3">
      <c r="A212">
        <v>209</v>
      </c>
      <c r="B212" t="s">
        <v>219</v>
      </c>
      <c r="C212">
        <v>0</v>
      </c>
      <c r="D212">
        <v>0</v>
      </c>
      <c r="E212" t="s">
        <v>212</v>
      </c>
      <c r="F212" t="s">
        <v>215</v>
      </c>
    </row>
    <row r="213" spans="1:6" x14ac:dyDescent="0.3">
      <c r="A213">
        <v>210</v>
      </c>
      <c r="B213" t="s">
        <v>219</v>
      </c>
      <c r="C213">
        <v>0</v>
      </c>
      <c r="D213">
        <v>0</v>
      </c>
      <c r="E213" t="s">
        <v>212</v>
      </c>
      <c r="F213" t="s">
        <v>215</v>
      </c>
    </row>
    <row r="214" spans="1:6" x14ac:dyDescent="0.3">
      <c r="A214">
        <v>211</v>
      </c>
      <c r="B214" t="s">
        <v>219</v>
      </c>
      <c r="C214">
        <v>0</v>
      </c>
      <c r="D214">
        <v>0</v>
      </c>
      <c r="E214" t="s">
        <v>212</v>
      </c>
      <c r="F214" t="s">
        <v>215</v>
      </c>
    </row>
    <row r="215" spans="1:6" x14ac:dyDescent="0.3">
      <c r="A215">
        <v>212</v>
      </c>
      <c r="B215" t="s">
        <v>219</v>
      </c>
      <c r="C215">
        <v>0</v>
      </c>
      <c r="D215">
        <v>0</v>
      </c>
      <c r="E215" t="s">
        <v>212</v>
      </c>
      <c r="F215" t="s">
        <v>215</v>
      </c>
    </row>
    <row r="216" spans="1:6" x14ac:dyDescent="0.3">
      <c r="A216">
        <v>213</v>
      </c>
      <c r="B216" t="s">
        <v>219</v>
      </c>
      <c r="C216">
        <v>0</v>
      </c>
      <c r="D216">
        <v>0</v>
      </c>
      <c r="E216" t="s">
        <v>212</v>
      </c>
      <c r="F216" t="s">
        <v>215</v>
      </c>
    </row>
    <row r="217" spans="1:6" x14ac:dyDescent="0.3">
      <c r="A217">
        <v>214</v>
      </c>
      <c r="B217" t="s">
        <v>219</v>
      </c>
      <c r="C217">
        <v>0</v>
      </c>
      <c r="D217">
        <v>0</v>
      </c>
      <c r="E217" t="s">
        <v>212</v>
      </c>
      <c r="F217" t="s">
        <v>215</v>
      </c>
    </row>
    <row r="218" spans="1:6" x14ac:dyDescent="0.3">
      <c r="A218">
        <v>215</v>
      </c>
      <c r="B218" t="s">
        <v>219</v>
      </c>
      <c r="C218">
        <v>0</v>
      </c>
      <c r="D218">
        <v>0</v>
      </c>
      <c r="E218" t="s">
        <v>212</v>
      </c>
      <c r="F218" t="s">
        <v>215</v>
      </c>
    </row>
    <row r="219" spans="1:6" x14ac:dyDescent="0.3">
      <c r="A219">
        <v>216</v>
      </c>
      <c r="B219" t="s">
        <v>219</v>
      </c>
      <c r="C219">
        <v>0</v>
      </c>
      <c r="D219">
        <v>0</v>
      </c>
      <c r="E219" t="s">
        <v>212</v>
      </c>
      <c r="F219" t="s">
        <v>215</v>
      </c>
    </row>
    <row r="220" spans="1:6" x14ac:dyDescent="0.3">
      <c r="A220">
        <v>217</v>
      </c>
      <c r="B220" t="s">
        <v>219</v>
      </c>
      <c r="C220">
        <v>0</v>
      </c>
      <c r="D220">
        <v>0</v>
      </c>
      <c r="E220" t="s">
        <v>212</v>
      </c>
      <c r="F220" t="s">
        <v>215</v>
      </c>
    </row>
    <row r="221" spans="1:6" x14ac:dyDescent="0.3">
      <c r="A221">
        <v>218</v>
      </c>
      <c r="B221" t="s">
        <v>219</v>
      </c>
      <c r="C221">
        <v>0</v>
      </c>
      <c r="D221">
        <v>0</v>
      </c>
      <c r="E221" t="s">
        <v>212</v>
      </c>
      <c r="F221" t="s">
        <v>215</v>
      </c>
    </row>
    <row r="222" spans="1:6" x14ac:dyDescent="0.3">
      <c r="A222">
        <v>219</v>
      </c>
      <c r="B222" t="s">
        <v>219</v>
      </c>
      <c r="C222">
        <v>0</v>
      </c>
      <c r="D222">
        <v>0</v>
      </c>
      <c r="E222" t="s">
        <v>212</v>
      </c>
      <c r="F222" t="s">
        <v>215</v>
      </c>
    </row>
    <row r="223" spans="1:6" x14ac:dyDescent="0.3">
      <c r="A223">
        <v>220</v>
      </c>
      <c r="B223" t="s">
        <v>219</v>
      </c>
      <c r="C223">
        <v>0</v>
      </c>
      <c r="D223">
        <v>0</v>
      </c>
      <c r="E223" t="s">
        <v>212</v>
      </c>
      <c r="F223" t="s">
        <v>215</v>
      </c>
    </row>
    <row r="224" spans="1:6" x14ac:dyDescent="0.3">
      <c r="A224">
        <v>221</v>
      </c>
      <c r="B224" t="s">
        <v>219</v>
      </c>
      <c r="C224">
        <v>0</v>
      </c>
      <c r="D224">
        <v>0</v>
      </c>
      <c r="E224" t="s">
        <v>212</v>
      </c>
      <c r="F224" t="s">
        <v>215</v>
      </c>
    </row>
    <row r="225" spans="1:6" x14ac:dyDescent="0.3">
      <c r="A225">
        <v>222</v>
      </c>
      <c r="B225" t="s">
        <v>219</v>
      </c>
      <c r="C225">
        <v>0</v>
      </c>
      <c r="D225">
        <v>0</v>
      </c>
      <c r="E225" t="s">
        <v>212</v>
      </c>
      <c r="F225" t="s">
        <v>215</v>
      </c>
    </row>
    <row r="226" spans="1:6" x14ac:dyDescent="0.3">
      <c r="A226">
        <v>223</v>
      </c>
      <c r="B226" t="s">
        <v>219</v>
      </c>
      <c r="C226">
        <v>0</v>
      </c>
      <c r="D226">
        <v>0</v>
      </c>
      <c r="E226" t="s">
        <v>212</v>
      </c>
      <c r="F226" t="s">
        <v>215</v>
      </c>
    </row>
    <row r="227" spans="1:6" x14ac:dyDescent="0.3">
      <c r="A227">
        <v>224</v>
      </c>
      <c r="B227" t="s">
        <v>219</v>
      </c>
      <c r="C227">
        <v>0</v>
      </c>
      <c r="D227">
        <v>0</v>
      </c>
      <c r="E227" t="s">
        <v>212</v>
      </c>
      <c r="F227" t="s">
        <v>215</v>
      </c>
    </row>
    <row r="228" spans="1:6" x14ac:dyDescent="0.3">
      <c r="A228">
        <v>225</v>
      </c>
      <c r="B228" t="s">
        <v>219</v>
      </c>
      <c r="C228">
        <v>0</v>
      </c>
      <c r="D228">
        <v>0</v>
      </c>
      <c r="E228" t="s">
        <v>212</v>
      </c>
      <c r="F228" t="s">
        <v>215</v>
      </c>
    </row>
    <row r="229" spans="1:6" x14ac:dyDescent="0.3">
      <c r="A229">
        <v>226</v>
      </c>
      <c r="B229" t="s">
        <v>219</v>
      </c>
      <c r="C229">
        <v>0</v>
      </c>
      <c r="D229">
        <v>0</v>
      </c>
      <c r="E229" t="s">
        <v>212</v>
      </c>
      <c r="F229" t="s">
        <v>215</v>
      </c>
    </row>
    <row r="230" spans="1:6" x14ac:dyDescent="0.3">
      <c r="A230">
        <v>227</v>
      </c>
      <c r="B230" t="s">
        <v>219</v>
      </c>
      <c r="C230">
        <v>0</v>
      </c>
      <c r="D230">
        <v>0</v>
      </c>
      <c r="E230" t="s">
        <v>212</v>
      </c>
      <c r="F230" t="s">
        <v>215</v>
      </c>
    </row>
    <row r="231" spans="1:6" x14ac:dyDescent="0.3">
      <c r="A231">
        <v>228</v>
      </c>
      <c r="B231" t="s">
        <v>219</v>
      </c>
      <c r="C231">
        <v>0</v>
      </c>
      <c r="D231">
        <v>0</v>
      </c>
      <c r="E231" t="s">
        <v>212</v>
      </c>
      <c r="F231" t="s">
        <v>215</v>
      </c>
    </row>
    <row r="232" spans="1:6" x14ac:dyDescent="0.3">
      <c r="A232">
        <v>229</v>
      </c>
      <c r="B232" t="s">
        <v>219</v>
      </c>
      <c r="C232">
        <v>0</v>
      </c>
      <c r="D232">
        <v>0</v>
      </c>
      <c r="E232" t="s">
        <v>212</v>
      </c>
      <c r="F232" t="s">
        <v>215</v>
      </c>
    </row>
    <row r="233" spans="1:6" x14ac:dyDescent="0.3">
      <c r="A233">
        <v>230</v>
      </c>
      <c r="B233" t="s">
        <v>219</v>
      </c>
      <c r="C233">
        <v>0</v>
      </c>
      <c r="D233">
        <v>0</v>
      </c>
      <c r="E233" t="s">
        <v>212</v>
      </c>
      <c r="F233" t="s">
        <v>215</v>
      </c>
    </row>
    <row r="234" spans="1:6" x14ac:dyDescent="0.3">
      <c r="A234">
        <v>231</v>
      </c>
      <c r="B234" t="s">
        <v>219</v>
      </c>
      <c r="C234">
        <v>0</v>
      </c>
      <c r="D234">
        <v>0</v>
      </c>
      <c r="E234" t="s">
        <v>212</v>
      </c>
      <c r="F234" t="s">
        <v>215</v>
      </c>
    </row>
    <row r="235" spans="1:6" x14ac:dyDescent="0.3">
      <c r="A235">
        <v>232</v>
      </c>
      <c r="B235" t="s">
        <v>219</v>
      </c>
      <c r="C235">
        <v>0</v>
      </c>
      <c r="D235">
        <v>0</v>
      </c>
      <c r="E235" t="s">
        <v>212</v>
      </c>
      <c r="F235" t="s">
        <v>215</v>
      </c>
    </row>
    <row r="236" spans="1:6" x14ac:dyDescent="0.3">
      <c r="A236">
        <v>233</v>
      </c>
      <c r="B236" t="s">
        <v>219</v>
      </c>
      <c r="C236">
        <v>0</v>
      </c>
      <c r="D236">
        <v>0</v>
      </c>
      <c r="E236" t="s">
        <v>212</v>
      </c>
      <c r="F236" t="s">
        <v>215</v>
      </c>
    </row>
    <row r="237" spans="1:6" x14ac:dyDescent="0.3">
      <c r="A237">
        <v>234</v>
      </c>
      <c r="B237" t="s">
        <v>219</v>
      </c>
      <c r="C237">
        <v>0</v>
      </c>
      <c r="D237">
        <v>0</v>
      </c>
      <c r="E237" t="s">
        <v>212</v>
      </c>
      <c r="F237" t="s">
        <v>215</v>
      </c>
    </row>
    <row r="238" spans="1:6" x14ac:dyDescent="0.3">
      <c r="A238">
        <v>235</v>
      </c>
      <c r="B238" t="s">
        <v>219</v>
      </c>
      <c r="C238">
        <v>0</v>
      </c>
      <c r="D238">
        <v>0</v>
      </c>
      <c r="E238" t="s">
        <v>212</v>
      </c>
      <c r="F238" t="s">
        <v>215</v>
      </c>
    </row>
    <row r="239" spans="1:6" x14ac:dyDescent="0.3">
      <c r="A239">
        <v>236</v>
      </c>
      <c r="B239" t="s">
        <v>219</v>
      </c>
      <c r="C239">
        <v>0</v>
      </c>
      <c r="D239">
        <v>0</v>
      </c>
      <c r="E239" t="s">
        <v>212</v>
      </c>
      <c r="F239" t="s">
        <v>215</v>
      </c>
    </row>
    <row r="240" spans="1:6" x14ac:dyDescent="0.3">
      <c r="A240">
        <v>237</v>
      </c>
      <c r="B240" t="s">
        <v>219</v>
      </c>
      <c r="C240">
        <v>0</v>
      </c>
      <c r="D240">
        <v>0</v>
      </c>
      <c r="E240" t="s">
        <v>212</v>
      </c>
      <c r="F240" t="s">
        <v>215</v>
      </c>
    </row>
    <row r="241" spans="1:6" x14ac:dyDescent="0.3">
      <c r="A241">
        <v>238</v>
      </c>
      <c r="B241" t="s">
        <v>219</v>
      </c>
      <c r="C241">
        <v>0</v>
      </c>
      <c r="D241">
        <v>0</v>
      </c>
      <c r="E241" t="s">
        <v>212</v>
      </c>
      <c r="F241" t="s">
        <v>215</v>
      </c>
    </row>
    <row r="242" spans="1:6" x14ac:dyDescent="0.3">
      <c r="A242">
        <v>239</v>
      </c>
      <c r="B242" t="s">
        <v>219</v>
      </c>
      <c r="C242">
        <v>0</v>
      </c>
      <c r="D242">
        <v>0</v>
      </c>
      <c r="E242" t="s">
        <v>212</v>
      </c>
      <c r="F242" t="s">
        <v>215</v>
      </c>
    </row>
    <row r="243" spans="1:6" x14ac:dyDescent="0.3">
      <c r="A243">
        <v>240</v>
      </c>
      <c r="B243" t="s">
        <v>219</v>
      </c>
      <c r="C243">
        <v>0</v>
      </c>
      <c r="D243">
        <v>0</v>
      </c>
      <c r="E243" t="s">
        <v>212</v>
      </c>
      <c r="F243" t="s">
        <v>215</v>
      </c>
    </row>
    <row r="244" spans="1:6" x14ac:dyDescent="0.3">
      <c r="A244">
        <v>241</v>
      </c>
      <c r="B244" t="s">
        <v>219</v>
      </c>
      <c r="C244">
        <v>0</v>
      </c>
      <c r="D244">
        <v>0</v>
      </c>
      <c r="E244" t="s">
        <v>212</v>
      </c>
      <c r="F244" t="s">
        <v>215</v>
      </c>
    </row>
    <row r="245" spans="1:6" x14ac:dyDescent="0.3">
      <c r="A245">
        <v>242</v>
      </c>
      <c r="B245" t="s">
        <v>219</v>
      </c>
      <c r="C245">
        <v>0</v>
      </c>
      <c r="D245">
        <v>0</v>
      </c>
      <c r="E245" t="s">
        <v>212</v>
      </c>
      <c r="F245" t="s">
        <v>215</v>
      </c>
    </row>
    <row r="246" spans="1:6" x14ac:dyDescent="0.3">
      <c r="A246">
        <v>243</v>
      </c>
      <c r="B246" t="s">
        <v>219</v>
      </c>
      <c r="C246">
        <v>0</v>
      </c>
      <c r="D246">
        <v>0</v>
      </c>
      <c r="E246" t="s">
        <v>212</v>
      </c>
      <c r="F246" t="s">
        <v>215</v>
      </c>
    </row>
    <row r="247" spans="1:6" x14ac:dyDescent="0.3">
      <c r="A247">
        <v>244</v>
      </c>
      <c r="B247" t="s">
        <v>219</v>
      </c>
      <c r="C247">
        <v>0</v>
      </c>
      <c r="D247">
        <v>0</v>
      </c>
      <c r="E247" t="s">
        <v>212</v>
      </c>
      <c r="F247" t="s">
        <v>215</v>
      </c>
    </row>
    <row r="248" spans="1:6" x14ac:dyDescent="0.3">
      <c r="A248">
        <v>245</v>
      </c>
      <c r="B248" t="s">
        <v>219</v>
      </c>
      <c r="C248">
        <v>0</v>
      </c>
      <c r="D248">
        <v>0</v>
      </c>
      <c r="E248" t="s">
        <v>212</v>
      </c>
      <c r="F248" t="s">
        <v>215</v>
      </c>
    </row>
    <row r="249" spans="1:6" x14ac:dyDescent="0.3">
      <c r="A249">
        <v>246</v>
      </c>
      <c r="B249" t="s">
        <v>219</v>
      </c>
      <c r="C249">
        <v>0</v>
      </c>
      <c r="D249">
        <v>0</v>
      </c>
      <c r="E249" t="s">
        <v>212</v>
      </c>
      <c r="F249" t="s">
        <v>215</v>
      </c>
    </row>
    <row r="250" spans="1:6" x14ac:dyDescent="0.3">
      <c r="A250">
        <v>247</v>
      </c>
      <c r="B250" t="s">
        <v>219</v>
      </c>
      <c r="C250">
        <v>0</v>
      </c>
      <c r="D250">
        <v>0</v>
      </c>
      <c r="E250" t="s">
        <v>212</v>
      </c>
      <c r="F250" t="s">
        <v>215</v>
      </c>
    </row>
    <row r="251" spans="1:6" x14ac:dyDescent="0.3">
      <c r="A251">
        <v>248</v>
      </c>
      <c r="B251" t="s">
        <v>219</v>
      </c>
      <c r="C251">
        <v>0</v>
      </c>
      <c r="D251">
        <v>0</v>
      </c>
      <c r="E251" t="s">
        <v>212</v>
      </c>
      <c r="F251" t="s">
        <v>215</v>
      </c>
    </row>
    <row r="252" spans="1:6" x14ac:dyDescent="0.3">
      <c r="A252">
        <v>249</v>
      </c>
      <c r="B252" t="s">
        <v>219</v>
      </c>
      <c r="C252">
        <v>0</v>
      </c>
      <c r="D252">
        <v>0</v>
      </c>
      <c r="E252" t="s">
        <v>212</v>
      </c>
      <c r="F252" t="s">
        <v>215</v>
      </c>
    </row>
    <row r="253" spans="1:6" x14ac:dyDescent="0.3">
      <c r="A253">
        <v>250</v>
      </c>
      <c r="B253" t="s">
        <v>219</v>
      </c>
      <c r="C253">
        <v>0</v>
      </c>
      <c r="D253">
        <v>0</v>
      </c>
      <c r="E253" t="s">
        <v>212</v>
      </c>
      <c r="F253" t="s">
        <v>215</v>
      </c>
    </row>
    <row r="254" spans="1:6" x14ac:dyDescent="0.3">
      <c r="A254">
        <v>251</v>
      </c>
      <c r="B254" t="s">
        <v>219</v>
      </c>
      <c r="C254">
        <v>0</v>
      </c>
      <c r="D254">
        <v>0</v>
      </c>
      <c r="E254" t="s">
        <v>212</v>
      </c>
      <c r="F254" t="s">
        <v>215</v>
      </c>
    </row>
    <row r="255" spans="1:6" x14ac:dyDescent="0.3">
      <c r="A255">
        <v>252</v>
      </c>
      <c r="B255" t="s">
        <v>219</v>
      </c>
      <c r="C255">
        <v>0</v>
      </c>
      <c r="D255">
        <v>0</v>
      </c>
      <c r="E255" t="s">
        <v>212</v>
      </c>
      <c r="F255" t="s">
        <v>215</v>
      </c>
    </row>
    <row r="256" spans="1:6" x14ac:dyDescent="0.3">
      <c r="A256">
        <v>253</v>
      </c>
      <c r="B256" t="s">
        <v>219</v>
      </c>
      <c r="C256">
        <v>0</v>
      </c>
      <c r="D256">
        <v>0</v>
      </c>
      <c r="E256" t="s">
        <v>212</v>
      </c>
      <c r="F256" t="s">
        <v>215</v>
      </c>
    </row>
    <row r="257" spans="1:6" x14ac:dyDescent="0.3">
      <c r="A257">
        <v>254</v>
      </c>
      <c r="B257" t="s">
        <v>219</v>
      </c>
      <c r="C257">
        <v>0</v>
      </c>
      <c r="D257">
        <v>0</v>
      </c>
      <c r="E257" t="s">
        <v>212</v>
      </c>
      <c r="F257" t="s">
        <v>215</v>
      </c>
    </row>
    <row r="258" spans="1:6" x14ac:dyDescent="0.3">
      <c r="A258">
        <v>255</v>
      </c>
      <c r="B258" t="s">
        <v>219</v>
      </c>
      <c r="C258">
        <v>0</v>
      </c>
      <c r="D258">
        <v>0</v>
      </c>
      <c r="E258" t="s">
        <v>212</v>
      </c>
      <c r="F258" t="s">
        <v>215</v>
      </c>
    </row>
    <row r="259" spans="1:6" x14ac:dyDescent="0.3">
      <c r="A259">
        <v>256</v>
      </c>
      <c r="B259" t="s">
        <v>219</v>
      </c>
      <c r="C259">
        <v>0</v>
      </c>
      <c r="D259">
        <v>0</v>
      </c>
      <c r="E259" t="s">
        <v>212</v>
      </c>
      <c r="F259" t="s">
        <v>215</v>
      </c>
    </row>
    <row r="260" spans="1:6" x14ac:dyDescent="0.3">
      <c r="A260">
        <v>257</v>
      </c>
      <c r="B260" t="s">
        <v>219</v>
      </c>
      <c r="C260">
        <v>0</v>
      </c>
      <c r="D260">
        <v>0</v>
      </c>
      <c r="E260" t="s">
        <v>212</v>
      </c>
      <c r="F260" t="s">
        <v>215</v>
      </c>
    </row>
    <row r="261" spans="1:6" x14ac:dyDescent="0.3">
      <c r="A261">
        <v>258</v>
      </c>
      <c r="B261" t="s">
        <v>219</v>
      </c>
      <c r="C261">
        <v>0</v>
      </c>
      <c r="D261">
        <v>0</v>
      </c>
      <c r="E261" t="s">
        <v>212</v>
      </c>
      <c r="F261" t="s">
        <v>215</v>
      </c>
    </row>
    <row r="262" spans="1:6" x14ac:dyDescent="0.3">
      <c r="A262">
        <v>259</v>
      </c>
      <c r="B262" t="s">
        <v>219</v>
      </c>
      <c r="C262">
        <v>0</v>
      </c>
      <c r="D262">
        <v>0</v>
      </c>
      <c r="E262" t="s">
        <v>212</v>
      </c>
      <c r="F262" t="s">
        <v>215</v>
      </c>
    </row>
    <row r="263" spans="1:6" x14ac:dyDescent="0.3">
      <c r="A263">
        <v>260</v>
      </c>
      <c r="B263" t="s">
        <v>219</v>
      </c>
      <c r="C263">
        <v>0</v>
      </c>
      <c r="D263">
        <v>0</v>
      </c>
      <c r="E263" t="s">
        <v>212</v>
      </c>
      <c r="F263" t="s">
        <v>215</v>
      </c>
    </row>
    <row r="264" spans="1:6" x14ac:dyDescent="0.3">
      <c r="A264">
        <v>261</v>
      </c>
      <c r="B264" t="s">
        <v>219</v>
      </c>
      <c r="C264">
        <v>0</v>
      </c>
      <c r="D264">
        <v>0</v>
      </c>
      <c r="E264" t="s">
        <v>212</v>
      </c>
      <c r="F264" t="s">
        <v>215</v>
      </c>
    </row>
    <row r="265" spans="1:6" x14ac:dyDescent="0.3">
      <c r="A265">
        <v>262</v>
      </c>
      <c r="B265" t="s">
        <v>219</v>
      </c>
      <c r="C265">
        <v>0</v>
      </c>
      <c r="D265">
        <v>0</v>
      </c>
      <c r="E265" t="s">
        <v>212</v>
      </c>
      <c r="F265" t="s">
        <v>215</v>
      </c>
    </row>
    <row r="266" spans="1:6" x14ac:dyDescent="0.3">
      <c r="A266">
        <v>263</v>
      </c>
      <c r="B266" t="s">
        <v>219</v>
      </c>
      <c r="C266">
        <v>0</v>
      </c>
      <c r="D266">
        <v>0</v>
      </c>
      <c r="E266" t="s">
        <v>212</v>
      </c>
      <c r="F266" t="s">
        <v>215</v>
      </c>
    </row>
    <row r="267" spans="1:6" x14ac:dyDescent="0.3">
      <c r="A267">
        <v>264</v>
      </c>
      <c r="B267" t="s">
        <v>219</v>
      </c>
      <c r="C267">
        <v>0</v>
      </c>
      <c r="D267">
        <v>0</v>
      </c>
      <c r="E267" t="s">
        <v>212</v>
      </c>
      <c r="F267" t="s">
        <v>215</v>
      </c>
    </row>
    <row r="268" spans="1:6" x14ac:dyDescent="0.3">
      <c r="A268">
        <v>265</v>
      </c>
      <c r="B268" t="s">
        <v>219</v>
      </c>
      <c r="C268">
        <v>0</v>
      </c>
      <c r="D268">
        <v>0</v>
      </c>
      <c r="E268" t="s">
        <v>212</v>
      </c>
      <c r="F268" t="s">
        <v>215</v>
      </c>
    </row>
    <row r="269" spans="1:6" x14ac:dyDescent="0.3">
      <c r="A269">
        <v>266</v>
      </c>
      <c r="B269" t="s">
        <v>219</v>
      </c>
      <c r="C269">
        <v>0</v>
      </c>
      <c r="D269">
        <v>0</v>
      </c>
      <c r="E269" t="s">
        <v>212</v>
      </c>
      <c r="F269" t="s">
        <v>215</v>
      </c>
    </row>
    <row r="270" spans="1:6" x14ac:dyDescent="0.3">
      <c r="A270">
        <v>267</v>
      </c>
      <c r="B270" t="s">
        <v>219</v>
      </c>
      <c r="C270">
        <v>0</v>
      </c>
      <c r="D270">
        <v>0</v>
      </c>
      <c r="E270" t="s">
        <v>212</v>
      </c>
      <c r="F270" t="s">
        <v>215</v>
      </c>
    </row>
    <row r="271" spans="1:6" x14ac:dyDescent="0.3">
      <c r="A271">
        <v>268</v>
      </c>
      <c r="B271" t="s">
        <v>219</v>
      </c>
      <c r="C271">
        <v>0</v>
      </c>
      <c r="D271">
        <v>0</v>
      </c>
      <c r="E271" t="s">
        <v>212</v>
      </c>
      <c r="F271" t="s">
        <v>215</v>
      </c>
    </row>
    <row r="272" spans="1:6" x14ac:dyDescent="0.3">
      <c r="A272">
        <v>269</v>
      </c>
      <c r="B272" t="s">
        <v>219</v>
      </c>
      <c r="C272">
        <v>0</v>
      </c>
      <c r="D272">
        <v>0</v>
      </c>
      <c r="E272" t="s">
        <v>212</v>
      </c>
      <c r="F272" t="s">
        <v>215</v>
      </c>
    </row>
    <row r="273" spans="1:6" x14ac:dyDescent="0.3">
      <c r="A273">
        <v>270</v>
      </c>
      <c r="B273" t="s">
        <v>219</v>
      </c>
      <c r="C273">
        <v>0</v>
      </c>
      <c r="D273">
        <v>0</v>
      </c>
      <c r="E273" t="s">
        <v>212</v>
      </c>
      <c r="F273" t="s">
        <v>215</v>
      </c>
    </row>
    <row r="274" spans="1:6" x14ac:dyDescent="0.3">
      <c r="A274">
        <v>271</v>
      </c>
      <c r="B274" t="s">
        <v>219</v>
      </c>
      <c r="C274">
        <v>0</v>
      </c>
      <c r="D274">
        <v>0</v>
      </c>
      <c r="E274" t="s">
        <v>212</v>
      </c>
      <c r="F274" t="s">
        <v>215</v>
      </c>
    </row>
    <row r="275" spans="1:6" x14ac:dyDescent="0.3">
      <c r="A275">
        <v>272</v>
      </c>
      <c r="B275" t="s">
        <v>219</v>
      </c>
      <c r="C275">
        <v>0</v>
      </c>
      <c r="D275">
        <v>0</v>
      </c>
      <c r="E275" t="s">
        <v>212</v>
      </c>
      <c r="F275" t="s">
        <v>215</v>
      </c>
    </row>
    <row r="276" spans="1:6" x14ac:dyDescent="0.3">
      <c r="A276">
        <v>273</v>
      </c>
      <c r="B276" t="s">
        <v>219</v>
      </c>
      <c r="C276">
        <v>0</v>
      </c>
      <c r="D276">
        <v>0</v>
      </c>
      <c r="E276" t="s">
        <v>212</v>
      </c>
      <c r="F276" t="s">
        <v>215</v>
      </c>
    </row>
    <row r="277" spans="1:6" x14ac:dyDescent="0.3">
      <c r="A277">
        <v>274</v>
      </c>
      <c r="B277" t="s">
        <v>219</v>
      </c>
      <c r="C277">
        <v>0</v>
      </c>
      <c r="D277">
        <v>0</v>
      </c>
      <c r="E277" t="s">
        <v>212</v>
      </c>
      <c r="F277" t="s">
        <v>215</v>
      </c>
    </row>
    <row r="278" spans="1:6" x14ac:dyDescent="0.3">
      <c r="A278">
        <v>275</v>
      </c>
      <c r="B278" t="s">
        <v>219</v>
      </c>
      <c r="C278">
        <v>0</v>
      </c>
      <c r="D278">
        <v>0</v>
      </c>
      <c r="E278" t="s">
        <v>212</v>
      </c>
      <c r="F278" t="s">
        <v>215</v>
      </c>
    </row>
    <row r="279" spans="1:6" x14ac:dyDescent="0.3">
      <c r="A279">
        <v>276</v>
      </c>
      <c r="B279" t="s">
        <v>219</v>
      </c>
      <c r="C279">
        <v>0</v>
      </c>
      <c r="D279">
        <v>0</v>
      </c>
      <c r="E279" t="s">
        <v>212</v>
      </c>
      <c r="F279" t="s">
        <v>215</v>
      </c>
    </row>
    <row r="280" spans="1:6" x14ac:dyDescent="0.3">
      <c r="A280">
        <v>277</v>
      </c>
      <c r="B280" t="s">
        <v>219</v>
      </c>
      <c r="C280">
        <v>0</v>
      </c>
      <c r="D280">
        <v>0</v>
      </c>
      <c r="E280" t="s">
        <v>212</v>
      </c>
      <c r="F280" t="s">
        <v>215</v>
      </c>
    </row>
    <row r="281" spans="1:6" x14ac:dyDescent="0.3">
      <c r="A281">
        <v>278</v>
      </c>
      <c r="B281" t="s">
        <v>219</v>
      </c>
      <c r="C281">
        <v>0</v>
      </c>
      <c r="D281">
        <v>0</v>
      </c>
      <c r="E281" t="s">
        <v>212</v>
      </c>
      <c r="F281" t="s">
        <v>215</v>
      </c>
    </row>
    <row r="282" spans="1:6" x14ac:dyDescent="0.3">
      <c r="A282">
        <v>279</v>
      </c>
      <c r="B282" t="s">
        <v>219</v>
      </c>
      <c r="C282">
        <v>0</v>
      </c>
      <c r="D282">
        <v>0</v>
      </c>
      <c r="E282" t="s">
        <v>212</v>
      </c>
      <c r="F282" t="s">
        <v>215</v>
      </c>
    </row>
    <row r="283" spans="1:6" x14ac:dyDescent="0.3">
      <c r="A283">
        <v>280</v>
      </c>
      <c r="B283" t="s">
        <v>219</v>
      </c>
      <c r="C283">
        <v>0</v>
      </c>
      <c r="D283">
        <v>0</v>
      </c>
      <c r="E283" t="s">
        <v>212</v>
      </c>
      <c r="F283" t="s">
        <v>215</v>
      </c>
    </row>
    <row r="284" spans="1:6" x14ac:dyDescent="0.3">
      <c r="A284">
        <v>281</v>
      </c>
      <c r="B284" t="s">
        <v>219</v>
      </c>
      <c r="C284">
        <v>0</v>
      </c>
      <c r="D284">
        <v>0</v>
      </c>
      <c r="E284" t="s">
        <v>212</v>
      </c>
      <c r="F284" t="s">
        <v>215</v>
      </c>
    </row>
    <row r="285" spans="1:6" x14ac:dyDescent="0.3">
      <c r="A285">
        <v>282</v>
      </c>
      <c r="B285" t="s">
        <v>219</v>
      </c>
      <c r="C285">
        <v>0</v>
      </c>
      <c r="D285">
        <v>0</v>
      </c>
      <c r="E285" t="s">
        <v>212</v>
      </c>
      <c r="F285" t="s">
        <v>215</v>
      </c>
    </row>
    <row r="286" spans="1:6" x14ac:dyDescent="0.3">
      <c r="A286">
        <v>283</v>
      </c>
      <c r="B286" t="s">
        <v>219</v>
      </c>
      <c r="C286">
        <v>0</v>
      </c>
      <c r="D286">
        <v>0</v>
      </c>
      <c r="E286" t="s">
        <v>212</v>
      </c>
      <c r="F286" t="s">
        <v>215</v>
      </c>
    </row>
    <row r="287" spans="1:6" x14ac:dyDescent="0.3">
      <c r="A287">
        <v>284</v>
      </c>
      <c r="B287" t="s">
        <v>219</v>
      </c>
      <c r="C287">
        <v>0</v>
      </c>
      <c r="D287">
        <v>0</v>
      </c>
      <c r="E287" t="s">
        <v>212</v>
      </c>
      <c r="F287" t="s">
        <v>215</v>
      </c>
    </row>
    <row r="288" spans="1:6" x14ac:dyDescent="0.3">
      <c r="A288">
        <v>285</v>
      </c>
      <c r="B288" t="s">
        <v>219</v>
      </c>
      <c r="C288">
        <v>0</v>
      </c>
      <c r="D288">
        <v>0</v>
      </c>
      <c r="E288" t="s">
        <v>212</v>
      </c>
      <c r="F288" t="s">
        <v>215</v>
      </c>
    </row>
    <row r="289" spans="1:6" x14ac:dyDescent="0.3">
      <c r="A289">
        <v>286</v>
      </c>
      <c r="B289" t="s">
        <v>219</v>
      </c>
      <c r="C289">
        <v>0</v>
      </c>
      <c r="D289">
        <v>0</v>
      </c>
      <c r="E289" t="s">
        <v>212</v>
      </c>
      <c r="F289" t="s">
        <v>215</v>
      </c>
    </row>
    <row r="290" spans="1:6" x14ac:dyDescent="0.3">
      <c r="A290">
        <v>287</v>
      </c>
      <c r="B290" t="s">
        <v>219</v>
      </c>
      <c r="C290">
        <v>0</v>
      </c>
      <c r="D290">
        <v>0</v>
      </c>
      <c r="E290" t="s">
        <v>212</v>
      </c>
      <c r="F290" t="s">
        <v>215</v>
      </c>
    </row>
    <row r="291" spans="1:6" x14ac:dyDescent="0.3">
      <c r="A291">
        <v>288</v>
      </c>
      <c r="B291" t="s">
        <v>219</v>
      </c>
      <c r="C291">
        <v>0</v>
      </c>
      <c r="D291">
        <v>0</v>
      </c>
      <c r="E291" t="s">
        <v>212</v>
      </c>
      <c r="F291" t="s">
        <v>215</v>
      </c>
    </row>
    <row r="292" spans="1:6" x14ac:dyDescent="0.3">
      <c r="A292">
        <v>289</v>
      </c>
      <c r="B292" t="s">
        <v>219</v>
      </c>
      <c r="C292">
        <v>0</v>
      </c>
      <c r="D292">
        <v>0</v>
      </c>
      <c r="E292" t="s">
        <v>212</v>
      </c>
      <c r="F292" t="s">
        <v>215</v>
      </c>
    </row>
    <row r="293" spans="1:6" x14ac:dyDescent="0.3">
      <c r="A293">
        <v>290</v>
      </c>
      <c r="B293" t="s">
        <v>219</v>
      </c>
      <c r="C293">
        <v>0</v>
      </c>
      <c r="D293">
        <v>0</v>
      </c>
      <c r="E293" t="s">
        <v>212</v>
      </c>
      <c r="F293" t="s">
        <v>215</v>
      </c>
    </row>
    <row r="294" spans="1:6" x14ac:dyDescent="0.3">
      <c r="A294">
        <v>291</v>
      </c>
      <c r="B294" t="s">
        <v>219</v>
      </c>
      <c r="C294">
        <v>0</v>
      </c>
      <c r="D294">
        <v>0</v>
      </c>
      <c r="E294" t="s">
        <v>212</v>
      </c>
      <c r="F294" t="s">
        <v>215</v>
      </c>
    </row>
    <row r="295" spans="1:6" x14ac:dyDescent="0.3">
      <c r="A295">
        <v>292</v>
      </c>
      <c r="B295" t="s">
        <v>219</v>
      </c>
      <c r="C295">
        <v>0</v>
      </c>
      <c r="D295">
        <v>0</v>
      </c>
      <c r="E295" t="s">
        <v>212</v>
      </c>
      <c r="F295" t="s">
        <v>215</v>
      </c>
    </row>
    <row r="296" spans="1:6" x14ac:dyDescent="0.3">
      <c r="A296">
        <v>293</v>
      </c>
      <c r="B296" t="s">
        <v>219</v>
      </c>
      <c r="C296">
        <v>0</v>
      </c>
      <c r="D296">
        <v>0</v>
      </c>
      <c r="E296" t="s">
        <v>212</v>
      </c>
      <c r="F296" t="s">
        <v>215</v>
      </c>
    </row>
    <row r="297" spans="1:6" x14ac:dyDescent="0.3">
      <c r="A297">
        <v>294</v>
      </c>
      <c r="B297" t="s">
        <v>219</v>
      </c>
      <c r="C297">
        <v>0</v>
      </c>
      <c r="D297">
        <v>0</v>
      </c>
      <c r="E297" t="s">
        <v>212</v>
      </c>
      <c r="F297" t="s">
        <v>215</v>
      </c>
    </row>
    <row r="298" spans="1:6" x14ac:dyDescent="0.3">
      <c r="A298">
        <v>295</v>
      </c>
      <c r="B298" t="s">
        <v>219</v>
      </c>
      <c r="C298">
        <v>0</v>
      </c>
      <c r="D298">
        <v>0</v>
      </c>
      <c r="E298" t="s">
        <v>212</v>
      </c>
      <c r="F298" t="s">
        <v>215</v>
      </c>
    </row>
    <row r="299" spans="1:6" x14ac:dyDescent="0.3">
      <c r="A299">
        <v>296</v>
      </c>
      <c r="B299" t="s">
        <v>219</v>
      </c>
      <c r="C299">
        <v>0</v>
      </c>
      <c r="D299">
        <v>0</v>
      </c>
      <c r="E299" t="s">
        <v>212</v>
      </c>
      <c r="F299" t="s">
        <v>215</v>
      </c>
    </row>
    <row r="300" spans="1:6" x14ac:dyDescent="0.3">
      <c r="A300">
        <v>297</v>
      </c>
      <c r="B300" t="s">
        <v>219</v>
      </c>
      <c r="C300">
        <v>0</v>
      </c>
      <c r="D300">
        <v>0</v>
      </c>
      <c r="E300" t="s">
        <v>212</v>
      </c>
      <c r="F300" t="s">
        <v>215</v>
      </c>
    </row>
    <row r="301" spans="1:6" x14ac:dyDescent="0.3">
      <c r="A301">
        <v>298</v>
      </c>
      <c r="B301" t="s">
        <v>219</v>
      </c>
      <c r="C301">
        <v>0</v>
      </c>
      <c r="D301">
        <v>0</v>
      </c>
      <c r="E301" t="s">
        <v>212</v>
      </c>
      <c r="F301" t="s">
        <v>215</v>
      </c>
    </row>
    <row r="302" spans="1:6" x14ac:dyDescent="0.3">
      <c r="A302">
        <v>299</v>
      </c>
      <c r="B302" t="s">
        <v>219</v>
      </c>
      <c r="C302">
        <v>0</v>
      </c>
      <c r="D302">
        <v>0</v>
      </c>
      <c r="E302" t="s">
        <v>212</v>
      </c>
      <c r="F302" t="s">
        <v>215</v>
      </c>
    </row>
    <row r="303" spans="1:6" x14ac:dyDescent="0.3">
      <c r="A303">
        <v>300</v>
      </c>
      <c r="B303" t="s">
        <v>219</v>
      </c>
      <c r="C303">
        <v>0</v>
      </c>
      <c r="D303">
        <v>0</v>
      </c>
      <c r="E303" t="s">
        <v>212</v>
      </c>
      <c r="F303" t="s">
        <v>215</v>
      </c>
    </row>
    <row r="304" spans="1:6" x14ac:dyDescent="0.3">
      <c r="A304">
        <v>301</v>
      </c>
      <c r="B304" t="s">
        <v>219</v>
      </c>
      <c r="C304">
        <v>0</v>
      </c>
      <c r="D304">
        <v>0</v>
      </c>
      <c r="E304" t="s">
        <v>212</v>
      </c>
      <c r="F304" t="s">
        <v>215</v>
      </c>
    </row>
    <row r="305" spans="1:6" x14ac:dyDescent="0.3">
      <c r="A305">
        <v>302</v>
      </c>
      <c r="B305" t="s">
        <v>219</v>
      </c>
      <c r="C305">
        <v>0</v>
      </c>
      <c r="D305">
        <v>0</v>
      </c>
      <c r="E305" t="s">
        <v>212</v>
      </c>
      <c r="F305" t="s">
        <v>215</v>
      </c>
    </row>
    <row r="306" spans="1:6" x14ac:dyDescent="0.3">
      <c r="A306">
        <v>303</v>
      </c>
      <c r="B306" t="s">
        <v>219</v>
      </c>
      <c r="C306">
        <v>0</v>
      </c>
      <c r="D306">
        <v>0</v>
      </c>
      <c r="E306" t="s">
        <v>212</v>
      </c>
      <c r="F306" t="s">
        <v>215</v>
      </c>
    </row>
    <row r="307" spans="1:6" x14ac:dyDescent="0.3">
      <c r="A307">
        <v>304</v>
      </c>
      <c r="B307" t="s">
        <v>219</v>
      </c>
      <c r="C307">
        <v>0</v>
      </c>
      <c r="D307">
        <v>0</v>
      </c>
      <c r="E307" t="s">
        <v>212</v>
      </c>
      <c r="F307" t="s">
        <v>215</v>
      </c>
    </row>
    <row r="308" spans="1:6" x14ac:dyDescent="0.3">
      <c r="A308">
        <v>305</v>
      </c>
      <c r="B308" t="s">
        <v>219</v>
      </c>
      <c r="C308">
        <v>0</v>
      </c>
      <c r="D308">
        <v>0</v>
      </c>
      <c r="E308" t="s">
        <v>212</v>
      </c>
      <c r="F308" t="s">
        <v>215</v>
      </c>
    </row>
    <row r="309" spans="1:6" x14ac:dyDescent="0.3">
      <c r="A309">
        <v>306</v>
      </c>
      <c r="B309" t="s">
        <v>219</v>
      </c>
      <c r="C309">
        <v>0</v>
      </c>
      <c r="D309">
        <v>0</v>
      </c>
      <c r="E309" t="s">
        <v>212</v>
      </c>
      <c r="F309" t="s">
        <v>215</v>
      </c>
    </row>
    <row r="310" spans="1:6" x14ac:dyDescent="0.3">
      <c r="A310">
        <v>307</v>
      </c>
      <c r="B310" t="s">
        <v>219</v>
      </c>
      <c r="C310">
        <v>0</v>
      </c>
      <c r="D310">
        <v>0</v>
      </c>
      <c r="E310" t="s">
        <v>212</v>
      </c>
      <c r="F310" t="s">
        <v>215</v>
      </c>
    </row>
    <row r="311" spans="1:6" x14ac:dyDescent="0.3">
      <c r="A311">
        <v>308</v>
      </c>
      <c r="B311" t="s">
        <v>219</v>
      </c>
      <c r="C311">
        <v>0</v>
      </c>
      <c r="D311">
        <v>0</v>
      </c>
      <c r="E311" t="s">
        <v>212</v>
      </c>
      <c r="F311" t="s">
        <v>215</v>
      </c>
    </row>
    <row r="312" spans="1:6" x14ac:dyDescent="0.3">
      <c r="A312">
        <v>309</v>
      </c>
      <c r="B312" t="s">
        <v>219</v>
      </c>
      <c r="C312">
        <v>0</v>
      </c>
      <c r="D312">
        <v>0</v>
      </c>
      <c r="E312" t="s">
        <v>212</v>
      </c>
      <c r="F312" t="s">
        <v>215</v>
      </c>
    </row>
    <row r="313" spans="1:6" x14ac:dyDescent="0.3">
      <c r="A313">
        <v>310</v>
      </c>
      <c r="B313" t="s">
        <v>219</v>
      </c>
      <c r="C313">
        <v>0</v>
      </c>
      <c r="D313">
        <v>0</v>
      </c>
      <c r="E313" t="s">
        <v>212</v>
      </c>
      <c r="F313" t="s">
        <v>215</v>
      </c>
    </row>
    <row r="314" spans="1:6" x14ac:dyDescent="0.3">
      <c r="A314">
        <v>311</v>
      </c>
      <c r="B314" t="s">
        <v>219</v>
      </c>
      <c r="C314">
        <v>0</v>
      </c>
      <c r="D314">
        <v>0</v>
      </c>
      <c r="E314" t="s">
        <v>212</v>
      </c>
      <c r="F314" t="s">
        <v>215</v>
      </c>
    </row>
    <row r="315" spans="1:6" x14ac:dyDescent="0.3">
      <c r="A315">
        <v>312</v>
      </c>
      <c r="B315" t="s">
        <v>219</v>
      </c>
      <c r="C315">
        <v>0</v>
      </c>
      <c r="D315">
        <v>0</v>
      </c>
      <c r="E315" t="s">
        <v>212</v>
      </c>
      <c r="F315" t="s">
        <v>215</v>
      </c>
    </row>
    <row r="316" spans="1:6" x14ac:dyDescent="0.3">
      <c r="A316">
        <v>313</v>
      </c>
      <c r="B316" t="s">
        <v>219</v>
      </c>
      <c r="C316">
        <v>0</v>
      </c>
      <c r="D316">
        <v>0</v>
      </c>
      <c r="E316" t="s">
        <v>212</v>
      </c>
      <c r="F316" t="s">
        <v>215</v>
      </c>
    </row>
    <row r="317" spans="1:6" x14ac:dyDescent="0.3">
      <c r="A317">
        <v>314</v>
      </c>
      <c r="B317" t="s">
        <v>219</v>
      </c>
      <c r="C317">
        <v>0</v>
      </c>
      <c r="D317">
        <v>0</v>
      </c>
      <c r="E317" t="s">
        <v>212</v>
      </c>
      <c r="F317" t="s">
        <v>215</v>
      </c>
    </row>
    <row r="318" spans="1:6" x14ac:dyDescent="0.3">
      <c r="A318">
        <v>315</v>
      </c>
      <c r="B318" t="s">
        <v>219</v>
      </c>
      <c r="C318">
        <v>0</v>
      </c>
      <c r="D318">
        <v>0</v>
      </c>
      <c r="E318" t="s">
        <v>212</v>
      </c>
      <c r="F318" t="s">
        <v>215</v>
      </c>
    </row>
    <row r="319" spans="1:6" x14ac:dyDescent="0.3">
      <c r="A319">
        <v>316</v>
      </c>
      <c r="B319" t="s">
        <v>219</v>
      </c>
      <c r="C319">
        <v>0</v>
      </c>
      <c r="D319">
        <v>0</v>
      </c>
      <c r="E319" t="s">
        <v>212</v>
      </c>
      <c r="F319" t="s">
        <v>215</v>
      </c>
    </row>
    <row r="320" spans="1:6" x14ac:dyDescent="0.3">
      <c r="A320">
        <v>317</v>
      </c>
      <c r="B320" t="s">
        <v>219</v>
      </c>
      <c r="C320">
        <v>0</v>
      </c>
      <c r="D320">
        <v>0</v>
      </c>
      <c r="E320" t="s">
        <v>212</v>
      </c>
      <c r="F320" t="s">
        <v>215</v>
      </c>
    </row>
    <row r="321" spans="1:6" x14ac:dyDescent="0.3">
      <c r="A321">
        <v>318</v>
      </c>
      <c r="B321" t="s">
        <v>219</v>
      </c>
      <c r="C321">
        <v>0</v>
      </c>
      <c r="D321">
        <v>0</v>
      </c>
      <c r="E321" t="s">
        <v>212</v>
      </c>
      <c r="F321" t="s">
        <v>215</v>
      </c>
    </row>
    <row r="322" spans="1:6" x14ac:dyDescent="0.3">
      <c r="A322">
        <v>319</v>
      </c>
      <c r="B322" t="s">
        <v>219</v>
      </c>
      <c r="C322">
        <v>0</v>
      </c>
      <c r="D322">
        <v>0</v>
      </c>
      <c r="E322" t="s">
        <v>212</v>
      </c>
      <c r="F322" t="s">
        <v>215</v>
      </c>
    </row>
    <row r="323" spans="1:6" x14ac:dyDescent="0.3">
      <c r="A323">
        <v>320</v>
      </c>
      <c r="B323" t="s">
        <v>219</v>
      </c>
      <c r="C323">
        <v>0</v>
      </c>
      <c r="D323">
        <v>0</v>
      </c>
      <c r="E323" t="s">
        <v>212</v>
      </c>
      <c r="F323" t="s">
        <v>215</v>
      </c>
    </row>
    <row r="324" spans="1:6" x14ac:dyDescent="0.3">
      <c r="A324">
        <v>321</v>
      </c>
      <c r="B324" t="s">
        <v>219</v>
      </c>
      <c r="C324">
        <v>0</v>
      </c>
      <c r="D324">
        <v>0</v>
      </c>
      <c r="E324" t="s">
        <v>212</v>
      </c>
      <c r="F324" t="s">
        <v>215</v>
      </c>
    </row>
    <row r="325" spans="1:6" x14ac:dyDescent="0.3">
      <c r="A325">
        <v>322</v>
      </c>
      <c r="B325" t="s">
        <v>219</v>
      </c>
      <c r="C325">
        <v>0</v>
      </c>
      <c r="D325">
        <v>0</v>
      </c>
      <c r="E325" t="s">
        <v>212</v>
      </c>
      <c r="F325" t="s">
        <v>215</v>
      </c>
    </row>
    <row r="326" spans="1:6" x14ac:dyDescent="0.3">
      <c r="A326">
        <v>323</v>
      </c>
      <c r="B326" t="s">
        <v>219</v>
      </c>
      <c r="C326">
        <v>0</v>
      </c>
      <c r="D326">
        <v>0</v>
      </c>
      <c r="E326" t="s">
        <v>212</v>
      </c>
      <c r="F326" t="s">
        <v>215</v>
      </c>
    </row>
    <row r="327" spans="1:6" x14ac:dyDescent="0.3">
      <c r="A327">
        <v>324</v>
      </c>
      <c r="B327" t="s">
        <v>219</v>
      </c>
      <c r="C327">
        <v>0</v>
      </c>
      <c r="D327">
        <v>0</v>
      </c>
      <c r="E327" t="s">
        <v>212</v>
      </c>
      <c r="F327" t="s">
        <v>215</v>
      </c>
    </row>
    <row r="328" spans="1:6" x14ac:dyDescent="0.3">
      <c r="A328">
        <v>325</v>
      </c>
      <c r="B328" t="s">
        <v>219</v>
      </c>
      <c r="C328">
        <v>0</v>
      </c>
      <c r="D328">
        <v>0</v>
      </c>
      <c r="E328" t="s">
        <v>212</v>
      </c>
      <c r="F328" t="s">
        <v>215</v>
      </c>
    </row>
    <row r="329" spans="1:6" x14ac:dyDescent="0.3">
      <c r="A329">
        <v>326</v>
      </c>
      <c r="B329" t="s">
        <v>219</v>
      </c>
      <c r="C329">
        <v>0</v>
      </c>
      <c r="D329">
        <v>0</v>
      </c>
      <c r="E329" t="s">
        <v>212</v>
      </c>
      <c r="F329" t="s">
        <v>215</v>
      </c>
    </row>
    <row r="330" spans="1:6" x14ac:dyDescent="0.3">
      <c r="A330">
        <v>327</v>
      </c>
      <c r="B330" t="s">
        <v>219</v>
      </c>
      <c r="C330">
        <v>0</v>
      </c>
      <c r="D330">
        <v>0</v>
      </c>
      <c r="E330" t="s">
        <v>212</v>
      </c>
      <c r="F330" t="s">
        <v>215</v>
      </c>
    </row>
    <row r="331" spans="1:6" x14ac:dyDescent="0.3">
      <c r="A331">
        <v>328</v>
      </c>
      <c r="B331" t="s">
        <v>219</v>
      </c>
      <c r="C331">
        <v>0</v>
      </c>
      <c r="D331">
        <v>0</v>
      </c>
      <c r="E331" t="s">
        <v>212</v>
      </c>
      <c r="F331" t="s">
        <v>215</v>
      </c>
    </row>
    <row r="332" spans="1:6" x14ac:dyDescent="0.3">
      <c r="A332">
        <v>329</v>
      </c>
      <c r="B332" t="s">
        <v>219</v>
      </c>
      <c r="C332">
        <v>0</v>
      </c>
      <c r="D332">
        <v>0</v>
      </c>
      <c r="E332" t="s">
        <v>212</v>
      </c>
      <c r="F332" t="s">
        <v>215</v>
      </c>
    </row>
    <row r="333" spans="1:6" x14ac:dyDescent="0.3">
      <c r="A333">
        <v>330</v>
      </c>
      <c r="B333" t="s">
        <v>219</v>
      </c>
      <c r="C333">
        <v>0</v>
      </c>
      <c r="D333">
        <v>0</v>
      </c>
      <c r="E333" t="s">
        <v>212</v>
      </c>
      <c r="F333" t="s">
        <v>215</v>
      </c>
    </row>
    <row r="334" spans="1:6" x14ac:dyDescent="0.3">
      <c r="A334">
        <v>331</v>
      </c>
      <c r="B334" t="s">
        <v>219</v>
      </c>
      <c r="C334">
        <v>0</v>
      </c>
      <c r="D334">
        <v>0</v>
      </c>
      <c r="E334" t="s">
        <v>212</v>
      </c>
      <c r="F334" t="s">
        <v>215</v>
      </c>
    </row>
    <row r="335" spans="1:6" x14ac:dyDescent="0.3">
      <c r="A335">
        <v>332</v>
      </c>
      <c r="B335" t="s">
        <v>219</v>
      </c>
      <c r="C335">
        <v>0</v>
      </c>
      <c r="D335">
        <v>0</v>
      </c>
      <c r="E335" t="s">
        <v>212</v>
      </c>
      <c r="F335" t="s">
        <v>215</v>
      </c>
    </row>
    <row r="336" spans="1:6" x14ac:dyDescent="0.3">
      <c r="A336">
        <v>333</v>
      </c>
      <c r="B336" t="s">
        <v>219</v>
      </c>
      <c r="C336">
        <v>0</v>
      </c>
      <c r="D336">
        <v>0</v>
      </c>
      <c r="E336" t="s">
        <v>212</v>
      </c>
      <c r="F336" t="s">
        <v>215</v>
      </c>
    </row>
    <row r="337" spans="1:6" x14ac:dyDescent="0.3">
      <c r="A337">
        <v>334</v>
      </c>
      <c r="B337" t="s">
        <v>219</v>
      </c>
      <c r="C337">
        <v>0</v>
      </c>
      <c r="D337">
        <v>0</v>
      </c>
      <c r="E337" t="s">
        <v>212</v>
      </c>
      <c r="F337" t="s">
        <v>215</v>
      </c>
    </row>
    <row r="338" spans="1:6" x14ac:dyDescent="0.3">
      <c r="A338">
        <v>335</v>
      </c>
      <c r="B338" t="s">
        <v>219</v>
      </c>
      <c r="C338">
        <v>0</v>
      </c>
      <c r="D338">
        <v>0</v>
      </c>
      <c r="E338" t="s">
        <v>212</v>
      </c>
      <c r="F338" t="s">
        <v>215</v>
      </c>
    </row>
    <row r="339" spans="1:6" x14ac:dyDescent="0.3">
      <c r="A339">
        <v>336</v>
      </c>
      <c r="B339" t="s">
        <v>219</v>
      </c>
      <c r="C339">
        <v>0</v>
      </c>
      <c r="D339">
        <v>0</v>
      </c>
      <c r="E339" t="s">
        <v>212</v>
      </c>
      <c r="F339" t="s">
        <v>215</v>
      </c>
    </row>
    <row r="340" spans="1:6" x14ac:dyDescent="0.3">
      <c r="A340">
        <v>337</v>
      </c>
      <c r="B340" t="s">
        <v>219</v>
      </c>
      <c r="C340">
        <v>0</v>
      </c>
      <c r="D340">
        <v>0</v>
      </c>
      <c r="E340" t="s">
        <v>212</v>
      </c>
      <c r="F340" t="s">
        <v>215</v>
      </c>
    </row>
    <row r="341" spans="1:6" x14ac:dyDescent="0.3">
      <c r="A341">
        <v>338</v>
      </c>
      <c r="B341" t="s">
        <v>219</v>
      </c>
      <c r="C341">
        <v>0</v>
      </c>
      <c r="D341">
        <v>0</v>
      </c>
      <c r="E341" t="s">
        <v>212</v>
      </c>
      <c r="F341" t="s">
        <v>215</v>
      </c>
    </row>
    <row r="342" spans="1:6" x14ac:dyDescent="0.3">
      <c r="A342">
        <v>339</v>
      </c>
      <c r="B342" t="s">
        <v>219</v>
      </c>
      <c r="C342">
        <v>0</v>
      </c>
      <c r="D342">
        <v>0</v>
      </c>
      <c r="E342" t="s">
        <v>212</v>
      </c>
      <c r="F342" t="s">
        <v>215</v>
      </c>
    </row>
    <row r="343" spans="1:6" x14ac:dyDescent="0.3">
      <c r="A343">
        <v>340</v>
      </c>
      <c r="B343" t="s">
        <v>219</v>
      </c>
      <c r="C343">
        <v>0</v>
      </c>
      <c r="D343">
        <v>0</v>
      </c>
      <c r="E343" t="s">
        <v>212</v>
      </c>
      <c r="F343" t="s">
        <v>215</v>
      </c>
    </row>
    <row r="344" spans="1:6" x14ac:dyDescent="0.3">
      <c r="A344">
        <v>341</v>
      </c>
      <c r="B344" t="s">
        <v>219</v>
      </c>
      <c r="C344">
        <v>0</v>
      </c>
      <c r="D344">
        <v>0</v>
      </c>
      <c r="E344" t="s">
        <v>212</v>
      </c>
      <c r="F344" t="s">
        <v>215</v>
      </c>
    </row>
    <row r="345" spans="1:6" x14ac:dyDescent="0.3">
      <c r="A345">
        <v>342</v>
      </c>
      <c r="B345" t="s">
        <v>219</v>
      </c>
      <c r="C345">
        <v>0</v>
      </c>
      <c r="D345">
        <v>0</v>
      </c>
      <c r="E345" t="s">
        <v>212</v>
      </c>
      <c r="F345" t="s">
        <v>215</v>
      </c>
    </row>
    <row r="346" spans="1:6" x14ac:dyDescent="0.3">
      <c r="A346">
        <v>343</v>
      </c>
      <c r="B346" t="s">
        <v>219</v>
      </c>
      <c r="C346">
        <v>0</v>
      </c>
      <c r="D346">
        <v>0</v>
      </c>
      <c r="E346" t="s">
        <v>212</v>
      </c>
      <c r="F346" t="s">
        <v>215</v>
      </c>
    </row>
    <row r="347" spans="1:6" x14ac:dyDescent="0.3">
      <c r="A347">
        <v>344</v>
      </c>
      <c r="B347" t="s">
        <v>219</v>
      </c>
      <c r="C347">
        <v>0</v>
      </c>
      <c r="D347">
        <v>0</v>
      </c>
      <c r="E347" t="s">
        <v>212</v>
      </c>
      <c r="F347" t="s">
        <v>215</v>
      </c>
    </row>
    <row r="348" spans="1:6" x14ac:dyDescent="0.3">
      <c r="A348">
        <v>345</v>
      </c>
      <c r="B348" t="s">
        <v>219</v>
      </c>
      <c r="C348">
        <v>0</v>
      </c>
      <c r="D348">
        <v>0</v>
      </c>
      <c r="E348" t="s">
        <v>212</v>
      </c>
      <c r="F348" t="s">
        <v>215</v>
      </c>
    </row>
    <row r="349" spans="1:6" x14ac:dyDescent="0.3">
      <c r="A349">
        <v>346</v>
      </c>
      <c r="B349" t="s">
        <v>219</v>
      </c>
      <c r="C349">
        <v>0</v>
      </c>
      <c r="D349">
        <v>0</v>
      </c>
      <c r="E349" t="s">
        <v>212</v>
      </c>
      <c r="F349" t="s">
        <v>215</v>
      </c>
    </row>
    <row r="350" spans="1:6" x14ac:dyDescent="0.3">
      <c r="A350">
        <v>347</v>
      </c>
      <c r="B350" t="s">
        <v>219</v>
      </c>
      <c r="C350">
        <v>0</v>
      </c>
      <c r="D350">
        <v>0</v>
      </c>
      <c r="E350" t="s">
        <v>212</v>
      </c>
      <c r="F350" t="s">
        <v>215</v>
      </c>
    </row>
    <row r="351" spans="1:6" x14ac:dyDescent="0.3">
      <c r="A351">
        <v>348</v>
      </c>
      <c r="B351" t="s">
        <v>219</v>
      </c>
      <c r="C351">
        <v>0</v>
      </c>
      <c r="D351">
        <v>0</v>
      </c>
      <c r="E351" t="s">
        <v>212</v>
      </c>
      <c r="F351" t="s">
        <v>215</v>
      </c>
    </row>
    <row r="352" spans="1:6" x14ac:dyDescent="0.3">
      <c r="A352">
        <v>349</v>
      </c>
      <c r="B352" t="s">
        <v>219</v>
      </c>
      <c r="C352">
        <v>0</v>
      </c>
      <c r="D352">
        <v>0</v>
      </c>
      <c r="E352" t="s">
        <v>212</v>
      </c>
      <c r="F352" t="s">
        <v>215</v>
      </c>
    </row>
    <row r="353" spans="1:6" x14ac:dyDescent="0.3">
      <c r="A353">
        <v>350</v>
      </c>
      <c r="B353" t="s">
        <v>219</v>
      </c>
      <c r="C353">
        <v>0</v>
      </c>
      <c r="D353">
        <v>0</v>
      </c>
      <c r="E353" t="s">
        <v>212</v>
      </c>
      <c r="F353" t="s">
        <v>215</v>
      </c>
    </row>
    <row r="354" spans="1:6" x14ac:dyDescent="0.3">
      <c r="A354">
        <v>351</v>
      </c>
      <c r="B354" t="s">
        <v>219</v>
      </c>
      <c r="C354">
        <v>0</v>
      </c>
      <c r="D354">
        <v>0</v>
      </c>
      <c r="E354" t="s">
        <v>212</v>
      </c>
      <c r="F354" t="s">
        <v>215</v>
      </c>
    </row>
    <row r="355" spans="1:6" x14ac:dyDescent="0.3">
      <c r="A355">
        <v>352</v>
      </c>
      <c r="B355" t="s">
        <v>219</v>
      </c>
      <c r="C355">
        <v>0</v>
      </c>
      <c r="D355">
        <v>0</v>
      </c>
      <c r="E355" t="s">
        <v>212</v>
      </c>
      <c r="F355" t="s">
        <v>215</v>
      </c>
    </row>
    <row r="356" spans="1:6" x14ac:dyDescent="0.3">
      <c r="A356">
        <v>353</v>
      </c>
      <c r="B356" t="s">
        <v>219</v>
      </c>
      <c r="C356">
        <v>0</v>
      </c>
      <c r="D356">
        <v>0</v>
      </c>
      <c r="E356" t="s">
        <v>212</v>
      </c>
      <c r="F356" t="s">
        <v>215</v>
      </c>
    </row>
    <row r="357" spans="1:6" x14ac:dyDescent="0.3">
      <c r="A357">
        <v>354</v>
      </c>
      <c r="B357" t="s">
        <v>219</v>
      </c>
      <c r="C357">
        <v>0</v>
      </c>
      <c r="D357">
        <v>0</v>
      </c>
      <c r="E357" t="s">
        <v>212</v>
      </c>
      <c r="F357" t="s">
        <v>215</v>
      </c>
    </row>
    <row r="358" spans="1:6" x14ac:dyDescent="0.3">
      <c r="A358">
        <v>355</v>
      </c>
      <c r="B358" t="s">
        <v>219</v>
      </c>
      <c r="C358">
        <v>0</v>
      </c>
      <c r="D358">
        <v>0</v>
      </c>
      <c r="E358" t="s">
        <v>212</v>
      </c>
      <c r="F358" t="s">
        <v>215</v>
      </c>
    </row>
    <row r="359" spans="1:6" x14ac:dyDescent="0.3">
      <c r="A359">
        <v>356</v>
      </c>
      <c r="B359" t="s">
        <v>219</v>
      </c>
      <c r="C359">
        <v>0</v>
      </c>
      <c r="D359">
        <v>0</v>
      </c>
      <c r="E359" t="s">
        <v>212</v>
      </c>
      <c r="F359" t="s">
        <v>215</v>
      </c>
    </row>
    <row r="360" spans="1:6" x14ac:dyDescent="0.3">
      <c r="A360">
        <v>357</v>
      </c>
      <c r="B360" t="s">
        <v>219</v>
      </c>
      <c r="C360">
        <v>0</v>
      </c>
      <c r="D360">
        <v>0</v>
      </c>
      <c r="E360" t="s">
        <v>212</v>
      </c>
      <c r="F360" t="s">
        <v>215</v>
      </c>
    </row>
    <row r="361" spans="1:6" x14ac:dyDescent="0.3">
      <c r="A361">
        <v>358</v>
      </c>
      <c r="B361" t="s">
        <v>219</v>
      </c>
      <c r="C361">
        <v>0</v>
      </c>
      <c r="D361">
        <v>0</v>
      </c>
      <c r="E361" t="s">
        <v>212</v>
      </c>
      <c r="F361" t="s">
        <v>215</v>
      </c>
    </row>
    <row r="362" spans="1:6" x14ac:dyDescent="0.3">
      <c r="A362">
        <v>359</v>
      </c>
      <c r="B362" t="s">
        <v>219</v>
      </c>
      <c r="C362">
        <v>0</v>
      </c>
      <c r="D362">
        <v>0</v>
      </c>
      <c r="E362" t="s">
        <v>212</v>
      </c>
      <c r="F362" t="s">
        <v>215</v>
      </c>
    </row>
    <row r="363" spans="1:6" x14ac:dyDescent="0.3">
      <c r="A363">
        <v>360</v>
      </c>
      <c r="B363" t="s">
        <v>219</v>
      </c>
      <c r="C363">
        <v>0</v>
      </c>
      <c r="D363">
        <v>0</v>
      </c>
      <c r="E363" t="s">
        <v>212</v>
      </c>
      <c r="F363" t="s">
        <v>215</v>
      </c>
    </row>
    <row r="364" spans="1:6" x14ac:dyDescent="0.3">
      <c r="A364">
        <v>361</v>
      </c>
      <c r="B364" t="s">
        <v>219</v>
      </c>
      <c r="C364">
        <v>0</v>
      </c>
      <c r="D364">
        <v>0</v>
      </c>
      <c r="E364" t="s">
        <v>212</v>
      </c>
      <c r="F364" t="s">
        <v>215</v>
      </c>
    </row>
    <row r="365" spans="1:6" x14ac:dyDescent="0.3">
      <c r="A365">
        <v>362</v>
      </c>
      <c r="B365" t="s">
        <v>219</v>
      </c>
      <c r="C365">
        <v>0</v>
      </c>
      <c r="D365">
        <v>0</v>
      </c>
      <c r="E365" t="s">
        <v>212</v>
      </c>
      <c r="F365" t="s">
        <v>215</v>
      </c>
    </row>
    <row r="366" spans="1:6" x14ac:dyDescent="0.3">
      <c r="A366">
        <v>363</v>
      </c>
      <c r="B366" t="s">
        <v>219</v>
      </c>
      <c r="C366">
        <v>0</v>
      </c>
      <c r="D366">
        <v>0</v>
      </c>
      <c r="E366" t="s">
        <v>212</v>
      </c>
      <c r="F366" t="s">
        <v>215</v>
      </c>
    </row>
    <row r="367" spans="1:6" x14ac:dyDescent="0.3">
      <c r="A367">
        <v>364</v>
      </c>
      <c r="B367" t="s">
        <v>219</v>
      </c>
      <c r="C367">
        <v>0</v>
      </c>
      <c r="D367">
        <v>0</v>
      </c>
      <c r="E367" t="s">
        <v>212</v>
      </c>
      <c r="F367" t="s">
        <v>215</v>
      </c>
    </row>
    <row r="368" spans="1:6" x14ac:dyDescent="0.3">
      <c r="A368">
        <v>365</v>
      </c>
      <c r="B368" t="s">
        <v>219</v>
      </c>
      <c r="C368">
        <v>0</v>
      </c>
      <c r="D368">
        <v>0</v>
      </c>
      <c r="E368" t="s">
        <v>212</v>
      </c>
      <c r="F368" t="s">
        <v>215</v>
      </c>
    </row>
    <row r="369" spans="1:6" x14ac:dyDescent="0.3">
      <c r="A369">
        <v>366</v>
      </c>
      <c r="B369" t="s">
        <v>219</v>
      </c>
      <c r="C369">
        <v>0</v>
      </c>
      <c r="D369">
        <v>0</v>
      </c>
      <c r="E369" t="s">
        <v>212</v>
      </c>
      <c r="F369" t="s">
        <v>215</v>
      </c>
    </row>
    <row r="370" spans="1:6" x14ac:dyDescent="0.3">
      <c r="A370">
        <v>367</v>
      </c>
      <c r="B370" t="s">
        <v>219</v>
      </c>
      <c r="C370">
        <v>0</v>
      </c>
      <c r="D370">
        <v>0</v>
      </c>
      <c r="E370" t="s">
        <v>212</v>
      </c>
      <c r="F370" t="s">
        <v>215</v>
      </c>
    </row>
    <row r="371" spans="1:6" x14ac:dyDescent="0.3">
      <c r="A371">
        <v>368</v>
      </c>
      <c r="B371" t="s">
        <v>219</v>
      </c>
      <c r="C371">
        <v>0</v>
      </c>
      <c r="D371">
        <v>0</v>
      </c>
      <c r="E371" t="s">
        <v>212</v>
      </c>
      <c r="F371" t="s">
        <v>215</v>
      </c>
    </row>
    <row r="372" spans="1:6" x14ac:dyDescent="0.3">
      <c r="A372">
        <v>369</v>
      </c>
      <c r="B372" t="s">
        <v>219</v>
      </c>
      <c r="C372">
        <v>0</v>
      </c>
      <c r="D372">
        <v>0</v>
      </c>
      <c r="E372" t="s">
        <v>212</v>
      </c>
      <c r="F372" t="s">
        <v>215</v>
      </c>
    </row>
    <row r="373" spans="1:6" x14ac:dyDescent="0.3">
      <c r="A373">
        <v>370</v>
      </c>
      <c r="B373" t="s">
        <v>219</v>
      </c>
      <c r="C373">
        <v>0</v>
      </c>
      <c r="D373">
        <v>0</v>
      </c>
      <c r="E373" t="s">
        <v>212</v>
      </c>
      <c r="F373" t="s">
        <v>215</v>
      </c>
    </row>
    <row r="374" spans="1:6" x14ac:dyDescent="0.3">
      <c r="A374">
        <v>371</v>
      </c>
      <c r="B374" t="s">
        <v>219</v>
      </c>
      <c r="C374">
        <v>0</v>
      </c>
      <c r="D374">
        <v>0</v>
      </c>
      <c r="E374" t="s">
        <v>212</v>
      </c>
      <c r="F374" t="s">
        <v>215</v>
      </c>
    </row>
    <row r="375" spans="1:6" x14ac:dyDescent="0.3">
      <c r="A375">
        <v>372</v>
      </c>
      <c r="B375" t="s">
        <v>219</v>
      </c>
      <c r="C375">
        <v>0</v>
      </c>
      <c r="D375">
        <v>0</v>
      </c>
      <c r="E375" t="s">
        <v>212</v>
      </c>
      <c r="F375" t="s">
        <v>215</v>
      </c>
    </row>
    <row r="376" spans="1:6" x14ac:dyDescent="0.3">
      <c r="A376">
        <v>373</v>
      </c>
      <c r="B376" t="s">
        <v>219</v>
      </c>
      <c r="C376">
        <v>0</v>
      </c>
      <c r="D376">
        <v>0</v>
      </c>
      <c r="E376" t="s">
        <v>212</v>
      </c>
      <c r="F376" t="s">
        <v>215</v>
      </c>
    </row>
    <row r="377" spans="1:6" x14ac:dyDescent="0.3">
      <c r="A377">
        <v>374</v>
      </c>
      <c r="B377" t="s">
        <v>219</v>
      </c>
      <c r="C377">
        <v>0</v>
      </c>
      <c r="D377">
        <v>0</v>
      </c>
      <c r="E377" t="s">
        <v>212</v>
      </c>
      <c r="F377" t="s">
        <v>215</v>
      </c>
    </row>
    <row r="378" spans="1:6" x14ac:dyDescent="0.3">
      <c r="A378">
        <v>375</v>
      </c>
      <c r="B378" t="s">
        <v>219</v>
      </c>
      <c r="C378">
        <v>0</v>
      </c>
      <c r="D378">
        <v>0</v>
      </c>
      <c r="E378" t="s">
        <v>212</v>
      </c>
      <c r="F378" t="s">
        <v>215</v>
      </c>
    </row>
    <row r="379" spans="1:6" x14ac:dyDescent="0.3">
      <c r="A379">
        <v>376</v>
      </c>
      <c r="B379" t="s">
        <v>219</v>
      </c>
      <c r="C379">
        <v>0</v>
      </c>
      <c r="D379">
        <v>0</v>
      </c>
      <c r="E379" t="s">
        <v>212</v>
      </c>
      <c r="F379" t="s">
        <v>215</v>
      </c>
    </row>
    <row r="380" spans="1:6" x14ac:dyDescent="0.3">
      <c r="A380">
        <v>377</v>
      </c>
      <c r="B380" t="s">
        <v>219</v>
      </c>
      <c r="C380">
        <v>0</v>
      </c>
      <c r="D380">
        <v>0</v>
      </c>
      <c r="E380" t="s">
        <v>212</v>
      </c>
      <c r="F380" t="s">
        <v>215</v>
      </c>
    </row>
    <row r="381" spans="1:6" x14ac:dyDescent="0.3">
      <c r="A381">
        <v>378</v>
      </c>
      <c r="B381" t="s">
        <v>219</v>
      </c>
      <c r="C381">
        <v>0</v>
      </c>
      <c r="D381">
        <v>0</v>
      </c>
      <c r="E381" t="s">
        <v>212</v>
      </c>
      <c r="F381" t="s">
        <v>215</v>
      </c>
    </row>
    <row r="382" spans="1:6" x14ac:dyDescent="0.3">
      <c r="A382">
        <v>379</v>
      </c>
      <c r="B382" t="s">
        <v>219</v>
      </c>
      <c r="C382">
        <v>0</v>
      </c>
      <c r="D382">
        <v>0</v>
      </c>
      <c r="E382" t="s">
        <v>212</v>
      </c>
      <c r="F382" t="s">
        <v>215</v>
      </c>
    </row>
    <row r="383" spans="1:6" x14ac:dyDescent="0.3">
      <c r="A383">
        <v>380</v>
      </c>
      <c r="B383" t="s">
        <v>219</v>
      </c>
      <c r="C383">
        <v>0</v>
      </c>
      <c r="D383">
        <v>0</v>
      </c>
      <c r="E383" t="s">
        <v>212</v>
      </c>
      <c r="F383" t="s">
        <v>215</v>
      </c>
    </row>
    <row r="384" spans="1:6" x14ac:dyDescent="0.3">
      <c r="A384">
        <v>381</v>
      </c>
      <c r="B384" t="s">
        <v>219</v>
      </c>
      <c r="C384">
        <v>0</v>
      </c>
      <c r="D384">
        <v>0</v>
      </c>
      <c r="E384" t="s">
        <v>212</v>
      </c>
      <c r="F384" t="s">
        <v>215</v>
      </c>
    </row>
    <row r="385" spans="1:6" x14ac:dyDescent="0.3">
      <c r="A385">
        <v>382</v>
      </c>
      <c r="B385" t="s">
        <v>219</v>
      </c>
      <c r="C385">
        <v>0</v>
      </c>
      <c r="D385">
        <v>0</v>
      </c>
      <c r="E385" t="s">
        <v>212</v>
      </c>
      <c r="F385" t="s">
        <v>215</v>
      </c>
    </row>
    <row r="386" spans="1:6" x14ac:dyDescent="0.3">
      <c r="A386">
        <v>383</v>
      </c>
      <c r="B386" t="s">
        <v>219</v>
      </c>
      <c r="C386">
        <v>0</v>
      </c>
      <c r="D386">
        <v>0</v>
      </c>
      <c r="E386" t="s">
        <v>212</v>
      </c>
      <c r="F386" t="s">
        <v>215</v>
      </c>
    </row>
    <row r="387" spans="1:6" x14ac:dyDescent="0.3">
      <c r="A387">
        <v>384</v>
      </c>
      <c r="B387" t="s">
        <v>219</v>
      </c>
      <c r="C387">
        <v>0</v>
      </c>
      <c r="D387">
        <v>0</v>
      </c>
      <c r="E387" t="s">
        <v>212</v>
      </c>
      <c r="F387" t="s">
        <v>215</v>
      </c>
    </row>
    <row r="388" spans="1:6" x14ac:dyDescent="0.3">
      <c r="A388">
        <v>385</v>
      </c>
      <c r="B388" t="s">
        <v>219</v>
      </c>
      <c r="C388">
        <v>0</v>
      </c>
      <c r="D388">
        <v>0</v>
      </c>
      <c r="E388" t="s">
        <v>212</v>
      </c>
      <c r="F388" t="s">
        <v>215</v>
      </c>
    </row>
    <row r="389" spans="1:6" x14ac:dyDescent="0.3">
      <c r="A389">
        <v>386</v>
      </c>
      <c r="B389" t="s">
        <v>219</v>
      </c>
      <c r="C389">
        <v>0</v>
      </c>
      <c r="D389">
        <v>0</v>
      </c>
      <c r="E389" t="s">
        <v>212</v>
      </c>
      <c r="F389" t="s">
        <v>215</v>
      </c>
    </row>
    <row r="390" spans="1:6" x14ac:dyDescent="0.3">
      <c r="A390">
        <v>387</v>
      </c>
      <c r="B390" t="s">
        <v>219</v>
      </c>
      <c r="C390">
        <v>0</v>
      </c>
      <c r="D390">
        <v>0</v>
      </c>
      <c r="E390" t="s">
        <v>212</v>
      </c>
      <c r="F390" t="s">
        <v>215</v>
      </c>
    </row>
    <row r="391" spans="1:6" x14ac:dyDescent="0.3">
      <c r="A391">
        <v>388</v>
      </c>
      <c r="B391" t="s">
        <v>219</v>
      </c>
      <c r="C391">
        <v>0</v>
      </c>
      <c r="D391">
        <v>0</v>
      </c>
      <c r="E391" t="s">
        <v>212</v>
      </c>
      <c r="F391" t="s">
        <v>215</v>
      </c>
    </row>
    <row r="392" spans="1:6" x14ac:dyDescent="0.3">
      <c r="A392">
        <v>389</v>
      </c>
      <c r="B392" t="s">
        <v>219</v>
      </c>
      <c r="C392">
        <v>0</v>
      </c>
      <c r="D392">
        <v>0</v>
      </c>
      <c r="E392" t="s">
        <v>212</v>
      </c>
      <c r="F392" t="s">
        <v>215</v>
      </c>
    </row>
    <row r="393" spans="1:6" x14ac:dyDescent="0.3">
      <c r="A393">
        <v>390</v>
      </c>
      <c r="B393" t="s">
        <v>219</v>
      </c>
      <c r="C393">
        <v>0</v>
      </c>
      <c r="D393">
        <v>0</v>
      </c>
      <c r="E393" t="s">
        <v>212</v>
      </c>
      <c r="F393" t="s">
        <v>215</v>
      </c>
    </row>
    <row r="394" spans="1:6" x14ac:dyDescent="0.3">
      <c r="A394">
        <v>391</v>
      </c>
      <c r="B394" t="s">
        <v>219</v>
      </c>
      <c r="C394">
        <v>0</v>
      </c>
      <c r="D394">
        <v>0</v>
      </c>
      <c r="E394" t="s">
        <v>212</v>
      </c>
      <c r="F394" t="s">
        <v>215</v>
      </c>
    </row>
    <row r="395" spans="1:6" x14ac:dyDescent="0.3">
      <c r="A395">
        <v>392</v>
      </c>
      <c r="B395" t="s">
        <v>219</v>
      </c>
      <c r="C395">
        <v>0</v>
      </c>
      <c r="D395">
        <v>0</v>
      </c>
      <c r="E395" t="s">
        <v>212</v>
      </c>
      <c r="F395" t="s">
        <v>215</v>
      </c>
    </row>
    <row r="396" spans="1:6" x14ac:dyDescent="0.3">
      <c r="A396">
        <v>393</v>
      </c>
      <c r="B396" t="s">
        <v>219</v>
      </c>
      <c r="C396">
        <v>0</v>
      </c>
      <c r="D396">
        <v>0</v>
      </c>
      <c r="E396" t="s">
        <v>212</v>
      </c>
      <c r="F396" t="s">
        <v>215</v>
      </c>
    </row>
    <row r="397" spans="1:6" x14ac:dyDescent="0.3">
      <c r="A397">
        <v>394</v>
      </c>
      <c r="B397" t="s">
        <v>219</v>
      </c>
      <c r="C397">
        <v>0</v>
      </c>
      <c r="D397">
        <v>0</v>
      </c>
      <c r="E397" t="s">
        <v>212</v>
      </c>
      <c r="F397" t="s">
        <v>215</v>
      </c>
    </row>
    <row r="398" spans="1:6" x14ac:dyDescent="0.3">
      <c r="A398">
        <v>395</v>
      </c>
      <c r="B398" t="s">
        <v>219</v>
      </c>
      <c r="C398">
        <v>0</v>
      </c>
      <c r="D398">
        <v>0</v>
      </c>
      <c r="E398" t="s">
        <v>212</v>
      </c>
      <c r="F398" t="s">
        <v>215</v>
      </c>
    </row>
    <row r="399" spans="1:6" x14ac:dyDescent="0.3">
      <c r="A399">
        <v>396</v>
      </c>
      <c r="B399" t="s">
        <v>219</v>
      </c>
      <c r="C399">
        <v>0</v>
      </c>
      <c r="D399">
        <v>0</v>
      </c>
      <c r="E399" t="s">
        <v>212</v>
      </c>
      <c r="F399" t="s">
        <v>215</v>
      </c>
    </row>
    <row r="400" spans="1:6" x14ac:dyDescent="0.3">
      <c r="A400">
        <v>397</v>
      </c>
      <c r="B400" t="s">
        <v>219</v>
      </c>
      <c r="C400">
        <v>0</v>
      </c>
      <c r="D400">
        <v>0</v>
      </c>
      <c r="E400" t="s">
        <v>212</v>
      </c>
      <c r="F400" t="s">
        <v>215</v>
      </c>
    </row>
    <row r="401" spans="1:6" x14ac:dyDescent="0.3">
      <c r="A401">
        <v>398</v>
      </c>
      <c r="B401" t="s">
        <v>219</v>
      </c>
      <c r="C401">
        <v>0</v>
      </c>
      <c r="D401">
        <v>0</v>
      </c>
      <c r="E401" t="s">
        <v>212</v>
      </c>
      <c r="F401" t="s">
        <v>215</v>
      </c>
    </row>
    <row r="402" spans="1:6" x14ac:dyDescent="0.3">
      <c r="A402">
        <v>399</v>
      </c>
      <c r="B402" t="s">
        <v>219</v>
      </c>
      <c r="C402">
        <v>0</v>
      </c>
      <c r="D402">
        <v>0</v>
      </c>
      <c r="E402" t="s">
        <v>212</v>
      </c>
      <c r="F402" t="s">
        <v>215</v>
      </c>
    </row>
    <row r="403" spans="1:6" x14ac:dyDescent="0.3">
      <c r="A403">
        <v>400</v>
      </c>
      <c r="B403" t="s">
        <v>219</v>
      </c>
      <c r="C403">
        <v>0</v>
      </c>
      <c r="D403">
        <v>0</v>
      </c>
      <c r="E403" t="s">
        <v>212</v>
      </c>
      <c r="F403" t="s">
        <v>215</v>
      </c>
    </row>
    <row r="404" spans="1:6" x14ac:dyDescent="0.3">
      <c r="A404">
        <v>401</v>
      </c>
      <c r="B404" t="s">
        <v>219</v>
      </c>
      <c r="C404">
        <v>0</v>
      </c>
      <c r="D404">
        <v>0</v>
      </c>
      <c r="E404" t="s">
        <v>212</v>
      </c>
      <c r="F404" t="s">
        <v>215</v>
      </c>
    </row>
    <row r="405" spans="1:6" x14ac:dyDescent="0.3">
      <c r="A405">
        <v>402</v>
      </c>
      <c r="B405" t="s">
        <v>219</v>
      </c>
      <c r="C405">
        <v>0</v>
      </c>
      <c r="D405">
        <v>0</v>
      </c>
      <c r="E405" t="s">
        <v>212</v>
      </c>
      <c r="F405" t="s">
        <v>215</v>
      </c>
    </row>
    <row r="406" spans="1:6" x14ac:dyDescent="0.3">
      <c r="A406">
        <v>403</v>
      </c>
      <c r="B406" t="s">
        <v>219</v>
      </c>
      <c r="C406">
        <v>0</v>
      </c>
      <c r="D406">
        <v>0</v>
      </c>
      <c r="E406" t="s">
        <v>212</v>
      </c>
      <c r="F406" t="s">
        <v>215</v>
      </c>
    </row>
    <row r="407" spans="1:6" x14ac:dyDescent="0.3">
      <c r="A407">
        <v>404</v>
      </c>
      <c r="B407" t="s">
        <v>219</v>
      </c>
      <c r="C407">
        <v>0</v>
      </c>
      <c r="D407">
        <v>0</v>
      </c>
      <c r="E407" t="s">
        <v>212</v>
      </c>
      <c r="F407" t="s">
        <v>215</v>
      </c>
    </row>
    <row r="408" spans="1:6" x14ac:dyDescent="0.3">
      <c r="A408">
        <v>405</v>
      </c>
      <c r="B408" t="s">
        <v>219</v>
      </c>
      <c r="C408">
        <v>0</v>
      </c>
      <c r="D408">
        <v>0</v>
      </c>
      <c r="E408" t="s">
        <v>212</v>
      </c>
      <c r="F408" t="s">
        <v>215</v>
      </c>
    </row>
    <row r="409" spans="1:6" x14ac:dyDescent="0.3">
      <c r="A409">
        <v>406</v>
      </c>
      <c r="B409" t="s">
        <v>219</v>
      </c>
      <c r="C409">
        <v>0</v>
      </c>
      <c r="D409">
        <v>0</v>
      </c>
      <c r="E409" t="s">
        <v>212</v>
      </c>
      <c r="F409" t="s">
        <v>215</v>
      </c>
    </row>
    <row r="410" spans="1:6" x14ac:dyDescent="0.3">
      <c r="A410">
        <v>407</v>
      </c>
      <c r="B410" t="s">
        <v>219</v>
      </c>
      <c r="C410">
        <v>0</v>
      </c>
      <c r="D410">
        <v>0</v>
      </c>
      <c r="E410" t="s">
        <v>212</v>
      </c>
      <c r="F410" t="s">
        <v>215</v>
      </c>
    </row>
    <row r="411" spans="1:6" x14ac:dyDescent="0.3">
      <c r="A411">
        <v>408</v>
      </c>
      <c r="B411" t="s">
        <v>219</v>
      </c>
      <c r="C411">
        <v>0</v>
      </c>
      <c r="D411">
        <v>0</v>
      </c>
      <c r="E411" t="s">
        <v>212</v>
      </c>
      <c r="F411" t="s">
        <v>215</v>
      </c>
    </row>
    <row r="412" spans="1:6" x14ac:dyDescent="0.3">
      <c r="A412">
        <v>409</v>
      </c>
      <c r="B412" t="s">
        <v>219</v>
      </c>
      <c r="C412">
        <v>0</v>
      </c>
      <c r="D412">
        <v>0</v>
      </c>
      <c r="E412" t="s">
        <v>212</v>
      </c>
      <c r="F412" t="s">
        <v>215</v>
      </c>
    </row>
    <row r="413" spans="1:6" x14ac:dyDescent="0.3">
      <c r="A413">
        <v>410</v>
      </c>
      <c r="B413" t="s">
        <v>219</v>
      </c>
      <c r="C413">
        <v>0</v>
      </c>
      <c r="D413">
        <v>0</v>
      </c>
      <c r="E413" t="s">
        <v>212</v>
      </c>
      <c r="F413" t="s">
        <v>215</v>
      </c>
    </row>
    <row r="414" spans="1:6" x14ac:dyDescent="0.3">
      <c r="A414">
        <v>411</v>
      </c>
      <c r="B414" t="s">
        <v>219</v>
      </c>
      <c r="C414">
        <v>0</v>
      </c>
      <c r="D414">
        <v>0</v>
      </c>
      <c r="E414" t="s">
        <v>212</v>
      </c>
      <c r="F414" t="s">
        <v>215</v>
      </c>
    </row>
    <row r="415" spans="1:6" x14ac:dyDescent="0.3">
      <c r="A415">
        <v>412</v>
      </c>
      <c r="B415" t="s">
        <v>219</v>
      </c>
      <c r="C415">
        <v>0</v>
      </c>
      <c r="D415">
        <v>0</v>
      </c>
      <c r="E415" t="s">
        <v>212</v>
      </c>
      <c r="F415" t="s">
        <v>215</v>
      </c>
    </row>
    <row r="416" spans="1:6" x14ac:dyDescent="0.3">
      <c r="A416">
        <v>413</v>
      </c>
      <c r="B416" t="s">
        <v>219</v>
      </c>
      <c r="C416">
        <v>0</v>
      </c>
      <c r="D416">
        <v>0</v>
      </c>
      <c r="E416" t="s">
        <v>212</v>
      </c>
      <c r="F416" t="s">
        <v>215</v>
      </c>
    </row>
    <row r="417" spans="1:6" x14ac:dyDescent="0.3">
      <c r="A417">
        <v>414</v>
      </c>
      <c r="B417" t="s">
        <v>219</v>
      </c>
      <c r="C417">
        <v>0</v>
      </c>
      <c r="D417">
        <v>0</v>
      </c>
      <c r="E417" t="s">
        <v>212</v>
      </c>
      <c r="F417" t="s">
        <v>215</v>
      </c>
    </row>
    <row r="418" spans="1:6" x14ac:dyDescent="0.3">
      <c r="A418">
        <v>415</v>
      </c>
      <c r="B418" t="s">
        <v>219</v>
      </c>
      <c r="C418">
        <v>0</v>
      </c>
      <c r="D418">
        <v>0</v>
      </c>
      <c r="E418" t="s">
        <v>212</v>
      </c>
      <c r="F418" t="s">
        <v>215</v>
      </c>
    </row>
    <row r="419" spans="1:6" x14ac:dyDescent="0.3">
      <c r="A419">
        <v>416</v>
      </c>
      <c r="B419" t="s">
        <v>219</v>
      </c>
      <c r="C419">
        <v>0</v>
      </c>
      <c r="D419">
        <v>0</v>
      </c>
      <c r="E419" t="s">
        <v>212</v>
      </c>
      <c r="F419" t="s">
        <v>215</v>
      </c>
    </row>
    <row r="420" spans="1:6" x14ac:dyDescent="0.3">
      <c r="A420">
        <v>417</v>
      </c>
      <c r="B420" t="s">
        <v>219</v>
      </c>
      <c r="C420">
        <v>0</v>
      </c>
      <c r="D420">
        <v>0</v>
      </c>
      <c r="E420" t="s">
        <v>212</v>
      </c>
      <c r="F420" t="s">
        <v>215</v>
      </c>
    </row>
    <row r="421" spans="1:6" x14ac:dyDescent="0.3">
      <c r="A421">
        <v>418</v>
      </c>
      <c r="B421" t="s">
        <v>219</v>
      </c>
      <c r="C421">
        <v>0</v>
      </c>
      <c r="D421">
        <v>0</v>
      </c>
      <c r="E421" t="s">
        <v>212</v>
      </c>
      <c r="F421" t="s">
        <v>215</v>
      </c>
    </row>
    <row r="422" spans="1:6" x14ac:dyDescent="0.3">
      <c r="A422">
        <v>419</v>
      </c>
      <c r="B422" t="s">
        <v>219</v>
      </c>
      <c r="C422">
        <v>0</v>
      </c>
      <c r="D422">
        <v>0</v>
      </c>
      <c r="E422" t="s">
        <v>212</v>
      </c>
      <c r="F422" t="s">
        <v>215</v>
      </c>
    </row>
    <row r="423" spans="1:6" x14ac:dyDescent="0.3">
      <c r="A423">
        <v>420</v>
      </c>
      <c r="B423" t="s">
        <v>219</v>
      </c>
      <c r="C423">
        <v>0</v>
      </c>
      <c r="D423">
        <v>0</v>
      </c>
      <c r="E423" t="s">
        <v>212</v>
      </c>
      <c r="F423" t="s">
        <v>215</v>
      </c>
    </row>
    <row r="424" spans="1:6" x14ac:dyDescent="0.3">
      <c r="A424">
        <v>421</v>
      </c>
      <c r="B424" t="s">
        <v>219</v>
      </c>
      <c r="C424">
        <v>0</v>
      </c>
      <c r="D424">
        <v>0</v>
      </c>
      <c r="E424" t="s">
        <v>212</v>
      </c>
      <c r="F424" t="s">
        <v>215</v>
      </c>
    </row>
    <row r="425" spans="1:6" x14ac:dyDescent="0.3">
      <c r="A425">
        <v>422</v>
      </c>
      <c r="B425" t="s">
        <v>219</v>
      </c>
      <c r="C425">
        <v>0</v>
      </c>
      <c r="D425">
        <v>0</v>
      </c>
      <c r="E425" t="s">
        <v>212</v>
      </c>
      <c r="F425" t="s">
        <v>215</v>
      </c>
    </row>
    <row r="426" spans="1:6" x14ac:dyDescent="0.3">
      <c r="A426">
        <v>423</v>
      </c>
      <c r="B426" t="s">
        <v>219</v>
      </c>
      <c r="C426">
        <v>0</v>
      </c>
      <c r="D426">
        <v>0</v>
      </c>
      <c r="E426" t="s">
        <v>212</v>
      </c>
      <c r="F426" t="s">
        <v>215</v>
      </c>
    </row>
    <row r="427" spans="1:6" x14ac:dyDescent="0.3">
      <c r="A427">
        <v>424</v>
      </c>
      <c r="B427" t="s">
        <v>219</v>
      </c>
      <c r="C427">
        <v>0</v>
      </c>
      <c r="D427">
        <v>0</v>
      </c>
      <c r="E427" t="s">
        <v>212</v>
      </c>
      <c r="F427" t="s">
        <v>215</v>
      </c>
    </row>
    <row r="428" spans="1:6" x14ac:dyDescent="0.3">
      <c r="A428">
        <v>425</v>
      </c>
      <c r="B428" t="s">
        <v>219</v>
      </c>
      <c r="C428">
        <v>0</v>
      </c>
      <c r="D428">
        <v>0</v>
      </c>
      <c r="E428" t="s">
        <v>212</v>
      </c>
      <c r="F428" t="s">
        <v>215</v>
      </c>
    </row>
    <row r="429" spans="1:6" x14ac:dyDescent="0.3">
      <c r="A429">
        <v>426</v>
      </c>
      <c r="B429" t="s">
        <v>219</v>
      </c>
      <c r="C429">
        <v>0</v>
      </c>
      <c r="D429">
        <v>0</v>
      </c>
      <c r="E429" t="s">
        <v>212</v>
      </c>
      <c r="F429" t="s">
        <v>215</v>
      </c>
    </row>
    <row r="430" spans="1:6" x14ac:dyDescent="0.3">
      <c r="A430">
        <v>427</v>
      </c>
      <c r="B430" t="s">
        <v>219</v>
      </c>
      <c r="C430">
        <v>0</v>
      </c>
      <c r="D430">
        <v>0</v>
      </c>
      <c r="E430" t="s">
        <v>212</v>
      </c>
      <c r="F430" t="s">
        <v>215</v>
      </c>
    </row>
    <row r="431" spans="1:6" x14ac:dyDescent="0.3">
      <c r="A431">
        <v>428</v>
      </c>
      <c r="B431" t="s">
        <v>219</v>
      </c>
      <c r="C431">
        <v>0</v>
      </c>
      <c r="D431">
        <v>0</v>
      </c>
      <c r="E431" t="s">
        <v>212</v>
      </c>
      <c r="F431" t="s">
        <v>215</v>
      </c>
    </row>
    <row r="432" spans="1:6" x14ac:dyDescent="0.3">
      <c r="A432">
        <v>429</v>
      </c>
      <c r="B432" t="s">
        <v>219</v>
      </c>
      <c r="C432">
        <v>0</v>
      </c>
      <c r="D432">
        <v>0</v>
      </c>
      <c r="E432" t="s">
        <v>212</v>
      </c>
      <c r="F432" t="s">
        <v>215</v>
      </c>
    </row>
    <row r="433" spans="1:6" x14ac:dyDescent="0.3">
      <c r="A433">
        <v>430</v>
      </c>
      <c r="B433" t="s">
        <v>219</v>
      </c>
      <c r="C433">
        <v>0</v>
      </c>
      <c r="D433">
        <v>0</v>
      </c>
      <c r="E433" t="s">
        <v>212</v>
      </c>
      <c r="F433" t="s">
        <v>215</v>
      </c>
    </row>
    <row r="434" spans="1:6" x14ac:dyDescent="0.3">
      <c r="A434">
        <v>431</v>
      </c>
      <c r="B434" t="s">
        <v>219</v>
      </c>
      <c r="C434">
        <v>0</v>
      </c>
      <c r="D434">
        <v>0</v>
      </c>
      <c r="E434" t="s">
        <v>212</v>
      </c>
      <c r="F434" t="s">
        <v>215</v>
      </c>
    </row>
    <row r="435" spans="1:6" x14ac:dyDescent="0.3">
      <c r="A435">
        <v>432</v>
      </c>
      <c r="B435" t="s">
        <v>219</v>
      </c>
      <c r="C435">
        <v>0</v>
      </c>
      <c r="D435">
        <v>0</v>
      </c>
      <c r="E435" t="s">
        <v>212</v>
      </c>
      <c r="F435" t="s">
        <v>215</v>
      </c>
    </row>
    <row r="436" spans="1:6" x14ac:dyDescent="0.3">
      <c r="A436">
        <v>433</v>
      </c>
      <c r="B436" t="s">
        <v>219</v>
      </c>
      <c r="C436">
        <v>0</v>
      </c>
      <c r="D436">
        <v>0</v>
      </c>
      <c r="E436" t="s">
        <v>212</v>
      </c>
      <c r="F436" t="s">
        <v>215</v>
      </c>
    </row>
    <row r="437" spans="1:6" x14ac:dyDescent="0.3">
      <c r="A437">
        <v>434</v>
      </c>
      <c r="B437" t="s">
        <v>219</v>
      </c>
      <c r="C437">
        <v>0</v>
      </c>
      <c r="D437">
        <v>0</v>
      </c>
      <c r="E437" t="s">
        <v>212</v>
      </c>
      <c r="F437" t="s">
        <v>215</v>
      </c>
    </row>
    <row r="438" spans="1:6" x14ac:dyDescent="0.3">
      <c r="A438">
        <v>435</v>
      </c>
      <c r="B438" t="s">
        <v>219</v>
      </c>
      <c r="C438">
        <v>0</v>
      </c>
      <c r="D438">
        <v>0</v>
      </c>
      <c r="E438" t="s">
        <v>212</v>
      </c>
      <c r="F438" t="s">
        <v>215</v>
      </c>
    </row>
    <row r="439" spans="1:6" x14ac:dyDescent="0.3">
      <c r="A439">
        <v>436</v>
      </c>
      <c r="B439" t="s">
        <v>219</v>
      </c>
      <c r="C439">
        <v>0</v>
      </c>
      <c r="D439">
        <v>0</v>
      </c>
      <c r="E439" t="s">
        <v>212</v>
      </c>
      <c r="F439" t="s">
        <v>215</v>
      </c>
    </row>
    <row r="440" spans="1:6" x14ac:dyDescent="0.3">
      <c r="A440">
        <v>437</v>
      </c>
      <c r="B440" t="s">
        <v>219</v>
      </c>
      <c r="C440">
        <v>0</v>
      </c>
      <c r="D440">
        <v>0</v>
      </c>
      <c r="E440" t="s">
        <v>212</v>
      </c>
      <c r="F440" t="s">
        <v>215</v>
      </c>
    </row>
    <row r="441" spans="1:6" x14ac:dyDescent="0.3">
      <c r="A441">
        <v>438</v>
      </c>
      <c r="B441" t="s">
        <v>219</v>
      </c>
      <c r="C441">
        <v>0</v>
      </c>
      <c r="D441">
        <v>0</v>
      </c>
      <c r="E441" t="s">
        <v>212</v>
      </c>
      <c r="F441" t="s">
        <v>215</v>
      </c>
    </row>
    <row r="442" spans="1:6" x14ac:dyDescent="0.3">
      <c r="A442">
        <v>439</v>
      </c>
      <c r="B442" t="s">
        <v>219</v>
      </c>
      <c r="C442">
        <v>0</v>
      </c>
      <c r="D442">
        <v>0</v>
      </c>
      <c r="E442" t="s">
        <v>212</v>
      </c>
      <c r="F442" t="s">
        <v>215</v>
      </c>
    </row>
    <row r="443" spans="1:6" x14ac:dyDescent="0.3">
      <c r="A443">
        <v>440</v>
      </c>
      <c r="B443" t="s">
        <v>219</v>
      </c>
      <c r="C443">
        <v>0</v>
      </c>
      <c r="D443">
        <v>0</v>
      </c>
      <c r="E443" t="s">
        <v>212</v>
      </c>
      <c r="F443" t="s">
        <v>215</v>
      </c>
    </row>
    <row r="444" spans="1:6" x14ac:dyDescent="0.3">
      <c r="A444">
        <v>441</v>
      </c>
      <c r="B444" t="s">
        <v>219</v>
      </c>
      <c r="C444">
        <v>0</v>
      </c>
      <c r="D444">
        <v>0</v>
      </c>
      <c r="E444" t="s">
        <v>212</v>
      </c>
      <c r="F444" t="s">
        <v>215</v>
      </c>
    </row>
    <row r="445" spans="1:6" x14ac:dyDescent="0.3">
      <c r="A445">
        <v>442</v>
      </c>
      <c r="B445" t="s">
        <v>219</v>
      </c>
      <c r="C445">
        <v>0</v>
      </c>
      <c r="D445">
        <v>0</v>
      </c>
      <c r="E445" t="s">
        <v>212</v>
      </c>
      <c r="F445" t="s">
        <v>215</v>
      </c>
    </row>
    <row r="446" spans="1:6" x14ac:dyDescent="0.3">
      <c r="A446">
        <v>443</v>
      </c>
      <c r="B446" t="s">
        <v>219</v>
      </c>
      <c r="C446">
        <v>0</v>
      </c>
      <c r="D446">
        <v>0</v>
      </c>
      <c r="E446" t="s">
        <v>212</v>
      </c>
      <c r="F446" t="s">
        <v>215</v>
      </c>
    </row>
    <row r="447" spans="1:6" x14ac:dyDescent="0.3">
      <c r="A447">
        <v>444</v>
      </c>
      <c r="B447" t="s">
        <v>219</v>
      </c>
      <c r="C447">
        <v>0</v>
      </c>
      <c r="D447">
        <v>0</v>
      </c>
      <c r="E447" t="s">
        <v>212</v>
      </c>
      <c r="F447" t="s">
        <v>215</v>
      </c>
    </row>
    <row r="448" spans="1:6" x14ac:dyDescent="0.3">
      <c r="A448">
        <v>445</v>
      </c>
      <c r="B448" t="s">
        <v>219</v>
      </c>
      <c r="C448">
        <v>0</v>
      </c>
      <c r="D448">
        <v>0</v>
      </c>
      <c r="E448" t="s">
        <v>212</v>
      </c>
      <c r="F448" t="s">
        <v>215</v>
      </c>
    </row>
    <row r="449" spans="1:6" x14ac:dyDescent="0.3">
      <c r="A449">
        <v>446</v>
      </c>
      <c r="B449" t="s">
        <v>219</v>
      </c>
      <c r="C449">
        <v>0</v>
      </c>
      <c r="D449">
        <v>0</v>
      </c>
      <c r="E449" t="s">
        <v>212</v>
      </c>
      <c r="F449" t="s">
        <v>215</v>
      </c>
    </row>
    <row r="450" spans="1:6" x14ac:dyDescent="0.3">
      <c r="A450">
        <v>447</v>
      </c>
      <c r="B450" t="s">
        <v>219</v>
      </c>
      <c r="C450">
        <v>0</v>
      </c>
      <c r="D450">
        <v>0</v>
      </c>
      <c r="E450" t="s">
        <v>212</v>
      </c>
      <c r="F450" t="s">
        <v>215</v>
      </c>
    </row>
    <row r="451" spans="1:6" x14ac:dyDescent="0.3">
      <c r="A451">
        <v>448</v>
      </c>
      <c r="B451" t="s">
        <v>219</v>
      </c>
      <c r="C451">
        <v>0</v>
      </c>
      <c r="D451">
        <v>0</v>
      </c>
      <c r="E451" t="s">
        <v>212</v>
      </c>
      <c r="F451" t="s">
        <v>215</v>
      </c>
    </row>
    <row r="452" spans="1:6" x14ac:dyDescent="0.3">
      <c r="A452">
        <v>449</v>
      </c>
      <c r="B452" t="s">
        <v>219</v>
      </c>
      <c r="C452">
        <v>0</v>
      </c>
      <c r="D452">
        <v>0</v>
      </c>
      <c r="E452" t="s">
        <v>212</v>
      </c>
      <c r="F452" t="s">
        <v>215</v>
      </c>
    </row>
    <row r="453" spans="1:6" x14ac:dyDescent="0.3">
      <c r="A453">
        <v>450</v>
      </c>
      <c r="B453" t="s">
        <v>219</v>
      </c>
      <c r="C453">
        <v>0</v>
      </c>
      <c r="D453">
        <v>0</v>
      </c>
      <c r="E453" t="s">
        <v>212</v>
      </c>
      <c r="F453" t="s">
        <v>215</v>
      </c>
    </row>
    <row r="454" spans="1:6" x14ac:dyDescent="0.3">
      <c r="A454">
        <v>451</v>
      </c>
      <c r="B454" t="s">
        <v>219</v>
      </c>
      <c r="C454">
        <v>0</v>
      </c>
      <c r="D454">
        <v>0</v>
      </c>
      <c r="E454" t="s">
        <v>212</v>
      </c>
      <c r="F454" t="s">
        <v>215</v>
      </c>
    </row>
    <row r="455" spans="1:6" x14ac:dyDescent="0.3">
      <c r="A455">
        <v>452</v>
      </c>
      <c r="B455" t="s">
        <v>219</v>
      </c>
      <c r="C455">
        <v>0</v>
      </c>
      <c r="D455">
        <v>0</v>
      </c>
      <c r="E455" t="s">
        <v>212</v>
      </c>
      <c r="F455" t="s">
        <v>215</v>
      </c>
    </row>
    <row r="456" spans="1:6" x14ac:dyDescent="0.3">
      <c r="A456">
        <v>453</v>
      </c>
      <c r="B456" t="s">
        <v>219</v>
      </c>
      <c r="C456">
        <v>0</v>
      </c>
      <c r="D456">
        <v>0</v>
      </c>
      <c r="E456" t="s">
        <v>212</v>
      </c>
      <c r="F456" t="s">
        <v>215</v>
      </c>
    </row>
    <row r="457" spans="1:6" x14ac:dyDescent="0.3">
      <c r="A457">
        <v>454</v>
      </c>
      <c r="B457" t="s">
        <v>219</v>
      </c>
      <c r="C457">
        <v>0</v>
      </c>
      <c r="D457">
        <v>0</v>
      </c>
      <c r="E457" t="s">
        <v>212</v>
      </c>
      <c r="F457" t="s">
        <v>215</v>
      </c>
    </row>
    <row r="458" spans="1:6" x14ac:dyDescent="0.3">
      <c r="A458">
        <v>455</v>
      </c>
      <c r="B458" t="s">
        <v>219</v>
      </c>
      <c r="C458">
        <v>0</v>
      </c>
      <c r="D458">
        <v>0</v>
      </c>
      <c r="E458" t="s">
        <v>212</v>
      </c>
      <c r="F458" t="s">
        <v>215</v>
      </c>
    </row>
    <row r="459" spans="1:6" x14ac:dyDescent="0.3">
      <c r="A459">
        <v>456</v>
      </c>
      <c r="B459" t="s">
        <v>219</v>
      </c>
      <c r="C459">
        <v>0</v>
      </c>
      <c r="D459">
        <v>0</v>
      </c>
      <c r="E459" t="s">
        <v>212</v>
      </c>
      <c r="F459" t="s">
        <v>215</v>
      </c>
    </row>
    <row r="460" spans="1:6" x14ac:dyDescent="0.3">
      <c r="A460">
        <v>457</v>
      </c>
      <c r="B460" t="s">
        <v>219</v>
      </c>
      <c r="C460">
        <v>0</v>
      </c>
      <c r="D460">
        <v>0</v>
      </c>
      <c r="E460" t="s">
        <v>212</v>
      </c>
      <c r="F460" t="s">
        <v>215</v>
      </c>
    </row>
    <row r="461" spans="1:6" x14ac:dyDescent="0.3">
      <c r="A461">
        <v>458</v>
      </c>
      <c r="B461" t="s">
        <v>219</v>
      </c>
      <c r="C461">
        <v>0</v>
      </c>
      <c r="D461">
        <v>0</v>
      </c>
      <c r="E461" t="s">
        <v>212</v>
      </c>
      <c r="F461" t="s">
        <v>215</v>
      </c>
    </row>
    <row r="462" spans="1:6" x14ac:dyDescent="0.3">
      <c r="A462">
        <v>459</v>
      </c>
      <c r="B462" t="s">
        <v>219</v>
      </c>
      <c r="C462">
        <v>0</v>
      </c>
      <c r="D462">
        <v>0</v>
      </c>
      <c r="E462" t="s">
        <v>212</v>
      </c>
      <c r="F462" t="s">
        <v>215</v>
      </c>
    </row>
    <row r="463" spans="1:6" x14ac:dyDescent="0.3">
      <c r="A463">
        <v>460</v>
      </c>
      <c r="B463" t="s">
        <v>219</v>
      </c>
      <c r="C463">
        <v>0</v>
      </c>
      <c r="D463">
        <v>0</v>
      </c>
      <c r="E463" t="s">
        <v>212</v>
      </c>
      <c r="F463" t="s">
        <v>215</v>
      </c>
    </row>
    <row r="464" spans="1:6" x14ac:dyDescent="0.3">
      <c r="A464">
        <v>461</v>
      </c>
      <c r="B464" t="s">
        <v>219</v>
      </c>
      <c r="C464">
        <v>0</v>
      </c>
      <c r="D464">
        <v>0</v>
      </c>
      <c r="E464" t="s">
        <v>212</v>
      </c>
      <c r="F464" t="s">
        <v>215</v>
      </c>
    </row>
    <row r="465" spans="1:6" x14ac:dyDescent="0.3">
      <c r="A465">
        <v>462</v>
      </c>
      <c r="B465" t="s">
        <v>219</v>
      </c>
      <c r="C465">
        <v>0</v>
      </c>
      <c r="D465">
        <v>0</v>
      </c>
      <c r="E465" t="s">
        <v>212</v>
      </c>
      <c r="F465" t="s">
        <v>215</v>
      </c>
    </row>
    <row r="466" spans="1:6" x14ac:dyDescent="0.3">
      <c r="A466">
        <v>463</v>
      </c>
      <c r="B466" t="s">
        <v>219</v>
      </c>
      <c r="C466">
        <v>0</v>
      </c>
      <c r="D466">
        <v>0</v>
      </c>
      <c r="E466" t="s">
        <v>212</v>
      </c>
      <c r="F466" t="s">
        <v>215</v>
      </c>
    </row>
    <row r="467" spans="1:6" x14ac:dyDescent="0.3">
      <c r="A467">
        <v>464</v>
      </c>
      <c r="B467" t="s">
        <v>219</v>
      </c>
      <c r="C467">
        <v>0</v>
      </c>
      <c r="D467">
        <v>0</v>
      </c>
      <c r="E467" t="s">
        <v>212</v>
      </c>
      <c r="F467" t="s">
        <v>215</v>
      </c>
    </row>
    <row r="468" spans="1:6" x14ac:dyDescent="0.3">
      <c r="A468">
        <v>465</v>
      </c>
      <c r="B468" t="s">
        <v>219</v>
      </c>
      <c r="C468">
        <v>0</v>
      </c>
      <c r="D468">
        <v>0</v>
      </c>
      <c r="E468" t="s">
        <v>212</v>
      </c>
      <c r="F468" t="s">
        <v>215</v>
      </c>
    </row>
    <row r="469" spans="1:6" x14ac:dyDescent="0.3">
      <c r="A469">
        <v>466</v>
      </c>
      <c r="B469" t="s">
        <v>219</v>
      </c>
      <c r="C469">
        <v>0</v>
      </c>
      <c r="D469">
        <v>0</v>
      </c>
      <c r="E469" t="s">
        <v>212</v>
      </c>
      <c r="F469" t="s">
        <v>215</v>
      </c>
    </row>
    <row r="470" spans="1:6" x14ac:dyDescent="0.3">
      <c r="A470">
        <v>467</v>
      </c>
      <c r="B470" t="s">
        <v>219</v>
      </c>
      <c r="C470">
        <v>0</v>
      </c>
      <c r="D470">
        <v>0</v>
      </c>
      <c r="E470" t="s">
        <v>212</v>
      </c>
      <c r="F470" t="s">
        <v>215</v>
      </c>
    </row>
    <row r="471" spans="1:6" x14ac:dyDescent="0.3">
      <c r="A471">
        <v>468</v>
      </c>
      <c r="B471" t="s">
        <v>219</v>
      </c>
      <c r="C471">
        <v>0</v>
      </c>
      <c r="D471">
        <v>0</v>
      </c>
      <c r="E471" t="s">
        <v>212</v>
      </c>
      <c r="F471" t="s">
        <v>215</v>
      </c>
    </row>
    <row r="472" spans="1:6" x14ac:dyDescent="0.3">
      <c r="A472">
        <v>469</v>
      </c>
      <c r="B472" t="s">
        <v>219</v>
      </c>
      <c r="C472">
        <v>0</v>
      </c>
      <c r="D472">
        <v>0</v>
      </c>
      <c r="E472" t="s">
        <v>212</v>
      </c>
      <c r="F472" t="s">
        <v>215</v>
      </c>
    </row>
    <row r="473" spans="1:6" x14ac:dyDescent="0.3">
      <c r="A473">
        <v>470</v>
      </c>
      <c r="B473" t="s">
        <v>219</v>
      </c>
      <c r="C473">
        <v>0</v>
      </c>
      <c r="D473">
        <v>0</v>
      </c>
      <c r="E473" t="s">
        <v>212</v>
      </c>
      <c r="F473" t="s">
        <v>215</v>
      </c>
    </row>
    <row r="474" spans="1:6" x14ac:dyDescent="0.3">
      <c r="A474">
        <v>471</v>
      </c>
      <c r="B474" t="s">
        <v>219</v>
      </c>
      <c r="C474">
        <v>0</v>
      </c>
      <c r="D474">
        <v>0</v>
      </c>
      <c r="E474" t="s">
        <v>212</v>
      </c>
      <c r="F474" t="s">
        <v>215</v>
      </c>
    </row>
    <row r="475" spans="1:6" x14ac:dyDescent="0.3">
      <c r="A475">
        <v>472</v>
      </c>
      <c r="B475" t="s">
        <v>219</v>
      </c>
      <c r="C475">
        <v>0</v>
      </c>
      <c r="D475">
        <v>0</v>
      </c>
      <c r="E475" t="s">
        <v>212</v>
      </c>
      <c r="F475" t="s">
        <v>215</v>
      </c>
    </row>
    <row r="476" spans="1:6" x14ac:dyDescent="0.3">
      <c r="A476">
        <v>473</v>
      </c>
      <c r="B476" t="s">
        <v>219</v>
      </c>
      <c r="C476">
        <v>0</v>
      </c>
      <c r="D476">
        <v>0</v>
      </c>
      <c r="E476" t="s">
        <v>212</v>
      </c>
      <c r="F476" t="s">
        <v>215</v>
      </c>
    </row>
    <row r="477" spans="1:6" x14ac:dyDescent="0.3">
      <c r="A477">
        <v>474</v>
      </c>
      <c r="B477" t="s">
        <v>219</v>
      </c>
      <c r="C477">
        <v>0</v>
      </c>
      <c r="D477">
        <v>0</v>
      </c>
      <c r="E477" t="s">
        <v>212</v>
      </c>
      <c r="F477" t="s">
        <v>215</v>
      </c>
    </row>
    <row r="478" spans="1:6" x14ac:dyDescent="0.3">
      <c r="A478">
        <v>475</v>
      </c>
      <c r="B478" t="s">
        <v>219</v>
      </c>
      <c r="C478">
        <v>0</v>
      </c>
      <c r="D478">
        <v>0</v>
      </c>
      <c r="E478" t="s">
        <v>212</v>
      </c>
      <c r="F478" t="s">
        <v>215</v>
      </c>
    </row>
    <row r="479" spans="1:6" x14ac:dyDescent="0.3">
      <c r="A479">
        <v>476</v>
      </c>
      <c r="B479" t="s">
        <v>219</v>
      </c>
      <c r="C479">
        <v>0</v>
      </c>
      <c r="D479">
        <v>0</v>
      </c>
      <c r="E479" t="s">
        <v>212</v>
      </c>
      <c r="F479" t="s">
        <v>215</v>
      </c>
    </row>
    <row r="480" spans="1:6" x14ac:dyDescent="0.3">
      <c r="A480">
        <v>477</v>
      </c>
      <c r="B480" t="s">
        <v>219</v>
      </c>
      <c r="C480">
        <v>0</v>
      </c>
      <c r="D480">
        <v>0</v>
      </c>
      <c r="E480" t="s">
        <v>212</v>
      </c>
      <c r="F480" t="s">
        <v>215</v>
      </c>
    </row>
    <row r="481" spans="1:6" x14ac:dyDescent="0.3">
      <c r="A481">
        <v>478</v>
      </c>
      <c r="B481" t="s">
        <v>219</v>
      </c>
      <c r="C481">
        <v>0</v>
      </c>
      <c r="D481">
        <v>0</v>
      </c>
      <c r="E481" t="s">
        <v>212</v>
      </c>
      <c r="F481" t="s">
        <v>215</v>
      </c>
    </row>
    <row r="482" spans="1:6" x14ac:dyDescent="0.3">
      <c r="A482">
        <v>479</v>
      </c>
      <c r="B482" t="s">
        <v>219</v>
      </c>
      <c r="C482">
        <v>0</v>
      </c>
      <c r="D482">
        <v>0</v>
      </c>
      <c r="E482" t="s">
        <v>212</v>
      </c>
      <c r="F482" t="s">
        <v>215</v>
      </c>
    </row>
    <row r="483" spans="1:6" x14ac:dyDescent="0.3">
      <c r="A483">
        <v>480</v>
      </c>
      <c r="B483" t="s">
        <v>219</v>
      </c>
      <c r="C483">
        <v>0</v>
      </c>
      <c r="D483">
        <v>0</v>
      </c>
      <c r="E483" t="s">
        <v>212</v>
      </c>
      <c r="F483" t="s">
        <v>215</v>
      </c>
    </row>
    <row r="484" spans="1:6" x14ac:dyDescent="0.3">
      <c r="A484">
        <v>481</v>
      </c>
      <c r="B484" t="s">
        <v>219</v>
      </c>
      <c r="C484">
        <v>0</v>
      </c>
      <c r="D484">
        <v>0</v>
      </c>
      <c r="E484" t="s">
        <v>212</v>
      </c>
      <c r="F484" t="s">
        <v>215</v>
      </c>
    </row>
    <row r="485" spans="1:6" x14ac:dyDescent="0.3">
      <c r="A485">
        <v>482</v>
      </c>
      <c r="B485" t="s">
        <v>219</v>
      </c>
      <c r="C485">
        <v>0</v>
      </c>
      <c r="D485">
        <v>0</v>
      </c>
      <c r="E485" t="s">
        <v>212</v>
      </c>
      <c r="F485" t="s">
        <v>215</v>
      </c>
    </row>
    <row r="486" spans="1:6" x14ac:dyDescent="0.3">
      <c r="A486">
        <v>483</v>
      </c>
      <c r="B486" t="s">
        <v>219</v>
      </c>
      <c r="C486">
        <v>0</v>
      </c>
      <c r="D486">
        <v>0</v>
      </c>
      <c r="E486" t="s">
        <v>212</v>
      </c>
      <c r="F486" t="s">
        <v>215</v>
      </c>
    </row>
    <row r="487" spans="1:6" x14ac:dyDescent="0.3">
      <c r="A487">
        <v>484</v>
      </c>
      <c r="B487" t="s">
        <v>219</v>
      </c>
      <c r="C487">
        <v>0</v>
      </c>
      <c r="D487">
        <v>0</v>
      </c>
      <c r="E487" t="s">
        <v>212</v>
      </c>
      <c r="F487" t="s">
        <v>215</v>
      </c>
    </row>
    <row r="488" spans="1:6" x14ac:dyDescent="0.3">
      <c r="A488">
        <v>485</v>
      </c>
      <c r="B488" t="s">
        <v>219</v>
      </c>
      <c r="C488">
        <v>0</v>
      </c>
      <c r="D488">
        <v>0</v>
      </c>
      <c r="E488" t="s">
        <v>212</v>
      </c>
      <c r="F488" t="s">
        <v>215</v>
      </c>
    </row>
    <row r="489" spans="1:6" x14ac:dyDescent="0.3">
      <c r="A489">
        <v>486</v>
      </c>
      <c r="B489" t="s">
        <v>219</v>
      </c>
      <c r="C489">
        <v>0</v>
      </c>
      <c r="D489">
        <v>0</v>
      </c>
      <c r="E489" t="s">
        <v>212</v>
      </c>
      <c r="F489" t="s">
        <v>215</v>
      </c>
    </row>
    <row r="490" spans="1:6" x14ac:dyDescent="0.3">
      <c r="A490">
        <v>487</v>
      </c>
      <c r="B490" t="s">
        <v>219</v>
      </c>
      <c r="C490">
        <v>0</v>
      </c>
      <c r="D490">
        <v>0</v>
      </c>
      <c r="E490" t="s">
        <v>212</v>
      </c>
      <c r="F490" t="s">
        <v>215</v>
      </c>
    </row>
    <row r="491" spans="1:6" x14ac:dyDescent="0.3">
      <c r="A491">
        <v>488</v>
      </c>
      <c r="B491" t="s">
        <v>219</v>
      </c>
      <c r="C491">
        <v>0</v>
      </c>
      <c r="D491">
        <v>0</v>
      </c>
      <c r="E491" t="s">
        <v>212</v>
      </c>
      <c r="F491" t="s">
        <v>215</v>
      </c>
    </row>
    <row r="492" spans="1:6" x14ac:dyDescent="0.3">
      <c r="A492">
        <v>489</v>
      </c>
      <c r="B492" t="s">
        <v>219</v>
      </c>
      <c r="C492">
        <v>0</v>
      </c>
      <c r="D492">
        <v>0</v>
      </c>
      <c r="E492" t="s">
        <v>212</v>
      </c>
      <c r="F492" t="s">
        <v>215</v>
      </c>
    </row>
    <row r="493" spans="1:6" x14ac:dyDescent="0.3">
      <c r="A493">
        <v>490</v>
      </c>
      <c r="B493" t="s">
        <v>219</v>
      </c>
      <c r="C493">
        <v>0</v>
      </c>
      <c r="D493">
        <v>0</v>
      </c>
      <c r="E493" t="s">
        <v>212</v>
      </c>
      <c r="F493" t="s">
        <v>215</v>
      </c>
    </row>
    <row r="494" spans="1:6" x14ac:dyDescent="0.3">
      <c r="A494">
        <v>491</v>
      </c>
      <c r="B494" t="s">
        <v>219</v>
      </c>
      <c r="C494">
        <v>0</v>
      </c>
      <c r="D494">
        <v>0</v>
      </c>
      <c r="E494" t="s">
        <v>212</v>
      </c>
      <c r="F494" t="s">
        <v>215</v>
      </c>
    </row>
    <row r="495" spans="1:6" x14ac:dyDescent="0.3">
      <c r="A495">
        <v>492</v>
      </c>
      <c r="B495" t="s">
        <v>219</v>
      </c>
      <c r="C495">
        <v>0</v>
      </c>
      <c r="D495">
        <v>0</v>
      </c>
      <c r="E495" t="s">
        <v>212</v>
      </c>
      <c r="F495" t="s">
        <v>215</v>
      </c>
    </row>
    <row r="496" spans="1:6" x14ac:dyDescent="0.3">
      <c r="A496">
        <v>493</v>
      </c>
      <c r="B496" t="s">
        <v>219</v>
      </c>
      <c r="C496">
        <v>0</v>
      </c>
      <c r="D496">
        <v>0</v>
      </c>
      <c r="E496" t="s">
        <v>212</v>
      </c>
      <c r="F496" t="s">
        <v>215</v>
      </c>
    </row>
    <row r="497" spans="1:6" x14ac:dyDescent="0.3">
      <c r="A497">
        <v>494</v>
      </c>
      <c r="B497" t="s">
        <v>219</v>
      </c>
      <c r="C497">
        <v>0</v>
      </c>
      <c r="D497">
        <v>0</v>
      </c>
      <c r="E497" t="s">
        <v>212</v>
      </c>
      <c r="F497" t="s">
        <v>215</v>
      </c>
    </row>
    <row r="498" spans="1:6" x14ac:dyDescent="0.3">
      <c r="A498">
        <v>495</v>
      </c>
      <c r="B498" t="s">
        <v>219</v>
      </c>
      <c r="C498">
        <v>0</v>
      </c>
      <c r="D498">
        <v>0</v>
      </c>
      <c r="E498" t="s">
        <v>212</v>
      </c>
      <c r="F498" t="s">
        <v>215</v>
      </c>
    </row>
    <row r="499" spans="1:6" x14ac:dyDescent="0.3">
      <c r="A499">
        <v>496</v>
      </c>
      <c r="B499" t="s">
        <v>219</v>
      </c>
      <c r="C499">
        <v>0</v>
      </c>
      <c r="D499">
        <v>0</v>
      </c>
      <c r="E499" t="s">
        <v>212</v>
      </c>
      <c r="F499" t="s">
        <v>215</v>
      </c>
    </row>
    <row r="500" spans="1:6" x14ac:dyDescent="0.3">
      <c r="A500">
        <v>497</v>
      </c>
      <c r="B500" t="s">
        <v>219</v>
      </c>
      <c r="C500">
        <v>0</v>
      </c>
      <c r="D500">
        <v>0</v>
      </c>
      <c r="E500" t="s">
        <v>212</v>
      </c>
      <c r="F500" t="s">
        <v>215</v>
      </c>
    </row>
    <row r="501" spans="1:6" x14ac:dyDescent="0.3">
      <c r="A501">
        <v>498</v>
      </c>
      <c r="B501" t="s">
        <v>219</v>
      </c>
      <c r="C501">
        <v>0</v>
      </c>
      <c r="D501">
        <v>0</v>
      </c>
      <c r="E501" t="s">
        <v>212</v>
      </c>
      <c r="F501" t="s">
        <v>215</v>
      </c>
    </row>
    <row r="502" spans="1:6" x14ac:dyDescent="0.3">
      <c r="A502">
        <v>499</v>
      </c>
      <c r="B502" t="s">
        <v>219</v>
      </c>
      <c r="C502">
        <v>0</v>
      </c>
      <c r="D502">
        <v>0</v>
      </c>
      <c r="E502" t="s">
        <v>212</v>
      </c>
      <c r="F502" t="s">
        <v>215</v>
      </c>
    </row>
    <row r="503" spans="1:6" x14ac:dyDescent="0.3">
      <c r="A503">
        <v>500</v>
      </c>
      <c r="B503" t="s">
        <v>219</v>
      </c>
      <c r="C503">
        <v>0</v>
      </c>
      <c r="D503">
        <v>0</v>
      </c>
      <c r="E503" t="s">
        <v>212</v>
      </c>
      <c r="F503" t="s">
        <v>215</v>
      </c>
    </row>
    <row r="504" spans="1:6" x14ac:dyDescent="0.3">
      <c r="A504">
        <v>501</v>
      </c>
      <c r="B504" t="s">
        <v>219</v>
      </c>
      <c r="C504">
        <v>0</v>
      </c>
      <c r="D504">
        <v>0</v>
      </c>
      <c r="E504" t="s">
        <v>212</v>
      </c>
      <c r="F504" t="s">
        <v>215</v>
      </c>
    </row>
    <row r="505" spans="1:6" x14ac:dyDescent="0.3">
      <c r="A505">
        <v>502</v>
      </c>
      <c r="B505" t="s">
        <v>219</v>
      </c>
      <c r="C505">
        <v>0</v>
      </c>
      <c r="D505">
        <v>0</v>
      </c>
      <c r="E505" t="s">
        <v>212</v>
      </c>
      <c r="F505" t="s">
        <v>215</v>
      </c>
    </row>
    <row r="506" spans="1:6" x14ac:dyDescent="0.3">
      <c r="A506">
        <v>503</v>
      </c>
      <c r="B506" t="s">
        <v>219</v>
      </c>
      <c r="C506">
        <v>0</v>
      </c>
      <c r="D506">
        <v>0</v>
      </c>
      <c r="E506" t="s">
        <v>212</v>
      </c>
      <c r="F506" t="s">
        <v>215</v>
      </c>
    </row>
    <row r="507" spans="1:6" x14ac:dyDescent="0.3">
      <c r="A507">
        <v>504</v>
      </c>
      <c r="B507" t="s">
        <v>219</v>
      </c>
      <c r="C507">
        <v>0</v>
      </c>
      <c r="D507">
        <v>0</v>
      </c>
      <c r="E507" t="s">
        <v>212</v>
      </c>
      <c r="F507" t="s">
        <v>215</v>
      </c>
    </row>
    <row r="508" spans="1:6" x14ac:dyDescent="0.3">
      <c r="A508">
        <v>505</v>
      </c>
      <c r="B508" t="s">
        <v>219</v>
      </c>
      <c r="C508">
        <v>0</v>
      </c>
      <c r="D508">
        <v>0</v>
      </c>
      <c r="E508" t="s">
        <v>212</v>
      </c>
      <c r="F508" t="s">
        <v>215</v>
      </c>
    </row>
    <row r="509" spans="1:6" x14ac:dyDescent="0.3">
      <c r="A509">
        <v>506</v>
      </c>
      <c r="B509" t="s">
        <v>219</v>
      </c>
      <c r="C509">
        <v>0</v>
      </c>
      <c r="D509">
        <v>0</v>
      </c>
      <c r="E509" t="s">
        <v>212</v>
      </c>
      <c r="F509" t="s">
        <v>215</v>
      </c>
    </row>
    <row r="510" spans="1:6" x14ac:dyDescent="0.3">
      <c r="A510">
        <v>507</v>
      </c>
      <c r="B510" t="s">
        <v>219</v>
      </c>
      <c r="C510">
        <v>0</v>
      </c>
      <c r="D510">
        <v>0</v>
      </c>
      <c r="E510" t="s">
        <v>212</v>
      </c>
      <c r="F510" t="s">
        <v>215</v>
      </c>
    </row>
    <row r="511" spans="1:6" x14ac:dyDescent="0.3">
      <c r="A511">
        <v>508</v>
      </c>
      <c r="B511" t="s">
        <v>219</v>
      </c>
      <c r="C511">
        <v>0</v>
      </c>
      <c r="D511">
        <v>0</v>
      </c>
      <c r="E511" t="s">
        <v>212</v>
      </c>
      <c r="F511" t="s">
        <v>215</v>
      </c>
    </row>
    <row r="512" spans="1:6" x14ac:dyDescent="0.3">
      <c r="A512">
        <v>509</v>
      </c>
      <c r="B512" t="s">
        <v>219</v>
      </c>
      <c r="C512">
        <v>0</v>
      </c>
      <c r="D512">
        <v>0</v>
      </c>
      <c r="E512" t="s">
        <v>212</v>
      </c>
      <c r="F512" t="s">
        <v>215</v>
      </c>
    </row>
    <row r="513" spans="1:6" x14ac:dyDescent="0.3">
      <c r="A513">
        <v>510</v>
      </c>
      <c r="B513" t="s">
        <v>219</v>
      </c>
      <c r="C513">
        <v>0</v>
      </c>
      <c r="D513">
        <v>0</v>
      </c>
      <c r="E513" t="s">
        <v>212</v>
      </c>
      <c r="F513" t="s">
        <v>215</v>
      </c>
    </row>
    <row r="514" spans="1:6" x14ac:dyDescent="0.3">
      <c r="A514">
        <v>511</v>
      </c>
      <c r="B514" t="s">
        <v>219</v>
      </c>
      <c r="C514">
        <v>0</v>
      </c>
      <c r="D514">
        <v>0</v>
      </c>
      <c r="E514" t="s">
        <v>212</v>
      </c>
      <c r="F514" t="s">
        <v>215</v>
      </c>
    </row>
    <row r="515" spans="1:6" x14ac:dyDescent="0.3">
      <c r="A515">
        <v>512</v>
      </c>
      <c r="B515" t="s">
        <v>219</v>
      </c>
      <c r="C515">
        <v>0</v>
      </c>
      <c r="D515">
        <v>0</v>
      </c>
      <c r="E515" t="s">
        <v>212</v>
      </c>
      <c r="F515" t="s">
        <v>215</v>
      </c>
    </row>
    <row r="516" spans="1:6" x14ac:dyDescent="0.3">
      <c r="A516">
        <v>513</v>
      </c>
      <c r="B516" t="s">
        <v>219</v>
      </c>
      <c r="C516">
        <v>0</v>
      </c>
      <c r="D516">
        <v>0</v>
      </c>
      <c r="E516" t="s">
        <v>212</v>
      </c>
      <c r="F516" t="s">
        <v>215</v>
      </c>
    </row>
    <row r="517" spans="1:6" x14ac:dyDescent="0.3">
      <c r="A517">
        <v>514</v>
      </c>
      <c r="B517" t="s">
        <v>219</v>
      </c>
      <c r="C517">
        <v>0</v>
      </c>
      <c r="D517">
        <v>0</v>
      </c>
      <c r="E517" t="s">
        <v>212</v>
      </c>
      <c r="F517" t="s">
        <v>215</v>
      </c>
    </row>
    <row r="518" spans="1:6" x14ac:dyDescent="0.3">
      <c r="A518">
        <v>515</v>
      </c>
      <c r="B518" t="s">
        <v>219</v>
      </c>
      <c r="C518">
        <v>0</v>
      </c>
      <c r="D518">
        <v>0</v>
      </c>
      <c r="E518" t="s">
        <v>212</v>
      </c>
      <c r="F518" t="s">
        <v>215</v>
      </c>
    </row>
    <row r="519" spans="1:6" x14ac:dyDescent="0.3">
      <c r="A519">
        <v>516</v>
      </c>
      <c r="B519" t="s">
        <v>219</v>
      </c>
      <c r="C519">
        <v>0</v>
      </c>
      <c r="D519">
        <v>0</v>
      </c>
      <c r="E519" t="s">
        <v>212</v>
      </c>
      <c r="F519" t="s">
        <v>215</v>
      </c>
    </row>
    <row r="520" spans="1:6" x14ac:dyDescent="0.3">
      <c r="A520">
        <v>517</v>
      </c>
      <c r="B520" t="s">
        <v>219</v>
      </c>
      <c r="C520">
        <v>0</v>
      </c>
      <c r="D520">
        <v>0</v>
      </c>
      <c r="E520" t="s">
        <v>212</v>
      </c>
      <c r="F520" t="s">
        <v>215</v>
      </c>
    </row>
    <row r="521" spans="1:6" x14ac:dyDescent="0.3">
      <c r="A521">
        <v>518</v>
      </c>
      <c r="B521" t="s">
        <v>219</v>
      </c>
      <c r="C521">
        <v>0</v>
      </c>
      <c r="D521">
        <v>0</v>
      </c>
      <c r="E521" t="s">
        <v>212</v>
      </c>
      <c r="F521" t="s">
        <v>215</v>
      </c>
    </row>
    <row r="522" spans="1:6" x14ac:dyDescent="0.3">
      <c r="A522">
        <v>519</v>
      </c>
      <c r="B522" t="s">
        <v>219</v>
      </c>
      <c r="C522">
        <v>0</v>
      </c>
      <c r="D522">
        <v>0</v>
      </c>
      <c r="E522" t="s">
        <v>212</v>
      </c>
      <c r="F522" t="s">
        <v>215</v>
      </c>
    </row>
    <row r="523" spans="1:6" x14ac:dyDescent="0.3">
      <c r="A523">
        <v>520</v>
      </c>
      <c r="B523" t="s">
        <v>219</v>
      </c>
      <c r="C523">
        <v>0</v>
      </c>
      <c r="D523">
        <v>0</v>
      </c>
      <c r="E523" t="s">
        <v>212</v>
      </c>
      <c r="F523" t="s">
        <v>215</v>
      </c>
    </row>
    <row r="524" spans="1:6" x14ac:dyDescent="0.3">
      <c r="A524">
        <v>521</v>
      </c>
      <c r="B524" t="s">
        <v>219</v>
      </c>
      <c r="C524">
        <v>0</v>
      </c>
      <c r="D524">
        <v>0</v>
      </c>
      <c r="E524" t="s">
        <v>212</v>
      </c>
      <c r="F524" t="s">
        <v>215</v>
      </c>
    </row>
    <row r="525" spans="1:6" x14ac:dyDescent="0.3">
      <c r="A525">
        <v>522</v>
      </c>
      <c r="B525" t="s">
        <v>219</v>
      </c>
      <c r="C525">
        <v>0</v>
      </c>
      <c r="D525">
        <v>0</v>
      </c>
      <c r="E525" t="s">
        <v>212</v>
      </c>
      <c r="F525" t="s">
        <v>215</v>
      </c>
    </row>
    <row r="526" spans="1:6" x14ac:dyDescent="0.3">
      <c r="A526">
        <v>523</v>
      </c>
      <c r="B526" t="s">
        <v>219</v>
      </c>
      <c r="C526">
        <v>0</v>
      </c>
      <c r="D526">
        <v>0</v>
      </c>
      <c r="E526" t="s">
        <v>212</v>
      </c>
      <c r="F526" t="s">
        <v>215</v>
      </c>
    </row>
    <row r="527" spans="1:6" x14ac:dyDescent="0.3">
      <c r="A527">
        <v>524</v>
      </c>
      <c r="B527" t="s">
        <v>219</v>
      </c>
      <c r="C527">
        <v>0</v>
      </c>
      <c r="D527">
        <v>0</v>
      </c>
      <c r="E527" t="s">
        <v>212</v>
      </c>
      <c r="F527" t="s">
        <v>215</v>
      </c>
    </row>
    <row r="528" spans="1:6" x14ac:dyDescent="0.3">
      <c r="A528">
        <v>525</v>
      </c>
      <c r="B528" t="s">
        <v>219</v>
      </c>
      <c r="C528">
        <v>0</v>
      </c>
      <c r="D528">
        <v>0</v>
      </c>
      <c r="E528" t="s">
        <v>212</v>
      </c>
      <c r="F528" t="s">
        <v>215</v>
      </c>
    </row>
    <row r="529" spans="1:6" x14ac:dyDescent="0.3">
      <c r="A529">
        <v>526</v>
      </c>
      <c r="B529" t="s">
        <v>219</v>
      </c>
      <c r="C529">
        <v>0</v>
      </c>
      <c r="D529">
        <v>0</v>
      </c>
      <c r="E529" t="s">
        <v>212</v>
      </c>
      <c r="F529" t="s">
        <v>215</v>
      </c>
    </row>
    <row r="530" spans="1:6" x14ac:dyDescent="0.3">
      <c r="A530">
        <v>527</v>
      </c>
      <c r="B530" t="s">
        <v>219</v>
      </c>
      <c r="C530">
        <v>0</v>
      </c>
      <c r="D530">
        <v>0</v>
      </c>
      <c r="E530" t="s">
        <v>212</v>
      </c>
      <c r="F530" t="s">
        <v>215</v>
      </c>
    </row>
    <row r="531" spans="1:6" x14ac:dyDescent="0.3">
      <c r="A531">
        <v>528</v>
      </c>
      <c r="B531" t="s">
        <v>219</v>
      </c>
      <c r="C531">
        <v>0</v>
      </c>
      <c r="D531">
        <v>0</v>
      </c>
      <c r="E531" t="s">
        <v>212</v>
      </c>
      <c r="F531" t="s">
        <v>215</v>
      </c>
    </row>
    <row r="532" spans="1:6" x14ac:dyDescent="0.3">
      <c r="A532">
        <v>529</v>
      </c>
      <c r="B532" t="s">
        <v>219</v>
      </c>
      <c r="C532">
        <v>0</v>
      </c>
      <c r="D532">
        <v>0</v>
      </c>
      <c r="E532" t="s">
        <v>212</v>
      </c>
      <c r="F532" t="s">
        <v>215</v>
      </c>
    </row>
    <row r="533" spans="1:6" x14ac:dyDescent="0.3">
      <c r="A533">
        <v>530</v>
      </c>
      <c r="B533" t="s">
        <v>219</v>
      </c>
      <c r="C533">
        <v>0</v>
      </c>
      <c r="D533">
        <v>0</v>
      </c>
      <c r="E533" t="s">
        <v>212</v>
      </c>
      <c r="F533" t="s">
        <v>215</v>
      </c>
    </row>
    <row r="534" spans="1:6" x14ac:dyDescent="0.3">
      <c r="A534">
        <v>531</v>
      </c>
      <c r="B534" t="s">
        <v>219</v>
      </c>
      <c r="C534">
        <v>0</v>
      </c>
      <c r="D534">
        <v>0</v>
      </c>
      <c r="E534" t="s">
        <v>212</v>
      </c>
      <c r="F534" t="s">
        <v>215</v>
      </c>
    </row>
    <row r="535" spans="1:6" x14ac:dyDescent="0.3">
      <c r="A535">
        <v>532</v>
      </c>
      <c r="B535" t="s">
        <v>219</v>
      </c>
      <c r="C535">
        <v>0</v>
      </c>
      <c r="D535">
        <v>0</v>
      </c>
      <c r="E535" t="s">
        <v>212</v>
      </c>
      <c r="F535" t="s">
        <v>215</v>
      </c>
    </row>
    <row r="536" spans="1:6" x14ac:dyDescent="0.3">
      <c r="A536">
        <v>533</v>
      </c>
      <c r="B536" t="s">
        <v>219</v>
      </c>
      <c r="C536">
        <v>0</v>
      </c>
      <c r="D536">
        <v>0</v>
      </c>
      <c r="E536" t="s">
        <v>212</v>
      </c>
      <c r="F536" t="s">
        <v>215</v>
      </c>
    </row>
    <row r="537" spans="1:6" x14ac:dyDescent="0.3">
      <c r="A537">
        <v>534</v>
      </c>
      <c r="B537" t="s">
        <v>219</v>
      </c>
      <c r="C537">
        <v>0</v>
      </c>
      <c r="D537">
        <v>0</v>
      </c>
      <c r="E537" t="s">
        <v>212</v>
      </c>
      <c r="F537" t="s">
        <v>215</v>
      </c>
    </row>
    <row r="538" spans="1:6" x14ac:dyDescent="0.3">
      <c r="A538">
        <v>535</v>
      </c>
      <c r="B538" t="s">
        <v>219</v>
      </c>
      <c r="C538">
        <v>0</v>
      </c>
      <c r="D538">
        <v>0</v>
      </c>
      <c r="E538" t="s">
        <v>212</v>
      </c>
      <c r="F538" t="s">
        <v>215</v>
      </c>
    </row>
    <row r="539" spans="1:6" x14ac:dyDescent="0.3">
      <c r="A539">
        <v>536</v>
      </c>
      <c r="B539" t="s">
        <v>219</v>
      </c>
      <c r="C539">
        <v>0</v>
      </c>
      <c r="D539">
        <v>0</v>
      </c>
      <c r="E539" t="s">
        <v>212</v>
      </c>
      <c r="F539" t="s">
        <v>215</v>
      </c>
    </row>
    <row r="540" spans="1:6" x14ac:dyDescent="0.3">
      <c r="A540">
        <v>537</v>
      </c>
      <c r="B540" t="s">
        <v>219</v>
      </c>
      <c r="C540">
        <v>0</v>
      </c>
      <c r="D540">
        <v>0</v>
      </c>
      <c r="E540" t="s">
        <v>212</v>
      </c>
      <c r="F540" t="s">
        <v>215</v>
      </c>
    </row>
    <row r="541" spans="1:6" x14ac:dyDescent="0.3">
      <c r="A541">
        <v>538</v>
      </c>
      <c r="B541" t="s">
        <v>219</v>
      </c>
      <c r="C541">
        <v>0</v>
      </c>
      <c r="D541">
        <v>0</v>
      </c>
      <c r="E541" t="s">
        <v>212</v>
      </c>
      <c r="F541" t="s">
        <v>215</v>
      </c>
    </row>
    <row r="542" spans="1:6" x14ac:dyDescent="0.3">
      <c r="A542">
        <v>539</v>
      </c>
      <c r="B542" t="s">
        <v>219</v>
      </c>
      <c r="C542">
        <v>0</v>
      </c>
      <c r="D542">
        <v>0</v>
      </c>
      <c r="E542" t="s">
        <v>212</v>
      </c>
      <c r="F542" t="s">
        <v>215</v>
      </c>
    </row>
    <row r="543" spans="1:6" x14ac:dyDescent="0.3">
      <c r="A543">
        <v>540</v>
      </c>
      <c r="B543" t="s">
        <v>219</v>
      </c>
      <c r="C543">
        <v>0</v>
      </c>
      <c r="D543">
        <v>0</v>
      </c>
      <c r="E543" t="s">
        <v>212</v>
      </c>
      <c r="F543" t="s">
        <v>215</v>
      </c>
    </row>
    <row r="544" spans="1:6" x14ac:dyDescent="0.3">
      <c r="A544">
        <v>541</v>
      </c>
      <c r="B544" t="s">
        <v>219</v>
      </c>
      <c r="C544">
        <v>0</v>
      </c>
      <c r="D544">
        <v>0</v>
      </c>
      <c r="E544" t="s">
        <v>212</v>
      </c>
      <c r="F544" t="s">
        <v>215</v>
      </c>
    </row>
    <row r="545" spans="1:6" x14ac:dyDescent="0.3">
      <c r="A545">
        <v>542</v>
      </c>
      <c r="B545" t="s">
        <v>219</v>
      </c>
      <c r="C545">
        <v>0</v>
      </c>
      <c r="D545">
        <v>0</v>
      </c>
      <c r="E545" t="s">
        <v>212</v>
      </c>
      <c r="F545" t="s">
        <v>215</v>
      </c>
    </row>
    <row r="546" spans="1:6" x14ac:dyDescent="0.3">
      <c r="A546">
        <v>543</v>
      </c>
      <c r="B546" t="s">
        <v>219</v>
      </c>
      <c r="C546">
        <v>0</v>
      </c>
      <c r="D546">
        <v>0</v>
      </c>
      <c r="E546" t="s">
        <v>212</v>
      </c>
      <c r="F546" t="s">
        <v>215</v>
      </c>
    </row>
    <row r="547" spans="1:6" x14ac:dyDescent="0.3">
      <c r="A547">
        <v>544</v>
      </c>
      <c r="B547" t="s">
        <v>219</v>
      </c>
      <c r="C547">
        <v>0</v>
      </c>
      <c r="D547">
        <v>0</v>
      </c>
      <c r="E547" t="s">
        <v>212</v>
      </c>
      <c r="F547" t="s">
        <v>215</v>
      </c>
    </row>
    <row r="548" spans="1:6" x14ac:dyDescent="0.3">
      <c r="A548">
        <v>545</v>
      </c>
      <c r="B548" t="s">
        <v>219</v>
      </c>
      <c r="C548">
        <v>0</v>
      </c>
      <c r="D548">
        <v>0</v>
      </c>
      <c r="E548" t="s">
        <v>212</v>
      </c>
      <c r="F548" t="s">
        <v>215</v>
      </c>
    </row>
    <row r="549" spans="1:6" x14ac:dyDescent="0.3">
      <c r="A549">
        <v>546</v>
      </c>
      <c r="B549" t="s">
        <v>219</v>
      </c>
      <c r="C549">
        <v>0</v>
      </c>
      <c r="D549">
        <v>0</v>
      </c>
      <c r="E549" t="s">
        <v>212</v>
      </c>
      <c r="F549" t="s">
        <v>215</v>
      </c>
    </row>
    <row r="550" spans="1:6" x14ac:dyDescent="0.3">
      <c r="A550">
        <v>547</v>
      </c>
      <c r="B550" t="s">
        <v>219</v>
      </c>
      <c r="C550">
        <v>0</v>
      </c>
      <c r="D550">
        <v>0</v>
      </c>
      <c r="E550" t="s">
        <v>212</v>
      </c>
      <c r="F550" t="s">
        <v>215</v>
      </c>
    </row>
    <row r="551" spans="1:6" x14ac:dyDescent="0.3">
      <c r="A551">
        <v>548</v>
      </c>
      <c r="B551" t="s">
        <v>219</v>
      </c>
      <c r="C551">
        <v>0</v>
      </c>
      <c r="D551">
        <v>0</v>
      </c>
      <c r="E551" t="s">
        <v>212</v>
      </c>
      <c r="F551" t="s">
        <v>215</v>
      </c>
    </row>
    <row r="552" spans="1:6" x14ac:dyDescent="0.3">
      <c r="A552">
        <v>549</v>
      </c>
      <c r="B552" t="s">
        <v>219</v>
      </c>
      <c r="C552">
        <v>0</v>
      </c>
      <c r="D552">
        <v>0</v>
      </c>
      <c r="E552" t="s">
        <v>212</v>
      </c>
      <c r="F552" t="s">
        <v>215</v>
      </c>
    </row>
    <row r="553" spans="1:6" x14ac:dyDescent="0.3">
      <c r="A553">
        <v>550</v>
      </c>
      <c r="B553" t="s">
        <v>219</v>
      </c>
      <c r="C553">
        <v>0</v>
      </c>
      <c r="D553">
        <v>0</v>
      </c>
      <c r="E553" t="s">
        <v>212</v>
      </c>
      <c r="F553" t="s">
        <v>215</v>
      </c>
    </row>
    <row r="554" spans="1:6" x14ac:dyDescent="0.3">
      <c r="A554">
        <v>551</v>
      </c>
      <c r="B554" t="s">
        <v>219</v>
      </c>
      <c r="C554">
        <v>0</v>
      </c>
      <c r="D554">
        <v>0</v>
      </c>
      <c r="E554" t="s">
        <v>212</v>
      </c>
      <c r="F554" t="s">
        <v>215</v>
      </c>
    </row>
    <row r="555" spans="1:6" x14ac:dyDescent="0.3">
      <c r="A555">
        <v>552</v>
      </c>
      <c r="B555" t="s">
        <v>219</v>
      </c>
      <c r="C555">
        <v>0</v>
      </c>
      <c r="D555">
        <v>0</v>
      </c>
      <c r="E555" t="s">
        <v>212</v>
      </c>
      <c r="F555" t="s">
        <v>215</v>
      </c>
    </row>
    <row r="556" spans="1:6" x14ac:dyDescent="0.3">
      <c r="A556">
        <v>553</v>
      </c>
      <c r="B556" t="s">
        <v>219</v>
      </c>
      <c r="C556">
        <v>0</v>
      </c>
      <c r="D556">
        <v>0</v>
      </c>
      <c r="E556" t="s">
        <v>212</v>
      </c>
      <c r="F556" t="s">
        <v>215</v>
      </c>
    </row>
    <row r="557" spans="1:6" x14ac:dyDescent="0.3">
      <c r="A557">
        <v>554</v>
      </c>
      <c r="B557" t="s">
        <v>219</v>
      </c>
      <c r="C557">
        <v>0</v>
      </c>
      <c r="D557">
        <v>0</v>
      </c>
      <c r="E557" t="s">
        <v>212</v>
      </c>
      <c r="F557" t="s">
        <v>215</v>
      </c>
    </row>
    <row r="558" spans="1:6" x14ac:dyDescent="0.3">
      <c r="A558">
        <v>555</v>
      </c>
      <c r="B558" t="s">
        <v>219</v>
      </c>
      <c r="C558">
        <v>0</v>
      </c>
      <c r="D558">
        <v>0</v>
      </c>
      <c r="E558" t="s">
        <v>212</v>
      </c>
      <c r="F558" t="s">
        <v>215</v>
      </c>
    </row>
    <row r="559" spans="1:6" x14ac:dyDescent="0.3">
      <c r="A559">
        <v>556</v>
      </c>
      <c r="B559" t="s">
        <v>219</v>
      </c>
      <c r="C559">
        <v>0</v>
      </c>
      <c r="D559">
        <v>0</v>
      </c>
      <c r="E559" t="s">
        <v>212</v>
      </c>
      <c r="F559" t="s">
        <v>215</v>
      </c>
    </row>
    <row r="560" spans="1:6" x14ac:dyDescent="0.3">
      <c r="A560">
        <v>557</v>
      </c>
      <c r="B560" t="s">
        <v>219</v>
      </c>
      <c r="C560">
        <v>0</v>
      </c>
      <c r="D560">
        <v>0</v>
      </c>
      <c r="E560" t="s">
        <v>212</v>
      </c>
      <c r="F560" t="s">
        <v>215</v>
      </c>
    </row>
    <row r="561" spans="1:6" x14ac:dyDescent="0.3">
      <c r="A561">
        <v>558</v>
      </c>
      <c r="B561" t="s">
        <v>219</v>
      </c>
      <c r="C561">
        <v>0</v>
      </c>
      <c r="D561">
        <v>0</v>
      </c>
      <c r="E561" t="s">
        <v>212</v>
      </c>
      <c r="F561" t="s">
        <v>215</v>
      </c>
    </row>
    <row r="562" spans="1:6" x14ac:dyDescent="0.3">
      <c r="A562">
        <v>559</v>
      </c>
      <c r="B562" t="s">
        <v>219</v>
      </c>
      <c r="C562">
        <v>0</v>
      </c>
      <c r="D562">
        <v>0</v>
      </c>
      <c r="E562" t="s">
        <v>212</v>
      </c>
      <c r="F562" t="s">
        <v>215</v>
      </c>
    </row>
    <row r="563" spans="1:6" x14ac:dyDescent="0.3">
      <c r="A563">
        <v>560</v>
      </c>
      <c r="B563" t="s">
        <v>219</v>
      </c>
      <c r="C563">
        <v>0</v>
      </c>
      <c r="D563">
        <v>0</v>
      </c>
      <c r="E563" t="s">
        <v>212</v>
      </c>
      <c r="F563" t="s">
        <v>215</v>
      </c>
    </row>
    <row r="564" spans="1:6" x14ac:dyDescent="0.3">
      <c r="A564">
        <v>561</v>
      </c>
      <c r="B564" t="s">
        <v>219</v>
      </c>
      <c r="C564">
        <v>0</v>
      </c>
      <c r="D564">
        <v>0</v>
      </c>
      <c r="E564" t="s">
        <v>212</v>
      </c>
      <c r="F564" t="s">
        <v>215</v>
      </c>
    </row>
    <row r="565" spans="1:6" x14ac:dyDescent="0.3">
      <c r="A565">
        <v>562</v>
      </c>
      <c r="B565" t="s">
        <v>219</v>
      </c>
      <c r="C565">
        <v>0</v>
      </c>
      <c r="D565">
        <v>0</v>
      </c>
      <c r="E565" t="s">
        <v>212</v>
      </c>
      <c r="F565" t="s">
        <v>215</v>
      </c>
    </row>
    <row r="566" spans="1:6" x14ac:dyDescent="0.3">
      <c r="A566">
        <v>563</v>
      </c>
      <c r="B566" t="s">
        <v>219</v>
      </c>
      <c r="C566">
        <v>0</v>
      </c>
      <c r="D566">
        <v>0</v>
      </c>
      <c r="E566" t="s">
        <v>212</v>
      </c>
      <c r="F566" t="s">
        <v>215</v>
      </c>
    </row>
    <row r="567" spans="1:6" x14ac:dyDescent="0.3">
      <c r="A567">
        <v>564</v>
      </c>
      <c r="B567" t="s">
        <v>219</v>
      </c>
      <c r="C567">
        <v>0</v>
      </c>
      <c r="D567">
        <v>0</v>
      </c>
      <c r="E567" t="s">
        <v>212</v>
      </c>
      <c r="F567" t="s">
        <v>215</v>
      </c>
    </row>
    <row r="568" spans="1:6" x14ac:dyDescent="0.3">
      <c r="A568">
        <v>565</v>
      </c>
      <c r="B568" t="s">
        <v>219</v>
      </c>
      <c r="C568">
        <v>0</v>
      </c>
      <c r="D568">
        <v>0</v>
      </c>
      <c r="E568" t="s">
        <v>212</v>
      </c>
      <c r="F568" t="s">
        <v>215</v>
      </c>
    </row>
    <row r="569" spans="1:6" x14ac:dyDescent="0.3">
      <c r="A569">
        <v>566</v>
      </c>
      <c r="B569" t="s">
        <v>219</v>
      </c>
      <c r="C569">
        <v>0</v>
      </c>
      <c r="D569">
        <v>0</v>
      </c>
      <c r="E569" t="s">
        <v>212</v>
      </c>
      <c r="F569" t="s">
        <v>215</v>
      </c>
    </row>
    <row r="570" spans="1:6" x14ac:dyDescent="0.3">
      <c r="A570">
        <v>567</v>
      </c>
      <c r="B570" t="s">
        <v>219</v>
      </c>
      <c r="C570">
        <v>0</v>
      </c>
      <c r="D570">
        <v>0</v>
      </c>
      <c r="E570" t="s">
        <v>212</v>
      </c>
      <c r="F570" t="s">
        <v>215</v>
      </c>
    </row>
    <row r="571" spans="1:6" x14ac:dyDescent="0.3">
      <c r="A571">
        <v>568</v>
      </c>
      <c r="B571" t="s">
        <v>219</v>
      </c>
      <c r="C571">
        <v>0</v>
      </c>
      <c r="D571">
        <v>0</v>
      </c>
      <c r="E571" t="s">
        <v>212</v>
      </c>
      <c r="F571" t="s">
        <v>215</v>
      </c>
    </row>
    <row r="572" spans="1:6" x14ac:dyDescent="0.3">
      <c r="A572">
        <v>569</v>
      </c>
      <c r="B572" t="s">
        <v>219</v>
      </c>
      <c r="C572">
        <v>0</v>
      </c>
      <c r="D572">
        <v>0</v>
      </c>
      <c r="E572" t="s">
        <v>212</v>
      </c>
      <c r="F572" t="s">
        <v>215</v>
      </c>
    </row>
    <row r="573" spans="1:6" x14ac:dyDescent="0.3">
      <c r="A573">
        <v>570</v>
      </c>
      <c r="B573" t="s">
        <v>219</v>
      </c>
      <c r="C573">
        <v>0</v>
      </c>
      <c r="D573">
        <v>0</v>
      </c>
      <c r="E573" t="s">
        <v>212</v>
      </c>
      <c r="F573" t="s">
        <v>215</v>
      </c>
    </row>
    <row r="574" spans="1:6" x14ac:dyDescent="0.3">
      <c r="A574">
        <v>571</v>
      </c>
      <c r="B574" t="s">
        <v>219</v>
      </c>
      <c r="C574">
        <v>0</v>
      </c>
      <c r="D574">
        <v>0</v>
      </c>
      <c r="E574" t="s">
        <v>212</v>
      </c>
      <c r="F574" t="s">
        <v>215</v>
      </c>
    </row>
    <row r="575" spans="1:6" x14ac:dyDescent="0.3">
      <c r="A575">
        <v>572</v>
      </c>
      <c r="B575" t="s">
        <v>219</v>
      </c>
      <c r="C575">
        <v>0</v>
      </c>
      <c r="D575">
        <v>0</v>
      </c>
      <c r="E575" t="s">
        <v>212</v>
      </c>
      <c r="F575" t="s">
        <v>215</v>
      </c>
    </row>
    <row r="576" spans="1:6" x14ac:dyDescent="0.3">
      <c r="A576">
        <v>573</v>
      </c>
      <c r="B576" t="s">
        <v>219</v>
      </c>
      <c r="C576">
        <v>0</v>
      </c>
      <c r="D576">
        <v>0</v>
      </c>
      <c r="E576" t="s">
        <v>212</v>
      </c>
      <c r="F576" t="s">
        <v>215</v>
      </c>
    </row>
    <row r="577" spans="1:6" x14ac:dyDescent="0.3">
      <c r="A577">
        <v>574</v>
      </c>
      <c r="B577" t="s">
        <v>219</v>
      </c>
      <c r="C577">
        <v>0</v>
      </c>
      <c r="D577">
        <v>0</v>
      </c>
      <c r="E577" t="s">
        <v>212</v>
      </c>
      <c r="F577" t="s">
        <v>215</v>
      </c>
    </row>
    <row r="578" spans="1:6" x14ac:dyDescent="0.3">
      <c r="A578">
        <v>575</v>
      </c>
      <c r="B578" t="s">
        <v>219</v>
      </c>
      <c r="C578">
        <v>0</v>
      </c>
      <c r="D578">
        <v>0</v>
      </c>
      <c r="E578" t="s">
        <v>212</v>
      </c>
      <c r="F578" t="s">
        <v>215</v>
      </c>
    </row>
    <row r="579" spans="1:6" x14ac:dyDescent="0.3">
      <c r="A579">
        <v>576</v>
      </c>
      <c r="B579" t="s">
        <v>219</v>
      </c>
      <c r="C579">
        <v>0</v>
      </c>
      <c r="D579">
        <v>0</v>
      </c>
      <c r="E579" t="s">
        <v>212</v>
      </c>
      <c r="F579" t="s">
        <v>215</v>
      </c>
    </row>
    <row r="580" spans="1:6" x14ac:dyDescent="0.3">
      <c r="A580">
        <v>577</v>
      </c>
      <c r="B580" t="s">
        <v>219</v>
      </c>
      <c r="C580">
        <v>0</v>
      </c>
      <c r="D580">
        <v>0</v>
      </c>
      <c r="E580" t="s">
        <v>212</v>
      </c>
      <c r="F580" t="s">
        <v>215</v>
      </c>
    </row>
    <row r="581" spans="1:6" x14ac:dyDescent="0.3">
      <c r="A581">
        <v>578</v>
      </c>
      <c r="B581" t="s">
        <v>219</v>
      </c>
      <c r="C581">
        <v>0</v>
      </c>
      <c r="D581">
        <v>0</v>
      </c>
      <c r="E581" t="s">
        <v>212</v>
      </c>
      <c r="F581" t="s">
        <v>215</v>
      </c>
    </row>
    <row r="582" spans="1:6" x14ac:dyDescent="0.3">
      <c r="A582">
        <v>579</v>
      </c>
      <c r="B582" t="s">
        <v>219</v>
      </c>
      <c r="C582">
        <v>0</v>
      </c>
      <c r="D582">
        <v>0</v>
      </c>
      <c r="E582" t="s">
        <v>212</v>
      </c>
      <c r="F582" t="s">
        <v>215</v>
      </c>
    </row>
    <row r="583" spans="1:6" x14ac:dyDescent="0.3">
      <c r="A583">
        <v>580</v>
      </c>
      <c r="B583" t="s">
        <v>219</v>
      </c>
      <c r="C583">
        <v>0</v>
      </c>
      <c r="D583">
        <v>0</v>
      </c>
      <c r="E583" t="s">
        <v>212</v>
      </c>
      <c r="F583" t="s">
        <v>215</v>
      </c>
    </row>
    <row r="584" spans="1:6" x14ac:dyDescent="0.3">
      <c r="A584">
        <v>581</v>
      </c>
      <c r="B584" t="s">
        <v>219</v>
      </c>
      <c r="C584">
        <v>0</v>
      </c>
      <c r="D584">
        <v>0</v>
      </c>
      <c r="E584" t="s">
        <v>212</v>
      </c>
      <c r="F584" t="s">
        <v>215</v>
      </c>
    </row>
    <row r="585" spans="1:6" x14ac:dyDescent="0.3">
      <c r="A585">
        <v>582</v>
      </c>
      <c r="B585" t="s">
        <v>219</v>
      </c>
      <c r="C585">
        <v>0</v>
      </c>
      <c r="D585">
        <v>0</v>
      </c>
      <c r="E585" t="s">
        <v>212</v>
      </c>
      <c r="F585" t="s">
        <v>215</v>
      </c>
    </row>
    <row r="586" spans="1:6" x14ac:dyDescent="0.3">
      <c r="A586">
        <v>583</v>
      </c>
      <c r="B586" t="s">
        <v>219</v>
      </c>
      <c r="C586">
        <v>0</v>
      </c>
      <c r="D586">
        <v>0</v>
      </c>
      <c r="E586" t="s">
        <v>212</v>
      </c>
      <c r="F586" t="s">
        <v>215</v>
      </c>
    </row>
    <row r="587" spans="1:6" x14ac:dyDescent="0.3">
      <c r="A587">
        <v>584</v>
      </c>
      <c r="B587" t="s">
        <v>219</v>
      </c>
      <c r="C587">
        <v>0</v>
      </c>
      <c r="D587">
        <v>0</v>
      </c>
      <c r="E587" t="s">
        <v>212</v>
      </c>
      <c r="F587" t="s">
        <v>215</v>
      </c>
    </row>
    <row r="588" spans="1:6" x14ac:dyDescent="0.3">
      <c r="A588">
        <v>585</v>
      </c>
      <c r="B588" t="s">
        <v>219</v>
      </c>
      <c r="C588">
        <v>0</v>
      </c>
      <c r="D588">
        <v>0</v>
      </c>
      <c r="E588" t="s">
        <v>212</v>
      </c>
      <c r="F588" t="s">
        <v>215</v>
      </c>
    </row>
    <row r="589" spans="1:6" x14ac:dyDescent="0.3">
      <c r="A589">
        <v>586</v>
      </c>
      <c r="B589" t="s">
        <v>219</v>
      </c>
      <c r="C589">
        <v>0</v>
      </c>
      <c r="D589">
        <v>0</v>
      </c>
      <c r="E589" t="s">
        <v>212</v>
      </c>
      <c r="F589" t="s">
        <v>215</v>
      </c>
    </row>
    <row r="590" spans="1:6" x14ac:dyDescent="0.3">
      <c r="A590">
        <v>587</v>
      </c>
      <c r="B590" t="s">
        <v>219</v>
      </c>
      <c r="C590">
        <v>0</v>
      </c>
      <c r="D590">
        <v>0</v>
      </c>
      <c r="E590" t="s">
        <v>212</v>
      </c>
      <c r="F590" t="s">
        <v>215</v>
      </c>
    </row>
    <row r="591" spans="1:6" x14ac:dyDescent="0.3">
      <c r="A591">
        <v>588</v>
      </c>
      <c r="B591" t="s">
        <v>219</v>
      </c>
      <c r="C591">
        <v>0</v>
      </c>
      <c r="D591">
        <v>0</v>
      </c>
      <c r="E591" t="s">
        <v>212</v>
      </c>
      <c r="F591" t="s">
        <v>215</v>
      </c>
    </row>
    <row r="592" spans="1:6" x14ac:dyDescent="0.3">
      <c r="A592">
        <v>589</v>
      </c>
      <c r="B592" t="s">
        <v>219</v>
      </c>
      <c r="C592">
        <v>0</v>
      </c>
      <c r="D592">
        <v>0</v>
      </c>
      <c r="E592" t="s">
        <v>212</v>
      </c>
      <c r="F592" t="s">
        <v>215</v>
      </c>
    </row>
    <row r="593" spans="1:6" x14ac:dyDescent="0.3">
      <c r="A593">
        <v>590</v>
      </c>
      <c r="B593" t="s">
        <v>219</v>
      </c>
      <c r="C593">
        <v>0</v>
      </c>
      <c r="D593">
        <v>0</v>
      </c>
      <c r="E593" t="s">
        <v>212</v>
      </c>
      <c r="F593" t="s">
        <v>215</v>
      </c>
    </row>
    <row r="594" spans="1:6" x14ac:dyDescent="0.3">
      <c r="A594">
        <v>591</v>
      </c>
      <c r="B594" t="s">
        <v>219</v>
      </c>
      <c r="C594">
        <v>0</v>
      </c>
      <c r="D594">
        <v>0</v>
      </c>
      <c r="E594" t="s">
        <v>212</v>
      </c>
      <c r="F594" t="s">
        <v>215</v>
      </c>
    </row>
    <row r="595" spans="1:6" x14ac:dyDescent="0.3">
      <c r="A595">
        <v>592</v>
      </c>
      <c r="B595" t="s">
        <v>219</v>
      </c>
      <c r="C595">
        <v>0</v>
      </c>
      <c r="D595">
        <v>0</v>
      </c>
      <c r="E595" t="s">
        <v>212</v>
      </c>
      <c r="F595" t="s">
        <v>215</v>
      </c>
    </row>
    <row r="596" spans="1:6" x14ac:dyDescent="0.3">
      <c r="A596">
        <v>593</v>
      </c>
      <c r="B596" t="s">
        <v>219</v>
      </c>
      <c r="C596">
        <v>0</v>
      </c>
      <c r="D596">
        <v>0</v>
      </c>
      <c r="E596" t="s">
        <v>212</v>
      </c>
      <c r="F596" t="s">
        <v>215</v>
      </c>
    </row>
    <row r="597" spans="1:6" x14ac:dyDescent="0.3">
      <c r="A597">
        <v>594</v>
      </c>
      <c r="B597" t="s">
        <v>219</v>
      </c>
      <c r="C597">
        <v>0</v>
      </c>
      <c r="D597">
        <v>0</v>
      </c>
      <c r="E597" t="s">
        <v>212</v>
      </c>
      <c r="F597" t="s">
        <v>215</v>
      </c>
    </row>
    <row r="598" spans="1:6" x14ac:dyDescent="0.3">
      <c r="A598">
        <v>595</v>
      </c>
      <c r="B598" t="s">
        <v>219</v>
      </c>
      <c r="C598">
        <v>0</v>
      </c>
      <c r="D598">
        <v>0</v>
      </c>
      <c r="E598" t="s">
        <v>212</v>
      </c>
      <c r="F598" t="s">
        <v>215</v>
      </c>
    </row>
    <row r="599" spans="1:6" x14ac:dyDescent="0.3">
      <c r="A599">
        <v>596</v>
      </c>
      <c r="B599" t="s">
        <v>219</v>
      </c>
      <c r="C599">
        <v>0</v>
      </c>
      <c r="D599">
        <v>0</v>
      </c>
      <c r="E599" t="s">
        <v>212</v>
      </c>
      <c r="F599" t="s">
        <v>215</v>
      </c>
    </row>
    <row r="600" spans="1:6" x14ac:dyDescent="0.3">
      <c r="A600">
        <v>597</v>
      </c>
      <c r="B600" t="s">
        <v>219</v>
      </c>
      <c r="C600">
        <v>0</v>
      </c>
      <c r="D600">
        <v>0</v>
      </c>
      <c r="E600" t="s">
        <v>212</v>
      </c>
      <c r="F600" t="s">
        <v>215</v>
      </c>
    </row>
    <row r="601" spans="1:6" x14ac:dyDescent="0.3">
      <c r="A601">
        <v>598</v>
      </c>
      <c r="B601" t="s">
        <v>219</v>
      </c>
      <c r="C601">
        <v>0</v>
      </c>
      <c r="D601">
        <v>0</v>
      </c>
      <c r="E601" t="s">
        <v>212</v>
      </c>
      <c r="F601" t="s">
        <v>215</v>
      </c>
    </row>
    <row r="602" spans="1:6" x14ac:dyDescent="0.3">
      <c r="A602">
        <v>599</v>
      </c>
      <c r="B602" t="s">
        <v>219</v>
      </c>
      <c r="C602">
        <v>0</v>
      </c>
      <c r="D602">
        <v>0</v>
      </c>
      <c r="E602" t="s">
        <v>212</v>
      </c>
      <c r="F602" t="s">
        <v>215</v>
      </c>
    </row>
    <row r="603" spans="1:6" x14ac:dyDescent="0.3">
      <c r="A603">
        <v>600</v>
      </c>
      <c r="B603" t="s">
        <v>219</v>
      </c>
      <c r="C603">
        <v>0</v>
      </c>
      <c r="D603">
        <v>0</v>
      </c>
      <c r="E603" t="s">
        <v>212</v>
      </c>
      <c r="F603" t="s">
        <v>215</v>
      </c>
    </row>
    <row r="604" spans="1:6" x14ac:dyDescent="0.3">
      <c r="A604">
        <v>601</v>
      </c>
      <c r="B604" t="s">
        <v>219</v>
      </c>
      <c r="C604">
        <v>0</v>
      </c>
      <c r="D604">
        <v>0</v>
      </c>
      <c r="E604" t="s">
        <v>212</v>
      </c>
      <c r="F604" t="s">
        <v>215</v>
      </c>
    </row>
    <row r="605" spans="1:6" x14ac:dyDescent="0.3">
      <c r="A605">
        <v>602</v>
      </c>
      <c r="B605" t="s">
        <v>219</v>
      </c>
      <c r="C605">
        <v>0</v>
      </c>
      <c r="D605">
        <v>0</v>
      </c>
      <c r="E605" t="s">
        <v>212</v>
      </c>
      <c r="F605" t="s">
        <v>215</v>
      </c>
    </row>
    <row r="606" spans="1:6" x14ac:dyDescent="0.3">
      <c r="A606">
        <v>603</v>
      </c>
      <c r="B606" t="s">
        <v>219</v>
      </c>
      <c r="C606">
        <v>0</v>
      </c>
      <c r="D606">
        <v>0</v>
      </c>
      <c r="E606" t="s">
        <v>212</v>
      </c>
      <c r="F606" t="s">
        <v>215</v>
      </c>
    </row>
    <row r="607" spans="1:6" x14ac:dyDescent="0.3">
      <c r="A607">
        <v>604</v>
      </c>
      <c r="B607" t="s">
        <v>219</v>
      </c>
      <c r="C607">
        <v>0</v>
      </c>
      <c r="D607">
        <v>0</v>
      </c>
      <c r="E607" t="s">
        <v>212</v>
      </c>
      <c r="F607" t="s">
        <v>215</v>
      </c>
    </row>
    <row r="608" spans="1:6" x14ac:dyDescent="0.3">
      <c r="A608">
        <v>605</v>
      </c>
      <c r="B608" t="s">
        <v>219</v>
      </c>
      <c r="C608">
        <v>0</v>
      </c>
      <c r="D608">
        <v>0</v>
      </c>
      <c r="E608" t="s">
        <v>212</v>
      </c>
      <c r="F608" t="s">
        <v>215</v>
      </c>
    </row>
    <row r="609" spans="1:6" x14ac:dyDescent="0.3">
      <c r="A609">
        <v>606</v>
      </c>
      <c r="B609" t="s">
        <v>219</v>
      </c>
      <c r="C609">
        <v>0</v>
      </c>
      <c r="D609">
        <v>0</v>
      </c>
      <c r="E609" t="s">
        <v>212</v>
      </c>
      <c r="F609" t="s">
        <v>215</v>
      </c>
    </row>
    <row r="610" spans="1:6" x14ac:dyDescent="0.3">
      <c r="A610">
        <v>607</v>
      </c>
      <c r="B610" t="s">
        <v>219</v>
      </c>
      <c r="C610">
        <v>0</v>
      </c>
      <c r="D610">
        <v>0</v>
      </c>
      <c r="E610" t="s">
        <v>212</v>
      </c>
      <c r="F610" t="s">
        <v>215</v>
      </c>
    </row>
    <row r="611" spans="1:6" x14ac:dyDescent="0.3">
      <c r="A611">
        <v>608</v>
      </c>
      <c r="B611" t="s">
        <v>219</v>
      </c>
      <c r="C611">
        <v>0</v>
      </c>
      <c r="D611">
        <v>0</v>
      </c>
      <c r="E611" t="s">
        <v>212</v>
      </c>
      <c r="F611" t="s">
        <v>215</v>
      </c>
    </row>
    <row r="612" spans="1:6" x14ac:dyDescent="0.3">
      <c r="A612">
        <v>609</v>
      </c>
      <c r="B612" t="s">
        <v>219</v>
      </c>
      <c r="C612">
        <v>0</v>
      </c>
      <c r="D612">
        <v>0</v>
      </c>
      <c r="E612" t="s">
        <v>212</v>
      </c>
      <c r="F612" t="s">
        <v>215</v>
      </c>
    </row>
    <row r="613" spans="1:6" x14ac:dyDescent="0.3">
      <c r="A613">
        <v>610</v>
      </c>
      <c r="B613" t="s">
        <v>219</v>
      </c>
      <c r="C613">
        <v>0</v>
      </c>
      <c r="D613">
        <v>0</v>
      </c>
      <c r="E613" t="s">
        <v>212</v>
      </c>
      <c r="F613" t="s">
        <v>215</v>
      </c>
    </row>
    <row r="614" spans="1:6" x14ac:dyDescent="0.3">
      <c r="A614">
        <v>611</v>
      </c>
      <c r="B614" t="s">
        <v>219</v>
      </c>
      <c r="C614">
        <v>0</v>
      </c>
      <c r="D614">
        <v>0</v>
      </c>
      <c r="E614" t="s">
        <v>212</v>
      </c>
      <c r="F614" t="s">
        <v>215</v>
      </c>
    </row>
    <row r="615" spans="1:6" x14ac:dyDescent="0.3">
      <c r="A615">
        <v>612</v>
      </c>
      <c r="B615" t="s">
        <v>219</v>
      </c>
      <c r="C615">
        <v>0</v>
      </c>
      <c r="D615">
        <v>0</v>
      </c>
      <c r="E615" t="s">
        <v>212</v>
      </c>
      <c r="F615" t="s">
        <v>215</v>
      </c>
    </row>
    <row r="616" spans="1:6" x14ac:dyDescent="0.3">
      <c r="A616">
        <v>613</v>
      </c>
      <c r="B616" t="s">
        <v>219</v>
      </c>
      <c r="C616">
        <v>0</v>
      </c>
      <c r="D616">
        <v>0</v>
      </c>
      <c r="E616" t="s">
        <v>212</v>
      </c>
      <c r="F616" t="s">
        <v>215</v>
      </c>
    </row>
    <row r="617" spans="1:6" x14ac:dyDescent="0.3">
      <c r="A617">
        <v>614</v>
      </c>
      <c r="B617" t="s">
        <v>219</v>
      </c>
      <c r="C617">
        <v>0</v>
      </c>
      <c r="D617">
        <v>0</v>
      </c>
      <c r="E617" t="s">
        <v>212</v>
      </c>
      <c r="F617" t="s">
        <v>215</v>
      </c>
    </row>
    <row r="618" spans="1:6" x14ac:dyDescent="0.3">
      <c r="A618">
        <v>615</v>
      </c>
      <c r="B618" t="s">
        <v>219</v>
      </c>
      <c r="C618">
        <v>0</v>
      </c>
      <c r="D618">
        <v>0</v>
      </c>
      <c r="E618" t="s">
        <v>212</v>
      </c>
      <c r="F618" t="s">
        <v>215</v>
      </c>
    </row>
    <row r="619" spans="1:6" x14ac:dyDescent="0.3">
      <c r="A619">
        <v>616</v>
      </c>
      <c r="B619" t="s">
        <v>219</v>
      </c>
      <c r="C619">
        <v>0</v>
      </c>
      <c r="D619">
        <v>0</v>
      </c>
      <c r="E619" t="s">
        <v>212</v>
      </c>
      <c r="F619" t="s">
        <v>215</v>
      </c>
    </row>
    <row r="620" spans="1:6" x14ac:dyDescent="0.3">
      <c r="A620">
        <v>617</v>
      </c>
      <c r="B620" t="s">
        <v>219</v>
      </c>
      <c r="C620">
        <v>0</v>
      </c>
      <c r="D620">
        <v>0</v>
      </c>
      <c r="E620" t="s">
        <v>212</v>
      </c>
      <c r="F620" t="s">
        <v>215</v>
      </c>
    </row>
    <row r="621" spans="1:6" x14ac:dyDescent="0.3">
      <c r="A621">
        <v>618</v>
      </c>
      <c r="B621" t="s">
        <v>219</v>
      </c>
      <c r="C621">
        <v>0</v>
      </c>
      <c r="D621">
        <v>0</v>
      </c>
      <c r="E621" t="s">
        <v>212</v>
      </c>
      <c r="F621" t="s">
        <v>215</v>
      </c>
    </row>
    <row r="622" spans="1:6" x14ac:dyDescent="0.3">
      <c r="A622">
        <v>619</v>
      </c>
      <c r="B622" t="s">
        <v>219</v>
      </c>
      <c r="C622">
        <v>0</v>
      </c>
      <c r="D622">
        <v>0</v>
      </c>
      <c r="E622" t="s">
        <v>212</v>
      </c>
      <c r="F622" t="s">
        <v>215</v>
      </c>
    </row>
    <row r="623" spans="1:6" x14ac:dyDescent="0.3">
      <c r="A623">
        <v>620</v>
      </c>
      <c r="B623" t="s">
        <v>219</v>
      </c>
      <c r="C623">
        <v>0</v>
      </c>
      <c r="D623">
        <v>0</v>
      </c>
      <c r="E623" t="s">
        <v>212</v>
      </c>
      <c r="F623" t="s">
        <v>215</v>
      </c>
    </row>
    <row r="624" spans="1:6" x14ac:dyDescent="0.3">
      <c r="A624">
        <v>621</v>
      </c>
      <c r="B624" t="s">
        <v>219</v>
      </c>
      <c r="C624">
        <v>0</v>
      </c>
      <c r="D624">
        <v>0</v>
      </c>
      <c r="E624" t="s">
        <v>212</v>
      </c>
      <c r="F624" t="s">
        <v>215</v>
      </c>
    </row>
    <row r="625" spans="1:6" x14ac:dyDescent="0.3">
      <c r="A625">
        <v>622</v>
      </c>
      <c r="B625" t="s">
        <v>219</v>
      </c>
      <c r="C625">
        <v>0</v>
      </c>
      <c r="D625">
        <v>0</v>
      </c>
      <c r="E625" t="s">
        <v>212</v>
      </c>
      <c r="F625" t="s">
        <v>215</v>
      </c>
    </row>
    <row r="626" spans="1:6" x14ac:dyDescent="0.3">
      <c r="A626">
        <v>623</v>
      </c>
      <c r="B626" t="s">
        <v>219</v>
      </c>
      <c r="C626">
        <v>0</v>
      </c>
      <c r="D626">
        <v>0</v>
      </c>
      <c r="E626" t="s">
        <v>212</v>
      </c>
      <c r="F626" t="s">
        <v>215</v>
      </c>
    </row>
    <row r="627" spans="1:6" x14ac:dyDescent="0.3">
      <c r="A627">
        <v>624</v>
      </c>
      <c r="B627" t="s">
        <v>219</v>
      </c>
      <c r="C627">
        <v>0</v>
      </c>
      <c r="D627">
        <v>0</v>
      </c>
      <c r="E627" t="s">
        <v>212</v>
      </c>
      <c r="F627" t="s">
        <v>215</v>
      </c>
    </row>
    <row r="628" spans="1:6" x14ac:dyDescent="0.3">
      <c r="A628">
        <v>625</v>
      </c>
      <c r="B628" t="s">
        <v>219</v>
      </c>
      <c r="C628">
        <v>0</v>
      </c>
      <c r="D628">
        <v>0</v>
      </c>
      <c r="E628" t="s">
        <v>212</v>
      </c>
      <c r="F628" t="s">
        <v>215</v>
      </c>
    </row>
    <row r="629" spans="1:6" x14ac:dyDescent="0.3">
      <c r="A629">
        <v>626</v>
      </c>
      <c r="B629" t="s">
        <v>219</v>
      </c>
      <c r="C629">
        <v>0</v>
      </c>
      <c r="D629">
        <v>0</v>
      </c>
      <c r="E629" t="s">
        <v>212</v>
      </c>
      <c r="F629" t="s">
        <v>215</v>
      </c>
    </row>
    <row r="630" spans="1:6" x14ac:dyDescent="0.3">
      <c r="A630">
        <v>627</v>
      </c>
      <c r="B630" t="s">
        <v>219</v>
      </c>
      <c r="C630">
        <v>0</v>
      </c>
      <c r="D630">
        <v>0</v>
      </c>
      <c r="E630" t="s">
        <v>212</v>
      </c>
      <c r="F630" t="s">
        <v>215</v>
      </c>
    </row>
    <row r="631" spans="1:6" x14ac:dyDescent="0.3">
      <c r="A631">
        <v>628</v>
      </c>
      <c r="B631" t="s">
        <v>219</v>
      </c>
      <c r="C631">
        <v>0</v>
      </c>
      <c r="D631">
        <v>0</v>
      </c>
      <c r="E631" t="s">
        <v>212</v>
      </c>
      <c r="F631" t="s">
        <v>215</v>
      </c>
    </row>
    <row r="632" spans="1:6" x14ac:dyDescent="0.3">
      <c r="A632">
        <v>629</v>
      </c>
      <c r="B632" t="s">
        <v>219</v>
      </c>
      <c r="C632">
        <v>0</v>
      </c>
      <c r="D632">
        <v>0</v>
      </c>
      <c r="E632" t="s">
        <v>212</v>
      </c>
      <c r="F632" t="s">
        <v>215</v>
      </c>
    </row>
    <row r="633" spans="1:6" x14ac:dyDescent="0.3">
      <c r="A633">
        <v>630</v>
      </c>
      <c r="B633" t="s">
        <v>219</v>
      </c>
      <c r="C633">
        <v>0</v>
      </c>
      <c r="D633">
        <v>0</v>
      </c>
      <c r="E633" t="s">
        <v>212</v>
      </c>
      <c r="F633" t="s">
        <v>215</v>
      </c>
    </row>
    <row r="634" spans="1:6" x14ac:dyDescent="0.3">
      <c r="A634">
        <v>631</v>
      </c>
      <c r="B634" t="s">
        <v>219</v>
      </c>
      <c r="C634">
        <v>0</v>
      </c>
      <c r="D634">
        <v>0</v>
      </c>
      <c r="E634" t="s">
        <v>212</v>
      </c>
      <c r="F634" t="s">
        <v>215</v>
      </c>
    </row>
    <row r="635" spans="1:6" x14ac:dyDescent="0.3">
      <c r="A635">
        <v>632</v>
      </c>
      <c r="B635" t="s">
        <v>219</v>
      </c>
      <c r="C635">
        <v>0</v>
      </c>
      <c r="D635">
        <v>0</v>
      </c>
      <c r="E635" t="s">
        <v>212</v>
      </c>
      <c r="F635" t="s">
        <v>215</v>
      </c>
    </row>
    <row r="636" spans="1:6" x14ac:dyDescent="0.3">
      <c r="A636">
        <v>633</v>
      </c>
      <c r="B636" t="s">
        <v>219</v>
      </c>
      <c r="C636">
        <v>0</v>
      </c>
      <c r="D636">
        <v>0</v>
      </c>
      <c r="E636" t="s">
        <v>212</v>
      </c>
      <c r="F636" t="s">
        <v>215</v>
      </c>
    </row>
    <row r="637" spans="1:6" x14ac:dyDescent="0.3">
      <c r="A637">
        <v>634</v>
      </c>
      <c r="B637" t="s">
        <v>219</v>
      </c>
      <c r="C637">
        <v>0</v>
      </c>
      <c r="D637">
        <v>0</v>
      </c>
      <c r="E637" t="s">
        <v>212</v>
      </c>
      <c r="F637" t="s">
        <v>215</v>
      </c>
    </row>
    <row r="638" spans="1:6" x14ac:dyDescent="0.3">
      <c r="A638">
        <v>635</v>
      </c>
      <c r="B638" t="s">
        <v>219</v>
      </c>
      <c r="C638">
        <v>0</v>
      </c>
      <c r="D638">
        <v>0</v>
      </c>
      <c r="E638" t="s">
        <v>212</v>
      </c>
      <c r="F638" t="s">
        <v>215</v>
      </c>
    </row>
    <row r="639" spans="1:6" x14ac:dyDescent="0.3">
      <c r="A639">
        <v>636</v>
      </c>
      <c r="B639" t="s">
        <v>219</v>
      </c>
      <c r="C639">
        <v>0</v>
      </c>
      <c r="D639">
        <v>0</v>
      </c>
      <c r="E639" t="s">
        <v>212</v>
      </c>
      <c r="F639" t="s">
        <v>215</v>
      </c>
    </row>
    <row r="640" spans="1:6" x14ac:dyDescent="0.3">
      <c r="A640">
        <v>637</v>
      </c>
      <c r="B640" t="s">
        <v>219</v>
      </c>
      <c r="C640">
        <v>0</v>
      </c>
      <c r="D640">
        <v>0</v>
      </c>
      <c r="E640" t="s">
        <v>212</v>
      </c>
      <c r="F640" t="s">
        <v>215</v>
      </c>
    </row>
    <row r="641" spans="1:6" x14ac:dyDescent="0.3">
      <c r="A641">
        <v>638</v>
      </c>
      <c r="B641" t="s">
        <v>219</v>
      </c>
      <c r="C641">
        <v>0</v>
      </c>
      <c r="D641">
        <v>0</v>
      </c>
      <c r="E641" t="s">
        <v>212</v>
      </c>
      <c r="F641" t="s">
        <v>215</v>
      </c>
    </row>
    <row r="642" spans="1:6" x14ac:dyDescent="0.3">
      <c r="A642">
        <v>639</v>
      </c>
      <c r="B642" t="s">
        <v>219</v>
      </c>
      <c r="C642">
        <v>0</v>
      </c>
      <c r="D642">
        <v>0</v>
      </c>
      <c r="E642" t="s">
        <v>212</v>
      </c>
      <c r="F642" t="s">
        <v>215</v>
      </c>
    </row>
    <row r="643" spans="1:6" x14ac:dyDescent="0.3">
      <c r="A643">
        <v>640</v>
      </c>
      <c r="B643" t="s">
        <v>219</v>
      </c>
      <c r="C643">
        <v>0</v>
      </c>
      <c r="D643">
        <v>0</v>
      </c>
      <c r="E643" t="s">
        <v>212</v>
      </c>
      <c r="F643" t="s">
        <v>215</v>
      </c>
    </row>
    <row r="644" spans="1:6" x14ac:dyDescent="0.3">
      <c r="A644">
        <v>641</v>
      </c>
      <c r="B644" t="s">
        <v>219</v>
      </c>
      <c r="C644">
        <v>0</v>
      </c>
      <c r="D644">
        <v>0</v>
      </c>
      <c r="E644" t="s">
        <v>212</v>
      </c>
      <c r="F644" t="s">
        <v>215</v>
      </c>
    </row>
    <row r="645" spans="1:6" x14ac:dyDescent="0.3">
      <c r="A645">
        <v>642</v>
      </c>
      <c r="B645" t="s">
        <v>219</v>
      </c>
      <c r="C645">
        <v>0</v>
      </c>
      <c r="D645">
        <v>0</v>
      </c>
      <c r="E645" t="s">
        <v>212</v>
      </c>
      <c r="F645" t="s">
        <v>215</v>
      </c>
    </row>
    <row r="646" spans="1:6" x14ac:dyDescent="0.3">
      <c r="A646">
        <v>643</v>
      </c>
      <c r="B646" t="s">
        <v>219</v>
      </c>
      <c r="C646">
        <v>0</v>
      </c>
      <c r="D646">
        <v>0</v>
      </c>
      <c r="E646" t="s">
        <v>212</v>
      </c>
      <c r="F646" t="s">
        <v>215</v>
      </c>
    </row>
    <row r="647" spans="1:6" x14ac:dyDescent="0.3">
      <c r="A647">
        <v>644</v>
      </c>
      <c r="B647" t="s">
        <v>219</v>
      </c>
      <c r="C647">
        <v>0</v>
      </c>
      <c r="D647">
        <v>0</v>
      </c>
      <c r="E647" t="s">
        <v>212</v>
      </c>
      <c r="F647" t="s">
        <v>215</v>
      </c>
    </row>
    <row r="648" spans="1:6" x14ac:dyDescent="0.3">
      <c r="A648">
        <v>645</v>
      </c>
      <c r="B648" t="s">
        <v>219</v>
      </c>
      <c r="C648">
        <v>0</v>
      </c>
      <c r="D648">
        <v>0</v>
      </c>
      <c r="E648" t="s">
        <v>212</v>
      </c>
      <c r="F648" t="s">
        <v>215</v>
      </c>
    </row>
    <row r="649" spans="1:6" x14ac:dyDescent="0.3">
      <c r="A649">
        <v>646</v>
      </c>
      <c r="B649" t="s">
        <v>219</v>
      </c>
      <c r="C649">
        <v>0</v>
      </c>
      <c r="D649">
        <v>0</v>
      </c>
      <c r="E649" t="s">
        <v>212</v>
      </c>
      <c r="F649" t="s">
        <v>215</v>
      </c>
    </row>
    <row r="650" spans="1:6" x14ac:dyDescent="0.3">
      <c r="A650">
        <v>647</v>
      </c>
      <c r="B650" t="s">
        <v>219</v>
      </c>
      <c r="C650">
        <v>0</v>
      </c>
      <c r="D650">
        <v>0</v>
      </c>
      <c r="E650" t="s">
        <v>212</v>
      </c>
      <c r="F650" t="s">
        <v>215</v>
      </c>
    </row>
    <row r="651" spans="1:6" x14ac:dyDescent="0.3">
      <c r="A651">
        <v>648</v>
      </c>
      <c r="B651" t="s">
        <v>219</v>
      </c>
      <c r="C651">
        <v>0</v>
      </c>
      <c r="D651">
        <v>0</v>
      </c>
      <c r="E651" t="s">
        <v>212</v>
      </c>
      <c r="F651" t="s">
        <v>215</v>
      </c>
    </row>
    <row r="652" spans="1:6" x14ac:dyDescent="0.3">
      <c r="A652">
        <v>649</v>
      </c>
      <c r="B652" t="s">
        <v>219</v>
      </c>
      <c r="C652">
        <v>0</v>
      </c>
      <c r="D652">
        <v>0</v>
      </c>
      <c r="E652" t="s">
        <v>212</v>
      </c>
      <c r="F652" t="s">
        <v>215</v>
      </c>
    </row>
    <row r="653" spans="1:6" x14ac:dyDescent="0.3">
      <c r="A653">
        <v>650</v>
      </c>
      <c r="B653" t="s">
        <v>219</v>
      </c>
      <c r="C653">
        <v>0</v>
      </c>
      <c r="D653">
        <v>0</v>
      </c>
      <c r="E653" t="s">
        <v>212</v>
      </c>
      <c r="F653" t="s">
        <v>215</v>
      </c>
    </row>
    <row r="654" spans="1:6" x14ac:dyDescent="0.3">
      <c r="A654">
        <v>651</v>
      </c>
      <c r="B654" t="s">
        <v>219</v>
      </c>
      <c r="C654">
        <v>0</v>
      </c>
      <c r="D654">
        <v>0</v>
      </c>
      <c r="E654" t="s">
        <v>212</v>
      </c>
      <c r="F654" t="s">
        <v>215</v>
      </c>
    </row>
    <row r="655" spans="1:6" x14ac:dyDescent="0.3">
      <c r="A655">
        <v>652</v>
      </c>
      <c r="B655" t="s">
        <v>219</v>
      </c>
      <c r="C655">
        <v>0</v>
      </c>
      <c r="D655">
        <v>0</v>
      </c>
      <c r="E655" t="s">
        <v>212</v>
      </c>
      <c r="F655" t="s">
        <v>215</v>
      </c>
    </row>
    <row r="656" spans="1:6" x14ac:dyDescent="0.3">
      <c r="A656">
        <v>653</v>
      </c>
      <c r="B656" t="s">
        <v>219</v>
      </c>
      <c r="C656">
        <v>0</v>
      </c>
      <c r="D656">
        <v>0</v>
      </c>
      <c r="E656" t="s">
        <v>212</v>
      </c>
      <c r="F656" t="s">
        <v>215</v>
      </c>
    </row>
    <row r="657" spans="1:6" x14ac:dyDescent="0.3">
      <c r="A657">
        <v>654</v>
      </c>
      <c r="B657" t="s">
        <v>219</v>
      </c>
      <c r="C657">
        <v>0</v>
      </c>
      <c r="D657">
        <v>0</v>
      </c>
      <c r="E657" t="s">
        <v>212</v>
      </c>
      <c r="F657" t="s">
        <v>215</v>
      </c>
    </row>
    <row r="658" spans="1:6" x14ac:dyDescent="0.3">
      <c r="A658">
        <v>655</v>
      </c>
      <c r="B658" t="s">
        <v>219</v>
      </c>
      <c r="C658">
        <v>0</v>
      </c>
      <c r="D658">
        <v>0</v>
      </c>
      <c r="E658" t="s">
        <v>212</v>
      </c>
      <c r="F658" t="s">
        <v>215</v>
      </c>
    </row>
    <row r="659" spans="1:6" x14ac:dyDescent="0.3">
      <c r="A659">
        <v>656</v>
      </c>
      <c r="B659" t="s">
        <v>219</v>
      </c>
      <c r="C659">
        <v>0</v>
      </c>
      <c r="D659">
        <v>0</v>
      </c>
      <c r="E659" t="s">
        <v>212</v>
      </c>
      <c r="F659" t="s">
        <v>215</v>
      </c>
    </row>
    <row r="660" spans="1:6" x14ac:dyDescent="0.3">
      <c r="A660">
        <v>657</v>
      </c>
      <c r="B660" t="s">
        <v>219</v>
      </c>
      <c r="C660">
        <v>0</v>
      </c>
      <c r="D660">
        <v>0</v>
      </c>
      <c r="E660" t="s">
        <v>212</v>
      </c>
      <c r="F660" t="s">
        <v>215</v>
      </c>
    </row>
    <row r="661" spans="1:6" x14ac:dyDescent="0.3">
      <c r="A661">
        <v>658</v>
      </c>
      <c r="B661" t="s">
        <v>219</v>
      </c>
      <c r="C661">
        <v>0</v>
      </c>
      <c r="D661">
        <v>0</v>
      </c>
      <c r="E661" t="s">
        <v>212</v>
      </c>
      <c r="F661" t="s">
        <v>215</v>
      </c>
    </row>
    <row r="662" spans="1:6" x14ac:dyDescent="0.3">
      <c r="A662">
        <v>659</v>
      </c>
      <c r="B662" t="s">
        <v>219</v>
      </c>
      <c r="C662">
        <v>0</v>
      </c>
      <c r="D662">
        <v>0</v>
      </c>
      <c r="E662" t="s">
        <v>212</v>
      </c>
      <c r="F662" t="s">
        <v>215</v>
      </c>
    </row>
    <row r="663" spans="1:6" x14ac:dyDescent="0.3">
      <c r="A663">
        <v>660</v>
      </c>
      <c r="B663" t="s">
        <v>219</v>
      </c>
      <c r="C663">
        <v>0</v>
      </c>
      <c r="D663">
        <v>0</v>
      </c>
      <c r="E663" t="s">
        <v>212</v>
      </c>
      <c r="F663" t="s">
        <v>215</v>
      </c>
    </row>
    <row r="664" spans="1:6" x14ac:dyDescent="0.3">
      <c r="A664">
        <v>661</v>
      </c>
      <c r="B664" t="s">
        <v>219</v>
      </c>
      <c r="C664">
        <v>0</v>
      </c>
      <c r="D664">
        <v>0</v>
      </c>
      <c r="E664" t="s">
        <v>212</v>
      </c>
      <c r="F664" t="s">
        <v>215</v>
      </c>
    </row>
    <row r="665" spans="1:6" x14ac:dyDescent="0.3">
      <c r="A665">
        <v>662</v>
      </c>
      <c r="B665" t="s">
        <v>219</v>
      </c>
      <c r="C665">
        <v>0</v>
      </c>
      <c r="D665">
        <v>0</v>
      </c>
      <c r="E665" t="s">
        <v>212</v>
      </c>
      <c r="F665" t="s">
        <v>215</v>
      </c>
    </row>
    <row r="666" spans="1:6" x14ac:dyDescent="0.3">
      <c r="A666">
        <v>663</v>
      </c>
      <c r="B666" t="s">
        <v>219</v>
      </c>
      <c r="C666">
        <v>0</v>
      </c>
      <c r="D666">
        <v>0</v>
      </c>
      <c r="E666" t="s">
        <v>212</v>
      </c>
      <c r="F666" t="s">
        <v>215</v>
      </c>
    </row>
    <row r="667" spans="1:6" x14ac:dyDescent="0.3">
      <c r="A667">
        <v>664</v>
      </c>
      <c r="B667" t="s">
        <v>219</v>
      </c>
      <c r="C667">
        <v>0</v>
      </c>
      <c r="D667">
        <v>0</v>
      </c>
      <c r="E667" t="s">
        <v>212</v>
      </c>
      <c r="F667" t="s">
        <v>215</v>
      </c>
    </row>
    <row r="668" spans="1:6" x14ac:dyDescent="0.3">
      <c r="A668">
        <v>665</v>
      </c>
      <c r="B668" t="s">
        <v>219</v>
      </c>
      <c r="C668">
        <v>0</v>
      </c>
      <c r="D668">
        <v>0</v>
      </c>
      <c r="E668" t="s">
        <v>212</v>
      </c>
      <c r="F668" t="s">
        <v>215</v>
      </c>
    </row>
    <row r="669" spans="1:6" x14ac:dyDescent="0.3">
      <c r="A669">
        <v>666</v>
      </c>
      <c r="B669" t="s">
        <v>219</v>
      </c>
      <c r="C669">
        <v>0</v>
      </c>
      <c r="D669">
        <v>0</v>
      </c>
      <c r="E669" t="s">
        <v>212</v>
      </c>
      <c r="F669" t="s">
        <v>215</v>
      </c>
    </row>
    <row r="670" spans="1:6" x14ac:dyDescent="0.3">
      <c r="A670">
        <v>667</v>
      </c>
      <c r="B670" t="s">
        <v>219</v>
      </c>
      <c r="C670">
        <v>0</v>
      </c>
      <c r="D670">
        <v>0</v>
      </c>
      <c r="E670" t="s">
        <v>212</v>
      </c>
      <c r="F670" t="s">
        <v>215</v>
      </c>
    </row>
    <row r="671" spans="1:6" x14ac:dyDescent="0.3">
      <c r="A671">
        <v>668</v>
      </c>
      <c r="B671" t="s">
        <v>219</v>
      </c>
      <c r="C671">
        <v>0</v>
      </c>
      <c r="D671">
        <v>0</v>
      </c>
      <c r="E671" t="s">
        <v>212</v>
      </c>
      <c r="F671" t="s">
        <v>215</v>
      </c>
    </row>
    <row r="672" spans="1:6" x14ac:dyDescent="0.3">
      <c r="A672">
        <v>669</v>
      </c>
      <c r="B672" t="s">
        <v>219</v>
      </c>
      <c r="C672">
        <v>0</v>
      </c>
      <c r="D672">
        <v>0</v>
      </c>
      <c r="E672" t="s">
        <v>212</v>
      </c>
      <c r="F672" t="s">
        <v>215</v>
      </c>
    </row>
    <row r="673" spans="1:6" x14ac:dyDescent="0.3">
      <c r="A673">
        <v>670</v>
      </c>
      <c r="B673" t="s">
        <v>219</v>
      </c>
      <c r="C673">
        <v>0</v>
      </c>
      <c r="D673">
        <v>0</v>
      </c>
      <c r="E673" t="s">
        <v>212</v>
      </c>
      <c r="F673" t="s">
        <v>215</v>
      </c>
    </row>
    <row r="674" spans="1:6" x14ac:dyDescent="0.3">
      <c r="A674">
        <v>671</v>
      </c>
      <c r="B674" t="s">
        <v>219</v>
      </c>
      <c r="C674">
        <v>0</v>
      </c>
      <c r="D674">
        <v>0</v>
      </c>
      <c r="E674" t="s">
        <v>212</v>
      </c>
      <c r="F674" t="s">
        <v>215</v>
      </c>
    </row>
    <row r="675" spans="1:6" x14ac:dyDescent="0.3">
      <c r="A675">
        <v>672</v>
      </c>
      <c r="B675" t="s">
        <v>219</v>
      </c>
      <c r="C675">
        <v>0</v>
      </c>
      <c r="D675">
        <v>0</v>
      </c>
      <c r="E675" t="s">
        <v>212</v>
      </c>
      <c r="F675" t="s">
        <v>215</v>
      </c>
    </row>
    <row r="676" spans="1:6" x14ac:dyDescent="0.3">
      <c r="A676">
        <v>673</v>
      </c>
      <c r="B676" t="s">
        <v>219</v>
      </c>
      <c r="C676">
        <v>0</v>
      </c>
      <c r="D676">
        <v>0</v>
      </c>
      <c r="E676" t="s">
        <v>212</v>
      </c>
      <c r="F676" t="s">
        <v>215</v>
      </c>
    </row>
    <row r="677" spans="1:6" x14ac:dyDescent="0.3">
      <c r="A677">
        <v>674</v>
      </c>
      <c r="B677" t="s">
        <v>219</v>
      </c>
      <c r="C677">
        <v>0</v>
      </c>
      <c r="D677">
        <v>0</v>
      </c>
      <c r="E677" t="s">
        <v>212</v>
      </c>
      <c r="F677" t="s">
        <v>215</v>
      </c>
    </row>
    <row r="678" spans="1:6" x14ac:dyDescent="0.3">
      <c r="A678">
        <v>675</v>
      </c>
      <c r="B678" t="s">
        <v>219</v>
      </c>
      <c r="C678">
        <v>0</v>
      </c>
      <c r="D678">
        <v>0</v>
      </c>
      <c r="E678" t="s">
        <v>212</v>
      </c>
      <c r="F678" t="s">
        <v>215</v>
      </c>
    </row>
    <row r="679" spans="1:6" x14ac:dyDescent="0.3">
      <c r="A679">
        <v>676</v>
      </c>
      <c r="B679" t="s">
        <v>219</v>
      </c>
      <c r="C679">
        <v>0</v>
      </c>
      <c r="D679">
        <v>0</v>
      </c>
      <c r="E679" t="s">
        <v>212</v>
      </c>
      <c r="F679" t="s">
        <v>215</v>
      </c>
    </row>
    <row r="680" spans="1:6" x14ac:dyDescent="0.3">
      <c r="A680">
        <v>677</v>
      </c>
      <c r="B680" t="s">
        <v>219</v>
      </c>
      <c r="C680">
        <v>0</v>
      </c>
      <c r="D680">
        <v>0</v>
      </c>
      <c r="E680" t="s">
        <v>212</v>
      </c>
      <c r="F680" t="s">
        <v>215</v>
      </c>
    </row>
    <row r="681" spans="1:6" x14ac:dyDescent="0.3">
      <c r="A681">
        <v>678</v>
      </c>
      <c r="B681" t="s">
        <v>219</v>
      </c>
      <c r="C681">
        <v>0</v>
      </c>
      <c r="D681">
        <v>0</v>
      </c>
      <c r="E681" t="s">
        <v>212</v>
      </c>
      <c r="F681" t="s">
        <v>215</v>
      </c>
    </row>
    <row r="682" spans="1:6" x14ac:dyDescent="0.3">
      <c r="A682">
        <v>679</v>
      </c>
      <c r="B682" t="s">
        <v>219</v>
      </c>
      <c r="C682">
        <v>0</v>
      </c>
      <c r="D682">
        <v>0</v>
      </c>
      <c r="E682" t="s">
        <v>212</v>
      </c>
      <c r="F682" t="s">
        <v>215</v>
      </c>
    </row>
    <row r="683" spans="1:6" x14ac:dyDescent="0.3">
      <c r="A683">
        <v>680</v>
      </c>
      <c r="B683" t="s">
        <v>219</v>
      </c>
      <c r="C683">
        <v>0</v>
      </c>
      <c r="D683">
        <v>0</v>
      </c>
      <c r="E683" t="s">
        <v>212</v>
      </c>
      <c r="F683" t="s">
        <v>215</v>
      </c>
    </row>
    <row r="684" spans="1:6" x14ac:dyDescent="0.3">
      <c r="A684">
        <v>681</v>
      </c>
      <c r="B684" t="s">
        <v>219</v>
      </c>
      <c r="C684">
        <v>0</v>
      </c>
      <c r="D684">
        <v>0</v>
      </c>
      <c r="E684" t="s">
        <v>212</v>
      </c>
      <c r="F684" t="s">
        <v>215</v>
      </c>
    </row>
    <row r="685" spans="1:6" x14ac:dyDescent="0.3">
      <c r="A685">
        <v>682</v>
      </c>
      <c r="B685" t="s">
        <v>219</v>
      </c>
      <c r="C685">
        <v>0</v>
      </c>
      <c r="D685">
        <v>0</v>
      </c>
      <c r="E685" t="s">
        <v>212</v>
      </c>
      <c r="F685" t="s">
        <v>215</v>
      </c>
    </row>
    <row r="686" spans="1:6" x14ac:dyDescent="0.3">
      <c r="A686">
        <v>683</v>
      </c>
      <c r="B686" t="s">
        <v>219</v>
      </c>
      <c r="C686">
        <v>0</v>
      </c>
      <c r="D686">
        <v>0</v>
      </c>
      <c r="E686" t="s">
        <v>212</v>
      </c>
      <c r="F686" t="s">
        <v>215</v>
      </c>
    </row>
    <row r="687" spans="1:6" x14ac:dyDescent="0.3">
      <c r="A687">
        <v>684</v>
      </c>
      <c r="B687" t="s">
        <v>219</v>
      </c>
      <c r="C687">
        <v>0</v>
      </c>
      <c r="D687">
        <v>0</v>
      </c>
      <c r="E687" t="s">
        <v>212</v>
      </c>
      <c r="F687" t="s">
        <v>215</v>
      </c>
    </row>
    <row r="688" spans="1:6" x14ac:dyDescent="0.3">
      <c r="A688">
        <v>685</v>
      </c>
      <c r="B688" t="s">
        <v>219</v>
      </c>
      <c r="C688">
        <v>0</v>
      </c>
      <c r="D688">
        <v>0</v>
      </c>
      <c r="E688" t="s">
        <v>212</v>
      </c>
      <c r="F688" t="s">
        <v>215</v>
      </c>
    </row>
    <row r="689" spans="1:6" x14ac:dyDescent="0.3">
      <c r="A689">
        <v>686</v>
      </c>
      <c r="B689" t="s">
        <v>219</v>
      </c>
      <c r="C689">
        <v>0</v>
      </c>
      <c r="D689">
        <v>0</v>
      </c>
      <c r="E689" t="s">
        <v>212</v>
      </c>
      <c r="F689" t="s">
        <v>215</v>
      </c>
    </row>
    <row r="690" spans="1:6" x14ac:dyDescent="0.3">
      <c r="A690">
        <v>687</v>
      </c>
      <c r="B690" t="s">
        <v>219</v>
      </c>
      <c r="C690">
        <v>0</v>
      </c>
      <c r="D690">
        <v>0</v>
      </c>
      <c r="E690" t="s">
        <v>212</v>
      </c>
      <c r="F690" t="s">
        <v>215</v>
      </c>
    </row>
    <row r="691" spans="1:6" x14ac:dyDescent="0.3">
      <c r="A691">
        <v>688</v>
      </c>
      <c r="B691" t="s">
        <v>219</v>
      </c>
      <c r="C691">
        <v>0</v>
      </c>
      <c r="D691">
        <v>0</v>
      </c>
      <c r="E691" t="s">
        <v>212</v>
      </c>
      <c r="F691" t="s">
        <v>215</v>
      </c>
    </row>
    <row r="692" spans="1:6" x14ac:dyDescent="0.3">
      <c r="A692">
        <v>689</v>
      </c>
      <c r="B692" t="s">
        <v>219</v>
      </c>
      <c r="C692">
        <v>0</v>
      </c>
      <c r="D692">
        <v>0</v>
      </c>
      <c r="E692" t="s">
        <v>212</v>
      </c>
      <c r="F692" t="s">
        <v>215</v>
      </c>
    </row>
    <row r="693" spans="1:6" x14ac:dyDescent="0.3">
      <c r="A693">
        <v>690</v>
      </c>
      <c r="B693" t="s">
        <v>219</v>
      </c>
      <c r="C693">
        <v>0</v>
      </c>
      <c r="D693">
        <v>0</v>
      </c>
      <c r="E693" t="s">
        <v>212</v>
      </c>
      <c r="F693" t="s">
        <v>215</v>
      </c>
    </row>
    <row r="694" spans="1:6" x14ac:dyDescent="0.3">
      <c r="A694">
        <v>691</v>
      </c>
      <c r="B694" t="s">
        <v>219</v>
      </c>
      <c r="C694">
        <v>0</v>
      </c>
      <c r="D694">
        <v>0</v>
      </c>
      <c r="E694" t="s">
        <v>212</v>
      </c>
      <c r="F694" t="s">
        <v>215</v>
      </c>
    </row>
    <row r="695" spans="1:6" x14ac:dyDescent="0.3">
      <c r="A695">
        <v>692</v>
      </c>
      <c r="B695" t="s">
        <v>219</v>
      </c>
      <c r="C695">
        <v>0</v>
      </c>
      <c r="D695">
        <v>0</v>
      </c>
      <c r="E695" t="s">
        <v>212</v>
      </c>
      <c r="F695" t="s">
        <v>215</v>
      </c>
    </row>
    <row r="696" spans="1:6" x14ac:dyDescent="0.3">
      <c r="A696">
        <v>693</v>
      </c>
      <c r="B696" t="s">
        <v>219</v>
      </c>
      <c r="C696">
        <v>0</v>
      </c>
      <c r="D696">
        <v>0</v>
      </c>
      <c r="E696" t="s">
        <v>212</v>
      </c>
      <c r="F696" t="s">
        <v>215</v>
      </c>
    </row>
    <row r="697" spans="1:6" x14ac:dyDescent="0.3">
      <c r="A697">
        <v>694</v>
      </c>
      <c r="B697" t="s">
        <v>219</v>
      </c>
      <c r="C697">
        <v>0</v>
      </c>
      <c r="D697">
        <v>0</v>
      </c>
      <c r="E697" t="s">
        <v>212</v>
      </c>
      <c r="F697" t="s">
        <v>215</v>
      </c>
    </row>
    <row r="698" spans="1:6" x14ac:dyDescent="0.3">
      <c r="A698">
        <v>695</v>
      </c>
      <c r="B698" t="s">
        <v>219</v>
      </c>
      <c r="C698">
        <v>0</v>
      </c>
      <c r="D698">
        <v>0</v>
      </c>
      <c r="E698" t="s">
        <v>212</v>
      </c>
      <c r="F698" t="s">
        <v>215</v>
      </c>
    </row>
    <row r="699" spans="1:6" x14ac:dyDescent="0.3">
      <c r="A699">
        <v>696</v>
      </c>
      <c r="B699" t="s">
        <v>219</v>
      </c>
      <c r="C699">
        <v>0</v>
      </c>
      <c r="D699">
        <v>0</v>
      </c>
      <c r="E699" t="s">
        <v>212</v>
      </c>
      <c r="F699" t="s">
        <v>215</v>
      </c>
    </row>
    <row r="700" spans="1:6" x14ac:dyDescent="0.3">
      <c r="A700">
        <v>697</v>
      </c>
      <c r="B700" t="s">
        <v>219</v>
      </c>
      <c r="C700">
        <v>0</v>
      </c>
      <c r="D700">
        <v>0</v>
      </c>
      <c r="E700" t="s">
        <v>212</v>
      </c>
      <c r="F700" t="s">
        <v>215</v>
      </c>
    </row>
    <row r="701" spans="1:6" x14ac:dyDescent="0.3">
      <c r="A701">
        <v>698</v>
      </c>
      <c r="B701" t="s">
        <v>219</v>
      </c>
      <c r="C701">
        <v>0</v>
      </c>
      <c r="D701">
        <v>0</v>
      </c>
      <c r="E701" t="s">
        <v>212</v>
      </c>
      <c r="F701" t="s">
        <v>215</v>
      </c>
    </row>
    <row r="702" spans="1:6" x14ac:dyDescent="0.3">
      <c r="A702">
        <v>699</v>
      </c>
      <c r="B702" t="s">
        <v>219</v>
      </c>
      <c r="C702">
        <v>0</v>
      </c>
      <c r="D702">
        <v>0</v>
      </c>
      <c r="E702" t="s">
        <v>212</v>
      </c>
      <c r="F702" t="s">
        <v>215</v>
      </c>
    </row>
    <row r="703" spans="1:6" x14ac:dyDescent="0.3">
      <c r="A703">
        <v>700</v>
      </c>
      <c r="B703" t="s">
        <v>219</v>
      </c>
      <c r="C703">
        <v>0</v>
      </c>
      <c r="D703">
        <v>0</v>
      </c>
      <c r="E703" t="s">
        <v>212</v>
      </c>
      <c r="F703" t="s">
        <v>215</v>
      </c>
    </row>
    <row r="704" spans="1:6" x14ac:dyDescent="0.3">
      <c r="A704">
        <v>701</v>
      </c>
      <c r="B704" t="s">
        <v>219</v>
      </c>
      <c r="C704">
        <v>0</v>
      </c>
      <c r="D704">
        <v>0</v>
      </c>
      <c r="E704" t="s">
        <v>212</v>
      </c>
      <c r="F704" t="s">
        <v>215</v>
      </c>
    </row>
    <row r="705" spans="1:6" x14ac:dyDescent="0.3">
      <c r="A705">
        <v>702</v>
      </c>
      <c r="B705" t="s">
        <v>219</v>
      </c>
      <c r="C705">
        <v>0</v>
      </c>
      <c r="D705">
        <v>0</v>
      </c>
      <c r="E705" t="s">
        <v>212</v>
      </c>
      <c r="F705" t="s">
        <v>215</v>
      </c>
    </row>
    <row r="706" spans="1:6" x14ac:dyDescent="0.3">
      <c r="A706">
        <v>703</v>
      </c>
      <c r="B706" t="s">
        <v>219</v>
      </c>
      <c r="C706">
        <v>0</v>
      </c>
      <c r="D706">
        <v>0</v>
      </c>
      <c r="E706" t="s">
        <v>212</v>
      </c>
      <c r="F706" t="s">
        <v>215</v>
      </c>
    </row>
    <row r="707" spans="1:6" x14ac:dyDescent="0.3">
      <c r="A707">
        <v>704</v>
      </c>
      <c r="B707" t="s">
        <v>219</v>
      </c>
      <c r="C707">
        <v>0</v>
      </c>
      <c r="D707">
        <v>0</v>
      </c>
      <c r="E707" t="s">
        <v>212</v>
      </c>
      <c r="F707" t="s">
        <v>215</v>
      </c>
    </row>
    <row r="708" spans="1:6" x14ac:dyDescent="0.3">
      <c r="A708">
        <v>705</v>
      </c>
      <c r="B708" t="s">
        <v>219</v>
      </c>
      <c r="C708">
        <v>0</v>
      </c>
      <c r="D708">
        <v>0</v>
      </c>
      <c r="E708" t="s">
        <v>212</v>
      </c>
      <c r="F708" t="s">
        <v>215</v>
      </c>
    </row>
    <row r="709" spans="1:6" x14ac:dyDescent="0.3">
      <c r="A709">
        <v>706</v>
      </c>
      <c r="B709" t="s">
        <v>219</v>
      </c>
      <c r="C709">
        <v>0</v>
      </c>
      <c r="D709">
        <v>0</v>
      </c>
      <c r="E709" t="s">
        <v>212</v>
      </c>
      <c r="F709" t="s">
        <v>215</v>
      </c>
    </row>
    <row r="710" spans="1:6" x14ac:dyDescent="0.3">
      <c r="A710">
        <v>707</v>
      </c>
      <c r="B710" t="s">
        <v>219</v>
      </c>
      <c r="C710">
        <v>0</v>
      </c>
      <c r="D710">
        <v>0</v>
      </c>
      <c r="E710" t="s">
        <v>212</v>
      </c>
      <c r="F710" t="s">
        <v>215</v>
      </c>
    </row>
    <row r="711" spans="1:6" x14ac:dyDescent="0.3">
      <c r="A711">
        <v>708</v>
      </c>
      <c r="B711" t="s">
        <v>219</v>
      </c>
      <c r="C711">
        <v>0</v>
      </c>
      <c r="D711">
        <v>0</v>
      </c>
      <c r="E711" t="s">
        <v>212</v>
      </c>
      <c r="F711" t="s">
        <v>215</v>
      </c>
    </row>
    <row r="712" spans="1:6" x14ac:dyDescent="0.3">
      <c r="A712">
        <v>709</v>
      </c>
      <c r="B712" t="s">
        <v>219</v>
      </c>
      <c r="C712">
        <v>0</v>
      </c>
      <c r="D712">
        <v>0</v>
      </c>
      <c r="E712" t="s">
        <v>212</v>
      </c>
      <c r="F712" t="s">
        <v>215</v>
      </c>
    </row>
    <row r="713" spans="1:6" x14ac:dyDescent="0.3">
      <c r="A713">
        <v>710</v>
      </c>
      <c r="B713" t="s">
        <v>219</v>
      </c>
      <c r="C713">
        <v>0</v>
      </c>
      <c r="D713">
        <v>0</v>
      </c>
      <c r="E713" t="s">
        <v>212</v>
      </c>
      <c r="F713" t="s">
        <v>215</v>
      </c>
    </row>
    <row r="714" spans="1:6" x14ac:dyDescent="0.3">
      <c r="A714">
        <v>711</v>
      </c>
      <c r="B714" t="s">
        <v>219</v>
      </c>
      <c r="C714">
        <v>0</v>
      </c>
      <c r="D714">
        <v>0</v>
      </c>
      <c r="E714" t="s">
        <v>212</v>
      </c>
      <c r="F714" t="s">
        <v>215</v>
      </c>
    </row>
    <row r="715" spans="1:6" x14ac:dyDescent="0.3">
      <c r="A715">
        <v>712</v>
      </c>
      <c r="B715" t="s">
        <v>219</v>
      </c>
      <c r="C715">
        <v>0</v>
      </c>
      <c r="D715">
        <v>0</v>
      </c>
      <c r="E715" t="s">
        <v>212</v>
      </c>
      <c r="F715" t="s">
        <v>215</v>
      </c>
    </row>
    <row r="716" spans="1:6" x14ac:dyDescent="0.3">
      <c r="A716">
        <v>713</v>
      </c>
      <c r="B716" t="s">
        <v>219</v>
      </c>
      <c r="C716">
        <v>0</v>
      </c>
      <c r="D716">
        <v>0</v>
      </c>
      <c r="E716" t="s">
        <v>212</v>
      </c>
      <c r="F716" t="s">
        <v>215</v>
      </c>
    </row>
    <row r="717" spans="1:6" x14ac:dyDescent="0.3">
      <c r="A717">
        <v>714</v>
      </c>
      <c r="B717" t="s">
        <v>219</v>
      </c>
      <c r="C717">
        <v>0</v>
      </c>
      <c r="D717">
        <v>0</v>
      </c>
      <c r="E717" t="s">
        <v>212</v>
      </c>
      <c r="F717" t="s">
        <v>215</v>
      </c>
    </row>
    <row r="718" spans="1:6" x14ac:dyDescent="0.3">
      <c r="A718">
        <v>715</v>
      </c>
      <c r="B718" t="s">
        <v>219</v>
      </c>
      <c r="C718">
        <v>0</v>
      </c>
      <c r="D718">
        <v>0</v>
      </c>
      <c r="E718" t="s">
        <v>212</v>
      </c>
      <c r="F718" t="s">
        <v>215</v>
      </c>
    </row>
    <row r="719" spans="1:6" x14ac:dyDescent="0.3">
      <c r="A719">
        <v>716</v>
      </c>
      <c r="B719" t="s">
        <v>219</v>
      </c>
      <c r="C719">
        <v>0</v>
      </c>
      <c r="D719">
        <v>0</v>
      </c>
      <c r="E719" t="s">
        <v>212</v>
      </c>
      <c r="F719" t="s">
        <v>215</v>
      </c>
    </row>
    <row r="720" spans="1:6" x14ac:dyDescent="0.3">
      <c r="A720">
        <v>717</v>
      </c>
      <c r="B720" t="s">
        <v>219</v>
      </c>
      <c r="C720">
        <v>0</v>
      </c>
      <c r="D720">
        <v>0</v>
      </c>
      <c r="E720" t="s">
        <v>212</v>
      </c>
      <c r="F720" t="s">
        <v>215</v>
      </c>
    </row>
    <row r="721" spans="1:6" x14ac:dyDescent="0.3">
      <c r="A721">
        <v>718</v>
      </c>
      <c r="B721" t="s">
        <v>219</v>
      </c>
      <c r="C721">
        <v>0</v>
      </c>
      <c r="D721">
        <v>0</v>
      </c>
      <c r="E721" t="s">
        <v>212</v>
      </c>
      <c r="F721" t="s">
        <v>215</v>
      </c>
    </row>
    <row r="722" spans="1:6" x14ac:dyDescent="0.3">
      <c r="A722">
        <v>719</v>
      </c>
      <c r="B722" t="s">
        <v>219</v>
      </c>
      <c r="C722">
        <v>0</v>
      </c>
      <c r="D722">
        <v>0</v>
      </c>
      <c r="E722" t="s">
        <v>212</v>
      </c>
      <c r="F722" t="s">
        <v>215</v>
      </c>
    </row>
    <row r="723" spans="1:6" x14ac:dyDescent="0.3">
      <c r="A723">
        <v>720</v>
      </c>
      <c r="B723" t="s">
        <v>219</v>
      </c>
      <c r="C723">
        <v>0</v>
      </c>
      <c r="D723">
        <v>0</v>
      </c>
      <c r="E723" t="s">
        <v>212</v>
      </c>
      <c r="F723" t="s">
        <v>215</v>
      </c>
    </row>
    <row r="724" spans="1:6" x14ac:dyDescent="0.3">
      <c r="A724">
        <v>721</v>
      </c>
      <c r="B724" t="s">
        <v>219</v>
      </c>
      <c r="C724">
        <v>0</v>
      </c>
      <c r="D724">
        <v>0</v>
      </c>
      <c r="E724" t="s">
        <v>212</v>
      </c>
      <c r="F724" t="s">
        <v>215</v>
      </c>
    </row>
    <row r="725" spans="1:6" x14ac:dyDescent="0.3">
      <c r="A725">
        <v>722</v>
      </c>
      <c r="B725" t="s">
        <v>219</v>
      </c>
      <c r="C725">
        <v>0</v>
      </c>
      <c r="D725">
        <v>0</v>
      </c>
      <c r="E725" t="s">
        <v>212</v>
      </c>
      <c r="F725" t="s">
        <v>215</v>
      </c>
    </row>
    <row r="726" spans="1:6" x14ac:dyDescent="0.3">
      <c r="A726">
        <v>723</v>
      </c>
      <c r="B726" t="s">
        <v>219</v>
      </c>
      <c r="C726">
        <v>0</v>
      </c>
      <c r="D726">
        <v>0</v>
      </c>
      <c r="E726" t="s">
        <v>212</v>
      </c>
      <c r="F726" t="s">
        <v>215</v>
      </c>
    </row>
    <row r="727" spans="1:6" x14ac:dyDescent="0.3">
      <c r="A727">
        <v>724</v>
      </c>
      <c r="B727" t="s">
        <v>219</v>
      </c>
      <c r="C727">
        <v>0</v>
      </c>
      <c r="D727">
        <v>0</v>
      </c>
      <c r="E727" t="s">
        <v>212</v>
      </c>
      <c r="F727" t="s">
        <v>215</v>
      </c>
    </row>
    <row r="728" spans="1:6" x14ac:dyDescent="0.3">
      <c r="A728">
        <v>725</v>
      </c>
      <c r="B728" t="s">
        <v>219</v>
      </c>
      <c r="C728">
        <v>0</v>
      </c>
      <c r="D728">
        <v>0</v>
      </c>
      <c r="E728" t="s">
        <v>212</v>
      </c>
      <c r="F728" t="s">
        <v>215</v>
      </c>
    </row>
    <row r="729" spans="1:6" x14ac:dyDescent="0.3">
      <c r="A729">
        <v>726</v>
      </c>
      <c r="B729" t="s">
        <v>219</v>
      </c>
      <c r="C729">
        <v>0</v>
      </c>
      <c r="D729">
        <v>0</v>
      </c>
      <c r="E729" t="s">
        <v>212</v>
      </c>
      <c r="F729" t="s">
        <v>215</v>
      </c>
    </row>
    <row r="730" spans="1:6" x14ac:dyDescent="0.3">
      <c r="A730">
        <v>727</v>
      </c>
      <c r="B730" t="s">
        <v>219</v>
      </c>
      <c r="C730">
        <v>0</v>
      </c>
      <c r="D730">
        <v>0</v>
      </c>
      <c r="E730" t="s">
        <v>212</v>
      </c>
      <c r="F730" t="s">
        <v>215</v>
      </c>
    </row>
    <row r="731" spans="1:6" x14ac:dyDescent="0.3">
      <c r="A731">
        <v>728</v>
      </c>
      <c r="B731" t="s">
        <v>219</v>
      </c>
      <c r="C731">
        <v>0</v>
      </c>
      <c r="D731">
        <v>0</v>
      </c>
      <c r="E731" t="s">
        <v>212</v>
      </c>
      <c r="F731" t="s">
        <v>215</v>
      </c>
    </row>
    <row r="732" spans="1:6" x14ac:dyDescent="0.3">
      <c r="A732">
        <v>729</v>
      </c>
      <c r="B732" t="s">
        <v>219</v>
      </c>
      <c r="C732">
        <v>0</v>
      </c>
      <c r="D732">
        <v>0</v>
      </c>
      <c r="E732" t="s">
        <v>212</v>
      </c>
      <c r="F732" t="s">
        <v>215</v>
      </c>
    </row>
    <row r="733" spans="1:6" x14ac:dyDescent="0.3">
      <c r="A733">
        <v>730</v>
      </c>
      <c r="B733" t="s">
        <v>219</v>
      </c>
      <c r="C733">
        <v>0</v>
      </c>
      <c r="D733">
        <v>0</v>
      </c>
      <c r="E733" t="s">
        <v>212</v>
      </c>
      <c r="F733" t="s">
        <v>215</v>
      </c>
    </row>
    <row r="734" spans="1:6" x14ac:dyDescent="0.3">
      <c r="A734">
        <v>731</v>
      </c>
      <c r="B734" t="s">
        <v>219</v>
      </c>
      <c r="C734">
        <v>0</v>
      </c>
      <c r="D734">
        <v>0</v>
      </c>
      <c r="E734" t="s">
        <v>212</v>
      </c>
      <c r="F734" t="s">
        <v>215</v>
      </c>
    </row>
    <row r="735" spans="1:6" x14ac:dyDescent="0.3">
      <c r="A735">
        <v>732</v>
      </c>
      <c r="B735" t="s">
        <v>219</v>
      </c>
      <c r="C735">
        <v>0</v>
      </c>
      <c r="D735">
        <v>0</v>
      </c>
      <c r="E735" t="s">
        <v>212</v>
      </c>
      <c r="F735" t="s">
        <v>215</v>
      </c>
    </row>
    <row r="736" spans="1:6" x14ac:dyDescent="0.3">
      <c r="A736">
        <v>733</v>
      </c>
      <c r="B736" t="s">
        <v>219</v>
      </c>
      <c r="C736">
        <v>0</v>
      </c>
      <c r="D736">
        <v>0</v>
      </c>
      <c r="E736" t="s">
        <v>212</v>
      </c>
      <c r="F736" t="s">
        <v>215</v>
      </c>
    </row>
    <row r="737" spans="1:6" x14ac:dyDescent="0.3">
      <c r="A737">
        <v>734</v>
      </c>
      <c r="B737" t="s">
        <v>219</v>
      </c>
      <c r="C737">
        <v>0</v>
      </c>
      <c r="D737">
        <v>0</v>
      </c>
      <c r="E737" t="s">
        <v>212</v>
      </c>
      <c r="F737" t="s">
        <v>215</v>
      </c>
    </row>
    <row r="738" spans="1:6" x14ac:dyDescent="0.3">
      <c r="A738">
        <v>735</v>
      </c>
      <c r="B738" t="s">
        <v>219</v>
      </c>
      <c r="C738">
        <v>0</v>
      </c>
      <c r="D738">
        <v>0</v>
      </c>
      <c r="E738" t="s">
        <v>212</v>
      </c>
      <c r="F738" t="s">
        <v>215</v>
      </c>
    </row>
    <row r="739" spans="1:6" x14ac:dyDescent="0.3">
      <c r="A739">
        <v>736</v>
      </c>
      <c r="B739" t="s">
        <v>219</v>
      </c>
      <c r="C739">
        <v>0</v>
      </c>
      <c r="D739">
        <v>0</v>
      </c>
      <c r="E739" t="s">
        <v>212</v>
      </c>
      <c r="F739" t="s">
        <v>215</v>
      </c>
    </row>
    <row r="740" spans="1:6" x14ac:dyDescent="0.3">
      <c r="A740">
        <v>737</v>
      </c>
      <c r="B740" t="s">
        <v>219</v>
      </c>
      <c r="C740">
        <v>0</v>
      </c>
      <c r="D740">
        <v>0</v>
      </c>
      <c r="E740" t="s">
        <v>212</v>
      </c>
      <c r="F740" t="s">
        <v>215</v>
      </c>
    </row>
    <row r="741" spans="1:6" x14ac:dyDescent="0.3">
      <c r="A741">
        <v>738</v>
      </c>
      <c r="B741" t="s">
        <v>219</v>
      </c>
      <c r="C741">
        <v>0</v>
      </c>
      <c r="D741">
        <v>0</v>
      </c>
      <c r="E741" t="s">
        <v>212</v>
      </c>
      <c r="F741" t="s">
        <v>215</v>
      </c>
    </row>
    <row r="742" spans="1:6" x14ac:dyDescent="0.3">
      <c r="A742">
        <v>739</v>
      </c>
      <c r="B742" t="s">
        <v>219</v>
      </c>
      <c r="C742">
        <v>0</v>
      </c>
      <c r="D742">
        <v>0</v>
      </c>
      <c r="E742" t="s">
        <v>212</v>
      </c>
      <c r="F742" t="s">
        <v>215</v>
      </c>
    </row>
    <row r="743" spans="1:6" x14ac:dyDescent="0.3">
      <c r="A743">
        <v>740</v>
      </c>
      <c r="B743" t="s">
        <v>219</v>
      </c>
      <c r="C743">
        <v>0</v>
      </c>
      <c r="D743">
        <v>0</v>
      </c>
      <c r="E743" t="s">
        <v>212</v>
      </c>
      <c r="F743" t="s">
        <v>215</v>
      </c>
    </row>
    <row r="744" spans="1:6" x14ac:dyDescent="0.3">
      <c r="A744">
        <v>741</v>
      </c>
      <c r="B744" t="s">
        <v>219</v>
      </c>
      <c r="C744">
        <v>0</v>
      </c>
      <c r="D744">
        <v>0</v>
      </c>
      <c r="E744" t="s">
        <v>212</v>
      </c>
      <c r="F744" t="s">
        <v>215</v>
      </c>
    </row>
    <row r="745" spans="1:6" x14ac:dyDescent="0.3">
      <c r="A745">
        <v>742</v>
      </c>
      <c r="B745" t="s">
        <v>219</v>
      </c>
      <c r="C745">
        <v>0</v>
      </c>
      <c r="D745">
        <v>0</v>
      </c>
      <c r="E745" t="s">
        <v>212</v>
      </c>
      <c r="F745" t="s">
        <v>215</v>
      </c>
    </row>
    <row r="746" spans="1:6" x14ac:dyDescent="0.3">
      <c r="A746">
        <v>743</v>
      </c>
      <c r="B746" t="s">
        <v>219</v>
      </c>
      <c r="C746">
        <v>0</v>
      </c>
      <c r="D746">
        <v>0</v>
      </c>
      <c r="E746" t="s">
        <v>212</v>
      </c>
      <c r="F746" t="s">
        <v>215</v>
      </c>
    </row>
    <row r="747" spans="1:6" x14ac:dyDescent="0.3">
      <c r="A747">
        <v>744</v>
      </c>
      <c r="B747" t="s">
        <v>219</v>
      </c>
      <c r="C747">
        <v>0</v>
      </c>
      <c r="D747">
        <v>0</v>
      </c>
      <c r="E747" t="s">
        <v>212</v>
      </c>
      <c r="F747" t="s">
        <v>215</v>
      </c>
    </row>
    <row r="748" spans="1:6" x14ac:dyDescent="0.3">
      <c r="A748">
        <v>745</v>
      </c>
      <c r="B748" t="s">
        <v>219</v>
      </c>
      <c r="C748">
        <v>0</v>
      </c>
      <c r="D748">
        <v>0</v>
      </c>
      <c r="E748" t="s">
        <v>212</v>
      </c>
      <c r="F748" t="s">
        <v>215</v>
      </c>
    </row>
    <row r="749" spans="1:6" x14ac:dyDescent="0.3">
      <c r="A749">
        <v>746</v>
      </c>
      <c r="B749" t="s">
        <v>219</v>
      </c>
      <c r="C749">
        <v>0</v>
      </c>
      <c r="D749">
        <v>0</v>
      </c>
      <c r="E749" t="s">
        <v>212</v>
      </c>
      <c r="F749" t="s">
        <v>215</v>
      </c>
    </row>
    <row r="750" spans="1:6" x14ac:dyDescent="0.3">
      <c r="A750">
        <v>747</v>
      </c>
      <c r="B750" t="s">
        <v>219</v>
      </c>
      <c r="C750">
        <v>0</v>
      </c>
      <c r="D750">
        <v>0</v>
      </c>
      <c r="E750" t="s">
        <v>212</v>
      </c>
      <c r="F750" t="s">
        <v>215</v>
      </c>
    </row>
    <row r="751" spans="1:6" x14ac:dyDescent="0.3">
      <c r="A751">
        <v>748</v>
      </c>
      <c r="B751" t="s">
        <v>219</v>
      </c>
      <c r="C751">
        <v>0</v>
      </c>
      <c r="D751">
        <v>0</v>
      </c>
      <c r="E751" t="s">
        <v>212</v>
      </c>
      <c r="F751" t="s">
        <v>215</v>
      </c>
    </row>
    <row r="752" spans="1:6" x14ac:dyDescent="0.3">
      <c r="A752">
        <v>749</v>
      </c>
      <c r="B752" t="s">
        <v>219</v>
      </c>
      <c r="C752">
        <v>0</v>
      </c>
      <c r="D752">
        <v>0</v>
      </c>
      <c r="E752" t="s">
        <v>212</v>
      </c>
      <c r="F752" t="s">
        <v>215</v>
      </c>
    </row>
    <row r="753" spans="1:6" x14ac:dyDescent="0.3">
      <c r="A753">
        <v>750</v>
      </c>
      <c r="B753" t="s">
        <v>219</v>
      </c>
      <c r="C753">
        <v>0</v>
      </c>
      <c r="D753">
        <v>0</v>
      </c>
      <c r="E753" t="s">
        <v>212</v>
      </c>
      <c r="F753" t="s">
        <v>215</v>
      </c>
    </row>
    <row r="754" spans="1:6" x14ac:dyDescent="0.3">
      <c r="A754">
        <v>751</v>
      </c>
      <c r="B754" t="s">
        <v>219</v>
      </c>
      <c r="C754">
        <v>0</v>
      </c>
      <c r="D754">
        <v>0</v>
      </c>
      <c r="E754" t="s">
        <v>212</v>
      </c>
      <c r="F754" t="s">
        <v>215</v>
      </c>
    </row>
    <row r="755" spans="1:6" x14ac:dyDescent="0.3">
      <c r="A755">
        <v>752</v>
      </c>
      <c r="B755" t="s">
        <v>219</v>
      </c>
      <c r="C755">
        <v>0</v>
      </c>
      <c r="D755">
        <v>0</v>
      </c>
      <c r="E755" t="s">
        <v>212</v>
      </c>
      <c r="F755" t="s">
        <v>215</v>
      </c>
    </row>
    <row r="756" spans="1:6" x14ac:dyDescent="0.3">
      <c r="A756">
        <v>753</v>
      </c>
      <c r="B756" t="s">
        <v>219</v>
      </c>
      <c r="C756">
        <v>0</v>
      </c>
      <c r="D756">
        <v>0</v>
      </c>
      <c r="E756" t="s">
        <v>212</v>
      </c>
      <c r="F756" t="s">
        <v>215</v>
      </c>
    </row>
    <row r="757" spans="1:6" x14ac:dyDescent="0.3">
      <c r="A757">
        <v>754</v>
      </c>
      <c r="B757" t="s">
        <v>219</v>
      </c>
      <c r="C757">
        <v>0</v>
      </c>
      <c r="D757">
        <v>0</v>
      </c>
      <c r="E757" t="s">
        <v>212</v>
      </c>
      <c r="F757" t="s">
        <v>215</v>
      </c>
    </row>
    <row r="758" spans="1:6" x14ac:dyDescent="0.3">
      <c r="A758">
        <v>755</v>
      </c>
      <c r="B758" t="s">
        <v>219</v>
      </c>
      <c r="C758">
        <v>0</v>
      </c>
      <c r="D758">
        <v>0</v>
      </c>
      <c r="E758" t="s">
        <v>212</v>
      </c>
      <c r="F758" t="s">
        <v>215</v>
      </c>
    </row>
    <row r="759" spans="1:6" x14ac:dyDescent="0.3">
      <c r="A759">
        <v>756</v>
      </c>
      <c r="B759" t="s">
        <v>219</v>
      </c>
      <c r="C759">
        <v>0</v>
      </c>
      <c r="D759">
        <v>0</v>
      </c>
      <c r="E759" t="s">
        <v>212</v>
      </c>
      <c r="F759" t="s">
        <v>215</v>
      </c>
    </row>
    <row r="760" spans="1:6" x14ac:dyDescent="0.3">
      <c r="A760">
        <v>757</v>
      </c>
      <c r="B760" t="s">
        <v>219</v>
      </c>
      <c r="C760">
        <v>0</v>
      </c>
      <c r="D760">
        <v>0</v>
      </c>
      <c r="E760" t="s">
        <v>212</v>
      </c>
      <c r="F760" t="s">
        <v>215</v>
      </c>
    </row>
    <row r="761" spans="1:6" x14ac:dyDescent="0.3">
      <c r="A761">
        <v>758</v>
      </c>
      <c r="B761" t="s">
        <v>219</v>
      </c>
      <c r="C761">
        <v>0</v>
      </c>
      <c r="D761">
        <v>0</v>
      </c>
      <c r="E761" t="s">
        <v>212</v>
      </c>
      <c r="F761" t="s">
        <v>215</v>
      </c>
    </row>
    <row r="762" spans="1:6" x14ac:dyDescent="0.3">
      <c r="A762">
        <v>759</v>
      </c>
      <c r="B762" t="s">
        <v>219</v>
      </c>
      <c r="C762">
        <v>0</v>
      </c>
      <c r="D762">
        <v>0</v>
      </c>
      <c r="E762" t="s">
        <v>212</v>
      </c>
      <c r="F762" t="s">
        <v>215</v>
      </c>
    </row>
    <row r="763" spans="1:6" x14ac:dyDescent="0.3">
      <c r="A763">
        <v>760</v>
      </c>
      <c r="B763" t="s">
        <v>219</v>
      </c>
      <c r="C763">
        <v>0</v>
      </c>
      <c r="D763">
        <v>0</v>
      </c>
      <c r="E763" t="s">
        <v>212</v>
      </c>
      <c r="F763" t="s">
        <v>215</v>
      </c>
    </row>
    <row r="764" spans="1:6" x14ac:dyDescent="0.3">
      <c r="A764">
        <v>761</v>
      </c>
      <c r="B764" t="s">
        <v>219</v>
      </c>
      <c r="C764">
        <v>0</v>
      </c>
      <c r="D764">
        <v>0</v>
      </c>
      <c r="E764" t="s">
        <v>212</v>
      </c>
      <c r="F764" t="s">
        <v>215</v>
      </c>
    </row>
    <row r="765" spans="1:6" x14ac:dyDescent="0.3">
      <c r="A765">
        <v>762</v>
      </c>
      <c r="B765" t="s">
        <v>219</v>
      </c>
      <c r="C765">
        <v>0</v>
      </c>
      <c r="D765">
        <v>0</v>
      </c>
      <c r="E765" t="s">
        <v>212</v>
      </c>
      <c r="F765" t="s">
        <v>215</v>
      </c>
    </row>
    <row r="766" spans="1:6" x14ac:dyDescent="0.3">
      <c r="A766">
        <v>763</v>
      </c>
      <c r="B766" t="s">
        <v>219</v>
      </c>
      <c r="C766">
        <v>0</v>
      </c>
      <c r="D766">
        <v>0</v>
      </c>
      <c r="E766" t="s">
        <v>212</v>
      </c>
      <c r="F766" t="s">
        <v>215</v>
      </c>
    </row>
    <row r="767" spans="1:6" x14ac:dyDescent="0.3">
      <c r="A767">
        <v>764</v>
      </c>
      <c r="B767" t="s">
        <v>219</v>
      </c>
      <c r="C767">
        <v>0</v>
      </c>
      <c r="D767">
        <v>0</v>
      </c>
      <c r="E767" t="s">
        <v>212</v>
      </c>
      <c r="F767" t="s">
        <v>215</v>
      </c>
    </row>
    <row r="768" spans="1:6" x14ac:dyDescent="0.3">
      <c r="A768">
        <v>765</v>
      </c>
      <c r="B768" t="s">
        <v>219</v>
      </c>
      <c r="C768">
        <v>0</v>
      </c>
      <c r="D768">
        <v>0</v>
      </c>
      <c r="E768" t="s">
        <v>212</v>
      </c>
      <c r="F768" t="s">
        <v>215</v>
      </c>
    </row>
    <row r="769" spans="1:6" x14ac:dyDescent="0.3">
      <c r="A769">
        <v>766</v>
      </c>
      <c r="B769" t="s">
        <v>219</v>
      </c>
      <c r="C769">
        <v>0</v>
      </c>
      <c r="D769">
        <v>0</v>
      </c>
      <c r="E769" t="s">
        <v>212</v>
      </c>
      <c r="F769" t="s">
        <v>215</v>
      </c>
    </row>
    <row r="770" spans="1:6" x14ac:dyDescent="0.3">
      <c r="A770">
        <v>767</v>
      </c>
      <c r="B770" t="s">
        <v>219</v>
      </c>
      <c r="C770">
        <v>0</v>
      </c>
      <c r="D770">
        <v>0</v>
      </c>
      <c r="E770" t="s">
        <v>212</v>
      </c>
      <c r="F770" t="s">
        <v>215</v>
      </c>
    </row>
    <row r="771" spans="1:6" x14ac:dyDescent="0.3">
      <c r="A771">
        <v>768</v>
      </c>
      <c r="B771" t="s">
        <v>219</v>
      </c>
      <c r="C771">
        <v>0</v>
      </c>
      <c r="D771">
        <v>0</v>
      </c>
      <c r="E771" t="s">
        <v>212</v>
      </c>
      <c r="F771" t="s">
        <v>215</v>
      </c>
    </row>
    <row r="772" spans="1:6" x14ac:dyDescent="0.3">
      <c r="A772">
        <v>769</v>
      </c>
      <c r="B772" t="s">
        <v>219</v>
      </c>
      <c r="C772">
        <v>0</v>
      </c>
      <c r="D772">
        <v>0</v>
      </c>
      <c r="E772" t="s">
        <v>212</v>
      </c>
      <c r="F772" t="s">
        <v>215</v>
      </c>
    </row>
    <row r="773" spans="1:6" x14ac:dyDescent="0.3">
      <c r="A773">
        <v>770</v>
      </c>
      <c r="B773" t="s">
        <v>219</v>
      </c>
      <c r="C773">
        <v>0</v>
      </c>
      <c r="D773">
        <v>0</v>
      </c>
      <c r="E773" t="s">
        <v>212</v>
      </c>
      <c r="F773" t="s">
        <v>215</v>
      </c>
    </row>
    <row r="774" spans="1:6" x14ac:dyDescent="0.3">
      <c r="A774">
        <v>771</v>
      </c>
      <c r="B774" t="s">
        <v>219</v>
      </c>
      <c r="C774">
        <v>0</v>
      </c>
      <c r="D774">
        <v>0</v>
      </c>
      <c r="E774" t="s">
        <v>212</v>
      </c>
      <c r="F774" t="s">
        <v>215</v>
      </c>
    </row>
    <row r="775" spans="1:6" x14ac:dyDescent="0.3">
      <c r="A775">
        <v>772</v>
      </c>
      <c r="B775" t="s">
        <v>219</v>
      </c>
      <c r="C775">
        <v>0</v>
      </c>
      <c r="D775">
        <v>0</v>
      </c>
      <c r="E775" t="s">
        <v>212</v>
      </c>
      <c r="F775" t="s">
        <v>215</v>
      </c>
    </row>
    <row r="776" spans="1:6" x14ac:dyDescent="0.3">
      <c r="A776">
        <v>773</v>
      </c>
      <c r="B776" t="s">
        <v>219</v>
      </c>
      <c r="C776">
        <v>0</v>
      </c>
      <c r="D776">
        <v>0</v>
      </c>
      <c r="E776" t="s">
        <v>212</v>
      </c>
      <c r="F776" t="s">
        <v>215</v>
      </c>
    </row>
    <row r="777" spans="1:6" x14ac:dyDescent="0.3">
      <c r="A777">
        <v>774</v>
      </c>
      <c r="B777" t="s">
        <v>219</v>
      </c>
      <c r="C777">
        <v>0</v>
      </c>
      <c r="D777">
        <v>0</v>
      </c>
      <c r="E777" t="s">
        <v>212</v>
      </c>
      <c r="F777" t="s">
        <v>215</v>
      </c>
    </row>
    <row r="778" spans="1:6" x14ac:dyDescent="0.3">
      <c r="A778">
        <v>775</v>
      </c>
      <c r="B778" t="s">
        <v>219</v>
      </c>
      <c r="C778">
        <v>0</v>
      </c>
      <c r="D778">
        <v>0</v>
      </c>
      <c r="E778" t="s">
        <v>212</v>
      </c>
      <c r="F778" t="s">
        <v>215</v>
      </c>
    </row>
    <row r="779" spans="1:6" x14ac:dyDescent="0.3">
      <c r="A779">
        <v>776</v>
      </c>
      <c r="B779" t="s">
        <v>219</v>
      </c>
      <c r="C779">
        <v>0</v>
      </c>
      <c r="D779">
        <v>0</v>
      </c>
      <c r="E779" t="s">
        <v>212</v>
      </c>
      <c r="F779" t="s">
        <v>215</v>
      </c>
    </row>
    <row r="780" spans="1:6" x14ac:dyDescent="0.3">
      <c r="A780">
        <v>777</v>
      </c>
      <c r="B780" t="s">
        <v>219</v>
      </c>
      <c r="C780">
        <v>0</v>
      </c>
      <c r="D780">
        <v>0</v>
      </c>
      <c r="E780" t="s">
        <v>212</v>
      </c>
      <c r="F780" t="s">
        <v>215</v>
      </c>
    </row>
    <row r="781" spans="1:6" x14ac:dyDescent="0.3">
      <c r="A781">
        <v>778</v>
      </c>
      <c r="B781" t="s">
        <v>219</v>
      </c>
      <c r="C781">
        <v>0</v>
      </c>
      <c r="D781">
        <v>0</v>
      </c>
      <c r="E781" t="s">
        <v>212</v>
      </c>
      <c r="F781" t="s">
        <v>215</v>
      </c>
    </row>
    <row r="782" spans="1:6" x14ac:dyDescent="0.3">
      <c r="A782">
        <v>779</v>
      </c>
      <c r="B782" t="s">
        <v>219</v>
      </c>
      <c r="C782">
        <v>0</v>
      </c>
      <c r="D782">
        <v>0</v>
      </c>
      <c r="E782" t="s">
        <v>212</v>
      </c>
      <c r="F782" t="s">
        <v>215</v>
      </c>
    </row>
    <row r="783" spans="1:6" x14ac:dyDescent="0.3">
      <c r="A783">
        <v>780</v>
      </c>
      <c r="B783" t="s">
        <v>219</v>
      </c>
      <c r="C783">
        <v>0</v>
      </c>
      <c r="D783">
        <v>0</v>
      </c>
      <c r="E783" t="s">
        <v>212</v>
      </c>
      <c r="F783" t="s">
        <v>215</v>
      </c>
    </row>
    <row r="784" spans="1:6" x14ac:dyDescent="0.3">
      <c r="A784">
        <v>781</v>
      </c>
      <c r="B784" t="s">
        <v>219</v>
      </c>
      <c r="C784">
        <v>0</v>
      </c>
      <c r="D784">
        <v>0</v>
      </c>
      <c r="E784" t="s">
        <v>212</v>
      </c>
      <c r="F784" t="s">
        <v>215</v>
      </c>
    </row>
    <row r="785" spans="1:6" x14ac:dyDescent="0.3">
      <c r="A785">
        <v>782</v>
      </c>
      <c r="B785" t="s">
        <v>219</v>
      </c>
      <c r="C785">
        <v>0</v>
      </c>
      <c r="D785">
        <v>0</v>
      </c>
      <c r="E785" t="s">
        <v>212</v>
      </c>
      <c r="F785" t="s">
        <v>215</v>
      </c>
    </row>
    <row r="786" spans="1:6" x14ac:dyDescent="0.3">
      <c r="A786">
        <v>783</v>
      </c>
      <c r="B786" t="s">
        <v>219</v>
      </c>
      <c r="C786">
        <v>0</v>
      </c>
      <c r="D786">
        <v>0</v>
      </c>
      <c r="E786" t="s">
        <v>212</v>
      </c>
      <c r="F786" t="s">
        <v>215</v>
      </c>
    </row>
    <row r="787" spans="1:6" x14ac:dyDescent="0.3">
      <c r="A787">
        <v>784</v>
      </c>
      <c r="B787" t="s">
        <v>219</v>
      </c>
      <c r="C787">
        <v>0</v>
      </c>
      <c r="D787">
        <v>0</v>
      </c>
      <c r="E787" t="s">
        <v>212</v>
      </c>
      <c r="F787" t="s">
        <v>215</v>
      </c>
    </row>
    <row r="788" spans="1:6" x14ac:dyDescent="0.3">
      <c r="A788">
        <v>785</v>
      </c>
      <c r="B788" t="s">
        <v>219</v>
      </c>
      <c r="C788">
        <v>0</v>
      </c>
      <c r="D788">
        <v>0</v>
      </c>
      <c r="E788" t="s">
        <v>212</v>
      </c>
      <c r="F788" t="s">
        <v>215</v>
      </c>
    </row>
    <row r="789" spans="1:6" x14ac:dyDescent="0.3">
      <c r="A789">
        <v>786</v>
      </c>
      <c r="B789" t="s">
        <v>219</v>
      </c>
      <c r="C789">
        <v>0</v>
      </c>
      <c r="D789">
        <v>0</v>
      </c>
      <c r="E789" t="s">
        <v>212</v>
      </c>
      <c r="F789" t="s">
        <v>215</v>
      </c>
    </row>
    <row r="790" spans="1:6" x14ac:dyDescent="0.3">
      <c r="A790">
        <v>787</v>
      </c>
      <c r="B790" t="s">
        <v>219</v>
      </c>
      <c r="C790">
        <v>0</v>
      </c>
      <c r="D790">
        <v>0</v>
      </c>
      <c r="E790" t="s">
        <v>212</v>
      </c>
      <c r="F790" t="s">
        <v>215</v>
      </c>
    </row>
    <row r="791" spans="1:6" x14ac:dyDescent="0.3">
      <c r="A791">
        <v>788</v>
      </c>
      <c r="B791" t="s">
        <v>219</v>
      </c>
      <c r="C791">
        <v>0</v>
      </c>
      <c r="D791">
        <v>0</v>
      </c>
      <c r="E791" t="s">
        <v>212</v>
      </c>
      <c r="F791" t="s">
        <v>215</v>
      </c>
    </row>
    <row r="792" spans="1:6" x14ac:dyDescent="0.3">
      <c r="A792">
        <v>789</v>
      </c>
      <c r="B792" t="s">
        <v>219</v>
      </c>
      <c r="C792">
        <v>0</v>
      </c>
      <c r="D792">
        <v>0</v>
      </c>
      <c r="E792" t="s">
        <v>212</v>
      </c>
      <c r="F792" t="s">
        <v>215</v>
      </c>
    </row>
    <row r="793" spans="1:6" x14ac:dyDescent="0.3">
      <c r="A793">
        <v>790</v>
      </c>
      <c r="B793" t="s">
        <v>219</v>
      </c>
      <c r="C793">
        <v>0</v>
      </c>
      <c r="D793">
        <v>0</v>
      </c>
      <c r="E793" t="s">
        <v>212</v>
      </c>
      <c r="F793" t="s">
        <v>215</v>
      </c>
    </row>
    <row r="794" spans="1:6" x14ac:dyDescent="0.3">
      <c r="A794">
        <v>791</v>
      </c>
      <c r="B794" t="s">
        <v>219</v>
      </c>
      <c r="C794">
        <v>0</v>
      </c>
      <c r="D794">
        <v>0</v>
      </c>
      <c r="E794" t="s">
        <v>212</v>
      </c>
      <c r="F794" t="s">
        <v>215</v>
      </c>
    </row>
    <row r="795" spans="1:6" x14ac:dyDescent="0.3">
      <c r="A795">
        <v>792</v>
      </c>
      <c r="B795" t="s">
        <v>219</v>
      </c>
      <c r="C795">
        <v>0</v>
      </c>
      <c r="D795">
        <v>0</v>
      </c>
      <c r="E795" t="s">
        <v>212</v>
      </c>
      <c r="F795" t="s">
        <v>215</v>
      </c>
    </row>
    <row r="796" spans="1:6" x14ac:dyDescent="0.3">
      <c r="A796">
        <v>793</v>
      </c>
      <c r="B796" t="s">
        <v>219</v>
      </c>
      <c r="C796">
        <v>0</v>
      </c>
      <c r="D796">
        <v>0</v>
      </c>
      <c r="E796" t="s">
        <v>212</v>
      </c>
      <c r="F796" t="s">
        <v>215</v>
      </c>
    </row>
    <row r="797" spans="1:6" x14ac:dyDescent="0.3">
      <c r="A797">
        <v>794</v>
      </c>
      <c r="B797" t="s">
        <v>219</v>
      </c>
      <c r="C797">
        <v>0</v>
      </c>
      <c r="D797">
        <v>0</v>
      </c>
      <c r="E797" t="s">
        <v>212</v>
      </c>
      <c r="F797" t="s">
        <v>215</v>
      </c>
    </row>
    <row r="798" spans="1:6" x14ac:dyDescent="0.3">
      <c r="A798">
        <v>795</v>
      </c>
      <c r="B798" t="s">
        <v>219</v>
      </c>
      <c r="C798">
        <v>0</v>
      </c>
      <c r="D798">
        <v>0</v>
      </c>
      <c r="E798" t="s">
        <v>212</v>
      </c>
      <c r="F798" t="s">
        <v>215</v>
      </c>
    </row>
    <row r="799" spans="1:6" x14ac:dyDescent="0.3">
      <c r="A799">
        <v>796</v>
      </c>
      <c r="B799" t="s">
        <v>219</v>
      </c>
      <c r="C799">
        <v>0</v>
      </c>
      <c r="D799">
        <v>0</v>
      </c>
      <c r="E799" t="s">
        <v>212</v>
      </c>
      <c r="F799" t="s">
        <v>215</v>
      </c>
    </row>
    <row r="800" spans="1:6" x14ac:dyDescent="0.3">
      <c r="A800">
        <v>797</v>
      </c>
      <c r="B800" t="s">
        <v>219</v>
      </c>
      <c r="C800">
        <v>0</v>
      </c>
      <c r="D800">
        <v>0</v>
      </c>
      <c r="E800" t="s">
        <v>212</v>
      </c>
      <c r="F800" t="s">
        <v>215</v>
      </c>
    </row>
    <row r="801" spans="1:6" x14ac:dyDescent="0.3">
      <c r="A801">
        <v>798</v>
      </c>
      <c r="B801" t="s">
        <v>219</v>
      </c>
      <c r="C801">
        <v>0</v>
      </c>
      <c r="D801">
        <v>0</v>
      </c>
      <c r="E801" t="s">
        <v>212</v>
      </c>
      <c r="F801" t="s">
        <v>215</v>
      </c>
    </row>
    <row r="802" spans="1:6" x14ac:dyDescent="0.3">
      <c r="A802">
        <v>799</v>
      </c>
      <c r="B802" t="s">
        <v>219</v>
      </c>
      <c r="C802">
        <v>0</v>
      </c>
      <c r="D802">
        <v>0</v>
      </c>
      <c r="E802" t="s">
        <v>212</v>
      </c>
      <c r="F802" t="s">
        <v>215</v>
      </c>
    </row>
    <row r="803" spans="1:6" x14ac:dyDescent="0.3">
      <c r="A803">
        <v>800</v>
      </c>
      <c r="B803" t="s">
        <v>219</v>
      </c>
      <c r="C803">
        <v>0</v>
      </c>
      <c r="D803">
        <v>0</v>
      </c>
      <c r="E803" t="s">
        <v>212</v>
      </c>
      <c r="F803" t="s">
        <v>215</v>
      </c>
    </row>
    <row r="804" spans="1:6" x14ac:dyDescent="0.3">
      <c r="A804">
        <v>801</v>
      </c>
      <c r="B804" t="s">
        <v>219</v>
      </c>
      <c r="C804">
        <v>0</v>
      </c>
      <c r="D804">
        <v>0</v>
      </c>
      <c r="E804" t="s">
        <v>212</v>
      </c>
      <c r="F804" t="s">
        <v>215</v>
      </c>
    </row>
    <row r="805" spans="1:6" x14ac:dyDescent="0.3">
      <c r="A805">
        <v>802</v>
      </c>
      <c r="B805" t="s">
        <v>219</v>
      </c>
      <c r="C805">
        <v>0</v>
      </c>
      <c r="D805">
        <v>0</v>
      </c>
      <c r="E805" t="s">
        <v>212</v>
      </c>
      <c r="F805" t="s">
        <v>215</v>
      </c>
    </row>
    <row r="806" spans="1:6" x14ac:dyDescent="0.3">
      <c r="A806">
        <v>803</v>
      </c>
      <c r="B806" t="s">
        <v>219</v>
      </c>
      <c r="C806">
        <v>0</v>
      </c>
      <c r="D806">
        <v>0</v>
      </c>
      <c r="E806" t="s">
        <v>212</v>
      </c>
      <c r="F806" t="s">
        <v>215</v>
      </c>
    </row>
    <row r="807" spans="1:6" x14ac:dyDescent="0.3">
      <c r="A807">
        <v>804</v>
      </c>
      <c r="B807" t="s">
        <v>219</v>
      </c>
      <c r="C807">
        <v>0</v>
      </c>
      <c r="D807">
        <v>0</v>
      </c>
      <c r="E807" t="s">
        <v>212</v>
      </c>
      <c r="F807" t="s">
        <v>215</v>
      </c>
    </row>
    <row r="808" spans="1:6" x14ac:dyDescent="0.3">
      <c r="A808">
        <v>805</v>
      </c>
      <c r="B808" t="s">
        <v>219</v>
      </c>
      <c r="C808">
        <v>0</v>
      </c>
      <c r="D808">
        <v>0</v>
      </c>
      <c r="E808" t="s">
        <v>212</v>
      </c>
      <c r="F808" t="s">
        <v>215</v>
      </c>
    </row>
    <row r="809" spans="1:6" x14ac:dyDescent="0.3">
      <c r="A809">
        <v>806</v>
      </c>
      <c r="B809" t="s">
        <v>219</v>
      </c>
      <c r="C809">
        <v>0</v>
      </c>
      <c r="D809">
        <v>0</v>
      </c>
      <c r="E809" t="s">
        <v>212</v>
      </c>
      <c r="F809" t="s">
        <v>215</v>
      </c>
    </row>
    <row r="810" spans="1:6" x14ac:dyDescent="0.3">
      <c r="A810">
        <v>807</v>
      </c>
      <c r="B810" t="s">
        <v>219</v>
      </c>
      <c r="C810">
        <v>0</v>
      </c>
      <c r="D810">
        <v>0</v>
      </c>
      <c r="E810" t="s">
        <v>212</v>
      </c>
      <c r="F810" t="s">
        <v>215</v>
      </c>
    </row>
    <row r="811" spans="1:6" x14ac:dyDescent="0.3">
      <c r="A811">
        <v>808</v>
      </c>
      <c r="B811" t="s">
        <v>219</v>
      </c>
      <c r="C811">
        <v>0</v>
      </c>
      <c r="D811">
        <v>0</v>
      </c>
      <c r="E811" t="s">
        <v>212</v>
      </c>
      <c r="F811" t="s">
        <v>215</v>
      </c>
    </row>
    <row r="812" spans="1:6" x14ac:dyDescent="0.3">
      <c r="A812">
        <v>809</v>
      </c>
      <c r="B812" t="s">
        <v>219</v>
      </c>
      <c r="C812">
        <v>0</v>
      </c>
      <c r="D812">
        <v>0</v>
      </c>
      <c r="E812" t="s">
        <v>212</v>
      </c>
      <c r="F812" t="s">
        <v>215</v>
      </c>
    </row>
    <row r="813" spans="1:6" x14ac:dyDescent="0.3">
      <c r="A813">
        <v>810</v>
      </c>
      <c r="B813" t="s">
        <v>219</v>
      </c>
      <c r="C813">
        <v>0</v>
      </c>
      <c r="D813">
        <v>0</v>
      </c>
      <c r="E813" t="s">
        <v>212</v>
      </c>
      <c r="F813" t="s">
        <v>215</v>
      </c>
    </row>
    <row r="814" spans="1:6" x14ac:dyDescent="0.3">
      <c r="A814">
        <v>811</v>
      </c>
      <c r="B814" t="s">
        <v>219</v>
      </c>
      <c r="C814">
        <v>0</v>
      </c>
      <c r="D814">
        <v>0</v>
      </c>
      <c r="E814" t="s">
        <v>212</v>
      </c>
      <c r="F814" t="s">
        <v>215</v>
      </c>
    </row>
    <row r="815" spans="1:6" x14ac:dyDescent="0.3">
      <c r="A815">
        <v>812</v>
      </c>
      <c r="B815" t="s">
        <v>219</v>
      </c>
      <c r="C815">
        <v>0</v>
      </c>
      <c r="D815">
        <v>0</v>
      </c>
      <c r="E815" t="s">
        <v>212</v>
      </c>
      <c r="F815" t="s">
        <v>215</v>
      </c>
    </row>
    <row r="816" spans="1:6" x14ac:dyDescent="0.3">
      <c r="A816">
        <v>813</v>
      </c>
      <c r="B816" t="s">
        <v>219</v>
      </c>
      <c r="C816">
        <v>0</v>
      </c>
      <c r="D816">
        <v>0</v>
      </c>
      <c r="E816" t="s">
        <v>212</v>
      </c>
      <c r="F816" t="s">
        <v>215</v>
      </c>
    </row>
    <row r="817" spans="1:6" x14ac:dyDescent="0.3">
      <c r="A817">
        <v>814</v>
      </c>
      <c r="B817" t="s">
        <v>219</v>
      </c>
      <c r="C817">
        <v>0</v>
      </c>
      <c r="D817">
        <v>0</v>
      </c>
      <c r="E817" t="s">
        <v>212</v>
      </c>
      <c r="F817" t="s">
        <v>215</v>
      </c>
    </row>
    <row r="818" spans="1:6" x14ac:dyDescent="0.3">
      <c r="A818">
        <v>815</v>
      </c>
      <c r="B818" t="s">
        <v>219</v>
      </c>
      <c r="C818">
        <v>0</v>
      </c>
      <c r="D818">
        <v>0</v>
      </c>
      <c r="E818" t="s">
        <v>212</v>
      </c>
      <c r="F818" t="s">
        <v>215</v>
      </c>
    </row>
    <row r="819" spans="1:6" x14ac:dyDescent="0.3">
      <c r="A819">
        <v>816</v>
      </c>
      <c r="B819" t="s">
        <v>219</v>
      </c>
      <c r="C819">
        <v>0</v>
      </c>
      <c r="D819">
        <v>0</v>
      </c>
      <c r="E819" t="s">
        <v>212</v>
      </c>
      <c r="F819" t="s">
        <v>215</v>
      </c>
    </row>
    <row r="820" spans="1:6" x14ac:dyDescent="0.3">
      <c r="A820">
        <v>817</v>
      </c>
      <c r="B820" t="s">
        <v>219</v>
      </c>
      <c r="C820">
        <v>0</v>
      </c>
      <c r="D820">
        <v>0</v>
      </c>
      <c r="E820" t="s">
        <v>212</v>
      </c>
      <c r="F820" t="s">
        <v>215</v>
      </c>
    </row>
    <row r="821" spans="1:6" x14ac:dyDescent="0.3">
      <c r="A821">
        <v>818</v>
      </c>
      <c r="B821" t="s">
        <v>219</v>
      </c>
      <c r="C821">
        <v>0</v>
      </c>
      <c r="D821">
        <v>0</v>
      </c>
      <c r="E821" t="s">
        <v>212</v>
      </c>
      <c r="F821" t="s">
        <v>215</v>
      </c>
    </row>
    <row r="822" spans="1:6" x14ac:dyDescent="0.3">
      <c r="A822">
        <v>819</v>
      </c>
      <c r="B822" t="s">
        <v>219</v>
      </c>
      <c r="C822">
        <v>0</v>
      </c>
      <c r="D822">
        <v>0</v>
      </c>
      <c r="E822" t="s">
        <v>212</v>
      </c>
      <c r="F822" t="s">
        <v>215</v>
      </c>
    </row>
    <row r="823" spans="1:6" x14ac:dyDescent="0.3">
      <c r="A823">
        <v>820</v>
      </c>
      <c r="B823" t="s">
        <v>219</v>
      </c>
      <c r="C823">
        <v>0</v>
      </c>
      <c r="D823">
        <v>0</v>
      </c>
      <c r="E823" t="s">
        <v>212</v>
      </c>
      <c r="F823" t="s">
        <v>215</v>
      </c>
    </row>
    <row r="824" spans="1:6" x14ac:dyDescent="0.3">
      <c r="A824">
        <v>821</v>
      </c>
      <c r="B824" t="s">
        <v>219</v>
      </c>
      <c r="C824">
        <v>0</v>
      </c>
      <c r="D824">
        <v>0</v>
      </c>
      <c r="E824" t="s">
        <v>212</v>
      </c>
      <c r="F824" t="s">
        <v>215</v>
      </c>
    </row>
    <row r="825" spans="1:6" x14ac:dyDescent="0.3">
      <c r="A825">
        <v>822</v>
      </c>
      <c r="B825" t="s">
        <v>219</v>
      </c>
      <c r="C825">
        <v>0</v>
      </c>
      <c r="D825">
        <v>0</v>
      </c>
      <c r="E825" t="s">
        <v>212</v>
      </c>
      <c r="F825" t="s">
        <v>215</v>
      </c>
    </row>
    <row r="826" spans="1:6" x14ac:dyDescent="0.3">
      <c r="A826">
        <v>823</v>
      </c>
      <c r="B826" t="s">
        <v>219</v>
      </c>
      <c r="C826">
        <v>0</v>
      </c>
      <c r="D826">
        <v>0</v>
      </c>
      <c r="E826" t="s">
        <v>212</v>
      </c>
      <c r="F826" t="s">
        <v>215</v>
      </c>
    </row>
    <row r="827" spans="1:6" x14ac:dyDescent="0.3">
      <c r="A827">
        <v>824</v>
      </c>
      <c r="B827" t="s">
        <v>219</v>
      </c>
      <c r="C827">
        <v>0</v>
      </c>
      <c r="D827">
        <v>0</v>
      </c>
      <c r="E827" t="s">
        <v>212</v>
      </c>
      <c r="F827" t="s">
        <v>215</v>
      </c>
    </row>
    <row r="828" spans="1:6" x14ac:dyDescent="0.3">
      <c r="A828">
        <v>825</v>
      </c>
      <c r="B828" t="s">
        <v>219</v>
      </c>
      <c r="C828">
        <v>0</v>
      </c>
      <c r="D828">
        <v>0</v>
      </c>
      <c r="E828" t="s">
        <v>212</v>
      </c>
      <c r="F828" t="s">
        <v>215</v>
      </c>
    </row>
    <row r="829" spans="1:6" x14ac:dyDescent="0.3">
      <c r="A829">
        <v>826</v>
      </c>
      <c r="B829" t="s">
        <v>219</v>
      </c>
      <c r="C829">
        <v>0</v>
      </c>
      <c r="D829">
        <v>0</v>
      </c>
      <c r="E829" t="s">
        <v>212</v>
      </c>
      <c r="F829" t="s">
        <v>215</v>
      </c>
    </row>
    <row r="830" spans="1:6" x14ac:dyDescent="0.3">
      <c r="A830">
        <v>827</v>
      </c>
      <c r="B830" t="s">
        <v>219</v>
      </c>
      <c r="C830">
        <v>0</v>
      </c>
      <c r="D830">
        <v>0</v>
      </c>
      <c r="E830" t="s">
        <v>212</v>
      </c>
      <c r="F830" t="s">
        <v>215</v>
      </c>
    </row>
    <row r="831" spans="1:6" x14ac:dyDescent="0.3">
      <c r="A831">
        <v>828</v>
      </c>
      <c r="B831" t="s">
        <v>219</v>
      </c>
      <c r="C831">
        <v>0</v>
      </c>
      <c r="D831">
        <v>0</v>
      </c>
      <c r="E831" t="s">
        <v>212</v>
      </c>
      <c r="F831" t="s">
        <v>215</v>
      </c>
    </row>
    <row r="832" spans="1:6" x14ac:dyDescent="0.3">
      <c r="A832">
        <v>829</v>
      </c>
      <c r="B832" t="s">
        <v>219</v>
      </c>
      <c r="C832">
        <v>0</v>
      </c>
      <c r="D832">
        <v>0</v>
      </c>
      <c r="E832" t="s">
        <v>212</v>
      </c>
      <c r="F832" t="s">
        <v>215</v>
      </c>
    </row>
    <row r="833" spans="1:6" x14ac:dyDescent="0.3">
      <c r="A833">
        <v>830</v>
      </c>
      <c r="B833" t="s">
        <v>219</v>
      </c>
      <c r="C833">
        <v>0</v>
      </c>
      <c r="D833">
        <v>0</v>
      </c>
      <c r="E833" t="s">
        <v>212</v>
      </c>
      <c r="F833" t="s">
        <v>215</v>
      </c>
    </row>
    <row r="834" spans="1:6" x14ac:dyDescent="0.3">
      <c r="A834">
        <v>831</v>
      </c>
      <c r="B834" t="s">
        <v>219</v>
      </c>
      <c r="C834">
        <v>0</v>
      </c>
      <c r="D834">
        <v>0</v>
      </c>
      <c r="E834" t="s">
        <v>212</v>
      </c>
      <c r="F834" t="s">
        <v>215</v>
      </c>
    </row>
    <row r="835" spans="1:6" x14ac:dyDescent="0.3">
      <c r="A835">
        <v>832</v>
      </c>
      <c r="B835" t="s">
        <v>219</v>
      </c>
      <c r="C835">
        <v>0</v>
      </c>
      <c r="D835">
        <v>0</v>
      </c>
      <c r="E835" t="s">
        <v>212</v>
      </c>
      <c r="F835" t="s">
        <v>215</v>
      </c>
    </row>
    <row r="836" spans="1:6" x14ac:dyDescent="0.3">
      <c r="A836">
        <v>833</v>
      </c>
      <c r="B836" t="s">
        <v>219</v>
      </c>
      <c r="C836">
        <v>0</v>
      </c>
      <c r="D836">
        <v>0</v>
      </c>
      <c r="E836" t="s">
        <v>212</v>
      </c>
      <c r="F836" t="s">
        <v>215</v>
      </c>
    </row>
    <row r="837" spans="1:6" x14ac:dyDescent="0.3">
      <c r="A837">
        <v>834</v>
      </c>
      <c r="B837" t="s">
        <v>219</v>
      </c>
      <c r="C837">
        <v>0</v>
      </c>
      <c r="D837">
        <v>0</v>
      </c>
      <c r="E837" t="s">
        <v>212</v>
      </c>
      <c r="F837" t="s">
        <v>215</v>
      </c>
    </row>
    <row r="838" spans="1:6" x14ac:dyDescent="0.3">
      <c r="A838">
        <v>835</v>
      </c>
      <c r="B838" t="s">
        <v>219</v>
      </c>
      <c r="C838">
        <v>0</v>
      </c>
      <c r="D838">
        <v>0</v>
      </c>
      <c r="E838" t="s">
        <v>212</v>
      </c>
      <c r="F838" t="s">
        <v>215</v>
      </c>
    </row>
    <row r="839" spans="1:6" x14ac:dyDescent="0.3">
      <c r="A839">
        <v>836</v>
      </c>
      <c r="B839" t="s">
        <v>219</v>
      </c>
      <c r="C839">
        <v>0</v>
      </c>
      <c r="D839">
        <v>0</v>
      </c>
      <c r="E839" t="s">
        <v>212</v>
      </c>
      <c r="F839" t="s">
        <v>215</v>
      </c>
    </row>
    <row r="840" spans="1:6" x14ac:dyDescent="0.3">
      <c r="A840">
        <v>837</v>
      </c>
      <c r="B840" t="s">
        <v>219</v>
      </c>
      <c r="C840">
        <v>0</v>
      </c>
      <c r="D840">
        <v>0</v>
      </c>
      <c r="E840" t="s">
        <v>212</v>
      </c>
      <c r="F840" t="s">
        <v>215</v>
      </c>
    </row>
    <row r="841" spans="1:6" x14ac:dyDescent="0.3">
      <c r="A841">
        <v>838</v>
      </c>
      <c r="B841" t="s">
        <v>219</v>
      </c>
      <c r="C841">
        <v>0</v>
      </c>
      <c r="D841">
        <v>0</v>
      </c>
      <c r="E841" t="s">
        <v>212</v>
      </c>
      <c r="F841" t="s">
        <v>215</v>
      </c>
    </row>
    <row r="842" spans="1:6" x14ac:dyDescent="0.3">
      <c r="A842">
        <v>839</v>
      </c>
      <c r="B842" t="s">
        <v>219</v>
      </c>
      <c r="C842">
        <v>0</v>
      </c>
      <c r="D842">
        <v>0</v>
      </c>
      <c r="E842" t="s">
        <v>212</v>
      </c>
      <c r="F842" t="s">
        <v>215</v>
      </c>
    </row>
    <row r="843" spans="1:6" x14ac:dyDescent="0.3">
      <c r="A843">
        <v>840</v>
      </c>
      <c r="B843" t="s">
        <v>219</v>
      </c>
      <c r="C843">
        <v>0</v>
      </c>
      <c r="D843">
        <v>0</v>
      </c>
      <c r="E843" t="s">
        <v>212</v>
      </c>
      <c r="F843" t="s">
        <v>215</v>
      </c>
    </row>
    <row r="844" spans="1:6" x14ac:dyDescent="0.3">
      <c r="A844">
        <v>841</v>
      </c>
      <c r="B844" t="s">
        <v>219</v>
      </c>
      <c r="C844">
        <v>0</v>
      </c>
      <c r="D844">
        <v>0</v>
      </c>
      <c r="E844" t="s">
        <v>212</v>
      </c>
      <c r="F844" t="s">
        <v>215</v>
      </c>
    </row>
    <row r="845" spans="1:6" x14ac:dyDescent="0.3">
      <c r="A845">
        <v>842</v>
      </c>
      <c r="B845" t="s">
        <v>219</v>
      </c>
      <c r="C845">
        <v>0</v>
      </c>
      <c r="D845">
        <v>0</v>
      </c>
      <c r="E845" t="s">
        <v>212</v>
      </c>
      <c r="F845" t="s">
        <v>215</v>
      </c>
    </row>
    <row r="846" spans="1:6" x14ac:dyDescent="0.3">
      <c r="A846">
        <v>843</v>
      </c>
      <c r="B846" t="s">
        <v>219</v>
      </c>
      <c r="C846">
        <v>0</v>
      </c>
      <c r="D846">
        <v>0</v>
      </c>
      <c r="E846" t="s">
        <v>212</v>
      </c>
      <c r="F846" t="s">
        <v>215</v>
      </c>
    </row>
    <row r="847" spans="1:6" x14ac:dyDescent="0.3">
      <c r="A847">
        <v>844</v>
      </c>
      <c r="B847" t="s">
        <v>219</v>
      </c>
      <c r="C847">
        <v>0</v>
      </c>
      <c r="D847">
        <v>0</v>
      </c>
      <c r="E847" t="s">
        <v>212</v>
      </c>
      <c r="F847" t="s">
        <v>215</v>
      </c>
    </row>
    <row r="848" spans="1:6" x14ac:dyDescent="0.3">
      <c r="A848">
        <v>845</v>
      </c>
      <c r="B848" t="s">
        <v>219</v>
      </c>
      <c r="C848">
        <v>0</v>
      </c>
      <c r="D848">
        <v>0</v>
      </c>
      <c r="E848" t="s">
        <v>212</v>
      </c>
      <c r="F848" t="s">
        <v>215</v>
      </c>
    </row>
    <row r="849" spans="1:6" x14ac:dyDescent="0.3">
      <c r="A849">
        <v>846</v>
      </c>
      <c r="B849" t="s">
        <v>219</v>
      </c>
      <c r="C849">
        <v>0</v>
      </c>
      <c r="D849">
        <v>0</v>
      </c>
      <c r="E849" t="s">
        <v>212</v>
      </c>
      <c r="F849" t="s">
        <v>215</v>
      </c>
    </row>
    <row r="850" spans="1:6" x14ac:dyDescent="0.3">
      <c r="A850">
        <v>847</v>
      </c>
      <c r="B850" t="s">
        <v>219</v>
      </c>
      <c r="C850">
        <v>0</v>
      </c>
      <c r="D850">
        <v>0</v>
      </c>
      <c r="E850" t="s">
        <v>212</v>
      </c>
      <c r="F850" t="s">
        <v>215</v>
      </c>
    </row>
    <row r="851" spans="1:6" x14ac:dyDescent="0.3">
      <c r="A851">
        <v>848</v>
      </c>
      <c r="B851" t="s">
        <v>219</v>
      </c>
      <c r="C851">
        <v>0</v>
      </c>
      <c r="D851">
        <v>0</v>
      </c>
      <c r="E851" t="s">
        <v>212</v>
      </c>
      <c r="F851" t="s">
        <v>215</v>
      </c>
    </row>
    <row r="852" spans="1:6" x14ac:dyDescent="0.3">
      <c r="A852">
        <v>849</v>
      </c>
      <c r="B852" t="s">
        <v>219</v>
      </c>
      <c r="C852">
        <v>0</v>
      </c>
      <c r="D852">
        <v>0</v>
      </c>
      <c r="E852" t="s">
        <v>212</v>
      </c>
      <c r="F852" t="s">
        <v>215</v>
      </c>
    </row>
    <row r="853" spans="1:6" x14ac:dyDescent="0.3">
      <c r="A853">
        <v>850</v>
      </c>
      <c r="B853" t="s">
        <v>219</v>
      </c>
      <c r="C853">
        <v>0</v>
      </c>
      <c r="D853">
        <v>0</v>
      </c>
      <c r="E853" t="s">
        <v>212</v>
      </c>
      <c r="F853" t="s">
        <v>215</v>
      </c>
    </row>
    <row r="854" spans="1:6" x14ac:dyDescent="0.3">
      <c r="A854">
        <v>851</v>
      </c>
      <c r="B854" t="s">
        <v>219</v>
      </c>
      <c r="C854">
        <v>0</v>
      </c>
      <c r="D854">
        <v>0</v>
      </c>
      <c r="E854" t="s">
        <v>212</v>
      </c>
      <c r="F854" t="s">
        <v>215</v>
      </c>
    </row>
    <row r="855" spans="1:6" x14ac:dyDescent="0.3">
      <c r="A855">
        <v>852</v>
      </c>
      <c r="B855" t="s">
        <v>219</v>
      </c>
      <c r="C855">
        <v>0</v>
      </c>
      <c r="D855">
        <v>0</v>
      </c>
      <c r="E855" t="s">
        <v>212</v>
      </c>
      <c r="F855" t="s">
        <v>215</v>
      </c>
    </row>
    <row r="856" spans="1:6" x14ac:dyDescent="0.3">
      <c r="A856">
        <v>853</v>
      </c>
      <c r="B856" t="s">
        <v>219</v>
      </c>
      <c r="C856">
        <v>0</v>
      </c>
      <c r="D856">
        <v>0</v>
      </c>
      <c r="E856" t="s">
        <v>212</v>
      </c>
      <c r="F856" t="s">
        <v>215</v>
      </c>
    </row>
    <row r="857" spans="1:6" x14ac:dyDescent="0.3">
      <c r="A857">
        <v>854</v>
      </c>
      <c r="B857" t="s">
        <v>219</v>
      </c>
      <c r="C857">
        <v>0</v>
      </c>
      <c r="D857">
        <v>0</v>
      </c>
      <c r="E857" t="s">
        <v>212</v>
      </c>
      <c r="F857" t="s">
        <v>215</v>
      </c>
    </row>
    <row r="858" spans="1:6" x14ac:dyDescent="0.3">
      <c r="A858">
        <v>855</v>
      </c>
      <c r="B858" t="s">
        <v>219</v>
      </c>
      <c r="C858">
        <v>0</v>
      </c>
      <c r="D858">
        <v>0</v>
      </c>
      <c r="E858" t="s">
        <v>212</v>
      </c>
      <c r="F858" t="s">
        <v>215</v>
      </c>
    </row>
    <row r="859" spans="1:6" x14ac:dyDescent="0.3">
      <c r="A859">
        <v>856</v>
      </c>
      <c r="B859" t="s">
        <v>219</v>
      </c>
      <c r="C859">
        <v>0</v>
      </c>
      <c r="D859">
        <v>0</v>
      </c>
      <c r="E859" t="s">
        <v>212</v>
      </c>
      <c r="F859" t="s">
        <v>215</v>
      </c>
    </row>
    <row r="860" spans="1:6" x14ac:dyDescent="0.3">
      <c r="A860">
        <v>857</v>
      </c>
      <c r="B860" t="s">
        <v>219</v>
      </c>
      <c r="C860">
        <v>0</v>
      </c>
      <c r="D860">
        <v>0</v>
      </c>
      <c r="E860" t="s">
        <v>212</v>
      </c>
      <c r="F860" t="s">
        <v>215</v>
      </c>
    </row>
    <row r="861" spans="1:6" x14ac:dyDescent="0.3">
      <c r="A861">
        <v>858</v>
      </c>
      <c r="B861" t="s">
        <v>219</v>
      </c>
      <c r="C861">
        <v>0</v>
      </c>
      <c r="D861">
        <v>0</v>
      </c>
      <c r="E861" t="s">
        <v>212</v>
      </c>
      <c r="F861" t="s">
        <v>215</v>
      </c>
    </row>
    <row r="862" spans="1:6" x14ac:dyDescent="0.3">
      <c r="A862">
        <v>859</v>
      </c>
      <c r="B862" t="s">
        <v>219</v>
      </c>
      <c r="C862">
        <v>0</v>
      </c>
      <c r="D862">
        <v>0</v>
      </c>
      <c r="E862" t="s">
        <v>212</v>
      </c>
      <c r="F862" t="s">
        <v>215</v>
      </c>
    </row>
    <row r="863" spans="1:6" x14ac:dyDescent="0.3">
      <c r="A863">
        <v>860</v>
      </c>
      <c r="B863" t="s">
        <v>219</v>
      </c>
      <c r="C863">
        <v>0</v>
      </c>
      <c r="D863">
        <v>0</v>
      </c>
      <c r="E863" t="s">
        <v>212</v>
      </c>
      <c r="F863" t="s">
        <v>215</v>
      </c>
    </row>
    <row r="864" spans="1:6" x14ac:dyDescent="0.3">
      <c r="A864">
        <v>861</v>
      </c>
      <c r="B864" t="s">
        <v>219</v>
      </c>
      <c r="C864">
        <v>0</v>
      </c>
      <c r="D864">
        <v>0</v>
      </c>
      <c r="E864" t="s">
        <v>212</v>
      </c>
      <c r="F864" t="s">
        <v>215</v>
      </c>
    </row>
    <row r="865" spans="1:6" x14ac:dyDescent="0.3">
      <c r="A865">
        <v>862</v>
      </c>
      <c r="B865" t="s">
        <v>219</v>
      </c>
      <c r="C865">
        <v>0</v>
      </c>
      <c r="D865">
        <v>0</v>
      </c>
      <c r="E865" t="s">
        <v>212</v>
      </c>
      <c r="F865" t="s">
        <v>215</v>
      </c>
    </row>
    <row r="866" spans="1:6" x14ac:dyDescent="0.3">
      <c r="A866">
        <v>863</v>
      </c>
      <c r="B866" t="s">
        <v>219</v>
      </c>
      <c r="C866">
        <v>0</v>
      </c>
      <c r="D866">
        <v>0</v>
      </c>
      <c r="E866" t="s">
        <v>212</v>
      </c>
      <c r="F866" t="s">
        <v>215</v>
      </c>
    </row>
    <row r="867" spans="1:6" x14ac:dyDescent="0.3">
      <c r="A867">
        <v>864</v>
      </c>
      <c r="B867" t="s">
        <v>219</v>
      </c>
      <c r="C867">
        <v>0</v>
      </c>
      <c r="D867">
        <v>0</v>
      </c>
      <c r="E867" t="s">
        <v>212</v>
      </c>
      <c r="F867" t="s">
        <v>215</v>
      </c>
    </row>
    <row r="868" spans="1:6" x14ac:dyDescent="0.3">
      <c r="A868">
        <v>865</v>
      </c>
      <c r="B868" t="s">
        <v>219</v>
      </c>
      <c r="C868">
        <v>0</v>
      </c>
      <c r="D868">
        <v>0</v>
      </c>
      <c r="E868" t="s">
        <v>212</v>
      </c>
      <c r="F868" t="s">
        <v>215</v>
      </c>
    </row>
    <row r="869" spans="1:6" x14ac:dyDescent="0.3">
      <c r="A869">
        <v>866</v>
      </c>
      <c r="B869" t="s">
        <v>219</v>
      </c>
      <c r="C869">
        <v>0</v>
      </c>
      <c r="D869">
        <v>0</v>
      </c>
      <c r="E869" t="s">
        <v>212</v>
      </c>
      <c r="F869" t="s">
        <v>215</v>
      </c>
    </row>
    <row r="870" spans="1:6" x14ac:dyDescent="0.3">
      <c r="A870">
        <v>867</v>
      </c>
      <c r="B870" t="s">
        <v>219</v>
      </c>
      <c r="C870">
        <v>0</v>
      </c>
      <c r="D870">
        <v>0</v>
      </c>
      <c r="E870" t="s">
        <v>212</v>
      </c>
      <c r="F870" t="s">
        <v>215</v>
      </c>
    </row>
    <row r="871" spans="1:6" x14ac:dyDescent="0.3">
      <c r="A871">
        <v>868</v>
      </c>
      <c r="B871" t="s">
        <v>219</v>
      </c>
      <c r="C871">
        <v>0</v>
      </c>
      <c r="D871">
        <v>0</v>
      </c>
      <c r="E871" t="s">
        <v>212</v>
      </c>
      <c r="F871" t="s">
        <v>215</v>
      </c>
    </row>
    <row r="872" spans="1:6" x14ac:dyDescent="0.3">
      <c r="A872">
        <v>869</v>
      </c>
      <c r="B872" t="s">
        <v>219</v>
      </c>
      <c r="C872">
        <v>0</v>
      </c>
      <c r="D872">
        <v>0</v>
      </c>
      <c r="E872" t="s">
        <v>212</v>
      </c>
      <c r="F872" t="s">
        <v>215</v>
      </c>
    </row>
    <row r="873" spans="1:6" x14ac:dyDescent="0.3">
      <c r="A873">
        <v>870</v>
      </c>
      <c r="B873" t="s">
        <v>219</v>
      </c>
      <c r="C873">
        <v>0</v>
      </c>
      <c r="D873">
        <v>0</v>
      </c>
      <c r="E873" t="s">
        <v>212</v>
      </c>
      <c r="F873" t="s">
        <v>215</v>
      </c>
    </row>
    <row r="874" spans="1:6" x14ac:dyDescent="0.3">
      <c r="A874">
        <v>871</v>
      </c>
      <c r="B874" t="s">
        <v>219</v>
      </c>
      <c r="C874">
        <v>0</v>
      </c>
      <c r="D874">
        <v>0</v>
      </c>
      <c r="E874" t="s">
        <v>212</v>
      </c>
      <c r="F874" t="s">
        <v>215</v>
      </c>
    </row>
    <row r="875" spans="1:6" x14ac:dyDescent="0.3">
      <c r="A875">
        <v>872</v>
      </c>
      <c r="B875" t="s">
        <v>219</v>
      </c>
      <c r="C875">
        <v>0</v>
      </c>
      <c r="D875">
        <v>0</v>
      </c>
      <c r="E875" t="s">
        <v>212</v>
      </c>
      <c r="F875" t="s">
        <v>215</v>
      </c>
    </row>
    <row r="876" spans="1:6" x14ac:dyDescent="0.3">
      <c r="A876">
        <v>873</v>
      </c>
      <c r="B876" t="s">
        <v>219</v>
      </c>
      <c r="C876">
        <v>0</v>
      </c>
      <c r="D876">
        <v>0</v>
      </c>
      <c r="E876" t="s">
        <v>212</v>
      </c>
      <c r="F876" t="s">
        <v>215</v>
      </c>
    </row>
    <row r="877" spans="1:6" x14ac:dyDescent="0.3">
      <c r="A877">
        <v>874</v>
      </c>
      <c r="B877" t="s">
        <v>219</v>
      </c>
      <c r="C877">
        <v>0</v>
      </c>
      <c r="D877">
        <v>0</v>
      </c>
      <c r="E877" t="s">
        <v>212</v>
      </c>
      <c r="F877" t="s">
        <v>215</v>
      </c>
    </row>
    <row r="878" spans="1:6" x14ac:dyDescent="0.3">
      <c r="A878">
        <v>875</v>
      </c>
      <c r="B878" t="s">
        <v>219</v>
      </c>
      <c r="C878">
        <v>0</v>
      </c>
      <c r="D878">
        <v>0</v>
      </c>
      <c r="E878" t="s">
        <v>212</v>
      </c>
      <c r="F878" t="s">
        <v>215</v>
      </c>
    </row>
    <row r="879" spans="1:6" x14ac:dyDescent="0.3">
      <c r="A879">
        <v>876</v>
      </c>
      <c r="B879" t="s">
        <v>219</v>
      </c>
      <c r="C879">
        <v>0</v>
      </c>
      <c r="D879">
        <v>0</v>
      </c>
      <c r="E879" t="s">
        <v>212</v>
      </c>
      <c r="F879" t="s">
        <v>215</v>
      </c>
    </row>
    <row r="880" spans="1:6" x14ac:dyDescent="0.3">
      <c r="A880">
        <v>877</v>
      </c>
      <c r="B880" t="s">
        <v>219</v>
      </c>
      <c r="C880">
        <v>0</v>
      </c>
      <c r="D880">
        <v>0</v>
      </c>
      <c r="E880" t="s">
        <v>212</v>
      </c>
      <c r="F880" t="s">
        <v>215</v>
      </c>
    </row>
    <row r="881" spans="1:6" x14ac:dyDescent="0.3">
      <c r="A881">
        <v>878</v>
      </c>
      <c r="B881" t="s">
        <v>219</v>
      </c>
      <c r="C881">
        <v>0</v>
      </c>
      <c r="D881">
        <v>0</v>
      </c>
      <c r="E881" t="s">
        <v>212</v>
      </c>
      <c r="F881" t="s">
        <v>215</v>
      </c>
    </row>
    <row r="882" spans="1:6" x14ac:dyDescent="0.3">
      <c r="A882">
        <v>879</v>
      </c>
      <c r="B882" t="s">
        <v>219</v>
      </c>
      <c r="C882">
        <v>0</v>
      </c>
      <c r="D882">
        <v>0</v>
      </c>
      <c r="E882" t="s">
        <v>212</v>
      </c>
      <c r="F882" t="s">
        <v>215</v>
      </c>
    </row>
    <row r="883" spans="1:6" x14ac:dyDescent="0.3">
      <c r="A883">
        <v>880</v>
      </c>
      <c r="B883" t="s">
        <v>219</v>
      </c>
      <c r="C883">
        <v>0</v>
      </c>
      <c r="D883">
        <v>0</v>
      </c>
      <c r="E883" t="s">
        <v>212</v>
      </c>
      <c r="F883" t="s">
        <v>215</v>
      </c>
    </row>
    <row r="884" spans="1:6" x14ac:dyDescent="0.3">
      <c r="A884">
        <v>881</v>
      </c>
      <c r="B884" t="s">
        <v>219</v>
      </c>
      <c r="C884">
        <v>0</v>
      </c>
      <c r="D884">
        <v>0</v>
      </c>
      <c r="E884" t="s">
        <v>212</v>
      </c>
      <c r="F884" t="s">
        <v>215</v>
      </c>
    </row>
    <row r="885" spans="1:6" x14ac:dyDescent="0.3">
      <c r="A885">
        <v>882</v>
      </c>
      <c r="B885" t="s">
        <v>219</v>
      </c>
      <c r="C885">
        <v>0</v>
      </c>
      <c r="D885">
        <v>0</v>
      </c>
      <c r="E885" t="s">
        <v>212</v>
      </c>
      <c r="F885" t="s">
        <v>215</v>
      </c>
    </row>
    <row r="886" spans="1:6" x14ac:dyDescent="0.3">
      <c r="A886">
        <v>883</v>
      </c>
      <c r="B886" t="s">
        <v>219</v>
      </c>
      <c r="C886">
        <v>0</v>
      </c>
      <c r="D886">
        <v>0</v>
      </c>
      <c r="E886" t="s">
        <v>212</v>
      </c>
      <c r="F886" t="s">
        <v>215</v>
      </c>
    </row>
    <row r="887" spans="1:6" x14ac:dyDescent="0.3">
      <c r="A887">
        <v>884</v>
      </c>
      <c r="B887" t="s">
        <v>219</v>
      </c>
      <c r="C887">
        <v>0</v>
      </c>
      <c r="D887">
        <v>0</v>
      </c>
      <c r="E887" t="s">
        <v>212</v>
      </c>
      <c r="F887" t="s">
        <v>215</v>
      </c>
    </row>
    <row r="888" spans="1:6" x14ac:dyDescent="0.3">
      <c r="A888">
        <v>885</v>
      </c>
      <c r="B888" t="s">
        <v>219</v>
      </c>
      <c r="C888">
        <v>0</v>
      </c>
      <c r="D888">
        <v>0</v>
      </c>
      <c r="E888" t="s">
        <v>212</v>
      </c>
      <c r="F888" t="s">
        <v>215</v>
      </c>
    </row>
    <row r="889" spans="1:6" x14ac:dyDescent="0.3">
      <c r="A889">
        <v>886</v>
      </c>
      <c r="B889" t="s">
        <v>219</v>
      </c>
      <c r="C889">
        <v>0</v>
      </c>
      <c r="D889">
        <v>0</v>
      </c>
      <c r="E889" t="s">
        <v>212</v>
      </c>
      <c r="F889" t="s">
        <v>215</v>
      </c>
    </row>
    <row r="890" spans="1:6" x14ac:dyDescent="0.3">
      <c r="A890">
        <v>887</v>
      </c>
      <c r="B890" t="s">
        <v>219</v>
      </c>
      <c r="C890">
        <v>0</v>
      </c>
      <c r="D890">
        <v>0</v>
      </c>
      <c r="E890" t="s">
        <v>212</v>
      </c>
      <c r="F890" t="s">
        <v>215</v>
      </c>
    </row>
    <row r="891" spans="1:6" x14ac:dyDescent="0.3">
      <c r="A891">
        <v>888</v>
      </c>
      <c r="B891" t="s">
        <v>219</v>
      </c>
      <c r="C891">
        <v>0</v>
      </c>
      <c r="D891">
        <v>0</v>
      </c>
      <c r="E891" t="s">
        <v>212</v>
      </c>
      <c r="F891" t="s">
        <v>215</v>
      </c>
    </row>
    <row r="892" spans="1:6" x14ac:dyDescent="0.3">
      <c r="A892">
        <v>889</v>
      </c>
      <c r="B892" t="s">
        <v>219</v>
      </c>
      <c r="C892">
        <v>0</v>
      </c>
      <c r="D892">
        <v>0</v>
      </c>
      <c r="E892" t="s">
        <v>212</v>
      </c>
      <c r="F892" t="s">
        <v>215</v>
      </c>
    </row>
    <row r="893" spans="1:6" x14ac:dyDescent="0.3">
      <c r="A893">
        <v>890</v>
      </c>
      <c r="B893" t="s">
        <v>219</v>
      </c>
      <c r="C893">
        <v>0</v>
      </c>
      <c r="D893">
        <v>0</v>
      </c>
      <c r="E893" t="s">
        <v>212</v>
      </c>
      <c r="F893" t="s">
        <v>215</v>
      </c>
    </row>
    <row r="894" spans="1:6" x14ac:dyDescent="0.3">
      <c r="A894">
        <v>891</v>
      </c>
      <c r="B894" t="s">
        <v>219</v>
      </c>
      <c r="C894">
        <v>0</v>
      </c>
      <c r="D894">
        <v>0</v>
      </c>
      <c r="E894" t="s">
        <v>212</v>
      </c>
      <c r="F894" t="s">
        <v>215</v>
      </c>
    </row>
    <row r="895" spans="1:6" x14ac:dyDescent="0.3">
      <c r="A895">
        <v>892</v>
      </c>
      <c r="B895" t="s">
        <v>219</v>
      </c>
      <c r="C895">
        <v>0</v>
      </c>
      <c r="D895">
        <v>0</v>
      </c>
      <c r="E895" t="s">
        <v>212</v>
      </c>
      <c r="F895" t="s">
        <v>215</v>
      </c>
    </row>
    <row r="896" spans="1:6" x14ac:dyDescent="0.3">
      <c r="A896">
        <v>893</v>
      </c>
      <c r="B896" t="s">
        <v>219</v>
      </c>
      <c r="C896">
        <v>0</v>
      </c>
      <c r="D896">
        <v>0</v>
      </c>
      <c r="E896" t="s">
        <v>212</v>
      </c>
      <c r="F896" t="s">
        <v>215</v>
      </c>
    </row>
    <row r="897" spans="1:6" x14ac:dyDescent="0.3">
      <c r="A897">
        <v>894</v>
      </c>
      <c r="B897" t="s">
        <v>219</v>
      </c>
      <c r="C897">
        <v>0</v>
      </c>
      <c r="D897">
        <v>0</v>
      </c>
      <c r="E897" t="s">
        <v>212</v>
      </c>
      <c r="F897" t="s">
        <v>215</v>
      </c>
    </row>
    <row r="898" spans="1:6" x14ac:dyDescent="0.3">
      <c r="A898">
        <v>895</v>
      </c>
      <c r="B898" t="s">
        <v>219</v>
      </c>
      <c r="C898">
        <v>0</v>
      </c>
      <c r="D898">
        <v>0</v>
      </c>
      <c r="E898" t="s">
        <v>212</v>
      </c>
      <c r="F898" t="s">
        <v>215</v>
      </c>
    </row>
    <row r="899" spans="1:6" x14ac:dyDescent="0.3">
      <c r="A899">
        <v>896</v>
      </c>
      <c r="B899" t="s">
        <v>219</v>
      </c>
      <c r="C899">
        <v>0</v>
      </c>
      <c r="D899">
        <v>0</v>
      </c>
      <c r="E899" t="s">
        <v>212</v>
      </c>
      <c r="F899" t="s">
        <v>215</v>
      </c>
    </row>
    <row r="900" spans="1:6" x14ac:dyDescent="0.3">
      <c r="A900">
        <v>897</v>
      </c>
      <c r="B900" t="s">
        <v>219</v>
      </c>
      <c r="C900">
        <v>0</v>
      </c>
      <c r="D900">
        <v>0</v>
      </c>
      <c r="E900" t="s">
        <v>212</v>
      </c>
      <c r="F900" t="s">
        <v>215</v>
      </c>
    </row>
    <row r="901" spans="1:6" x14ac:dyDescent="0.3">
      <c r="A901">
        <v>898</v>
      </c>
      <c r="B901" t="s">
        <v>219</v>
      </c>
      <c r="C901">
        <v>0</v>
      </c>
      <c r="D901">
        <v>0</v>
      </c>
      <c r="E901" t="s">
        <v>212</v>
      </c>
      <c r="F901" t="s">
        <v>215</v>
      </c>
    </row>
    <row r="902" spans="1:6" x14ac:dyDescent="0.3">
      <c r="A902">
        <v>899</v>
      </c>
      <c r="B902" t="s">
        <v>219</v>
      </c>
      <c r="C902">
        <v>0</v>
      </c>
      <c r="D902">
        <v>0</v>
      </c>
      <c r="E902" t="s">
        <v>212</v>
      </c>
      <c r="F902" t="s">
        <v>215</v>
      </c>
    </row>
    <row r="903" spans="1:6" x14ac:dyDescent="0.3">
      <c r="A903">
        <v>900</v>
      </c>
      <c r="B903" t="s">
        <v>219</v>
      </c>
      <c r="C903">
        <v>0</v>
      </c>
      <c r="D903">
        <v>0</v>
      </c>
      <c r="E903" t="s">
        <v>212</v>
      </c>
      <c r="F903" t="s">
        <v>215</v>
      </c>
    </row>
    <row r="904" spans="1:6" x14ac:dyDescent="0.3">
      <c r="A904">
        <v>901</v>
      </c>
      <c r="B904" t="s">
        <v>219</v>
      </c>
      <c r="C904">
        <v>0</v>
      </c>
      <c r="D904">
        <v>0</v>
      </c>
      <c r="E904" t="s">
        <v>212</v>
      </c>
      <c r="F904" t="s">
        <v>215</v>
      </c>
    </row>
    <row r="905" spans="1:6" x14ac:dyDescent="0.3">
      <c r="A905">
        <v>902</v>
      </c>
      <c r="B905" t="s">
        <v>219</v>
      </c>
      <c r="C905">
        <v>0</v>
      </c>
      <c r="D905">
        <v>0</v>
      </c>
      <c r="E905" t="s">
        <v>212</v>
      </c>
      <c r="F905" t="s">
        <v>215</v>
      </c>
    </row>
    <row r="906" spans="1:6" x14ac:dyDescent="0.3">
      <c r="A906">
        <v>903</v>
      </c>
      <c r="B906" t="s">
        <v>219</v>
      </c>
      <c r="C906">
        <v>0</v>
      </c>
      <c r="D906">
        <v>0</v>
      </c>
      <c r="E906" t="s">
        <v>212</v>
      </c>
      <c r="F906" t="s">
        <v>215</v>
      </c>
    </row>
    <row r="907" spans="1:6" x14ac:dyDescent="0.3">
      <c r="A907">
        <v>904</v>
      </c>
      <c r="B907" t="s">
        <v>219</v>
      </c>
      <c r="C907">
        <v>0</v>
      </c>
      <c r="D907">
        <v>0</v>
      </c>
      <c r="E907" t="s">
        <v>212</v>
      </c>
      <c r="F907" t="s">
        <v>215</v>
      </c>
    </row>
    <row r="908" spans="1:6" x14ac:dyDescent="0.3">
      <c r="A908">
        <v>905</v>
      </c>
      <c r="B908" t="s">
        <v>219</v>
      </c>
      <c r="C908">
        <v>0</v>
      </c>
      <c r="D908">
        <v>0</v>
      </c>
      <c r="E908" t="s">
        <v>212</v>
      </c>
      <c r="F908" t="s">
        <v>215</v>
      </c>
    </row>
    <row r="909" spans="1:6" x14ac:dyDescent="0.3">
      <c r="A909">
        <v>906</v>
      </c>
      <c r="B909" t="s">
        <v>219</v>
      </c>
      <c r="C909">
        <v>0</v>
      </c>
      <c r="D909">
        <v>0</v>
      </c>
      <c r="E909" t="s">
        <v>212</v>
      </c>
      <c r="F909" t="s">
        <v>215</v>
      </c>
    </row>
    <row r="910" spans="1:6" x14ac:dyDescent="0.3">
      <c r="A910">
        <v>907</v>
      </c>
      <c r="B910" t="s">
        <v>219</v>
      </c>
      <c r="C910">
        <v>0</v>
      </c>
      <c r="D910">
        <v>0</v>
      </c>
      <c r="E910" t="s">
        <v>212</v>
      </c>
      <c r="F910" t="s">
        <v>215</v>
      </c>
    </row>
    <row r="911" spans="1:6" x14ac:dyDescent="0.3">
      <c r="A911">
        <v>908</v>
      </c>
      <c r="B911" t="s">
        <v>219</v>
      </c>
      <c r="C911">
        <v>0</v>
      </c>
      <c r="D911">
        <v>0</v>
      </c>
      <c r="E911" t="s">
        <v>212</v>
      </c>
      <c r="F911" t="s">
        <v>215</v>
      </c>
    </row>
    <row r="912" spans="1:6" x14ac:dyDescent="0.3">
      <c r="A912">
        <v>909</v>
      </c>
      <c r="B912" t="s">
        <v>219</v>
      </c>
      <c r="C912">
        <v>0</v>
      </c>
      <c r="D912">
        <v>0</v>
      </c>
      <c r="E912" t="s">
        <v>212</v>
      </c>
      <c r="F912" t="s">
        <v>215</v>
      </c>
    </row>
    <row r="913" spans="1:6" x14ac:dyDescent="0.3">
      <c r="A913">
        <v>910</v>
      </c>
      <c r="B913" t="s">
        <v>219</v>
      </c>
      <c r="C913">
        <v>0</v>
      </c>
      <c r="D913">
        <v>0</v>
      </c>
      <c r="E913" t="s">
        <v>212</v>
      </c>
      <c r="F913" t="s">
        <v>215</v>
      </c>
    </row>
    <row r="914" spans="1:6" x14ac:dyDescent="0.3">
      <c r="A914">
        <v>911</v>
      </c>
      <c r="B914" t="s">
        <v>219</v>
      </c>
      <c r="C914">
        <v>0</v>
      </c>
      <c r="D914">
        <v>0</v>
      </c>
      <c r="E914" t="s">
        <v>212</v>
      </c>
      <c r="F914" t="s">
        <v>215</v>
      </c>
    </row>
    <row r="915" spans="1:6" x14ac:dyDescent="0.3">
      <c r="A915">
        <v>912</v>
      </c>
      <c r="B915" t="s">
        <v>219</v>
      </c>
      <c r="C915">
        <v>0</v>
      </c>
      <c r="D915">
        <v>0</v>
      </c>
      <c r="E915" t="s">
        <v>212</v>
      </c>
      <c r="F915" t="s">
        <v>215</v>
      </c>
    </row>
    <row r="916" spans="1:6" x14ac:dyDescent="0.3">
      <c r="A916">
        <v>913</v>
      </c>
      <c r="B916" t="s">
        <v>219</v>
      </c>
      <c r="C916">
        <v>0</v>
      </c>
      <c r="D916">
        <v>0</v>
      </c>
      <c r="E916" t="s">
        <v>212</v>
      </c>
      <c r="F916" t="s">
        <v>215</v>
      </c>
    </row>
    <row r="917" spans="1:6" x14ac:dyDescent="0.3">
      <c r="A917">
        <v>914</v>
      </c>
      <c r="B917" t="s">
        <v>219</v>
      </c>
      <c r="C917">
        <v>0</v>
      </c>
      <c r="D917">
        <v>0</v>
      </c>
      <c r="E917" t="s">
        <v>212</v>
      </c>
      <c r="F917" t="s">
        <v>215</v>
      </c>
    </row>
    <row r="918" spans="1:6" x14ac:dyDescent="0.3">
      <c r="A918">
        <v>915</v>
      </c>
      <c r="B918" t="s">
        <v>219</v>
      </c>
      <c r="C918">
        <v>0</v>
      </c>
      <c r="D918">
        <v>0</v>
      </c>
      <c r="E918" t="s">
        <v>212</v>
      </c>
      <c r="F918" t="s">
        <v>215</v>
      </c>
    </row>
    <row r="919" spans="1:6" x14ac:dyDescent="0.3">
      <c r="A919">
        <v>916</v>
      </c>
      <c r="B919" t="s">
        <v>219</v>
      </c>
      <c r="C919">
        <v>0</v>
      </c>
      <c r="D919">
        <v>0</v>
      </c>
      <c r="E919" t="s">
        <v>212</v>
      </c>
      <c r="F919" t="s">
        <v>215</v>
      </c>
    </row>
    <row r="920" spans="1:6" x14ac:dyDescent="0.3">
      <c r="A920">
        <v>917</v>
      </c>
      <c r="B920" t="s">
        <v>219</v>
      </c>
      <c r="C920">
        <v>0</v>
      </c>
      <c r="D920">
        <v>0</v>
      </c>
      <c r="E920" t="s">
        <v>212</v>
      </c>
      <c r="F920" t="s">
        <v>215</v>
      </c>
    </row>
    <row r="921" spans="1:6" x14ac:dyDescent="0.3">
      <c r="A921">
        <v>918</v>
      </c>
      <c r="B921" t="s">
        <v>219</v>
      </c>
      <c r="C921">
        <v>0</v>
      </c>
      <c r="D921">
        <v>0</v>
      </c>
      <c r="E921" t="s">
        <v>212</v>
      </c>
      <c r="F921" t="s">
        <v>215</v>
      </c>
    </row>
    <row r="922" spans="1:6" x14ac:dyDescent="0.3">
      <c r="A922">
        <v>919</v>
      </c>
      <c r="B922" t="s">
        <v>219</v>
      </c>
      <c r="C922">
        <v>0</v>
      </c>
      <c r="D922">
        <v>0</v>
      </c>
      <c r="E922" t="s">
        <v>212</v>
      </c>
      <c r="F922" t="s">
        <v>215</v>
      </c>
    </row>
    <row r="923" spans="1:6" x14ac:dyDescent="0.3">
      <c r="A923">
        <v>920</v>
      </c>
      <c r="B923" t="s">
        <v>219</v>
      </c>
      <c r="C923">
        <v>0</v>
      </c>
      <c r="D923">
        <v>0</v>
      </c>
      <c r="E923" t="s">
        <v>212</v>
      </c>
      <c r="F923" t="s">
        <v>215</v>
      </c>
    </row>
    <row r="924" spans="1:6" x14ac:dyDescent="0.3">
      <c r="A924">
        <v>921</v>
      </c>
      <c r="B924" t="s">
        <v>219</v>
      </c>
      <c r="C924">
        <v>0</v>
      </c>
      <c r="D924">
        <v>0</v>
      </c>
      <c r="E924" t="s">
        <v>212</v>
      </c>
      <c r="F924" t="s">
        <v>215</v>
      </c>
    </row>
    <row r="925" spans="1:6" x14ac:dyDescent="0.3">
      <c r="A925">
        <v>922</v>
      </c>
      <c r="B925" t="s">
        <v>219</v>
      </c>
      <c r="C925">
        <v>0</v>
      </c>
      <c r="D925">
        <v>0</v>
      </c>
      <c r="E925" t="s">
        <v>212</v>
      </c>
      <c r="F925" t="s">
        <v>215</v>
      </c>
    </row>
    <row r="926" spans="1:6" x14ac:dyDescent="0.3">
      <c r="A926">
        <v>923</v>
      </c>
      <c r="B926" t="s">
        <v>219</v>
      </c>
      <c r="C926">
        <v>0</v>
      </c>
      <c r="D926">
        <v>0</v>
      </c>
      <c r="E926" t="s">
        <v>212</v>
      </c>
      <c r="F926" t="s">
        <v>215</v>
      </c>
    </row>
    <row r="927" spans="1:6" x14ac:dyDescent="0.3">
      <c r="A927">
        <v>924</v>
      </c>
      <c r="B927" t="s">
        <v>219</v>
      </c>
      <c r="C927">
        <v>0</v>
      </c>
      <c r="D927">
        <v>0</v>
      </c>
      <c r="E927" t="s">
        <v>212</v>
      </c>
      <c r="F927" t="s">
        <v>215</v>
      </c>
    </row>
    <row r="928" spans="1:6" x14ac:dyDescent="0.3">
      <c r="A928">
        <v>925</v>
      </c>
      <c r="B928" t="s">
        <v>219</v>
      </c>
      <c r="C928">
        <v>0</v>
      </c>
      <c r="D928">
        <v>0</v>
      </c>
      <c r="E928" t="s">
        <v>212</v>
      </c>
      <c r="F928" t="s">
        <v>215</v>
      </c>
    </row>
    <row r="929" spans="1:6" x14ac:dyDescent="0.3">
      <c r="A929">
        <v>926</v>
      </c>
      <c r="B929" t="s">
        <v>219</v>
      </c>
      <c r="C929">
        <v>0</v>
      </c>
      <c r="D929">
        <v>0</v>
      </c>
      <c r="E929" t="s">
        <v>212</v>
      </c>
      <c r="F929" t="s">
        <v>215</v>
      </c>
    </row>
    <row r="930" spans="1:6" x14ac:dyDescent="0.3">
      <c r="A930">
        <v>927</v>
      </c>
      <c r="B930" t="s">
        <v>219</v>
      </c>
      <c r="C930">
        <v>0</v>
      </c>
      <c r="D930">
        <v>0</v>
      </c>
      <c r="E930" t="s">
        <v>212</v>
      </c>
      <c r="F930" t="s">
        <v>215</v>
      </c>
    </row>
    <row r="931" spans="1:6" x14ac:dyDescent="0.3">
      <c r="A931">
        <v>928</v>
      </c>
      <c r="B931" t="s">
        <v>219</v>
      </c>
      <c r="C931">
        <v>0</v>
      </c>
      <c r="D931">
        <v>0</v>
      </c>
      <c r="E931" t="s">
        <v>212</v>
      </c>
      <c r="F931" t="s">
        <v>215</v>
      </c>
    </row>
    <row r="932" spans="1:6" x14ac:dyDescent="0.3">
      <c r="A932">
        <v>929</v>
      </c>
      <c r="B932" t="s">
        <v>219</v>
      </c>
      <c r="C932">
        <v>0</v>
      </c>
      <c r="D932">
        <v>0</v>
      </c>
      <c r="E932" t="s">
        <v>212</v>
      </c>
      <c r="F932" t="s">
        <v>215</v>
      </c>
    </row>
    <row r="933" spans="1:6" x14ac:dyDescent="0.3">
      <c r="A933">
        <v>930</v>
      </c>
      <c r="B933" t="s">
        <v>219</v>
      </c>
      <c r="C933">
        <v>0</v>
      </c>
      <c r="D933">
        <v>0</v>
      </c>
      <c r="E933" t="s">
        <v>212</v>
      </c>
      <c r="F933" t="s">
        <v>215</v>
      </c>
    </row>
    <row r="934" spans="1:6" x14ac:dyDescent="0.3">
      <c r="A934">
        <v>931</v>
      </c>
      <c r="B934" t="s">
        <v>219</v>
      </c>
      <c r="C934">
        <v>0</v>
      </c>
      <c r="D934">
        <v>0</v>
      </c>
      <c r="E934" t="s">
        <v>212</v>
      </c>
      <c r="F934" t="s">
        <v>215</v>
      </c>
    </row>
    <row r="935" spans="1:6" x14ac:dyDescent="0.3">
      <c r="A935">
        <v>932</v>
      </c>
      <c r="B935" t="s">
        <v>219</v>
      </c>
      <c r="C935">
        <v>0</v>
      </c>
      <c r="D935">
        <v>0</v>
      </c>
      <c r="E935" t="s">
        <v>212</v>
      </c>
      <c r="F935" t="s">
        <v>215</v>
      </c>
    </row>
    <row r="936" spans="1:6" x14ac:dyDescent="0.3">
      <c r="A936">
        <v>933</v>
      </c>
      <c r="B936" t="s">
        <v>219</v>
      </c>
      <c r="C936">
        <v>0</v>
      </c>
      <c r="D936">
        <v>0</v>
      </c>
      <c r="E936" t="s">
        <v>212</v>
      </c>
      <c r="F936" t="s">
        <v>215</v>
      </c>
    </row>
    <row r="937" spans="1:6" x14ac:dyDescent="0.3">
      <c r="A937">
        <v>934</v>
      </c>
      <c r="B937" t="s">
        <v>219</v>
      </c>
      <c r="C937">
        <v>0</v>
      </c>
      <c r="D937">
        <v>0</v>
      </c>
      <c r="E937" t="s">
        <v>212</v>
      </c>
      <c r="F937" t="s">
        <v>215</v>
      </c>
    </row>
    <row r="938" spans="1:6" x14ac:dyDescent="0.3">
      <c r="A938">
        <v>935</v>
      </c>
      <c r="B938" t="s">
        <v>219</v>
      </c>
      <c r="C938">
        <v>0</v>
      </c>
      <c r="D938">
        <v>0</v>
      </c>
      <c r="E938" t="s">
        <v>212</v>
      </c>
      <c r="F938" t="s">
        <v>215</v>
      </c>
    </row>
    <row r="939" spans="1:6" x14ac:dyDescent="0.3">
      <c r="A939">
        <v>936</v>
      </c>
      <c r="B939" t="s">
        <v>219</v>
      </c>
      <c r="C939">
        <v>0</v>
      </c>
      <c r="D939">
        <v>0</v>
      </c>
      <c r="E939" t="s">
        <v>212</v>
      </c>
      <c r="F939" t="s">
        <v>215</v>
      </c>
    </row>
    <row r="940" spans="1:6" x14ac:dyDescent="0.3">
      <c r="A940">
        <v>937</v>
      </c>
      <c r="B940" t="s">
        <v>219</v>
      </c>
      <c r="C940">
        <v>0</v>
      </c>
      <c r="D940">
        <v>0</v>
      </c>
      <c r="E940" t="s">
        <v>212</v>
      </c>
      <c r="F940" t="s">
        <v>215</v>
      </c>
    </row>
    <row r="941" spans="1:6" x14ac:dyDescent="0.3">
      <c r="A941">
        <v>938</v>
      </c>
      <c r="B941" t="s">
        <v>219</v>
      </c>
      <c r="C941">
        <v>0</v>
      </c>
      <c r="D941">
        <v>0</v>
      </c>
      <c r="E941" t="s">
        <v>212</v>
      </c>
      <c r="F941" t="s">
        <v>215</v>
      </c>
    </row>
    <row r="942" spans="1:6" x14ac:dyDescent="0.3">
      <c r="A942">
        <v>939</v>
      </c>
      <c r="B942" t="s">
        <v>219</v>
      </c>
      <c r="C942">
        <v>0</v>
      </c>
      <c r="D942">
        <v>0</v>
      </c>
      <c r="E942" t="s">
        <v>212</v>
      </c>
      <c r="F942" t="s">
        <v>215</v>
      </c>
    </row>
    <row r="943" spans="1:6" x14ac:dyDescent="0.3">
      <c r="A943">
        <v>940</v>
      </c>
      <c r="B943" t="s">
        <v>219</v>
      </c>
      <c r="C943">
        <v>0</v>
      </c>
      <c r="D943">
        <v>0</v>
      </c>
      <c r="E943" t="s">
        <v>212</v>
      </c>
      <c r="F943" t="s">
        <v>215</v>
      </c>
    </row>
    <row r="944" spans="1:6" x14ac:dyDescent="0.3">
      <c r="A944">
        <v>941</v>
      </c>
      <c r="B944" t="s">
        <v>219</v>
      </c>
      <c r="C944">
        <v>0</v>
      </c>
      <c r="D944">
        <v>0</v>
      </c>
      <c r="E944" t="s">
        <v>212</v>
      </c>
      <c r="F944" t="s">
        <v>215</v>
      </c>
    </row>
    <row r="945" spans="1:6" x14ac:dyDescent="0.3">
      <c r="A945">
        <v>942</v>
      </c>
      <c r="B945" t="s">
        <v>219</v>
      </c>
      <c r="C945">
        <v>0</v>
      </c>
      <c r="D945">
        <v>0</v>
      </c>
      <c r="E945" t="s">
        <v>212</v>
      </c>
      <c r="F945" t="s">
        <v>215</v>
      </c>
    </row>
    <row r="946" spans="1:6" x14ac:dyDescent="0.3">
      <c r="A946">
        <v>943</v>
      </c>
      <c r="B946" t="s">
        <v>219</v>
      </c>
      <c r="C946">
        <v>0</v>
      </c>
      <c r="D946">
        <v>0</v>
      </c>
      <c r="E946" t="s">
        <v>212</v>
      </c>
      <c r="F946" t="s">
        <v>215</v>
      </c>
    </row>
    <row r="947" spans="1:6" x14ac:dyDescent="0.3">
      <c r="A947">
        <v>944</v>
      </c>
      <c r="B947" t="s">
        <v>219</v>
      </c>
      <c r="C947">
        <v>0</v>
      </c>
      <c r="D947">
        <v>0</v>
      </c>
      <c r="E947" t="s">
        <v>212</v>
      </c>
      <c r="F947" t="s">
        <v>215</v>
      </c>
    </row>
    <row r="948" spans="1:6" x14ac:dyDescent="0.3">
      <c r="A948">
        <v>945</v>
      </c>
      <c r="B948" t="s">
        <v>219</v>
      </c>
      <c r="C948">
        <v>0</v>
      </c>
      <c r="D948">
        <v>0</v>
      </c>
      <c r="E948" t="s">
        <v>212</v>
      </c>
      <c r="F948" t="s">
        <v>215</v>
      </c>
    </row>
    <row r="949" spans="1:6" x14ac:dyDescent="0.3">
      <c r="A949">
        <v>946</v>
      </c>
      <c r="B949" t="s">
        <v>219</v>
      </c>
      <c r="C949">
        <v>0</v>
      </c>
      <c r="D949">
        <v>0</v>
      </c>
      <c r="E949" t="s">
        <v>212</v>
      </c>
      <c r="F949" t="s">
        <v>215</v>
      </c>
    </row>
    <row r="950" spans="1:6" x14ac:dyDescent="0.3">
      <c r="A950">
        <v>947</v>
      </c>
      <c r="B950" t="s">
        <v>219</v>
      </c>
      <c r="C950">
        <v>0</v>
      </c>
      <c r="D950">
        <v>0</v>
      </c>
      <c r="E950" t="s">
        <v>212</v>
      </c>
      <c r="F950" t="s">
        <v>215</v>
      </c>
    </row>
    <row r="951" spans="1:6" x14ac:dyDescent="0.3">
      <c r="A951">
        <v>948</v>
      </c>
      <c r="B951" t="s">
        <v>219</v>
      </c>
      <c r="C951">
        <v>0</v>
      </c>
      <c r="D951">
        <v>0</v>
      </c>
      <c r="E951" t="s">
        <v>212</v>
      </c>
      <c r="F951" t="s">
        <v>215</v>
      </c>
    </row>
    <row r="952" spans="1:6" x14ac:dyDescent="0.3">
      <c r="A952">
        <v>949</v>
      </c>
      <c r="B952" t="s">
        <v>219</v>
      </c>
      <c r="C952">
        <v>0</v>
      </c>
      <c r="D952">
        <v>0</v>
      </c>
      <c r="E952" t="s">
        <v>212</v>
      </c>
      <c r="F952" t="s">
        <v>215</v>
      </c>
    </row>
    <row r="953" spans="1:6" x14ac:dyDescent="0.3">
      <c r="A953">
        <v>950</v>
      </c>
      <c r="B953" t="s">
        <v>219</v>
      </c>
      <c r="C953">
        <v>0</v>
      </c>
      <c r="D953">
        <v>0</v>
      </c>
      <c r="E953" t="s">
        <v>212</v>
      </c>
      <c r="F953" t="s">
        <v>215</v>
      </c>
    </row>
    <row r="954" spans="1:6" x14ac:dyDescent="0.3">
      <c r="A954">
        <v>951</v>
      </c>
      <c r="B954" t="s">
        <v>219</v>
      </c>
      <c r="C954">
        <v>0</v>
      </c>
      <c r="D954">
        <v>0</v>
      </c>
      <c r="E954" t="s">
        <v>212</v>
      </c>
      <c r="F954" t="s">
        <v>215</v>
      </c>
    </row>
    <row r="955" spans="1:6" x14ac:dyDescent="0.3">
      <c r="A955">
        <v>952</v>
      </c>
      <c r="B955" t="s">
        <v>219</v>
      </c>
      <c r="C955">
        <v>0</v>
      </c>
      <c r="D955">
        <v>0</v>
      </c>
      <c r="E955" t="s">
        <v>212</v>
      </c>
      <c r="F955" t="s">
        <v>215</v>
      </c>
    </row>
    <row r="956" spans="1:6" x14ac:dyDescent="0.3">
      <c r="A956">
        <v>953</v>
      </c>
      <c r="B956" t="s">
        <v>219</v>
      </c>
      <c r="C956">
        <v>0</v>
      </c>
      <c r="D956">
        <v>0</v>
      </c>
      <c r="E956" t="s">
        <v>212</v>
      </c>
      <c r="F956" t="s">
        <v>215</v>
      </c>
    </row>
    <row r="957" spans="1:6" x14ac:dyDescent="0.3">
      <c r="A957">
        <v>954</v>
      </c>
      <c r="B957" t="s">
        <v>219</v>
      </c>
      <c r="C957">
        <v>0</v>
      </c>
      <c r="D957">
        <v>0</v>
      </c>
      <c r="E957" t="s">
        <v>212</v>
      </c>
      <c r="F957" t="s">
        <v>215</v>
      </c>
    </row>
    <row r="958" spans="1:6" x14ac:dyDescent="0.3">
      <c r="A958">
        <v>955</v>
      </c>
      <c r="B958" t="s">
        <v>219</v>
      </c>
      <c r="C958">
        <v>0</v>
      </c>
      <c r="D958">
        <v>0</v>
      </c>
      <c r="E958" t="s">
        <v>212</v>
      </c>
      <c r="F958" t="s">
        <v>215</v>
      </c>
    </row>
    <row r="959" spans="1:6" x14ac:dyDescent="0.3">
      <c r="A959">
        <v>956</v>
      </c>
      <c r="B959" t="s">
        <v>219</v>
      </c>
      <c r="C959">
        <v>0</v>
      </c>
      <c r="D959">
        <v>0</v>
      </c>
      <c r="E959" t="s">
        <v>212</v>
      </c>
      <c r="F959" t="s">
        <v>215</v>
      </c>
    </row>
    <row r="960" spans="1:6" x14ac:dyDescent="0.3">
      <c r="A960">
        <v>957</v>
      </c>
      <c r="B960" t="s">
        <v>219</v>
      </c>
      <c r="C960">
        <v>0</v>
      </c>
      <c r="D960">
        <v>0</v>
      </c>
      <c r="E960" t="s">
        <v>212</v>
      </c>
      <c r="F960" t="s">
        <v>215</v>
      </c>
    </row>
    <row r="961" spans="1:6" x14ac:dyDescent="0.3">
      <c r="A961">
        <v>958</v>
      </c>
      <c r="B961" t="s">
        <v>219</v>
      </c>
      <c r="C961">
        <v>0</v>
      </c>
      <c r="D961">
        <v>0</v>
      </c>
      <c r="E961" t="s">
        <v>212</v>
      </c>
      <c r="F961" t="s">
        <v>215</v>
      </c>
    </row>
    <row r="962" spans="1:6" x14ac:dyDescent="0.3">
      <c r="A962">
        <v>959</v>
      </c>
      <c r="B962" t="s">
        <v>219</v>
      </c>
      <c r="C962">
        <v>0</v>
      </c>
      <c r="D962">
        <v>0</v>
      </c>
      <c r="E962" t="s">
        <v>212</v>
      </c>
      <c r="F962" t="s">
        <v>215</v>
      </c>
    </row>
    <row r="963" spans="1:6" x14ac:dyDescent="0.3">
      <c r="A963">
        <v>960</v>
      </c>
      <c r="B963" t="s">
        <v>219</v>
      </c>
      <c r="C963">
        <v>0</v>
      </c>
      <c r="D963">
        <v>0</v>
      </c>
      <c r="E963" t="s">
        <v>212</v>
      </c>
      <c r="F963" t="s">
        <v>215</v>
      </c>
    </row>
    <row r="964" spans="1:6" x14ac:dyDescent="0.3">
      <c r="A964">
        <v>961</v>
      </c>
      <c r="B964" t="s">
        <v>219</v>
      </c>
      <c r="C964">
        <v>0</v>
      </c>
      <c r="D964">
        <v>0</v>
      </c>
      <c r="E964" t="s">
        <v>212</v>
      </c>
      <c r="F964" t="s">
        <v>215</v>
      </c>
    </row>
    <row r="965" spans="1:6" x14ac:dyDescent="0.3">
      <c r="A965">
        <v>962</v>
      </c>
      <c r="B965" t="s">
        <v>219</v>
      </c>
      <c r="C965">
        <v>0</v>
      </c>
      <c r="D965">
        <v>0</v>
      </c>
      <c r="E965" t="s">
        <v>212</v>
      </c>
      <c r="F965" t="s">
        <v>215</v>
      </c>
    </row>
    <row r="966" spans="1:6" x14ac:dyDescent="0.3">
      <c r="A966">
        <v>963</v>
      </c>
      <c r="B966" t="s">
        <v>219</v>
      </c>
      <c r="C966">
        <v>0</v>
      </c>
      <c r="D966">
        <v>0</v>
      </c>
      <c r="E966" t="s">
        <v>212</v>
      </c>
      <c r="F966" t="s">
        <v>215</v>
      </c>
    </row>
    <row r="967" spans="1:6" x14ac:dyDescent="0.3">
      <c r="A967">
        <v>964</v>
      </c>
      <c r="B967" t="s">
        <v>219</v>
      </c>
      <c r="C967">
        <v>0</v>
      </c>
      <c r="D967">
        <v>0</v>
      </c>
      <c r="E967" t="s">
        <v>212</v>
      </c>
      <c r="F967" t="s">
        <v>215</v>
      </c>
    </row>
    <row r="968" spans="1:6" x14ac:dyDescent="0.3">
      <c r="A968">
        <v>965</v>
      </c>
      <c r="B968" t="s">
        <v>219</v>
      </c>
      <c r="C968">
        <v>0</v>
      </c>
      <c r="D968">
        <v>0</v>
      </c>
      <c r="E968" t="s">
        <v>212</v>
      </c>
      <c r="F968" t="s">
        <v>215</v>
      </c>
    </row>
    <row r="969" spans="1:6" x14ac:dyDescent="0.3">
      <c r="A969">
        <v>966</v>
      </c>
      <c r="B969" t="s">
        <v>219</v>
      </c>
      <c r="C969">
        <v>0</v>
      </c>
      <c r="D969">
        <v>0</v>
      </c>
      <c r="E969" t="s">
        <v>212</v>
      </c>
      <c r="F969" t="s">
        <v>215</v>
      </c>
    </row>
    <row r="970" spans="1:6" x14ac:dyDescent="0.3">
      <c r="A970">
        <v>967</v>
      </c>
      <c r="B970" t="s">
        <v>219</v>
      </c>
      <c r="C970">
        <v>0</v>
      </c>
      <c r="D970">
        <v>0</v>
      </c>
      <c r="E970" t="s">
        <v>212</v>
      </c>
      <c r="F970" t="s">
        <v>215</v>
      </c>
    </row>
    <row r="971" spans="1:6" x14ac:dyDescent="0.3">
      <c r="A971">
        <v>968</v>
      </c>
      <c r="B971" t="s">
        <v>219</v>
      </c>
      <c r="C971">
        <v>0</v>
      </c>
      <c r="D971">
        <v>0</v>
      </c>
      <c r="E971" t="s">
        <v>212</v>
      </c>
      <c r="F971" t="s">
        <v>215</v>
      </c>
    </row>
    <row r="972" spans="1:6" x14ac:dyDescent="0.3">
      <c r="A972">
        <v>969</v>
      </c>
      <c r="B972" t="s">
        <v>219</v>
      </c>
      <c r="C972">
        <v>0</v>
      </c>
      <c r="D972">
        <v>0</v>
      </c>
      <c r="E972" t="s">
        <v>212</v>
      </c>
      <c r="F972" t="s">
        <v>215</v>
      </c>
    </row>
    <row r="973" spans="1:6" x14ac:dyDescent="0.3">
      <c r="A973">
        <v>970</v>
      </c>
      <c r="B973" t="s">
        <v>219</v>
      </c>
      <c r="C973">
        <v>0</v>
      </c>
      <c r="D973">
        <v>0</v>
      </c>
      <c r="E973" t="s">
        <v>212</v>
      </c>
      <c r="F973" t="s">
        <v>215</v>
      </c>
    </row>
    <row r="974" spans="1:6" x14ac:dyDescent="0.3">
      <c r="A974">
        <v>971</v>
      </c>
      <c r="B974" t="s">
        <v>219</v>
      </c>
      <c r="C974">
        <v>0</v>
      </c>
      <c r="D974">
        <v>0</v>
      </c>
      <c r="E974" t="s">
        <v>212</v>
      </c>
      <c r="F974" t="s">
        <v>215</v>
      </c>
    </row>
    <row r="975" spans="1:6" x14ac:dyDescent="0.3">
      <c r="A975">
        <v>972</v>
      </c>
      <c r="B975" t="s">
        <v>219</v>
      </c>
      <c r="C975">
        <v>0</v>
      </c>
      <c r="D975">
        <v>0</v>
      </c>
      <c r="E975" t="s">
        <v>212</v>
      </c>
      <c r="F975" t="s">
        <v>215</v>
      </c>
    </row>
    <row r="976" spans="1:6" x14ac:dyDescent="0.3">
      <c r="A976">
        <v>973</v>
      </c>
      <c r="B976" t="s">
        <v>219</v>
      </c>
      <c r="C976">
        <v>0</v>
      </c>
      <c r="D976">
        <v>0</v>
      </c>
      <c r="E976" t="s">
        <v>212</v>
      </c>
      <c r="F976" t="s">
        <v>215</v>
      </c>
    </row>
    <row r="977" spans="1:6" x14ac:dyDescent="0.3">
      <c r="A977">
        <v>974</v>
      </c>
      <c r="B977" t="s">
        <v>219</v>
      </c>
      <c r="C977">
        <v>0</v>
      </c>
      <c r="D977">
        <v>0</v>
      </c>
      <c r="E977" t="s">
        <v>212</v>
      </c>
      <c r="F977" t="s">
        <v>215</v>
      </c>
    </row>
    <row r="978" spans="1:6" x14ac:dyDescent="0.3">
      <c r="A978">
        <v>975</v>
      </c>
      <c r="B978" t="s">
        <v>219</v>
      </c>
      <c r="C978">
        <v>0</v>
      </c>
      <c r="D978">
        <v>0</v>
      </c>
      <c r="E978" t="s">
        <v>212</v>
      </c>
      <c r="F978" t="s">
        <v>215</v>
      </c>
    </row>
    <row r="979" spans="1:6" x14ac:dyDescent="0.3">
      <c r="A979">
        <v>976</v>
      </c>
      <c r="B979" t="s">
        <v>219</v>
      </c>
      <c r="C979">
        <v>0</v>
      </c>
      <c r="D979">
        <v>0</v>
      </c>
      <c r="E979" t="s">
        <v>212</v>
      </c>
      <c r="F979" t="s">
        <v>215</v>
      </c>
    </row>
    <row r="980" spans="1:6" x14ac:dyDescent="0.3">
      <c r="A980">
        <v>977</v>
      </c>
      <c r="B980" t="s">
        <v>219</v>
      </c>
      <c r="C980">
        <v>0</v>
      </c>
      <c r="D980">
        <v>0</v>
      </c>
      <c r="E980" t="s">
        <v>212</v>
      </c>
      <c r="F980" t="s">
        <v>215</v>
      </c>
    </row>
    <row r="981" spans="1:6" x14ac:dyDescent="0.3">
      <c r="A981">
        <v>978</v>
      </c>
      <c r="B981" t="s">
        <v>219</v>
      </c>
      <c r="C981">
        <v>0</v>
      </c>
      <c r="D981">
        <v>0</v>
      </c>
      <c r="E981" t="s">
        <v>212</v>
      </c>
      <c r="F981" t="s">
        <v>215</v>
      </c>
    </row>
    <row r="982" spans="1:6" x14ac:dyDescent="0.3">
      <c r="A982">
        <v>979</v>
      </c>
      <c r="B982" t="s">
        <v>219</v>
      </c>
      <c r="C982">
        <v>0</v>
      </c>
      <c r="D982">
        <v>0</v>
      </c>
      <c r="E982" t="s">
        <v>212</v>
      </c>
      <c r="F982" t="s">
        <v>215</v>
      </c>
    </row>
    <row r="983" spans="1:6" x14ac:dyDescent="0.3">
      <c r="A983">
        <v>980</v>
      </c>
      <c r="B983" t="s">
        <v>219</v>
      </c>
      <c r="C983">
        <v>0</v>
      </c>
      <c r="D983">
        <v>0</v>
      </c>
      <c r="E983" t="s">
        <v>212</v>
      </c>
      <c r="F983" t="s">
        <v>215</v>
      </c>
    </row>
    <row r="984" spans="1:6" x14ac:dyDescent="0.3">
      <c r="A984">
        <v>981</v>
      </c>
      <c r="B984" t="s">
        <v>219</v>
      </c>
      <c r="C984">
        <v>0</v>
      </c>
      <c r="D984">
        <v>0</v>
      </c>
      <c r="E984" t="s">
        <v>212</v>
      </c>
      <c r="F984" t="s">
        <v>215</v>
      </c>
    </row>
    <row r="985" spans="1:6" x14ac:dyDescent="0.3">
      <c r="A985">
        <v>982</v>
      </c>
      <c r="B985" t="s">
        <v>219</v>
      </c>
      <c r="C985">
        <v>0</v>
      </c>
      <c r="D985">
        <v>0</v>
      </c>
      <c r="E985" t="s">
        <v>212</v>
      </c>
      <c r="F985" t="s">
        <v>215</v>
      </c>
    </row>
    <row r="986" spans="1:6" x14ac:dyDescent="0.3">
      <c r="A986">
        <v>983</v>
      </c>
      <c r="B986" t="s">
        <v>219</v>
      </c>
      <c r="C986">
        <v>0</v>
      </c>
      <c r="D986">
        <v>0</v>
      </c>
      <c r="E986" t="s">
        <v>212</v>
      </c>
      <c r="F986" t="s">
        <v>215</v>
      </c>
    </row>
    <row r="987" spans="1:6" x14ac:dyDescent="0.3">
      <c r="A987">
        <v>984</v>
      </c>
      <c r="B987" t="s">
        <v>219</v>
      </c>
      <c r="C987">
        <v>0</v>
      </c>
      <c r="D987">
        <v>0</v>
      </c>
      <c r="E987" t="s">
        <v>212</v>
      </c>
      <c r="F987" t="s">
        <v>215</v>
      </c>
    </row>
    <row r="988" spans="1:6" x14ac:dyDescent="0.3">
      <c r="A988">
        <v>985</v>
      </c>
      <c r="B988" t="s">
        <v>219</v>
      </c>
      <c r="C988">
        <v>0</v>
      </c>
      <c r="D988">
        <v>0</v>
      </c>
      <c r="E988" t="s">
        <v>212</v>
      </c>
      <c r="F988" t="s">
        <v>215</v>
      </c>
    </row>
    <row r="989" spans="1:6" x14ac:dyDescent="0.3">
      <c r="A989">
        <v>986</v>
      </c>
      <c r="B989" t="s">
        <v>219</v>
      </c>
      <c r="C989">
        <v>0</v>
      </c>
      <c r="D989">
        <v>0</v>
      </c>
      <c r="E989" t="s">
        <v>212</v>
      </c>
      <c r="F989" t="s">
        <v>215</v>
      </c>
    </row>
    <row r="990" spans="1:6" x14ac:dyDescent="0.3">
      <c r="A990">
        <v>987</v>
      </c>
      <c r="B990" t="s">
        <v>219</v>
      </c>
      <c r="C990">
        <v>0</v>
      </c>
      <c r="D990">
        <v>0</v>
      </c>
      <c r="E990" t="s">
        <v>212</v>
      </c>
      <c r="F990" t="s">
        <v>215</v>
      </c>
    </row>
    <row r="991" spans="1:6" x14ac:dyDescent="0.3">
      <c r="A991">
        <v>988</v>
      </c>
      <c r="B991" t="s">
        <v>219</v>
      </c>
      <c r="C991">
        <v>0</v>
      </c>
      <c r="D991">
        <v>0</v>
      </c>
      <c r="E991" t="s">
        <v>212</v>
      </c>
      <c r="F991" t="s">
        <v>215</v>
      </c>
    </row>
    <row r="992" spans="1:6" x14ac:dyDescent="0.3">
      <c r="A992">
        <v>989</v>
      </c>
      <c r="B992" t="s">
        <v>219</v>
      </c>
      <c r="C992">
        <v>0</v>
      </c>
      <c r="D992">
        <v>0</v>
      </c>
      <c r="E992" t="s">
        <v>212</v>
      </c>
      <c r="F992" t="s">
        <v>215</v>
      </c>
    </row>
    <row r="993" spans="1:6" x14ac:dyDescent="0.3">
      <c r="A993">
        <v>990</v>
      </c>
      <c r="B993" t="s">
        <v>219</v>
      </c>
      <c r="C993">
        <v>0</v>
      </c>
      <c r="D993">
        <v>0</v>
      </c>
      <c r="E993" t="s">
        <v>212</v>
      </c>
      <c r="F993" t="s">
        <v>215</v>
      </c>
    </row>
    <row r="994" spans="1:6" x14ac:dyDescent="0.3">
      <c r="A994">
        <v>991</v>
      </c>
      <c r="B994" t="s">
        <v>219</v>
      </c>
      <c r="C994">
        <v>0</v>
      </c>
      <c r="D994">
        <v>0</v>
      </c>
      <c r="E994" t="s">
        <v>212</v>
      </c>
      <c r="F994" t="s">
        <v>215</v>
      </c>
    </row>
    <row r="995" spans="1:6" x14ac:dyDescent="0.3">
      <c r="A995">
        <v>992</v>
      </c>
      <c r="B995" t="s">
        <v>219</v>
      </c>
      <c r="C995">
        <v>0</v>
      </c>
      <c r="D995">
        <v>0</v>
      </c>
      <c r="E995" t="s">
        <v>212</v>
      </c>
      <c r="F995" t="s">
        <v>215</v>
      </c>
    </row>
    <row r="996" spans="1:6" x14ac:dyDescent="0.3">
      <c r="A996">
        <v>993</v>
      </c>
      <c r="B996" t="s">
        <v>219</v>
      </c>
      <c r="C996">
        <v>0</v>
      </c>
      <c r="D996">
        <v>0</v>
      </c>
      <c r="E996" t="s">
        <v>212</v>
      </c>
      <c r="F996" t="s">
        <v>215</v>
      </c>
    </row>
    <row r="997" spans="1:6" x14ac:dyDescent="0.3">
      <c r="A997">
        <v>994</v>
      </c>
      <c r="B997" t="s">
        <v>219</v>
      </c>
      <c r="C997">
        <v>0</v>
      </c>
      <c r="D997">
        <v>0</v>
      </c>
      <c r="E997" t="s">
        <v>212</v>
      </c>
      <c r="F997" t="s">
        <v>215</v>
      </c>
    </row>
    <row r="998" spans="1:6" x14ac:dyDescent="0.3">
      <c r="A998">
        <v>995</v>
      </c>
      <c r="B998" t="s">
        <v>219</v>
      </c>
      <c r="C998">
        <v>0</v>
      </c>
      <c r="D998">
        <v>0</v>
      </c>
      <c r="E998" t="s">
        <v>212</v>
      </c>
      <c r="F998" t="s">
        <v>215</v>
      </c>
    </row>
    <row r="999" spans="1:6" x14ac:dyDescent="0.3">
      <c r="A999">
        <v>996</v>
      </c>
      <c r="B999" t="s">
        <v>219</v>
      </c>
      <c r="C999">
        <v>0</v>
      </c>
      <c r="D999">
        <v>0</v>
      </c>
      <c r="E999" t="s">
        <v>212</v>
      </c>
      <c r="F999" t="s">
        <v>215</v>
      </c>
    </row>
    <row r="1000" spans="1:6" x14ac:dyDescent="0.3">
      <c r="A1000">
        <v>997</v>
      </c>
      <c r="B1000" t="s">
        <v>219</v>
      </c>
      <c r="C1000">
        <v>0</v>
      </c>
      <c r="D1000">
        <v>0</v>
      </c>
      <c r="E1000" t="s">
        <v>212</v>
      </c>
      <c r="F1000" t="s">
        <v>215</v>
      </c>
    </row>
    <row r="1001" spans="1:6" x14ac:dyDescent="0.3">
      <c r="A1001">
        <v>998</v>
      </c>
      <c r="B1001" t="s">
        <v>219</v>
      </c>
      <c r="C1001">
        <v>0</v>
      </c>
      <c r="D1001">
        <v>0</v>
      </c>
      <c r="E1001" t="s">
        <v>212</v>
      </c>
      <c r="F1001" t="s">
        <v>215</v>
      </c>
    </row>
    <row r="1002" spans="1:6" x14ac:dyDescent="0.3">
      <c r="A1002">
        <v>999</v>
      </c>
      <c r="B1002" t="s">
        <v>219</v>
      </c>
      <c r="C1002">
        <v>0</v>
      </c>
      <c r="D1002">
        <v>0</v>
      </c>
      <c r="E1002" t="s">
        <v>212</v>
      </c>
      <c r="F1002" t="s">
        <v>215</v>
      </c>
    </row>
    <row r="1003" spans="1:6" x14ac:dyDescent="0.3">
      <c r="A1003">
        <v>1000</v>
      </c>
      <c r="B1003" t="s">
        <v>219</v>
      </c>
      <c r="C1003">
        <v>0</v>
      </c>
      <c r="D1003">
        <v>0</v>
      </c>
      <c r="E1003" t="s">
        <v>212</v>
      </c>
      <c r="F1003" t="s">
        <v>215</v>
      </c>
    </row>
    <row r="1004" spans="1:6" x14ac:dyDescent="0.3">
      <c r="A1004">
        <v>1001</v>
      </c>
      <c r="B1004" t="s">
        <v>219</v>
      </c>
      <c r="C1004">
        <v>0</v>
      </c>
      <c r="D1004">
        <v>0</v>
      </c>
      <c r="E1004" t="s">
        <v>212</v>
      </c>
      <c r="F1004" t="s">
        <v>215</v>
      </c>
    </row>
    <row r="1005" spans="1:6" x14ac:dyDescent="0.3">
      <c r="A1005">
        <v>1002</v>
      </c>
      <c r="B1005" t="s">
        <v>219</v>
      </c>
      <c r="C1005">
        <v>0</v>
      </c>
      <c r="D1005">
        <v>0</v>
      </c>
      <c r="E1005" t="s">
        <v>212</v>
      </c>
      <c r="F1005" t="s">
        <v>215</v>
      </c>
    </row>
    <row r="1006" spans="1:6" x14ac:dyDescent="0.3">
      <c r="A1006">
        <v>1003</v>
      </c>
      <c r="B1006" t="s">
        <v>219</v>
      </c>
      <c r="C1006">
        <v>0</v>
      </c>
      <c r="D1006">
        <v>0</v>
      </c>
      <c r="E1006" t="s">
        <v>212</v>
      </c>
      <c r="F1006" t="s">
        <v>215</v>
      </c>
    </row>
    <row r="1007" spans="1:6" x14ac:dyDescent="0.3">
      <c r="A1007">
        <v>1004</v>
      </c>
      <c r="B1007" t="s">
        <v>219</v>
      </c>
      <c r="C1007">
        <v>0</v>
      </c>
      <c r="D1007">
        <v>0</v>
      </c>
      <c r="E1007" t="s">
        <v>212</v>
      </c>
      <c r="F1007" t="s">
        <v>215</v>
      </c>
    </row>
    <row r="1008" spans="1:6" x14ac:dyDescent="0.3">
      <c r="A1008">
        <v>1005</v>
      </c>
      <c r="B1008" t="s">
        <v>219</v>
      </c>
      <c r="C1008">
        <v>0</v>
      </c>
      <c r="D1008">
        <v>0</v>
      </c>
      <c r="E1008" t="s">
        <v>212</v>
      </c>
      <c r="F1008" t="s">
        <v>215</v>
      </c>
    </row>
    <row r="1009" spans="1:6" x14ac:dyDescent="0.3">
      <c r="A1009">
        <v>1006</v>
      </c>
      <c r="B1009" t="s">
        <v>219</v>
      </c>
      <c r="C1009">
        <v>0</v>
      </c>
      <c r="D1009">
        <v>0</v>
      </c>
      <c r="E1009" t="s">
        <v>212</v>
      </c>
      <c r="F1009" t="s">
        <v>215</v>
      </c>
    </row>
    <row r="1010" spans="1:6" x14ac:dyDescent="0.3">
      <c r="A1010">
        <v>1007</v>
      </c>
      <c r="B1010" t="s">
        <v>219</v>
      </c>
      <c r="C1010">
        <v>0</v>
      </c>
      <c r="D1010">
        <v>0</v>
      </c>
      <c r="E1010" t="s">
        <v>212</v>
      </c>
      <c r="F1010" t="s">
        <v>215</v>
      </c>
    </row>
    <row r="1011" spans="1:6" x14ac:dyDescent="0.3">
      <c r="A1011">
        <v>1008</v>
      </c>
      <c r="B1011" t="s">
        <v>219</v>
      </c>
      <c r="C1011">
        <v>0</v>
      </c>
      <c r="D1011">
        <v>0</v>
      </c>
      <c r="E1011" t="s">
        <v>212</v>
      </c>
      <c r="F1011" t="s">
        <v>215</v>
      </c>
    </row>
    <row r="1012" spans="1:6" x14ac:dyDescent="0.3">
      <c r="A1012">
        <v>1009</v>
      </c>
      <c r="B1012" t="s">
        <v>219</v>
      </c>
      <c r="C1012">
        <v>0</v>
      </c>
      <c r="D1012">
        <v>0</v>
      </c>
      <c r="E1012" t="s">
        <v>212</v>
      </c>
      <c r="F1012" t="s">
        <v>215</v>
      </c>
    </row>
    <row r="1013" spans="1:6" x14ac:dyDescent="0.3">
      <c r="A1013">
        <v>1010</v>
      </c>
      <c r="B1013" t="s">
        <v>219</v>
      </c>
      <c r="C1013">
        <v>0</v>
      </c>
      <c r="D1013">
        <v>0</v>
      </c>
      <c r="E1013" t="s">
        <v>212</v>
      </c>
      <c r="F1013" t="s">
        <v>215</v>
      </c>
    </row>
    <row r="1014" spans="1:6" x14ac:dyDescent="0.3">
      <c r="A1014">
        <v>1011</v>
      </c>
      <c r="B1014" t="s">
        <v>219</v>
      </c>
      <c r="C1014">
        <v>0</v>
      </c>
      <c r="D1014">
        <v>0</v>
      </c>
      <c r="E1014" t="s">
        <v>212</v>
      </c>
      <c r="F1014" t="s">
        <v>215</v>
      </c>
    </row>
    <row r="1015" spans="1:6" x14ac:dyDescent="0.3">
      <c r="A1015">
        <v>1012</v>
      </c>
      <c r="B1015" t="s">
        <v>219</v>
      </c>
      <c r="C1015">
        <v>0</v>
      </c>
      <c r="D1015">
        <v>0</v>
      </c>
      <c r="E1015" t="s">
        <v>212</v>
      </c>
      <c r="F1015" t="s">
        <v>215</v>
      </c>
    </row>
    <row r="1016" spans="1:6" x14ac:dyDescent="0.3">
      <c r="A1016">
        <v>1013</v>
      </c>
      <c r="B1016" t="s">
        <v>219</v>
      </c>
      <c r="C1016">
        <v>0</v>
      </c>
      <c r="D1016">
        <v>0</v>
      </c>
      <c r="E1016" t="s">
        <v>212</v>
      </c>
      <c r="F1016" t="s">
        <v>215</v>
      </c>
    </row>
    <row r="1017" spans="1:6" x14ac:dyDescent="0.3">
      <c r="A1017">
        <v>1014</v>
      </c>
      <c r="B1017" t="s">
        <v>219</v>
      </c>
      <c r="C1017">
        <v>0</v>
      </c>
      <c r="D1017">
        <v>0</v>
      </c>
      <c r="E1017" t="s">
        <v>212</v>
      </c>
      <c r="F1017" t="s">
        <v>215</v>
      </c>
    </row>
    <row r="1018" spans="1:6" x14ac:dyDescent="0.3">
      <c r="A1018">
        <v>1015</v>
      </c>
      <c r="B1018" t="s">
        <v>219</v>
      </c>
      <c r="C1018">
        <v>0</v>
      </c>
      <c r="D1018">
        <v>0</v>
      </c>
      <c r="E1018" t="s">
        <v>212</v>
      </c>
      <c r="F1018" t="s">
        <v>215</v>
      </c>
    </row>
    <row r="1019" spans="1:6" x14ac:dyDescent="0.3">
      <c r="A1019">
        <v>1016</v>
      </c>
      <c r="B1019" t="s">
        <v>219</v>
      </c>
      <c r="C1019">
        <v>0</v>
      </c>
      <c r="D1019">
        <v>0</v>
      </c>
      <c r="E1019" t="s">
        <v>212</v>
      </c>
      <c r="F1019" t="s">
        <v>215</v>
      </c>
    </row>
    <row r="1020" spans="1:6" x14ac:dyDescent="0.3">
      <c r="A1020">
        <v>1017</v>
      </c>
      <c r="B1020" t="s">
        <v>219</v>
      </c>
      <c r="C1020">
        <v>0</v>
      </c>
      <c r="D1020">
        <v>0</v>
      </c>
      <c r="E1020" t="s">
        <v>212</v>
      </c>
      <c r="F1020" t="s">
        <v>215</v>
      </c>
    </row>
    <row r="1021" spans="1:6" x14ac:dyDescent="0.3">
      <c r="A1021">
        <v>1018</v>
      </c>
      <c r="B1021" t="s">
        <v>219</v>
      </c>
      <c r="C1021">
        <v>0</v>
      </c>
      <c r="D1021">
        <v>0</v>
      </c>
      <c r="E1021" t="s">
        <v>212</v>
      </c>
      <c r="F1021" t="s">
        <v>215</v>
      </c>
    </row>
    <row r="1022" spans="1:6" x14ac:dyDescent="0.3">
      <c r="A1022">
        <v>1019</v>
      </c>
      <c r="B1022" t="s">
        <v>219</v>
      </c>
      <c r="C1022">
        <v>0</v>
      </c>
      <c r="D1022">
        <v>0</v>
      </c>
      <c r="E1022" t="s">
        <v>212</v>
      </c>
      <c r="F1022" t="s">
        <v>215</v>
      </c>
    </row>
    <row r="1023" spans="1:6" x14ac:dyDescent="0.3">
      <c r="A1023">
        <v>1020</v>
      </c>
      <c r="B1023" t="s">
        <v>219</v>
      </c>
      <c r="C1023">
        <v>0</v>
      </c>
      <c r="D1023">
        <v>0</v>
      </c>
      <c r="E1023" t="s">
        <v>212</v>
      </c>
      <c r="F1023" t="s">
        <v>215</v>
      </c>
    </row>
    <row r="1024" spans="1:6" x14ac:dyDescent="0.3">
      <c r="A1024">
        <v>1021</v>
      </c>
      <c r="B1024" t="s">
        <v>219</v>
      </c>
      <c r="C1024">
        <v>0</v>
      </c>
      <c r="D1024">
        <v>0</v>
      </c>
      <c r="E1024" t="s">
        <v>212</v>
      </c>
      <c r="F1024" t="s">
        <v>215</v>
      </c>
    </row>
    <row r="1025" spans="1:6" x14ac:dyDescent="0.3">
      <c r="A1025">
        <v>1022</v>
      </c>
      <c r="B1025" t="s">
        <v>219</v>
      </c>
      <c r="C1025">
        <v>0</v>
      </c>
      <c r="D1025">
        <v>0</v>
      </c>
      <c r="E1025" t="s">
        <v>212</v>
      </c>
      <c r="F1025" t="s">
        <v>215</v>
      </c>
    </row>
    <row r="1026" spans="1:6" x14ac:dyDescent="0.3">
      <c r="A1026">
        <v>1023</v>
      </c>
      <c r="B1026" t="s">
        <v>219</v>
      </c>
      <c r="C1026">
        <v>0</v>
      </c>
      <c r="D1026">
        <v>0</v>
      </c>
      <c r="E1026" t="s">
        <v>212</v>
      </c>
      <c r="F1026" t="s">
        <v>215</v>
      </c>
    </row>
    <row r="1027" spans="1:6" x14ac:dyDescent="0.3">
      <c r="A1027">
        <v>1024</v>
      </c>
      <c r="B1027" t="s">
        <v>219</v>
      </c>
      <c r="C1027">
        <v>0</v>
      </c>
      <c r="D1027">
        <v>0</v>
      </c>
      <c r="E1027" t="s">
        <v>212</v>
      </c>
      <c r="F1027" t="s">
        <v>215</v>
      </c>
    </row>
    <row r="1028" spans="1:6" x14ac:dyDescent="0.3">
      <c r="A1028">
        <v>1025</v>
      </c>
      <c r="B1028" t="s">
        <v>219</v>
      </c>
      <c r="C1028">
        <v>0</v>
      </c>
      <c r="D1028">
        <v>0</v>
      </c>
      <c r="E1028" t="s">
        <v>212</v>
      </c>
      <c r="F1028" t="s">
        <v>215</v>
      </c>
    </row>
    <row r="1029" spans="1:6" x14ac:dyDescent="0.3">
      <c r="A1029">
        <v>1026</v>
      </c>
      <c r="B1029" t="s">
        <v>219</v>
      </c>
      <c r="C1029">
        <v>0</v>
      </c>
      <c r="D1029">
        <v>0</v>
      </c>
      <c r="E1029" t="s">
        <v>212</v>
      </c>
      <c r="F1029" t="s">
        <v>215</v>
      </c>
    </row>
    <row r="1030" spans="1:6" x14ac:dyDescent="0.3">
      <c r="A1030">
        <v>1027</v>
      </c>
      <c r="B1030" t="s">
        <v>219</v>
      </c>
      <c r="C1030">
        <v>0</v>
      </c>
      <c r="D1030">
        <v>0</v>
      </c>
      <c r="E1030" t="s">
        <v>212</v>
      </c>
      <c r="F1030" t="s">
        <v>215</v>
      </c>
    </row>
    <row r="1031" spans="1:6" x14ac:dyDescent="0.3">
      <c r="A1031">
        <v>1028</v>
      </c>
      <c r="B1031" t="s">
        <v>219</v>
      </c>
      <c r="C1031">
        <v>0</v>
      </c>
      <c r="D1031">
        <v>0</v>
      </c>
      <c r="E1031" t="s">
        <v>212</v>
      </c>
      <c r="F1031" t="s">
        <v>215</v>
      </c>
    </row>
    <row r="1032" spans="1:6" x14ac:dyDescent="0.3">
      <c r="A1032">
        <v>1029</v>
      </c>
      <c r="B1032" t="s">
        <v>219</v>
      </c>
      <c r="C1032">
        <v>0</v>
      </c>
      <c r="D1032">
        <v>0</v>
      </c>
      <c r="E1032" t="s">
        <v>212</v>
      </c>
      <c r="F1032" t="s">
        <v>215</v>
      </c>
    </row>
    <row r="1033" spans="1:6" x14ac:dyDescent="0.3">
      <c r="A1033">
        <v>1030</v>
      </c>
      <c r="B1033" t="s">
        <v>219</v>
      </c>
      <c r="C1033">
        <v>0</v>
      </c>
      <c r="D1033">
        <v>0</v>
      </c>
      <c r="E1033" t="s">
        <v>212</v>
      </c>
      <c r="F1033" t="s">
        <v>215</v>
      </c>
    </row>
    <row r="1034" spans="1:6" x14ac:dyDescent="0.3">
      <c r="A1034">
        <v>1031</v>
      </c>
      <c r="B1034" t="s">
        <v>219</v>
      </c>
      <c r="C1034">
        <v>0</v>
      </c>
      <c r="D1034">
        <v>0</v>
      </c>
      <c r="E1034" t="s">
        <v>212</v>
      </c>
      <c r="F1034" t="s">
        <v>215</v>
      </c>
    </row>
    <row r="1035" spans="1:6" x14ac:dyDescent="0.3">
      <c r="A1035">
        <v>1032</v>
      </c>
      <c r="B1035" t="s">
        <v>219</v>
      </c>
      <c r="C1035">
        <v>0</v>
      </c>
      <c r="D1035">
        <v>0</v>
      </c>
      <c r="E1035" t="s">
        <v>212</v>
      </c>
      <c r="F1035" t="s">
        <v>215</v>
      </c>
    </row>
    <row r="1036" spans="1:6" x14ac:dyDescent="0.3">
      <c r="A1036">
        <v>1033</v>
      </c>
      <c r="B1036" t="s">
        <v>219</v>
      </c>
      <c r="C1036">
        <v>0</v>
      </c>
      <c r="D1036">
        <v>0</v>
      </c>
      <c r="E1036" t="s">
        <v>212</v>
      </c>
      <c r="F1036" t="s">
        <v>215</v>
      </c>
    </row>
    <row r="1037" spans="1:6" x14ac:dyDescent="0.3">
      <c r="A1037">
        <v>1034</v>
      </c>
      <c r="B1037" t="s">
        <v>219</v>
      </c>
      <c r="C1037">
        <v>0</v>
      </c>
      <c r="D1037">
        <v>0</v>
      </c>
      <c r="E1037" t="s">
        <v>212</v>
      </c>
      <c r="F1037" t="s">
        <v>215</v>
      </c>
    </row>
    <row r="1038" spans="1:6" x14ac:dyDescent="0.3">
      <c r="A1038">
        <v>1035</v>
      </c>
      <c r="B1038" t="s">
        <v>219</v>
      </c>
      <c r="C1038">
        <v>0</v>
      </c>
      <c r="D1038">
        <v>0</v>
      </c>
      <c r="E1038" t="s">
        <v>212</v>
      </c>
      <c r="F1038" t="s">
        <v>215</v>
      </c>
    </row>
    <row r="1039" spans="1:6" x14ac:dyDescent="0.3">
      <c r="A1039">
        <v>1036</v>
      </c>
      <c r="B1039" t="s">
        <v>219</v>
      </c>
      <c r="C1039">
        <v>0</v>
      </c>
      <c r="D1039">
        <v>0</v>
      </c>
      <c r="E1039" t="s">
        <v>212</v>
      </c>
      <c r="F1039" t="s">
        <v>215</v>
      </c>
    </row>
    <row r="1040" spans="1:6" x14ac:dyDescent="0.3">
      <c r="A1040">
        <v>1037</v>
      </c>
      <c r="B1040" t="s">
        <v>219</v>
      </c>
      <c r="C1040">
        <v>0</v>
      </c>
      <c r="D1040">
        <v>0</v>
      </c>
      <c r="E1040" t="s">
        <v>212</v>
      </c>
      <c r="F1040" t="s">
        <v>215</v>
      </c>
    </row>
    <row r="1041" spans="1:6" x14ac:dyDescent="0.3">
      <c r="A1041">
        <v>1038</v>
      </c>
      <c r="B1041" t="s">
        <v>219</v>
      </c>
      <c r="C1041">
        <v>0</v>
      </c>
      <c r="D1041">
        <v>0</v>
      </c>
      <c r="E1041" t="s">
        <v>212</v>
      </c>
      <c r="F1041" t="s">
        <v>215</v>
      </c>
    </row>
    <row r="1042" spans="1:6" x14ac:dyDescent="0.3">
      <c r="A1042">
        <v>1039</v>
      </c>
      <c r="B1042" t="s">
        <v>219</v>
      </c>
      <c r="C1042">
        <v>0</v>
      </c>
      <c r="D1042">
        <v>0</v>
      </c>
      <c r="E1042" t="s">
        <v>212</v>
      </c>
      <c r="F1042" t="s">
        <v>215</v>
      </c>
    </row>
    <row r="1043" spans="1:6" x14ac:dyDescent="0.3">
      <c r="A1043">
        <v>1040</v>
      </c>
      <c r="B1043" t="s">
        <v>219</v>
      </c>
      <c r="C1043">
        <v>0</v>
      </c>
      <c r="D1043">
        <v>0</v>
      </c>
      <c r="E1043" t="s">
        <v>212</v>
      </c>
      <c r="F1043" t="s">
        <v>215</v>
      </c>
    </row>
    <row r="1044" spans="1:6" x14ac:dyDescent="0.3">
      <c r="A1044">
        <v>1041</v>
      </c>
      <c r="B1044" t="s">
        <v>219</v>
      </c>
      <c r="C1044">
        <v>0</v>
      </c>
      <c r="D1044">
        <v>0</v>
      </c>
      <c r="E1044" t="s">
        <v>212</v>
      </c>
      <c r="F1044" t="s">
        <v>215</v>
      </c>
    </row>
    <row r="1045" spans="1:6" x14ac:dyDescent="0.3">
      <c r="A1045">
        <v>1042</v>
      </c>
      <c r="B1045" t="s">
        <v>219</v>
      </c>
      <c r="C1045">
        <v>0</v>
      </c>
      <c r="D1045">
        <v>0</v>
      </c>
      <c r="E1045" t="s">
        <v>212</v>
      </c>
      <c r="F1045" t="s">
        <v>215</v>
      </c>
    </row>
    <row r="1046" spans="1:6" x14ac:dyDescent="0.3">
      <c r="A1046">
        <v>1043</v>
      </c>
      <c r="B1046" t="s">
        <v>219</v>
      </c>
      <c r="C1046">
        <v>0</v>
      </c>
      <c r="D1046">
        <v>0</v>
      </c>
      <c r="E1046" t="s">
        <v>212</v>
      </c>
      <c r="F1046" t="s">
        <v>215</v>
      </c>
    </row>
    <row r="1047" spans="1:6" x14ac:dyDescent="0.3">
      <c r="A1047">
        <v>1044</v>
      </c>
      <c r="B1047" t="s">
        <v>219</v>
      </c>
      <c r="C1047">
        <v>0</v>
      </c>
      <c r="D1047">
        <v>0</v>
      </c>
      <c r="E1047" t="s">
        <v>212</v>
      </c>
      <c r="F1047" t="s">
        <v>215</v>
      </c>
    </row>
    <row r="1048" spans="1:6" x14ac:dyDescent="0.3">
      <c r="A1048">
        <v>1045</v>
      </c>
      <c r="B1048" t="s">
        <v>219</v>
      </c>
      <c r="C1048">
        <v>0</v>
      </c>
      <c r="D1048">
        <v>0</v>
      </c>
      <c r="E1048" t="s">
        <v>212</v>
      </c>
      <c r="F1048" t="s">
        <v>215</v>
      </c>
    </row>
    <row r="1049" spans="1:6" x14ac:dyDescent="0.3">
      <c r="A1049">
        <v>1046</v>
      </c>
      <c r="B1049" t="s">
        <v>219</v>
      </c>
      <c r="C1049">
        <v>0</v>
      </c>
      <c r="D1049">
        <v>0</v>
      </c>
      <c r="E1049" t="s">
        <v>212</v>
      </c>
      <c r="F1049" t="s">
        <v>215</v>
      </c>
    </row>
    <row r="1050" spans="1:6" x14ac:dyDescent="0.3">
      <c r="A1050">
        <v>1047</v>
      </c>
      <c r="B1050" t="s">
        <v>219</v>
      </c>
      <c r="C1050">
        <v>0</v>
      </c>
      <c r="D1050">
        <v>0</v>
      </c>
      <c r="E1050" t="s">
        <v>212</v>
      </c>
      <c r="F1050" t="s">
        <v>215</v>
      </c>
    </row>
    <row r="1051" spans="1:6" x14ac:dyDescent="0.3">
      <c r="A1051">
        <v>1048</v>
      </c>
      <c r="B1051" t="s">
        <v>219</v>
      </c>
      <c r="C1051">
        <v>0</v>
      </c>
      <c r="D1051">
        <v>0</v>
      </c>
      <c r="E1051" t="s">
        <v>212</v>
      </c>
      <c r="F1051" t="s">
        <v>215</v>
      </c>
    </row>
    <row r="1052" spans="1:6" x14ac:dyDescent="0.3">
      <c r="A1052">
        <v>1049</v>
      </c>
      <c r="B1052" t="s">
        <v>219</v>
      </c>
      <c r="C1052">
        <v>0</v>
      </c>
      <c r="D1052">
        <v>0</v>
      </c>
      <c r="E1052" t="s">
        <v>212</v>
      </c>
      <c r="F1052" t="s">
        <v>215</v>
      </c>
    </row>
    <row r="1053" spans="1:6" x14ac:dyDescent="0.3">
      <c r="A1053">
        <v>1050</v>
      </c>
      <c r="B1053" t="s">
        <v>219</v>
      </c>
      <c r="C1053">
        <v>0</v>
      </c>
      <c r="D1053">
        <v>0</v>
      </c>
      <c r="E1053" t="s">
        <v>212</v>
      </c>
      <c r="F1053" t="s">
        <v>215</v>
      </c>
    </row>
    <row r="1054" spans="1:6" x14ac:dyDescent="0.3">
      <c r="A1054">
        <v>1051</v>
      </c>
      <c r="B1054" t="s">
        <v>219</v>
      </c>
      <c r="C1054">
        <v>0</v>
      </c>
      <c r="D1054">
        <v>0</v>
      </c>
      <c r="E1054" t="s">
        <v>212</v>
      </c>
      <c r="F1054" t="s">
        <v>215</v>
      </c>
    </row>
    <row r="1055" spans="1:6" x14ac:dyDescent="0.3">
      <c r="A1055">
        <v>1052</v>
      </c>
      <c r="B1055" t="s">
        <v>219</v>
      </c>
      <c r="C1055">
        <v>0</v>
      </c>
      <c r="D1055">
        <v>0</v>
      </c>
      <c r="E1055" t="s">
        <v>212</v>
      </c>
      <c r="F1055" t="s">
        <v>215</v>
      </c>
    </row>
    <row r="1056" spans="1:6" x14ac:dyDescent="0.3">
      <c r="A1056">
        <v>1053</v>
      </c>
      <c r="B1056" t="s">
        <v>219</v>
      </c>
      <c r="C1056">
        <v>0</v>
      </c>
      <c r="D1056">
        <v>0</v>
      </c>
      <c r="E1056" t="s">
        <v>212</v>
      </c>
      <c r="F1056" t="s">
        <v>215</v>
      </c>
    </row>
    <row r="1057" spans="1:6" x14ac:dyDescent="0.3">
      <c r="A1057">
        <v>1054</v>
      </c>
      <c r="B1057" t="s">
        <v>219</v>
      </c>
      <c r="C1057">
        <v>0</v>
      </c>
      <c r="D1057">
        <v>0</v>
      </c>
      <c r="E1057" t="s">
        <v>212</v>
      </c>
      <c r="F1057" t="s">
        <v>215</v>
      </c>
    </row>
    <row r="1058" spans="1:6" x14ac:dyDescent="0.3">
      <c r="A1058">
        <v>1055</v>
      </c>
      <c r="B1058" t="s">
        <v>219</v>
      </c>
      <c r="C1058">
        <v>0</v>
      </c>
      <c r="D1058">
        <v>0</v>
      </c>
      <c r="E1058" t="s">
        <v>212</v>
      </c>
      <c r="F1058" t="s">
        <v>215</v>
      </c>
    </row>
    <row r="1059" spans="1:6" x14ac:dyDescent="0.3">
      <c r="A1059">
        <v>1056</v>
      </c>
      <c r="B1059" t="s">
        <v>219</v>
      </c>
      <c r="C1059">
        <v>0</v>
      </c>
      <c r="D1059">
        <v>0</v>
      </c>
      <c r="E1059" t="s">
        <v>212</v>
      </c>
      <c r="F1059" t="s">
        <v>215</v>
      </c>
    </row>
    <row r="1060" spans="1:6" x14ac:dyDescent="0.3">
      <c r="A1060">
        <v>1057</v>
      </c>
      <c r="B1060" t="s">
        <v>219</v>
      </c>
      <c r="C1060">
        <v>0</v>
      </c>
      <c r="D1060">
        <v>0</v>
      </c>
      <c r="E1060" t="s">
        <v>212</v>
      </c>
      <c r="F1060" t="s">
        <v>215</v>
      </c>
    </row>
    <row r="1061" spans="1:6" x14ac:dyDescent="0.3">
      <c r="A1061">
        <v>1058</v>
      </c>
      <c r="B1061" t="s">
        <v>219</v>
      </c>
      <c r="C1061">
        <v>0</v>
      </c>
      <c r="D1061">
        <v>0</v>
      </c>
      <c r="E1061" t="s">
        <v>212</v>
      </c>
      <c r="F1061" t="s">
        <v>215</v>
      </c>
    </row>
    <row r="1062" spans="1:6" x14ac:dyDescent="0.3">
      <c r="A1062">
        <v>1059</v>
      </c>
      <c r="B1062" t="s">
        <v>219</v>
      </c>
      <c r="C1062">
        <v>0</v>
      </c>
      <c r="D1062">
        <v>0</v>
      </c>
      <c r="E1062" t="s">
        <v>212</v>
      </c>
      <c r="F1062" t="s">
        <v>215</v>
      </c>
    </row>
    <row r="1063" spans="1:6" x14ac:dyDescent="0.3">
      <c r="A1063">
        <v>1060</v>
      </c>
      <c r="B1063" t="s">
        <v>219</v>
      </c>
      <c r="C1063">
        <v>0</v>
      </c>
      <c r="D1063">
        <v>0</v>
      </c>
      <c r="E1063" t="s">
        <v>212</v>
      </c>
      <c r="F1063" t="s">
        <v>215</v>
      </c>
    </row>
    <row r="1064" spans="1:6" x14ac:dyDescent="0.3">
      <c r="A1064">
        <v>1061</v>
      </c>
      <c r="B1064" t="s">
        <v>219</v>
      </c>
      <c r="C1064">
        <v>0</v>
      </c>
      <c r="D1064">
        <v>0</v>
      </c>
      <c r="E1064" t="s">
        <v>212</v>
      </c>
      <c r="F1064" t="s">
        <v>215</v>
      </c>
    </row>
    <row r="1065" spans="1:6" x14ac:dyDescent="0.3">
      <c r="A1065">
        <v>1062</v>
      </c>
      <c r="B1065" t="s">
        <v>219</v>
      </c>
      <c r="C1065">
        <v>0</v>
      </c>
      <c r="D1065">
        <v>0</v>
      </c>
      <c r="E1065" t="s">
        <v>212</v>
      </c>
      <c r="F1065" t="s">
        <v>215</v>
      </c>
    </row>
    <row r="1066" spans="1:6" x14ac:dyDescent="0.3">
      <c r="A1066">
        <v>1063</v>
      </c>
      <c r="B1066" t="s">
        <v>219</v>
      </c>
      <c r="C1066">
        <v>0</v>
      </c>
      <c r="D1066">
        <v>0</v>
      </c>
      <c r="E1066" t="s">
        <v>212</v>
      </c>
      <c r="F1066" t="s">
        <v>215</v>
      </c>
    </row>
    <row r="1067" spans="1:6" x14ac:dyDescent="0.3">
      <c r="A1067">
        <v>1064</v>
      </c>
      <c r="B1067" t="s">
        <v>219</v>
      </c>
      <c r="C1067">
        <v>0</v>
      </c>
      <c r="D1067">
        <v>0</v>
      </c>
      <c r="E1067" t="s">
        <v>212</v>
      </c>
      <c r="F1067" t="s">
        <v>215</v>
      </c>
    </row>
    <row r="1068" spans="1:6" x14ac:dyDescent="0.3">
      <c r="A1068">
        <v>1065</v>
      </c>
      <c r="B1068" t="s">
        <v>219</v>
      </c>
      <c r="C1068">
        <v>0</v>
      </c>
      <c r="D1068">
        <v>0</v>
      </c>
      <c r="E1068" t="s">
        <v>212</v>
      </c>
      <c r="F1068" t="s">
        <v>215</v>
      </c>
    </row>
    <row r="1069" spans="1:6" x14ac:dyDescent="0.3">
      <c r="A1069">
        <v>1066</v>
      </c>
      <c r="B1069" t="s">
        <v>219</v>
      </c>
      <c r="C1069">
        <v>0</v>
      </c>
      <c r="D1069">
        <v>0</v>
      </c>
      <c r="E1069" t="s">
        <v>212</v>
      </c>
      <c r="F1069" t="s">
        <v>215</v>
      </c>
    </row>
    <row r="1070" spans="1:6" x14ac:dyDescent="0.3">
      <c r="A1070">
        <v>1067</v>
      </c>
      <c r="B1070" t="s">
        <v>219</v>
      </c>
      <c r="C1070">
        <v>0</v>
      </c>
      <c r="D1070">
        <v>0</v>
      </c>
      <c r="E1070" t="s">
        <v>212</v>
      </c>
      <c r="F1070" t="s">
        <v>215</v>
      </c>
    </row>
    <row r="1071" spans="1:6" x14ac:dyDescent="0.3">
      <c r="A1071">
        <v>1068</v>
      </c>
      <c r="B1071" t="s">
        <v>219</v>
      </c>
      <c r="C1071">
        <v>0</v>
      </c>
      <c r="D1071">
        <v>0</v>
      </c>
      <c r="E1071" t="s">
        <v>212</v>
      </c>
      <c r="F1071" t="s">
        <v>215</v>
      </c>
    </row>
    <row r="1072" spans="1:6" x14ac:dyDescent="0.3">
      <c r="A1072">
        <v>1069</v>
      </c>
      <c r="B1072" t="s">
        <v>219</v>
      </c>
      <c r="C1072">
        <v>0</v>
      </c>
      <c r="D1072">
        <v>0</v>
      </c>
      <c r="E1072" t="s">
        <v>212</v>
      </c>
      <c r="F1072" t="s">
        <v>215</v>
      </c>
    </row>
    <row r="1073" spans="1:6" x14ac:dyDescent="0.3">
      <c r="A1073">
        <v>1070</v>
      </c>
      <c r="B1073" t="s">
        <v>219</v>
      </c>
      <c r="C1073">
        <v>0</v>
      </c>
      <c r="D1073">
        <v>0</v>
      </c>
      <c r="E1073" t="s">
        <v>212</v>
      </c>
      <c r="F1073" t="s">
        <v>215</v>
      </c>
    </row>
    <row r="1074" spans="1:6" x14ac:dyDescent="0.3">
      <c r="A1074">
        <v>1071</v>
      </c>
      <c r="B1074" t="s">
        <v>219</v>
      </c>
      <c r="C1074">
        <v>0</v>
      </c>
      <c r="D1074">
        <v>0</v>
      </c>
      <c r="E1074" t="s">
        <v>212</v>
      </c>
      <c r="F1074" t="s">
        <v>215</v>
      </c>
    </row>
    <row r="1075" spans="1:6" x14ac:dyDescent="0.3">
      <c r="A1075">
        <v>1072</v>
      </c>
      <c r="B1075" t="s">
        <v>219</v>
      </c>
      <c r="C1075">
        <v>0</v>
      </c>
      <c r="D1075">
        <v>0</v>
      </c>
      <c r="E1075" t="s">
        <v>212</v>
      </c>
      <c r="F1075" t="s">
        <v>215</v>
      </c>
    </row>
    <row r="1076" spans="1:6" x14ac:dyDescent="0.3">
      <c r="A1076">
        <v>1073</v>
      </c>
      <c r="B1076" t="s">
        <v>219</v>
      </c>
      <c r="C1076">
        <v>0</v>
      </c>
      <c r="D1076">
        <v>0</v>
      </c>
      <c r="E1076" t="s">
        <v>212</v>
      </c>
      <c r="F1076" t="s">
        <v>215</v>
      </c>
    </row>
    <row r="1077" spans="1:6" x14ac:dyDescent="0.3">
      <c r="A1077">
        <v>1074</v>
      </c>
      <c r="B1077" t="s">
        <v>219</v>
      </c>
      <c r="C1077">
        <v>0</v>
      </c>
      <c r="D1077">
        <v>0</v>
      </c>
      <c r="E1077" t="s">
        <v>212</v>
      </c>
      <c r="F1077" t="s">
        <v>215</v>
      </c>
    </row>
    <row r="1078" spans="1:6" x14ac:dyDescent="0.3">
      <c r="A1078">
        <v>1075</v>
      </c>
      <c r="B1078" t="s">
        <v>219</v>
      </c>
      <c r="C1078">
        <v>0</v>
      </c>
      <c r="D1078">
        <v>0</v>
      </c>
      <c r="E1078" t="s">
        <v>212</v>
      </c>
      <c r="F1078" t="s">
        <v>215</v>
      </c>
    </row>
    <row r="1079" spans="1:6" x14ac:dyDescent="0.3">
      <c r="A1079">
        <v>1076</v>
      </c>
      <c r="B1079" t="s">
        <v>219</v>
      </c>
      <c r="C1079">
        <v>0</v>
      </c>
      <c r="D1079">
        <v>0</v>
      </c>
      <c r="E1079" t="s">
        <v>212</v>
      </c>
      <c r="F1079" t="s">
        <v>215</v>
      </c>
    </row>
    <row r="1080" spans="1:6" x14ac:dyDescent="0.3">
      <c r="A1080">
        <v>1077</v>
      </c>
      <c r="B1080" t="s">
        <v>219</v>
      </c>
      <c r="C1080">
        <v>0</v>
      </c>
      <c r="D1080">
        <v>0</v>
      </c>
      <c r="E1080" t="s">
        <v>212</v>
      </c>
      <c r="F1080" t="s">
        <v>215</v>
      </c>
    </row>
    <row r="1081" spans="1:6" x14ac:dyDescent="0.3">
      <c r="A1081">
        <v>1078</v>
      </c>
      <c r="B1081" t="s">
        <v>219</v>
      </c>
      <c r="C1081">
        <v>0</v>
      </c>
      <c r="D1081">
        <v>0</v>
      </c>
      <c r="E1081" t="s">
        <v>212</v>
      </c>
      <c r="F1081" t="s">
        <v>215</v>
      </c>
    </row>
    <row r="1082" spans="1:6" x14ac:dyDescent="0.3">
      <c r="A1082">
        <v>1079</v>
      </c>
      <c r="B1082" t="s">
        <v>219</v>
      </c>
      <c r="C1082">
        <v>0</v>
      </c>
      <c r="D1082">
        <v>0</v>
      </c>
      <c r="E1082" t="s">
        <v>212</v>
      </c>
      <c r="F1082" t="s">
        <v>215</v>
      </c>
    </row>
    <row r="1083" spans="1:6" x14ac:dyDescent="0.3">
      <c r="A1083">
        <v>1080</v>
      </c>
      <c r="B1083" t="s">
        <v>219</v>
      </c>
      <c r="C1083">
        <v>0</v>
      </c>
      <c r="D1083">
        <v>0</v>
      </c>
      <c r="E1083" t="s">
        <v>212</v>
      </c>
      <c r="F1083" t="s">
        <v>215</v>
      </c>
    </row>
    <row r="1084" spans="1:6" x14ac:dyDescent="0.3">
      <c r="A1084">
        <v>1081</v>
      </c>
      <c r="B1084" t="s">
        <v>219</v>
      </c>
      <c r="C1084">
        <v>0</v>
      </c>
      <c r="D1084">
        <v>0</v>
      </c>
      <c r="E1084" t="s">
        <v>212</v>
      </c>
      <c r="F1084" t="s">
        <v>215</v>
      </c>
    </row>
    <row r="1085" spans="1:6" x14ac:dyDescent="0.3">
      <c r="A1085">
        <v>1082</v>
      </c>
      <c r="B1085" t="s">
        <v>219</v>
      </c>
      <c r="C1085">
        <v>0</v>
      </c>
      <c r="D1085">
        <v>0</v>
      </c>
      <c r="E1085" t="s">
        <v>212</v>
      </c>
      <c r="F1085" t="s">
        <v>215</v>
      </c>
    </row>
    <row r="1086" spans="1:6" x14ac:dyDescent="0.3">
      <c r="A1086">
        <v>1083</v>
      </c>
      <c r="B1086" t="s">
        <v>219</v>
      </c>
      <c r="C1086">
        <v>0</v>
      </c>
      <c r="D1086">
        <v>0</v>
      </c>
      <c r="E1086" t="s">
        <v>212</v>
      </c>
      <c r="F1086" t="s">
        <v>215</v>
      </c>
    </row>
    <row r="1087" spans="1:6" x14ac:dyDescent="0.3">
      <c r="A1087">
        <v>1084</v>
      </c>
      <c r="B1087" t="s">
        <v>219</v>
      </c>
      <c r="C1087">
        <v>0</v>
      </c>
      <c r="D1087">
        <v>0</v>
      </c>
      <c r="E1087" t="s">
        <v>212</v>
      </c>
      <c r="F1087" t="s">
        <v>215</v>
      </c>
    </row>
    <row r="1088" spans="1:6" x14ac:dyDescent="0.3">
      <c r="A1088">
        <v>1085</v>
      </c>
      <c r="B1088" t="s">
        <v>219</v>
      </c>
      <c r="C1088">
        <v>0</v>
      </c>
      <c r="D1088">
        <v>0</v>
      </c>
      <c r="E1088" t="s">
        <v>212</v>
      </c>
      <c r="F1088" t="s">
        <v>215</v>
      </c>
    </row>
    <row r="1089" spans="1:6" x14ac:dyDescent="0.3">
      <c r="A1089">
        <v>1086</v>
      </c>
      <c r="B1089" t="s">
        <v>219</v>
      </c>
      <c r="C1089">
        <v>0</v>
      </c>
      <c r="D1089">
        <v>0</v>
      </c>
      <c r="E1089" t="s">
        <v>212</v>
      </c>
      <c r="F1089" t="s">
        <v>215</v>
      </c>
    </row>
    <row r="1090" spans="1:6" x14ac:dyDescent="0.3">
      <c r="A1090">
        <v>1087</v>
      </c>
      <c r="B1090" t="s">
        <v>219</v>
      </c>
      <c r="C1090">
        <v>0</v>
      </c>
      <c r="D1090">
        <v>0</v>
      </c>
      <c r="E1090" t="s">
        <v>212</v>
      </c>
      <c r="F1090" t="s">
        <v>215</v>
      </c>
    </row>
    <row r="1091" spans="1:6" x14ac:dyDescent="0.3">
      <c r="A1091">
        <v>1088</v>
      </c>
      <c r="B1091" t="s">
        <v>219</v>
      </c>
      <c r="C1091">
        <v>0</v>
      </c>
      <c r="D1091">
        <v>0</v>
      </c>
      <c r="E1091" t="s">
        <v>212</v>
      </c>
      <c r="F1091" t="s">
        <v>215</v>
      </c>
    </row>
    <row r="1092" spans="1:6" x14ac:dyDescent="0.3">
      <c r="A1092">
        <v>1089</v>
      </c>
      <c r="B1092" t="s">
        <v>219</v>
      </c>
      <c r="C1092">
        <v>0</v>
      </c>
      <c r="D1092">
        <v>0</v>
      </c>
      <c r="E1092" t="s">
        <v>212</v>
      </c>
      <c r="F1092" t="s">
        <v>215</v>
      </c>
    </row>
    <row r="1093" spans="1:6" x14ac:dyDescent="0.3">
      <c r="A1093">
        <v>1090</v>
      </c>
      <c r="B1093" t="s">
        <v>219</v>
      </c>
      <c r="C1093">
        <v>0</v>
      </c>
      <c r="D1093">
        <v>0</v>
      </c>
      <c r="E1093" t="s">
        <v>212</v>
      </c>
      <c r="F1093" t="s">
        <v>215</v>
      </c>
    </row>
    <row r="1094" spans="1:6" x14ac:dyDescent="0.3">
      <c r="A1094">
        <v>1091</v>
      </c>
      <c r="B1094" t="s">
        <v>219</v>
      </c>
      <c r="C1094">
        <v>0</v>
      </c>
      <c r="D1094">
        <v>0</v>
      </c>
      <c r="E1094" t="s">
        <v>212</v>
      </c>
      <c r="F1094" t="s">
        <v>215</v>
      </c>
    </row>
    <row r="1095" spans="1:6" x14ac:dyDescent="0.3">
      <c r="A1095">
        <v>1092</v>
      </c>
      <c r="B1095" t="s">
        <v>219</v>
      </c>
      <c r="C1095">
        <v>0</v>
      </c>
      <c r="D1095">
        <v>0</v>
      </c>
      <c r="E1095" t="s">
        <v>212</v>
      </c>
      <c r="F1095" t="s">
        <v>215</v>
      </c>
    </row>
    <row r="1096" spans="1:6" x14ac:dyDescent="0.3">
      <c r="A1096">
        <v>1093</v>
      </c>
      <c r="B1096" t="s">
        <v>219</v>
      </c>
      <c r="C1096">
        <v>0</v>
      </c>
      <c r="D1096">
        <v>0</v>
      </c>
      <c r="E1096" t="s">
        <v>212</v>
      </c>
      <c r="F1096" t="s">
        <v>215</v>
      </c>
    </row>
    <row r="1097" spans="1:6" x14ac:dyDescent="0.3">
      <c r="A1097">
        <v>1094</v>
      </c>
      <c r="B1097" t="s">
        <v>219</v>
      </c>
      <c r="C1097">
        <v>0</v>
      </c>
      <c r="D1097">
        <v>0</v>
      </c>
      <c r="E1097" t="s">
        <v>212</v>
      </c>
      <c r="F1097" t="s">
        <v>215</v>
      </c>
    </row>
    <row r="1098" spans="1:6" x14ac:dyDescent="0.3">
      <c r="A1098">
        <v>1095</v>
      </c>
      <c r="B1098" t="s">
        <v>219</v>
      </c>
      <c r="C1098">
        <v>0</v>
      </c>
      <c r="D1098">
        <v>0</v>
      </c>
      <c r="E1098" t="s">
        <v>212</v>
      </c>
      <c r="F1098" t="s">
        <v>215</v>
      </c>
    </row>
    <row r="1099" spans="1:6" x14ac:dyDescent="0.3">
      <c r="A1099">
        <v>1096</v>
      </c>
      <c r="B1099" t="s">
        <v>219</v>
      </c>
      <c r="C1099">
        <v>0</v>
      </c>
      <c r="D1099">
        <v>0</v>
      </c>
      <c r="E1099" t="s">
        <v>212</v>
      </c>
      <c r="F1099" t="s">
        <v>215</v>
      </c>
    </row>
    <row r="1100" spans="1:6" x14ac:dyDescent="0.3">
      <c r="A1100">
        <v>1097</v>
      </c>
      <c r="B1100" t="s">
        <v>219</v>
      </c>
      <c r="C1100">
        <v>0</v>
      </c>
      <c r="D1100">
        <v>0</v>
      </c>
      <c r="E1100" t="s">
        <v>212</v>
      </c>
      <c r="F1100" t="s">
        <v>215</v>
      </c>
    </row>
    <row r="1101" spans="1:6" x14ac:dyDescent="0.3">
      <c r="A1101">
        <v>1098</v>
      </c>
      <c r="B1101" t="s">
        <v>219</v>
      </c>
      <c r="C1101">
        <v>0</v>
      </c>
      <c r="D1101">
        <v>0</v>
      </c>
      <c r="E1101" t="s">
        <v>212</v>
      </c>
      <c r="F1101" t="s">
        <v>215</v>
      </c>
    </row>
    <row r="1102" spans="1:6" x14ac:dyDescent="0.3">
      <c r="A1102">
        <v>1099</v>
      </c>
      <c r="B1102" t="s">
        <v>219</v>
      </c>
      <c r="C1102">
        <v>0</v>
      </c>
      <c r="D1102">
        <v>0</v>
      </c>
      <c r="E1102" t="s">
        <v>212</v>
      </c>
      <c r="F1102" t="s">
        <v>215</v>
      </c>
    </row>
    <row r="1103" spans="1:6" x14ac:dyDescent="0.3">
      <c r="A1103">
        <v>1100</v>
      </c>
      <c r="B1103" t="s">
        <v>219</v>
      </c>
      <c r="C1103">
        <v>0</v>
      </c>
      <c r="D1103">
        <v>0</v>
      </c>
      <c r="E1103" t="s">
        <v>212</v>
      </c>
      <c r="F1103" t="s">
        <v>215</v>
      </c>
    </row>
    <row r="1104" spans="1:6" x14ac:dyDescent="0.3">
      <c r="A1104">
        <v>1101</v>
      </c>
      <c r="B1104" t="s">
        <v>219</v>
      </c>
      <c r="C1104">
        <v>0</v>
      </c>
      <c r="D1104">
        <v>0</v>
      </c>
      <c r="E1104" t="s">
        <v>212</v>
      </c>
      <c r="F1104" t="s">
        <v>215</v>
      </c>
    </row>
    <row r="1105" spans="1:6" x14ac:dyDescent="0.3">
      <c r="A1105">
        <v>1102</v>
      </c>
      <c r="B1105" t="s">
        <v>219</v>
      </c>
      <c r="C1105">
        <v>0</v>
      </c>
      <c r="D1105">
        <v>0</v>
      </c>
      <c r="E1105" t="s">
        <v>212</v>
      </c>
      <c r="F1105" t="s">
        <v>215</v>
      </c>
    </row>
    <row r="1106" spans="1:6" x14ac:dyDescent="0.3">
      <c r="A1106">
        <v>1103</v>
      </c>
      <c r="B1106" t="s">
        <v>219</v>
      </c>
      <c r="C1106">
        <v>0</v>
      </c>
      <c r="D1106">
        <v>0</v>
      </c>
      <c r="E1106" t="s">
        <v>212</v>
      </c>
      <c r="F1106" t="s">
        <v>215</v>
      </c>
    </row>
    <row r="1107" spans="1:6" x14ac:dyDescent="0.3">
      <c r="A1107">
        <v>1104</v>
      </c>
      <c r="B1107" t="s">
        <v>219</v>
      </c>
      <c r="C1107">
        <v>0</v>
      </c>
      <c r="D1107">
        <v>0</v>
      </c>
      <c r="E1107" t="s">
        <v>212</v>
      </c>
      <c r="F1107" t="s">
        <v>215</v>
      </c>
    </row>
    <row r="1108" spans="1:6" x14ac:dyDescent="0.3">
      <c r="A1108">
        <v>1105</v>
      </c>
      <c r="B1108" t="s">
        <v>219</v>
      </c>
      <c r="C1108">
        <v>0</v>
      </c>
      <c r="D1108">
        <v>0</v>
      </c>
      <c r="E1108" t="s">
        <v>212</v>
      </c>
      <c r="F1108" t="s">
        <v>215</v>
      </c>
    </row>
    <row r="1109" spans="1:6" x14ac:dyDescent="0.3">
      <c r="A1109">
        <v>1106</v>
      </c>
      <c r="B1109" t="s">
        <v>219</v>
      </c>
      <c r="C1109">
        <v>0</v>
      </c>
      <c r="D1109">
        <v>0</v>
      </c>
      <c r="E1109" t="s">
        <v>212</v>
      </c>
      <c r="F1109" t="s">
        <v>215</v>
      </c>
    </row>
    <row r="1110" spans="1:6" x14ac:dyDescent="0.3">
      <c r="A1110">
        <v>1107</v>
      </c>
      <c r="B1110" t="s">
        <v>219</v>
      </c>
      <c r="C1110">
        <v>0</v>
      </c>
      <c r="D1110">
        <v>0</v>
      </c>
      <c r="E1110" t="s">
        <v>212</v>
      </c>
      <c r="F1110" t="s">
        <v>215</v>
      </c>
    </row>
    <row r="1111" spans="1:6" x14ac:dyDescent="0.3">
      <c r="A1111">
        <v>1108</v>
      </c>
      <c r="B1111" t="s">
        <v>219</v>
      </c>
      <c r="C1111">
        <v>0</v>
      </c>
      <c r="D1111">
        <v>0</v>
      </c>
      <c r="E1111" t="s">
        <v>212</v>
      </c>
      <c r="F1111" t="s">
        <v>215</v>
      </c>
    </row>
    <row r="1112" spans="1:6" x14ac:dyDescent="0.3">
      <c r="A1112">
        <v>1109</v>
      </c>
      <c r="B1112" t="s">
        <v>219</v>
      </c>
      <c r="C1112">
        <v>0</v>
      </c>
      <c r="D1112">
        <v>0</v>
      </c>
      <c r="E1112" t="s">
        <v>212</v>
      </c>
      <c r="F1112" t="s">
        <v>215</v>
      </c>
    </row>
    <row r="1113" spans="1:6" x14ac:dyDescent="0.3">
      <c r="A1113">
        <v>1110</v>
      </c>
      <c r="B1113" t="s">
        <v>219</v>
      </c>
      <c r="C1113">
        <v>0</v>
      </c>
      <c r="D1113">
        <v>0</v>
      </c>
      <c r="E1113" t="s">
        <v>212</v>
      </c>
      <c r="F1113" t="s">
        <v>215</v>
      </c>
    </row>
    <row r="1114" spans="1:6" x14ac:dyDescent="0.3">
      <c r="A1114">
        <v>1111</v>
      </c>
      <c r="B1114" t="s">
        <v>219</v>
      </c>
      <c r="C1114">
        <v>0</v>
      </c>
      <c r="D1114">
        <v>0</v>
      </c>
      <c r="E1114" t="s">
        <v>212</v>
      </c>
      <c r="F1114" t="s">
        <v>215</v>
      </c>
    </row>
    <row r="1115" spans="1:6" x14ac:dyDescent="0.3">
      <c r="A1115">
        <v>1112</v>
      </c>
      <c r="B1115" t="s">
        <v>219</v>
      </c>
      <c r="C1115">
        <v>0</v>
      </c>
      <c r="D1115">
        <v>0</v>
      </c>
      <c r="E1115" t="s">
        <v>212</v>
      </c>
      <c r="F1115" t="s">
        <v>215</v>
      </c>
    </row>
    <row r="1116" spans="1:6" x14ac:dyDescent="0.3">
      <c r="A1116">
        <v>1113</v>
      </c>
      <c r="B1116" t="s">
        <v>219</v>
      </c>
      <c r="C1116">
        <v>0</v>
      </c>
      <c r="D1116">
        <v>0</v>
      </c>
      <c r="E1116" t="s">
        <v>212</v>
      </c>
      <c r="F1116" t="s">
        <v>215</v>
      </c>
    </row>
    <row r="1117" spans="1:6" x14ac:dyDescent="0.3">
      <c r="A1117">
        <v>1114</v>
      </c>
      <c r="B1117" t="s">
        <v>219</v>
      </c>
      <c r="C1117">
        <v>0</v>
      </c>
      <c r="D1117">
        <v>0</v>
      </c>
      <c r="E1117" t="s">
        <v>212</v>
      </c>
      <c r="F1117" t="s">
        <v>215</v>
      </c>
    </row>
    <row r="1118" spans="1:6" x14ac:dyDescent="0.3">
      <c r="A1118">
        <v>1115</v>
      </c>
      <c r="B1118" t="s">
        <v>219</v>
      </c>
      <c r="C1118">
        <v>0</v>
      </c>
      <c r="D1118">
        <v>0</v>
      </c>
      <c r="E1118" t="s">
        <v>212</v>
      </c>
      <c r="F1118" t="s">
        <v>215</v>
      </c>
    </row>
    <row r="1119" spans="1:6" x14ac:dyDescent="0.3">
      <c r="A1119">
        <v>1116</v>
      </c>
      <c r="B1119" t="s">
        <v>219</v>
      </c>
      <c r="C1119">
        <v>0</v>
      </c>
      <c r="D1119">
        <v>0</v>
      </c>
      <c r="E1119" t="s">
        <v>212</v>
      </c>
      <c r="F1119" t="s">
        <v>215</v>
      </c>
    </row>
    <row r="1120" spans="1:6" x14ac:dyDescent="0.3">
      <c r="A1120">
        <v>1117</v>
      </c>
      <c r="B1120" t="s">
        <v>219</v>
      </c>
      <c r="C1120">
        <v>0</v>
      </c>
      <c r="D1120">
        <v>0</v>
      </c>
      <c r="E1120" t="s">
        <v>212</v>
      </c>
      <c r="F1120" t="s">
        <v>215</v>
      </c>
    </row>
    <row r="1121" spans="1:6" x14ac:dyDescent="0.3">
      <c r="A1121">
        <v>1118</v>
      </c>
      <c r="B1121" t="s">
        <v>219</v>
      </c>
      <c r="C1121">
        <v>0</v>
      </c>
      <c r="D1121">
        <v>0</v>
      </c>
      <c r="E1121" t="s">
        <v>212</v>
      </c>
      <c r="F1121" t="s">
        <v>215</v>
      </c>
    </row>
    <row r="1122" spans="1:6" x14ac:dyDescent="0.3">
      <c r="A1122">
        <v>1119</v>
      </c>
      <c r="B1122" t="s">
        <v>219</v>
      </c>
      <c r="C1122">
        <v>0</v>
      </c>
      <c r="D1122">
        <v>0</v>
      </c>
      <c r="E1122" t="s">
        <v>212</v>
      </c>
      <c r="F1122" t="s">
        <v>215</v>
      </c>
    </row>
    <row r="1123" spans="1:6" x14ac:dyDescent="0.3">
      <c r="A1123">
        <v>1120</v>
      </c>
      <c r="B1123" t="s">
        <v>219</v>
      </c>
      <c r="C1123">
        <v>0</v>
      </c>
      <c r="D1123">
        <v>0</v>
      </c>
      <c r="E1123" t="s">
        <v>212</v>
      </c>
      <c r="F1123" t="s">
        <v>215</v>
      </c>
    </row>
    <row r="1124" spans="1:6" x14ac:dyDescent="0.3">
      <c r="A1124">
        <v>1121</v>
      </c>
      <c r="B1124" t="s">
        <v>219</v>
      </c>
      <c r="C1124">
        <v>0</v>
      </c>
      <c r="D1124">
        <v>0</v>
      </c>
      <c r="E1124" t="s">
        <v>212</v>
      </c>
      <c r="F1124" t="s">
        <v>215</v>
      </c>
    </row>
    <row r="1125" spans="1:6" x14ac:dyDescent="0.3">
      <c r="A1125">
        <v>1122</v>
      </c>
      <c r="B1125" t="s">
        <v>219</v>
      </c>
      <c r="C1125">
        <v>0</v>
      </c>
      <c r="D1125">
        <v>0</v>
      </c>
      <c r="E1125" t="s">
        <v>212</v>
      </c>
      <c r="F1125" t="s">
        <v>215</v>
      </c>
    </row>
    <row r="1126" spans="1:6" x14ac:dyDescent="0.3">
      <c r="A1126">
        <v>1123</v>
      </c>
      <c r="B1126" t="s">
        <v>219</v>
      </c>
      <c r="C1126">
        <v>0</v>
      </c>
      <c r="D1126">
        <v>0</v>
      </c>
      <c r="E1126" t="s">
        <v>212</v>
      </c>
      <c r="F1126" t="s">
        <v>215</v>
      </c>
    </row>
    <row r="1127" spans="1:6" x14ac:dyDescent="0.3">
      <c r="A1127">
        <v>1124</v>
      </c>
      <c r="B1127" t="s">
        <v>219</v>
      </c>
      <c r="C1127">
        <v>0</v>
      </c>
      <c r="D1127">
        <v>0</v>
      </c>
      <c r="E1127" t="s">
        <v>212</v>
      </c>
      <c r="F1127" t="s">
        <v>215</v>
      </c>
    </row>
    <row r="1128" spans="1:6" x14ac:dyDescent="0.3">
      <c r="A1128">
        <v>1125</v>
      </c>
      <c r="B1128" t="s">
        <v>219</v>
      </c>
      <c r="C1128">
        <v>0</v>
      </c>
      <c r="D1128">
        <v>0</v>
      </c>
      <c r="E1128" t="s">
        <v>212</v>
      </c>
      <c r="F1128" t="s">
        <v>215</v>
      </c>
    </row>
    <row r="1129" spans="1:6" x14ac:dyDescent="0.3">
      <c r="A1129">
        <v>1126</v>
      </c>
      <c r="B1129" t="s">
        <v>219</v>
      </c>
      <c r="C1129">
        <v>0</v>
      </c>
      <c r="D1129">
        <v>0</v>
      </c>
      <c r="E1129" t="s">
        <v>212</v>
      </c>
      <c r="F1129" t="s">
        <v>215</v>
      </c>
    </row>
    <row r="1130" spans="1:6" x14ac:dyDescent="0.3">
      <c r="A1130">
        <v>1127</v>
      </c>
      <c r="B1130" t="s">
        <v>219</v>
      </c>
      <c r="C1130">
        <v>0</v>
      </c>
      <c r="D1130">
        <v>0</v>
      </c>
      <c r="E1130" t="s">
        <v>212</v>
      </c>
      <c r="F1130" t="s">
        <v>215</v>
      </c>
    </row>
    <row r="1131" spans="1:6" x14ac:dyDescent="0.3">
      <c r="A1131">
        <v>1128</v>
      </c>
      <c r="B1131" t="s">
        <v>219</v>
      </c>
      <c r="C1131">
        <v>0</v>
      </c>
      <c r="D1131">
        <v>0</v>
      </c>
      <c r="E1131" t="s">
        <v>212</v>
      </c>
      <c r="F1131" t="s">
        <v>215</v>
      </c>
    </row>
    <row r="1132" spans="1:6" x14ac:dyDescent="0.3">
      <c r="A1132">
        <v>1129</v>
      </c>
      <c r="B1132" t="s">
        <v>219</v>
      </c>
      <c r="C1132">
        <v>0</v>
      </c>
      <c r="D1132">
        <v>0</v>
      </c>
      <c r="E1132" t="s">
        <v>212</v>
      </c>
      <c r="F1132" t="s">
        <v>215</v>
      </c>
    </row>
    <row r="1133" spans="1:6" x14ac:dyDescent="0.3">
      <c r="A1133">
        <v>1130</v>
      </c>
      <c r="B1133" t="s">
        <v>219</v>
      </c>
      <c r="C1133">
        <v>0</v>
      </c>
      <c r="D1133">
        <v>0</v>
      </c>
      <c r="E1133" t="s">
        <v>212</v>
      </c>
      <c r="F1133" t="s">
        <v>215</v>
      </c>
    </row>
    <row r="1134" spans="1:6" x14ac:dyDescent="0.3">
      <c r="A1134">
        <v>1131</v>
      </c>
      <c r="B1134" t="s">
        <v>219</v>
      </c>
      <c r="C1134">
        <v>0</v>
      </c>
      <c r="D1134">
        <v>0</v>
      </c>
      <c r="E1134" t="s">
        <v>212</v>
      </c>
      <c r="F1134" t="s">
        <v>215</v>
      </c>
    </row>
    <row r="1135" spans="1:6" x14ac:dyDescent="0.3">
      <c r="A1135">
        <v>1132</v>
      </c>
      <c r="B1135" t="s">
        <v>219</v>
      </c>
      <c r="C1135">
        <v>0</v>
      </c>
      <c r="D1135">
        <v>0</v>
      </c>
      <c r="E1135" t="s">
        <v>212</v>
      </c>
      <c r="F1135" t="s">
        <v>215</v>
      </c>
    </row>
    <row r="1136" spans="1:6" x14ac:dyDescent="0.3">
      <c r="A1136">
        <v>1133</v>
      </c>
      <c r="B1136" t="s">
        <v>219</v>
      </c>
      <c r="C1136">
        <v>0</v>
      </c>
      <c r="D1136">
        <v>0</v>
      </c>
      <c r="E1136" t="s">
        <v>212</v>
      </c>
      <c r="F1136" t="s">
        <v>215</v>
      </c>
    </row>
    <row r="1137" spans="1:6" x14ac:dyDescent="0.3">
      <c r="A1137">
        <v>1134</v>
      </c>
      <c r="B1137" t="s">
        <v>219</v>
      </c>
      <c r="C1137">
        <v>0</v>
      </c>
      <c r="D1137">
        <v>0</v>
      </c>
      <c r="E1137" t="s">
        <v>212</v>
      </c>
      <c r="F1137" t="s">
        <v>215</v>
      </c>
    </row>
    <row r="1138" spans="1:6" x14ac:dyDescent="0.3">
      <c r="A1138">
        <v>1135</v>
      </c>
      <c r="B1138" t="s">
        <v>219</v>
      </c>
      <c r="C1138">
        <v>0</v>
      </c>
      <c r="D1138">
        <v>0</v>
      </c>
      <c r="E1138" t="s">
        <v>212</v>
      </c>
      <c r="F1138" t="s">
        <v>215</v>
      </c>
    </row>
    <row r="1139" spans="1:6" x14ac:dyDescent="0.3">
      <c r="A1139">
        <v>1136</v>
      </c>
      <c r="B1139" t="s">
        <v>219</v>
      </c>
      <c r="C1139">
        <v>0</v>
      </c>
      <c r="D1139">
        <v>0</v>
      </c>
      <c r="E1139" t="s">
        <v>212</v>
      </c>
      <c r="F1139" t="s">
        <v>215</v>
      </c>
    </row>
    <row r="1140" spans="1:6" x14ac:dyDescent="0.3">
      <c r="A1140">
        <v>1137</v>
      </c>
      <c r="B1140" t="s">
        <v>219</v>
      </c>
      <c r="C1140">
        <v>0</v>
      </c>
      <c r="D1140">
        <v>0</v>
      </c>
      <c r="E1140" t="s">
        <v>212</v>
      </c>
      <c r="F1140" t="s">
        <v>215</v>
      </c>
    </row>
    <row r="1141" spans="1:6" x14ac:dyDescent="0.3">
      <c r="A1141">
        <v>1138</v>
      </c>
      <c r="B1141" t="s">
        <v>219</v>
      </c>
      <c r="C1141">
        <v>0</v>
      </c>
      <c r="D1141">
        <v>0</v>
      </c>
      <c r="E1141" t="s">
        <v>212</v>
      </c>
      <c r="F1141" t="s">
        <v>215</v>
      </c>
    </row>
    <row r="1142" spans="1:6" x14ac:dyDescent="0.3">
      <c r="A1142">
        <v>1139</v>
      </c>
      <c r="B1142" t="s">
        <v>219</v>
      </c>
      <c r="C1142">
        <v>0</v>
      </c>
      <c r="D1142">
        <v>0</v>
      </c>
      <c r="E1142" t="s">
        <v>212</v>
      </c>
      <c r="F1142" t="s">
        <v>215</v>
      </c>
    </row>
    <row r="1143" spans="1:6" x14ac:dyDescent="0.3">
      <c r="A1143">
        <v>1140</v>
      </c>
      <c r="B1143" t="s">
        <v>219</v>
      </c>
      <c r="C1143">
        <v>0</v>
      </c>
      <c r="D1143">
        <v>0</v>
      </c>
      <c r="E1143" t="s">
        <v>212</v>
      </c>
      <c r="F1143" t="s">
        <v>215</v>
      </c>
    </row>
    <row r="1144" spans="1:6" x14ac:dyDescent="0.3">
      <c r="A1144">
        <v>1141</v>
      </c>
      <c r="B1144" t="s">
        <v>219</v>
      </c>
      <c r="C1144">
        <v>0</v>
      </c>
      <c r="D1144">
        <v>0</v>
      </c>
      <c r="E1144" t="s">
        <v>212</v>
      </c>
      <c r="F1144" t="s">
        <v>215</v>
      </c>
    </row>
    <row r="1145" spans="1:6" x14ac:dyDescent="0.3">
      <c r="A1145">
        <v>1142</v>
      </c>
      <c r="B1145" t="s">
        <v>219</v>
      </c>
      <c r="C1145">
        <v>0</v>
      </c>
      <c r="D1145">
        <v>0</v>
      </c>
      <c r="E1145" t="s">
        <v>212</v>
      </c>
      <c r="F1145" t="s">
        <v>215</v>
      </c>
    </row>
    <row r="1146" spans="1:6" x14ac:dyDescent="0.3">
      <c r="A1146">
        <v>1143</v>
      </c>
      <c r="B1146" t="s">
        <v>219</v>
      </c>
      <c r="C1146">
        <v>0</v>
      </c>
      <c r="D1146">
        <v>0</v>
      </c>
      <c r="E1146" t="s">
        <v>212</v>
      </c>
      <c r="F1146" t="s">
        <v>215</v>
      </c>
    </row>
    <row r="1147" spans="1:6" x14ac:dyDescent="0.3">
      <c r="A1147">
        <v>1144</v>
      </c>
      <c r="B1147" t="s">
        <v>219</v>
      </c>
      <c r="C1147">
        <v>0</v>
      </c>
      <c r="D1147">
        <v>0</v>
      </c>
      <c r="E1147" t="s">
        <v>212</v>
      </c>
      <c r="F1147" t="s">
        <v>215</v>
      </c>
    </row>
    <row r="1148" spans="1:6" x14ac:dyDescent="0.3">
      <c r="A1148">
        <v>1145</v>
      </c>
      <c r="B1148" t="s">
        <v>219</v>
      </c>
      <c r="C1148">
        <v>0</v>
      </c>
      <c r="D1148">
        <v>0</v>
      </c>
      <c r="E1148" t="s">
        <v>212</v>
      </c>
      <c r="F1148" t="s">
        <v>215</v>
      </c>
    </row>
    <row r="1149" spans="1:6" x14ac:dyDescent="0.3">
      <c r="A1149">
        <v>1146</v>
      </c>
      <c r="B1149" t="s">
        <v>219</v>
      </c>
      <c r="C1149">
        <v>0</v>
      </c>
      <c r="D1149">
        <v>0</v>
      </c>
      <c r="E1149" t="s">
        <v>212</v>
      </c>
      <c r="F1149" t="s">
        <v>215</v>
      </c>
    </row>
    <row r="1150" spans="1:6" x14ac:dyDescent="0.3">
      <c r="A1150">
        <v>1147</v>
      </c>
      <c r="B1150" t="s">
        <v>219</v>
      </c>
      <c r="C1150">
        <v>0</v>
      </c>
      <c r="D1150">
        <v>0</v>
      </c>
      <c r="E1150" t="s">
        <v>212</v>
      </c>
      <c r="F1150" t="s">
        <v>215</v>
      </c>
    </row>
    <row r="1151" spans="1:6" x14ac:dyDescent="0.3">
      <c r="A1151">
        <v>1148</v>
      </c>
      <c r="B1151" t="s">
        <v>219</v>
      </c>
      <c r="C1151">
        <v>0</v>
      </c>
      <c r="D1151">
        <v>0</v>
      </c>
      <c r="E1151" t="s">
        <v>212</v>
      </c>
      <c r="F1151" t="s">
        <v>215</v>
      </c>
    </row>
    <row r="1152" spans="1:6" x14ac:dyDescent="0.3">
      <c r="A1152">
        <v>1149</v>
      </c>
      <c r="B1152" t="s">
        <v>219</v>
      </c>
      <c r="C1152">
        <v>0</v>
      </c>
      <c r="D1152">
        <v>0</v>
      </c>
      <c r="E1152" t="s">
        <v>212</v>
      </c>
      <c r="F1152" t="s">
        <v>215</v>
      </c>
    </row>
    <row r="1153" spans="1:6" x14ac:dyDescent="0.3">
      <c r="A1153">
        <v>1150</v>
      </c>
      <c r="B1153" t="s">
        <v>219</v>
      </c>
      <c r="C1153">
        <v>0</v>
      </c>
      <c r="D1153">
        <v>0</v>
      </c>
      <c r="E1153" t="s">
        <v>212</v>
      </c>
      <c r="F1153" t="s">
        <v>215</v>
      </c>
    </row>
    <row r="1154" spans="1:6" x14ac:dyDescent="0.3">
      <c r="A1154">
        <v>1151</v>
      </c>
      <c r="B1154" t="s">
        <v>219</v>
      </c>
      <c r="C1154">
        <v>0</v>
      </c>
      <c r="D1154">
        <v>0</v>
      </c>
      <c r="E1154" t="s">
        <v>212</v>
      </c>
      <c r="F1154" t="s">
        <v>215</v>
      </c>
    </row>
    <row r="1155" spans="1:6" x14ac:dyDescent="0.3">
      <c r="A1155">
        <v>1152</v>
      </c>
      <c r="B1155" t="s">
        <v>219</v>
      </c>
      <c r="C1155">
        <v>0</v>
      </c>
      <c r="D1155">
        <v>0</v>
      </c>
      <c r="E1155" t="s">
        <v>212</v>
      </c>
      <c r="F1155" t="s">
        <v>215</v>
      </c>
    </row>
    <row r="1156" spans="1:6" x14ac:dyDescent="0.3">
      <c r="A1156">
        <v>1153</v>
      </c>
      <c r="B1156" t="s">
        <v>219</v>
      </c>
      <c r="C1156">
        <v>0</v>
      </c>
      <c r="D1156">
        <v>0</v>
      </c>
      <c r="E1156" t="s">
        <v>212</v>
      </c>
      <c r="F1156" t="s">
        <v>215</v>
      </c>
    </row>
    <row r="1157" spans="1:6" x14ac:dyDescent="0.3">
      <c r="A1157">
        <v>1154</v>
      </c>
      <c r="B1157" t="s">
        <v>219</v>
      </c>
      <c r="C1157">
        <v>0</v>
      </c>
      <c r="D1157">
        <v>0</v>
      </c>
      <c r="E1157" t="s">
        <v>212</v>
      </c>
      <c r="F1157" t="s">
        <v>215</v>
      </c>
    </row>
    <row r="1158" spans="1:6" x14ac:dyDescent="0.3">
      <c r="A1158">
        <v>1155</v>
      </c>
      <c r="B1158" t="s">
        <v>219</v>
      </c>
      <c r="C1158">
        <v>0</v>
      </c>
      <c r="D1158">
        <v>0</v>
      </c>
      <c r="E1158" t="s">
        <v>212</v>
      </c>
      <c r="F1158" t="s">
        <v>215</v>
      </c>
    </row>
    <row r="1159" spans="1:6" x14ac:dyDescent="0.3">
      <c r="A1159">
        <v>1156</v>
      </c>
      <c r="B1159" t="s">
        <v>219</v>
      </c>
      <c r="C1159">
        <v>0</v>
      </c>
      <c r="D1159">
        <v>0</v>
      </c>
      <c r="E1159" t="s">
        <v>212</v>
      </c>
      <c r="F1159" t="s">
        <v>215</v>
      </c>
    </row>
    <row r="1160" spans="1:6" x14ac:dyDescent="0.3">
      <c r="A1160">
        <v>1157</v>
      </c>
      <c r="B1160" t="s">
        <v>219</v>
      </c>
      <c r="C1160">
        <v>0</v>
      </c>
      <c r="D1160">
        <v>0</v>
      </c>
      <c r="E1160" t="s">
        <v>212</v>
      </c>
      <c r="F1160" t="s">
        <v>215</v>
      </c>
    </row>
    <row r="1161" spans="1:6" x14ac:dyDescent="0.3">
      <c r="A1161">
        <v>1158</v>
      </c>
      <c r="B1161" t="s">
        <v>219</v>
      </c>
      <c r="C1161">
        <v>0</v>
      </c>
      <c r="D1161">
        <v>0</v>
      </c>
      <c r="E1161" t="s">
        <v>212</v>
      </c>
      <c r="F1161" t="s">
        <v>215</v>
      </c>
    </row>
    <row r="1162" spans="1:6" x14ac:dyDescent="0.3">
      <c r="A1162">
        <v>1159</v>
      </c>
      <c r="B1162" t="s">
        <v>219</v>
      </c>
      <c r="C1162">
        <v>0</v>
      </c>
      <c r="D1162">
        <v>0</v>
      </c>
      <c r="E1162" t="s">
        <v>212</v>
      </c>
      <c r="F1162" t="s">
        <v>215</v>
      </c>
    </row>
    <row r="1163" spans="1:6" x14ac:dyDescent="0.3">
      <c r="A1163">
        <v>1160</v>
      </c>
      <c r="B1163" t="s">
        <v>219</v>
      </c>
      <c r="C1163">
        <v>0</v>
      </c>
      <c r="D1163">
        <v>0</v>
      </c>
      <c r="E1163" t="s">
        <v>212</v>
      </c>
      <c r="F1163" t="s">
        <v>215</v>
      </c>
    </row>
    <row r="1164" spans="1:6" x14ac:dyDescent="0.3">
      <c r="A1164">
        <v>1161</v>
      </c>
      <c r="B1164" t="s">
        <v>219</v>
      </c>
      <c r="C1164">
        <v>0</v>
      </c>
      <c r="D1164">
        <v>0</v>
      </c>
      <c r="E1164" t="s">
        <v>212</v>
      </c>
      <c r="F1164" t="s">
        <v>215</v>
      </c>
    </row>
    <row r="1165" spans="1:6" x14ac:dyDescent="0.3">
      <c r="A1165">
        <v>1162</v>
      </c>
      <c r="B1165" t="s">
        <v>219</v>
      </c>
      <c r="C1165">
        <v>0</v>
      </c>
      <c r="D1165">
        <v>0</v>
      </c>
      <c r="E1165" t="s">
        <v>212</v>
      </c>
      <c r="F1165" t="s">
        <v>215</v>
      </c>
    </row>
    <row r="1166" spans="1:6" x14ac:dyDescent="0.3">
      <c r="A1166">
        <v>1163</v>
      </c>
      <c r="B1166" t="s">
        <v>219</v>
      </c>
      <c r="C1166">
        <v>0</v>
      </c>
      <c r="D1166">
        <v>0</v>
      </c>
      <c r="E1166" t="s">
        <v>212</v>
      </c>
      <c r="F1166" t="s">
        <v>215</v>
      </c>
    </row>
    <row r="1167" spans="1:6" x14ac:dyDescent="0.3">
      <c r="A1167">
        <v>1164</v>
      </c>
      <c r="B1167" t="s">
        <v>219</v>
      </c>
      <c r="C1167">
        <v>0</v>
      </c>
      <c r="D1167">
        <v>0</v>
      </c>
      <c r="E1167" t="s">
        <v>212</v>
      </c>
      <c r="F1167" t="s">
        <v>215</v>
      </c>
    </row>
    <row r="1168" spans="1:6" x14ac:dyDescent="0.3">
      <c r="A1168">
        <v>1165</v>
      </c>
      <c r="B1168" t="s">
        <v>219</v>
      </c>
      <c r="C1168">
        <v>0</v>
      </c>
      <c r="D1168">
        <v>0</v>
      </c>
      <c r="E1168" t="s">
        <v>212</v>
      </c>
      <c r="F1168" t="s">
        <v>215</v>
      </c>
    </row>
    <row r="1169" spans="1:6" x14ac:dyDescent="0.3">
      <c r="A1169">
        <v>1166</v>
      </c>
      <c r="B1169" t="s">
        <v>219</v>
      </c>
      <c r="C1169">
        <v>0</v>
      </c>
      <c r="D1169">
        <v>0</v>
      </c>
      <c r="E1169" t="s">
        <v>212</v>
      </c>
      <c r="F1169" t="s">
        <v>215</v>
      </c>
    </row>
    <row r="1170" spans="1:6" x14ac:dyDescent="0.3">
      <c r="A1170">
        <v>1167</v>
      </c>
      <c r="B1170" t="s">
        <v>219</v>
      </c>
      <c r="C1170">
        <v>0</v>
      </c>
      <c r="D1170">
        <v>0</v>
      </c>
      <c r="E1170" t="s">
        <v>212</v>
      </c>
      <c r="F1170" t="s">
        <v>215</v>
      </c>
    </row>
    <row r="1171" spans="1:6" x14ac:dyDescent="0.3">
      <c r="A1171">
        <v>1168</v>
      </c>
      <c r="B1171" t="s">
        <v>219</v>
      </c>
      <c r="C1171">
        <v>0</v>
      </c>
      <c r="D1171">
        <v>0</v>
      </c>
      <c r="E1171" t="s">
        <v>212</v>
      </c>
      <c r="F1171" t="s">
        <v>215</v>
      </c>
    </row>
    <row r="1172" spans="1:6" x14ac:dyDescent="0.3">
      <c r="A1172">
        <v>1169</v>
      </c>
      <c r="B1172" t="s">
        <v>219</v>
      </c>
      <c r="C1172">
        <v>0</v>
      </c>
      <c r="D1172">
        <v>0</v>
      </c>
      <c r="E1172" t="s">
        <v>212</v>
      </c>
      <c r="F1172" t="s">
        <v>215</v>
      </c>
    </row>
    <row r="1173" spans="1:6" x14ac:dyDescent="0.3">
      <c r="A1173">
        <v>1170</v>
      </c>
      <c r="B1173" t="s">
        <v>219</v>
      </c>
      <c r="C1173">
        <v>0</v>
      </c>
      <c r="D1173">
        <v>0</v>
      </c>
      <c r="E1173" t="s">
        <v>212</v>
      </c>
      <c r="F1173" t="s">
        <v>215</v>
      </c>
    </row>
    <row r="1174" spans="1:6" x14ac:dyDescent="0.3">
      <c r="A1174">
        <v>1171</v>
      </c>
      <c r="B1174" t="s">
        <v>219</v>
      </c>
      <c r="C1174">
        <v>0</v>
      </c>
      <c r="D1174">
        <v>0</v>
      </c>
      <c r="E1174" t="s">
        <v>212</v>
      </c>
      <c r="F1174" t="s">
        <v>215</v>
      </c>
    </row>
    <row r="1175" spans="1:6" x14ac:dyDescent="0.3">
      <c r="A1175">
        <v>1172</v>
      </c>
      <c r="B1175" t="s">
        <v>219</v>
      </c>
      <c r="C1175">
        <v>0</v>
      </c>
      <c r="D1175">
        <v>0</v>
      </c>
      <c r="E1175" t="s">
        <v>212</v>
      </c>
      <c r="F1175" t="s">
        <v>215</v>
      </c>
    </row>
    <row r="1176" spans="1:6" x14ac:dyDescent="0.3">
      <c r="A1176">
        <v>1173</v>
      </c>
      <c r="B1176" t="s">
        <v>219</v>
      </c>
      <c r="C1176">
        <v>0</v>
      </c>
      <c r="D1176">
        <v>0</v>
      </c>
      <c r="E1176" t="s">
        <v>212</v>
      </c>
      <c r="F1176" t="s">
        <v>215</v>
      </c>
    </row>
    <row r="1177" spans="1:6" x14ac:dyDescent="0.3">
      <c r="A1177">
        <v>1174</v>
      </c>
      <c r="B1177" t="s">
        <v>219</v>
      </c>
      <c r="C1177">
        <v>0</v>
      </c>
      <c r="D1177">
        <v>0</v>
      </c>
      <c r="E1177" t="s">
        <v>212</v>
      </c>
      <c r="F1177" t="s">
        <v>215</v>
      </c>
    </row>
    <row r="1178" spans="1:6" x14ac:dyDescent="0.3">
      <c r="A1178">
        <v>1175</v>
      </c>
      <c r="B1178" t="s">
        <v>219</v>
      </c>
      <c r="C1178">
        <v>0</v>
      </c>
      <c r="D1178">
        <v>0</v>
      </c>
      <c r="E1178" t="s">
        <v>212</v>
      </c>
      <c r="F1178" t="s">
        <v>215</v>
      </c>
    </row>
    <row r="1179" spans="1:6" x14ac:dyDescent="0.3">
      <c r="A1179">
        <v>1176</v>
      </c>
      <c r="B1179" t="s">
        <v>219</v>
      </c>
      <c r="C1179">
        <v>0</v>
      </c>
      <c r="D1179">
        <v>0</v>
      </c>
      <c r="E1179" t="s">
        <v>212</v>
      </c>
      <c r="F1179" t="s">
        <v>215</v>
      </c>
    </row>
    <row r="1180" spans="1:6" x14ac:dyDescent="0.3">
      <c r="A1180">
        <v>1177</v>
      </c>
      <c r="B1180" t="s">
        <v>219</v>
      </c>
      <c r="C1180">
        <v>0</v>
      </c>
      <c r="D1180">
        <v>0</v>
      </c>
      <c r="E1180" t="s">
        <v>212</v>
      </c>
      <c r="F1180" t="s">
        <v>215</v>
      </c>
    </row>
    <row r="1181" spans="1:6" x14ac:dyDescent="0.3">
      <c r="A1181">
        <v>1178</v>
      </c>
      <c r="B1181" t="s">
        <v>219</v>
      </c>
      <c r="C1181">
        <v>0</v>
      </c>
      <c r="D1181">
        <v>0</v>
      </c>
      <c r="E1181" t="s">
        <v>212</v>
      </c>
      <c r="F1181" t="s">
        <v>215</v>
      </c>
    </row>
    <row r="1182" spans="1:6" x14ac:dyDescent="0.3">
      <c r="A1182">
        <v>1179</v>
      </c>
      <c r="B1182" t="s">
        <v>219</v>
      </c>
      <c r="C1182">
        <v>0</v>
      </c>
      <c r="D1182">
        <v>0</v>
      </c>
      <c r="E1182" t="s">
        <v>212</v>
      </c>
      <c r="F1182" t="s">
        <v>215</v>
      </c>
    </row>
    <row r="1183" spans="1:6" x14ac:dyDescent="0.3">
      <c r="A1183">
        <v>1180</v>
      </c>
      <c r="B1183" t="s">
        <v>219</v>
      </c>
      <c r="C1183">
        <v>0</v>
      </c>
      <c r="D1183">
        <v>0</v>
      </c>
      <c r="E1183" t="s">
        <v>212</v>
      </c>
      <c r="F1183" t="s">
        <v>215</v>
      </c>
    </row>
    <row r="1184" spans="1:6" x14ac:dyDescent="0.3">
      <c r="A1184">
        <v>1181</v>
      </c>
      <c r="B1184" t="s">
        <v>219</v>
      </c>
      <c r="C1184">
        <v>0</v>
      </c>
      <c r="D1184">
        <v>0</v>
      </c>
      <c r="E1184" t="s">
        <v>212</v>
      </c>
      <c r="F1184" t="s">
        <v>215</v>
      </c>
    </row>
    <row r="1185" spans="1:6" x14ac:dyDescent="0.3">
      <c r="A1185">
        <v>1182</v>
      </c>
      <c r="B1185" t="s">
        <v>219</v>
      </c>
      <c r="C1185">
        <v>0</v>
      </c>
      <c r="D1185">
        <v>0</v>
      </c>
      <c r="E1185" t="s">
        <v>212</v>
      </c>
      <c r="F1185" t="s">
        <v>215</v>
      </c>
    </row>
    <row r="1186" spans="1:6" x14ac:dyDescent="0.3">
      <c r="A1186">
        <v>1183</v>
      </c>
      <c r="B1186" t="s">
        <v>219</v>
      </c>
      <c r="C1186">
        <v>0</v>
      </c>
      <c r="D1186">
        <v>0</v>
      </c>
      <c r="E1186" t="s">
        <v>212</v>
      </c>
      <c r="F1186" t="s">
        <v>215</v>
      </c>
    </row>
    <row r="1187" spans="1:6" x14ac:dyDescent="0.3">
      <c r="A1187">
        <v>1184</v>
      </c>
      <c r="B1187" t="s">
        <v>219</v>
      </c>
      <c r="C1187">
        <v>0</v>
      </c>
      <c r="D1187">
        <v>0</v>
      </c>
      <c r="E1187" t="s">
        <v>212</v>
      </c>
      <c r="F1187" t="s">
        <v>215</v>
      </c>
    </row>
    <row r="1188" spans="1:6" x14ac:dyDescent="0.3">
      <c r="A1188">
        <v>1185</v>
      </c>
      <c r="B1188" t="s">
        <v>219</v>
      </c>
      <c r="C1188">
        <v>0</v>
      </c>
      <c r="D1188">
        <v>0</v>
      </c>
      <c r="E1188" t="s">
        <v>212</v>
      </c>
      <c r="F1188" t="s">
        <v>215</v>
      </c>
    </row>
    <row r="1189" spans="1:6" x14ac:dyDescent="0.3">
      <c r="A1189">
        <v>1186</v>
      </c>
      <c r="B1189" t="s">
        <v>219</v>
      </c>
      <c r="C1189">
        <v>0</v>
      </c>
      <c r="D1189">
        <v>0</v>
      </c>
      <c r="E1189" t="s">
        <v>212</v>
      </c>
      <c r="F1189" t="s">
        <v>215</v>
      </c>
    </row>
    <row r="1190" spans="1:6" x14ac:dyDescent="0.3">
      <c r="A1190">
        <v>1187</v>
      </c>
      <c r="B1190" t="s">
        <v>219</v>
      </c>
      <c r="C1190">
        <v>0</v>
      </c>
      <c r="D1190">
        <v>0</v>
      </c>
      <c r="E1190" t="s">
        <v>212</v>
      </c>
      <c r="F1190" t="s">
        <v>215</v>
      </c>
    </row>
    <row r="1191" spans="1:6" x14ac:dyDescent="0.3">
      <c r="A1191">
        <v>1188</v>
      </c>
      <c r="B1191" t="s">
        <v>219</v>
      </c>
      <c r="C1191">
        <v>0</v>
      </c>
      <c r="D1191">
        <v>0</v>
      </c>
      <c r="E1191" t="s">
        <v>212</v>
      </c>
      <c r="F1191" t="s">
        <v>215</v>
      </c>
    </row>
    <row r="1192" spans="1:6" x14ac:dyDescent="0.3">
      <c r="A1192">
        <v>1189</v>
      </c>
      <c r="B1192" t="s">
        <v>219</v>
      </c>
      <c r="C1192">
        <v>0</v>
      </c>
      <c r="D1192">
        <v>0</v>
      </c>
      <c r="E1192" t="s">
        <v>212</v>
      </c>
      <c r="F1192" t="s">
        <v>215</v>
      </c>
    </row>
    <row r="1193" spans="1:6" x14ac:dyDescent="0.3">
      <c r="A1193">
        <v>1190</v>
      </c>
      <c r="B1193" t="s">
        <v>219</v>
      </c>
      <c r="C1193">
        <v>0</v>
      </c>
      <c r="D1193">
        <v>0</v>
      </c>
      <c r="E1193" t="s">
        <v>212</v>
      </c>
      <c r="F1193" t="s">
        <v>215</v>
      </c>
    </row>
    <row r="1194" spans="1:6" x14ac:dyDescent="0.3">
      <c r="A1194">
        <v>1191</v>
      </c>
      <c r="B1194" t="s">
        <v>219</v>
      </c>
      <c r="C1194">
        <v>0</v>
      </c>
      <c r="D1194">
        <v>0</v>
      </c>
      <c r="E1194" t="s">
        <v>212</v>
      </c>
      <c r="F1194" t="s">
        <v>215</v>
      </c>
    </row>
    <row r="1195" spans="1:6" x14ac:dyDescent="0.3">
      <c r="A1195">
        <v>1192</v>
      </c>
      <c r="B1195" t="s">
        <v>219</v>
      </c>
      <c r="C1195">
        <v>0</v>
      </c>
      <c r="D1195">
        <v>0</v>
      </c>
      <c r="E1195" t="s">
        <v>212</v>
      </c>
      <c r="F1195" t="s">
        <v>215</v>
      </c>
    </row>
    <row r="1196" spans="1:6" x14ac:dyDescent="0.3">
      <c r="A1196">
        <v>1193</v>
      </c>
      <c r="B1196" t="s">
        <v>219</v>
      </c>
      <c r="C1196">
        <v>0</v>
      </c>
      <c r="D1196">
        <v>0</v>
      </c>
      <c r="E1196" t="s">
        <v>212</v>
      </c>
      <c r="F1196" t="s">
        <v>215</v>
      </c>
    </row>
    <row r="1197" spans="1:6" x14ac:dyDescent="0.3">
      <c r="A1197">
        <v>1194</v>
      </c>
      <c r="B1197" t="s">
        <v>219</v>
      </c>
      <c r="C1197">
        <v>0</v>
      </c>
      <c r="D1197">
        <v>0</v>
      </c>
      <c r="E1197" t="s">
        <v>212</v>
      </c>
      <c r="F1197" t="s">
        <v>215</v>
      </c>
    </row>
    <row r="1198" spans="1:6" x14ac:dyDescent="0.3">
      <c r="A1198">
        <v>1195</v>
      </c>
      <c r="B1198" t="s">
        <v>219</v>
      </c>
      <c r="C1198">
        <v>0</v>
      </c>
      <c r="D1198">
        <v>0</v>
      </c>
      <c r="E1198" t="s">
        <v>212</v>
      </c>
      <c r="F1198" t="s">
        <v>215</v>
      </c>
    </row>
    <row r="1199" spans="1:6" x14ac:dyDescent="0.3">
      <c r="A1199">
        <v>1196</v>
      </c>
      <c r="B1199" t="s">
        <v>219</v>
      </c>
      <c r="C1199">
        <v>0</v>
      </c>
      <c r="D1199">
        <v>0</v>
      </c>
      <c r="E1199" t="s">
        <v>212</v>
      </c>
      <c r="F1199" t="s">
        <v>215</v>
      </c>
    </row>
    <row r="1200" spans="1:6" x14ac:dyDescent="0.3">
      <c r="A1200">
        <v>1197</v>
      </c>
      <c r="B1200" t="s">
        <v>219</v>
      </c>
      <c r="C1200">
        <v>0</v>
      </c>
      <c r="D1200">
        <v>0</v>
      </c>
      <c r="E1200" t="s">
        <v>212</v>
      </c>
      <c r="F1200" t="s">
        <v>215</v>
      </c>
    </row>
    <row r="1201" spans="1:6" x14ac:dyDescent="0.3">
      <c r="A1201">
        <v>1198</v>
      </c>
      <c r="B1201" t="s">
        <v>219</v>
      </c>
      <c r="C1201">
        <v>0</v>
      </c>
      <c r="D1201">
        <v>0</v>
      </c>
      <c r="E1201" t="s">
        <v>212</v>
      </c>
      <c r="F1201" t="s">
        <v>215</v>
      </c>
    </row>
    <row r="1202" spans="1:6" x14ac:dyDescent="0.3">
      <c r="A1202">
        <v>1199</v>
      </c>
      <c r="B1202" t="s">
        <v>219</v>
      </c>
      <c r="C1202">
        <v>0</v>
      </c>
      <c r="D1202">
        <v>0</v>
      </c>
      <c r="E1202" t="s">
        <v>212</v>
      </c>
      <c r="F1202" t="s">
        <v>215</v>
      </c>
    </row>
    <row r="1203" spans="1:6" x14ac:dyDescent="0.3">
      <c r="A1203">
        <v>1200</v>
      </c>
      <c r="B1203" t="s">
        <v>219</v>
      </c>
      <c r="C1203">
        <v>0</v>
      </c>
      <c r="D1203">
        <v>0</v>
      </c>
      <c r="E1203" t="s">
        <v>212</v>
      </c>
      <c r="F1203" t="s">
        <v>215</v>
      </c>
    </row>
    <row r="1204" spans="1:6" x14ac:dyDescent="0.3">
      <c r="A1204">
        <v>1201</v>
      </c>
      <c r="B1204" t="s">
        <v>219</v>
      </c>
      <c r="C1204">
        <v>0</v>
      </c>
      <c r="D1204">
        <v>0</v>
      </c>
      <c r="E1204" t="s">
        <v>212</v>
      </c>
      <c r="F1204" t="s">
        <v>215</v>
      </c>
    </row>
    <row r="1205" spans="1:6" x14ac:dyDescent="0.3">
      <c r="A1205">
        <v>1202</v>
      </c>
      <c r="B1205" t="s">
        <v>219</v>
      </c>
      <c r="C1205">
        <v>0</v>
      </c>
      <c r="D1205">
        <v>0</v>
      </c>
      <c r="E1205" t="s">
        <v>212</v>
      </c>
      <c r="F1205" t="s">
        <v>215</v>
      </c>
    </row>
    <row r="1206" spans="1:6" x14ac:dyDescent="0.3">
      <c r="A1206">
        <v>1203</v>
      </c>
      <c r="B1206" t="s">
        <v>219</v>
      </c>
      <c r="C1206">
        <v>0</v>
      </c>
      <c r="D1206">
        <v>0</v>
      </c>
      <c r="E1206" t="s">
        <v>212</v>
      </c>
      <c r="F1206" t="s">
        <v>215</v>
      </c>
    </row>
    <row r="1207" spans="1:6" x14ac:dyDescent="0.3">
      <c r="A1207">
        <v>1204</v>
      </c>
      <c r="B1207" t="s">
        <v>219</v>
      </c>
      <c r="C1207">
        <v>0</v>
      </c>
      <c r="D1207">
        <v>0</v>
      </c>
      <c r="E1207" t="s">
        <v>212</v>
      </c>
      <c r="F1207" t="s">
        <v>215</v>
      </c>
    </row>
    <row r="1208" spans="1:6" x14ac:dyDescent="0.3">
      <c r="A1208">
        <v>1205</v>
      </c>
      <c r="B1208" t="s">
        <v>219</v>
      </c>
      <c r="C1208">
        <v>0</v>
      </c>
      <c r="D1208">
        <v>0</v>
      </c>
      <c r="E1208" t="s">
        <v>212</v>
      </c>
      <c r="F1208" t="s">
        <v>215</v>
      </c>
    </row>
    <row r="1209" spans="1:6" x14ac:dyDescent="0.3">
      <c r="A1209">
        <v>1206</v>
      </c>
      <c r="B1209" t="s">
        <v>219</v>
      </c>
      <c r="C1209">
        <v>0</v>
      </c>
      <c r="D1209">
        <v>0</v>
      </c>
      <c r="E1209" t="s">
        <v>212</v>
      </c>
      <c r="F1209" t="s">
        <v>215</v>
      </c>
    </row>
    <row r="1210" spans="1:6" x14ac:dyDescent="0.3">
      <c r="A1210">
        <v>1207</v>
      </c>
      <c r="B1210" t="s">
        <v>219</v>
      </c>
      <c r="C1210">
        <v>0</v>
      </c>
      <c r="D1210">
        <v>0</v>
      </c>
      <c r="E1210" t="s">
        <v>212</v>
      </c>
      <c r="F1210" t="s">
        <v>215</v>
      </c>
    </row>
    <row r="1211" spans="1:6" x14ac:dyDescent="0.3">
      <c r="A1211">
        <v>1208</v>
      </c>
      <c r="B1211" t="s">
        <v>219</v>
      </c>
      <c r="C1211">
        <v>0</v>
      </c>
      <c r="D1211">
        <v>0</v>
      </c>
      <c r="E1211" t="s">
        <v>212</v>
      </c>
      <c r="F1211" t="s">
        <v>215</v>
      </c>
    </row>
    <row r="1212" spans="1:6" x14ac:dyDescent="0.3">
      <c r="A1212">
        <v>1209</v>
      </c>
      <c r="B1212" t="s">
        <v>219</v>
      </c>
      <c r="C1212">
        <v>0</v>
      </c>
      <c r="D1212">
        <v>0</v>
      </c>
      <c r="E1212" t="s">
        <v>212</v>
      </c>
      <c r="F1212" t="s">
        <v>215</v>
      </c>
    </row>
    <row r="1213" spans="1:6" x14ac:dyDescent="0.3">
      <c r="A1213">
        <v>1210</v>
      </c>
      <c r="B1213" t="s">
        <v>219</v>
      </c>
      <c r="C1213">
        <v>0</v>
      </c>
      <c r="D1213">
        <v>0</v>
      </c>
      <c r="E1213" t="s">
        <v>212</v>
      </c>
      <c r="F1213" t="s">
        <v>215</v>
      </c>
    </row>
    <row r="1214" spans="1:6" x14ac:dyDescent="0.3">
      <c r="A1214">
        <v>1211</v>
      </c>
      <c r="B1214" t="s">
        <v>219</v>
      </c>
      <c r="C1214">
        <v>0</v>
      </c>
      <c r="D1214">
        <v>0</v>
      </c>
      <c r="E1214" t="s">
        <v>212</v>
      </c>
      <c r="F1214" t="s">
        <v>215</v>
      </c>
    </row>
    <row r="1215" spans="1:6" x14ac:dyDescent="0.3">
      <c r="A1215">
        <v>1212</v>
      </c>
      <c r="B1215" t="s">
        <v>219</v>
      </c>
      <c r="C1215">
        <v>0</v>
      </c>
      <c r="D1215">
        <v>0</v>
      </c>
      <c r="E1215" t="s">
        <v>212</v>
      </c>
      <c r="F1215" t="s">
        <v>215</v>
      </c>
    </row>
    <row r="1216" spans="1:6" x14ac:dyDescent="0.3">
      <c r="A1216">
        <v>1213</v>
      </c>
      <c r="B1216" t="s">
        <v>219</v>
      </c>
      <c r="C1216">
        <v>0</v>
      </c>
      <c r="D1216">
        <v>0</v>
      </c>
      <c r="E1216" t="s">
        <v>212</v>
      </c>
      <c r="F1216" t="s">
        <v>215</v>
      </c>
    </row>
    <row r="1217" spans="1:6" x14ac:dyDescent="0.3">
      <c r="A1217">
        <v>1214</v>
      </c>
      <c r="B1217" t="s">
        <v>219</v>
      </c>
      <c r="C1217">
        <v>0</v>
      </c>
      <c r="D1217">
        <v>0</v>
      </c>
      <c r="E1217" t="s">
        <v>212</v>
      </c>
      <c r="F1217" t="s">
        <v>215</v>
      </c>
    </row>
    <row r="1218" spans="1:6" x14ac:dyDescent="0.3">
      <c r="A1218">
        <v>1215</v>
      </c>
      <c r="B1218" t="s">
        <v>219</v>
      </c>
      <c r="C1218">
        <v>0</v>
      </c>
      <c r="D1218">
        <v>0</v>
      </c>
      <c r="E1218" t="s">
        <v>212</v>
      </c>
      <c r="F1218" t="s">
        <v>215</v>
      </c>
    </row>
    <row r="1219" spans="1:6" x14ac:dyDescent="0.3">
      <c r="A1219">
        <v>1216</v>
      </c>
      <c r="B1219" t="s">
        <v>219</v>
      </c>
      <c r="C1219">
        <v>0</v>
      </c>
      <c r="D1219">
        <v>0</v>
      </c>
      <c r="E1219" t="s">
        <v>212</v>
      </c>
      <c r="F1219" t="s">
        <v>215</v>
      </c>
    </row>
    <row r="1220" spans="1:6" x14ac:dyDescent="0.3">
      <c r="A1220">
        <v>1217</v>
      </c>
      <c r="B1220" t="s">
        <v>219</v>
      </c>
      <c r="C1220">
        <v>0</v>
      </c>
      <c r="D1220">
        <v>0</v>
      </c>
      <c r="E1220" t="s">
        <v>212</v>
      </c>
      <c r="F1220" t="s">
        <v>215</v>
      </c>
    </row>
    <row r="1221" spans="1:6" x14ac:dyDescent="0.3">
      <c r="A1221">
        <v>1218</v>
      </c>
      <c r="B1221" t="s">
        <v>219</v>
      </c>
      <c r="C1221">
        <v>0</v>
      </c>
      <c r="D1221">
        <v>0</v>
      </c>
      <c r="E1221" t="s">
        <v>212</v>
      </c>
      <c r="F1221" t="s">
        <v>215</v>
      </c>
    </row>
    <row r="1222" spans="1:6" x14ac:dyDescent="0.3">
      <c r="A1222">
        <v>1219</v>
      </c>
      <c r="B1222" t="s">
        <v>219</v>
      </c>
      <c r="C1222">
        <v>0</v>
      </c>
      <c r="D1222">
        <v>0</v>
      </c>
      <c r="E1222" t="s">
        <v>212</v>
      </c>
      <c r="F1222" t="s">
        <v>215</v>
      </c>
    </row>
    <row r="1223" spans="1:6" x14ac:dyDescent="0.3">
      <c r="A1223">
        <v>1220</v>
      </c>
      <c r="B1223" t="s">
        <v>219</v>
      </c>
      <c r="C1223">
        <v>0</v>
      </c>
      <c r="D1223">
        <v>0</v>
      </c>
      <c r="E1223" t="s">
        <v>212</v>
      </c>
      <c r="F1223" t="s">
        <v>215</v>
      </c>
    </row>
    <row r="1224" spans="1:6" x14ac:dyDescent="0.3">
      <c r="A1224">
        <v>1221</v>
      </c>
      <c r="B1224" t="s">
        <v>219</v>
      </c>
      <c r="C1224">
        <v>0</v>
      </c>
      <c r="D1224">
        <v>0</v>
      </c>
      <c r="E1224" t="s">
        <v>212</v>
      </c>
      <c r="F1224" t="s">
        <v>215</v>
      </c>
    </row>
    <row r="1225" spans="1:6" x14ac:dyDescent="0.3">
      <c r="A1225">
        <v>1222</v>
      </c>
      <c r="B1225" t="s">
        <v>219</v>
      </c>
      <c r="C1225">
        <v>0</v>
      </c>
      <c r="D1225">
        <v>0</v>
      </c>
      <c r="E1225" t="s">
        <v>212</v>
      </c>
      <c r="F1225" t="s">
        <v>215</v>
      </c>
    </row>
    <row r="1226" spans="1:6" x14ac:dyDescent="0.3">
      <c r="A1226">
        <v>1223</v>
      </c>
      <c r="B1226" t="s">
        <v>219</v>
      </c>
      <c r="C1226">
        <v>0</v>
      </c>
      <c r="D1226">
        <v>0</v>
      </c>
      <c r="E1226" t="s">
        <v>212</v>
      </c>
      <c r="F1226" t="s">
        <v>215</v>
      </c>
    </row>
    <row r="1227" spans="1:6" x14ac:dyDescent="0.3">
      <c r="A1227">
        <v>1224</v>
      </c>
      <c r="B1227" t="s">
        <v>219</v>
      </c>
      <c r="C1227">
        <v>0</v>
      </c>
      <c r="D1227">
        <v>0</v>
      </c>
      <c r="E1227" t="s">
        <v>212</v>
      </c>
      <c r="F1227" t="s">
        <v>215</v>
      </c>
    </row>
    <row r="1228" spans="1:6" x14ac:dyDescent="0.3">
      <c r="A1228">
        <v>1225</v>
      </c>
      <c r="B1228" t="s">
        <v>219</v>
      </c>
      <c r="C1228">
        <v>0</v>
      </c>
      <c r="D1228">
        <v>0</v>
      </c>
      <c r="E1228" t="s">
        <v>212</v>
      </c>
      <c r="F1228" t="s">
        <v>215</v>
      </c>
    </row>
    <row r="1229" spans="1:6" x14ac:dyDescent="0.3">
      <c r="A1229">
        <v>1226</v>
      </c>
      <c r="B1229" t="s">
        <v>219</v>
      </c>
      <c r="C1229">
        <v>0</v>
      </c>
      <c r="D1229">
        <v>0</v>
      </c>
      <c r="E1229" t="s">
        <v>212</v>
      </c>
      <c r="F1229" t="s">
        <v>215</v>
      </c>
    </row>
    <row r="1230" spans="1:6" x14ac:dyDescent="0.3">
      <c r="A1230">
        <v>1227</v>
      </c>
      <c r="B1230" t="s">
        <v>219</v>
      </c>
      <c r="C1230">
        <v>0</v>
      </c>
      <c r="D1230">
        <v>0</v>
      </c>
      <c r="E1230" t="s">
        <v>212</v>
      </c>
      <c r="F1230" t="s">
        <v>215</v>
      </c>
    </row>
    <row r="1231" spans="1:6" x14ac:dyDescent="0.3">
      <c r="A1231">
        <v>1228</v>
      </c>
      <c r="B1231" t="s">
        <v>219</v>
      </c>
      <c r="C1231">
        <v>0</v>
      </c>
      <c r="D1231">
        <v>0</v>
      </c>
      <c r="E1231" t="s">
        <v>212</v>
      </c>
      <c r="F1231" t="s">
        <v>215</v>
      </c>
    </row>
    <row r="1232" spans="1:6" x14ac:dyDescent="0.3">
      <c r="A1232">
        <v>1229</v>
      </c>
      <c r="B1232" t="s">
        <v>219</v>
      </c>
      <c r="C1232">
        <v>0</v>
      </c>
      <c r="D1232">
        <v>0</v>
      </c>
      <c r="E1232" t="s">
        <v>212</v>
      </c>
      <c r="F1232" t="s">
        <v>215</v>
      </c>
    </row>
    <row r="1233" spans="1:6" x14ac:dyDescent="0.3">
      <c r="A1233">
        <v>1230</v>
      </c>
      <c r="B1233" t="s">
        <v>219</v>
      </c>
      <c r="C1233">
        <v>0</v>
      </c>
      <c r="D1233">
        <v>0</v>
      </c>
      <c r="E1233" t="s">
        <v>212</v>
      </c>
      <c r="F1233" t="s">
        <v>215</v>
      </c>
    </row>
    <row r="1234" spans="1:6" x14ac:dyDescent="0.3">
      <c r="A1234">
        <v>1231</v>
      </c>
      <c r="B1234" t="s">
        <v>219</v>
      </c>
      <c r="C1234">
        <v>0</v>
      </c>
      <c r="D1234">
        <v>0</v>
      </c>
      <c r="E1234" t="s">
        <v>212</v>
      </c>
      <c r="F1234" t="s">
        <v>215</v>
      </c>
    </row>
    <row r="1235" spans="1:6" x14ac:dyDescent="0.3">
      <c r="A1235">
        <v>1232</v>
      </c>
      <c r="B1235" t="s">
        <v>219</v>
      </c>
      <c r="C1235">
        <v>0</v>
      </c>
      <c r="D1235">
        <v>0</v>
      </c>
      <c r="E1235" t="s">
        <v>212</v>
      </c>
      <c r="F1235" t="s">
        <v>215</v>
      </c>
    </row>
    <row r="1236" spans="1:6" x14ac:dyDescent="0.3">
      <c r="A1236">
        <v>1233</v>
      </c>
      <c r="B1236" t="s">
        <v>219</v>
      </c>
      <c r="C1236">
        <v>0</v>
      </c>
      <c r="D1236">
        <v>0</v>
      </c>
      <c r="E1236" t="s">
        <v>212</v>
      </c>
      <c r="F1236" t="s">
        <v>215</v>
      </c>
    </row>
    <row r="1237" spans="1:6" x14ac:dyDescent="0.3">
      <c r="A1237">
        <v>1234</v>
      </c>
      <c r="B1237" t="s">
        <v>219</v>
      </c>
      <c r="C1237">
        <v>0</v>
      </c>
      <c r="D1237">
        <v>0</v>
      </c>
      <c r="E1237" t="s">
        <v>212</v>
      </c>
      <c r="F1237" t="s">
        <v>215</v>
      </c>
    </row>
    <row r="1238" spans="1:6" x14ac:dyDescent="0.3">
      <c r="A1238">
        <v>1235</v>
      </c>
      <c r="B1238" t="s">
        <v>219</v>
      </c>
      <c r="C1238">
        <v>0</v>
      </c>
      <c r="D1238">
        <v>0</v>
      </c>
      <c r="E1238" t="s">
        <v>212</v>
      </c>
      <c r="F1238" t="s">
        <v>215</v>
      </c>
    </row>
    <row r="1239" spans="1:6" x14ac:dyDescent="0.3">
      <c r="A1239">
        <v>1236</v>
      </c>
      <c r="B1239" t="s">
        <v>219</v>
      </c>
      <c r="C1239">
        <v>0</v>
      </c>
      <c r="D1239">
        <v>0</v>
      </c>
      <c r="E1239" t="s">
        <v>212</v>
      </c>
      <c r="F1239" t="s">
        <v>215</v>
      </c>
    </row>
    <row r="1240" spans="1:6" x14ac:dyDescent="0.3">
      <c r="A1240">
        <v>1237</v>
      </c>
      <c r="B1240" t="s">
        <v>219</v>
      </c>
      <c r="C1240">
        <v>0</v>
      </c>
      <c r="D1240">
        <v>0</v>
      </c>
      <c r="E1240" t="s">
        <v>212</v>
      </c>
      <c r="F1240" t="s">
        <v>215</v>
      </c>
    </row>
    <row r="1241" spans="1:6" x14ac:dyDescent="0.3">
      <c r="A1241">
        <v>1238</v>
      </c>
      <c r="B1241" t="s">
        <v>219</v>
      </c>
      <c r="C1241">
        <v>0</v>
      </c>
      <c r="D1241">
        <v>0</v>
      </c>
      <c r="E1241" t="s">
        <v>212</v>
      </c>
      <c r="F1241" t="s">
        <v>215</v>
      </c>
    </row>
    <row r="1242" spans="1:6" x14ac:dyDescent="0.3">
      <c r="A1242">
        <v>1239</v>
      </c>
      <c r="B1242" t="s">
        <v>219</v>
      </c>
      <c r="C1242">
        <v>0</v>
      </c>
      <c r="D1242">
        <v>0</v>
      </c>
      <c r="E1242" t="s">
        <v>212</v>
      </c>
      <c r="F1242" t="s">
        <v>215</v>
      </c>
    </row>
    <row r="1243" spans="1:6" x14ac:dyDescent="0.3">
      <c r="A1243">
        <v>1240</v>
      </c>
      <c r="B1243" t="s">
        <v>219</v>
      </c>
      <c r="C1243">
        <v>0</v>
      </c>
      <c r="D1243">
        <v>0</v>
      </c>
      <c r="E1243" t="s">
        <v>212</v>
      </c>
      <c r="F1243" t="s">
        <v>215</v>
      </c>
    </row>
    <row r="1244" spans="1:6" x14ac:dyDescent="0.3">
      <c r="A1244">
        <v>1241</v>
      </c>
      <c r="B1244" t="s">
        <v>219</v>
      </c>
      <c r="C1244">
        <v>0</v>
      </c>
      <c r="D1244">
        <v>0</v>
      </c>
      <c r="E1244" t="s">
        <v>212</v>
      </c>
      <c r="F1244" t="s">
        <v>215</v>
      </c>
    </row>
    <row r="1245" spans="1:6" x14ac:dyDescent="0.3">
      <c r="A1245">
        <v>1242</v>
      </c>
      <c r="B1245" t="s">
        <v>219</v>
      </c>
      <c r="C1245">
        <v>0</v>
      </c>
      <c r="D1245">
        <v>0</v>
      </c>
      <c r="E1245" t="s">
        <v>212</v>
      </c>
      <c r="F1245" t="s">
        <v>215</v>
      </c>
    </row>
    <row r="1246" spans="1:6" x14ac:dyDescent="0.3">
      <c r="A1246">
        <v>1243</v>
      </c>
      <c r="B1246" t="s">
        <v>219</v>
      </c>
      <c r="C1246">
        <v>0</v>
      </c>
      <c r="D1246">
        <v>0</v>
      </c>
      <c r="E1246" t="s">
        <v>212</v>
      </c>
      <c r="F1246" t="s">
        <v>215</v>
      </c>
    </row>
    <row r="1247" spans="1:6" x14ac:dyDescent="0.3">
      <c r="A1247">
        <v>1244</v>
      </c>
      <c r="B1247" t="s">
        <v>219</v>
      </c>
      <c r="C1247">
        <v>0</v>
      </c>
      <c r="D1247">
        <v>0</v>
      </c>
      <c r="E1247" t="s">
        <v>212</v>
      </c>
      <c r="F1247" t="s">
        <v>215</v>
      </c>
    </row>
    <row r="1248" spans="1:6" x14ac:dyDescent="0.3">
      <c r="A1248">
        <v>1245</v>
      </c>
      <c r="B1248" t="s">
        <v>219</v>
      </c>
      <c r="C1248">
        <v>0</v>
      </c>
      <c r="D1248">
        <v>0</v>
      </c>
      <c r="E1248" t="s">
        <v>212</v>
      </c>
      <c r="F1248" t="s">
        <v>215</v>
      </c>
    </row>
    <row r="1249" spans="1:6" x14ac:dyDescent="0.3">
      <c r="A1249">
        <v>1246</v>
      </c>
      <c r="B1249" t="s">
        <v>219</v>
      </c>
      <c r="C1249">
        <v>0</v>
      </c>
      <c r="D1249">
        <v>0</v>
      </c>
      <c r="E1249" t="s">
        <v>212</v>
      </c>
      <c r="F1249" t="s">
        <v>215</v>
      </c>
    </row>
    <row r="1250" spans="1:6" x14ac:dyDescent="0.3">
      <c r="A1250">
        <v>1247</v>
      </c>
      <c r="B1250" t="s">
        <v>219</v>
      </c>
      <c r="C1250">
        <v>0</v>
      </c>
      <c r="D1250">
        <v>0</v>
      </c>
      <c r="E1250" t="s">
        <v>212</v>
      </c>
      <c r="F1250" t="s">
        <v>215</v>
      </c>
    </row>
    <row r="1251" spans="1:6" x14ac:dyDescent="0.3">
      <c r="A1251">
        <v>1248</v>
      </c>
      <c r="B1251" t="s">
        <v>219</v>
      </c>
      <c r="C1251">
        <v>0</v>
      </c>
      <c r="D1251">
        <v>0</v>
      </c>
      <c r="E1251" t="s">
        <v>212</v>
      </c>
      <c r="F1251" t="s">
        <v>215</v>
      </c>
    </row>
    <row r="1252" spans="1:6" x14ac:dyDescent="0.3">
      <c r="A1252">
        <v>1249</v>
      </c>
      <c r="B1252" t="s">
        <v>219</v>
      </c>
      <c r="C1252">
        <v>0</v>
      </c>
      <c r="D1252">
        <v>0</v>
      </c>
      <c r="E1252" t="s">
        <v>212</v>
      </c>
      <c r="F1252" t="s">
        <v>215</v>
      </c>
    </row>
    <row r="1253" spans="1:6" x14ac:dyDescent="0.3">
      <c r="A1253">
        <v>1250</v>
      </c>
      <c r="B1253" t="s">
        <v>219</v>
      </c>
      <c r="C1253">
        <v>0</v>
      </c>
      <c r="D1253">
        <v>0</v>
      </c>
      <c r="E1253" t="s">
        <v>212</v>
      </c>
      <c r="F1253" t="s">
        <v>215</v>
      </c>
    </row>
    <row r="1254" spans="1:6" x14ac:dyDescent="0.3">
      <c r="A1254">
        <v>1251</v>
      </c>
      <c r="B1254" t="s">
        <v>219</v>
      </c>
      <c r="C1254">
        <v>0</v>
      </c>
      <c r="D1254">
        <v>0</v>
      </c>
      <c r="E1254" t="s">
        <v>212</v>
      </c>
      <c r="F1254" t="s">
        <v>215</v>
      </c>
    </row>
    <row r="1255" spans="1:6" x14ac:dyDescent="0.3">
      <c r="A1255">
        <v>1252</v>
      </c>
      <c r="B1255" t="s">
        <v>219</v>
      </c>
      <c r="C1255">
        <v>0</v>
      </c>
      <c r="D1255">
        <v>0</v>
      </c>
      <c r="E1255" t="s">
        <v>212</v>
      </c>
      <c r="F1255" t="s">
        <v>215</v>
      </c>
    </row>
    <row r="1256" spans="1:6" x14ac:dyDescent="0.3">
      <c r="A1256">
        <v>1253</v>
      </c>
      <c r="B1256" t="s">
        <v>219</v>
      </c>
      <c r="C1256">
        <v>0</v>
      </c>
      <c r="D1256">
        <v>0</v>
      </c>
      <c r="E1256" t="s">
        <v>212</v>
      </c>
      <c r="F1256" t="s">
        <v>215</v>
      </c>
    </row>
    <row r="1257" spans="1:6" x14ac:dyDescent="0.3">
      <c r="A1257">
        <v>1254</v>
      </c>
      <c r="B1257" t="s">
        <v>219</v>
      </c>
      <c r="C1257">
        <v>0</v>
      </c>
      <c r="D1257">
        <v>0</v>
      </c>
      <c r="E1257" t="s">
        <v>212</v>
      </c>
      <c r="F1257" t="s">
        <v>215</v>
      </c>
    </row>
    <row r="1258" spans="1:6" x14ac:dyDescent="0.3">
      <c r="A1258">
        <v>1255</v>
      </c>
      <c r="B1258" t="s">
        <v>219</v>
      </c>
      <c r="C1258">
        <v>0</v>
      </c>
      <c r="D1258">
        <v>0</v>
      </c>
      <c r="E1258" t="s">
        <v>212</v>
      </c>
      <c r="F1258" t="s">
        <v>215</v>
      </c>
    </row>
    <row r="1259" spans="1:6" x14ac:dyDescent="0.3">
      <c r="A1259">
        <v>1256</v>
      </c>
      <c r="B1259" t="s">
        <v>219</v>
      </c>
      <c r="C1259">
        <v>0</v>
      </c>
      <c r="D1259">
        <v>0</v>
      </c>
      <c r="E1259" t="s">
        <v>212</v>
      </c>
      <c r="F1259" t="s">
        <v>215</v>
      </c>
    </row>
    <row r="1260" spans="1:6" x14ac:dyDescent="0.3">
      <c r="A1260">
        <v>1257</v>
      </c>
      <c r="B1260" t="s">
        <v>219</v>
      </c>
      <c r="C1260">
        <v>0</v>
      </c>
      <c r="D1260">
        <v>0</v>
      </c>
      <c r="E1260" t="s">
        <v>212</v>
      </c>
      <c r="F1260" t="s">
        <v>215</v>
      </c>
    </row>
    <row r="1261" spans="1:6" x14ac:dyDescent="0.3">
      <c r="A1261">
        <v>1258</v>
      </c>
      <c r="B1261" t="s">
        <v>219</v>
      </c>
      <c r="C1261">
        <v>0</v>
      </c>
      <c r="D1261">
        <v>0</v>
      </c>
      <c r="E1261" t="s">
        <v>212</v>
      </c>
      <c r="F1261" t="s">
        <v>215</v>
      </c>
    </row>
    <row r="1262" spans="1:6" x14ac:dyDescent="0.3">
      <c r="A1262">
        <v>1259</v>
      </c>
      <c r="B1262" t="s">
        <v>219</v>
      </c>
      <c r="C1262">
        <v>0</v>
      </c>
      <c r="D1262">
        <v>0</v>
      </c>
      <c r="E1262" t="s">
        <v>212</v>
      </c>
      <c r="F1262" t="s">
        <v>215</v>
      </c>
    </row>
    <row r="1263" spans="1:6" x14ac:dyDescent="0.3">
      <c r="A1263">
        <v>1260</v>
      </c>
      <c r="B1263" t="s">
        <v>219</v>
      </c>
      <c r="C1263">
        <v>0</v>
      </c>
      <c r="D1263">
        <v>0</v>
      </c>
      <c r="E1263" t="s">
        <v>212</v>
      </c>
      <c r="F1263" t="s">
        <v>215</v>
      </c>
    </row>
    <row r="1264" spans="1:6" x14ac:dyDescent="0.3">
      <c r="A1264">
        <v>1261</v>
      </c>
      <c r="B1264" t="s">
        <v>219</v>
      </c>
      <c r="C1264">
        <v>0</v>
      </c>
      <c r="D1264">
        <v>0</v>
      </c>
      <c r="E1264" t="s">
        <v>212</v>
      </c>
      <c r="F1264" t="s">
        <v>215</v>
      </c>
    </row>
    <row r="1265" spans="1:6" x14ac:dyDescent="0.3">
      <c r="A1265">
        <v>1262</v>
      </c>
      <c r="B1265" t="s">
        <v>219</v>
      </c>
      <c r="C1265">
        <v>0</v>
      </c>
      <c r="D1265">
        <v>0</v>
      </c>
      <c r="E1265" t="s">
        <v>212</v>
      </c>
      <c r="F1265" t="s">
        <v>215</v>
      </c>
    </row>
    <row r="1266" spans="1:6" x14ac:dyDescent="0.3">
      <c r="A1266">
        <v>1263</v>
      </c>
      <c r="B1266" t="s">
        <v>219</v>
      </c>
      <c r="C1266">
        <v>0</v>
      </c>
      <c r="D1266">
        <v>0</v>
      </c>
      <c r="E1266" t="s">
        <v>212</v>
      </c>
      <c r="F1266" t="s">
        <v>215</v>
      </c>
    </row>
    <row r="1267" spans="1:6" x14ac:dyDescent="0.3">
      <c r="A1267">
        <v>1264</v>
      </c>
      <c r="B1267" t="s">
        <v>219</v>
      </c>
      <c r="C1267">
        <v>0</v>
      </c>
      <c r="D1267">
        <v>0</v>
      </c>
      <c r="E1267" t="s">
        <v>212</v>
      </c>
      <c r="F1267" t="s">
        <v>215</v>
      </c>
    </row>
    <row r="1268" spans="1:6" x14ac:dyDescent="0.3">
      <c r="A1268">
        <v>1265</v>
      </c>
      <c r="B1268" t="s">
        <v>219</v>
      </c>
      <c r="C1268">
        <v>0</v>
      </c>
      <c r="D1268">
        <v>0</v>
      </c>
      <c r="E1268" t="s">
        <v>212</v>
      </c>
      <c r="F1268" t="s">
        <v>215</v>
      </c>
    </row>
    <row r="1269" spans="1:6" x14ac:dyDescent="0.3">
      <c r="A1269">
        <v>1266</v>
      </c>
      <c r="B1269" t="s">
        <v>219</v>
      </c>
      <c r="C1269">
        <v>0</v>
      </c>
      <c r="D1269">
        <v>0</v>
      </c>
      <c r="E1269" t="s">
        <v>212</v>
      </c>
      <c r="F1269" t="s">
        <v>215</v>
      </c>
    </row>
    <row r="1270" spans="1:6" x14ac:dyDescent="0.3">
      <c r="A1270">
        <v>1267</v>
      </c>
      <c r="B1270" t="s">
        <v>219</v>
      </c>
      <c r="C1270">
        <v>0</v>
      </c>
      <c r="D1270">
        <v>0</v>
      </c>
      <c r="E1270" t="s">
        <v>212</v>
      </c>
      <c r="F1270" t="s">
        <v>215</v>
      </c>
    </row>
    <row r="1271" spans="1:6" x14ac:dyDescent="0.3">
      <c r="A1271">
        <v>1268</v>
      </c>
      <c r="B1271" t="s">
        <v>219</v>
      </c>
      <c r="C1271">
        <v>0</v>
      </c>
      <c r="D1271">
        <v>0</v>
      </c>
      <c r="E1271" t="s">
        <v>212</v>
      </c>
      <c r="F1271" t="s">
        <v>215</v>
      </c>
    </row>
    <row r="1272" spans="1:6" x14ac:dyDescent="0.3">
      <c r="A1272">
        <v>1269</v>
      </c>
      <c r="B1272" t="s">
        <v>219</v>
      </c>
      <c r="C1272">
        <v>0</v>
      </c>
      <c r="D1272">
        <v>0</v>
      </c>
      <c r="E1272" t="s">
        <v>212</v>
      </c>
      <c r="F1272" t="s">
        <v>215</v>
      </c>
    </row>
    <row r="1273" spans="1:6" x14ac:dyDescent="0.3">
      <c r="A1273">
        <v>1270</v>
      </c>
      <c r="B1273" t="s">
        <v>219</v>
      </c>
      <c r="C1273">
        <v>0</v>
      </c>
      <c r="D1273">
        <v>0</v>
      </c>
      <c r="E1273" t="s">
        <v>212</v>
      </c>
      <c r="F1273" t="s">
        <v>215</v>
      </c>
    </row>
    <row r="1274" spans="1:6" x14ac:dyDescent="0.3">
      <c r="A1274">
        <v>1271</v>
      </c>
      <c r="B1274" t="s">
        <v>219</v>
      </c>
      <c r="C1274">
        <v>0</v>
      </c>
      <c r="D1274">
        <v>0</v>
      </c>
      <c r="E1274" t="s">
        <v>212</v>
      </c>
      <c r="F1274" t="s">
        <v>215</v>
      </c>
    </row>
    <row r="1275" spans="1:6" x14ac:dyDescent="0.3">
      <c r="A1275">
        <v>1272</v>
      </c>
      <c r="B1275" t="s">
        <v>219</v>
      </c>
      <c r="C1275">
        <v>0</v>
      </c>
      <c r="D1275">
        <v>0</v>
      </c>
      <c r="E1275" t="s">
        <v>212</v>
      </c>
      <c r="F1275" t="s">
        <v>215</v>
      </c>
    </row>
    <row r="1276" spans="1:6" x14ac:dyDescent="0.3">
      <c r="A1276">
        <v>1273</v>
      </c>
      <c r="B1276" t="s">
        <v>219</v>
      </c>
      <c r="C1276">
        <v>0</v>
      </c>
      <c r="D1276">
        <v>0</v>
      </c>
      <c r="E1276" t="s">
        <v>212</v>
      </c>
      <c r="F1276" t="s">
        <v>215</v>
      </c>
    </row>
    <row r="1277" spans="1:6" x14ac:dyDescent="0.3">
      <c r="A1277">
        <v>1274</v>
      </c>
      <c r="B1277" t="s">
        <v>219</v>
      </c>
      <c r="C1277">
        <v>0</v>
      </c>
      <c r="D1277">
        <v>0</v>
      </c>
      <c r="E1277" t="s">
        <v>212</v>
      </c>
      <c r="F1277" t="s">
        <v>215</v>
      </c>
    </row>
    <row r="1278" spans="1:6" x14ac:dyDescent="0.3">
      <c r="A1278">
        <v>1275</v>
      </c>
      <c r="B1278" t="s">
        <v>219</v>
      </c>
      <c r="C1278">
        <v>0</v>
      </c>
      <c r="D1278">
        <v>0</v>
      </c>
      <c r="E1278" t="s">
        <v>212</v>
      </c>
      <c r="F1278" t="s">
        <v>215</v>
      </c>
    </row>
    <row r="1279" spans="1:6" x14ac:dyDescent="0.3">
      <c r="A1279">
        <v>1276</v>
      </c>
      <c r="B1279" t="s">
        <v>219</v>
      </c>
      <c r="C1279">
        <v>0</v>
      </c>
      <c r="D1279">
        <v>0</v>
      </c>
      <c r="E1279" t="s">
        <v>212</v>
      </c>
      <c r="F1279" t="s">
        <v>215</v>
      </c>
    </row>
    <row r="1280" spans="1:6" x14ac:dyDescent="0.3">
      <c r="A1280">
        <v>1277</v>
      </c>
      <c r="B1280" t="s">
        <v>219</v>
      </c>
      <c r="C1280">
        <v>0</v>
      </c>
      <c r="D1280">
        <v>0</v>
      </c>
      <c r="E1280" t="s">
        <v>212</v>
      </c>
      <c r="F1280" t="s">
        <v>215</v>
      </c>
    </row>
    <row r="1281" spans="1:6" x14ac:dyDescent="0.3">
      <c r="A1281">
        <v>1278</v>
      </c>
      <c r="B1281" t="s">
        <v>219</v>
      </c>
      <c r="C1281">
        <v>0</v>
      </c>
      <c r="D1281">
        <v>0</v>
      </c>
      <c r="E1281" t="s">
        <v>212</v>
      </c>
      <c r="F1281" t="s">
        <v>215</v>
      </c>
    </row>
    <row r="1282" spans="1:6" x14ac:dyDescent="0.3">
      <c r="A1282">
        <v>1279</v>
      </c>
      <c r="B1282" t="s">
        <v>219</v>
      </c>
      <c r="C1282">
        <v>0</v>
      </c>
      <c r="D1282">
        <v>0</v>
      </c>
      <c r="E1282" t="s">
        <v>212</v>
      </c>
      <c r="F1282" t="s">
        <v>215</v>
      </c>
    </row>
    <row r="1283" spans="1:6" x14ac:dyDescent="0.3">
      <c r="A1283">
        <v>1280</v>
      </c>
      <c r="B1283" t="s">
        <v>219</v>
      </c>
      <c r="C1283">
        <v>0</v>
      </c>
      <c r="D1283">
        <v>0</v>
      </c>
      <c r="E1283" t="s">
        <v>212</v>
      </c>
      <c r="F1283" t="s">
        <v>215</v>
      </c>
    </row>
    <row r="1284" spans="1:6" x14ac:dyDescent="0.3">
      <c r="A1284">
        <v>1281</v>
      </c>
      <c r="B1284" t="s">
        <v>219</v>
      </c>
      <c r="C1284">
        <v>0</v>
      </c>
      <c r="D1284">
        <v>0</v>
      </c>
      <c r="E1284" t="s">
        <v>212</v>
      </c>
      <c r="F1284" t="s">
        <v>215</v>
      </c>
    </row>
    <row r="1285" spans="1:6" x14ac:dyDescent="0.3">
      <c r="A1285">
        <v>1282</v>
      </c>
      <c r="B1285" t="s">
        <v>219</v>
      </c>
      <c r="C1285">
        <v>0</v>
      </c>
      <c r="D1285">
        <v>0</v>
      </c>
      <c r="E1285" t="s">
        <v>212</v>
      </c>
      <c r="F1285" t="s">
        <v>215</v>
      </c>
    </row>
    <row r="1286" spans="1:6" x14ac:dyDescent="0.3">
      <c r="A1286">
        <v>1283</v>
      </c>
      <c r="B1286" t="s">
        <v>219</v>
      </c>
      <c r="C1286">
        <v>0</v>
      </c>
      <c r="D1286">
        <v>0</v>
      </c>
      <c r="E1286" t="s">
        <v>212</v>
      </c>
      <c r="F1286" t="s">
        <v>215</v>
      </c>
    </row>
    <row r="1287" spans="1:6" x14ac:dyDescent="0.3">
      <c r="A1287">
        <v>1284</v>
      </c>
      <c r="B1287" t="s">
        <v>219</v>
      </c>
      <c r="C1287">
        <v>0</v>
      </c>
      <c r="D1287">
        <v>0</v>
      </c>
      <c r="E1287" t="s">
        <v>212</v>
      </c>
      <c r="F1287" t="s">
        <v>215</v>
      </c>
    </row>
    <row r="1288" spans="1:6" x14ac:dyDescent="0.3">
      <c r="A1288">
        <v>1285</v>
      </c>
      <c r="B1288" t="s">
        <v>219</v>
      </c>
      <c r="C1288">
        <v>0</v>
      </c>
      <c r="D1288">
        <v>0</v>
      </c>
      <c r="E1288" t="s">
        <v>212</v>
      </c>
      <c r="F1288" t="s">
        <v>215</v>
      </c>
    </row>
    <row r="1289" spans="1:6" x14ac:dyDescent="0.3">
      <c r="A1289">
        <v>1286</v>
      </c>
      <c r="B1289" t="s">
        <v>219</v>
      </c>
      <c r="C1289">
        <v>0</v>
      </c>
      <c r="D1289">
        <v>0</v>
      </c>
      <c r="E1289" t="s">
        <v>212</v>
      </c>
      <c r="F1289" t="s">
        <v>215</v>
      </c>
    </row>
    <row r="1290" spans="1:6" x14ac:dyDescent="0.3">
      <c r="A1290">
        <v>1287</v>
      </c>
      <c r="B1290" t="s">
        <v>219</v>
      </c>
      <c r="C1290">
        <v>0</v>
      </c>
      <c r="D1290">
        <v>0</v>
      </c>
      <c r="E1290" t="s">
        <v>212</v>
      </c>
      <c r="F1290" t="s">
        <v>215</v>
      </c>
    </row>
    <row r="1291" spans="1:6" x14ac:dyDescent="0.3">
      <c r="A1291">
        <v>1288</v>
      </c>
      <c r="B1291" t="s">
        <v>219</v>
      </c>
      <c r="C1291">
        <v>0</v>
      </c>
      <c r="D1291">
        <v>0</v>
      </c>
      <c r="E1291" t="s">
        <v>212</v>
      </c>
      <c r="F1291" t="s">
        <v>215</v>
      </c>
    </row>
    <row r="1292" spans="1:6" x14ac:dyDescent="0.3">
      <c r="A1292">
        <v>1289</v>
      </c>
      <c r="B1292" t="s">
        <v>219</v>
      </c>
      <c r="C1292">
        <v>0</v>
      </c>
      <c r="D1292">
        <v>0</v>
      </c>
      <c r="E1292" t="s">
        <v>212</v>
      </c>
      <c r="F1292" t="s">
        <v>215</v>
      </c>
    </row>
    <row r="1293" spans="1:6" x14ac:dyDescent="0.3">
      <c r="A1293">
        <v>1290</v>
      </c>
      <c r="B1293" t="s">
        <v>219</v>
      </c>
      <c r="C1293">
        <v>0</v>
      </c>
      <c r="D1293">
        <v>0</v>
      </c>
      <c r="E1293" t="s">
        <v>212</v>
      </c>
      <c r="F1293" t="s">
        <v>215</v>
      </c>
    </row>
    <row r="1294" spans="1:6" x14ac:dyDescent="0.3">
      <c r="A1294">
        <v>1291</v>
      </c>
      <c r="B1294" t="s">
        <v>219</v>
      </c>
      <c r="C1294">
        <v>0</v>
      </c>
      <c r="D1294">
        <v>0</v>
      </c>
      <c r="E1294" t="s">
        <v>212</v>
      </c>
      <c r="F1294" t="s">
        <v>215</v>
      </c>
    </row>
    <row r="1295" spans="1:6" x14ac:dyDescent="0.3">
      <c r="A1295">
        <v>1292</v>
      </c>
      <c r="B1295" t="s">
        <v>219</v>
      </c>
      <c r="C1295">
        <v>0</v>
      </c>
      <c r="D1295">
        <v>0</v>
      </c>
      <c r="E1295" t="s">
        <v>212</v>
      </c>
      <c r="F1295" t="s">
        <v>215</v>
      </c>
    </row>
    <row r="1296" spans="1:6" x14ac:dyDescent="0.3">
      <c r="A1296">
        <v>1293</v>
      </c>
      <c r="B1296" t="s">
        <v>219</v>
      </c>
      <c r="C1296">
        <v>0</v>
      </c>
      <c r="D1296">
        <v>0</v>
      </c>
      <c r="E1296" t="s">
        <v>212</v>
      </c>
      <c r="F1296" t="s">
        <v>215</v>
      </c>
    </row>
    <row r="1297" spans="1:6" x14ac:dyDescent="0.3">
      <c r="A1297">
        <v>1294</v>
      </c>
      <c r="B1297" t="s">
        <v>219</v>
      </c>
      <c r="C1297">
        <v>0</v>
      </c>
      <c r="D1297">
        <v>0</v>
      </c>
      <c r="E1297" t="s">
        <v>212</v>
      </c>
      <c r="F1297" t="s">
        <v>215</v>
      </c>
    </row>
    <row r="1298" spans="1:6" x14ac:dyDescent="0.3">
      <c r="A1298">
        <v>1295</v>
      </c>
      <c r="B1298" t="s">
        <v>219</v>
      </c>
      <c r="C1298">
        <v>0</v>
      </c>
      <c r="D1298">
        <v>0</v>
      </c>
      <c r="E1298" t="s">
        <v>212</v>
      </c>
      <c r="F1298" t="s">
        <v>215</v>
      </c>
    </row>
    <row r="1299" spans="1:6" x14ac:dyDescent="0.3">
      <c r="A1299">
        <v>1296</v>
      </c>
      <c r="B1299" t="s">
        <v>219</v>
      </c>
      <c r="C1299">
        <v>0</v>
      </c>
      <c r="D1299">
        <v>0</v>
      </c>
      <c r="E1299" t="s">
        <v>212</v>
      </c>
      <c r="F1299" t="s">
        <v>215</v>
      </c>
    </row>
    <row r="1300" spans="1:6" x14ac:dyDescent="0.3">
      <c r="A1300">
        <v>1297</v>
      </c>
      <c r="B1300" t="s">
        <v>219</v>
      </c>
      <c r="C1300">
        <v>0</v>
      </c>
      <c r="D1300">
        <v>0</v>
      </c>
      <c r="E1300" t="s">
        <v>212</v>
      </c>
      <c r="F1300" t="s">
        <v>215</v>
      </c>
    </row>
    <row r="1301" spans="1:6" x14ac:dyDescent="0.3">
      <c r="A1301">
        <v>1298</v>
      </c>
      <c r="B1301" t="s">
        <v>219</v>
      </c>
      <c r="C1301">
        <v>0</v>
      </c>
      <c r="D1301">
        <v>0</v>
      </c>
      <c r="E1301" t="s">
        <v>212</v>
      </c>
      <c r="F1301" t="s">
        <v>215</v>
      </c>
    </row>
    <row r="1302" spans="1:6" x14ac:dyDescent="0.3">
      <c r="A1302">
        <v>1299</v>
      </c>
      <c r="B1302" t="s">
        <v>219</v>
      </c>
      <c r="C1302">
        <v>0</v>
      </c>
      <c r="D1302">
        <v>0</v>
      </c>
      <c r="E1302" t="s">
        <v>212</v>
      </c>
      <c r="F1302" t="s">
        <v>215</v>
      </c>
    </row>
    <row r="1303" spans="1:6" x14ac:dyDescent="0.3">
      <c r="A1303">
        <v>1300</v>
      </c>
      <c r="B1303" t="s">
        <v>219</v>
      </c>
      <c r="C1303">
        <v>0</v>
      </c>
      <c r="D1303">
        <v>0</v>
      </c>
      <c r="E1303" t="s">
        <v>212</v>
      </c>
      <c r="F1303" t="s">
        <v>215</v>
      </c>
    </row>
    <row r="1304" spans="1:6" x14ac:dyDescent="0.3">
      <c r="A1304">
        <v>1301</v>
      </c>
      <c r="B1304" t="s">
        <v>219</v>
      </c>
      <c r="C1304">
        <v>0</v>
      </c>
      <c r="D1304">
        <v>0</v>
      </c>
      <c r="E1304" t="s">
        <v>212</v>
      </c>
      <c r="F1304" t="s">
        <v>215</v>
      </c>
    </row>
    <row r="1305" spans="1:6" x14ac:dyDescent="0.3">
      <c r="A1305">
        <v>1302</v>
      </c>
      <c r="B1305" t="s">
        <v>219</v>
      </c>
      <c r="C1305">
        <v>0</v>
      </c>
      <c r="D1305">
        <v>0</v>
      </c>
      <c r="E1305" t="s">
        <v>212</v>
      </c>
      <c r="F1305" t="s">
        <v>215</v>
      </c>
    </row>
    <row r="1306" spans="1:6" x14ac:dyDescent="0.3">
      <c r="A1306">
        <v>1303</v>
      </c>
      <c r="B1306" t="s">
        <v>219</v>
      </c>
      <c r="C1306">
        <v>0</v>
      </c>
      <c r="D1306">
        <v>0</v>
      </c>
      <c r="E1306" t="s">
        <v>212</v>
      </c>
      <c r="F1306" t="s">
        <v>215</v>
      </c>
    </row>
    <row r="1307" spans="1:6" x14ac:dyDescent="0.3">
      <c r="A1307">
        <v>1304</v>
      </c>
      <c r="B1307" t="s">
        <v>219</v>
      </c>
      <c r="C1307">
        <v>0</v>
      </c>
      <c r="D1307">
        <v>0</v>
      </c>
      <c r="E1307" t="s">
        <v>212</v>
      </c>
      <c r="F1307" t="s">
        <v>215</v>
      </c>
    </row>
    <row r="1308" spans="1:6" x14ac:dyDescent="0.3">
      <c r="A1308">
        <v>1305</v>
      </c>
      <c r="B1308" t="s">
        <v>219</v>
      </c>
      <c r="C1308">
        <v>0</v>
      </c>
      <c r="D1308">
        <v>0</v>
      </c>
      <c r="E1308" t="s">
        <v>212</v>
      </c>
      <c r="F1308" t="s">
        <v>215</v>
      </c>
    </row>
    <row r="1309" spans="1:6" x14ac:dyDescent="0.3">
      <c r="A1309">
        <v>1306</v>
      </c>
      <c r="B1309" t="s">
        <v>219</v>
      </c>
      <c r="C1309">
        <v>0</v>
      </c>
      <c r="D1309">
        <v>0</v>
      </c>
      <c r="E1309" t="s">
        <v>212</v>
      </c>
      <c r="F1309" t="s">
        <v>215</v>
      </c>
    </row>
    <row r="1310" spans="1:6" x14ac:dyDescent="0.3">
      <c r="A1310">
        <v>1307</v>
      </c>
      <c r="B1310" t="s">
        <v>219</v>
      </c>
      <c r="C1310">
        <v>0</v>
      </c>
      <c r="D1310">
        <v>0</v>
      </c>
      <c r="E1310" t="s">
        <v>212</v>
      </c>
      <c r="F1310" t="s">
        <v>215</v>
      </c>
    </row>
    <row r="1311" spans="1:6" x14ac:dyDescent="0.3">
      <c r="A1311">
        <v>1308</v>
      </c>
      <c r="B1311" t="s">
        <v>219</v>
      </c>
      <c r="C1311">
        <v>0</v>
      </c>
      <c r="D1311">
        <v>0</v>
      </c>
      <c r="E1311" t="s">
        <v>212</v>
      </c>
      <c r="F1311" t="s">
        <v>215</v>
      </c>
    </row>
    <row r="1312" spans="1:6" x14ac:dyDescent="0.3">
      <c r="A1312">
        <v>1309</v>
      </c>
      <c r="B1312" t="s">
        <v>219</v>
      </c>
      <c r="C1312">
        <v>0</v>
      </c>
      <c r="D1312">
        <v>0</v>
      </c>
      <c r="E1312" t="s">
        <v>212</v>
      </c>
      <c r="F1312" t="s">
        <v>215</v>
      </c>
    </row>
    <row r="1313" spans="1:6" x14ac:dyDescent="0.3">
      <c r="A1313">
        <v>1310</v>
      </c>
      <c r="B1313" t="s">
        <v>219</v>
      </c>
      <c r="C1313">
        <v>0</v>
      </c>
      <c r="D1313">
        <v>0</v>
      </c>
      <c r="E1313" t="s">
        <v>212</v>
      </c>
      <c r="F1313" t="s">
        <v>215</v>
      </c>
    </row>
    <row r="1314" spans="1:6" x14ac:dyDescent="0.3">
      <c r="A1314">
        <v>1311</v>
      </c>
      <c r="B1314" t="s">
        <v>219</v>
      </c>
      <c r="C1314">
        <v>0</v>
      </c>
      <c r="D1314">
        <v>0</v>
      </c>
      <c r="E1314" t="s">
        <v>212</v>
      </c>
      <c r="F1314" t="s">
        <v>215</v>
      </c>
    </row>
    <row r="1315" spans="1:6" x14ac:dyDescent="0.3">
      <c r="A1315">
        <v>1312</v>
      </c>
      <c r="B1315" t="s">
        <v>219</v>
      </c>
      <c r="C1315">
        <v>0</v>
      </c>
      <c r="D1315">
        <v>0</v>
      </c>
      <c r="E1315" t="s">
        <v>212</v>
      </c>
      <c r="F1315" t="s">
        <v>215</v>
      </c>
    </row>
    <row r="1316" spans="1:6" x14ac:dyDescent="0.3">
      <c r="A1316">
        <v>1313</v>
      </c>
      <c r="B1316" t="s">
        <v>219</v>
      </c>
      <c r="C1316">
        <v>0</v>
      </c>
      <c r="D1316">
        <v>0</v>
      </c>
      <c r="E1316" t="s">
        <v>212</v>
      </c>
      <c r="F1316" t="s">
        <v>215</v>
      </c>
    </row>
    <row r="1317" spans="1:6" x14ac:dyDescent="0.3">
      <c r="A1317">
        <v>1314</v>
      </c>
      <c r="B1317" t="s">
        <v>219</v>
      </c>
      <c r="C1317">
        <v>0</v>
      </c>
      <c r="D1317">
        <v>0</v>
      </c>
      <c r="E1317" t="s">
        <v>212</v>
      </c>
      <c r="F1317" t="s">
        <v>215</v>
      </c>
    </row>
    <row r="1318" spans="1:6" x14ac:dyDescent="0.3">
      <c r="A1318">
        <v>1315</v>
      </c>
      <c r="B1318" t="s">
        <v>219</v>
      </c>
      <c r="C1318">
        <v>0</v>
      </c>
      <c r="D1318">
        <v>0</v>
      </c>
      <c r="E1318" t="s">
        <v>212</v>
      </c>
      <c r="F1318" t="s">
        <v>215</v>
      </c>
    </row>
    <row r="1319" spans="1:6" x14ac:dyDescent="0.3">
      <c r="A1319">
        <v>1316</v>
      </c>
      <c r="B1319" t="s">
        <v>219</v>
      </c>
      <c r="C1319">
        <v>0</v>
      </c>
      <c r="D1319">
        <v>0</v>
      </c>
      <c r="E1319" t="s">
        <v>212</v>
      </c>
      <c r="F1319" t="s">
        <v>215</v>
      </c>
    </row>
    <row r="1320" spans="1:6" x14ac:dyDescent="0.3">
      <c r="A1320">
        <v>1317</v>
      </c>
      <c r="B1320" t="s">
        <v>219</v>
      </c>
      <c r="C1320">
        <v>0</v>
      </c>
      <c r="D1320">
        <v>0</v>
      </c>
      <c r="E1320" t="s">
        <v>212</v>
      </c>
      <c r="F1320" t="s">
        <v>215</v>
      </c>
    </row>
    <row r="1321" spans="1:6" x14ac:dyDescent="0.3">
      <c r="A1321">
        <v>1318</v>
      </c>
      <c r="B1321" t="s">
        <v>219</v>
      </c>
      <c r="C1321">
        <v>0</v>
      </c>
      <c r="D1321">
        <v>0</v>
      </c>
      <c r="E1321" t="s">
        <v>212</v>
      </c>
      <c r="F1321" t="s">
        <v>215</v>
      </c>
    </row>
    <row r="1322" spans="1:6" x14ac:dyDescent="0.3">
      <c r="A1322">
        <v>1319</v>
      </c>
      <c r="B1322" t="s">
        <v>219</v>
      </c>
      <c r="C1322">
        <v>0</v>
      </c>
      <c r="D1322">
        <v>0</v>
      </c>
      <c r="E1322" t="s">
        <v>212</v>
      </c>
      <c r="F1322" t="s">
        <v>215</v>
      </c>
    </row>
    <row r="1323" spans="1:6" x14ac:dyDescent="0.3">
      <c r="A1323">
        <v>1320</v>
      </c>
      <c r="B1323" t="s">
        <v>219</v>
      </c>
      <c r="C1323">
        <v>0</v>
      </c>
      <c r="D1323">
        <v>0</v>
      </c>
      <c r="E1323" t="s">
        <v>212</v>
      </c>
      <c r="F1323" t="s">
        <v>215</v>
      </c>
    </row>
    <row r="1324" spans="1:6" x14ac:dyDescent="0.3">
      <c r="A1324">
        <v>1321</v>
      </c>
      <c r="B1324" t="s">
        <v>219</v>
      </c>
      <c r="C1324">
        <v>0</v>
      </c>
      <c r="D1324">
        <v>0</v>
      </c>
      <c r="E1324" t="s">
        <v>212</v>
      </c>
      <c r="F1324" t="s">
        <v>215</v>
      </c>
    </row>
    <row r="1325" spans="1:6" x14ac:dyDescent="0.3">
      <c r="A1325">
        <v>1322</v>
      </c>
      <c r="B1325" t="s">
        <v>219</v>
      </c>
      <c r="C1325">
        <v>0</v>
      </c>
      <c r="D1325">
        <v>0</v>
      </c>
      <c r="E1325" t="s">
        <v>212</v>
      </c>
      <c r="F1325" t="s">
        <v>215</v>
      </c>
    </row>
    <row r="1326" spans="1:6" x14ac:dyDescent="0.3">
      <c r="A1326">
        <v>1323</v>
      </c>
      <c r="B1326" t="s">
        <v>219</v>
      </c>
      <c r="C1326">
        <v>0</v>
      </c>
      <c r="D1326">
        <v>0</v>
      </c>
      <c r="E1326" t="s">
        <v>212</v>
      </c>
      <c r="F1326" t="s">
        <v>215</v>
      </c>
    </row>
    <row r="1327" spans="1:6" x14ac:dyDescent="0.3">
      <c r="A1327">
        <v>1324</v>
      </c>
      <c r="B1327" t="s">
        <v>219</v>
      </c>
      <c r="C1327">
        <v>0</v>
      </c>
      <c r="D1327">
        <v>0</v>
      </c>
      <c r="E1327" t="s">
        <v>212</v>
      </c>
      <c r="F1327" t="s">
        <v>215</v>
      </c>
    </row>
    <row r="1328" spans="1:6" x14ac:dyDescent="0.3">
      <c r="A1328">
        <v>1325</v>
      </c>
      <c r="B1328" t="s">
        <v>219</v>
      </c>
      <c r="C1328">
        <v>0</v>
      </c>
      <c r="D1328">
        <v>0</v>
      </c>
      <c r="E1328" t="s">
        <v>212</v>
      </c>
      <c r="F1328" t="s">
        <v>215</v>
      </c>
    </row>
    <row r="1329" spans="1:6" x14ac:dyDescent="0.3">
      <c r="A1329">
        <v>1326</v>
      </c>
      <c r="B1329" t="s">
        <v>219</v>
      </c>
      <c r="C1329">
        <v>0</v>
      </c>
      <c r="D1329">
        <v>0</v>
      </c>
      <c r="E1329" t="s">
        <v>212</v>
      </c>
      <c r="F1329" t="s">
        <v>215</v>
      </c>
    </row>
    <row r="1330" spans="1:6" x14ac:dyDescent="0.3">
      <c r="A1330">
        <v>1327</v>
      </c>
      <c r="B1330" t="s">
        <v>219</v>
      </c>
      <c r="C1330">
        <v>0</v>
      </c>
      <c r="D1330">
        <v>0</v>
      </c>
      <c r="E1330" t="s">
        <v>212</v>
      </c>
      <c r="F1330" t="s">
        <v>215</v>
      </c>
    </row>
    <row r="1331" spans="1:6" x14ac:dyDescent="0.3">
      <c r="A1331">
        <v>1328</v>
      </c>
      <c r="B1331" t="s">
        <v>219</v>
      </c>
      <c r="C1331">
        <v>0</v>
      </c>
      <c r="D1331">
        <v>0</v>
      </c>
      <c r="E1331" t="s">
        <v>212</v>
      </c>
      <c r="F1331" t="s">
        <v>215</v>
      </c>
    </row>
    <row r="1332" spans="1:6" x14ac:dyDescent="0.3">
      <c r="A1332">
        <v>1329</v>
      </c>
      <c r="B1332" t="s">
        <v>219</v>
      </c>
      <c r="C1332">
        <v>0</v>
      </c>
      <c r="D1332">
        <v>0</v>
      </c>
      <c r="E1332" t="s">
        <v>212</v>
      </c>
      <c r="F1332" t="s">
        <v>215</v>
      </c>
    </row>
    <row r="1333" spans="1:6" x14ac:dyDescent="0.3">
      <c r="A1333">
        <v>1330</v>
      </c>
      <c r="B1333" t="s">
        <v>219</v>
      </c>
      <c r="C1333">
        <v>0</v>
      </c>
      <c r="D1333">
        <v>0</v>
      </c>
      <c r="E1333" t="s">
        <v>212</v>
      </c>
      <c r="F1333" t="s">
        <v>215</v>
      </c>
    </row>
    <row r="1334" spans="1:6" x14ac:dyDescent="0.3">
      <c r="A1334">
        <v>1331</v>
      </c>
      <c r="B1334" t="s">
        <v>219</v>
      </c>
      <c r="C1334">
        <v>0</v>
      </c>
      <c r="D1334">
        <v>0</v>
      </c>
      <c r="E1334" t="s">
        <v>212</v>
      </c>
      <c r="F1334" t="s">
        <v>215</v>
      </c>
    </row>
    <row r="1335" spans="1:6" x14ac:dyDescent="0.3">
      <c r="A1335">
        <v>1332</v>
      </c>
      <c r="B1335" t="s">
        <v>219</v>
      </c>
      <c r="C1335">
        <v>0</v>
      </c>
      <c r="D1335">
        <v>0</v>
      </c>
      <c r="E1335" t="s">
        <v>212</v>
      </c>
      <c r="F1335" t="s">
        <v>215</v>
      </c>
    </row>
    <row r="1336" spans="1:6" x14ac:dyDescent="0.3">
      <c r="A1336">
        <v>1333</v>
      </c>
      <c r="B1336" t="s">
        <v>219</v>
      </c>
      <c r="C1336">
        <v>0</v>
      </c>
      <c r="D1336">
        <v>0</v>
      </c>
      <c r="E1336" t="s">
        <v>212</v>
      </c>
      <c r="F1336" t="s">
        <v>215</v>
      </c>
    </row>
    <row r="1337" spans="1:6" x14ac:dyDescent="0.3">
      <c r="A1337">
        <v>1334</v>
      </c>
      <c r="B1337" t="s">
        <v>219</v>
      </c>
      <c r="C1337">
        <v>0</v>
      </c>
      <c r="D1337">
        <v>0</v>
      </c>
      <c r="E1337" t="s">
        <v>212</v>
      </c>
      <c r="F1337" t="s">
        <v>215</v>
      </c>
    </row>
    <row r="1338" spans="1:6" x14ac:dyDescent="0.3">
      <c r="A1338">
        <v>1335</v>
      </c>
      <c r="B1338" t="s">
        <v>219</v>
      </c>
      <c r="C1338">
        <v>0</v>
      </c>
      <c r="D1338">
        <v>0</v>
      </c>
      <c r="E1338" t="s">
        <v>212</v>
      </c>
      <c r="F1338" t="s">
        <v>215</v>
      </c>
    </row>
    <row r="1339" spans="1:6" x14ac:dyDescent="0.3">
      <c r="A1339">
        <v>1336</v>
      </c>
      <c r="B1339" t="s">
        <v>219</v>
      </c>
      <c r="C1339">
        <v>0</v>
      </c>
      <c r="D1339">
        <v>0</v>
      </c>
      <c r="E1339" t="s">
        <v>212</v>
      </c>
      <c r="F1339" t="s">
        <v>215</v>
      </c>
    </row>
    <row r="1340" spans="1:6" x14ac:dyDescent="0.3">
      <c r="A1340">
        <v>1337</v>
      </c>
      <c r="B1340" t="s">
        <v>219</v>
      </c>
      <c r="C1340">
        <v>0</v>
      </c>
      <c r="D1340">
        <v>0</v>
      </c>
      <c r="E1340" t="s">
        <v>212</v>
      </c>
      <c r="F1340" t="s">
        <v>215</v>
      </c>
    </row>
    <row r="1341" spans="1:6" x14ac:dyDescent="0.3">
      <c r="A1341">
        <v>1338</v>
      </c>
      <c r="B1341" t="s">
        <v>219</v>
      </c>
      <c r="C1341">
        <v>0</v>
      </c>
      <c r="D1341">
        <v>0</v>
      </c>
      <c r="E1341" t="s">
        <v>212</v>
      </c>
      <c r="F1341" t="s">
        <v>215</v>
      </c>
    </row>
    <row r="1342" spans="1:6" x14ac:dyDescent="0.3">
      <c r="A1342">
        <v>1339</v>
      </c>
      <c r="B1342" t="s">
        <v>219</v>
      </c>
      <c r="C1342">
        <v>0</v>
      </c>
      <c r="D1342">
        <v>0</v>
      </c>
      <c r="E1342" t="s">
        <v>212</v>
      </c>
      <c r="F1342" t="s">
        <v>215</v>
      </c>
    </row>
    <row r="1343" spans="1:6" x14ac:dyDescent="0.3">
      <c r="A1343">
        <v>1340</v>
      </c>
      <c r="B1343" t="s">
        <v>219</v>
      </c>
      <c r="C1343">
        <v>0</v>
      </c>
      <c r="D1343">
        <v>0</v>
      </c>
      <c r="E1343" t="s">
        <v>212</v>
      </c>
      <c r="F1343" t="s">
        <v>215</v>
      </c>
    </row>
    <row r="1344" spans="1:6" x14ac:dyDescent="0.3">
      <c r="A1344">
        <v>1341</v>
      </c>
      <c r="B1344" t="s">
        <v>219</v>
      </c>
      <c r="C1344">
        <v>0</v>
      </c>
      <c r="D1344">
        <v>0</v>
      </c>
      <c r="E1344" t="s">
        <v>212</v>
      </c>
      <c r="F1344" t="s">
        <v>215</v>
      </c>
    </row>
    <row r="1345" spans="1:6" x14ac:dyDescent="0.3">
      <c r="A1345">
        <v>1342</v>
      </c>
      <c r="B1345" t="s">
        <v>219</v>
      </c>
      <c r="C1345">
        <v>0</v>
      </c>
      <c r="D1345">
        <v>0</v>
      </c>
      <c r="E1345" t="s">
        <v>212</v>
      </c>
      <c r="F1345" t="s">
        <v>215</v>
      </c>
    </row>
    <row r="1346" spans="1:6" x14ac:dyDescent="0.3">
      <c r="A1346">
        <v>1343</v>
      </c>
      <c r="B1346" t="s">
        <v>219</v>
      </c>
      <c r="C1346">
        <v>0</v>
      </c>
      <c r="D1346">
        <v>0</v>
      </c>
      <c r="E1346" t="s">
        <v>212</v>
      </c>
      <c r="F1346" t="s">
        <v>215</v>
      </c>
    </row>
    <row r="1347" spans="1:6" x14ac:dyDescent="0.3">
      <c r="A1347">
        <v>1344</v>
      </c>
      <c r="B1347" t="s">
        <v>219</v>
      </c>
      <c r="C1347">
        <v>0</v>
      </c>
      <c r="D1347">
        <v>0</v>
      </c>
      <c r="E1347" t="s">
        <v>212</v>
      </c>
      <c r="F1347" t="s">
        <v>215</v>
      </c>
    </row>
    <row r="1348" spans="1:6" x14ac:dyDescent="0.3">
      <c r="A1348">
        <v>1345</v>
      </c>
      <c r="B1348" t="s">
        <v>219</v>
      </c>
      <c r="C1348">
        <v>0</v>
      </c>
      <c r="D1348">
        <v>0</v>
      </c>
      <c r="E1348" t="s">
        <v>212</v>
      </c>
      <c r="F1348" t="s">
        <v>215</v>
      </c>
    </row>
    <row r="1349" spans="1:6" x14ac:dyDescent="0.3">
      <c r="A1349">
        <v>1346</v>
      </c>
      <c r="B1349" t="s">
        <v>219</v>
      </c>
      <c r="C1349">
        <v>0</v>
      </c>
      <c r="D1349">
        <v>0</v>
      </c>
      <c r="E1349" t="s">
        <v>212</v>
      </c>
      <c r="F1349" t="s">
        <v>215</v>
      </c>
    </row>
    <row r="1350" spans="1:6" x14ac:dyDescent="0.3">
      <c r="A1350">
        <v>1347</v>
      </c>
      <c r="B1350" t="s">
        <v>219</v>
      </c>
      <c r="C1350">
        <v>0</v>
      </c>
      <c r="D1350">
        <v>0</v>
      </c>
      <c r="E1350" t="s">
        <v>212</v>
      </c>
      <c r="F1350" t="s">
        <v>215</v>
      </c>
    </row>
    <row r="1351" spans="1:6" x14ac:dyDescent="0.3">
      <c r="A1351">
        <v>1348</v>
      </c>
      <c r="B1351" t="s">
        <v>219</v>
      </c>
      <c r="C1351">
        <v>0</v>
      </c>
      <c r="D1351">
        <v>0</v>
      </c>
      <c r="E1351" t="s">
        <v>212</v>
      </c>
      <c r="F1351" t="s">
        <v>215</v>
      </c>
    </row>
    <row r="1352" spans="1:6" x14ac:dyDescent="0.3">
      <c r="A1352">
        <v>1349</v>
      </c>
      <c r="B1352" t="s">
        <v>219</v>
      </c>
      <c r="C1352">
        <v>0</v>
      </c>
      <c r="D1352">
        <v>0</v>
      </c>
      <c r="E1352" t="s">
        <v>212</v>
      </c>
      <c r="F1352" t="s">
        <v>215</v>
      </c>
    </row>
    <row r="1353" spans="1:6" x14ac:dyDescent="0.3">
      <c r="A1353">
        <v>1350</v>
      </c>
      <c r="B1353" t="s">
        <v>219</v>
      </c>
      <c r="C1353">
        <v>0</v>
      </c>
      <c r="D1353">
        <v>0</v>
      </c>
      <c r="E1353" t="s">
        <v>212</v>
      </c>
      <c r="F1353" t="s">
        <v>215</v>
      </c>
    </row>
    <row r="1354" spans="1:6" x14ac:dyDescent="0.3">
      <c r="A1354">
        <v>1351</v>
      </c>
      <c r="B1354" t="s">
        <v>219</v>
      </c>
      <c r="C1354">
        <v>0</v>
      </c>
      <c r="D1354">
        <v>0</v>
      </c>
      <c r="E1354" t="s">
        <v>212</v>
      </c>
      <c r="F1354" t="s">
        <v>215</v>
      </c>
    </row>
    <row r="1355" spans="1:6" x14ac:dyDescent="0.3">
      <c r="A1355">
        <v>1352</v>
      </c>
      <c r="B1355" t="s">
        <v>219</v>
      </c>
      <c r="C1355">
        <v>0</v>
      </c>
      <c r="D1355">
        <v>0</v>
      </c>
      <c r="E1355" t="s">
        <v>212</v>
      </c>
      <c r="F1355" t="s">
        <v>215</v>
      </c>
    </row>
    <row r="1356" spans="1:6" x14ac:dyDescent="0.3">
      <c r="A1356">
        <v>1353</v>
      </c>
      <c r="B1356" t="s">
        <v>219</v>
      </c>
      <c r="C1356">
        <v>0</v>
      </c>
      <c r="D1356">
        <v>0</v>
      </c>
      <c r="E1356" t="s">
        <v>212</v>
      </c>
      <c r="F1356"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356"/>
  <sheetViews>
    <sheetView topLeftCell="A3" workbookViewId="0">
      <selection activeCell="A3" sqref="A3"/>
    </sheetView>
  </sheetViews>
  <sheetFormatPr baseColWidth="10" defaultColWidth="9.109375" defaultRowHeight="14.4" x14ac:dyDescent="0.3"/>
  <cols>
    <col min="1" max="1" width="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row r="61" spans="1:6" x14ac:dyDescent="0.3">
      <c r="A61">
        <v>58</v>
      </c>
      <c r="B61" t="s">
        <v>220</v>
      </c>
      <c r="C61" s="4">
        <v>0</v>
      </c>
      <c r="D61">
        <v>0</v>
      </c>
      <c r="E61" t="s">
        <v>212</v>
      </c>
      <c r="F61" t="s">
        <v>215</v>
      </c>
    </row>
    <row r="62" spans="1:6" x14ac:dyDescent="0.3">
      <c r="A62">
        <v>59</v>
      </c>
      <c r="B62" t="s">
        <v>220</v>
      </c>
      <c r="C62" s="4">
        <v>0</v>
      </c>
      <c r="D62">
        <v>0</v>
      </c>
      <c r="E62" t="s">
        <v>212</v>
      </c>
      <c r="F62" t="s">
        <v>215</v>
      </c>
    </row>
    <row r="63" spans="1:6" x14ac:dyDescent="0.3">
      <c r="A63">
        <v>60</v>
      </c>
      <c r="B63" t="s">
        <v>220</v>
      </c>
      <c r="C63" s="4">
        <v>0</v>
      </c>
      <c r="D63">
        <v>0</v>
      </c>
      <c r="E63" t="s">
        <v>212</v>
      </c>
      <c r="F63" t="s">
        <v>215</v>
      </c>
    </row>
    <row r="64" spans="1:6" x14ac:dyDescent="0.3">
      <c r="A64">
        <v>61</v>
      </c>
      <c r="B64" t="s">
        <v>220</v>
      </c>
      <c r="C64" s="4">
        <v>0</v>
      </c>
      <c r="D64">
        <v>0</v>
      </c>
      <c r="E64" t="s">
        <v>212</v>
      </c>
      <c r="F64" t="s">
        <v>215</v>
      </c>
    </row>
    <row r="65" spans="1:6" x14ac:dyDescent="0.3">
      <c r="A65">
        <v>62</v>
      </c>
      <c r="B65" t="s">
        <v>220</v>
      </c>
      <c r="C65" s="4">
        <v>0</v>
      </c>
      <c r="D65">
        <v>0</v>
      </c>
      <c r="E65" t="s">
        <v>212</v>
      </c>
      <c r="F65" t="s">
        <v>215</v>
      </c>
    </row>
    <row r="66" spans="1:6" x14ac:dyDescent="0.3">
      <c r="A66">
        <v>63</v>
      </c>
      <c r="B66" t="s">
        <v>220</v>
      </c>
      <c r="C66" s="4">
        <v>0</v>
      </c>
      <c r="D66">
        <v>0</v>
      </c>
      <c r="E66" t="s">
        <v>212</v>
      </c>
      <c r="F66" t="s">
        <v>215</v>
      </c>
    </row>
    <row r="67" spans="1:6" x14ac:dyDescent="0.3">
      <c r="A67">
        <v>64</v>
      </c>
      <c r="B67" t="s">
        <v>220</v>
      </c>
      <c r="C67" s="4">
        <v>0</v>
      </c>
      <c r="D67">
        <v>0</v>
      </c>
      <c r="E67" t="s">
        <v>212</v>
      </c>
      <c r="F67" t="s">
        <v>215</v>
      </c>
    </row>
    <row r="68" spans="1:6" x14ac:dyDescent="0.3">
      <c r="A68">
        <v>65</v>
      </c>
      <c r="B68" t="s">
        <v>220</v>
      </c>
      <c r="C68" s="4">
        <v>0</v>
      </c>
      <c r="D68">
        <v>0</v>
      </c>
      <c r="E68" t="s">
        <v>212</v>
      </c>
      <c r="F68" t="s">
        <v>215</v>
      </c>
    </row>
    <row r="69" spans="1:6" x14ac:dyDescent="0.3">
      <c r="A69">
        <v>66</v>
      </c>
      <c r="B69" t="s">
        <v>220</v>
      </c>
      <c r="C69" s="4">
        <v>0</v>
      </c>
      <c r="D69">
        <v>0</v>
      </c>
      <c r="E69" t="s">
        <v>212</v>
      </c>
      <c r="F69" t="s">
        <v>215</v>
      </c>
    </row>
    <row r="70" spans="1:6" x14ac:dyDescent="0.3">
      <c r="A70">
        <v>67</v>
      </c>
      <c r="B70" t="s">
        <v>220</v>
      </c>
      <c r="C70" s="4">
        <v>0</v>
      </c>
      <c r="D70">
        <v>0</v>
      </c>
      <c r="E70" t="s">
        <v>212</v>
      </c>
      <c r="F70" t="s">
        <v>215</v>
      </c>
    </row>
    <row r="71" spans="1:6" x14ac:dyDescent="0.3">
      <c r="A71">
        <v>68</v>
      </c>
      <c r="B71" t="s">
        <v>220</v>
      </c>
      <c r="C71" s="4">
        <v>0</v>
      </c>
      <c r="D71">
        <v>0</v>
      </c>
      <c r="E71" t="s">
        <v>212</v>
      </c>
      <c r="F71" t="s">
        <v>215</v>
      </c>
    </row>
    <row r="72" spans="1:6" x14ac:dyDescent="0.3">
      <c r="A72">
        <v>69</v>
      </c>
      <c r="B72" t="s">
        <v>220</v>
      </c>
      <c r="C72" s="4">
        <v>0</v>
      </c>
      <c r="D72">
        <v>0</v>
      </c>
      <c r="E72" t="s">
        <v>212</v>
      </c>
      <c r="F72" t="s">
        <v>215</v>
      </c>
    </row>
    <row r="73" spans="1:6" x14ac:dyDescent="0.3">
      <c r="A73">
        <v>70</v>
      </c>
      <c r="B73" t="s">
        <v>220</v>
      </c>
      <c r="C73" s="4">
        <v>0</v>
      </c>
      <c r="D73">
        <v>0</v>
      </c>
      <c r="E73" t="s">
        <v>212</v>
      </c>
      <c r="F73" t="s">
        <v>215</v>
      </c>
    </row>
    <row r="74" spans="1:6" x14ac:dyDescent="0.3">
      <c r="A74">
        <v>71</v>
      </c>
      <c r="B74" t="s">
        <v>220</v>
      </c>
      <c r="C74" s="4">
        <v>0</v>
      </c>
      <c r="D74">
        <v>0</v>
      </c>
      <c r="E74" t="s">
        <v>212</v>
      </c>
      <c r="F74" t="s">
        <v>215</v>
      </c>
    </row>
    <row r="75" spans="1:6" x14ac:dyDescent="0.3">
      <c r="A75">
        <v>72</v>
      </c>
      <c r="B75" t="s">
        <v>220</v>
      </c>
      <c r="C75" s="4">
        <v>0</v>
      </c>
      <c r="D75">
        <v>0</v>
      </c>
      <c r="E75" t="s">
        <v>212</v>
      </c>
      <c r="F75" t="s">
        <v>215</v>
      </c>
    </row>
    <row r="76" spans="1:6" x14ac:dyDescent="0.3">
      <c r="A76">
        <v>73</v>
      </c>
      <c r="B76" t="s">
        <v>220</v>
      </c>
      <c r="C76" s="4">
        <v>0</v>
      </c>
      <c r="D76">
        <v>0</v>
      </c>
      <c r="E76" t="s">
        <v>212</v>
      </c>
      <c r="F76" t="s">
        <v>215</v>
      </c>
    </row>
    <row r="77" spans="1:6" x14ac:dyDescent="0.3">
      <c r="A77">
        <v>74</v>
      </c>
      <c r="B77" t="s">
        <v>220</v>
      </c>
      <c r="C77" s="4">
        <v>0</v>
      </c>
      <c r="D77">
        <v>0</v>
      </c>
      <c r="E77" t="s">
        <v>212</v>
      </c>
      <c r="F77" t="s">
        <v>215</v>
      </c>
    </row>
    <row r="78" spans="1:6" x14ac:dyDescent="0.3">
      <c r="A78">
        <v>75</v>
      </c>
      <c r="B78" t="s">
        <v>220</v>
      </c>
      <c r="C78" s="4">
        <v>0</v>
      </c>
      <c r="D78">
        <v>0</v>
      </c>
      <c r="E78" t="s">
        <v>212</v>
      </c>
      <c r="F78" t="s">
        <v>215</v>
      </c>
    </row>
    <row r="79" spans="1:6" x14ac:dyDescent="0.3">
      <c r="A79">
        <v>76</v>
      </c>
      <c r="B79" t="s">
        <v>220</v>
      </c>
      <c r="C79" s="4">
        <v>0</v>
      </c>
      <c r="D79">
        <v>0</v>
      </c>
      <c r="E79" t="s">
        <v>212</v>
      </c>
      <c r="F79" t="s">
        <v>215</v>
      </c>
    </row>
    <row r="80" spans="1:6" x14ac:dyDescent="0.3">
      <c r="A80">
        <v>77</v>
      </c>
      <c r="B80" t="s">
        <v>220</v>
      </c>
      <c r="C80" s="4">
        <v>0</v>
      </c>
      <c r="D80">
        <v>0</v>
      </c>
      <c r="E80" t="s">
        <v>212</v>
      </c>
      <c r="F80" t="s">
        <v>215</v>
      </c>
    </row>
    <row r="81" spans="1:6" x14ac:dyDescent="0.3">
      <c r="A81">
        <v>78</v>
      </c>
      <c r="B81" t="s">
        <v>220</v>
      </c>
      <c r="C81" s="4">
        <v>0</v>
      </c>
      <c r="D81">
        <v>0</v>
      </c>
      <c r="E81" t="s">
        <v>212</v>
      </c>
      <c r="F81" t="s">
        <v>215</v>
      </c>
    </row>
    <row r="82" spans="1:6" x14ac:dyDescent="0.3">
      <c r="A82">
        <v>79</v>
      </c>
      <c r="B82" t="s">
        <v>220</v>
      </c>
      <c r="C82" s="4">
        <v>0</v>
      </c>
      <c r="D82">
        <v>0</v>
      </c>
      <c r="E82" t="s">
        <v>212</v>
      </c>
      <c r="F82" t="s">
        <v>215</v>
      </c>
    </row>
    <row r="83" spans="1:6" x14ac:dyDescent="0.3">
      <c r="A83">
        <v>80</v>
      </c>
      <c r="B83" t="s">
        <v>220</v>
      </c>
      <c r="C83" s="4">
        <v>0</v>
      </c>
      <c r="D83">
        <v>0</v>
      </c>
      <c r="E83" t="s">
        <v>212</v>
      </c>
      <c r="F83" t="s">
        <v>215</v>
      </c>
    </row>
    <row r="84" spans="1:6" x14ac:dyDescent="0.3">
      <c r="A84">
        <v>81</v>
      </c>
      <c r="B84" t="s">
        <v>220</v>
      </c>
      <c r="C84" s="4">
        <v>0</v>
      </c>
      <c r="D84">
        <v>0</v>
      </c>
      <c r="E84" t="s">
        <v>212</v>
      </c>
      <c r="F84" t="s">
        <v>215</v>
      </c>
    </row>
    <row r="85" spans="1:6" x14ac:dyDescent="0.3">
      <c r="A85">
        <v>82</v>
      </c>
      <c r="B85" t="s">
        <v>220</v>
      </c>
      <c r="C85" s="4">
        <v>0</v>
      </c>
      <c r="D85">
        <v>0</v>
      </c>
      <c r="E85" t="s">
        <v>212</v>
      </c>
      <c r="F85" t="s">
        <v>215</v>
      </c>
    </row>
    <row r="86" spans="1:6" x14ac:dyDescent="0.3">
      <c r="A86">
        <v>83</v>
      </c>
      <c r="B86" t="s">
        <v>220</v>
      </c>
      <c r="C86" s="4">
        <v>0</v>
      </c>
      <c r="D86">
        <v>0</v>
      </c>
      <c r="E86" t="s">
        <v>212</v>
      </c>
      <c r="F86" t="s">
        <v>215</v>
      </c>
    </row>
    <row r="87" spans="1:6" x14ac:dyDescent="0.3">
      <c r="A87">
        <v>84</v>
      </c>
      <c r="B87" t="s">
        <v>220</v>
      </c>
      <c r="C87" s="4">
        <v>0</v>
      </c>
      <c r="D87">
        <v>0</v>
      </c>
      <c r="E87" t="s">
        <v>212</v>
      </c>
      <c r="F87" t="s">
        <v>215</v>
      </c>
    </row>
    <row r="88" spans="1:6" x14ac:dyDescent="0.3">
      <c r="A88">
        <v>85</v>
      </c>
      <c r="B88" t="s">
        <v>220</v>
      </c>
      <c r="C88" s="4">
        <v>0</v>
      </c>
      <c r="D88">
        <v>0</v>
      </c>
      <c r="E88" t="s">
        <v>212</v>
      </c>
      <c r="F88" t="s">
        <v>215</v>
      </c>
    </row>
    <row r="89" spans="1:6" x14ac:dyDescent="0.3">
      <c r="A89">
        <v>86</v>
      </c>
      <c r="B89" t="s">
        <v>220</v>
      </c>
      <c r="C89" s="4">
        <v>0</v>
      </c>
      <c r="D89">
        <v>0</v>
      </c>
      <c r="E89" t="s">
        <v>212</v>
      </c>
      <c r="F89" t="s">
        <v>215</v>
      </c>
    </row>
    <row r="90" spans="1:6" x14ac:dyDescent="0.3">
      <c r="A90">
        <v>87</v>
      </c>
      <c r="B90" t="s">
        <v>220</v>
      </c>
      <c r="C90" s="4">
        <v>0</v>
      </c>
      <c r="D90">
        <v>0</v>
      </c>
      <c r="E90" t="s">
        <v>212</v>
      </c>
      <c r="F90" t="s">
        <v>215</v>
      </c>
    </row>
    <row r="91" spans="1:6" x14ac:dyDescent="0.3">
      <c r="A91">
        <v>88</v>
      </c>
      <c r="B91" t="s">
        <v>220</v>
      </c>
      <c r="C91" s="4">
        <v>0</v>
      </c>
      <c r="D91">
        <v>0</v>
      </c>
      <c r="E91" t="s">
        <v>212</v>
      </c>
      <c r="F91" t="s">
        <v>215</v>
      </c>
    </row>
    <row r="92" spans="1:6" x14ac:dyDescent="0.3">
      <c r="A92">
        <v>89</v>
      </c>
      <c r="B92" t="s">
        <v>220</v>
      </c>
      <c r="C92" s="4">
        <v>0</v>
      </c>
      <c r="D92">
        <v>0</v>
      </c>
      <c r="E92" t="s">
        <v>212</v>
      </c>
      <c r="F92" t="s">
        <v>215</v>
      </c>
    </row>
    <row r="93" spans="1:6" x14ac:dyDescent="0.3">
      <c r="A93">
        <v>90</v>
      </c>
      <c r="B93" t="s">
        <v>220</v>
      </c>
      <c r="C93" s="4">
        <v>0</v>
      </c>
      <c r="D93">
        <v>0</v>
      </c>
      <c r="E93" t="s">
        <v>212</v>
      </c>
      <c r="F93" t="s">
        <v>215</v>
      </c>
    </row>
    <row r="94" spans="1:6" x14ac:dyDescent="0.3">
      <c r="A94">
        <v>91</v>
      </c>
      <c r="B94" t="s">
        <v>220</v>
      </c>
      <c r="C94" s="4">
        <v>0</v>
      </c>
      <c r="D94">
        <v>0</v>
      </c>
      <c r="E94" t="s">
        <v>212</v>
      </c>
      <c r="F94" t="s">
        <v>215</v>
      </c>
    </row>
    <row r="95" spans="1:6" x14ac:dyDescent="0.3">
      <c r="A95">
        <v>92</v>
      </c>
      <c r="B95" t="s">
        <v>220</v>
      </c>
      <c r="C95" s="4">
        <v>0</v>
      </c>
      <c r="D95">
        <v>0</v>
      </c>
      <c r="E95" t="s">
        <v>212</v>
      </c>
      <c r="F95" t="s">
        <v>215</v>
      </c>
    </row>
    <row r="96" spans="1:6" x14ac:dyDescent="0.3">
      <c r="A96">
        <v>93</v>
      </c>
      <c r="B96" t="s">
        <v>220</v>
      </c>
      <c r="C96" s="4">
        <v>0</v>
      </c>
      <c r="D96">
        <v>0</v>
      </c>
      <c r="E96" t="s">
        <v>212</v>
      </c>
      <c r="F96" t="s">
        <v>215</v>
      </c>
    </row>
    <row r="97" spans="1:6" x14ac:dyDescent="0.3">
      <c r="A97">
        <v>94</v>
      </c>
      <c r="B97" t="s">
        <v>220</v>
      </c>
      <c r="C97" s="4">
        <v>0</v>
      </c>
      <c r="D97">
        <v>0</v>
      </c>
      <c r="E97" t="s">
        <v>212</v>
      </c>
      <c r="F97" t="s">
        <v>215</v>
      </c>
    </row>
    <row r="98" spans="1:6" x14ac:dyDescent="0.3">
      <c r="A98">
        <v>95</v>
      </c>
      <c r="B98" t="s">
        <v>220</v>
      </c>
      <c r="C98" s="4">
        <v>0</v>
      </c>
      <c r="D98">
        <v>0</v>
      </c>
      <c r="E98" t="s">
        <v>212</v>
      </c>
      <c r="F98" t="s">
        <v>215</v>
      </c>
    </row>
    <row r="99" spans="1:6" x14ac:dyDescent="0.3">
      <c r="A99">
        <v>96</v>
      </c>
      <c r="B99" t="s">
        <v>220</v>
      </c>
      <c r="C99" s="4">
        <v>0</v>
      </c>
      <c r="D99">
        <v>0</v>
      </c>
      <c r="E99" t="s">
        <v>212</v>
      </c>
      <c r="F99" t="s">
        <v>215</v>
      </c>
    </row>
    <row r="100" spans="1:6" x14ac:dyDescent="0.3">
      <c r="A100">
        <v>97</v>
      </c>
      <c r="B100" t="s">
        <v>220</v>
      </c>
      <c r="C100" s="4">
        <v>0</v>
      </c>
      <c r="D100">
        <v>0</v>
      </c>
      <c r="E100" t="s">
        <v>212</v>
      </c>
      <c r="F100" t="s">
        <v>215</v>
      </c>
    </row>
    <row r="101" spans="1:6" x14ac:dyDescent="0.3">
      <c r="A101">
        <v>98</v>
      </c>
      <c r="B101" t="s">
        <v>220</v>
      </c>
      <c r="C101" s="4">
        <v>0</v>
      </c>
      <c r="D101">
        <v>0</v>
      </c>
      <c r="E101" t="s">
        <v>212</v>
      </c>
      <c r="F101" t="s">
        <v>215</v>
      </c>
    </row>
    <row r="102" spans="1:6" x14ac:dyDescent="0.3">
      <c r="A102">
        <v>99</v>
      </c>
      <c r="B102" t="s">
        <v>220</v>
      </c>
      <c r="C102" s="4">
        <v>0</v>
      </c>
      <c r="D102">
        <v>0</v>
      </c>
      <c r="E102" t="s">
        <v>212</v>
      </c>
      <c r="F102" t="s">
        <v>215</v>
      </c>
    </row>
    <row r="103" spans="1:6" x14ac:dyDescent="0.3">
      <c r="A103">
        <v>100</v>
      </c>
      <c r="B103" t="s">
        <v>220</v>
      </c>
      <c r="C103" s="4">
        <v>0</v>
      </c>
      <c r="D103">
        <v>0</v>
      </c>
      <c r="E103" t="s">
        <v>212</v>
      </c>
      <c r="F103" t="s">
        <v>215</v>
      </c>
    </row>
    <row r="104" spans="1:6" x14ac:dyDescent="0.3">
      <c r="A104">
        <v>101</v>
      </c>
      <c r="B104" t="s">
        <v>220</v>
      </c>
      <c r="C104" s="4">
        <v>0</v>
      </c>
      <c r="D104">
        <v>0</v>
      </c>
      <c r="E104" t="s">
        <v>212</v>
      </c>
      <c r="F104" t="s">
        <v>215</v>
      </c>
    </row>
    <row r="105" spans="1:6" x14ac:dyDescent="0.3">
      <c r="A105">
        <v>102</v>
      </c>
      <c r="B105" t="s">
        <v>220</v>
      </c>
      <c r="C105" s="4">
        <v>0</v>
      </c>
      <c r="D105">
        <v>0</v>
      </c>
      <c r="E105" t="s">
        <v>212</v>
      </c>
      <c r="F105" t="s">
        <v>215</v>
      </c>
    </row>
    <row r="106" spans="1:6" x14ac:dyDescent="0.3">
      <c r="A106">
        <v>103</v>
      </c>
      <c r="B106" t="s">
        <v>220</v>
      </c>
      <c r="C106" s="4">
        <v>0</v>
      </c>
      <c r="D106">
        <v>0</v>
      </c>
      <c r="E106" t="s">
        <v>212</v>
      </c>
      <c r="F106" t="s">
        <v>215</v>
      </c>
    </row>
    <row r="107" spans="1:6" x14ac:dyDescent="0.3">
      <c r="A107">
        <v>104</v>
      </c>
      <c r="B107" t="s">
        <v>220</v>
      </c>
      <c r="C107" s="4">
        <v>0</v>
      </c>
      <c r="D107">
        <v>0</v>
      </c>
      <c r="E107" t="s">
        <v>212</v>
      </c>
      <c r="F107" t="s">
        <v>215</v>
      </c>
    </row>
    <row r="108" spans="1:6" x14ac:dyDescent="0.3">
      <c r="A108">
        <v>105</v>
      </c>
      <c r="B108" t="s">
        <v>220</v>
      </c>
      <c r="C108" s="4">
        <v>0</v>
      </c>
      <c r="D108">
        <v>0</v>
      </c>
      <c r="E108" t="s">
        <v>212</v>
      </c>
      <c r="F108" t="s">
        <v>215</v>
      </c>
    </row>
    <row r="109" spans="1:6" x14ac:dyDescent="0.3">
      <c r="A109">
        <v>106</v>
      </c>
      <c r="B109" t="s">
        <v>220</v>
      </c>
      <c r="C109" s="4">
        <v>0</v>
      </c>
      <c r="D109">
        <v>0</v>
      </c>
      <c r="E109" t="s">
        <v>212</v>
      </c>
      <c r="F109" t="s">
        <v>215</v>
      </c>
    </row>
    <row r="110" spans="1:6" x14ac:dyDescent="0.3">
      <c r="A110">
        <v>107</v>
      </c>
      <c r="B110" t="s">
        <v>220</v>
      </c>
      <c r="C110" s="4">
        <v>0</v>
      </c>
      <c r="D110">
        <v>0</v>
      </c>
      <c r="E110" t="s">
        <v>212</v>
      </c>
      <c r="F110" t="s">
        <v>215</v>
      </c>
    </row>
    <row r="111" spans="1:6" x14ac:dyDescent="0.3">
      <c r="A111">
        <v>108</v>
      </c>
      <c r="B111" t="s">
        <v>220</v>
      </c>
      <c r="C111" s="4">
        <v>0</v>
      </c>
      <c r="D111">
        <v>0</v>
      </c>
      <c r="E111" t="s">
        <v>212</v>
      </c>
      <c r="F111" t="s">
        <v>215</v>
      </c>
    </row>
    <row r="112" spans="1:6" x14ac:dyDescent="0.3">
      <c r="A112">
        <v>109</v>
      </c>
      <c r="B112" t="s">
        <v>220</v>
      </c>
      <c r="C112" s="4">
        <v>0</v>
      </c>
      <c r="D112">
        <v>0</v>
      </c>
      <c r="E112" t="s">
        <v>212</v>
      </c>
      <c r="F112" t="s">
        <v>215</v>
      </c>
    </row>
    <row r="113" spans="1:6" x14ac:dyDescent="0.3">
      <c r="A113">
        <v>110</v>
      </c>
      <c r="B113" t="s">
        <v>220</v>
      </c>
      <c r="C113" s="4">
        <v>0</v>
      </c>
      <c r="D113">
        <v>0</v>
      </c>
      <c r="E113" t="s">
        <v>212</v>
      </c>
      <c r="F113" t="s">
        <v>215</v>
      </c>
    </row>
    <row r="114" spans="1:6" x14ac:dyDescent="0.3">
      <c r="A114">
        <v>111</v>
      </c>
      <c r="B114" t="s">
        <v>220</v>
      </c>
      <c r="C114" s="4">
        <v>0</v>
      </c>
      <c r="D114">
        <v>0</v>
      </c>
      <c r="E114" t="s">
        <v>212</v>
      </c>
      <c r="F114" t="s">
        <v>215</v>
      </c>
    </row>
    <row r="115" spans="1:6" x14ac:dyDescent="0.3">
      <c r="A115">
        <v>112</v>
      </c>
      <c r="B115" t="s">
        <v>220</v>
      </c>
      <c r="C115" s="4">
        <v>0</v>
      </c>
      <c r="D115">
        <v>0</v>
      </c>
      <c r="E115" t="s">
        <v>212</v>
      </c>
      <c r="F115" t="s">
        <v>215</v>
      </c>
    </row>
    <row r="116" spans="1:6" x14ac:dyDescent="0.3">
      <c r="A116">
        <v>113</v>
      </c>
      <c r="B116" t="s">
        <v>220</v>
      </c>
      <c r="C116" s="4">
        <v>0</v>
      </c>
      <c r="D116">
        <v>0</v>
      </c>
      <c r="E116" t="s">
        <v>212</v>
      </c>
      <c r="F116" t="s">
        <v>215</v>
      </c>
    </row>
    <row r="117" spans="1:6" x14ac:dyDescent="0.3">
      <c r="A117">
        <v>114</v>
      </c>
      <c r="B117" t="s">
        <v>220</v>
      </c>
      <c r="C117" s="4">
        <v>0</v>
      </c>
      <c r="D117">
        <v>0</v>
      </c>
      <c r="E117" t="s">
        <v>212</v>
      </c>
      <c r="F117" t="s">
        <v>215</v>
      </c>
    </row>
    <row r="118" spans="1:6" x14ac:dyDescent="0.3">
      <c r="A118">
        <v>115</v>
      </c>
      <c r="B118" t="s">
        <v>220</v>
      </c>
      <c r="C118" s="4">
        <v>0</v>
      </c>
      <c r="D118">
        <v>0</v>
      </c>
      <c r="E118" t="s">
        <v>212</v>
      </c>
      <c r="F118" t="s">
        <v>215</v>
      </c>
    </row>
    <row r="119" spans="1:6" x14ac:dyDescent="0.3">
      <c r="A119">
        <v>116</v>
      </c>
      <c r="B119" t="s">
        <v>220</v>
      </c>
      <c r="C119" s="4">
        <v>0</v>
      </c>
      <c r="D119">
        <v>0</v>
      </c>
      <c r="E119" t="s">
        <v>212</v>
      </c>
      <c r="F119" t="s">
        <v>215</v>
      </c>
    </row>
    <row r="120" spans="1:6" x14ac:dyDescent="0.3">
      <c r="A120">
        <v>117</v>
      </c>
      <c r="B120" t="s">
        <v>220</v>
      </c>
      <c r="C120" s="4">
        <v>0</v>
      </c>
      <c r="D120">
        <v>0</v>
      </c>
      <c r="E120" t="s">
        <v>212</v>
      </c>
      <c r="F120" t="s">
        <v>215</v>
      </c>
    </row>
    <row r="121" spans="1:6" x14ac:dyDescent="0.3">
      <c r="A121">
        <v>118</v>
      </c>
      <c r="B121" t="s">
        <v>220</v>
      </c>
      <c r="C121" s="4">
        <v>0</v>
      </c>
      <c r="D121">
        <v>0</v>
      </c>
      <c r="E121" t="s">
        <v>212</v>
      </c>
      <c r="F121" t="s">
        <v>215</v>
      </c>
    </row>
    <row r="122" spans="1:6" x14ac:dyDescent="0.3">
      <c r="A122">
        <v>119</v>
      </c>
      <c r="B122" t="s">
        <v>220</v>
      </c>
      <c r="C122" s="4">
        <v>0</v>
      </c>
      <c r="D122">
        <v>0</v>
      </c>
      <c r="E122" t="s">
        <v>212</v>
      </c>
      <c r="F122" t="s">
        <v>215</v>
      </c>
    </row>
    <row r="123" spans="1:6" x14ac:dyDescent="0.3">
      <c r="A123">
        <v>120</v>
      </c>
      <c r="B123" t="s">
        <v>220</v>
      </c>
      <c r="C123" s="4">
        <v>0</v>
      </c>
      <c r="D123">
        <v>0</v>
      </c>
      <c r="E123" t="s">
        <v>212</v>
      </c>
      <c r="F123" t="s">
        <v>215</v>
      </c>
    </row>
    <row r="124" spans="1:6" x14ac:dyDescent="0.3">
      <c r="A124">
        <v>121</v>
      </c>
      <c r="B124" t="s">
        <v>220</v>
      </c>
      <c r="C124" s="4">
        <v>0</v>
      </c>
      <c r="D124">
        <v>0</v>
      </c>
      <c r="E124" t="s">
        <v>212</v>
      </c>
      <c r="F124" t="s">
        <v>215</v>
      </c>
    </row>
    <row r="125" spans="1:6" x14ac:dyDescent="0.3">
      <c r="A125">
        <v>122</v>
      </c>
      <c r="B125" t="s">
        <v>220</v>
      </c>
      <c r="C125" s="4">
        <v>0</v>
      </c>
      <c r="D125">
        <v>0</v>
      </c>
      <c r="E125" t="s">
        <v>212</v>
      </c>
      <c r="F125" t="s">
        <v>215</v>
      </c>
    </row>
    <row r="126" spans="1:6" x14ac:dyDescent="0.3">
      <c r="A126">
        <v>123</v>
      </c>
      <c r="B126" t="s">
        <v>220</v>
      </c>
      <c r="C126" s="4">
        <v>0</v>
      </c>
      <c r="D126">
        <v>0</v>
      </c>
      <c r="E126" t="s">
        <v>212</v>
      </c>
      <c r="F126" t="s">
        <v>215</v>
      </c>
    </row>
    <row r="127" spans="1:6" x14ac:dyDescent="0.3">
      <c r="A127">
        <v>124</v>
      </c>
      <c r="B127" t="s">
        <v>220</v>
      </c>
      <c r="C127" s="4">
        <v>0</v>
      </c>
      <c r="D127">
        <v>0</v>
      </c>
      <c r="E127" t="s">
        <v>212</v>
      </c>
      <c r="F127" t="s">
        <v>215</v>
      </c>
    </row>
    <row r="128" spans="1:6" x14ac:dyDescent="0.3">
      <c r="A128">
        <v>125</v>
      </c>
      <c r="B128" t="s">
        <v>220</v>
      </c>
      <c r="C128" s="4">
        <v>0</v>
      </c>
      <c r="D128">
        <v>0</v>
      </c>
      <c r="E128" t="s">
        <v>212</v>
      </c>
      <c r="F128" t="s">
        <v>215</v>
      </c>
    </row>
    <row r="129" spans="1:6" x14ac:dyDescent="0.3">
      <c r="A129">
        <v>126</v>
      </c>
      <c r="B129" t="s">
        <v>220</v>
      </c>
      <c r="C129" s="4">
        <v>0</v>
      </c>
      <c r="D129">
        <v>0</v>
      </c>
      <c r="E129" t="s">
        <v>212</v>
      </c>
      <c r="F129" t="s">
        <v>215</v>
      </c>
    </row>
    <row r="130" spans="1:6" x14ac:dyDescent="0.3">
      <c r="A130">
        <v>127</v>
      </c>
      <c r="B130" t="s">
        <v>220</v>
      </c>
      <c r="C130" s="4">
        <v>0</v>
      </c>
      <c r="D130">
        <v>0</v>
      </c>
      <c r="E130" t="s">
        <v>212</v>
      </c>
      <c r="F130" t="s">
        <v>215</v>
      </c>
    </row>
    <row r="131" spans="1:6" x14ac:dyDescent="0.3">
      <c r="A131">
        <v>128</v>
      </c>
      <c r="B131" t="s">
        <v>220</v>
      </c>
      <c r="C131" s="4">
        <v>0</v>
      </c>
      <c r="D131">
        <v>0</v>
      </c>
      <c r="E131" t="s">
        <v>212</v>
      </c>
      <c r="F131" t="s">
        <v>215</v>
      </c>
    </row>
    <row r="132" spans="1:6" x14ac:dyDescent="0.3">
      <c r="A132">
        <v>129</v>
      </c>
      <c r="B132" t="s">
        <v>220</v>
      </c>
      <c r="C132" s="4">
        <v>0</v>
      </c>
      <c r="D132">
        <v>0</v>
      </c>
      <c r="E132" t="s">
        <v>212</v>
      </c>
      <c r="F132" t="s">
        <v>215</v>
      </c>
    </row>
    <row r="133" spans="1:6" x14ac:dyDescent="0.3">
      <c r="A133">
        <v>130</v>
      </c>
      <c r="B133" t="s">
        <v>220</v>
      </c>
      <c r="C133" s="4">
        <v>0</v>
      </c>
      <c r="D133">
        <v>0</v>
      </c>
      <c r="E133" t="s">
        <v>212</v>
      </c>
      <c r="F133" t="s">
        <v>215</v>
      </c>
    </row>
    <row r="134" spans="1:6" x14ac:dyDescent="0.3">
      <c r="A134">
        <v>131</v>
      </c>
      <c r="B134" t="s">
        <v>220</v>
      </c>
      <c r="C134" s="4">
        <v>0</v>
      </c>
      <c r="D134">
        <v>0</v>
      </c>
      <c r="E134" t="s">
        <v>212</v>
      </c>
      <c r="F134" t="s">
        <v>215</v>
      </c>
    </row>
    <row r="135" spans="1:6" x14ac:dyDescent="0.3">
      <c r="A135">
        <v>132</v>
      </c>
      <c r="B135" t="s">
        <v>220</v>
      </c>
      <c r="C135" s="4">
        <v>0</v>
      </c>
      <c r="D135">
        <v>0</v>
      </c>
      <c r="E135" t="s">
        <v>212</v>
      </c>
      <c r="F135" t="s">
        <v>215</v>
      </c>
    </row>
    <row r="136" spans="1:6" x14ac:dyDescent="0.3">
      <c r="A136">
        <v>133</v>
      </c>
      <c r="B136" t="s">
        <v>220</v>
      </c>
      <c r="C136" s="4">
        <v>0</v>
      </c>
      <c r="D136">
        <v>0</v>
      </c>
      <c r="E136" t="s">
        <v>212</v>
      </c>
      <c r="F136" t="s">
        <v>215</v>
      </c>
    </row>
    <row r="137" spans="1:6" x14ac:dyDescent="0.3">
      <c r="A137">
        <v>134</v>
      </c>
      <c r="B137" t="s">
        <v>220</v>
      </c>
      <c r="C137" s="4">
        <v>0</v>
      </c>
      <c r="D137">
        <v>0</v>
      </c>
      <c r="E137" t="s">
        <v>212</v>
      </c>
      <c r="F137" t="s">
        <v>215</v>
      </c>
    </row>
    <row r="138" spans="1:6" x14ac:dyDescent="0.3">
      <c r="A138">
        <v>135</v>
      </c>
      <c r="B138" t="s">
        <v>220</v>
      </c>
      <c r="C138" s="4">
        <v>0</v>
      </c>
      <c r="D138">
        <v>0</v>
      </c>
      <c r="E138" t="s">
        <v>212</v>
      </c>
      <c r="F138" t="s">
        <v>215</v>
      </c>
    </row>
    <row r="139" spans="1:6" x14ac:dyDescent="0.3">
      <c r="A139">
        <v>136</v>
      </c>
      <c r="B139" t="s">
        <v>220</v>
      </c>
      <c r="C139" s="4">
        <v>0</v>
      </c>
      <c r="D139">
        <v>0</v>
      </c>
      <c r="E139" t="s">
        <v>212</v>
      </c>
      <c r="F139" t="s">
        <v>215</v>
      </c>
    </row>
    <row r="140" spans="1:6" x14ac:dyDescent="0.3">
      <c r="A140">
        <v>137</v>
      </c>
      <c r="B140" t="s">
        <v>220</v>
      </c>
      <c r="C140" s="4">
        <v>0</v>
      </c>
      <c r="D140">
        <v>0</v>
      </c>
      <c r="E140" t="s">
        <v>212</v>
      </c>
      <c r="F140" t="s">
        <v>215</v>
      </c>
    </row>
    <row r="141" spans="1:6" x14ac:dyDescent="0.3">
      <c r="A141">
        <v>138</v>
      </c>
      <c r="B141" t="s">
        <v>220</v>
      </c>
      <c r="C141" s="4">
        <v>0</v>
      </c>
      <c r="D141">
        <v>0</v>
      </c>
      <c r="E141" t="s">
        <v>212</v>
      </c>
      <c r="F141" t="s">
        <v>215</v>
      </c>
    </row>
    <row r="142" spans="1:6" x14ac:dyDescent="0.3">
      <c r="A142">
        <v>139</v>
      </c>
      <c r="B142" t="s">
        <v>220</v>
      </c>
      <c r="C142" s="4">
        <v>0</v>
      </c>
      <c r="D142">
        <v>0</v>
      </c>
      <c r="E142" t="s">
        <v>212</v>
      </c>
      <c r="F142" t="s">
        <v>215</v>
      </c>
    </row>
    <row r="143" spans="1:6" x14ac:dyDescent="0.3">
      <c r="A143">
        <v>140</v>
      </c>
      <c r="B143" t="s">
        <v>220</v>
      </c>
      <c r="C143" s="4">
        <v>0</v>
      </c>
      <c r="D143">
        <v>0</v>
      </c>
      <c r="E143" t="s">
        <v>212</v>
      </c>
      <c r="F143" t="s">
        <v>215</v>
      </c>
    </row>
    <row r="144" spans="1:6" x14ac:dyDescent="0.3">
      <c r="A144">
        <v>141</v>
      </c>
      <c r="B144" t="s">
        <v>220</v>
      </c>
      <c r="C144" s="4">
        <v>0</v>
      </c>
      <c r="D144">
        <v>0</v>
      </c>
      <c r="E144" t="s">
        <v>212</v>
      </c>
      <c r="F144" t="s">
        <v>215</v>
      </c>
    </row>
    <row r="145" spans="1:6" x14ac:dyDescent="0.3">
      <c r="A145">
        <v>142</v>
      </c>
      <c r="B145" t="s">
        <v>220</v>
      </c>
      <c r="C145" s="4">
        <v>0</v>
      </c>
      <c r="D145">
        <v>0</v>
      </c>
      <c r="E145" t="s">
        <v>212</v>
      </c>
      <c r="F145" t="s">
        <v>215</v>
      </c>
    </row>
    <row r="146" spans="1:6" x14ac:dyDescent="0.3">
      <c r="A146">
        <v>143</v>
      </c>
      <c r="B146" t="s">
        <v>220</v>
      </c>
      <c r="C146" s="4">
        <v>0</v>
      </c>
      <c r="D146">
        <v>0</v>
      </c>
      <c r="E146" t="s">
        <v>212</v>
      </c>
      <c r="F146" t="s">
        <v>215</v>
      </c>
    </row>
    <row r="147" spans="1:6" x14ac:dyDescent="0.3">
      <c r="A147">
        <v>144</v>
      </c>
      <c r="B147" t="s">
        <v>220</v>
      </c>
      <c r="C147" s="4">
        <v>0</v>
      </c>
      <c r="D147">
        <v>0</v>
      </c>
      <c r="E147" t="s">
        <v>212</v>
      </c>
      <c r="F147" t="s">
        <v>215</v>
      </c>
    </row>
    <row r="148" spans="1:6" x14ac:dyDescent="0.3">
      <c r="A148">
        <v>145</v>
      </c>
      <c r="B148" t="s">
        <v>220</v>
      </c>
      <c r="C148" s="4">
        <v>0</v>
      </c>
      <c r="D148">
        <v>0</v>
      </c>
      <c r="E148" t="s">
        <v>212</v>
      </c>
      <c r="F148" t="s">
        <v>215</v>
      </c>
    </row>
    <row r="149" spans="1:6" x14ac:dyDescent="0.3">
      <c r="A149">
        <v>146</v>
      </c>
      <c r="B149" t="s">
        <v>220</v>
      </c>
      <c r="C149" s="4">
        <v>0</v>
      </c>
      <c r="D149">
        <v>0</v>
      </c>
      <c r="E149" t="s">
        <v>212</v>
      </c>
      <c r="F149" t="s">
        <v>215</v>
      </c>
    </row>
    <row r="150" spans="1:6" x14ac:dyDescent="0.3">
      <c r="A150">
        <v>147</v>
      </c>
      <c r="B150" t="s">
        <v>220</v>
      </c>
      <c r="C150" s="4">
        <v>0</v>
      </c>
      <c r="D150">
        <v>0</v>
      </c>
      <c r="E150" t="s">
        <v>212</v>
      </c>
      <c r="F150" t="s">
        <v>215</v>
      </c>
    </row>
    <row r="151" spans="1:6" x14ac:dyDescent="0.3">
      <c r="A151">
        <v>148</v>
      </c>
      <c r="B151" t="s">
        <v>220</v>
      </c>
      <c r="C151" s="4">
        <v>0</v>
      </c>
      <c r="D151">
        <v>0</v>
      </c>
      <c r="E151" t="s">
        <v>212</v>
      </c>
      <c r="F151" t="s">
        <v>215</v>
      </c>
    </row>
    <row r="152" spans="1:6" x14ac:dyDescent="0.3">
      <c r="A152">
        <v>149</v>
      </c>
      <c r="B152" t="s">
        <v>220</v>
      </c>
      <c r="C152" s="4">
        <v>0</v>
      </c>
      <c r="D152">
        <v>0</v>
      </c>
      <c r="E152" t="s">
        <v>212</v>
      </c>
      <c r="F152" t="s">
        <v>215</v>
      </c>
    </row>
    <row r="153" spans="1:6" x14ac:dyDescent="0.3">
      <c r="A153">
        <v>150</v>
      </c>
      <c r="B153" t="s">
        <v>220</v>
      </c>
      <c r="C153" s="4">
        <v>0</v>
      </c>
      <c r="D153">
        <v>0</v>
      </c>
      <c r="E153" t="s">
        <v>212</v>
      </c>
      <c r="F153" t="s">
        <v>215</v>
      </c>
    </row>
    <row r="154" spans="1:6" x14ac:dyDescent="0.3">
      <c r="A154">
        <v>151</v>
      </c>
      <c r="B154" t="s">
        <v>220</v>
      </c>
      <c r="C154" s="4">
        <v>0</v>
      </c>
      <c r="D154">
        <v>0</v>
      </c>
      <c r="E154" t="s">
        <v>212</v>
      </c>
      <c r="F154" t="s">
        <v>215</v>
      </c>
    </row>
    <row r="155" spans="1:6" x14ac:dyDescent="0.3">
      <c r="A155">
        <v>152</v>
      </c>
      <c r="B155" t="s">
        <v>220</v>
      </c>
      <c r="C155" s="4">
        <v>0</v>
      </c>
      <c r="D155">
        <v>0</v>
      </c>
      <c r="E155" t="s">
        <v>212</v>
      </c>
      <c r="F155" t="s">
        <v>215</v>
      </c>
    </row>
    <row r="156" spans="1:6" x14ac:dyDescent="0.3">
      <c r="A156">
        <v>153</v>
      </c>
      <c r="B156" t="s">
        <v>220</v>
      </c>
      <c r="C156" s="4">
        <v>0</v>
      </c>
      <c r="D156">
        <v>0</v>
      </c>
      <c r="E156" t="s">
        <v>212</v>
      </c>
      <c r="F156" t="s">
        <v>215</v>
      </c>
    </row>
    <row r="157" spans="1:6" x14ac:dyDescent="0.3">
      <c r="A157">
        <v>154</v>
      </c>
      <c r="B157" t="s">
        <v>220</v>
      </c>
      <c r="C157" s="4">
        <v>0</v>
      </c>
      <c r="D157">
        <v>0</v>
      </c>
      <c r="E157" t="s">
        <v>212</v>
      </c>
      <c r="F157" t="s">
        <v>215</v>
      </c>
    </row>
    <row r="158" spans="1:6" x14ac:dyDescent="0.3">
      <c r="A158">
        <v>155</v>
      </c>
      <c r="B158" t="s">
        <v>220</v>
      </c>
      <c r="C158" s="4">
        <v>0</v>
      </c>
      <c r="D158">
        <v>0</v>
      </c>
      <c r="E158" t="s">
        <v>212</v>
      </c>
      <c r="F158" t="s">
        <v>215</v>
      </c>
    </row>
    <row r="159" spans="1:6" x14ac:dyDescent="0.3">
      <c r="A159">
        <v>156</v>
      </c>
      <c r="B159" t="s">
        <v>220</v>
      </c>
      <c r="C159" s="4">
        <v>0</v>
      </c>
      <c r="D159">
        <v>0</v>
      </c>
      <c r="E159" t="s">
        <v>212</v>
      </c>
      <c r="F159" t="s">
        <v>215</v>
      </c>
    </row>
    <row r="160" spans="1:6" x14ac:dyDescent="0.3">
      <c r="A160">
        <v>157</v>
      </c>
      <c r="B160" t="s">
        <v>220</v>
      </c>
      <c r="C160" s="4">
        <v>0</v>
      </c>
      <c r="D160">
        <v>0</v>
      </c>
      <c r="E160" t="s">
        <v>212</v>
      </c>
      <c r="F160" t="s">
        <v>215</v>
      </c>
    </row>
    <row r="161" spans="1:6" x14ac:dyDescent="0.3">
      <c r="A161">
        <v>158</v>
      </c>
      <c r="B161" t="s">
        <v>220</v>
      </c>
      <c r="C161" s="4">
        <v>0</v>
      </c>
      <c r="D161">
        <v>0</v>
      </c>
      <c r="E161" t="s">
        <v>212</v>
      </c>
      <c r="F161" t="s">
        <v>215</v>
      </c>
    </row>
    <row r="162" spans="1:6" x14ac:dyDescent="0.3">
      <c r="A162">
        <v>159</v>
      </c>
      <c r="B162" t="s">
        <v>220</v>
      </c>
      <c r="C162" s="4">
        <v>0</v>
      </c>
      <c r="D162">
        <v>0</v>
      </c>
      <c r="E162" t="s">
        <v>212</v>
      </c>
      <c r="F162" t="s">
        <v>215</v>
      </c>
    </row>
    <row r="163" spans="1:6" x14ac:dyDescent="0.3">
      <c r="A163">
        <v>160</v>
      </c>
      <c r="B163" t="s">
        <v>220</v>
      </c>
      <c r="C163" s="4">
        <v>0</v>
      </c>
      <c r="D163">
        <v>0</v>
      </c>
      <c r="E163" t="s">
        <v>212</v>
      </c>
      <c r="F163" t="s">
        <v>215</v>
      </c>
    </row>
    <row r="164" spans="1:6" x14ac:dyDescent="0.3">
      <c r="A164">
        <v>161</v>
      </c>
      <c r="B164" t="s">
        <v>220</v>
      </c>
      <c r="C164" s="4">
        <v>0</v>
      </c>
      <c r="D164">
        <v>0</v>
      </c>
      <c r="E164" t="s">
        <v>212</v>
      </c>
      <c r="F164" t="s">
        <v>215</v>
      </c>
    </row>
    <row r="165" spans="1:6" x14ac:dyDescent="0.3">
      <c r="A165">
        <v>162</v>
      </c>
      <c r="B165" t="s">
        <v>220</v>
      </c>
      <c r="C165" s="4">
        <v>0</v>
      </c>
      <c r="D165">
        <v>0</v>
      </c>
      <c r="E165" t="s">
        <v>212</v>
      </c>
      <c r="F165" t="s">
        <v>215</v>
      </c>
    </row>
    <row r="166" spans="1:6" x14ac:dyDescent="0.3">
      <c r="A166">
        <v>163</v>
      </c>
      <c r="B166" t="s">
        <v>220</v>
      </c>
      <c r="C166" s="4">
        <v>0</v>
      </c>
      <c r="D166">
        <v>0</v>
      </c>
      <c r="E166" t="s">
        <v>212</v>
      </c>
      <c r="F166" t="s">
        <v>215</v>
      </c>
    </row>
    <row r="167" spans="1:6" x14ac:dyDescent="0.3">
      <c r="A167">
        <v>164</v>
      </c>
      <c r="B167" t="s">
        <v>220</v>
      </c>
      <c r="C167" s="4">
        <v>0</v>
      </c>
      <c r="D167">
        <v>0</v>
      </c>
      <c r="E167" t="s">
        <v>212</v>
      </c>
      <c r="F167" t="s">
        <v>215</v>
      </c>
    </row>
    <row r="168" spans="1:6" x14ac:dyDescent="0.3">
      <c r="A168">
        <v>165</v>
      </c>
      <c r="B168" t="s">
        <v>220</v>
      </c>
      <c r="C168" s="4">
        <v>0</v>
      </c>
      <c r="D168">
        <v>0</v>
      </c>
      <c r="E168" t="s">
        <v>212</v>
      </c>
      <c r="F168" t="s">
        <v>215</v>
      </c>
    </row>
    <row r="169" spans="1:6" x14ac:dyDescent="0.3">
      <c r="A169">
        <v>166</v>
      </c>
      <c r="B169" t="s">
        <v>220</v>
      </c>
      <c r="C169" s="4">
        <v>0</v>
      </c>
      <c r="D169">
        <v>0</v>
      </c>
      <c r="E169" t="s">
        <v>212</v>
      </c>
      <c r="F169" t="s">
        <v>215</v>
      </c>
    </row>
    <row r="170" spans="1:6" x14ac:dyDescent="0.3">
      <c r="A170">
        <v>167</v>
      </c>
      <c r="B170" t="s">
        <v>220</v>
      </c>
      <c r="C170" s="4">
        <v>0</v>
      </c>
      <c r="D170">
        <v>0</v>
      </c>
      <c r="E170" t="s">
        <v>212</v>
      </c>
      <c r="F170" t="s">
        <v>215</v>
      </c>
    </row>
    <row r="171" spans="1:6" x14ac:dyDescent="0.3">
      <c r="A171">
        <v>168</v>
      </c>
      <c r="B171" t="s">
        <v>220</v>
      </c>
      <c r="C171" s="4">
        <v>0</v>
      </c>
      <c r="D171">
        <v>0</v>
      </c>
      <c r="E171" t="s">
        <v>212</v>
      </c>
      <c r="F171" t="s">
        <v>215</v>
      </c>
    </row>
    <row r="172" spans="1:6" x14ac:dyDescent="0.3">
      <c r="A172">
        <v>169</v>
      </c>
      <c r="B172" t="s">
        <v>220</v>
      </c>
      <c r="C172" s="4">
        <v>0</v>
      </c>
      <c r="D172">
        <v>0</v>
      </c>
      <c r="E172" t="s">
        <v>212</v>
      </c>
      <c r="F172" t="s">
        <v>215</v>
      </c>
    </row>
    <row r="173" spans="1:6" x14ac:dyDescent="0.3">
      <c r="A173">
        <v>170</v>
      </c>
      <c r="B173" t="s">
        <v>220</v>
      </c>
      <c r="C173" s="4">
        <v>0</v>
      </c>
      <c r="D173">
        <v>0</v>
      </c>
      <c r="E173" t="s">
        <v>212</v>
      </c>
      <c r="F173" t="s">
        <v>215</v>
      </c>
    </row>
    <row r="174" spans="1:6" x14ac:dyDescent="0.3">
      <c r="A174">
        <v>171</v>
      </c>
      <c r="B174" t="s">
        <v>220</v>
      </c>
      <c r="C174" s="4">
        <v>0</v>
      </c>
      <c r="D174">
        <v>0</v>
      </c>
      <c r="E174" t="s">
        <v>212</v>
      </c>
      <c r="F174" t="s">
        <v>215</v>
      </c>
    </row>
    <row r="175" spans="1:6" x14ac:dyDescent="0.3">
      <c r="A175">
        <v>172</v>
      </c>
      <c r="B175" t="s">
        <v>220</v>
      </c>
      <c r="C175" s="4">
        <v>0</v>
      </c>
      <c r="D175">
        <v>0</v>
      </c>
      <c r="E175" t="s">
        <v>212</v>
      </c>
      <c r="F175" t="s">
        <v>215</v>
      </c>
    </row>
    <row r="176" spans="1:6" x14ac:dyDescent="0.3">
      <c r="A176">
        <v>173</v>
      </c>
      <c r="B176" t="s">
        <v>220</v>
      </c>
      <c r="C176" s="4">
        <v>0</v>
      </c>
      <c r="D176">
        <v>0</v>
      </c>
      <c r="E176" t="s">
        <v>212</v>
      </c>
      <c r="F176" t="s">
        <v>215</v>
      </c>
    </row>
    <row r="177" spans="1:6" x14ac:dyDescent="0.3">
      <c r="A177">
        <v>174</v>
      </c>
      <c r="B177" t="s">
        <v>220</v>
      </c>
      <c r="C177" s="4">
        <v>0</v>
      </c>
      <c r="D177">
        <v>0</v>
      </c>
      <c r="E177" t="s">
        <v>212</v>
      </c>
      <c r="F177" t="s">
        <v>215</v>
      </c>
    </row>
    <row r="178" spans="1:6" x14ac:dyDescent="0.3">
      <c r="A178">
        <v>175</v>
      </c>
      <c r="B178" t="s">
        <v>220</v>
      </c>
      <c r="C178" s="4">
        <v>0</v>
      </c>
      <c r="D178">
        <v>0</v>
      </c>
      <c r="E178" t="s">
        <v>212</v>
      </c>
      <c r="F178" t="s">
        <v>215</v>
      </c>
    </row>
    <row r="179" spans="1:6" x14ac:dyDescent="0.3">
      <c r="A179">
        <v>176</v>
      </c>
      <c r="B179" t="s">
        <v>220</v>
      </c>
      <c r="C179" s="4">
        <v>0</v>
      </c>
      <c r="D179">
        <v>0</v>
      </c>
      <c r="E179" t="s">
        <v>212</v>
      </c>
      <c r="F179" t="s">
        <v>215</v>
      </c>
    </row>
    <row r="180" spans="1:6" x14ac:dyDescent="0.3">
      <c r="A180">
        <v>177</v>
      </c>
      <c r="B180" t="s">
        <v>220</v>
      </c>
      <c r="C180" s="4">
        <v>0</v>
      </c>
      <c r="D180">
        <v>0</v>
      </c>
      <c r="E180" t="s">
        <v>212</v>
      </c>
      <c r="F180" t="s">
        <v>215</v>
      </c>
    </row>
    <row r="181" spans="1:6" x14ac:dyDescent="0.3">
      <c r="A181">
        <v>178</v>
      </c>
      <c r="B181" t="s">
        <v>220</v>
      </c>
      <c r="C181" s="4">
        <v>0</v>
      </c>
      <c r="D181">
        <v>0</v>
      </c>
      <c r="E181" t="s">
        <v>212</v>
      </c>
      <c r="F181" t="s">
        <v>215</v>
      </c>
    </row>
    <row r="182" spans="1:6" x14ac:dyDescent="0.3">
      <c r="A182">
        <v>179</v>
      </c>
      <c r="B182" t="s">
        <v>220</v>
      </c>
      <c r="C182" s="4">
        <v>0</v>
      </c>
      <c r="D182">
        <v>0</v>
      </c>
      <c r="E182" t="s">
        <v>212</v>
      </c>
      <c r="F182" t="s">
        <v>215</v>
      </c>
    </row>
    <row r="183" spans="1:6" x14ac:dyDescent="0.3">
      <c r="A183">
        <v>180</v>
      </c>
      <c r="B183" t="s">
        <v>220</v>
      </c>
      <c r="C183" s="4">
        <v>0</v>
      </c>
      <c r="D183">
        <v>0</v>
      </c>
      <c r="E183" t="s">
        <v>212</v>
      </c>
      <c r="F183" t="s">
        <v>215</v>
      </c>
    </row>
    <row r="184" spans="1:6" x14ac:dyDescent="0.3">
      <c r="A184">
        <v>181</v>
      </c>
      <c r="B184" t="s">
        <v>220</v>
      </c>
      <c r="C184" s="4">
        <v>0</v>
      </c>
      <c r="D184">
        <v>0</v>
      </c>
      <c r="E184" t="s">
        <v>212</v>
      </c>
      <c r="F184" t="s">
        <v>215</v>
      </c>
    </row>
    <row r="185" spans="1:6" x14ac:dyDescent="0.3">
      <c r="A185">
        <v>182</v>
      </c>
      <c r="B185" t="s">
        <v>220</v>
      </c>
      <c r="C185" s="4">
        <v>0</v>
      </c>
      <c r="D185">
        <v>0</v>
      </c>
      <c r="E185" t="s">
        <v>212</v>
      </c>
      <c r="F185" t="s">
        <v>215</v>
      </c>
    </row>
    <row r="186" spans="1:6" x14ac:dyDescent="0.3">
      <c r="A186">
        <v>183</v>
      </c>
      <c r="B186" t="s">
        <v>220</v>
      </c>
      <c r="C186" s="4">
        <v>0</v>
      </c>
      <c r="D186">
        <v>0</v>
      </c>
      <c r="E186" t="s">
        <v>212</v>
      </c>
      <c r="F186" t="s">
        <v>215</v>
      </c>
    </row>
    <row r="187" spans="1:6" x14ac:dyDescent="0.3">
      <c r="A187">
        <v>184</v>
      </c>
      <c r="B187" t="s">
        <v>220</v>
      </c>
      <c r="C187" s="4">
        <v>0</v>
      </c>
      <c r="D187">
        <v>0</v>
      </c>
      <c r="E187" t="s">
        <v>212</v>
      </c>
      <c r="F187" t="s">
        <v>215</v>
      </c>
    </row>
    <row r="188" spans="1:6" x14ac:dyDescent="0.3">
      <c r="A188">
        <v>185</v>
      </c>
      <c r="B188" t="s">
        <v>220</v>
      </c>
      <c r="C188" s="4">
        <v>0</v>
      </c>
      <c r="D188">
        <v>0</v>
      </c>
      <c r="E188" t="s">
        <v>212</v>
      </c>
      <c r="F188" t="s">
        <v>215</v>
      </c>
    </row>
    <row r="189" spans="1:6" x14ac:dyDescent="0.3">
      <c r="A189">
        <v>186</v>
      </c>
      <c r="B189" t="s">
        <v>220</v>
      </c>
      <c r="C189" s="4">
        <v>0</v>
      </c>
      <c r="D189">
        <v>0</v>
      </c>
      <c r="E189" t="s">
        <v>212</v>
      </c>
      <c r="F189" t="s">
        <v>215</v>
      </c>
    </row>
    <row r="190" spans="1:6" x14ac:dyDescent="0.3">
      <c r="A190">
        <v>187</v>
      </c>
      <c r="B190" t="s">
        <v>220</v>
      </c>
      <c r="C190" s="4">
        <v>0</v>
      </c>
      <c r="D190">
        <v>0</v>
      </c>
      <c r="E190" t="s">
        <v>212</v>
      </c>
      <c r="F190" t="s">
        <v>215</v>
      </c>
    </row>
    <row r="191" spans="1:6" x14ac:dyDescent="0.3">
      <c r="A191">
        <v>188</v>
      </c>
      <c r="B191" t="s">
        <v>220</v>
      </c>
      <c r="C191" s="4">
        <v>0</v>
      </c>
      <c r="D191">
        <v>0</v>
      </c>
      <c r="E191" t="s">
        <v>212</v>
      </c>
      <c r="F191" t="s">
        <v>215</v>
      </c>
    </row>
    <row r="192" spans="1:6" x14ac:dyDescent="0.3">
      <c r="A192">
        <v>189</v>
      </c>
      <c r="B192" t="s">
        <v>220</v>
      </c>
      <c r="C192" s="4">
        <v>0</v>
      </c>
      <c r="D192">
        <v>0</v>
      </c>
      <c r="E192" t="s">
        <v>212</v>
      </c>
      <c r="F192" t="s">
        <v>215</v>
      </c>
    </row>
    <row r="193" spans="1:6" x14ac:dyDescent="0.3">
      <c r="A193">
        <v>190</v>
      </c>
      <c r="B193" t="s">
        <v>220</v>
      </c>
      <c r="C193" s="4">
        <v>0</v>
      </c>
      <c r="D193">
        <v>0</v>
      </c>
      <c r="E193" t="s">
        <v>212</v>
      </c>
      <c r="F193" t="s">
        <v>215</v>
      </c>
    </row>
    <row r="194" spans="1:6" x14ac:dyDescent="0.3">
      <c r="A194">
        <v>191</v>
      </c>
      <c r="B194" t="s">
        <v>220</v>
      </c>
      <c r="C194" s="4">
        <v>0</v>
      </c>
      <c r="D194">
        <v>0</v>
      </c>
      <c r="E194" t="s">
        <v>212</v>
      </c>
      <c r="F194" t="s">
        <v>215</v>
      </c>
    </row>
    <row r="195" spans="1:6" x14ac:dyDescent="0.3">
      <c r="A195">
        <v>192</v>
      </c>
      <c r="B195" t="s">
        <v>220</v>
      </c>
      <c r="C195" s="4">
        <v>0</v>
      </c>
      <c r="D195">
        <v>0</v>
      </c>
      <c r="E195" t="s">
        <v>212</v>
      </c>
      <c r="F195" t="s">
        <v>215</v>
      </c>
    </row>
    <row r="196" spans="1:6" x14ac:dyDescent="0.3">
      <c r="A196">
        <v>193</v>
      </c>
      <c r="B196" t="s">
        <v>220</v>
      </c>
      <c r="C196" s="4">
        <v>0</v>
      </c>
      <c r="D196">
        <v>0</v>
      </c>
      <c r="E196" t="s">
        <v>212</v>
      </c>
      <c r="F196" t="s">
        <v>215</v>
      </c>
    </row>
    <row r="197" spans="1:6" x14ac:dyDescent="0.3">
      <c r="A197">
        <v>194</v>
      </c>
      <c r="B197" t="s">
        <v>220</v>
      </c>
      <c r="C197" s="4">
        <v>0</v>
      </c>
      <c r="D197">
        <v>0</v>
      </c>
      <c r="E197" t="s">
        <v>212</v>
      </c>
      <c r="F197" t="s">
        <v>215</v>
      </c>
    </row>
    <row r="198" spans="1:6" x14ac:dyDescent="0.3">
      <c r="A198">
        <v>195</v>
      </c>
      <c r="B198" t="s">
        <v>220</v>
      </c>
      <c r="C198" s="4">
        <v>0</v>
      </c>
      <c r="D198">
        <v>0</v>
      </c>
      <c r="E198" t="s">
        <v>212</v>
      </c>
      <c r="F198" t="s">
        <v>215</v>
      </c>
    </row>
    <row r="199" spans="1:6" x14ac:dyDescent="0.3">
      <c r="A199">
        <v>196</v>
      </c>
      <c r="B199" t="s">
        <v>220</v>
      </c>
      <c r="C199" s="4">
        <v>0</v>
      </c>
      <c r="D199">
        <v>0</v>
      </c>
      <c r="E199" t="s">
        <v>212</v>
      </c>
      <c r="F199" t="s">
        <v>215</v>
      </c>
    </row>
    <row r="200" spans="1:6" x14ac:dyDescent="0.3">
      <c r="A200">
        <v>197</v>
      </c>
      <c r="B200" t="s">
        <v>220</v>
      </c>
      <c r="C200" s="4">
        <v>0</v>
      </c>
      <c r="D200">
        <v>0</v>
      </c>
      <c r="E200" t="s">
        <v>212</v>
      </c>
      <c r="F200" t="s">
        <v>215</v>
      </c>
    </row>
    <row r="201" spans="1:6" x14ac:dyDescent="0.3">
      <c r="A201">
        <v>198</v>
      </c>
      <c r="B201" t="s">
        <v>220</v>
      </c>
      <c r="C201" s="4">
        <v>0</v>
      </c>
      <c r="D201">
        <v>0</v>
      </c>
      <c r="E201" t="s">
        <v>212</v>
      </c>
      <c r="F201" t="s">
        <v>215</v>
      </c>
    </row>
    <row r="202" spans="1:6" x14ac:dyDescent="0.3">
      <c r="A202">
        <v>199</v>
      </c>
      <c r="B202" t="s">
        <v>220</v>
      </c>
      <c r="C202" s="4">
        <v>0</v>
      </c>
      <c r="D202">
        <v>0</v>
      </c>
      <c r="E202" t="s">
        <v>212</v>
      </c>
      <c r="F202" t="s">
        <v>215</v>
      </c>
    </row>
    <row r="203" spans="1:6" x14ac:dyDescent="0.3">
      <c r="A203">
        <v>200</v>
      </c>
      <c r="B203" t="s">
        <v>220</v>
      </c>
      <c r="C203" s="4">
        <v>0</v>
      </c>
      <c r="D203">
        <v>0</v>
      </c>
      <c r="E203" t="s">
        <v>212</v>
      </c>
      <c r="F203" t="s">
        <v>215</v>
      </c>
    </row>
    <row r="204" spans="1:6" x14ac:dyDescent="0.3">
      <c r="A204">
        <v>201</v>
      </c>
      <c r="B204" t="s">
        <v>220</v>
      </c>
      <c r="C204" s="4">
        <v>0</v>
      </c>
      <c r="D204">
        <v>0</v>
      </c>
      <c r="E204" t="s">
        <v>212</v>
      </c>
      <c r="F204" t="s">
        <v>215</v>
      </c>
    </row>
    <row r="205" spans="1:6" x14ac:dyDescent="0.3">
      <c r="A205">
        <v>202</v>
      </c>
      <c r="B205" t="s">
        <v>220</v>
      </c>
      <c r="C205" s="4">
        <v>0</v>
      </c>
      <c r="D205">
        <v>0</v>
      </c>
      <c r="E205" t="s">
        <v>212</v>
      </c>
      <c r="F205" t="s">
        <v>215</v>
      </c>
    </row>
    <row r="206" spans="1:6" x14ac:dyDescent="0.3">
      <c r="A206">
        <v>203</v>
      </c>
      <c r="B206" t="s">
        <v>220</v>
      </c>
      <c r="C206" s="4">
        <v>0</v>
      </c>
      <c r="D206">
        <v>0</v>
      </c>
      <c r="E206" t="s">
        <v>212</v>
      </c>
      <c r="F206" t="s">
        <v>215</v>
      </c>
    </row>
    <row r="207" spans="1:6" x14ac:dyDescent="0.3">
      <c r="A207">
        <v>204</v>
      </c>
      <c r="B207" t="s">
        <v>220</v>
      </c>
      <c r="C207" s="4">
        <v>0</v>
      </c>
      <c r="D207">
        <v>0</v>
      </c>
      <c r="E207" t="s">
        <v>212</v>
      </c>
      <c r="F207" t="s">
        <v>215</v>
      </c>
    </row>
    <row r="208" spans="1:6" x14ac:dyDescent="0.3">
      <c r="A208">
        <v>205</v>
      </c>
      <c r="B208" t="s">
        <v>220</v>
      </c>
      <c r="C208" s="4">
        <v>0</v>
      </c>
      <c r="D208">
        <v>0</v>
      </c>
      <c r="E208" t="s">
        <v>212</v>
      </c>
      <c r="F208" t="s">
        <v>215</v>
      </c>
    </row>
    <row r="209" spans="1:6" x14ac:dyDescent="0.3">
      <c r="A209">
        <v>206</v>
      </c>
      <c r="B209" t="s">
        <v>220</v>
      </c>
      <c r="C209" s="4">
        <v>0</v>
      </c>
      <c r="D209">
        <v>0</v>
      </c>
      <c r="E209" t="s">
        <v>212</v>
      </c>
      <c r="F209" t="s">
        <v>215</v>
      </c>
    </row>
    <row r="210" spans="1:6" x14ac:dyDescent="0.3">
      <c r="A210">
        <v>207</v>
      </c>
      <c r="B210" t="s">
        <v>220</v>
      </c>
      <c r="C210" s="4">
        <v>0</v>
      </c>
      <c r="D210">
        <v>0</v>
      </c>
      <c r="E210" t="s">
        <v>212</v>
      </c>
      <c r="F210" t="s">
        <v>215</v>
      </c>
    </row>
    <row r="211" spans="1:6" x14ac:dyDescent="0.3">
      <c r="A211">
        <v>208</v>
      </c>
      <c r="B211" t="s">
        <v>220</v>
      </c>
      <c r="C211" s="4">
        <v>0</v>
      </c>
      <c r="D211">
        <v>0</v>
      </c>
      <c r="E211" t="s">
        <v>212</v>
      </c>
      <c r="F211" t="s">
        <v>215</v>
      </c>
    </row>
    <row r="212" spans="1:6" x14ac:dyDescent="0.3">
      <c r="A212">
        <v>209</v>
      </c>
      <c r="B212" t="s">
        <v>220</v>
      </c>
      <c r="C212" s="4">
        <v>0</v>
      </c>
      <c r="D212">
        <v>0</v>
      </c>
      <c r="E212" t="s">
        <v>212</v>
      </c>
      <c r="F212" t="s">
        <v>215</v>
      </c>
    </row>
    <row r="213" spans="1:6" x14ac:dyDescent="0.3">
      <c r="A213">
        <v>210</v>
      </c>
      <c r="B213" t="s">
        <v>220</v>
      </c>
      <c r="C213" s="4">
        <v>0</v>
      </c>
      <c r="D213">
        <v>0</v>
      </c>
      <c r="E213" t="s">
        <v>212</v>
      </c>
      <c r="F213" t="s">
        <v>215</v>
      </c>
    </row>
    <row r="214" spans="1:6" x14ac:dyDescent="0.3">
      <c r="A214">
        <v>211</v>
      </c>
      <c r="B214" t="s">
        <v>220</v>
      </c>
      <c r="C214" s="4">
        <v>0</v>
      </c>
      <c r="D214">
        <v>0</v>
      </c>
      <c r="E214" t="s">
        <v>212</v>
      </c>
      <c r="F214" t="s">
        <v>215</v>
      </c>
    </row>
    <row r="215" spans="1:6" x14ac:dyDescent="0.3">
      <c r="A215">
        <v>212</v>
      </c>
      <c r="B215" t="s">
        <v>220</v>
      </c>
      <c r="C215" s="4">
        <v>0</v>
      </c>
      <c r="D215">
        <v>0</v>
      </c>
      <c r="E215" t="s">
        <v>212</v>
      </c>
      <c r="F215" t="s">
        <v>215</v>
      </c>
    </row>
    <row r="216" spans="1:6" x14ac:dyDescent="0.3">
      <c r="A216">
        <v>213</v>
      </c>
      <c r="B216" t="s">
        <v>220</v>
      </c>
      <c r="C216" s="4">
        <v>0</v>
      </c>
      <c r="D216">
        <v>0</v>
      </c>
      <c r="E216" t="s">
        <v>212</v>
      </c>
      <c r="F216" t="s">
        <v>215</v>
      </c>
    </row>
    <row r="217" spans="1:6" x14ac:dyDescent="0.3">
      <c r="A217">
        <v>214</v>
      </c>
      <c r="B217" t="s">
        <v>220</v>
      </c>
      <c r="C217" s="4">
        <v>0</v>
      </c>
      <c r="D217">
        <v>0</v>
      </c>
      <c r="E217" t="s">
        <v>212</v>
      </c>
      <c r="F217" t="s">
        <v>215</v>
      </c>
    </row>
    <row r="218" spans="1:6" x14ac:dyDescent="0.3">
      <c r="A218">
        <v>215</v>
      </c>
      <c r="B218" t="s">
        <v>220</v>
      </c>
      <c r="C218" s="4">
        <v>0</v>
      </c>
      <c r="D218">
        <v>0</v>
      </c>
      <c r="E218" t="s">
        <v>212</v>
      </c>
      <c r="F218" t="s">
        <v>215</v>
      </c>
    </row>
    <row r="219" spans="1:6" x14ac:dyDescent="0.3">
      <c r="A219">
        <v>216</v>
      </c>
      <c r="B219" t="s">
        <v>220</v>
      </c>
      <c r="C219" s="4">
        <v>0</v>
      </c>
      <c r="D219">
        <v>0</v>
      </c>
      <c r="E219" t="s">
        <v>212</v>
      </c>
      <c r="F219" t="s">
        <v>215</v>
      </c>
    </row>
    <row r="220" spans="1:6" x14ac:dyDescent="0.3">
      <c r="A220">
        <v>217</v>
      </c>
      <c r="B220" t="s">
        <v>220</v>
      </c>
      <c r="C220" s="4">
        <v>0</v>
      </c>
      <c r="D220">
        <v>0</v>
      </c>
      <c r="E220" t="s">
        <v>212</v>
      </c>
      <c r="F220" t="s">
        <v>215</v>
      </c>
    </row>
    <row r="221" spans="1:6" x14ac:dyDescent="0.3">
      <c r="A221">
        <v>218</v>
      </c>
      <c r="B221" t="s">
        <v>220</v>
      </c>
      <c r="C221" s="4">
        <v>0</v>
      </c>
      <c r="D221">
        <v>0</v>
      </c>
      <c r="E221" t="s">
        <v>212</v>
      </c>
      <c r="F221" t="s">
        <v>215</v>
      </c>
    </row>
    <row r="222" spans="1:6" x14ac:dyDescent="0.3">
      <c r="A222">
        <v>219</v>
      </c>
      <c r="B222" t="s">
        <v>220</v>
      </c>
      <c r="C222" s="4">
        <v>0</v>
      </c>
      <c r="D222">
        <v>0</v>
      </c>
      <c r="E222" t="s">
        <v>212</v>
      </c>
      <c r="F222" t="s">
        <v>215</v>
      </c>
    </row>
    <row r="223" spans="1:6" x14ac:dyDescent="0.3">
      <c r="A223">
        <v>220</v>
      </c>
      <c r="B223" t="s">
        <v>220</v>
      </c>
      <c r="C223" s="4">
        <v>0</v>
      </c>
      <c r="D223">
        <v>0</v>
      </c>
      <c r="E223" t="s">
        <v>212</v>
      </c>
      <c r="F223" t="s">
        <v>215</v>
      </c>
    </row>
    <row r="224" spans="1:6" x14ac:dyDescent="0.3">
      <c r="A224">
        <v>221</v>
      </c>
      <c r="B224" t="s">
        <v>220</v>
      </c>
      <c r="C224" s="4">
        <v>0</v>
      </c>
      <c r="D224">
        <v>0</v>
      </c>
      <c r="E224" t="s">
        <v>212</v>
      </c>
      <c r="F224" t="s">
        <v>215</v>
      </c>
    </row>
    <row r="225" spans="1:6" x14ac:dyDescent="0.3">
      <c r="A225">
        <v>222</v>
      </c>
      <c r="B225" t="s">
        <v>220</v>
      </c>
      <c r="C225" s="4">
        <v>0</v>
      </c>
      <c r="D225">
        <v>0</v>
      </c>
      <c r="E225" t="s">
        <v>212</v>
      </c>
      <c r="F225" t="s">
        <v>215</v>
      </c>
    </row>
    <row r="226" spans="1:6" x14ac:dyDescent="0.3">
      <c r="A226">
        <v>223</v>
      </c>
      <c r="B226" t="s">
        <v>220</v>
      </c>
      <c r="C226" s="4">
        <v>0</v>
      </c>
      <c r="D226">
        <v>0</v>
      </c>
      <c r="E226" t="s">
        <v>212</v>
      </c>
      <c r="F226" t="s">
        <v>215</v>
      </c>
    </row>
    <row r="227" spans="1:6" x14ac:dyDescent="0.3">
      <c r="A227">
        <v>224</v>
      </c>
      <c r="B227" t="s">
        <v>220</v>
      </c>
      <c r="C227" s="4">
        <v>0</v>
      </c>
      <c r="D227">
        <v>0</v>
      </c>
      <c r="E227" t="s">
        <v>212</v>
      </c>
      <c r="F227" t="s">
        <v>215</v>
      </c>
    </row>
    <row r="228" spans="1:6" x14ac:dyDescent="0.3">
      <c r="A228">
        <v>225</v>
      </c>
      <c r="B228" t="s">
        <v>220</v>
      </c>
      <c r="C228" s="4">
        <v>0</v>
      </c>
      <c r="D228">
        <v>0</v>
      </c>
      <c r="E228" t="s">
        <v>212</v>
      </c>
      <c r="F228" t="s">
        <v>215</v>
      </c>
    </row>
    <row r="229" spans="1:6" x14ac:dyDescent="0.3">
      <c r="A229">
        <v>226</v>
      </c>
      <c r="B229" t="s">
        <v>220</v>
      </c>
      <c r="C229" s="4">
        <v>0</v>
      </c>
      <c r="D229">
        <v>0</v>
      </c>
      <c r="E229" t="s">
        <v>212</v>
      </c>
      <c r="F229" t="s">
        <v>215</v>
      </c>
    </row>
    <row r="230" spans="1:6" x14ac:dyDescent="0.3">
      <c r="A230">
        <v>227</v>
      </c>
      <c r="B230" t="s">
        <v>220</v>
      </c>
      <c r="C230" s="4">
        <v>0</v>
      </c>
      <c r="D230">
        <v>0</v>
      </c>
      <c r="E230" t="s">
        <v>212</v>
      </c>
      <c r="F230" t="s">
        <v>215</v>
      </c>
    </row>
    <row r="231" spans="1:6" x14ac:dyDescent="0.3">
      <c r="A231">
        <v>228</v>
      </c>
      <c r="B231" t="s">
        <v>220</v>
      </c>
      <c r="C231" s="4">
        <v>0</v>
      </c>
      <c r="D231">
        <v>0</v>
      </c>
      <c r="E231" t="s">
        <v>212</v>
      </c>
      <c r="F231" t="s">
        <v>215</v>
      </c>
    </row>
    <row r="232" spans="1:6" x14ac:dyDescent="0.3">
      <c r="A232">
        <v>229</v>
      </c>
      <c r="B232" t="s">
        <v>220</v>
      </c>
      <c r="C232" s="4">
        <v>0</v>
      </c>
      <c r="D232">
        <v>0</v>
      </c>
      <c r="E232" t="s">
        <v>212</v>
      </c>
      <c r="F232" t="s">
        <v>215</v>
      </c>
    </row>
    <row r="233" spans="1:6" x14ac:dyDescent="0.3">
      <c r="A233">
        <v>230</v>
      </c>
      <c r="B233" t="s">
        <v>220</v>
      </c>
      <c r="C233" s="4">
        <v>0</v>
      </c>
      <c r="D233">
        <v>0</v>
      </c>
      <c r="E233" t="s">
        <v>212</v>
      </c>
      <c r="F233" t="s">
        <v>215</v>
      </c>
    </row>
    <row r="234" spans="1:6" x14ac:dyDescent="0.3">
      <c r="A234">
        <v>231</v>
      </c>
      <c r="B234" t="s">
        <v>220</v>
      </c>
      <c r="C234" s="4">
        <v>0</v>
      </c>
      <c r="D234">
        <v>0</v>
      </c>
      <c r="E234" t="s">
        <v>212</v>
      </c>
      <c r="F234" t="s">
        <v>215</v>
      </c>
    </row>
    <row r="235" spans="1:6" x14ac:dyDescent="0.3">
      <c r="A235">
        <v>232</v>
      </c>
      <c r="B235" t="s">
        <v>220</v>
      </c>
      <c r="C235" s="4">
        <v>0</v>
      </c>
      <c r="D235">
        <v>0</v>
      </c>
      <c r="E235" t="s">
        <v>212</v>
      </c>
      <c r="F235" t="s">
        <v>215</v>
      </c>
    </row>
    <row r="236" spans="1:6" x14ac:dyDescent="0.3">
      <c r="A236">
        <v>233</v>
      </c>
      <c r="B236" t="s">
        <v>220</v>
      </c>
      <c r="C236" s="4">
        <v>0</v>
      </c>
      <c r="D236">
        <v>0</v>
      </c>
      <c r="E236" t="s">
        <v>212</v>
      </c>
      <c r="F236" t="s">
        <v>215</v>
      </c>
    </row>
    <row r="237" spans="1:6" x14ac:dyDescent="0.3">
      <c r="A237">
        <v>234</v>
      </c>
      <c r="B237" t="s">
        <v>220</v>
      </c>
      <c r="C237" s="4">
        <v>0</v>
      </c>
      <c r="D237">
        <v>0</v>
      </c>
      <c r="E237" t="s">
        <v>212</v>
      </c>
      <c r="F237" t="s">
        <v>215</v>
      </c>
    </row>
    <row r="238" spans="1:6" x14ac:dyDescent="0.3">
      <c r="A238">
        <v>235</v>
      </c>
      <c r="B238" t="s">
        <v>220</v>
      </c>
      <c r="C238" s="4">
        <v>0</v>
      </c>
      <c r="D238">
        <v>0</v>
      </c>
      <c r="E238" t="s">
        <v>212</v>
      </c>
      <c r="F238" t="s">
        <v>215</v>
      </c>
    </row>
    <row r="239" spans="1:6" x14ac:dyDescent="0.3">
      <c r="A239">
        <v>236</v>
      </c>
      <c r="B239" t="s">
        <v>220</v>
      </c>
      <c r="C239" s="4">
        <v>0</v>
      </c>
      <c r="D239">
        <v>0</v>
      </c>
      <c r="E239" t="s">
        <v>212</v>
      </c>
      <c r="F239" t="s">
        <v>215</v>
      </c>
    </row>
    <row r="240" spans="1:6" x14ac:dyDescent="0.3">
      <c r="A240">
        <v>237</v>
      </c>
      <c r="B240" t="s">
        <v>220</v>
      </c>
      <c r="C240" s="4">
        <v>0</v>
      </c>
      <c r="D240">
        <v>0</v>
      </c>
      <c r="E240" t="s">
        <v>212</v>
      </c>
      <c r="F240" t="s">
        <v>215</v>
      </c>
    </row>
    <row r="241" spans="1:6" x14ac:dyDescent="0.3">
      <c r="A241">
        <v>238</v>
      </c>
      <c r="B241" t="s">
        <v>220</v>
      </c>
      <c r="C241" s="4">
        <v>0</v>
      </c>
      <c r="D241">
        <v>0</v>
      </c>
      <c r="E241" t="s">
        <v>212</v>
      </c>
      <c r="F241" t="s">
        <v>215</v>
      </c>
    </row>
    <row r="242" spans="1:6" x14ac:dyDescent="0.3">
      <c r="A242">
        <v>239</v>
      </c>
      <c r="B242" t="s">
        <v>220</v>
      </c>
      <c r="C242" s="4">
        <v>0</v>
      </c>
      <c r="D242">
        <v>0</v>
      </c>
      <c r="E242" t="s">
        <v>212</v>
      </c>
      <c r="F242" t="s">
        <v>215</v>
      </c>
    </row>
    <row r="243" spans="1:6" x14ac:dyDescent="0.3">
      <c r="A243">
        <v>240</v>
      </c>
      <c r="B243" t="s">
        <v>220</v>
      </c>
      <c r="C243" s="4">
        <v>0</v>
      </c>
      <c r="D243">
        <v>0</v>
      </c>
      <c r="E243" t="s">
        <v>212</v>
      </c>
      <c r="F243" t="s">
        <v>215</v>
      </c>
    </row>
    <row r="244" spans="1:6" x14ac:dyDescent="0.3">
      <c r="A244">
        <v>241</v>
      </c>
      <c r="B244" t="s">
        <v>220</v>
      </c>
      <c r="C244" s="4">
        <v>0</v>
      </c>
      <c r="D244">
        <v>0</v>
      </c>
      <c r="E244" t="s">
        <v>212</v>
      </c>
      <c r="F244" t="s">
        <v>215</v>
      </c>
    </row>
    <row r="245" spans="1:6" x14ac:dyDescent="0.3">
      <c r="A245">
        <v>242</v>
      </c>
      <c r="B245" t="s">
        <v>220</v>
      </c>
      <c r="C245" s="4">
        <v>0</v>
      </c>
      <c r="D245">
        <v>0</v>
      </c>
      <c r="E245" t="s">
        <v>212</v>
      </c>
      <c r="F245" t="s">
        <v>215</v>
      </c>
    </row>
    <row r="246" spans="1:6" x14ac:dyDescent="0.3">
      <c r="A246">
        <v>243</v>
      </c>
      <c r="B246" t="s">
        <v>220</v>
      </c>
      <c r="C246" s="4">
        <v>0</v>
      </c>
      <c r="D246">
        <v>0</v>
      </c>
      <c r="E246" t="s">
        <v>212</v>
      </c>
      <c r="F246" t="s">
        <v>215</v>
      </c>
    </row>
    <row r="247" spans="1:6" x14ac:dyDescent="0.3">
      <c r="A247">
        <v>244</v>
      </c>
      <c r="B247" t="s">
        <v>220</v>
      </c>
      <c r="C247" s="4">
        <v>0</v>
      </c>
      <c r="D247">
        <v>0</v>
      </c>
      <c r="E247" t="s">
        <v>212</v>
      </c>
      <c r="F247" t="s">
        <v>215</v>
      </c>
    </row>
    <row r="248" spans="1:6" x14ac:dyDescent="0.3">
      <c r="A248">
        <v>245</v>
      </c>
      <c r="B248" t="s">
        <v>220</v>
      </c>
      <c r="C248" s="4">
        <v>0</v>
      </c>
      <c r="D248">
        <v>0</v>
      </c>
      <c r="E248" t="s">
        <v>212</v>
      </c>
      <c r="F248" t="s">
        <v>215</v>
      </c>
    </row>
    <row r="249" spans="1:6" x14ac:dyDescent="0.3">
      <c r="A249">
        <v>246</v>
      </c>
      <c r="B249" t="s">
        <v>220</v>
      </c>
      <c r="C249" s="4">
        <v>0</v>
      </c>
      <c r="D249">
        <v>0</v>
      </c>
      <c r="E249" t="s">
        <v>212</v>
      </c>
      <c r="F249" t="s">
        <v>215</v>
      </c>
    </row>
    <row r="250" spans="1:6" x14ac:dyDescent="0.3">
      <c r="A250">
        <v>247</v>
      </c>
      <c r="B250" t="s">
        <v>220</v>
      </c>
      <c r="C250" s="4">
        <v>0</v>
      </c>
      <c r="D250">
        <v>0</v>
      </c>
      <c r="E250" t="s">
        <v>212</v>
      </c>
      <c r="F250" t="s">
        <v>215</v>
      </c>
    </row>
    <row r="251" spans="1:6" x14ac:dyDescent="0.3">
      <c r="A251">
        <v>248</v>
      </c>
      <c r="B251" t="s">
        <v>220</v>
      </c>
      <c r="C251" s="4">
        <v>0</v>
      </c>
      <c r="D251">
        <v>0</v>
      </c>
      <c r="E251" t="s">
        <v>212</v>
      </c>
      <c r="F251" t="s">
        <v>215</v>
      </c>
    </row>
    <row r="252" spans="1:6" x14ac:dyDescent="0.3">
      <c r="A252">
        <v>249</v>
      </c>
      <c r="B252" t="s">
        <v>220</v>
      </c>
      <c r="C252" s="4">
        <v>0</v>
      </c>
      <c r="D252">
        <v>0</v>
      </c>
      <c r="E252" t="s">
        <v>212</v>
      </c>
      <c r="F252" t="s">
        <v>215</v>
      </c>
    </row>
    <row r="253" spans="1:6" x14ac:dyDescent="0.3">
      <c r="A253">
        <v>250</v>
      </c>
      <c r="B253" t="s">
        <v>220</v>
      </c>
      <c r="C253" s="4">
        <v>0</v>
      </c>
      <c r="D253">
        <v>0</v>
      </c>
      <c r="E253" t="s">
        <v>212</v>
      </c>
      <c r="F253" t="s">
        <v>215</v>
      </c>
    </row>
    <row r="254" spans="1:6" x14ac:dyDescent="0.3">
      <c r="A254">
        <v>251</v>
      </c>
      <c r="B254" t="s">
        <v>220</v>
      </c>
      <c r="C254" s="4">
        <v>0</v>
      </c>
      <c r="D254">
        <v>0</v>
      </c>
      <c r="E254" t="s">
        <v>212</v>
      </c>
      <c r="F254" t="s">
        <v>215</v>
      </c>
    </row>
    <row r="255" spans="1:6" x14ac:dyDescent="0.3">
      <c r="A255">
        <v>252</v>
      </c>
      <c r="B255" t="s">
        <v>220</v>
      </c>
      <c r="C255" s="4">
        <v>0</v>
      </c>
      <c r="D255">
        <v>0</v>
      </c>
      <c r="E255" t="s">
        <v>212</v>
      </c>
      <c r="F255" t="s">
        <v>215</v>
      </c>
    </row>
    <row r="256" spans="1:6" x14ac:dyDescent="0.3">
      <c r="A256">
        <v>253</v>
      </c>
      <c r="B256" t="s">
        <v>220</v>
      </c>
      <c r="C256" s="4">
        <v>0</v>
      </c>
      <c r="D256">
        <v>0</v>
      </c>
      <c r="E256" t="s">
        <v>212</v>
      </c>
      <c r="F256" t="s">
        <v>215</v>
      </c>
    </row>
    <row r="257" spans="1:6" x14ac:dyDescent="0.3">
      <c r="A257">
        <v>254</v>
      </c>
      <c r="B257" t="s">
        <v>220</v>
      </c>
      <c r="C257" s="4">
        <v>0</v>
      </c>
      <c r="D257">
        <v>0</v>
      </c>
      <c r="E257" t="s">
        <v>212</v>
      </c>
      <c r="F257" t="s">
        <v>215</v>
      </c>
    </row>
    <row r="258" spans="1:6" x14ac:dyDescent="0.3">
      <c r="A258">
        <v>255</v>
      </c>
      <c r="B258" t="s">
        <v>220</v>
      </c>
      <c r="C258" s="4">
        <v>0</v>
      </c>
      <c r="D258">
        <v>0</v>
      </c>
      <c r="E258" t="s">
        <v>212</v>
      </c>
      <c r="F258" t="s">
        <v>215</v>
      </c>
    </row>
    <row r="259" spans="1:6" x14ac:dyDescent="0.3">
      <c r="A259">
        <v>256</v>
      </c>
      <c r="B259" t="s">
        <v>220</v>
      </c>
      <c r="C259" s="4">
        <v>0</v>
      </c>
      <c r="D259">
        <v>0</v>
      </c>
      <c r="E259" t="s">
        <v>212</v>
      </c>
      <c r="F259" t="s">
        <v>215</v>
      </c>
    </row>
    <row r="260" spans="1:6" x14ac:dyDescent="0.3">
      <c r="A260">
        <v>257</v>
      </c>
      <c r="B260" t="s">
        <v>220</v>
      </c>
      <c r="C260" s="4">
        <v>0</v>
      </c>
      <c r="D260">
        <v>0</v>
      </c>
      <c r="E260" t="s">
        <v>212</v>
      </c>
      <c r="F260" t="s">
        <v>215</v>
      </c>
    </row>
    <row r="261" spans="1:6" x14ac:dyDescent="0.3">
      <c r="A261">
        <v>258</v>
      </c>
      <c r="B261" t="s">
        <v>220</v>
      </c>
      <c r="C261" s="4">
        <v>0</v>
      </c>
      <c r="D261">
        <v>0</v>
      </c>
      <c r="E261" t="s">
        <v>212</v>
      </c>
      <c r="F261" t="s">
        <v>215</v>
      </c>
    </row>
    <row r="262" spans="1:6" x14ac:dyDescent="0.3">
      <c r="A262">
        <v>259</v>
      </c>
      <c r="B262" t="s">
        <v>220</v>
      </c>
      <c r="C262" s="4">
        <v>0</v>
      </c>
      <c r="D262">
        <v>0</v>
      </c>
      <c r="E262" t="s">
        <v>212</v>
      </c>
      <c r="F262" t="s">
        <v>215</v>
      </c>
    </row>
    <row r="263" spans="1:6" x14ac:dyDescent="0.3">
      <c r="A263">
        <v>260</v>
      </c>
      <c r="B263" t="s">
        <v>220</v>
      </c>
      <c r="C263" s="4">
        <v>0</v>
      </c>
      <c r="D263">
        <v>0</v>
      </c>
      <c r="E263" t="s">
        <v>212</v>
      </c>
      <c r="F263" t="s">
        <v>215</v>
      </c>
    </row>
    <row r="264" spans="1:6" x14ac:dyDescent="0.3">
      <c r="A264">
        <v>261</v>
      </c>
      <c r="B264" t="s">
        <v>220</v>
      </c>
      <c r="C264" s="4">
        <v>0</v>
      </c>
      <c r="D264">
        <v>0</v>
      </c>
      <c r="E264" t="s">
        <v>212</v>
      </c>
      <c r="F264" t="s">
        <v>215</v>
      </c>
    </row>
    <row r="265" spans="1:6" x14ac:dyDescent="0.3">
      <c r="A265">
        <v>262</v>
      </c>
      <c r="B265" t="s">
        <v>220</v>
      </c>
      <c r="C265" s="4">
        <v>0</v>
      </c>
      <c r="D265">
        <v>0</v>
      </c>
      <c r="E265" t="s">
        <v>212</v>
      </c>
      <c r="F265" t="s">
        <v>215</v>
      </c>
    </row>
    <row r="266" spans="1:6" x14ac:dyDescent="0.3">
      <c r="A266">
        <v>263</v>
      </c>
      <c r="B266" t="s">
        <v>220</v>
      </c>
      <c r="C266" s="4">
        <v>0</v>
      </c>
      <c r="D266">
        <v>0</v>
      </c>
      <c r="E266" t="s">
        <v>212</v>
      </c>
      <c r="F266" t="s">
        <v>215</v>
      </c>
    </row>
    <row r="267" spans="1:6" x14ac:dyDescent="0.3">
      <c r="A267">
        <v>264</v>
      </c>
      <c r="B267" t="s">
        <v>220</v>
      </c>
      <c r="C267" s="4">
        <v>0</v>
      </c>
      <c r="D267">
        <v>0</v>
      </c>
      <c r="E267" t="s">
        <v>212</v>
      </c>
      <c r="F267" t="s">
        <v>215</v>
      </c>
    </row>
    <row r="268" spans="1:6" x14ac:dyDescent="0.3">
      <c r="A268">
        <v>265</v>
      </c>
      <c r="B268" t="s">
        <v>220</v>
      </c>
      <c r="C268" s="4">
        <v>0</v>
      </c>
      <c r="D268">
        <v>0</v>
      </c>
      <c r="E268" t="s">
        <v>212</v>
      </c>
      <c r="F268" t="s">
        <v>215</v>
      </c>
    </row>
    <row r="269" spans="1:6" x14ac:dyDescent="0.3">
      <c r="A269">
        <v>266</v>
      </c>
      <c r="B269" t="s">
        <v>220</v>
      </c>
      <c r="C269" s="4">
        <v>0</v>
      </c>
      <c r="D269">
        <v>0</v>
      </c>
      <c r="E269" t="s">
        <v>212</v>
      </c>
      <c r="F269" t="s">
        <v>215</v>
      </c>
    </row>
    <row r="270" spans="1:6" x14ac:dyDescent="0.3">
      <c r="A270">
        <v>267</v>
      </c>
      <c r="B270" t="s">
        <v>220</v>
      </c>
      <c r="C270" s="4">
        <v>0</v>
      </c>
      <c r="D270">
        <v>0</v>
      </c>
      <c r="E270" t="s">
        <v>212</v>
      </c>
      <c r="F270" t="s">
        <v>215</v>
      </c>
    </row>
    <row r="271" spans="1:6" x14ac:dyDescent="0.3">
      <c r="A271">
        <v>268</v>
      </c>
      <c r="B271" t="s">
        <v>220</v>
      </c>
      <c r="C271" s="4">
        <v>0</v>
      </c>
      <c r="D271">
        <v>0</v>
      </c>
      <c r="E271" t="s">
        <v>212</v>
      </c>
      <c r="F271" t="s">
        <v>215</v>
      </c>
    </row>
    <row r="272" spans="1:6" x14ac:dyDescent="0.3">
      <c r="A272">
        <v>269</v>
      </c>
      <c r="B272" t="s">
        <v>220</v>
      </c>
      <c r="C272" s="4">
        <v>0</v>
      </c>
      <c r="D272">
        <v>0</v>
      </c>
      <c r="E272" t="s">
        <v>212</v>
      </c>
      <c r="F272" t="s">
        <v>215</v>
      </c>
    </row>
    <row r="273" spans="1:6" x14ac:dyDescent="0.3">
      <c r="A273">
        <v>270</v>
      </c>
      <c r="B273" t="s">
        <v>220</v>
      </c>
      <c r="C273" s="4">
        <v>0</v>
      </c>
      <c r="D273">
        <v>0</v>
      </c>
      <c r="E273" t="s">
        <v>212</v>
      </c>
      <c r="F273" t="s">
        <v>215</v>
      </c>
    </row>
    <row r="274" spans="1:6" x14ac:dyDescent="0.3">
      <c r="A274">
        <v>271</v>
      </c>
      <c r="B274" t="s">
        <v>220</v>
      </c>
      <c r="C274" s="4">
        <v>0</v>
      </c>
      <c r="D274">
        <v>0</v>
      </c>
      <c r="E274" t="s">
        <v>212</v>
      </c>
      <c r="F274" t="s">
        <v>215</v>
      </c>
    </row>
    <row r="275" spans="1:6" x14ac:dyDescent="0.3">
      <c r="A275">
        <v>272</v>
      </c>
      <c r="B275" t="s">
        <v>220</v>
      </c>
      <c r="C275" s="4">
        <v>0</v>
      </c>
      <c r="D275">
        <v>0</v>
      </c>
      <c r="E275" t="s">
        <v>212</v>
      </c>
      <c r="F275" t="s">
        <v>215</v>
      </c>
    </row>
    <row r="276" spans="1:6" x14ac:dyDescent="0.3">
      <c r="A276">
        <v>273</v>
      </c>
      <c r="B276" t="s">
        <v>220</v>
      </c>
      <c r="C276" s="4">
        <v>0</v>
      </c>
      <c r="D276">
        <v>0</v>
      </c>
      <c r="E276" t="s">
        <v>212</v>
      </c>
      <c r="F276" t="s">
        <v>215</v>
      </c>
    </row>
    <row r="277" spans="1:6" x14ac:dyDescent="0.3">
      <c r="A277">
        <v>274</v>
      </c>
      <c r="B277" t="s">
        <v>220</v>
      </c>
      <c r="C277" s="4">
        <v>0</v>
      </c>
      <c r="D277">
        <v>0</v>
      </c>
      <c r="E277" t="s">
        <v>212</v>
      </c>
      <c r="F277" t="s">
        <v>215</v>
      </c>
    </row>
    <row r="278" spans="1:6" x14ac:dyDescent="0.3">
      <c r="A278">
        <v>275</v>
      </c>
      <c r="B278" t="s">
        <v>220</v>
      </c>
      <c r="C278" s="4">
        <v>0</v>
      </c>
      <c r="D278">
        <v>0</v>
      </c>
      <c r="E278" t="s">
        <v>212</v>
      </c>
      <c r="F278" t="s">
        <v>215</v>
      </c>
    </row>
    <row r="279" spans="1:6" x14ac:dyDescent="0.3">
      <c r="A279">
        <v>276</v>
      </c>
      <c r="B279" t="s">
        <v>220</v>
      </c>
      <c r="C279" s="4">
        <v>0</v>
      </c>
      <c r="D279">
        <v>0</v>
      </c>
      <c r="E279" t="s">
        <v>212</v>
      </c>
      <c r="F279" t="s">
        <v>215</v>
      </c>
    </row>
    <row r="280" spans="1:6" x14ac:dyDescent="0.3">
      <c r="A280">
        <v>277</v>
      </c>
      <c r="B280" t="s">
        <v>220</v>
      </c>
      <c r="C280" s="4">
        <v>0</v>
      </c>
      <c r="D280">
        <v>0</v>
      </c>
      <c r="E280" t="s">
        <v>212</v>
      </c>
      <c r="F280" t="s">
        <v>215</v>
      </c>
    </row>
    <row r="281" spans="1:6" x14ac:dyDescent="0.3">
      <c r="A281">
        <v>278</v>
      </c>
      <c r="B281" t="s">
        <v>220</v>
      </c>
      <c r="C281" s="4">
        <v>0</v>
      </c>
      <c r="D281">
        <v>0</v>
      </c>
      <c r="E281" t="s">
        <v>212</v>
      </c>
      <c r="F281" t="s">
        <v>215</v>
      </c>
    </row>
    <row r="282" spans="1:6" x14ac:dyDescent="0.3">
      <c r="A282">
        <v>279</v>
      </c>
      <c r="B282" t="s">
        <v>220</v>
      </c>
      <c r="C282" s="4">
        <v>0</v>
      </c>
      <c r="D282">
        <v>0</v>
      </c>
      <c r="E282" t="s">
        <v>212</v>
      </c>
      <c r="F282" t="s">
        <v>215</v>
      </c>
    </row>
    <row r="283" spans="1:6" x14ac:dyDescent="0.3">
      <c r="A283">
        <v>280</v>
      </c>
      <c r="B283" t="s">
        <v>220</v>
      </c>
      <c r="C283" s="4">
        <v>0</v>
      </c>
      <c r="D283">
        <v>0</v>
      </c>
      <c r="E283" t="s">
        <v>212</v>
      </c>
      <c r="F283" t="s">
        <v>215</v>
      </c>
    </row>
    <row r="284" spans="1:6" x14ac:dyDescent="0.3">
      <c r="A284">
        <v>281</v>
      </c>
      <c r="B284" t="s">
        <v>220</v>
      </c>
      <c r="C284" s="4">
        <v>0</v>
      </c>
      <c r="D284">
        <v>0</v>
      </c>
      <c r="E284" t="s">
        <v>212</v>
      </c>
      <c r="F284" t="s">
        <v>215</v>
      </c>
    </row>
    <row r="285" spans="1:6" x14ac:dyDescent="0.3">
      <c r="A285">
        <v>282</v>
      </c>
      <c r="B285" t="s">
        <v>220</v>
      </c>
      <c r="C285" s="4">
        <v>0</v>
      </c>
      <c r="D285">
        <v>0</v>
      </c>
      <c r="E285" t="s">
        <v>212</v>
      </c>
      <c r="F285" t="s">
        <v>215</v>
      </c>
    </row>
    <row r="286" spans="1:6" x14ac:dyDescent="0.3">
      <c r="A286">
        <v>283</v>
      </c>
      <c r="B286" t="s">
        <v>220</v>
      </c>
      <c r="C286" s="4">
        <v>0</v>
      </c>
      <c r="D286">
        <v>0</v>
      </c>
      <c r="E286" t="s">
        <v>212</v>
      </c>
      <c r="F286" t="s">
        <v>215</v>
      </c>
    </row>
    <row r="287" spans="1:6" x14ac:dyDescent="0.3">
      <c r="A287">
        <v>284</v>
      </c>
      <c r="B287" t="s">
        <v>220</v>
      </c>
      <c r="C287" s="4">
        <v>0</v>
      </c>
      <c r="D287">
        <v>0</v>
      </c>
      <c r="E287" t="s">
        <v>212</v>
      </c>
      <c r="F287" t="s">
        <v>215</v>
      </c>
    </row>
    <row r="288" spans="1:6" x14ac:dyDescent="0.3">
      <c r="A288">
        <v>285</v>
      </c>
      <c r="B288" t="s">
        <v>220</v>
      </c>
      <c r="C288" s="4">
        <v>0</v>
      </c>
      <c r="D288">
        <v>0</v>
      </c>
      <c r="E288" t="s">
        <v>212</v>
      </c>
      <c r="F288" t="s">
        <v>215</v>
      </c>
    </row>
    <row r="289" spans="1:6" x14ac:dyDescent="0.3">
      <c r="A289">
        <v>286</v>
      </c>
      <c r="B289" t="s">
        <v>220</v>
      </c>
      <c r="C289" s="4">
        <v>0</v>
      </c>
      <c r="D289">
        <v>0</v>
      </c>
      <c r="E289" t="s">
        <v>212</v>
      </c>
      <c r="F289" t="s">
        <v>215</v>
      </c>
    </row>
    <row r="290" spans="1:6" x14ac:dyDescent="0.3">
      <c r="A290">
        <v>287</v>
      </c>
      <c r="B290" t="s">
        <v>220</v>
      </c>
      <c r="C290" s="4">
        <v>0</v>
      </c>
      <c r="D290">
        <v>0</v>
      </c>
      <c r="E290" t="s">
        <v>212</v>
      </c>
      <c r="F290" t="s">
        <v>215</v>
      </c>
    </row>
    <row r="291" spans="1:6" x14ac:dyDescent="0.3">
      <c r="A291">
        <v>288</v>
      </c>
      <c r="B291" t="s">
        <v>220</v>
      </c>
      <c r="C291" s="4">
        <v>0</v>
      </c>
      <c r="D291">
        <v>0</v>
      </c>
      <c r="E291" t="s">
        <v>212</v>
      </c>
      <c r="F291" t="s">
        <v>215</v>
      </c>
    </row>
    <row r="292" spans="1:6" x14ac:dyDescent="0.3">
      <c r="A292">
        <v>289</v>
      </c>
      <c r="B292" t="s">
        <v>220</v>
      </c>
      <c r="C292" s="4">
        <v>0</v>
      </c>
      <c r="D292">
        <v>0</v>
      </c>
      <c r="E292" t="s">
        <v>212</v>
      </c>
      <c r="F292" t="s">
        <v>215</v>
      </c>
    </row>
    <row r="293" spans="1:6" x14ac:dyDescent="0.3">
      <c r="A293">
        <v>290</v>
      </c>
      <c r="B293" t="s">
        <v>220</v>
      </c>
      <c r="C293" s="4">
        <v>0</v>
      </c>
      <c r="D293">
        <v>0</v>
      </c>
      <c r="E293" t="s">
        <v>212</v>
      </c>
      <c r="F293" t="s">
        <v>215</v>
      </c>
    </row>
    <row r="294" spans="1:6" x14ac:dyDescent="0.3">
      <c r="A294">
        <v>291</v>
      </c>
      <c r="B294" t="s">
        <v>220</v>
      </c>
      <c r="C294" s="4">
        <v>0</v>
      </c>
      <c r="D294">
        <v>0</v>
      </c>
      <c r="E294" t="s">
        <v>212</v>
      </c>
      <c r="F294" t="s">
        <v>215</v>
      </c>
    </row>
    <row r="295" spans="1:6" x14ac:dyDescent="0.3">
      <c r="A295">
        <v>292</v>
      </c>
      <c r="B295" t="s">
        <v>220</v>
      </c>
      <c r="C295" s="4">
        <v>0</v>
      </c>
      <c r="D295">
        <v>0</v>
      </c>
      <c r="E295" t="s">
        <v>212</v>
      </c>
      <c r="F295" t="s">
        <v>215</v>
      </c>
    </row>
    <row r="296" spans="1:6" x14ac:dyDescent="0.3">
      <c r="A296">
        <v>293</v>
      </c>
      <c r="B296" t="s">
        <v>220</v>
      </c>
      <c r="C296" s="4">
        <v>0</v>
      </c>
      <c r="D296">
        <v>0</v>
      </c>
      <c r="E296" t="s">
        <v>212</v>
      </c>
      <c r="F296" t="s">
        <v>215</v>
      </c>
    </row>
    <row r="297" spans="1:6" x14ac:dyDescent="0.3">
      <c r="A297">
        <v>294</v>
      </c>
      <c r="B297" t="s">
        <v>220</v>
      </c>
      <c r="C297" s="4">
        <v>0</v>
      </c>
      <c r="D297">
        <v>0</v>
      </c>
      <c r="E297" t="s">
        <v>212</v>
      </c>
      <c r="F297" t="s">
        <v>215</v>
      </c>
    </row>
    <row r="298" spans="1:6" x14ac:dyDescent="0.3">
      <c r="A298">
        <v>295</v>
      </c>
      <c r="B298" t="s">
        <v>220</v>
      </c>
      <c r="C298" s="4">
        <v>0</v>
      </c>
      <c r="D298">
        <v>0</v>
      </c>
      <c r="E298" t="s">
        <v>212</v>
      </c>
      <c r="F298" t="s">
        <v>215</v>
      </c>
    </row>
    <row r="299" spans="1:6" x14ac:dyDescent="0.3">
      <c r="A299">
        <v>296</v>
      </c>
      <c r="B299" t="s">
        <v>220</v>
      </c>
      <c r="C299" s="4">
        <v>0</v>
      </c>
      <c r="D299">
        <v>0</v>
      </c>
      <c r="E299" t="s">
        <v>212</v>
      </c>
      <c r="F299" t="s">
        <v>215</v>
      </c>
    </row>
    <row r="300" spans="1:6" x14ac:dyDescent="0.3">
      <c r="A300">
        <v>297</v>
      </c>
      <c r="B300" t="s">
        <v>220</v>
      </c>
      <c r="C300" s="4">
        <v>0</v>
      </c>
      <c r="D300">
        <v>0</v>
      </c>
      <c r="E300" t="s">
        <v>212</v>
      </c>
      <c r="F300" t="s">
        <v>215</v>
      </c>
    </row>
    <row r="301" spans="1:6" x14ac:dyDescent="0.3">
      <c r="A301">
        <v>298</v>
      </c>
      <c r="B301" t="s">
        <v>220</v>
      </c>
      <c r="C301" s="4">
        <v>0</v>
      </c>
      <c r="D301">
        <v>0</v>
      </c>
      <c r="E301" t="s">
        <v>212</v>
      </c>
      <c r="F301" t="s">
        <v>215</v>
      </c>
    </row>
    <row r="302" spans="1:6" x14ac:dyDescent="0.3">
      <c r="A302">
        <v>299</v>
      </c>
      <c r="B302" t="s">
        <v>220</v>
      </c>
      <c r="C302" s="4">
        <v>0</v>
      </c>
      <c r="D302">
        <v>0</v>
      </c>
      <c r="E302" t="s">
        <v>212</v>
      </c>
      <c r="F302" t="s">
        <v>215</v>
      </c>
    </row>
    <row r="303" spans="1:6" x14ac:dyDescent="0.3">
      <c r="A303">
        <v>300</v>
      </c>
      <c r="B303" t="s">
        <v>220</v>
      </c>
      <c r="C303" s="4">
        <v>0</v>
      </c>
      <c r="D303">
        <v>0</v>
      </c>
      <c r="E303" t="s">
        <v>212</v>
      </c>
      <c r="F303" t="s">
        <v>215</v>
      </c>
    </row>
    <row r="304" spans="1:6" x14ac:dyDescent="0.3">
      <c r="A304">
        <v>301</v>
      </c>
      <c r="B304" t="s">
        <v>220</v>
      </c>
      <c r="C304" s="4">
        <v>0</v>
      </c>
      <c r="D304">
        <v>0</v>
      </c>
      <c r="E304" t="s">
        <v>212</v>
      </c>
      <c r="F304" t="s">
        <v>215</v>
      </c>
    </row>
    <row r="305" spans="1:6" x14ac:dyDescent="0.3">
      <c r="A305">
        <v>302</v>
      </c>
      <c r="B305" t="s">
        <v>220</v>
      </c>
      <c r="C305" s="4">
        <v>0</v>
      </c>
      <c r="D305">
        <v>0</v>
      </c>
      <c r="E305" t="s">
        <v>212</v>
      </c>
      <c r="F305" t="s">
        <v>215</v>
      </c>
    </row>
    <row r="306" spans="1:6" x14ac:dyDescent="0.3">
      <c r="A306">
        <v>303</v>
      </c>
      <c r="B306" t="s">
        <v>220</v>
      </c>
      <c r="C306" s="4">
        <v>0</v>
      </c>
      <c r="D306">
        <v>0</v>
      </c>
      <c r="E306" t="s">
        <v>212</v>
      </c>
      <c r="F306" t="s">
        <v>215</v>
      </c>
    </row>
    <row r="307" spans="1:6" x14ac:dyDescent="0.3">
      <c r="A307">
        <v>304</v>
      </c>
      <c r="B307" t="s">
        <v>220</v>
      </c>
      <c r="C307" s="4">
        <v>0</v>
      </c>
      <c r="D307">
        <v>0</v>
      </c>
      <c r="E307" t="s">
        <v>212</v>
      </c>
      <c r="F307" t="s">
        <v>215</v>
      </c>
    </row>
    <row r="308" spans="1:6" x14ac:dyDescent="0.3">
      <c r="A308">
        <v>305</v>
      </c>
      <c r="B308" t="s">
        <v>220</v>
      </c>
      <c r="C308" s="4">
        <v>0</v>
      </c>
      <c r="D308">
        <v>0</v>
      </c>
      <c r="E308" t="s">
        <v>212</v>
      </c>
      <c r="F308" t="s">
        <v>215</v>
      </c>
    </row>
    <row r="309" spans="1:6" x14ac:dyDescent="0.3">
      <c r="A309">
        <v>306</v>
      </c>
      <c r="B309" t="s">
        <v>220</v>
      </c>
      <c r="C309" s="4">
        <v>0</v>
      </c>
      <c r="D309">
        <v>0</v>
      </c>
      <c r="E309" t="s">
        <v>212</v>
      </c>
      <c r="F309" t="s">
        <v>215</v>
      </c>
    </row>
    <row r="310" spans="1:6" x14ac:dyDescent="0.3">
      <c r="A310">
        <v>307</v>
      </c>
      <c r="B310" t="s">
        <v>220</v>
      </c>
      <c r="C310" s="4">
        <v>0</v>
      </c>
      <c r="D310">
        <v>0</v>
      </c>
      <c r="E310" t="s">
        <v>212</v>
      </c>
      <c r="F310" t="s">
        <v>215</v>
      </c>
    </row>
    <row r="311" spans="1:6" x14ac:dyDescent="0.3">
      <c r="A311">
        <v>308</v>
      </c>
      <c r="B311" t="s">
        <v>220</v>
      </c>
      <c r="C311" s="4">
        <v>0</v>
      </c>
      <c r="D311">
        <v>0</v>
      </c>
      <c r="E311" t="s">
        <v>212</v>
      </c>
      <c r="F311" t="s">
        <v>215</v>
      </c>
    </row>
    <row r="312" spans="1:6" x14ac:dyDescent="0.3">
      <c r="A312">
        <v>309</v>
      </c>
      <c r="B312" t="s">
        <v>220</v>
      </c>
      <c r="C312" s="4">
        <v>0</v>
      </c>
      <c r="D312">
        <v>0</v>
      </c>
      <c r="E312" t="s">
        <v>212</v>
      </c>
      <c r="F312" t="s">
        <v>215</v>
      </c>
    </row>
    <row r="313" spans="1:6" x14ac:dyDescent="0.3">
      <c r="A313">
        <v>310</v>
      </c>
      <c r="B313" t="s">
        <v>220</v>
      </c>
      <c r="C313" s="4">
        <v>0</v>
      </c>
      <c r="D313">
        <v>0</v>
      </c>
      <c r="E313" t="s">
        <v>212</v>
      </c>
      <c r="F313" t="s">
        <v>215</v>
      </c>
    </row>
    <row r="314" spans="1:6" x14ac:dyDescent="0.3">
      <c r="A314">
        <v>311</v>
      </c>
      <c r="B314" t="s">
        <v>220</v>
      </c>
      <c r="C314" s="4">
        <v>0</v>
      </c>
      <c r="D314">
        <v>0</v>
      </c>
      <c r="E314" t="s">
        <v>212</v>
      </c>
      <c r="F314" t="s">
        <v>215</v>
      </c>
    </row>
    <row r="315" spans="1:6" x14ac:dyDescent="0.3">
      <c r="A315">
        <v>312</v>
      </c>
      <c r="B315" t="s">
        <v>220</v>
      </c>
      <c r="C315" s="4">
        <v>0</v>
      </c>
      <c r="D315">
        <v>0</v>
      </c>
      <c r="E315" t="s">
        <v>212</v>
      </c>
      <c r="F315" t="s">
        <v>215</v>
      </c>
    </row>
    <row r="316" spans="1:6" x14ac:dyDescent="0.3">
      <c r="A316">
        <v>313</v>
      </c>
      <c r="B316" t="s">
        <v>220</v>
      </c>
      <c r="C316" s="4">
        <v>0</v>
      </c>
      <c r="D316">
        <v>0</v>
      </c>
      <c r="E316" t="s">
        <v>212</v>
      </c>
      <c r="F316" t="s">
        <v>215</v>
      </c>
    </row>
    <row r="317" spans="1:6" x14ac:dyDescent="0.3">
      <c r="A317">
        <v>314</v>
      </c>
      <c r="B317" t="s">
        <v>220</v>
      </c>
      <c r="C317" s="4">
        <v>0</v>
      </c>
      <c r="D317">
        <v>0</v>
      </c>
      <c r="E317" t="s">
        <v>212</v>
      </c>
      <c r="F317" t="s">
        <v>215</v>
      </c>
    </row>
    <row r="318" spans="1:6" x14ac:dyDescent="0.3">
      <c r="A318">
        <v>315</v>
      </c>
      <c r="B318" t="s">
        <v>220</v>
      </c>
      <c r="C318" s="4">
        <v>0</v>
      </c>
      <c r="D318">
        <v>0</v>
      </c>
      <c r="E318" t="s">
        <v>212</v>
      </c>
      <c r="F318" t="s">
        <v>215</v>
      </c>
    </row>
    <row r="319" spans="1:6" x14ac:dyDescent="0.3">
      <c r="A319">
        <v>316</v>
      </c>
      <c r="B319" t="s">
        <v>220</v>
      </c>
      <c r="C319" s="4">
        <v>0</v>
      </c>
      <c r="D319">
        <v>0</v>
      </c>
      <c r="E319" t="s">
        <v>212</v>
      </c>
      <c r="F319" t="s">
        <v>215</v>
      </c>
    </row>
    <row r="320" spans="1:6" x14ac:dyDescent="0.3">
      <c r="A320">
        <v>317</v>
      </c>
      <c r="B320" t="s">
        <v>220</v>
      </c>
      <c r="C320" s="4">
        <v>0</v>
      </c>
      <c r="D320">
        <v>0</v>
      </c>
      <c r="E320" t="s">
        <v>212</v>
      </c>
      <c r="F320" t="s">
        <v>215</v>
      </c>
    </row>
    <row r="321" spans="1:6" x14ac:dyDescent="0.3">
      <c r="A321">
        <v>318</v>
      </c>
      <c r="B321" t="s">
        <v>220</v>
      </c>
      <c r="C321" s="4">
        <v>0</v>
      </c>
      <c r="D321">
        <v>0</v>
      </c>
      <c r="E321" t="s">
        <v>212</v>
      </c>
      <c r="F321" t="s">
        <v>215</v>
      </c>
    </row>
    <row r="322" spans="1:6" x14ac:dyDescent="0.3">
      <c r="A322">
        <v>319</v>
      </c>
      <c r="B322" t="s">
        <v>220</v>
      </c>
      <c r="C322" s="4">
        <v>0</v>
      </c>
      <c r="D322">
        <v>0</v>
      </c>
      <c r="E322" t="s">
        <v>212</v>
      </c>
      <c r="F322" t="s">
        <v>215</v>
      </c>
    </row>
    <row r="323" spans="1:6" x14ac:dyDescent="0.3">
      <c r="A323">
        <v>320</v>
      </c>
      <c r="B323" t="s">
        <v>220</v>
      </c>
      <c r="C323" s="4">
        <v>0</v>
      </c>
      <c r="D323">
        <v>0</v>
      </c>
      <c r="E323" t="s">
        <v>212</v>
      </c>
      <c r="F323" t="s">
        <v>215</v>
      </c>
    </row>
    <row r="324" spans="1:6" x14ac:dyDescent="0.3">
      <c r="A324">
        <v>321</v>
      </c>
      <c r="B324" t="s">
        <v>220</v>
      </c>
      <c r="C324" s="4">
        <v>0</v>
      </c>
      <c r="D324">
        <v>0</v>
      </c>
      <c r="E324" t="s">
        <v>212</v>
      </c>
      <c r="F324" t="s">
        <v>215</v>
      </c>
    </row>
    <row r="325" spans="1:6" x14ac:dyDescent="0.3">
      <c r="A325">
        <v>322</v>
      </c>
      <c r="B325" t="s">
        <v>220</v>
      </c>
      <c r="C325" s="4">
        <v>0</v>
      </c>
      <c r="D325">
        <v>0</v>
      </c>
      <c r="E325" t="s">
        <v>212</v>
      </c>
      <c r="F325" t="s">
        <v>215</v>
      </c>
    </row>
    <row r="326" spans="1:6" x14ac:dyDescent="0.3">
      <c r="A326">
        <v>323</v>
      </c>
      <c r="B326" t="s">
        <v>220</v>
      </c>
      <c r="C326" s="4">
        <v>0</v>
      </c>
      <c r="D326">
        <v>0</v>
      </c>
      <c r="E326" t="s">
        <v>212</v>
      </c>
      <c r="F326" t="s">
        <v>215</v>
      </c>
    </row>
    <row r="327" spans="1:6" x14ac:dyDescent="0.3">
      <c r="A327">
        <v>324</v>
      </c>
      <c r="B327" t="s">
        <v>220</v>
      </c>
      <c r="C327" s="4">
        <v>0</v>
      </c>
      <c r="D327">
        <v>0</v>
      </c>
      <c r="E327" t="s">
        <v>212</v>
      </c>
      <c r="F327" t="s">
        <v>215</v>
      </c>
    </row>
    <row r="328" spans="1:6" x14ac:dyDescent="0.3">
      <c r="A328">
        <v>325</v>
      </c>
      <c r="B328" t="s">
        <v>220</v>
      </c>
      <c r="C328" s="4">
        <v>0</v>
      </c>
      <c r="D328">
        <v>0</v>
      </c>
      <c r="E328" t="s">
        <v>212</v>
      </c>
      <c r="F328" t="s">
        <v>215</v>
      </c>
    </row>
    <row r="329" spans="1:6" x14ac:dyDescent="0.3">
      <c r="A329">
        <v>326</v>
      </c>
      <c r="B329" t="s">
        <v>220</v>
      </c>
      <c r="C329" s="4">
        <v>0</v>
      </c>
      <c r="D329">
        <v>0</v>
      </c>
      <c r="E329" t="s">
        <v>212</v>
      </c>
      <c r="F329" t="s">
        <v>215</v>
      </c>
    </row>
    <row r="330" spans="1:6" x14ac:dyDescent="0.3">
      <c r="A330">
        <v>327</v>
      </c>
      <c r="B330" t="s">
        <v>220</v>
      </c>
      <c r="C330" s="4">
        <v>0</v>
      </c>
      <c r="D330">
        <v>0</v>
      </c>
      <c r="E330" t="s">
        <v>212</v>
      </c>
      <c r="F330" t="s">
        <v>215</v>
      </c>
    </row>
    <row r="331" spans="1:6" x14ac:dyDescent="0.3">
      <c r="A331">
        <v>328</v>
      </c>
      <c r="B331" t="s">
        <v>220</v>
      </c>
      <c r="C331" s="4">
        <v>0</v>
      </c>
      <c r="D331">
        <v>0</v>
      </c>
      <c r="E331" t="s">
        <v>212</v>
      </c>
      <c r="F331" t="s">
        <v>215</v>
      </c>
    </row>
    <row r="332" spans="1:6" x14ac:dyDescent="0.3">
      <c r="A332">
        <v>329</v>
      </c>
      <c r="B332" t="s">
        <v>220</v>
      </c>
      <c r="C332" s="4">
        <v>0</v>
      </c>
      <c r="D332">
        <v>0</v>
      </c>
      <c r="E332" t="s">
        <v>212</v>
      </c>
      <c r="F332" t="s">
        <v>215</v>
      </c>
    </row>
    <row r="333" spans="1:6" x14ac:dyDescent="0.3">
      <c r="A333">
        <v>330</v>
      </c>
      <c r="B333" t="s">
        <v>220</v>
      </c>
      <c r="C333" s="4">
        <v>0</v>
      </c>
      <c r="D333">
        <v>0</v>
      </c>
      <c r="E333" t="s">
        <v>212</v>
      </c>
      <c r="F333" t="s">
        <v>215</v>
      </c>
    </row>
    <row r="334" spans="1:6" x14ac:dyDescent="0.3">
      <c r="A334">
        <v>331</v>
      </c>
      <c r="B334" t="s">
        <v>220</v>
      </c>
      <c r="C334" s="4">
        <v>0</v>
      </c>
      <c r="D334">
        <v>0</v>
      </c>
      <c r="E334" t="s">
        <v>212</v>
      </c>
      <c r="F334" t="s">
        <v>215</v>
      </c>
    </row>
    <row r="335" spans="1:6" x14ac:dyDescent="0.3">
      <c r="A335">
        <v>332</v>
      </c>
      <c r="B335" t="s">
        <v>220</v>
      </c>
      <c r="C335" s="4">
        <v>0</v>
      </c>
      <c r="D335">
        <v>0</v>
      </c>
      <c r="E335" t="s">
        <v>212</v>
      </c>
      <c r="F335" t="s">
        <v>215</v>
      </c>
    </row>
    <row r="336" spans="1:6" x14ac:dyDescent="0.3">
      <c r="A336">
        <v>333</v>
      </c>
      <c r="B336" t="s">
        <v>220</v>
      </c>
      <c r="C336" s="4">
        <v>0</v>
      </c>
      <c r="D336">
        <v>0</v>
      </c>
      <c r="E336" t="s">
        <v>212</v>
      </c>
      <c r="F336" t="s">
        <v>215</v>
      </c>
    </row>
    <row r="337" spans="1:6" x14ac:dyDescent="0.3">
      <c r="A337">
        <v>334</v>
      </c>
      <c r="B337" t="s">
        <v>220</v>
      </c>
      <c r="C337" s="4">
        <v>0</v>
      </c>
      <c r="D337">
        <v>0</v>
      </c>
      <c r="E337" t="s">
        <v>212</v>
      </c>
      <c r="F337" t="s">
        <v>215</v>
      </c>
    </row>
    <row r="338" spans="1:6" x14ac:dyDescent="0.3">
      <c r="A338">
        <v>335</v>
      </c>
      <c r="B338" t="s">
        <v>220</v>
      </c>
      <c r="C338" s="4">
        <v>0</v>
      </c>
      <c r="D338">
        <v>0</v>
      </c>
      <c r="E338" t="s">
        <v>212</v>
      </c>
      <c r="F338" t="s">
        <v>215</v>
      </c>
    </row>
    <row r="339" spans="1:6" x14ac:dyDescent="0.3">
      <c r="A339">
        <v>336</v>
      </c>
      <c r="B339" t="s">
        <v>220</v>
      </c>
      <c r="C339" s="4">
        <v>0</v>
      </c>
      <c r="D339">
        <v>0</v>
      </c>
      <c r="E339" t="s">
        <v>212</v>
      </c>
      <c r="F339" t="s">
        <v>215</v>
      </c>
    </row>
    <row r="340" spans="1:6" x14ac:dyDescent="0.3">
      <c r="A340">
        <v>337</v>
      </c>
      <c r="B340" t="s">
        <v>220</v>
      </c>
      <c r="C340" s="4">
        <v>0</v>
      </c>
      <c r="D340">
        <v>0</v>
      </c>
      <c r="E340" t="s">
        <v>212</v>
      </c>
      <c r="F340" t="s">
        <v>215</v>
      </c>
    </row>
    <row r="341" spans="1:6" x14ac:dyDescent="0.3">
      <c r="A341">
        <v>338</v>
      </c>
      <c r="B341" t="s">
        <v>220</v>
      </c>
      <c r="C341" s="4">
        <v>0</v>
      </c>
      <c r="D341">
        <v>0</v>
      </c>
      <c r="E341" t="s">
        <v>212</v>
      </c>
      <c r="F341" t="s">
        <v>215</v>
      </c>
    </row>
    <row r="342" spans="1:6" x14ac:dyDescent="0.3">
      <c r="A342">
        <v>339</v>
      </c>
      <c r="B342" t="s">
        <v>220</v>
      </c>
      <c r="C342" s="4">
        <v>0</v>
      </c>
      <c r="D342">
        <v>0</v>
      </c>
      <c r="E342" t="s">
        <v>212</v>
      </c>
      <c r="F342" t="s">
        <v>215</v>
      </c>
    </row>
    <row r="343" spans="1:6" x14ac:dyDescent="0.3">
      <c r="A343">
        <v>340</v>
      </c>
      <c r="B343" t="s">
        <v>220</v>
      </c>
      <c r="C343" s="4">
        <v>0</v>
      </c>
      <c r="D343">
        <v>0</v>
      </c>
      <c r="E343" t="s">
        <v>212</v>
      </c>
      <c r="F343" t="s">
        <v>215</v>
      </c>
    </row>
    <row r="344" spans="1:6" x14ac:dyDescent="0.3">
      <c r="A344">
        <v>341</v>
      </c>
      <c r="B344" t="s">
        <v>220</v>
      </c>
      <c r="C344" s="4">
        <v>0</v>
      </c>
      <c r="D344">
        <v>0</v>
      </c>
      <c r="E344" t="s">
        <v>212</v>
      </c>
      <c r="F344" t="s">
        <v>215</v>
      </c>
    </row>
    <row r="345" spans="1:6" x14ac:dyDescent="0.3">
      <c r="A345">
        <v>342</v>
      </c>
      <c r="B345" t="s">
        <v>220</v>
      </c>
      <c r="C345" s="4">
        <v>0</v>
      </c>
      <c r="D345">
        <v>0</v>
      </c>
      <c r="E345" t="s">
        <v>212</v>
      </c>
      <c r="F345" t="s">
        <v>215</v>
      </c>
    </row>
    <row r="346" spans="1:6" x14ac:dyDescent="0.3">
      <c r="A346">
        <v>343</v>
      </c>
      <c r="B346" t="s">
        <v>220</v>
      </c>
      <c r="C346" s="4">
        <v>0</v>
      </c>
      <c r="D346">
        <v>0</v>
      </c>
      <c r="E346" t="s">
        <v>212</v>
      </c>
      <c r="F346" t="s">
        <v>215</v>
      </c>
    </row>
    <row r="347" spans="1:6" x14ac:dyDescent="0.3">
      <c r="A347">
        <v>344</v>
      </c>
      <c r="B347" t="s">
        <v>220</v>
      </c>
      <c r="C347" s="4">
        <v>0</v>
      </c>
      <c r="D347">
        <v>0</v>
      </c>
      <c r="E347" t="s">
        <v>212</v>
      </c>
      <c r="F347" t="s">
        <v>215</v>
      </c>
    </row>
    <row r="348" spans="1:6" x14ac:dyDescent="0.3">
      <c r="A348">
        <v>345</v>
      </c>
      <c r="B348" t="s">
        <v>220</v>
      </c>
      <c r="C348" s="4">
        <v>0</v>
      </c>
      <c r="D348">
        <v>0</v>
      </c>
      <c r="E348" t="s">
        <v>212</v>
      </c>
      <c r="F348" t="s">
        <v>215</v>
      </c>
    </row>
    <row r="349" spans="1:6" x14ac:dyDescent="0.3">
      <c r="A349">
        <v>346</v>
      </c>
      <c r="B349" t="s">
        <v>220</v>
      </c>
      <c r="C349" s="4">
        <v>0</v>
      </c>
      <c r="D349">
        <v>0</v>
      </c>
      <c r="E349" t="s">
        <v>212</v>
      </c>
      <c r="F349" t="s">
        <v>215</v>
      </c>
    </row>
    <row r="350" spans="1:6" x14ac:dyDescent="0.3">
      <c r="A350">
        <v>347</v>
      </c>
      <c r="B350" t="s">
        <v>220</v>
      </c>
      <c r="C350" s="4">
        <v>0</v>
      </c>
      <c r="D350">
        <v>0</v>
      </c>
      <c r="E350" t="s">
        <v>212</v>
      </c>
      <c r="F350" t="s">
        <v>215</v>
      </c>
    </row>
    <row r="351" spans="1:6" x14ac:dyDescent="0.3">
      <c r="A351">
        <v>348</v>
      </c>
      <c r="B351" t="s">
        <v>220</v>
      </c>
      <c r="C351" s="4">
        <v>0</v>
      </c>
      <c r="D351">
        <v>0</v>
      </c>
      <c r="E351" t="s">
        <v>212</v>
      </c>
      <c r="F351" t="s">
        <v>215</v>
      </c>
    </row>
    <row r="352" spans="1:6" x14ac:dyDescent="0.3">
      <c r="A352">
        <v>349</v>
      </c>
      <c r="B352" t="s">
        <v>220</v>
      </c>
      <c r="C352" s="4">
        <v>0</v>
      </c>
      <c r="D352">
        <v>0</v>
      </c>
      <c r="E352" t="s">
        <v>212</v>
      </c>
      <c r="F352" t="s">
        <v>215</v>
      </c>
    </row>
    <row r="353" spans="1:6" x14ac:dyDescent="0.3">
      <c r="A353">
        <v>350</v>
      </c>
      <c r="B353" t="s">
        <v>220</v>
      </c>
      <c r="C353" s="4">
        <v>0</v>
      </c>
      <c r="D353">
        <v>0</v>
      </c>
      <c r="E353" t="s">
        <v>212</v>
      </c>
      <c r="F353" t="s">
        <v>215</v>
      </c>
    </row>
    <row r="354" spans="1:6" x14ac:dyDescent="0.3">
      <c r="A354">
        <v>351</v>
      </c>
      <c r="B354" t="s">
        <v>220</v>
      </c>
      <c r="C354" s="4">
        <v>0</v>
      </c>
      <c r="D354">
        <v>0</v>
      </c>
      <c r="E354" t="s">
        <v>212</v>
      </c>
      <c r="F354" t="s">
        <v>215</v>
      </c>
    </row>
    <row r="355" spans="1:6" x14ac:dyDescent="0.3">
      <c r="A355">
        <v>352</v>
      </c>
      <c r="B355" t="s">
        <v>220</v>
      </c>
      <c r="C355" s="4">
        <v>0</v>
      </c>
      <c r="D355">
        <v>0</v>
      </c>
      <c r="E355" t="s">
        <v>212</v>
      </c>
      <c r="F355" t="s">
        <v>215</v>
      </c>
    </row>
    <row r="356" spans="1:6" x14ac:dyDescent="0.3">
      <c r="A356">
        <v>353</v>
      </c>
      <c r="B356" t="s">
        <v>220</v>
      </c>
      <c r="C356" s="4">
        <v>0</v>
      </c>
      <c r="D356">
        <v>0</v>
      </c>
      <c r="E356" t="s">
        <v>212</v>
      </c>
      <c r="F356" t="s">
        <v>215</v>
      </c>
    </row>
    <row r="357" spans="1:6" x14ac:dyDescent="0.3">
      <c r="A357">
        <v>354</v>
      </c>
      <c r="B357" t="s">
        <v>220</v>
      </c>
      <c r="C357" s="4">
        <v>0</v>
      </c>
      <c r="D357">
        <v>0</v>
      </c>
      <c r="E357" t="s">
        <v>212</v>
      </c>
      <c r="F357" t="s">
        <v>215</v>
      </c>
    </row>
    <row r="358" spans="1:6" x14ac:dyDescent="0.3">
      <c r="A358">
        <v>355</v>
      </c>
      <c r="B358" t="s">
        <v>220</v>
      </c>
      <c r="C358" s="4">
        <v>0</v>
      </c>
      <c r="D358">
        <v>0</v>
      </c>
      <c r="E358" t="s">
        <v>212</v>
      </c>
      <c r="F358" t="s">
        <v>215</v>
      </c>
    </row>
    <row r="359" spans="1:6" x14ac:dyDescent="0.3">
      <c r="A359">
        <v>356</v>
      </c>
      <c r="B359" t="s">
        <v>220</v>
      </c>
      <c r="C359" s="4">
        <v>0</v>
      </c>
      <c r="D359">
        <v>0</v>
      </c>
      <c r="E359" t="s">
        <v>212</v>
      </c>
      <c r="F359" t="s">
        <v>215</v>
      </c>
    </row>
    <row r="360" spans="1:6" x14ac:dyDescent="0.3">
      <c r="A360">
        <v>357</v>
      </c>
      <c r="B360" t="s">
        <v>220</v>
      </c>
      <c r="C360" s="4">
        <v>0</v>
      </c>
      <c r="D360">
        <v>0</v>
      </c>
      <c r="E360" t="s">
        <v>212</v>
      </c>
      <c r="F360" t="s">
        <v>215</v>
      </c>
    </row>
    <row r="361" spans="1:6" x14ac:dyDescent="0.3">
      <c r="A361">
        <v>358</v>
      </c>
      <c r="B361" t="s">
        <v>220</v>
      </c>
      <c r="C361" s="4">
        <v>0</v>
      </c>
      <c r="D361">
        <v>0</v>
      </c>
      <c r="E361" t="s">
        <v>212</v>
      </c>
      <c r="F361" t="s">
        <v>215</v>
      </c>
    </row>
    <row r="362" spans="1:6" x14ac:dyDescent="0.3">
      <c r="A362">
        <v>359</v>
      </c>
      <c r="B362" t="s">
        <v>220</v>
      </c>
      <c r="C362" s="4">
        <v>0</v>
      </c>
      <c r="D362">
        <v>0</v>
      </c>
      <c r="E362" t="s">
        <v>212</v>
      </c>
      <c r="F362" t="s">
        <v>215</v>
      </c>
    </row>
    <row r="363" spans="1:6" x14ac:dyDescent="0.3">
      <c r="A363">
        <v>360</v>
      </c>
      <c r="B363" t="s">
        <v>220</v>
      </c>
      <c r="C363" s="4">
        <v>0</v>
      </c>
      <c r="D363">
        <v>0</v>
      </c>
      <c r="E363" t="s">
        <v>212</v>
      </c>
      <c r="F363" t="s">
        <v>215</v>
      </c>
    </row>
    <row r="364" spans="1:6" x14ac:dyDescent="0.3">
      <c r="A364">
        <v>361</v>
      </c>
      <c r="B364" t="s">
        <v>220</v>
      </c>
      <c r="C364" s="4">
        <v>0</v>
      </c>
      <c r="D364">
        <v>0</v>
      </c>
      <c r="E364" t="s">
        <v>212</v>
      </c>
      <c r="F364" t="s">
        <v>215</v>
      </c>
    </row>
    <row r="365" spans="1:6" x14ac:dyDescent="0.3">
      <c r="A365">
        <v>362</v>
      </c>
      <c r="B365" t="s">
        <v>220</v>
      </c>
      <c r="C365" s="4">
        <v>0</v>
      </c>
      <c r="D365">
        <v>0</v>
      </c>
      <c r="E365" t="s">
        <v>212</v>
      </c>
      <c r="F365" t="s">
        <v>215</v>
      </c>
    </row>
    <row r="366" spans="1:6" x14ac:dyDescent="0.3">
      <c r="A366">
        <v>363</v>
      </c>
      <c r="B366" t="s">
        <v>220</v>
      </c>
      <c r="C366" s="4">
        <v>0</v>
      </c>
      <c r="D366">
        <v>0</v>
      </c>
      <c r="E366" t="s">
        <v>212</v>
      </c>
      <c r="F366" t="s">
        <v>215</v>
      </c>
    </row>
    <row r="367" spans="1:6" x14ac:dyDescent="0.3">
      <c r="A367">
        <v>364</v>
      </c>
      <c r="B367" t="s">
        <v>220</v>
      </c>
      <c r="C367" s="4">
        <v>0</v>
      </c>
      <c r="D367">
        <v>0</v>
      </c>
      <c r="E367" t="s">
        <v>212</v>
      </c>
      <c r="F367" t="s">
        <v>215</v>
      </c>
    </row>
    <row r="368" spans="1:6" x14ac:dyDescent="0.3">
      <c r="A368">
        <v>365</v>
      </c>
      <c r="B368" t="s">
        <v>220</v>
      </c>
      <c r="C368" s="4">
        <v>0</v>
      </c>
      <c r="D368">
        <v>0</v>
      </c>
      <c r="E368" t="s">
        <v>212</v>
      </c>
      <c r="F368" t="s">
        <v>215</v>
      </c>
    </row>
    <row r="369" spans="1:6" x14ac:dyDescent="0.3">
      <c r="A369">
        <v>366</v>
      </c>
      <c r="B369" t="s">
        <v>220</v>
      </c>
      <c r="C369" s="4">
        <v>0</v>
      </c>
      <c r="D369">
        <v>0</v>
      </c>
      <c r="E369" t="s">
        <v>212</v>
      </c>
      <c r="F369" t="s">
        <v>215</v>
      </c>
    </row>
    <row r="370" spans="1:6" x14ac:dyDescent="0.3">
      <c r="A370">
        <v>367</v>
      </c>
      <c r="B370" t="s">
        <v>220</v>
      </c>
      <c r="C370" s="4">
        <v>0</v>
      </c>
      <c r="D370">
        <v>0</v>
      </c>
      <c r="E370" t="s">
        <v>212</v>
      </c>
      <c r="F370" t="s">
        <v>215</v>
      </c>
    </row>
    <row r="371" spans="1:6" x14ac:dyDescent="0.3">
      <c r="A371">
        <v>368</v>
      </c>
      <c r="B371" t="s">
        <v>220</v>
      </c>
      <c r="C371" s="4">
        <v>0</v>
      </c>
      <c r="D371">
        <v>0</v>
      </c>
      <c r="E371" t="s">
        <v>212</v>
      </c>
      <c r="F371" t="s">
        <v>215</v>
      </c>
    </row>
    <row r="372" spans="1:6" x14ac:dyDescent="0.3">
      <c r="A372">
        <v>369</v>
      </c>
      <c r="B372" t="s">
        <v>220</v>
      </c>
      <c r="C372" s="4">
        <v>0</v>
      </c>
      <c r="D372">
        <v>0</v>
      </c>
      <c r="E372" t="s">
        <v>212</v>
      </c>
      <c r="F372" t="s">
        <v>215</v>
      </c>
    </row>
    <row r="373" spans="1:6" x14ac:dyDescent="0.3">
      <c r="A373">
        <v>370</v>
      </c>
      <c r="B373" t="s">
        <v>220</v>
      </c>
      <c r="C373" s="4">
        <v>0</v>
      </c>
      <c r="D373">
        <v>0</v>
      </c>
      <c r="E373" t="s">
        <v>212</v>
      </c>
      <c r="F373" t="s">
        <v>215</v>
      </c>
    </row>
    <row r="374" spans="1:6" x14ac:dyDescent="0.3">
      <c r="A374">
        <v>371</v>
      </c>
      <c r="B374" t="s">
        <v>220</v>
      </c>
      <c r="C374" s="4">
        <v>0</v>
      </c>
      <c r="D374">
        <v>0</v>
      </c>
      <c r="E374" t="s">
        <v>212</v>
      </c>
      <c r="F374" t="s">
        <v>215</v>
      </c>
    </row>
    <row r="375" spans="1:6" x14ac:dyDescent="0.3">
      <c r="A375">
        <v>372</v>
      </c>
      <c r="B375" t="s">
        <v>220</v>
      </c>
      <c r="C375" s="4">
        <v>0</v>
      </c>
      <c r="D375">
        <v>0</v>
      </c>
      <c r="E375" t="s">
        <v>212</v>
      </c>
      <c r="F375" t="s">
        <v>215</v>
      </c>
    </row>
    <row r="376" spans="1:6" x14ac:dyDescent="0.3">
      <c r="A376">
        <v>373</v>
      </c>
      <c r="B376" t="s">
        <v>220</v>
      </c>
      <c r="C376" s="4">
        <v>0</v>
      </c>
      <c r="D376">
        <v>0</v>
      </c>
      <c r="E376" t="s">
        <v>212</v>
      </c>
      <c r="F376" t="s">
        <v>215</v>
      </c>
    </row>
    <row r="377" spans="1:6" x14ac:dyDescent="0.3">
      <c r="A377">
        <v>374</v>
      </c>
      <c r="B377" t="s">
        <v>220</v>
      </c>
      <c r="C377" s="4">
        <v>0</v>
      </c>
      <c r="D377">
        <v>0</v>
      </c>
      <c r="E377" t="s">
        <v>212</v>
      </c>
      <c r="F377" t="s">
        <v>215</v>
      </c>
    </row>
    <row r="378" spans="1:6" x14ac:dyDescent="0.3">
      <c r="A378">
        <v>375</v>
      </c>
      <c r="B378" t="s">
        <v>220</v>
      </c>
      <c r="C378" s="4">
        <v>0</v>
      </c>
      <c r="D378">
        <v>0</v>
      </c>
      <c r="E378" t="s">
        <v>212</v>
      </c>
      <c r="F378" t="s">
        <v>215</v>
      </c>
    </row>
    <row r="379" spans="1:6" x14ac:dyDescent="0.3">
      <c r="A379">
        <v>376</v>
      </c>
      <c r="B379" t="s">
        <v>220</v>
      </c>
      <c r="C379" s="4">
        <v>0</v>
      </c>
      <c r="D379">
        <v>0</v>
      </c>
      <c r="E379" t="s">
        <v>212</v>
      </c>
      <c r="F379" t="s">
        <v>215</v>
      </c>
    </row>
    <row r="380" spans="1:6" x14ac:dyDescent="0.3">
      <c r="A380">
        <v>377</v>
      </c>
      <c r="B380" t="s">
        <v>220</v>
      </c>
      <c r="C380" s="4">
        <v>0</v>
      </c>
      <c r="D380">
        <v>0</v>
      </c>
      <c r="E380" t="s">
        <v>212</v>
      </c>
      <c r="F380" t="s">
        <v>215</v>
      </c>
    </row>
    <row r="381" spans="1:6" x14ac:dyDescent="0.3">
      <c r="A381">
        <v>378</v>
      </c>
      <c r="B381" t="s">
        <v>220</v>
      </c>
      <c r="C381" s="4">
        <v>0</v>
      </c>
      <c r="D381">
        <v>0</v>
      </c>
      <c r="E381" t="s">
        <v>212</v>
      </c>
      <c r="F381" t="s">
        <v>215</v>
      </c>
    </row>
    <row r="382" spans="1:6" x14ac:dyDescent="0.3">
      <c r="A382">
        <v>379</v>
      </c>
      <c r="B382" t="s">
        <v>220</v>
      </c>
      <c r="C382" s="4">
        <v>0</v>
      </c>
      <c r="D382">
        <v>0</v>
      </c>
      <c r="E382" t="s">
        <v>212</v>
      </c>
      <c r="F382" t="s">
        <v>215</v>
      </c>
    </row>
    <row r="383" spans="1:6" x14ac:dyDescent="0.3">
      <c r="A383">
        <v>380</v>
      </c>
      <c r="B383" t="s">
        <v>220</v>
      </c>
      <c r="C383" s="4">
        <v>0</v>
      </c>
      <c r="D383">
        <v>0</v>
      </c>
      <c r="E383" t="s">
        <v>212</v>
      </c>
      <c r="F383" t="s">
        <v>215</v>
      </c>
    </row>
    <row r="384" spans="1:6" x14ac:dyDescent="0.3">
      <c r="A384">
        <v>381</v>
      </c>
      <c r="B384" t="s">
        <v>220</v>
      </c>
      <c r="C384" s="4">
        <v>0</v>
      </c>
      <c r="D384">
        <v>0</v>
      </c>
      <c r="E384" t="s">
        <v>212</v>
      </c>
      <c r="F384" t="s">
        <v>215</v>
      </c>
    </row>
    <row r="385" spans="1:6" x14ac:dyDescent="0.3">
      <c r="A385">
        <v>382</v>
      </c>
      <c r="B385" t="s">
        <v>220</v>
      </c>
      <c r="C385" s="4">
        <v>0</v>
      </c>
      <c r="D385">
        <v>0</v>
      </c>
      <c r="E385" t="s">
        <v>212</v>
      </c>
      <c r="F385" t="s">
        <v>215</v>
      </c>
    </row>
    <row r="386" spans="1:6" x14ac:dyDescent="0.3">
      <c r="A386">
        <v>383</v>
      </c>
      <c r="B386" t="s">
        <v>220</v>
      </c>
      <c r="C386" s="4">
        <v>0</v>
      </c>
      <c r="D386">
        <v>0</v>
      </c>
      <c r="E386" t="s">
        <v>212</v>
      </c>
      <c r="F386" t="s">
        <v>215</v>
      </c>
    </row>
    <row r="387" spans="1:6" x14ac:dyDescent="0.3">
      <c r="A387">
        <v>384</v>
      </c>
      <c r="B387" t="s">
        <v>220</v>
      </c>
      <c r="C387" s="4">
        <v>0</v>
      </c>
      <c r="D387">
        <v>0</v>
      </c>
      <c r="E387" t="s">
        <v>212</v>
      </c>
      <c r="F387" t="s">
        <v>215</v>
      </c>
    </row>
    <row r="388" spans="1:6" x14ac:dyDescent="0.3">
      <c r="A388">
        <v>385</v>
      </c>
      <c r="B388" t="s">
        <v>220</v>
      </c>
      <c r="C388" s="4">
        <v>0</v>
      </c>
      <c r="D388">
        <v>0</v>
      </c>
      <c r="E388" t="s">
        <v>212</v>
      </c>
      <c r="F388" t="s">
        <v>215</v>
      </c>
    </row>
    <row r="389" spans="1:6" x14ac:dyDescent="0.3">
      <c r="A389">
        <v>386</v>
      </c>
      <c r="B389" t="s">
        <v>220</v>
      </c>
      <c r="C389" s="4">
        <v>0</v>
      </c>
      <c r="D389">
        <v>0</v>
      </c>
      <c r="E389" t="s">
        <v>212</v>
      </c>
      <c r="F389" t="s">
        <v>215</v>
      </c>
    </row>
    <row r="390" spans="1:6" x14ac:dyDescent="0.3">
      <c r="A390">
        <v>387</v>
      </c>
      <c r="B390" t="s">
        <v>220</v>
      </c>
      <c r="C390" s="4">
        <v>0</v>
      </c>
      <c r="D390">
        <v>0</v>
      </c>
      <c r="E390" t="s">
        <v>212</v>
      </c>
      <c r="F390" t="s">
        <v>215</v>
      </c>
    </row>
    <row r="391" spans="1:6" x14ac:dyDescent="0.3">
      <c r="A391">
        <v>388</v>
      </c>
      <c r="B391" t="s">
        <v>220</v>
      </c>
      <c r="C391" s="4">
        <v>0</v>
      </c>
      <c r="D391">
        <v>0</v>
      </c>
      <c r="E391" t="s">
        <v>212</v>
      </c>
      <c r="F391" t="s">
        <v>215</v>
      </c>
    </row>
    <row r="392" spans="1:6" x14ac:dyDescent="0.3">
      <c r="A392">
        <v>389</v>
      </c>
      <c r="B392" t="s">
        <v>220</v>
      </c>
      <c r="C392" s="4">
        <v>0</v>
      </c>
      <c r="D392">
        <v>0</v>
      </c>
      <c r="E392" t="s">
        <v>212</v>
      </c>
      <c r="F392" t="s">
        <v>215</v>
      </c>
    </row>
    <row r="393" spans="1:6" x14ac:dyDescent="0.3">
      <c r="A393">
        <v>390</v>
      </c>
      <c r="B393" t="s">
        <v>220</v>
      </c>
      <c r="C393" s="4">
        <v>0</v>
      </c>
      <c r="D393">
        <v>0</v>
      </c>
      <c r="E393" t="s">
        <v>212</v>
      </c>
      <c r="F393" t="s">
        <v>215</v>
      </c>
    </row>
    <row r="394" spans="1:6" x14ac:dyDescent="0.3">
      <c r="A394">
        <v>391</v>
      </c>
      <c r="B394" t="s">
        <v>220</v>
      </c>
      <c r="C394" s="4">
        <v>0</v>
      </c>
      <c r="D394">
        <v>0</v>
      </c>
      <c r="E394" t="s">
        <v>212</v>
      </c>
      <c r="F394" t="s">
        <v>215</v>
      </c>
    </row>
    <row r="395" spans="1:6" x14ac:dyDescent="0.3">
      <c r="A395">
        <v>392</v>
      </c>
      <c r="B395" t="s">
        <v>220</v>
      </c>
      <c r="C395" s="4">
        <v>0</v>
      </c>
      <c r="D395">
        <v>0</v>
      </c>
      <c r="E395" t="s">
        <v>212</v>
      </c>
      <c r="F395" t="s">
        <v>215</v>
      </c>
    </row>
    <row r="396" spans="1:6" x14ac:dyDescent="0.3">
      <c r="A396">
        <v>393</v>
      </c>
      <c r="B396" t="s">
        <v>220</v>
      </c>
      <c r="C396" s="4">
        <v>0</v>
      </c>
      <c r="D396">
        <v>0</v>
      </c>
      <c r="E396" t="s">
        <v>212</v>
      </c>
      <c r="F396" t="s">
        <v>215</v>
      </c>
    </row>
    <row r="397" spans="1:6" x14ac:dyDescent="0.3">
      <c r="A397">
        <v>394</v>
      </c>
      <c r="B397" t="s">
        <v>220</v>
      </c>
      <c r="C397" s="4">
        <v>0</v>
      </c>
      <c r="D397">
        <v>0</v>
      </c>
      <c r="E397" t="s">
        <v>212</v>
      </c>
      <c r="F397" t="s">
        <v>215</v>
      </c>
    </row>
    <row r="398" spans="1:6" x14ac:dyDescent="0.3">
      <c r="A398">
        <v>395</v>
      </c>
      <c r="B398" t="s">
        <v>220</v>
      </c>
      <c r="C398" s="4">
        <v>0</v>
      </c>
      <c r="D398">
        <v>0</v>
      </c>
      <c r="E398" t="s">
        <v>212</v>
      </c>
      <c r="F398" t="s">
        <v>215</v>
      </c>
    </row>
    <row r="399" spans="1:6" x14ac:dyDescent="0.3">
      <c r="A399">
        <v>396</v>
      </c>
      <c r="B399" t="s">
        <v>220</v>
      </c>
      <c r="C399" s="4">
        <v>0</v>
      </c>
      <c r="D399">
        <v>0</v>
      </c>
      <c r="E399" t="s">
        <v>212</v>
      </c>
      <c r="F399" t="s">
        <v>215</v>
      </c>
    </row>
    <row r="400" spans="1:6" x14ac:dyDescent="0.3">
      <c r="A400">
        <v>397</v>
      </c>
      <c r="B400" t="s">
        <v>220</v>
      </c>
      <c r="C400" s="4">
        <v>0</v>
      </c>
      <c r="D400">
        <v>0</v>
      </c>
      <c r="E400" t="s">
        <v>212</v>
      </c>
      <c r="F400" t="s">
        <v>215</v>
      </c>
    </row>
    <row r="401" spans="1:6" x14ac:dyDescent="0.3">
      <c r="A401">
        <v>398</v>
      </c>
      <c r="B401" t="s">
        <v>220</v>
      </c>
      <c r="C401" s="4">
        <v>0</v>
      </c>
      <c r="D401">
        <v>0</v>
      </c>
      <c r="E401" t="s">
        <v>212</v>
      </c>
      <c r="F401" t="s">
        <v>215</v>
      </c>
    </row>
    <row r="402" spans="1:6" x14ac:dyDescent="0.3">
      <c r="A402">
        <v>399</v>
      </c>
      <c r="B402" t="s">
        <v>220</v>
      </c>
      <c r="C402" s="4">
        <v>0</v>
      </c>
      <c r="D402">
        <v>0</v>
      </c>
      <c r="E402" t="s">
        <v>212</v>
      </c>
      <c r="F402" t="s">
        <v>215</v>
      </c>
    </row>
    <row r="403" spans="1:6" x14ac:dyDescent="0.3">
      <c r="A403">
        <v>400</v>
      </c>
      <c r="B403" t="s">
        <v>220</v>
      </c>
      <c r="C403" s="4">
        <v>0</v>
      </c>
      <c r="D403">
        <v>0</v>
      </c>
      <c r="E403" t="s">
        <v>212</v>
      </c>
      <c r="F403" t="s">
        <v>215</v>
      </c>
    </row>
    <row r="404" spans="1:6" x14ac:dyDescent="0.3">
      <c r="A404">
        <v>401</v>
      </c>
      <c r="B404" t="s">
        <v>220</v>
      </c>
      <c r="C404" s="4">
        <v>0</v>
      </c>
      <c r="D404">
        <v>0</v>
      </c>
      <c r="E404" t="s">
        <v>212</v>
      </c>
      <c r="F404" t="s">
        <v>215</v>
      </c>
    </row>
    <row r="405" spans="1:6" x14ac:dyDescent="0.3">
      <c r="A405">
        <v>402</v>
      </c>
      <c r="B405" t="s">
        <v>220</v>
      </c>
      <c r="C405" s="4">
        <v>0</v>
      </c>
      <c r="D405">
        <v>0</v>
      </c>
      <c r="E405" t="s">
        <v>212</v>
      </c>
      <c r="F405" t="s">
        <v>215</v>
      </c>
    </row>
    <row r="406" spans="1:6" x14ac:dyDescent="0.3">
      <c r="A406">
        <v>403</v>
      </c>
      <c r="B406" t="s">
        <v>220</v>
      </c>
      <c r="C406" s="4">
        <v>0</v>
      </c>
      <c r="D406">
        <v>0</v>
      </c>
      <c r="E406" t="s">
        <v>212</v>
      </c>
      <c r="F406" t="s">
        <v>215</v>
      </c>
    </row>
    <row r="407" spans="1:6" x14ac:dyDescent="0.3">
      <c r="A407">
        <v>404</v>
      </c>
      <c r="B407" t="s">
        <v>220</v>
      </c>
      <c r="C407" s="4">
        <v>0</v>
      </c>
      <c r="D407">
        <v>0</v>
      </c>
      <c r="E407" t="s">
        <v>212</v>
      </c>
      <c r="F407" t="s">
        <v>215</v>
      </c>
    </row>
    <row r="408" spans="1:6" x14ac:dyDescent="0.3">
      <c r="A408">
        <v>405</v>
      </c>
      <c r="B408" t="s">
        <v>220</v>
      </c>
      <c r="C408" s="4">
        <v>0</v>
      </c>
      <c r="D408">
        <v>0</v>
      </c>
      <c r="E408" t="s">
        <v>212</v>
      </c>
      <c r="F408" t="s">
        <v>215</v>
      </c>
    </row>
    <row r="409" spans="1:6" x14ac:dyDescent="0.3">
      <c r="A409">
        <v>406</v>
      </c>
      <c r="B409" t="s">
        <v>220</v>
      </c>
      <c r="C409" s="4">
        <v>0</v>
      </c>
      <c r="D409">
        <v>0</v>
      </c>
      <c r="E409" t="s">
        <v>212</v>
      </c>
      <c r="F409" t="s">
        <v>215</v>
      </c>
    </row>
    <row r="410" spans="1:6" x14ac:dyDescent="0.3">
      <c r="A410">
        <v>407</v>
      </c>
      <c r="B410" t="s">
        <v>220</v>
      </c>
      <c r="C410" s="4">
        <v>0</v>
      </c>
      <c r="D410">
        <v>0</v>
      </c>
      <c r="E410" t="s">
        <v>212</v>
      </c>
      <c r="F410" t="s">
        <v>215</v>
      </c>
    </row>
    <row r="411" spans="1:6" x14ac:dyDescent="0.3">
      <c r="A411">
        <v>408</v>
      </c>
      <c r="B411" t="s">
        <v>220</v>
      </c>
      <c r="C411" s="4">
        <v>0</v>
      </c>
      <c r="D411">
        <v>0</v>
      </c>
      <c r="E411" t="s">
        <v>212</v>
      </c>
      <c r="F411" t="s">
        <v>215</v>
      </c>
    </row>
    <row r="412" spans="1:6" x14ac:dyDescent="0.3">
      <c r="A412">
        <v>409</v>
      </c>
      <c r="B412" t="s">
        <v>220</v>
      </c>
      <c r="C412" s="4">
        <v>0</v>
      </c>
      <c r="D412">
        <v>0</v>
      </c>
      <c r="E412" t="s">
        <v>212</v>
      </c>
      <c r="F412" t="s">
        <v>215</v>
      </c>
    </row>
    <row r="413" spans="1:6" x14ac:dyDescent="0.3">
      <c r="A413">
        <v>410</v>
      </c>
      <c r="B413" t="s">
        <v>220</v>
      </c>
      <c r="C413" s="4">
        <v>0</v>
      </c>
      <c r="D413">
        <v>0</v>
      </c>
      <c r="E413" t="s">
        <v>212</v>
      </c>
      <c r="F413" t="s">
        <v>215</v>
      </c>
    </row>
    <row r="414" spans="1:6" x14ac:dyDescent="0.3">
      <c r="A414">
        <v>411</v>
      </c>
      <c r="B414" t="s">
        <v>220</v>
      </c>
      <c r="C414" s="4">
        <v>0</v>
      </c>
      <c r="D414">
        <v>0</v>
      </c>
      <c r="E414" t="s">
        <v>212</v>
      </c>
      <c r="F414" t="s">
        <v>215</v>
      </c>
    </row>
    <row r="415" spans="1:6" x14ac:dyDescent="0.3">
      <c r="A415">
        <v>412</v>
      </c>
      <c r="B415" t="s">
        <v>220</v>
      </c>
      <c r="C415" s="4">
        <v>0</v>
      </c>
      <c r="D415">
        <v>0</v>
      </c>
      <c r="E415" t="s">
        <v>212</v>
      </c>
      <c r="F415" t="s">
        <v>215</v>
      </c>
    </row>
    <row r="416" spans="1:6" x14ac:dyDescent="0.3">
      <c r="A416">
        <v>413</v>
      </c>
      <c r="B416" t="s">
        <v>220</v>
      </c>
      <c r="C416" s="4">
        <v>0</v>
      </c>
      <c r="D416">
        <v>0</v>
      </c>
      <c r="E416" t="s">
        <v>212</v>
      </c>
      <c r="F416" t="s">
        <v>215</v>
      </c>
    </row>
    <row r="417" spans="1:6" x14ac:dyDescent="0.3">
      <c r="A417">
        <v>414</v>
      </c>
      <c r="B417" t="s">
        <v>220</v>
      </c>
      <c r="C417" s="4">
        <v>0</v>
      </c>
      <c r="D417">
        <v>0</v>
      </c>
      <c r="E417" t="s">
        <v>212</v>
      </c>
      <c r="F417" t="s">
        <v>215</v>
      </c>
    </row>
    <row r="418" spans="1:6" x14ac:dyDescent="0.3">
      <c r="A418">
        <v>415</v>
      </c>
      <c r="B418" t="s">
        <v>220</v>
      </c>
      <c r="C418" s="4">
        <v>0</v>
      </c>
      <c r="D418">
        <v>0</v>
      </c>
      <c r="E418" t="s">
        <v>212</v>
      </c>
      <c r="F418" t="s">
        <v>215</v>
      </c>
    </row>
    <row r="419" spans="1:6" x14ac:dyDescent="0.3">
      <c r="A419">
        <v>416</v>
      </c>
      <c r="B419" t="s">
        <v>220</v>
      </c>
      <c r="C419" s="4">
        <v>0</v>
      </c>
      <c r="D419">
        <v>0</v>
      </c>
      <c r="E419" t="s">
        <v>212</v>
      </c>
      <c r="F419" t="s">
        <v>215</v>
      </c>
    </row>
    <row r="420" spans="1:6" x14ac:dyDescent="0.3">
      <c r="A420">
        <v>417</v>
      </c>
      <c r="B420" t="s">
        <v>220</v>
      </c>
      <c r="C420" s="4">
        <v>0</v>
      </c>
      <c r="D420">
        <v>0</v>
      </c>
      <c r="E420" t="s">
        <v>212</v>
      </c>
      <c r="F420" t="s">
        <v>215</v>
      </c>
    </row>
    <row r="421" spans="1:6" x14ac:dyDescent="0.3">
      <c r="A421">
        <v>418</v>
      </c>
      <c r="B421" t="s">
        <v>220</v>
      </c>
      <c r="C421" s="4">
        <v>0</v>
      </c>
      <c r="D421">
        <v>0</v>
      </c>
      <c r="E421" t="s">
        <v>212</v>
      </c>
      <c r="F421" t="s">
        <v>215</v>
      </c>
    </row>
    <row r="422" spans="1:6" x14ac:dyDescent="0.3">
      <c r="A422">
        <v>419</v>
      </c>
      <c r="B422" t="s">
        <v>220</v>
      </c>
      <c r="C422" s="4">
        <v>0</v>
      </c>
      <c r="D422">
        <v>0</v>
      </c>
      <c r="E422" t="s">
        <v>212</v>
      </c>
      <c r="F422" t="s">
        <v>215</v>
      </c>
    </row>
    <row r="423" spans="1:6" x14ac:dyDescent="0.3">
      <c r="A423">
        <v>420</v>
      </c>
      <c r="B423" t="s">
        <v>220</v>
      </c>
      <c r="C423" s="4">
        <v>0</v>
      </c>
      <c r="D423">
        <v>0</v>
      </c>
      <c r="E423" t="s">
        <v>212</v>
      </c>
      <c r="F423" t="s">
        <v>215</v>
      </c>
    </row>
    <row r="424" spans="1:6" x14ac:dyDescent="0.3">
      <c r="A424">
        <v>421</v>
      </c>
      <c r="B424" t="s">
        <v>220</v>
      </c>
      <c r="C424" s="4">
        <v>0</v>
      </c>
      <c r="D424">
        <v>0</v>
      </c>
      <c r="E424" t="s">
        <v>212</v>
      </c>
      <c r="F424" t="s">
        <v>215</v>
      </c>
    </row>
    <row r="425" spans="1:6" x14ac:dyDescent="0.3">
      <c r="A425">
        <v>422</v>
      </c>
      <c r="B425" t="s">
        <v>220</v>
      </c>
      <c r="C425" s="4">
        <v>0</v>
      </c>
      <c r="D425">
        <v>0</v>
      </c>
      <c r="E425" t="s">
        <v>212</v>
      </c>
      <c r="F425" t="s">
        <v>215</v>
      </c>
    </row>
    <row r="426" spans="1:6" x14ac:dyDescent="0.3">
      <c r="A426">
        <v>423</v>
      </c>
      <c r="B426" t="s">
        <v>220</v>
      </c>
      <c r="C426" s="4">
        <v>0</v>
      </c>
      <c r="D426">
        <v>0</v>
      </c>
      <c r="E426" t="s">
        <v>212</v>
      </c>
      <c r="F426" t="s">
        <v>215</v>
      </c>
    </row>
    <row r="427" spans="1:6" x14ac:dyDescent="0.3">
      <c r="A427">
        <v>424</v>
      </c>
      <c r="B427" t="s">
        <v>220</v>
      </c>
      <c r="C427" s="4">
        <v>0</v>
      </c>
      <c r="D427">
        <v>0</v>
      </c>
      <c r="E427" t="s">
        <v>212</v>
      </c>
      <c r="F427" t="s">
        <v>215</v>
      </c>
    </row>
    <row r="428" spans="1:6" x14ac:dyDescent="0.3">
      <c r="A428">
        <v>425</v>
      </c>
      <c r="B428" t="s">
        <v>220</v>
      </c>
      <c r="C428" s="4">
        <v>0</v>
      </c>
      <c r="D428">
        <v>0</v>
      </c>
      <c r="E428" t="s">
        <v>212</v>
      </c>
      <c r="F428" t="s">
        <v>215</v>
      </c>
    </row>
    <row r="429" spans="1:6" x14ac:dyDescent="0.3">
      <c r="A429">
        <v>426</v>
      </c>
      <c r="B429" t="s">
        <v>220</v>
      </c>
      <c r="C429" s="4">
        <v>0</v>
      </c>
      <c r="D429">
        <v>0</v>
      </c>
      <c r="E429" t="s">
        <v>212</v>
      </c>
      <c r="F429" t="s">
        <v>215</v>
      </c>
    </row>
    <row r="430" spans="1:6" x14ac:dyDescent="0.3">
      <c r="A430">
        <v>427</v>
      </c>
      <c r="B430" t="s">
        <v>220</v>
      </c>
      <c r="C430" s="4">
        <v>0</v>
      </c>
      <c r="D430">
        <v>0</v>
      </c>
      <c r="E430" t="s">
        <v>212</v>
      </c>
      <c r="F430" t="s">
        <v>215</v>
      </c>
    </row>
    <row r="431" spans="1:6" x14ac:dyDescent="0.3">
      <c r="A431">
        <v>428</v>
      </c>
      <c r="B431" t="s">
        <v>220</v>
      </c>
      <c r="C431" s="4">
        <v>0</v>
      </c>
      <c r="D431">
        <v>0</v>
      </c>
      <c r="E431" t="s">
        <v>212</v>
      </c>
      <c r="F431" t="s">
        <v>215</v>
      </c>
    </row>
    <row r="432" spans="1:6" x14ac:dyDescent="0.3">
      <c r="A432">
        <v>429</v>
      </c>
      <c r="B432" t="s">
        <v>220</v>
      </c>
      <c r="C432" s="4">
        <v>0</v>
      </c>
      <c r="D432">
        <v>0</v>
      </c>
      <c r="E432" t="s">
        <v>212</v>
      </c>
      <c r="F432" t="s">
        <v>215</v>
      </c>
    </row>
    <row r="433" spans="1:6" x14ac:dyDescent="0.3">
      <c r="A433">
        <v>430</v>
      </c>
      <c r="B433" t="s">
        <v>220</v>
      </c>
      <c r="C433" s="4">
        <v>0</v>
      </c>
      <c r="D433">
        <v>0</v>
      </c>
      <c r="E433" t="s">
        <v>212</v>
      </c>
      <c r="F433" t="s">
        <v>215</v>
      </c>
    </row>
    <row r="434" spans="1:6" x14ac:dyDescent="0.3">
      <c r="A434">
        <v>431</v>
      </c>
      <c r="B434" t="s">
        <v>220</v>
      </c>
      <c r="C434" s="4">
        <v>0</v>
      </c>
      <c r="D434">
        <v>0</v>
      </c>
      <c r="E434" t="s">
        <v>212</v>
      </c>
      <c r="F434" t="s">
        <v>215</v>
      </c>
    </row>
    <row r="435" spans="1:6" x14ac:dyDescent="0.3">
      <c r="A435">
        <v>432</v>
      </c>
      <c r="B435" t="s">
        <v>220</v>
      </c>
      <c r="C435" s="4">
        <v>0</v>
      </c>
      <c r="D435">
        <v>0</v>
      </c>
      <c r="E435" t="s">
        <v>212</v>
      </c>
      <c r="F435" t="s">
        <v>215</v>
      </c>
    </row>
    <row r="436" spans="1:6" x14ac:dyDescent="0.3">
      <c r="A436">
        <v>433</v>
      </c>
      <c r="B436" t="s">
        <v>220</v>
      </c>
      <c r="C436" s="4">
        <v>0</v>
      </c>
      <c r="D436">
        <v>0</v>
      </c>
      <c r="E436" t="s">
        <v>212</v>
      </c>
      <c r="F436" t="s">
        <v>215</v>
      </c>
    </row>
    <row r="437" spans="1:6" x14ac:dyDescent="0.3">
      <c r="A437">
        <v>434</v>
      </c>
      <c r="B437" t="s">
        <v>220</v>
      </c>
      <c r="C437" s="4">
        <v>0</v>
      </c>
      <c r="D437">
        <v>0</v>
      </c>
      <c r="E437" t="s">
        <v>212</v>
      </c>
      <c r="F437" t="s">
        <v>215</v>
      </c>
    </row>
    <row r="438" spans="1:6" x14ac:dyDescent="0.3">
      <c r="A438">
        <v>435</v>
      </c>
      <c r="B438" t="s">
        <v>220</v>
      </c>
      <c r="C438" s="4">
        <v>0</v>
      </c>
      <c r="D438">
        <v>0</v>
      </c>
      <c r="E438" t="s">
        <v>212</v>
      </c>
      <c r="F438" t="s">
        <v>215</v>
      </c>
    </row>
    <row r="439" spans="1:6" x14ac:dyDescent="0.3">
      <c r="A439">
        <v>436</v>
      </c>
      <c r="B439" t="s">
        <v>220</v>
      </c>
      <c r="C439" s="4">
        <v>0</v>
      </c>
      <c r="D439">
        <v>0</v>
      </c>
      <c r="E439" t="s">
        <v>212</v>
      </c>
      <c r="F439" t="s">
        <v>215</v>
      </c>
    </row>
    <row r="440" spans="1:6" x14ac:dyDescent="0.3">
      <c r="A440">
        <v>437</v>
      </c>
      <c r="B440" t="s">
        <v>220</v>
      </c>
      <c r="C440" s="4">
        <v>0</v>
      </c>
      <c r="D440">
        <v>0</v>
      </c>
      <c r="E440" t="s">
        <v>212</v>
      </c>
      <c r="F440" t="s">
        <v>215</v>
      </c>
    </row>
    <row r="441" spans="1:6" x14ac:dyDescent="0.3">
      <c r="A441">
        <v>438</v>
      </c>
      <c r="B441" t="s">
        <v>220</v>
      </c>
      <c r="C441" s="4">
        <v>0</v>
      </c>
      <c r="D441">
        <v>0</v>
      </c>
      <c r="E441" t="s">
        <v>212</v>
      </c>
      <c r="F441" t="s">
        <v>215</v>
      </c>
    </row>
    <row r="442" spans="1:6" x14ac:dyDescent="0.3">
      <c r="A442">
        <v>439</v>
      </c>
      <c r="B442" t="s">
        <v>220</v>
      </c>
      <c r="C442" s="4">
        <v>0</v>
      </c>
      <c r="D442">
        <v>0</v>
      </c>
      <c r="E442" t="s">
        <v>212</v>
      </c>
      <c r="F442" t="s">
        <v>215</v>
      </c>
    </row>
    <row r="443" spans="1:6" x14ac:dyDescent="0.3">
      <c r="A443">
        <v>440</v>
      </c>
      <c r="B443" t="s">
        <v>220</v>
      </c>
      <c r="C443" s="4">
        <v>0</v>
      </c>
      <c r="D443">
        <v>0</v>
      </c>
      <c r="E443" t="s">
        <v>212</v>
      </c>
      <c r="F443" t="s">
        <v>215</v>
      </c>
    </row>
    <row r="444" spans="1:6" x14ac:dyDescent="0.3">
      <c r="A444">
        <v>441</v>
      </c>
      <c r="B444" t="s">
        <v>220</v>
      </c>
      <c r="C444" s="4">
        <v>0</v>
      </c>
      <c r="D444">
        <v>0</v>
      </c>
      <c r="E444" t="s">
        <v>212</v>
      </c>
      <c r="F444" t="s">
        <v>215</v>
      </c>
    </row>
    <row r="445" spans="1:6" x14ac:dyDescent="0.3">
      <c r="A445">
        <v>442</v>
      </c>
      <c r="B445" t="s">
        <v>220</v>
      </c>
      <c r="C445" s="4">
        <v>0</v>
      </c>
      <c r="D445">
        <v>0</v>
      </c>
      <c r="E445" t="s">
        <v>212</v>
      </c>
      <c r="F445" t="s">
        <v>215</v>
      </c>
    </row>
    <row r="446" spans="1:6" x14ac:dyDescent="0.3">
      <c r="A446">
        <v>443</v>
      </c>
      <c r="B446" t="s">
        <v>220</v>
      </c>
      <c r="C446" s="4">
        <v>0</v>
      </c>
      <c r="D446">
        <v>0</v>
      </c>
      <c r="E446" t="s">
        <v>212</v>
      </c>
      <c r="F446" t="s">
        <v>215</v>
      </c>
    </row>
    <row r="447" spans="1:6" x14ac:dyDescent="0.3">
      <c r="A447">
        <v>444</v>
      </c>
      <c r="B447" t="s">
        <v>220</v>
      </c>
      <c r="C447" s="4">
        <v>0</v>
      </c>
      <c r="D447">
        <v>0</v>
      </c>
      <c r="E447" t="s">
        <v>212</v>
      </c>
      <c r="F447" t="s">
        <v>215</v>
      </c>
    </row>
    <row r="448" spans="1:6" x14ac:dyDescent="0.3">
      <c r="A448">
        <v>445</v>
      </c>
      <c r="B448" t="s">
        <v>220</v>
      </c>
      <c r="C448" s="4">
        <v>0</v>
      </c>
      <c r="D448">
        <v>0</v>
      </c>
      <c r="E448" t="s">
        <v>212</v>
      </c>
      <c r="F448" t="s">
        <v>215</v>
      </c>
    </row>
    <row r="449" spans="1:6" x14ac:dyDescent="0.3">
      <c r="A449">
        <v>446</v>
      </c>
      <c r="B449" t="s">
        <v>220</v>
      </c>
      <c r="C449" s="4">
        <v>0</v>
      </c>
      <c r="D449">
        <v>0</v>
      </c>
      <c r="E449" t="s">
        <v>212</v>
      </c>
      <c r="F449" t="s">
        <v>215</v>
      </c>
    </row>
    <row r="450" spans="1:6" x14ac:dyDescent="0.3">
      <c r="A450">
        <v>447</v>
      </c>
      <c r="B450" t="s">
        <v>220</v>
      </c>
      <c r="C450" s="4">
        <v>0</v>
      </c>
      <c r="D450">
        <v>0</v>
      </c>
      <c r="E450" t="s">
        <v>212</v>
      </c>
      <c r="F450" t="s">
        <v>215</v>
      </c>
    </row>
    <row r="451" spans="1:6" x14ac:dyDescent="0.3">
      <c r="A451">
        <v>448</v>
      </c>
      <c r="B451" t="s">
        <v>220</v>
      </c>
      <c r="C451" s="4">
        <v>0</v>
      </c>
      <c r="D451">
        <v>0</v>
      </c>
      <c r="E451" t="s">
        <v>212</v>
      </c>
      <c r="F451" t="s">
        <v>215</v>
      </c>
    </row>
    <row r="452" spans="1:6" x14ac:dyDescent="0.3">
      <c r="A452">
        <v>449</v>
      </c>
      <c r="B452" t="s">
        <v>220</v>
      </c>
      <c r="C452" s="4">
        <v>0</v>
      </c>
      <c r="D452">
        <v>0</v>
      </c>
      <c r="E452" t="s">
        <v>212</v>
      </c>
      <c r="F452" t="s">
        <v>215</v>
      </c>
    </row>
    <row r="453" spans="1:6" x14ac:dyDescent="0.3">
      <c r="A453">
        <v>450</v>
      </c>
      <c r="B453" t="s">
        <v>220</v>
      </c>
      <c r="C453" s="4">
        <v>0</v>
      </c>
      <c r="D453">
        <v>0</v>
      </c>
      <c r="E453" t="s">
        <v>212</v>
      </c>
      <c r="F453" t="s">
        <v>215</v>
      </c>
    </row>
    <row r="454" spans="1:6" x14ac:dyDescent="0.3">
      <c r="A454">
        <v>451</v>
      </c>
      <c r="B454" t="s">
        <v>220</v>
      </c>
      <c r="C454" s="4">
        <v>0</v>
      </c>
      <c r="D454">
        <v>0</v>
      </c>
      <c r="E454" t="s">
        <v>212</v>
      </c>
      <c r="F454" t="s">
        <v>215</v>
      </c>
    </row>
    <row r="455" spans="1:6" x14ac:dyDescent="0.3">
      <c r="A455">
        <v>452</v>
      </c>
      <c r="B455" t="s">
        <v>220</v>
      </c>
      <c r="C455" s="4">
        <v>0</v>
      </c>
      <c r="D455">
        <v>0</v>
      </c>
      <c r="E455" t="s">
        <v>212</v>
      </c>
      <c r="F455" t="s">
        <v>215</v>
      </c>
    </row>
    <row r="456" spans="1:6" x14ac:dyDescent="0.3">
      <c r="A456">
        <v>453</v>
      </c>
      <c r="B456" t="s">
        <v>220</v>
      </c>
      <c r="C456" s="4">
        <v>0</v>
      </c>
      <c r="D456">
        <v>0</v>
      </c>
      <c r="E456" t="s">
        <v>212</v>
      </c>
      <c r="F456" t="s">
        <v>215</v>
      </c>
    </row>
    <row r="457" spans="1:6" x14ac:dyDescent="0.3">
      <c r="A457">
        <v>454</v>
      </c>
      <c r="B457" t="s">
        <v>220</v>
      </c>
      <c r="C457" s="4">
        <v>0</v>
      </c>
      <c r="D457">
        <v>0</v>
      </c>
      <c r="E457" t="s">
        <v>212</v>
      </c>
      <c r="F457" t="s">
        <v>215</v>
      </c>
    </row>
    <row r="458" spans="1:6" x14ac:dyDescent="0.3">
      <c r="A458">
        <v>455</v>
      </c>
      <c r="B458" t="s">
        <v>220</v>
      </c>
      <c r="C458" s="4">
        <v>0</v>
      </c>
      <c r="D458">
        <v>0</v>
      </c>
      <c r="E458" t="s">
        <v>212</v>
      </c>
      <c r="F458" t="s">
        <v>215</v>
      </c>
    </row>
    <row r="459" spans="1:6" x14ac:dyDescent="0.3">
      <c r="A459">
        <v>456</v>
      </c>
      <c r="B459" t="s">
        <v>220</v>
      </c>
      <c r="C459" s="4">
        <v>0</v>
      </c>
      <c r="D459">
        <v>0</v>
      </c>
      <c r="E459" t="s">
        <v>212</v>
      </c>
      <c r="F459" t="s">
        <v>215</v>
      </c>
    </row>
    <row r="460" spans="1:6" x14ac:dyDescent="0.3">
      <c r="A460">
        <v>457</v>
      </c>
      <c r="B460" t="s">
        <v>220</v>
      </c>
      <c r="C460" s="4">
        <v>0</v>
      </c>
      <c r="D460">
        <v>0</v>
      </c>
      <c r="E460" t="s">
        <v>212</v>
      </c>
      <c r="F460" t="s">
        <v>215</v>
      </c>
    </row>
    <row r="461" spans="1:6" x14ac:dyDescent="0.3">
      <c r="A461">
        <v>458</v>
      </c>
      <c r="B461" t="s">
        <v>220</v>
      </c>
      <c r="C461" s="4">
        <v>0</v>
      </c>
      <c r="D461">
        <v>0</v>
      </c>
      <c r="E461" t="s">
        <v>212</v>
      </c>
      <c r="F461" t="s">
        <v>215</v>
      </c>
    </row>
    <row r="462" spans="1:6" x14ac:dyDescent="0.3">
      <c r="A462">
        <v>459</v>
      </c>
      <c r="B462" t="s">
        <v>220</v>
      </c>
      <c r="C462" s="4">
        <v>0</v>
      </c>
      <c r="D462">
        <v>0</v>
      </c>
      <c r="E462" t="s">
        <v>212</v>
      </c>
      <c r="F462" t="s">
        <v>215</v>
      </c>
    </row>
    <row r="463" spans="1:6" x14ac:dyDescent="0.3">
      <c r="A463">
        <v>460</v>
      </c>
      <c r="B463" t="s">
        <v>220</v>
      </c>
      <c r="C463" s="4">
        <v>0</v>
      </c>
      <c r="D463">
        <v>0</v>
      </c>
      <c r="E463" t="s">
        <v>212</v>
      </c>
      <c r="F463" t="s">
        <v>215</v>
      </c>
    </row>
    <row r="464" spans="1:6" x14ac:dyDescent="0.3">
      <c r="A464">
        <v>461</v>
      </c>
      <c r="B464" t="s">
        <v>220</v>
      </c>
      <c r="C464" s="4">
        <v>0</v>
      </c>
      <c r="D464">
        <v>0</v>
      </c>
      <c r="E464" t="s">
        <v>212</v>
      </c>
      <c r="F464" t="s">
        <v>215</v>
      </c>
    </row>
    <row r="465" spans="1:6" x14ac:dyDescent="0.3">
      <c r="A465">
        <v>462</v>
      </c>
      <c r="B465" t="s">
        <v>220</v>
      </c>
      <c r="C465" s="4">
        <v>0</v>
      </c>
      <c r="D465">
        <v>0</v>
      </c>
      <c r="E465" t="s">
        <v>212</v>
      </c>
      <c r="F465" t="s">
        <v>215</v>
      </c>
    </row>
    <row r="466" spans="1:6" x14ac:dyDescent="0.3">
      <c r="A466">
        <v>463</v>
      </c>
      <c r="B466" t="s">
        <v>220</v>
      </c>
      <c r="C466" s="4">
        <v>0</v>
      </c>
      <c r="D466">
        <v>0</v>
      </c>
      <c r="E466" t="s">
        <v>212</v>
      </c>
      <c r="F466" t="s">
        <v>215</v>
      </c>
    </row>
    <row r="467" spans="1:6" x14ac:dyDescent="0.3">
      <c r="A467">
        <v>464</v>
      </c>
      <c r="B467" t="s">
        <v>220</v>
      </c>
      <c r="C467" s="4">
        <v>0</v>
      </c>
      <c r="D467">
        <v>0</v>
      </c>
      <c r="E467" t="s">
        <v>212</v>
      </c>
      <c r="F467" t="s">
        <v>215</v>
      </c>
    </row>
    <row r="468" spans="1:6" x14ac:dyDescent="0.3">
      <c r="A468">
        <v>465</v>
      </c>
      <c r="B468" t="s">
        <v>220</v>
      </c>
      <c r="C468" s="4">
        <v>0</v>
      </c>
      <c r="D468">
        <v>0</v>
      </c>
      <c r="E468" t="s">
        <v>212</v>
      </c>
      <c r="F468" t="s">
        <v>215</v>
      </c>
    </row>
    <row r="469" spans="1:6" x14ac:dyDescent="0.3">
      <c r="A469">
        <v>466</v>
      </c>
      <c r="B469" t="s">
        <v>220</v>
      </c>
      <c r="C469" s="4">
        <v>0</v>
      </c>
      <c r="D469">
        <v>0</v>
      </c>
      <c r="E469" t="s">
        <v>212</v>
      </c>
      <c r="F469" t="s">
        <v>215</v>
      </c>
    </row>
    <row r="470" spans="1:6" x14ac:dyDescent="0.3">
      <c r="A470">
        <v>467</v>
      </c>
      <c r="B470" t="s">
        <v>220</v>
      </c>
      <c r="C470" s="4">
        <v>0</v>
      </c>
      <c r="D470">
        <v>0</v>
      </c>
      <c r="E470" t="s">
        <v>212</v>
      </c>
      <c r="F470" t="s">
        <v>215</v>
      </c>
    </row>
    <row r="471" spans="1:6" x14ac:dyDescent="0.3">
      <c r="A471">
        <v>468</v>
      </c>
      <c r="B471" t="s">
        <v>220</v>
      </c>
      <c r="C471" s="4">
        <v>0</v>
      </c>
      <c r="D471">
        <v>0</v>
      </c>
      <c r="E471" t="s">
        <v>212</v>
      </c>
      <c r="F471" t="s">
        <v>215</v>
      </c>
    </row>
    <row r="472" spans="1:6" x14ac:dyDescent="0.3">
      <c r="A472">
        <v>469</v>
      </c>
      <c r="B472" t="s">
        <v>220</v>
      </c>
      <c r="C472" s="4">
        <v>0</v>
      </c>
      <c r="D472">
        <v>0</v>
      </c>
      <c r="E472" t="s">
        <v>212</v>
      </c>
      <c r="F472" t="s">
        <v>215</v>
      </c>
    </row>
    <row r="473" spans="1:6" x14ac:dyDescent="0.3">
      <c r="A473">
        <v>470</v>
      </c>
      <c r="B473" t="s">
        <v>220</v>
      </c>
      <c r="C473" s="4">
        <v>0</v>
      </c>
      <c r="D473">
        <v>0</v>
      </c>
      <c r="E473" t="s">
        <v>212</v>
      </c>
      <c r="F473" t="s">
        <v>215</v>
      </c>
    </row>
    <row r="474" spans="1:6" x14ac:dyDescent="0.3">
      <c r="A474">
        <v>471</v>
      </c>
      <c r="B474" t="s">
        <v>220</v>
      </c>
      <c r="C474" s="4">
        <v>0</v>
      </c>
      <c r="D474">
        <v>0</v>
      </c>
      <c r="E474" t="s">
        <v>212</v>
      </c>
      <c r="F474" t="s">
        <v>215</v>
      </c>
    </row>
    <row r="475" spans="1:6" x14ac:dyDescent="0.3">
      <c r="A475">
        <v>472</v>
      </c>
      <c r="B475" t="s">
        <v>220</v>
      </c>
      <c r="C475" s="4">
        <v>0</v>
      </c>
      <c r="D475">
        <v>0</v>
      </c>
      <c r="E475" t="s">
        <v>212</v>
      </c>
      <c r="F475" t="s">
        <v>215</v>
      </c>
    </row>
    <row r="476" spans="1:6" x14ac:dyDescent="0.3">
      <c r="A476">
        <v>473</v>
      </c>
      <c r="B476" t="s">
        <v>220</v>
      </c>
      <c r="C476" s="4">
        <v>0</v>
      </c>
      <c r="D476">
        <v>0</v>
      </c>
      <c r="E476" t="s">
        <v>212</v>
      </c>
      <c r="F476" t="s">
        <v>215</v>
      </c>
    </row>
    <row r="477" spans="1:6" x14ac:dyDescent="0.3">
      <c r="A477">
        <v>474</v>
      </c>
      <c r="B477" t="s">
        <v>220</v>
      </c>
      <c r="C477" s="4">
        <v>0</v>
      </c>
      <c r="D477">
        <v>0</v>
      </c>
      <c r="E477" t="s">
        <v>212</v>
      </c>
      <c r="F477" t="s">
        <v>215</v>
      </c>
    </row>
    <row r="478" spans="1:6" x14ac:dyDescent="0.3">
      <c r="A478">
        <v>475</v>
      </c>
      <c r="B478" t="s">
        <v>220</v>
      </c>
      <c r="C478" s="4">
        <v>0</v>
      </c>
      <c r="D478">
        <v>0</v>
      </c>
      <c r="E478" t="s">
        <v>212</v>
      </c>
      <c r="F478" t="s">
        <v>215</v>
      </c>
    </row>
    <row r="479" spans="1:6" x14ac:dyDescent="0.3">
      <c r="A479">
        <v>476</v>
      </c>
      <c r="B479" t="s">
        <v>220</v>
      </c>
      <c r="C479" s="4">
        <v>0</v>
      </c>
      <c r="D479">
        <v>0</v>
      </c>
      <c r="E479" t="s">
        <v>212</v>
      </c>
      <c r="F479" t="s">
        <v>215</v>
      </c>
    </row>
    <row r="480" spans="1:6" x14ac:dyDescent="0.3">
      <c r="A480">
        <v>477</v>
      </c>
      <c r="B480" t="s">
        <v>220</v>
      </c>
      <c r="C480" s="4">
        <v>0</v>
      </c>
      <c r="D480">
        <v>0</v>
      </c>
      <c r="E480" t="s">
        <v>212</v>
      </c>
      <c r="F480" t="s">
        <v>215</v>
      </c>
    </row>
    <row r="481" spans="1:6" x14ac:dyDescent="0.3">
      <c r="A481">
        <v>478</v>
      </c>
      <c r="B481" t="s">
        <v>220</v>
      </c>
      <c r="C481" s="4">
        <v>0</v>
      </c>
      <c r="D481">
        <v>0</v>
      </c>
      <c r="E481" t="s">
        <v>212</v>
      </c>
      <c r="F481" t="s">
        <v>215</v>
      </c>
    </row>
    <row r="482" spans="1:6" x14ac:dyDescent="0.3">
      <c r="A482">
        <v>479</v>
      </c>
      <c r="B482" t="s">
        <v>220</v>
      </c>
      <c r="C482" s="4">
        <v>0</v>
      </c>
      <c r="D482">
        <v>0</v>
      </c>
      <c r="E482" t="s">
        <v>212</v>
      </c>
      <c r="F482" t="s">
        <v>215</v>
      </c>
    </row>
    <row r="483" spans="1:6" x14ac:dyDescent="0.3">
      <c r="A483">
        <v>480</v>
      </c>
      <c r="B483" t="s">
        <v>220</v>
      </c>
      <c r="C483" s="4">
        <v>0</v>
      </c>
      <c r="D483">
        <v>0</v>
      </c>
      <c r="E483" t="s">
        <v>212</v>
      </c>
      <c r="F483" t="s">
        <v>215</v>
      </c>
    </row>
    <row r="484" spans="1:6" x14ac:dyDescent="0.3">
      <c r="A484">
        <v>481</v>
      </c>
      <c r="B484" t="s">
        <v>220</v>
      </c>
      <c r="C484" s="4">
        <v>0</v>
      </c>
      <c r="D484">
        <v>0</v>
      </c>
      <c r="E484" t="s">
        <v>212</v>
      </c>
      <c r="F484" t="s">
        <v>215</v>
      </c>
    </row>
    <row r="485" spans="1:6" x14ac:dyDescent="0.3">
      <c r="A485">
        <v>482</v>
      </c>
      <c r="B485" t="s">
        <v>220</v>
      </c>
      <c r="C485" s="4">
        <v>0</v>
      </c>
      <c r="D485">
        <v>0</v>
      </c>
      <c r="E485" t="s">
        <v>212</v>
      </c>
      <c r="F485" t="s">
        <v>215</v>
      </c>
    </row>
    <row r="486" spans="1:6" x14ac:dyDescent="0.3">
      <c r="A486">
        <v>483</v>
      </c>
      <c r="B486" t="s">
        <v>220</v>
      </c>
      <c r="C486" s="4">
        <v>0</v>
      </c>
      <c r="D486">
        <v>0</v>
      </c>
      <c r="E486" t="s">
        <v>212</v>
      </c>
      <c r="F486" t="s">
        <v>215</v>
      </c>
    </row>
    <row r="487" spans="1:6" x14ac:dyDescent="0.3">
      <c r="A487">
        <v>484</v>
      </c>
      <c r="B487" t="s">
        <v>220</v>
      </c>
      <c r="C487" s="4">
        <v>0</v>
      </c>
      <c r="D487">
        <v>0</v>
      </c>
      <c r="E487" t="s">
        <v>212</v>
      </c>
      <c r="F487" t="s">
        <v>215</v>
      </c>
    </row>
    <row r="488" spans="1:6" x14ac:dyDescent="0.3">
      <c r="A488">
        <v>485</v>
      </c>
      <c r="B488" t="s">
        <v>220</v>
      </c>
      <c r="C488" s="4">
        <v>0</v>
      </c>
      <c r="D488">
        <v>0</v>
      </c>
      <c r="E488" t="s">
        <v>212</v>
      </c>
      <c r="F488" t="s">
        <v>215</v>
      </c>
    </row>
    <row r="489" spans="1:6" x14ac:dyDescent="0.3">
      <c r="A489">
        <v>486</v>
      </c>
      <c r="B489" t="s">
        <v>220</v>
      </c>
      <c r="C489" s="4">
        <v>0</v>
      </c>
      <c r="D489">
        <v>0</v>
      </c>
      <c r="E489" t="s">
        <v>212</v>
      </c>
      <c r="F489" t="s">
        <v>215</v>
      </c>
    </row>
    <row r="490" spans="1:6" x14ac:dyDescent="0.3">
      <c r="A490">
        <v>487</v>
      </c>
      <c r="B490" t="s">
        <v>220</v>
      </c>
      <c r="C490" s="4">
        <v>0</v>
      </c>
      <c r="D490">
        <v>0</v>
      </c>
      <c r="E490" t="s">
        <v>212</v>
      </c>
      <c r="F490" t="s">
        <v>215</v>
      </c>
    </row>
    <row r="491" spans="1:6" x14ac:dyDescent="0.3">
      <c r="A491">
        <v>488</v>
      </c>
      <c r="B491" t="s">
        <v>220</v>
      </c>
      <c r="C491" s="4">
        <v>0</v>
      </c>
      <c r="D491">
        <v>0</v>
      </c>
      <c r="E491" t="s">
        <v>212</v>
      </c>
      <c r="F491" t="s">
        <v>215</v>
      </c>
    </row>
    <row r="492" spans="1:6" x14ac:dyDescent="0.3">
      <c r="A492">
        <v>489</v>
      </c>
      <c r="B492" t="s">
        <v>220</v>
      </c>
      <c r="C492" s="4">
        <v>0</v>
      </c>
      <c r="D492">
        <v>0</v>
      </c>
      <c r="E492" t="s">
        <v>212</v>
      </c>
      <c r="F492" t="s">
        <v>215</v>
      </c>
    </row>
    <row r="493" spans="1:6" x14ac:dyDescent="0.3">
      <c r="A493">
        <v>490</v>
      </c>
      <c r="B493" t="s">
        <v>220</v>
      </c>
      <c r="C493" s="4">
        <v>0</v>
      </c>
      <c r="D493">
        <v>0</v>
      </c>
      <c r="E493" t="s">
        <v>212</v>
      </c>
      <c r="F493" t="s">
        <v>215</v>
      </c>
    </row>
    <row r="494" spans="1:6" x14ac:dyDescent="0.3">
      <c r="A494">
        <v>491</v>
      </c>
      <c r="B494" t="s">
        <v>220</v>
      </c>
      <c r="C494" s="4">
        <v>0</v>
      </c>
      <c r="D494">
        <v>0</v>
      </c>
      <c r="E494" t="s">
        <v>212</v>
      </c>
      <c r="F494" t="s">
        <v>215</v>
      </c>
    </row>
    <row r="495" spans="1:6" x14ac:dyDescent="0.3">
      <c r="A495">
        <v>492</v>
      </c>
      <c r="B495" t="s">
        <v>220</v>
      </c>
      <c r="C495" s="4">
        <v>0</v>
      </c>
      <c r="D495">
        <v>0</v>
      </c>
      <c r="E495" t="s">
        <v>212</v>
      </c>
      <c r="F495" t="s">
        <v>215</v>
      </c>
    </row>
    <row r="496" spans="1:6" x14ac:dyDescent="0.3">
      <c r="A496">
        <v>493</v>
      </c>
      <c r="B496" t="s">
        <v>220</v>
      </c>
      <c r="C496" s="4">
        <v>0</v>
      </c>
      <c r="D496">
        <v>0</v>
      </c>
      <c r="E496" t="s">
        <v>212</v>
      </c>
      <c r="F496" t="s">
        <v>215</v>
      </c>
    </row>
    <row r="497" spans="1:6" x14ac:dyDescent="0.3">
      <c r="A497">
        <v>494</v>
      </c>
      <c r="B497" t="s">
        <v>220</v>
      </c>
      <c r="C497" s="4">
        <v>0</v>
      </c>
      <c r="D497">
        <v>0</v>
      </c>
      <c r="E497" t="s">
        <v>212</v>
      </c>
      <c r="F497" t="s">
        <v>215</v>
      </c>
    </row>
    <row r="498" spans="1:6" x14ac:dyDescent="0.3">
      <c r="A498">
        <v>495</v>
      </c>
      <c r="B498" t="s">
        <v>220</v>
      </c>
      <c r="C498" s="4">
        <v>0</v>
      </c>
      <c r="D498">
        <v>0</v>
      </c>
      <c r="E498" t="s">
        <v>212</v>
      </c>
      <c r="F498" t="s">
        <v>215</v>
      </c>
    </row>
    <row r="499" spans="1:6" x14ac:dyDescent="0.3">
      <c r="A499">
        <v>496</v>
      </c>
      <c r="B499" t="s">
        <v>220</v>
      </c>
      <c r="C499" s="4">
        <v>0</v>
      </c>
      <c r="D499">
        <v>0</v>
      </c>
      <c r="E499" t="s">
        <v>212</v>
      </c>
      <c r="F499" t="s">
        <v>215</v>
      </c>
    </row>
    <row r="500" spans="1:6" x14ac:dyDescent="0.3">
      <c r="A500">
        <v>497</v>
      </c>
      <c r="B500" t="s">
        <v>220</v>
      </c>
      <c r="C500" s="4">
        <v>0</v>
      </c>
      <c r="D500">
        <v>0</v>
      </c>
      <c r="E500" t="s">
        <v>212</v>
      </c>
      <c r="F500" t="s">
        <v>215</v>
      </c>
    </row>
    <row r="501" spans="1:6" x14ac:dyDescent="0.3">
      <c r="A501">
        <v>498</v>
      </c>
      <c r="B501" t="s">
        <v>220</v>
      </c>
      <c r="C501" s="4">
        <v>0</v>
      </c>
      <c r="D501">
        <v>0</v>
      </c>
      <c r="E501" t="s">
        <v>212</v>
      </c>
      <c r="F501" t="s">
        <v>215</v>
      </c>
    </row>
    <row r="502" spans="1:6" x14ac:dyDescent="0.3">
      <c r="A502">
        <v>499</v>
      </c>
      <c r="B502" t="s">
        <v>220</v>
      </c>
      <c r="C502" s="4">
        <v>0</v>
      </c>
      <c r="D502">
        <v>0</v>
      </c>
      <c r="E502" t="s">
        <v>212</v>
      </c>
      <c r="F502" t="s">
        <v>215</v>
      </c>
    </row>
    <row r="503" spans="1:6" x14ac:dyDescent="0.3">
      <c r="A503">
        <v>500</v>
      </c>
      <c r="B503" t="s">
        <v>220</v>
      </c>
      <c r="C503" s="4">
        <v>0</v>
      </c>
      <c r="D503">
        <v>0</v>
      </c>
      <c r="E503" t="s">
        <v>212</v>
      </c>
      <c r="F503" t="s">
        <v>215</v>
      </c>
    </row>
    <row r="504" spans="1:6" x14ac:dyDescent="0.3">
      <c r="A504">
        <v>501</v>
      </c>
      <c r="B504" t="s">
        <v>220</v>
      </c>
      <c r="C504" s="4">
        <v>0</v>
      </c>
      <c r="D504">
        <v>0</v>
      </c>
      <c r="E504" t="s">
        <v>212</v>
      </c>
      <c r="F504" t="s">
        <v>215</v>
      </c>
    </row>
    <row r="505" spans="1:6" x14ac:dyDescent="0.3">
      <c r="A505">
        <v>502</v>
      </c>
      <c r="B505" t="s">
        <v>220</v>
      </c>
      <c r="C505" s="4">
        <v>0</v>
      </c>
      <c r="D505">
        <v>0</v>
      </c>
      <c r="E505" t="s">
        <v>212</v>
      </c>
      <c r="F505" t="s">
        <v>215</v>
      </c>
    </row>
    <row r="506" spans="1:6" x14ac:dyDescent="0.3">
      <c r="A506">
        <v>503</v>
      </c>
      <c r="B506" t="s">
        <v>220</v>
      </c>
      <c r="C506" s="4">
        <v>0</v>
      </c>
      <c r="D506">
        <v>0</v>
      </c>
      <c r="E506" t="s">
        <v>212</v>
      </c>
      <c r="F506" t="s">
        <v>215</v>
      </c>
    </row>
    <row r="507" spans="1:6" x14ac:dyDescent="0.3">
      <c r="A507">
        <v>504</v>
      </c>
      <c r="B507" t="s">
        <v>220</v>
      </c>
      <c r="C507" s="4">
        <v>0</v>
      </c>
      <c r="D507">
        <v>0</v>
      </c>
      <c r="E507" t="s">
        <v>212</v>
      </c>
      <c r="F507" t="s">
        <v>215</v>
      </c>
    </row>
    <row r="508" spans="1:6" x14ac:dyDescent="0.3">
      <c r="A508">
        <v>505</v>
      </c>
      <c r="B508" t="s">
        <v>220</v>
      </c>
      <c r="C508" s="4">
        <v>0</v>
      </c>
      <c r="D508">
        <v>0</v>
      </c>
      <c r="E508" t="s">
        <v>212</v>
      </c>
      <c r="F508" t="s">
        <v>215</v>
      </c>
    </row>
    <row r="509" spans="1:6" x14ac:dyDescent="0.3">
      <c r="A509">
        <v>506</v>
      </c>
      <c r="B509" t="s">
        <v>220</v>
      </c>
      <c r="C509" s="4">
        <v>0</v>
      </c>
      <c r="D509">
        <v>0</v>
      </c>
      <c r="E509" t="s">
        <v>212</v>
      </c>
      <c r="F509" t="s">
        <v>215</v>
      </c>
    </row>
    <row r="510" spans="1:6" x14ac:dyDescent="0.3">
      <c r="A510">
        <v>507</v>
      </c>
      <c r="B510" t="s">
        <v>220</v>
      </c>
      <c r="C510" s="4">
        <v>0</v>
      </c>
      <c r="D510">
        <v>0</v>
      </c>
      <c r="E510" t="s">
        <v>212</v>
      </c>
      <c r="F510" t="s">
        <v>215</v>
      </c>
    </row>
    <row r="511" spans="1:6" x14ac:dyDescent="0.3">
      <c r="A511">
        <v>508</v>
      </c>
      <c r="B511" t="s">
        <v>220</v>
      </c>
      <c r="C511" s="4">
        <v>0</v>
      </c>
      <c r="D511">
        <v>0</v>
      </c>
      <c r="E511" t="s">
        <v>212</v>
      </c>
      <c r="F511" t="s">
        <v>215</v>
      </c>
    </row>
    <row r="512" spans="1:6" x14ac:dyDescent="0.3">
      <c r="A512">
        <v>509</v>
      </c>
      <c r="B512" t="s">
        <v>220</v>
      </c>
      <c r="C512" s="4">
        <v>0</v>
      </c>
      <c r="D512">
        <v>0</v>
      </c>
      <c r="E512" t="s">
        <v>212</v>
      </c>
      <c r="F512" t="s">
        <v>215</v>
      </c>
    </row>
    <row r="513" spans="1:6" x14ac:dyDescent="0.3">
      <c r="A513">
        <v>510</v>
      </c>
      <c r="B513" t="s">
        <v>220</v>
      </c>
      <c r="C513" s="4">
        <v>0</v>
      </c>
      <c r="D513">
        <v>0</v>
      </c>
      <c r="E513" t="s">
        <v>212</v>
      </c>
      <c r="F513" t="s">
        <v>215</v>
      </c>
    </row>
    <row r="514" spans="1:6" x14ac:dyDescent="0.3">
      <c r="A514">
        <v>511</v>
      </c>
      <c r="B514" t="s">
        <v>220</v>
      </c>
      <c r="C514" s="4">
        <v>0</v>
      </c>
      <c r="D514">
        <v>0</v>
      </c>
      <c r="E514" t="s">
        <v>212</v>
      </c>
      <c r="F514" t="s">
        <v>215</v>
      </c>
    </row>
    <row r="515" spans="1:6" x14ac:dyDescent="0.3">
      <c r="A515">
        <v>512</v>
      </c>
      <c r="B515" t="s">
        <v>220</v>
      </c>
      <c r="C515" s="4">
        <v>0</v>
      </c>
      <c r="D515">
        <v>0</v>
      </c>
      <c r="E515" t="s">
        <v>212</v>
      </c>
      <c r="F515" t="s">
        <v>215</v>
      </c>
    </row>
    <row r="516" spans="1:6" x14ac:dyDescent="0.3">
      <c r="A516">
        <v>513</v>
      </c>
      <c r="B516" t="s">
        <v>220</v>
      </c>
      <c r="C516" s="4">
        <v>0</v>
      </c>
      <c r="D516">
        <v>0</v>
      </c>
      <c r="E516" t="s">
        <v>212</v>
      </c>
      <c r="F516" t="s">
        <v>215</v>
      </c>
    </row>
    <row r="517" spans="1:6" x14ac:dyDescent="0.3">
      <c r="A517">
        <v>514</v>
      </c>
      <c r="B517" t="s">
        <v>220</v>
      </c>
      <c r="C517" s="4">
        <v>0</v>
      </c>
      <c r="D517">
        <v>0</v>
      </c>
      <c r="E517" t="s">
        <v>212</v>
      </c>
      <c r="F517" t="s">
        <v>215</v>
      </c>
    </row>
    <row r="518" spans="1:6" x14ac:dyDescent="0.3">
      <c r="A518">
        <v>515</v>
      </c>
      <c r="B518" t="s">
        <v>220</v>
      </c>
      <c r="C518" s="4">
        <v>0</v>
      </c>
      <c r="D518">
        <v>0</v>
      </c>
      <c r="E518" t="s">
        <v>212</v>
      </c>
      <c r="F518" t="s">
        <v>215</v>
      </c>
    </row>
    <row r="519" spans="1:6" x14ac:dyDescent="0.3">
      <c r="A519">
        <v>516</v>
      </c>
      <c r="B519" t="s">
        <v>220</v>
      </c>
      <c r="C519" s="4">
        <v>0</v>
      </c>
      <c r="D519">
        <v>0</v>
      </c>
      <c r="E519" t="s">
        <v>212</v>
      </c>
      <c r="F519" t="s">
        <v>215</v>
      </c>
    </row>
    <row r="520" spans="1:6" x14ac:dyDescent="0.3">
      <c r="A520">
        <v>517</v>
      </c>
      <c r="B520" t="s">
        <v>220</v>
      </c>
      <c r="C520" s="4">
        <v>0</v>
      </c>
      <c r="D520">
        <v>0</v>
      </c>
      <c r="E520" t="s">
        <v>212</v>
      </c>
      <c r="F520" t="s">
        <v>215</v>
      </c>
    </row>
    <row r="521" spans="1:6" x14ac:dyDescent="0.3">
      <c r="A521">
        <v>518</v>
      </c>
      <c r="B521" t="s">
        <v>220</v>
      </c>
      <c r="C521" s="4">
        <v>0</v>
      </c>
      <c r="D521">
        <v>0</v>
      </c>
      <c r="E521" t="s">
        <v>212</v>
      </c>
      <c r="F521" t="s">
        <v>215</v>
      </c>
    </row>
    <row r="522" spans="1:6" x14ac:dyDescent="0.3">
      <c r="A522">
        <v>519</v>
      </c>
      <c r="B522" t="s">
        <v>220</v>
      </c>
      <c r="C522" s="4">
        <v>0</v>
      </c>
      <c r="D522">
        <v>0</v>
      </c>
      <c r="E522" t="s">
        <v>212</v>
      </c>
      <c r="F522" t="s">
        <v>215</v>
      </c>
    </row>
    <row r="523" spans="1:6" x14ac:dyDescent="0.3">
      <c r="A523">
        <v>520</v>
      </c>
      <c r="B523" t="s">
        <v>220</v>
      </c>
      <c r="C523" s="4">
        <v>0</v>
      </c>
      <c r="D523">
        <v>0</v>
      </c>
      <c r="E523" t="s">
        <v>212</v>
      </c>
      <c r="F523" t="s">
        <v>215</v>
      </c>
    </row>
    <row r="524" spans="1:6" x14ac:dyDescent="0.3">
      <c r="A524">
        <v>521</v>
      </c>
      <c r="B524" t="s">
        <v>220</v>
      </c>
      <c r="C524" s="4">
        <v>0</v>
      </c>
      <c r="D524">
        <v>0</v>
      </c>
      <c r="E524" t="s">
        <v>212</v>
      </c>
      <c r="F524" t="s">
        <v>215</v>
      </c>
    </row>
    <row r="525" spans="1:6" x14ac:dyDescent="0.3">
      <c r="A525">
        <v>522</v>
      </c>
      <c r="B525" t="s">
        <v>220</v>
      </c>
      <c r="C525" s="4">
        <v>0</v>
      </c>
      <c r="D525">
        <v>0</v>
      </c>
      <c r="E525" t="s">
        <v>212</v>
      </c>
      <c r="F525" t="s">
        <v>215</v>
      </c>
    </row>
    <row r="526" spans="1:6" x14ac:dyDescent="0.3">
      <c r="A526">
        <v>523</v>
      </c>
      <c r="B526" t="s">
        <v>220</v>
      </c>
      <c r="C526" s="4">
        <v>0</v>
      </c>
      <c r="D526">
        <v>0</v>
      </c>
      <c r="E526" t="s">
        <v>212</v>
      </c>
      <c r="F526" t="s">
        <v>215</v>
      </c>
    </row>
    <row r="527" spans="1:6" x14ac:dyDescent="0.3">
      <c r="A527">
        <v>524</v>
      </c>
      <c r="B527" t="s">
        <v>220</v>
      </c>
      <c r="C527" s="4">
        <v>0</v>
      </c>
      <c r="D527">
        <v>0</v>
      </c>
      <c r="E527" t="s">
        <v>212</v>
      </c>
      <c r="F527" t="s">
        <v>215</v>
      </c>
    </row>
    <row r="528" spans="1:6" x14ac:dyDescent="0.3">
      <c r="A528">
        <v>525</v>
      </c>
      <c r="B528" t="s">
        <v>220</v>
      </c>
      <c r="C528" s="4">
        <v>0</v>
      </c>
      <c r="D528">
        <v>0</v>
      </c>
      <c r="E528" t="s">
        <v>212</v>
      </c>
      <c r="F528" t="s">
        <v>215</v>
      </c>
    </row>
    <row r="529" spans="1:6" x14ac:dyDescent="0.3">
      <c r="A529">
        <v>526</v>
      </c>
      <c r="B529" t="s">
        <v>220</v>
      </c>
      <c r="C529" s="4">
        <v>0</v>
      </c>
      <c r="D529">
        <v>0</v>
      </c>
      <c r="E529" t="s">
        <v>212</v>
      </c>
      <c r="F529" t="s">
        <v>215</v>
      </c>
    </row>
    <row r="530" spans="1:6" x14ac:dyDescent="0.3">
      <c r="A530">
        <v>527</v>
      </c>
      <c r="B530" t="s">
        <v>220</v>
      </c>
      <c r="C530" s="4">
        <v>0</v>
      </c>
      <c r="D530">
        <v>0</v>
      </c>
      <c r="E530" t="s">
        <v>212</v>
      </c>
      <c r="F530" t="s">
        <v>215</v>
      </c>
    </row>
    <row r="531" spans="1:6" x14ac:dyDescent="0.3">
      <c r="A531">
        <v>528</v>
      </c>
      <c r="B531" t="s">
        <v>220</v>
      </c>
      <c r="C531" s="4">
        <v>0</v>
      </c>
      <c r="D531">
        <v>0</v>
      </c>
      <c r="E531" t="s">
        <v>212</v>
      </c>
      <c r="F531" t="s">
        <v>215</v>
      </c>
    </row>
    <row r="532" spans="1:6" x14ac:dyDescent="0.3">
      <c r="A532">
        <v>529</v>
      </c>
      <c r="B532" t="s">
        <v>220</v>
      </c>
      <c r="C532" s="4">
        <v>0</v>
      </c>
      <c r="D532">
        <v>0</v>
      </c>
      <c r="E532" t="s">
        <v>212</v>
      </c>
      <c r="F532" t="s">
        <v>215</v>
      </c>
    </row>
    <row r="533" spans="1:6" x14ac:dyDescent="0.3">
      <c r="A533">
        <v>530</v>
      </c>
      <c r="B533" t="s">
        <v>220</v>
      </c>
      <c r="C533" s="4">
        <v>0</v>
      </c>
      <c r="D533">
        <v>0</v>
      </c>
      <c r="E533" t="s">
        <v>212</v>
      </c>
      <c r="F533" t="s">
        <v>215</v>
      </c>
    </row>
    <row r="534" spans="1:6" x14ac:dyDescent="0.3">
      <c r="A534">
        <v>531</v>
      </c>
      <c r="B534" t="s">
        <v>220</v>
      </c>
      <c r="C534" s="4">
        <v>0</v>
      </c>
      <c r="D534">
        <v>0</v>
      </c>
      <c r="E534" t="s">
        <v>212</v>
      </c>
      <c r="F534" t="s">
        <v>215</v>
      </c>
    </row>
    <row r="535" spans="1:6" x14ac:dyDescent="0.3">
      <c r="A535">
        <v>532</v>
      </c>
      <c r="B535" t="s">
        <v>220</v>
      </c>
      <c r="C535" s="4">
        <v>0</v>
      </c>
      <c r="D535">
        <v>0</v>
      </c>
      <c r="E535" t="s">
        <v>212</v>
      </c>
      <c r="F535" t="s">
        <v>215</v>
      </c>
    </row>
    <row r="536" spans="1:6" x14ac:dyDescent="0.3">
      <c r="A536">
        <v>533</v>
      </c>
      <c r="B536" t="s">
        <v>220</v>
      </c>
      <c r="C536" s="4">
        <v>0</v>
      </c>
      <c r="D536">
        <v>0</v>
      </c>
      <c r="E536" t="s">
        <v>212</v>
      </c>
      <c r="F536" t="s">
        <v>215</v>
      </c>
    </row>
    <row r="537" spans="1:6" x14ac:dyDescent="0.3">
      <c r="A537">
        <v>534</v>
      </c>
      <c r="B537" t="s">
        <v>220</v>
      </c>
      <c r="C537" s="4">
        <v>0</v>
      </c>
      <c r="D537">
        <v>0</v>
      </c>
      <c r="E537" t="s">
        <v>212</v>
      </c>
      <c r="F537" t="s">
        <v>215</v>
      </c>
    </row>
    <row r="538" spans="1:6" x14ac:dyDescent="0.3">
      <c r="A538">
        <v>535</v>
      </c>
      <c r="B538" t="s">
        <v>220</v>
      </c>
      <c r="C538" s="4">
        <v>0</v>
      </c>
      <c r="D538">
        <v>0</v>
      </c>
      <c r="E538" t="s">
        <v>212</v>
      </c>
      <c r="F538" t="s">
        <v>215</v>
      </c>
    </row>
    <row r="539" spans="1:6" x14ac:dyDescent="0.3">
      <c r="A539">
        <v>536</v>
      </c>
      <c r="B539" t="s">
        <v>220</v>
      </c>
      <c r="C539" s="4">
        <v>0</v>
      </c>
      <c r="D539">
        <v>0</v>
      </c>
      <c r="E539" t="s">
        <v>212</v>
      </c>
      <c r="F539" t="s">
        <v>215</v>
      </c>
    </row>
    <row r="540" spans="1:6" x14ac:dyDescent="0.3">
      <c r="A540">
        <v>537</v>
      </c>
      <c r="B540" t="s">
        <v>220</v>
      </c>
      <c r="C540" s="4">
        <v>0</v>
      </c>
      <c r="D540">
        <v>0</v>
      </c>
      <c r="E540" t="s">
        <v>212</v>
      </c>
      <c r="F540" t="s">
        <v>215</v>
      </c>
    </row>
    <row r="541" spans="1:6" x14ac:dyDescent="0.3">
      <c r="A541">
        <v>538</v>
      </c>
      <c r="B541" t="s">
        <v>220</v>
      </c>
      <c r="C541" s="4">
        <v>0</v>
      </c>
      <c r="D541">
        <v>0</v>
      </c>
      <c r="E541" t="s">
        <v>212</v>
      </c>
      <c r="F541" t="s">
        <v>215</v>
      </c>
    </row>
    <row r="542" spans="1:6" x14ac:dyDescent="0.3">
      <c r="A542">
        <v>539</v>
      </c>
      <c r="B542" t="s">
        <v>220</v>
      </c>
      <c r="C542" s="4">
        <v>0</v>
      </c>
      <c r="D542">
        <v>0</v>
      </c>
      <c r="E542" t="s">
        <v>212</v>
      </c>
      <c r="F542" t="s">
        <v>215</v>
      </c>
    </row>
    <row r="543" spans="1:6" x14ac:dyDescent="0.3">
      <c r="A543">
        <v>540</v>
      </c>
      <c r="B543" t="s">
        <v>220</v>
      </c>
      <c r="C543" s="4">
        <v>0</v>
      </c>
      <c r="D543">
        <v>0</v>
      </c>
      <c r="E543" t="s">
        <v>212</v>
      </c>
      <c r="F543" t="s">
        <v>215</v>
      </c>
    </row>
    <row r="544" spans="1:6" x14ac:dyDescent="0.3">
      <c r="A544">
        <v>541</v>
      </c>
      <c r="B544" t="s">
        <v>220</v>
      </c>
      <c r="C544" s="4">
        <v>0</v>
      </c>
      <c r="D544">
        <v>0</v>
      </c>
      <c r="E544" t="s">
        <v>212</v>
      </c>
      <c r="F544" t="s">
        <v>215</v>
      </c>
    </row>
    <row r="545" spans="1:6" x14ac:dyDescent="0.3">
      <c r="A545">
        <v>542</v>
      </c>
      <c r="B545" t="s">
        <v>220</v>
      </c>
      <c r="C545" s="4">
        <v>0</v>
      </c>
      <c r="D545">
        <v>0</v>
      </c>
      <c r="E545" t="s">
        <v>212</v>
      </c>
      <c r="F545" t="s">
        <v>215</v>
      </c>
    </row>
    <row r="546" spans="1:6" x14ac:dyDescent="0.3">
      <c r="A546">
        <v>543</v>
      </c>
      <c r="B546" t="s">
        <v>220</v>
      </c>
      <c r="C546" s="4">
        <v>0</v>
      </c>
      <c r="D546">
        <v>0</v>
      </c>
      <c r="E546" t="s">
        <v>212</v>
      </c>
      <c r="F546" t="s">
        <v>215</v>
      </c>
    </row>
    <row r="547" spans="1:6" x14ac:dyDescent="0.3">
      <c r="A547">
        <v>544</v>
      </c>
      <c r="B547" t="s">
        <v>220</v>
      </c>
      <c r="C547" s="4">
        <v>0</v>
      </c>
      <c r="D547">
        <v>0</v>
      </c>
      <c r="E547" t="s">
        <v>212</v>
      </c>
      <c r="F547" t="s">
        <v>215</v>
      </c>
    </row>
    <row r="548" spans="1:6" x14ac:dyDescent="0.3">
      <c r="A548">
        <v>545</v>
      </c>
      <c r="B548" t="s">
        <v>220</v>
      </c>
      <c r="C548" s="4">
        <v>0</v>
      </c>
      <c r="D548">
        <v>0</v>
      </c>
      <c r="E548" t="s">
        <v>212</v>
      </c>
      <c r="F548" t="s">
        <v>215</v>
      </c>
    </row>
    <row r="549" spans="1:6" x14ac:dyDescent="0.3">
      <c r="A549">
        <v>546</v>
      </c>
      <c r="B549" t="s">
        <v>220</v>
      </c>
      <c r="C549" s="4">
        <v>0</v>
      </c>
      <c r="D549">
        <v>0</v>
      </c>
      <c r="E549" t="s">
        <v>212</v>
      </c>
      <c r="F549" t="s">
        <v>215</v>
      </c>
    </row>
    <row r="550" spans="1:6" x14ac:dyDescent="0.3">
      <c r="A550">
        <v>547</v>
      </c>
      <c r="B550" t="s">
        <v>220</v>
      </c>
      <c r="C550" s="4">
        <v>0</v>
      </c>
      <c r="D550">
        <v>0</v>
      </c>
      <c r="E550" t="s">
        <v>212</v>
      </c>
      <c r="F550" t="s">
        <v>215</v>
      </c>
    </row>
    <row r="551" spans="1:6" x14ac:dyDescent="0.3">
      <c r="A551">
        <v>548</v>
      </c>
      <c r="B551" t="s">
        <v>220</v>
      </c>
      <c r="C551" s="4">
        <v>0</v>
      </c>
      <c r="D551">
        <v>0</v>
      </c>
      <c r="E551" t="s">
        <v>212</v>
      </c>
      <c r="F551" t="s">
        <v>215</v>
      </c>
    </row>
    <row r="552" spans="1:6" x14ac:dyDescent="0.3">
      <c r="A552">
        <v>549</v>
      </c>
      <c r="B552" t="s">
        <v>220</v>
      </c>
      <c r="C552" s="4">
        <v>0</v>
      </c>
      <c r="D552">
        <v>0</v>
      </c>
      <c r="E552" t="s">
        <v>212</v>
      </c>
      <c r="F552" t="s">
        <v>215</v>
      </c>
    </row>
    <row r="553" spans="1:6" x14ac:dyDescent="0.3">
      <c r="A553">
        <v>550</v>
      </c>
      <c r="B553" t="s">
        <v>220</v>
      </c>
      <c r="C553" s="4">
        <v>0</v>
      </c>
      <c r="D553">
        <v>0</v>
      </c>
      <c r="E553" t="s">
        <v>212</v>
      </c>
      <c r="F553" t="s">
        <v>215</v>
      </c>
    </row>
    <row r="554" spans="1:6" x14ac:dyDescent="0.3">
      <c r="A554">
        <v>551</v>
      </c>
      <c r="B554" t="s">
        <v>220</v>
      </c>
      <c r="C554" s="4">
        <v>0</v>
      </c>
      <c r="D554">
        <v>0</v>
      </c>
      <c r="E554" t="s">
        <v>212</v>
      </c>
      <c r="F554" t="s">
        <v>215</v>
      </c>
    </row>
    <row r="555" spans="1:6" x14ac:dyDescent="0.3">
      <c r="A555">
        <v>552</v>
      </c>
      <c r="B555" t="s">
        <v>220</v>
      </c>
      <c r="C555" s="4">
        <v>0</v>
      </c>
      <c r="D555">
        <v>0</v>
      </c>
      <c r="E555" t="s">
        <v>212</v>
      </c>
      <c r="F555" t="s">
        <v>215</v>
      </c>
    </row>
    <row r="556" spans="1:6" x14ac:dyDescent="0.3">
      <c r="A556">
        <v>553</v>
      </c>
      <c r="B556" t="s">
        <v>220</v>
      </c>
      <c r="C556" s="4">
        <v>0</v>
      </c>
      <c r="D556">
        <v>0</v>
      </c>
      <c r="E556" t="s">
        <v>212</v>
      </c>
      <c r="F556" t="s">
        <v>215</v>
      </c>
    </row>
    <row r="557" spans="1:6" x14ac:dyDescent="0.3">
      <c r="A557">
        <v>554</v>
      </c>
      <c r="B557" t="s">
        <v>220</v>
      </c>
      <c r="C557" s="4">
        <v>0</v>
      </c>
      <c r="D557">
        <v>0</v>
      </c>
      <c r="E557" t="s">
        <v>212</v>
      </c>
      <c r="F557" t="s">
        <v>215</v>
      </c>
    </row>
    <row r="558" spans="1:6" x14ac:dyDescent="0.3">
      <c r="A558">
        <v>555</v>
      </c>
      <c r="B558" t="s">
        <v>220</v>
      </c>
      <c r="C558" s="4">
        <v>0</v>
      </c>
      <c r="D558">
        <v>0</v>
      </c>
      <c r="E558" t="s">
        <v>212</v>
      </c>
      <c r="F558" t="s">
        <v>215</v>
      </c>
    </row>
    <row r="559" spans="1:6" x14ac:dyDescent="0.3">
      <c r="A559">
        <v>556</v>
      </c>
      <c r="B559" t="s">
        <v>220</v>
      </c>
      <c r="C559" s="4">
        <v>0</v>
      </c>
      <c r="D559">
        <v>0</v>
      </c>
      <c r="E559" t="s">
        <v>212</v>
      </c>
      <c r="F559" t="s">
        <v>215</v>
      </c>
    </row>
    <row r="560" spans="1:6" x14ac:dyDescent="0.3">
      <c r="A560">
        <v>557</v>
      </c>
      <c r="B560" t="s">
        <v>220</v>
      </c>
      <c r="C560" s="4">
        <v>0</v>
      </c>
      <c r="D560">
        <v>0</v>
      </c>
      <c r="E560" t="s">
        <v>212</v>
      </c>
      <c r="F560" t="s">
        <v>215</v>
      </c>
    </row>
    <row r="561" spans="1:6" x14ac:dyDescent="0.3">
      <c r="A561">
        <v>558</v>
      </c>
      <c r="B561" t="s">
        <v>220</v>
      </c>
      <c r="C561" s="4">
        <v>0</v>
      </c>
      <c r="D561">
        <v>0</v>
      </c>
      <c r="E561" t="s">
        <v>212</v>
      </c>
      <c r="F561" t="s">
        <v>215</v>
      </c>
    </row>
    <row r="562" spans="1:6" x14ac:dyDescent="0.3">
      <c r="A562">
        <v>559</v>
      </c>
      <c r="B562" t="s">
        <v>220</v>
      </c>
      <c r="C562" s="4">
        <v>0</v>
      </c>
      <c r="D562">
        <v>0</v>
      </c>
      <c r="E562" t="s">
        <v>212</v>
      </c>
      <c r="F562" t="s">
        <v>215</v>
      </c>
    </row>
    <row r="563" spans="1:6" x14ac:dyDescent="0.3">
      <c r="A563">
        <v>560</v>
      </c>
      <c r="B563" t="s">
        <v>220</v>
      </c>
      <c r="C563" s="4">
        <v>0</v>
      </c>
      <c r="D563">
        <v>0</v>
      </c>
      <c r="E563" t="s">
        <v>212</v>
      </c>
      <c r="F563" t="s">
        <v>215</v>
      </c>
    </row>
    <row r="564" spans="1:6" x14ac:dyDescent="0.3">
      <c r="A564">
        <v>561</v>
      </c>
      <c r="B564" t="s">
        <v>220</v>
      </c>
      <c r="C564" s="4">
        <v>0</v>
      </c>
      <c r="D564">
        <v>0</v>
      </c>
      <c r="E564" t="s">
        <v>212</v>
      </c>
      <c r="F564" t="s">
        <v>215</v>
      </c>
    </row>
    <row r="565" spans="1:6" x14ac:dyDescent="0.3">
      <c r="A565">
        <v>562</v>
      </c>
      <c r="B565" t="s">
        <v>220</v>
      </c>
      <c r="C565" s="4">
        <v>0</v>
      </c>
      <c r="D565">
        <v>0</v>
      </c>
      <c r="E565" t="s">
        <v>212</v>
      </c>
      <c r="F565" t="s">
        <v>215</v>
      </c>
    </row>
    <row r="566" spans="1:6" x14ac:dyDescent="0.3">
      <c r="A566">
        <v>563</v>
      </c>
      <c r="B566" t="s">
        <v>220</v>
      </c>
      <c r="C566" s="4">
        <v>0</v>
      </c>
      <c r="D566">
        <v>0</v>
      </c>
      <c r="E566" t="s">
        <v>212</v>
      </c>
      <c r="F566" t="s">
        <v>215</v>
      </c>
    </row>
    <row r="567" spans="1:6" x14ac:dyDescent="0.3">
      <c r="A567">
        <v>564</v>
      </c>
      <c r="B567" t="s">
        <v>220</v>
      </c>
      <c r="C567" s="4">
        <v>0</v>
      </c>
      <c r="D567">
        <v>0</v>
      </c>
      <c r="E567" t="s">
        <v>212</v>
      </c>
      <c r="F567" t="s">
        <v>215</v>
      </c>
    </row>
    <row r="568" spans="1:6" x14ac:dyDescent="0.3">
      <c r="A568">
        <v>565</v>
      </c>
      <c r="B568" t="s">
        <v>220</v>
      </c>
      <c r="C568" s="4">
        <v>0</v>
      </c>
      <c r="D568">
        <v>0</v>
      </c>
      <c r="E568" t="s">
        <v>212</v>
      </c>
      <c r="F568" t="s">
        <v>215</v>
      </c>
    </row>
    <row r="569" spans="1:6" x14ac:dyDescent="0.3">
      <c r="A569">
        <v>566</v>
      </c>
      <c r="B569" t="s">
        <v>220</v>
      </c>
      <c r="C569" s="4">
        <v>0</v>
      </c>
      <c r="D569">
        <v>0</v>
      </c>
      <c r="E569" t="s">
        <v>212</v>
      </c>
      <c r="F569" t="s">
        <v>215</v>
      </c>
    </row>
    <row r="570" spans="1:6" x14ac:dyDescent="0.3">
      <c r="A570">
        <v>567</v>
      </c>
      <c r="B570" t="s">
        <v>220</v>
      </c>
      <c r="C570" s="4">
        <v>0</v>
      </c>
      <c r="D570">
        <v>0</v>
      </c>
      <c r="E570" t="s">
        <v>212</v>
      </c>
      <c r="F570" t="s">
        <v>215</v>
      </c>
    </row>
    <row r="571" spans="1:6" x14ac:dyDescent="0.3">
      <c r="A571">
        <v>568</v>
      </c>
      <c r="B571" t="s">
        <v>220</v>
      </c>
      <c r="C571" s="4">
        <v>0</v>
      </c>
      <c r="D571">
        <v>0</v>
      </c>
      <c r="E571" t="s">
        <v>212</v>
      </c>
      <c r="F571" t="s">
        <v>215</v>
      </c>
    </row>
    <row r="572" spans="1:6" x14ac:dyDescent="0.3">
      <c r="A572">
        <v>569</v>
      </c>
      <c r="B572" t="s">
        <v>220</v>
      </c>
      <c r="C572" s="4">
        <v>0</v>
      </c>
      <c r="D572">
        <v>0</v>
      </c>
      <c r="E572" t="s">
        <v>212</v>
      </c>
      <c r="F572" t="s">
        <v>215</v>
      </c>
    </row>
    <row r="573" spans="1:6" x14ac:dyDescent="0.3">
      <c r="A573">
        <v>570</v>
      </c>
      <c r="B573" t="s">
        <v>220</v>
      </c>
      <c r="C573" s="4">
        <v>0</v>
      </c>
      <c r="D573">
        <v>0</v>
      </c>
      <c r="E573" t="s">
        <v>212</v>
      </c>
      <c r="F573" t="s">
        <v>215</v>
      </c>
    </row>
    <row r="574" spans="1:6" x14ac:dyDescent="0.3">
      <c r="A574">
        <v>571</v>
      </c>
      <c r="B574" t="s">
        <v>220</v>
      </c>
      <c r="C574" s="4">
        <v>0</v>
      </c>
      <c r="D574">
        <v>0</v>
      </c>
      <c r="E574" t="s">
        <v>212</v>
      </c>
      <c r="F574" t="s">
        <v>215</v>
      </c>
    </row>
    <row r="575" spans="1:6" x14ac:dyDescent="0.3">
      <c r="A575">
        <v>572</v>
      </c>
      <c r="B575" t="s">
        <v>220</v>
      </c>
      <c r="C575" s="4">
        <v>0</v>
      </c>
      <c r="D575">
        <v>0</v>
      </c>
      <c r="E575" t="s">
        <v>212</v>
      </c>
      <c r="F575" t="s">
        <v>215</v>
      </c>
    </row>
    <row r="576" spans="1:6" x14ac:dyDescent="0.3">
      <c r="A576">
        <v>573</v>
      </c>
      <c r="B576" t="s">
        <v>220</v>
      </c>
      <c r="C576" s="4">
        <v>0</v>
      </c>
      <c r="D576">
        <v>0</v>
      </c>
      <c r="E576" t="s">
        <v>212</v>
      </c>
      <c r="F576" t="s">
        <v>215</v>
      </c>
    </row>
    <row r="577" spans="1:6" x14ac:dyDescent="0.3">
      <c r="A577">
        <v>574</v>
      </c>
      <c r="B577" t="s">
        <v>220</v>
      </c>
      <c r="C577" s="4">
        <v>0</v>
      </c>
      <c r="D577">
        <v>0</v>
      </c>
      <c r="E577" t="s">
        <v>212</v>
      </c>
      <c r="F577" t="s">
        <v>215</v>
      </c>
    </row>
    <row r="578" spans="1:6" x14ac:dyDescent="0.3">
      <c r="A578">
        <v>575</v>
      </c>
      <c r="B578" t="s">
        <v>220</v>
      </c>
      <c r="C578" s="4">
        <v>0</v>
      </c>
      <c r="D578">
        <v>0</v>
      </c>
      <c r="E578" t="s">
        <v>212</v>
      </c>
      <c r="F578" t="s">
        <v>215</v>
      </c>
    </row>
    <row r="579" spans="1:6" x14ac:dyDescent="0.3">
      <c r="A579">
        <v>576</v>
      </c>
      <c r="B579" t="s">
        <v>220</v>
      </c>
      <c r="C579" s="4">
        <v>0</v>
      </c>
      <c r="D579">
        <v>0</v>
      </c>
      <c r="E579" t="s">
        <v>212</v>
      </c>
      <c r="F579" t="s">
        <v>215</v>
      </c>
    </row>
    <row r="580" spans="1:6" x14ac:dyDescent="0.3">
      <c r="A580">
        <v>577</v>
      </c>
      <c r="B580" t="s">
        <v>220</v>
      </c>
      <c r="C580" s="4">
        <v>0</v>
      </c>
      <c r="D580">
        <v>0</v>
      </c>
      <c r="E580" t="s">
        <v>212</v>
      </c>
      <c r="F580" t="s">
        <v>215</v>
      </c>
    </row>
    <row r="581" spans="1:6" x14ac:dyDescent="0.3">
      <c r="A581">
        <v>578</v>
      </c>
      <c r="B581" t="s">
        <v>220</v>
      </c>
      <c r="C581" s="4">
        <v>0</v>
      </c>
      <c r="D581">
        <v>0</v>
      </c>
      <c r="E581" t="s">
        <v>212</v>
      </c>
      <c r="F581" t="s">
        <v>215</v>
      </c>
    </row>
    <row r="582" spans="1:6" x14ac:dyDescent="0.3">
      <c r="A582">
        <v>579</v>
      </c>
      <c r="B582" t="s">
        <v>220</v>
      </c>
      <c r="C582" s="4">
        <v>0</v>
      </c>
      <c r="D582">
        <v>0</v>
      </c>
      <c r="E582" t="s">
        <v>212</v>
      </c>
      <c r="F582" t="s">
        <v>215</v>
      </c>
    </row>
    <row r="583" spans="1:6" x14ac:dyDescent="0.3">
      <c r="A583">
        <v>580</v>
      </c>
      <c r="B583" t="s">
        <v>220</v>
      </c>
      <c r="C583" s="4">
        <v>0</v>
      </c>
      <c r="D583">
        <v>0</v>
      </c>
      <c r="E583" t="s">
        <v>212</v>
      </c>
      <c r="F583" t="s">
        <v>215</v>
      </c>
    </row>
    <row r="584" spans="1:6" x14ac:dyDescent="0.3">
      <c r="A584">
        <v>581</v>
      </c>
      <c r="B584" t="s">
        <v>220</v>
      </c>
      <c r="C584" s="4">
        <v>0</v>
      </c>
      <c r="D584">
        <v>0</v>
      </c>
      <c r="E584" t="s">
        <v>212</v>
      </c>
      <c r="F584" t="s">
        <v>215</v>
      </c>
    </row>
    <row r="585" spans="1:6" x14ac:dyDescent="0.3">
      <c r="A585">
        <v>582</v>
      </c>
      <c r="B585" t="s">
        <v>220</v>
      </c>
      <c r="C585" s="4">
        <v>0</v>
      </c>
      <c r="D585">
        <v>0</v>
      </c>
      <c r="E585" t="s">
        <v>212</v>
      </c>
      <c r="F585" t="s">
        <v>215</v>
      </c>
    </row>
    <row r="586" spans="1:6" x14ac:dyDescent="0.3">
      <c r="A586">
        <v>583</v>
      </c>
      <c r="B586" t="s">
        <v>220</v>
      </c>
      <c r="C586" s="4">
        <v>0</v>
      </c>
      <c r="D586">
        <v>0</v>
      </c>
      <c r="E586" t="s">
        <v>212</v>
      </c>
      <c r="F586" t="s">
        <v>215</v>
      </c>
    </row>
    <row r="587" spans="1:6" x14ac:dyDescent="0.3">
      <c r="A587">
        <v>584</v>
      </c>
      <c r="B587" t="s">
        <v>220</v>
      </c>
      <c r="C587" s="4">
        <v>0</v>
      </c>
      <c r="D587">
        <v>0</v>
      </c>
      <c r="E587" t="s">
        <v>212</v>
      </c>
      <c r="F587" t="s">
        <v>215</v>
      </c>
    </row>
    <row r="588" spans="1:6" x14ac:dyDescent="0.3">
      <c r="A588">
        <v>585</v>
      </c>
      <c r="B588" t="s">
        <v>220</v>
      </c>
      <c r="C588" s="4">
        <v>0</v>
      </c>
      <c r="D588">
        <v>0</v>
      </c>
      <c r="E588" t="s">
        <v>212</v>
      </c>
      <c r="F588" t="s">
        <v>215</v>
      </c>
    </row>
    <row r="589" spans="1:6" x14ac:dyDescent="0.3">
      <c r="A589">
        <v>586</v>
      </c>
      <c r="B589" t="s">
        <v>220</v>
      </c>
      <c r="C589" s="4">
        <v>0</v>
      </c>
      <c r="D589">
        <v>0</v>
      </c>
      <c r="E589" t="s">
        <v>212</v>
      </c>
      <c r="F589" t="s">
        <v>215</v>
      </c>
    </row>
    <row r="590" spans="1:6" x14ac:dyDescent="0.3">
      <c r="A590">
        <v>587</v>
      </c>
      <c r="B590" t="s">
        <v>220</v>
      </c>
      <c r="C590" s="4">
        <v>0</v>
      </c>
      <c r="D590">
        <v>0</v>
      </c>
      <c r="E590" t="s">
        <v>212</v>
      </c>
      <c r="F590" t="s">
        <v>215</v>
      </c>
    </row>
    <row r="591" spans="1:6" x14ac:dyDescent="0.3">
      <c r="A591">
        <v>588</v>
      </c>
      <c r="B591" t="s">
        <v>220</v>
      </c>
      <c r="C591" s="4">
        <v>0</v>
      </c>
      <c r="D591">
        <v>0</v>
      </c>
      <c r="E591" t="s">
        <v>212</v>
      </c>
      <c r="F591" t="s">
        <v>215</v>
      </c>
    </row>
    <row r="592" spans="1:6" x14ac:dyDescent="0.3">
      <c r="A592">
        <v>589</v>
      </c>
      <c r="B592" t="s">
        <v>220</v>
      </c>
      <c r="C592" s="4">
        <v>0</v>
      </c>
      <c r="D592">
        <v>0</v>
      </c>
      <c r="E592" t="s">
        <v>212</v>
      </c>
      <c r="F592" t="s">
        <v>215</v>
      </c>
    </row>
    <row r="593" spans="1:6" x14ac:dyDescent="0.3">
      <c r="A593">
        <v>590</v>
      </c>
      <c r="B593" t="s">
        <v>220</v>
      </c>
      <c r="C593" s="4">
        <v>0</v>
      </c>
      <c r="D593">
        <v>0</v>
      </c>
      <c r="E593" t="s">
        <v>212</v>
      </c>
      <c r="F593" t="s">
        <v>215</v>
      </c>
    </row>
    <row r="594" spans="1:6" x14ac:dyDescent="0.3">
      <c r="A594">
        <v>591</v>
      </c>
      <c r="B594" t="s">
        <v>220</v>
      </c>
      <c r="C594" s="4">
        <v>0</v>
      </c>
      <c r="D594">
        <v>0</v>
      </c>
      <c r="E594" t="s">
        <v>212</v>
      </c>
      <c r="F594" t="s">
        <v>215</v>
      </c>
    </row>
    <row r="595" spans="1:6" x14ac:dyDescent="0.3">
      <c r="A595">
        <v>592</v>
      </c>
      <c r="B595" t="s">
        <v>220</v>
      </c>
      <c r="C595" s="4">
        <v>0</v>
      </c>
      <c r="D595">
        <v>0</v>
      </c>
      <c r="E595" t="s">
        <v>212</v>
      </c>
      <c r="F595" t="s">
        <v>215</v>
      </c>
    </row>
    <row r="596" spans="1:6" x14ac:dyDescent="0.3">
      <c r="A596">
        <v>593</v>
      </c>
      <c r="B596" t="s">
        <v>220</v>
      </c>
      <c r="C596" s="4">
        <v>0</v>
      </c>
      <c r="D596">
        <v>0</v>
      </c>
      <c r="E596" t="s">
        <v>212</v>
      </c>
      <c r="F596" t="s">
        <v>215</v>
      </c>
    </row>
    <row r="597" spans="1:6" x14ac:dyDescent="0.3">
      <c r="A597">
        <v>594</v>
      </c>
      <c r="B597" t="s">
        <v>220</v>
      </c>
      <c r="C597" s="4">
        <v>0</v>
      </c>
      <c r="D597">
        <v>0</v>
      </c>
      <c r="E597" t="s">
        <v>212</v>
      </c>
      <c r="F597" t="s">
        <v>215</v>
      </c>
    </row>
    <row r="598" spans="1:6" x14ac:dyDescent="0.3">
      <c r="A598">
        <v>595</v>
      </c>
      <c r="B598" t="s">
        <v>220</v>
      </c>
      <c r="C598" s="4">
        <v>0</v>
      </c>
      <c r="D598">
        <v>0</v>
      </c>
      <c r="E598" t="s">
        <v>212</v>
      </c>
      <c r="F598" t="s">
        <v>215</v>
      </c>
    </row>
    <row r="599" spans="1:6" x14ac:dyDescent="0.3">
      <c r="A599">
        <v>596</v>
      </c>
      <c r="B599" t="s">
        <v>220</v>
      </c>
      <c r="C599" s="4">
        <v>0</v>
      </c>
      <c r="D599">
        <v>0</v>
      </c>
      <c r="E599" t="s">
        <v>212</v>
      </c>
      <c r="F599" t="s">
        <v>215</v>
      </c>
    </row>
    <row r="600" spans="1:6" x14ac:dyDescent="0.3">
      <c r="A600">
        <v>597</v>
      </c>
      <c r="B600" t="s">
        <v>220</v>
      </c>
      <c r="C600" s="4">
        <v>0</v>
      </c>
      <c r="D600">
        <v>0</v>
      </c>
      <c r="E600" t="s">
        <v>212</v>
      </c>
      <c r="F600" t="s">
        <v>215</v>
      </c>
    </row>
    <row r="601" spans="1:6" x14ac:dyDescent="0.3">
      <c r="A601">
        <v>598</v>
      </c>
      <c r="B601" t="s">
        <v>220</v>
      </c>
      <c r="C601" s="4">
        <v>0</v>
      </c>
      <c r="D601">
        <v>0</v>
      </c>
      <c r="E601" t="s">
        <v>212</v>
      </c>
      <c r="F601" t="s">
        <v>215</v>
      </c>
    </row>
    <row r="602" spans="1:6" x14ac:dyDescent="0.3">
      <c r="A602">
        <v>599</v>
      </c>
      <c r="B602" t="s">
        <v>220</v>
      </c>
      <c r="C602" s="4">
        <v>0</v>
      </c>
      <c r="D602">
        <v>0</v>
      </c>
      <c r="E602" t="s">
        <v>212</v>
      </c>
      <c r="F602" t="s">
        <v>215</v>
      </c>
    </row>
    <row r="603" spans="1:6" x14ac:dyDescent="0.3">
      <c r="A603">
        <v>600</v>
      </c>
      <c r="B603" t="s">
        <v>220</v>
      </c>
      <c r="C603" s="4">
        <v>0</v>
      </c>
      <c r="D603">
        <v>0</v>
      </c>
      <c r="E603" t="s">
        <v>212</v>
      </c>
      <c r="F603" t="s">
        <v>215</v>
      </c>
    </row>
    <row r="604" spans="1:6" x14ac:dyDescent="0.3">
      <c r="A604">
        <v>601</v>
      </c>
      <c r="B604" t="s">
        <v>220</v>
      </c>
      <c r="C604" s="4">
        <v>0</v>
      </c>
      <c r="D604">
        <v>0</v>
      </c>
      <c r="E604" t="s">
        <v>212</v>
      </c>
      <c r="F604" t="s">
        <v>215</v>
      </c>
    </row>
    <row r="605" spans="1:6" x14ac:dyDescent="0.3">
      <c r="A605">
        <v>602</v>
      </c>
      <c r="B605" t="s">
        <v>220</v>
      </c>
      <c r="C605" s="4">
        <v>0</v>
      </c>
      <c r="D605">
        <v>0</v>
      </c>
      <c r="E605" t="s">
        <v>212</v>
      </c>
      <c r="F605" t="s">
        <v>215</v>
      </c>
    </row>
    <row r="606" spans="1:6" x14ac:dyDescent="0.3">
      <c r="A606">
        <v>603</v>
      </c>
      <c r="B606" t="s">
        <v>220</v>
      </c>
      <c r="C606" s="4">
        <v>0</v>
      </c>
      <c r="D606">
        <v>0</v>
      </c>
      <c r="E606" t="s">
        <v>212</v>
      </c>
      <c r="F606" t="s">
        <v>215</v>
      </c>
    </row>
    <row r="607" spans="1:6" x14ac:dyDescent="0.3">
      <c r="A607">
        <v>604</v>
      </c>
      <c r="B607" t="s">
        <v>220</v>
      </c>
      <c r="C607" s="4">
        <v>0</v>
      </c>
      <c r="D607">
        <v>0</v>
      </c>
      <c r="E607" t="s">
        <v>212</v>
      </c>
      <c r="F607" t="s">
        <v>215</v>
      </c>
    </row>
    <row r="608" spans="1:6" x14ac:dyDescent="0.3">
      <c r="A608">
        <v>605</v>
      </c>
      <c r="B608" t="s">
        <v>220</v>
      </c>
      <c r="C608" s="4">
        <v>0</v>
      </c>
      <c r="D608">
        <v>0</v>
      </c>
      <c r="E608" t="s">
        <v>212</v>
      </c>
      <c r="F608" t="s">
        <v>215</v>
      </c>
    </row>
    <row r="609" spans="1:6" x14ac:dyDescent="0.3">
      <c r="A609">
        <v>606</v>
      </c>
      <c r="B609" t="s">
        <v>220</v>
      </c>
      <c r="C609" s="4">
        <v>0</v>
      </c>
      <c r="D609">
        <v>0</v>
      </c>
      <c r="E609" t="s">
        <v>212</v>
      </c>
      <c r="F609" t="s">
        <v>215</v>
      </c>
    </row>
    <row r="610" spans="1:6" x14ac:dyDescent="0.3">
      <c r="A610">
        <v>607</v>
      </c>
      <c r="B610" t="s">
        <v>220</v>
      </c>
      <c r="C610" s="4">
        <v>0</v>
      </c>
      <c r="D610">
        <v>0</v>
      </c>
      <c r="E610" t="s">
        <v>212</v>
      </c>
      <c r="F610" t="s">
        <v>215</v>
      </c>
    </row>
    <row r="611" spans="1:6" x14ac:dyDescent="0.3">
      <c r="A611">
        <v>608</v>
      </c>
      <c r="B611" t="s">
        <v>220</v>
      </c>
      <c r="C611" s="4">
        <v>0</v>
      </c>
      <c r="D611">
        <v>0</v>
      </c>
      <c r="E611" t="s">
        <v>212</v>
      </c>
      <c r="F611" t="s">
        <v>215</v>
      </c>
    </row>
    <row r="612" spans="1:6" x14ac:dyDescent="0.3">
      <c r="A612">
        <v>609</v>
      </c>
      <c r="B612" t="s">
        <v>220</v>
      </c>
      <c r="C612" s="4">
        <v>0</v>
      </c>
      <c r="D612">
        <v>0</v>
      </c>
      <c r="E612" t="s">
        <v>212</v>
      </c>
      <c r="F612" t="s">
        <v>215</v>
      </c>
    </row>
    <row r="613" spans="1:6" x14ac:dyDescent="0.3">
      <c r="A613">
        <v>610</v>
      </c>
      <c r="B613" t="s">
        <v>220</v>
      </c>
      <c r="C613" s="4">
        <v>0</v>
      </c>
      <c r="D613">
        <v>0</v>
      </c>
      <c r="E613" t="s">
        <v>212</v>
      </c>
      <c r="F613" t="s">
        <v>215</v>
      </c>
    </row>
    <row r="614" spans="1:6" x14ac:dyDescent="0.3">
      <c r="A614">
        <v>611</v>
      </c>
      <c r="B614" t="s">
        <v>220</v>
      </c>
      <c r="C614" s="4">
        <v>0</v>
      </c>
      <c r="D614">
        <v>0</v>
      </c>
      <c r="E614" t="s">
        <v>212</v>
      </c>
      <c r="F614" t="s">
        <v>215</v>
      </c>
    </row>
    <row r="615" spans="1:6" x14ac:dyDescent="0.3">
      <c r="A615">
        <v>612</v>
      </c>
      <c r="B615" t="s">
        <v>220</v>
      </c>
      <c r="C615" s="4">
        <v>0</v>
      </c>
      <c r="D615">
        <v>0</v>
      </c>
      <c r="E615" t="s">
        <v>212</v>
      </c>
      <c r="F615" t="s">
        <v>215</v>
      </c>
    </row>
    <row r="616" spans="1:6" x14ac:dyDescent="0.3">
      <c r="A616">
        <v>613</v>
      </c>
      <c r="B616" t="s">
        <v>220</v>
      </c>
      <c r="C616" s="4">
        <v>0</v>
      </c>
      <c r="D616">
        <v>0</v>
      </c>
      <c r="E616" t="s">
        <v>212</v>
      </c>
      <c r="F616" t="s">
        <v>215</v>
      </c>
    </row>
    <row r="617" spans="1:6" x14ac:dyDescent="0.3">
      <c r="A617">
        <v>614</v>
      </c>
      <c r="B617" t="s">
        <v>220</v>
      </c>
      <c r="C617" s="4">
        <v>0</v>
      </c>
      <c r="D617">
        <v>0</v>
      </c>
      <c r="E617" t="s">
        <v>212</v>
      </c>
      <c r="F617" t="s">
        <v>215</v>
      </c>
    </row>
    <row r="618" spans="1:6" x14ac:dyDescent="0.3">
      <c r="A618">
        <v>615</v>
      </c>
      <c r="B618" t="s">
        <v>220</v>
      </c>
      <c r="C618" s="4">
        <v>0</v>
      </c>
      <c r="D618">
        <v>0</v>
      </c>
      <c r="E618" t="s">
        <v>212</v>
      </c>
      <c r="F618" t="s">
        <v>215</v>
      </c>
    </row>
    <row r="619" spans="1:6" x14ac:dyDescent="0.3">
      <c r="A619">
        <v>616</v>
      </c>
      <c r="B619" t="s">
        <v>220</v>
      </c>
      <c r="C619" s="4">
        <v>0</v>
      </c>
      <c r="D619">
        <v>0</v>
      </c>
      <c r="E619" t="s">
        <v>212</v>
      </c>
      <c r="F619" t="s">
        <v>215</v>
      </c>
    </row>
    <row r="620" spans="1:6" x14ac:dyDescent="0.3">
      <c r="A620">
        <v>617</v>
      </c>
      <c r="B620" t="s">
        <v>220</v>
      </c>
      <c r="C620" s="4">
        <v>0</v>
      </c>
      <c r="D620">
        <v>0</v>
      </c>
      <c r="E620" t="s">
        <v>212</v>
      </c>
      <c r="F620" t="s">
        <v>215</v>
      </c>
    </row>
    <row r="621" spans="1:6" x14ac:dyDescent="0.3">
      <c r="A621">
        <v>618</v>
      </c>
      <c r="B621" t="s">
        <v>220</v>
      </c>
      <c r="C621" s="4">
        <v>0</v>
      </c>
      <c r="D621">
        <v>0</v>
      </c>
      <c r="E621" t="s">
        <v>212</v>
      </c>
      <c r="F621" t="s">
        <v>215</v>
      </c>
    </row>
    <row r="622" spans="1:6" x14ac:dyDescent="0.3">
      <c r="A622">
        <v>619</v>
      </c>
      <c r="B622" t="s">
        <v>220</v>
      </c>
      <c r="C622" s="4">
        <v>0</v>
      </c>
      <c r="D622">
        <v>0</v>
      </c>
      <c r="E622" t="s">
        <v>212</v>
      </c>
      <c r="F622" t="s">
        <v>215</v>
      </c>
    </row>
    <row r="623" spans="1:6" x14ac:dyDescent="0.3">
      <c r="A623">
        <v>620</v>
      </c>
      <c r="B623" t="s">
        <v>220</v>
      </c>
      <c r="C623" s="4">
        <v>0</v>
      </c>
      <c r="D623">
        <v>0</v>
      </c>
      <c r="E623" t="s">
        <v>212</v>
      </c>
      <c r="F623" t="s">
        <v>215</v>
      </c>
    </row>
    <row r="624" spans="1:6" x14ac:dyDescent="0.3">
      <c r="A624">
        <v>621</v>
      </c>
      <c r="B624" t="s">
        <v>220</v>
      </c>
      <c r="C624" s="4">
        <v>0</v>
      </c>
      <c r="D624">
        <v>0</v>
      </c>
      <c r="E624" t="s">
        <v>212</v>
      </c>
      <c r="F624" t="s">
        <v>215</v>
      </c>
    </row>
    <row r="625" spans="1:6" x14ac:dyDescent="0.3">
      <c r="A625">
        <v>622</v>
      </c>
      <c r="B625" t="s">
        <v>220</v>
      </c>
      <c r="C625" s="4">
        <v>0</v>
      </c>
      <c r="D625">
        <v>0</v>
      </c>
      <c r="E625" t="s">
        <v>212</v>
      </c>
      <c r="F625" t="s">
        <v>215</v>
      </c>
    </row>
    <row r="626" spans="1:6" x14ac:dyDescent="0.3">
      <c r="A626">
        <v>623</v>
      </c>
      <c r="B626" t="s">
        <v>220</v>
      </c>
      <c r="C626" s="4">
        <v>0</v>
      </c>
      <c r="D626">
        <v>0</v>
      </c>
      <c r="E626" t="s">
        <v>212</v>
      </c>
      <c r="F626" t="s">
        <v>215</v>
      </c>
    </row>
    <row r="627" spans="1:6" x14ac:dyDescent="0.3">
      <c r="A627">
        <v>624</v>
      </c>
      <c r="B627" t="s">
        <v>220</v>
      </c>
      <c r="C627" s="4">
        <v>0</v>
      </c>
      <c r="D627">
        <v>0</v>
      </c>
      <c r="E627" t="s">
        <v>212</v>
      </c>
      <c r="F627" t="s">
        <v>215</v>
      </c>
    </row>
    <row r="628" spans="1:6" x14ac:dyDescent="0.3">
      <c r="A628">
        <v>625</v>
      </c>
      <c r="B628" t="s">
        <v>220</v>
      </c>
      <c r="C628" s="4">
        <v>0</v>
      </c>
      <c r="D628">
        <v>0</v>
      </c>
      <c r="E628" t="s">
        <v>212</v>
      </c>
      <c r="F628" t="s">
        <v>215</v>
      </c>
    </row>
    <row r="629" spans="1:6" x14ac:dyDescent="0.3">
      <c r="A629">
        <v>626</v>
      </c>
      <c r="B629" t="s">
        <v>220</v>
      </c>
      <c r="C629" s="4">
        <v>0</v>
      </c>
      <c r="D629">
        <v>0</v>
      </c>
      <c r="E629" t="s">
        <v>212</v>
      </c>
      <c r="F629" t="s">
        <v>215</v>
      </c>
    </row>
    <row r="630" spans="1:6" x14ac:dyDescent="0.3">
      <c r="A630">
        <v>627</v>
      </c>
      <c r="B630" t="s">
        <v>220</v>
      </c>
      <c r="C630" s="4">
        <v>0</v>
      </c>
      <c r="D630">
        <v>0</v>
      </c>
      <c r="E630" t="s">
        <v>212</v>
      </c>
      <c r="F630" t="s">
        <v>215</v>
      </c>
    </row>
    <row r="631" spans="1:6" x14ac:dyDescent="0.3">
      <c r="A631">
        <v>628</v>
      </c>
      <c r="B631" t="s">
        <v>220</v>
      </c>
      <c r="C631" s="4">
        <v>0</v>
      </c>
      <c r="D631">
        <v>0</v>
      </c>
      <c r="E631" t="s">
        <v>212</v>
      </c>
      <c r="F631" t="s">
        <v>215</v>
      </c>
    </row>
    <row r="632" spans="1:6" x14ac:dyDescent="0.3">
      <c r="A632">
        <v>629</v>
      </c>
      <c r="B632" t="s">
        <v>220</v>
      </c>
      <c r="C632" s="4">
        <v>0</v>
      </c>
      <c r="D632">
        <v>0</v>
      </c>
      <c r="E632" t="s">
        <v>212</v>
      </c>
      <c r="F632" t="s">
        <v>215</v>
      </c>
    </row>
    <row r="633" spans="1:6" x14ac:dyDescent="0.3">
      <c r="A633">
        <v>630</v>
      </c>
      <c r="B633" t="s">
        <v>220</v>
      </c>
      <c r="C633" s="4">
        <v>0</v>
      </c>
      <c r="D633">
        <v>0</v>
      </c>
      <c r="E633" t="s">
        <v>212</v>
      </c>
      <c r="F633" t="s">
        <v>215</v>
      </c>
    </row>
    <row r="634" spans="1:6" x14ac:dyDescent="0.3">
      <c r="A634">
        <v>631</v>
      </c>
      <c r="B634" t="s">
        <v>220</v>
      </c>
      <c r="C634" s="4">
        <v>0</v>
      </c>
      <c r="D634">
        <v>0</v>
      </c>
      <c r="E634" t="s">
        <v>212</v>
      </c>
      <c r="F634" t="s">
        <v>215</v>
      </c>
    </row>
    <row r="635" spans="1:6" x14ac:dyDescent="0.3">
      <c r="A635">
        <v>632</v>
      </c>
      <c r="B635" t="s">
        <v>220</v>
      </c>
      <c r="C635" s="4">
        <v>0</v>
      </c>
      <c r="D635">
        <v>0</v>
      </c>
      <c r="E635" t="s">
        <v>212</v>
      </c>
      <c r="F635" t="s">
        <v>215</v>
      </c>
    </row>
    <row r="636" spans="1:6" x14ac:dyDescent="0.3">
      <c r="A636">
        <v>633</v>
      </c>
      <c r="B636" t="s">
        <v>220</v>
      </c>
      <c r="C636" s="4">
        <v>0</v>
      </c>
      <c r="D636">
        <v>0</v>
      </c>
      <c r="E636" t="s">
        <v>212</v>
      </c>
      <c r="F636" t="s">
        <v>215</v>
      </c>
    </row>
    <row r="637" spans="1:6" x14ac:dyDescent="0.3">
      <c r="A637">
        <v>634</v>
      </c>
      <c r="B637" t="s">
        <v>220</v>
      </c>
      <c r="C637" s="4">
        <v>0</v>
      </c>
      <c r="D637">
        <v>0</v>
      </c>
      <c r="E637" t="s">
        <v>212</v>
      </c>
      <c r="F637" t="s">
        <v>215</v>
      </c>
    </row>
    <row r="638" spans="1:6" x14ac:dyDescent="0.3">
      <c r="A638">
        <v>635</v>
      </c>
      <c r="B638" t="s">
        <v>220</v>
      </c>
      <c r="C638" s="4">
        <v>0</v>
      </c>
      <c r="D638">
        <v>0</v>
      </c>
      <c r="E638" t="s">
        <v>212</v>
      </c>
      <c r="F638" t="s">
        <v>215</v>
      </c>
    </row>
    <row r="639" spans="1:6" x14ac:dyDescent="0.3">
      <c r="A639">
        <v>636</v>
      </c>
      <c r="B639" t="s">
        <v>220</v>
      </c>
      <c r="C639" s="4">
        <v>0</v>
      </c>
      <c r="D639">
        <v>0</v>
      </c>
      <c r="E639" t="s">
        <v>212</v>
      </c>
      <c r="F639" t="s">
        <v>215</v>
      </c>
    </row>
    <row r="640" spans="1:6" x14ac:dyDescent="0.3">
      <c r="A640">
        <v>637</v>
      </c>
      <c r="B640" t="s">
        <v>220</v>
      </c>
      <c r="C640" s="4">
        <v>0</v>
      </c>
      <c r="D640">
        <v>0</v>
      </c>
      <c r="E640" t="s">
        <v>212</v>
      </c>
      <c r="F640" t="s">
        <v>215</v>
      </c>
    </row>
    <row r="641" spans="1:6" x14ac:dyDescent="0.3">
      <c r="A641">
        <v>638</v>
      </c>
      <c r="B641" t="s">
        <v>220</v>
      </c>
      <c r="C641" s="4">
        <v>0</v>
      </c>
      <c r="D641">
        <v>0</v>
      </c>
      <c r="E641" t="s">
        <v>212</v>
      </c>
      <c r="F641" t="s">
        <v>215</v>
      </c>
    </row>
    <row r="642" spans="1:6" x14ac:dyDescent="0.3">
      <c r="A642">
        <v>639</v>
      </c>
      <c r="B642" t="s">
        <v>220</v>
      </c>
      <c r="C642" s="4">
        <v>0</v>
      </c>
      <c r="D642">
        <v>0</v>
      </c>
      <c r="E642" t="s">
        <v>212</v>
      </c>
      <c r="F642" t="s">
        <v>215</v>
      </c>
    </row>
    <row r="643" spans="1:6" x14ac:dyDescent="0.3">
      <c r="A643">
        <v>640</v>
      </c>
      <c r="B643" t="s">
        <v>220</v>
      </c>
      <c r="C643" s="4">
        <v>0</v>
      </c>
      <c r="D643">
        <v>0</v>
      </c>
      <c r="E643" t="s">
        <v>212</v>
      </c>
      <c r="F643" t="s">
        <v>215</v>
      </c>
    </row>
    <row r="644" spans="1:6" x14ac:dyDescent="0.3">
      <c r="A644">
        <v>641</v>
      </c>
      <c r="B644" t="s">
        <v>220</v>
      </c>
      <c r="C644" s="4">
        <v>0</v>
      </c>
      <c r="D644">
        <v>0</v>
      </c>
      <c r="E644" t="s">
        <v>212</v>
      </c>
      <c r="F644" t="s">
        <v>215</v>
      </c>
    </row>
    <row r="645" spans="1:6" x14ac:dyDescent="0.3">
      <c r="A645">
        <v>642</v>
      </c>
      <c r="B645" t="s">
        <v>220</v>
      </c>
      <c r="C645" s="4">
        <v>0</v>
      </c>
      <c r="D645">
        <v>0</v>
      </c>
      <c r="E645" t="s">
        <v>212</v>
      </c>
      <c r="F645" t="s">
        <v>215</v>
      </c>
    </row>
    <row r="646" spans="1:6" x14ac:dyDescent="0.3">
      <c r="A646">
        <v>643</v>
      </c>
      <c r="B646" t="s">
        <v>220</v>
      </c>
      <c r="C646" s="4">
        <v>0</v>
      </c>
      <c r="D646">
        <v>0</v>
      </c>
      <c r="E646" t="s">
        <v>212</v>
      </c>
      <c r="F646" t="s">
        <v>215</v>
      </c>
    </row>
    <row r="647" spans="1:6" x14ac:dyDescent="0.3">
      <c r="A647">
        <v>644</v>
      </c>
      <c r="B647" t="s">
        <v>220</v>
      </c>
      <c r="C647" s="4">
        <v>0</v>
      </c>
      <c r="D647">
        <v>0</v>
      </c>
      <c r="E647" t="s">
        <v>212</v>
      </c>
      <c r="F647" t="s">
        <v>215</v>
      </c>
    </row>
    <row r="648" spans="1:6" x14ac:dyDescent="0.3">
      <c r="A648">
        <v>645</v>
      </c>
      <c r="B648" t="s">
        <v>220</v>
      </c>
      <c r="C648" s="4">
        <v>0</v>
      </c>
      <c r="D648">
        <v>0</v>
      </c>
      <c r="E648" t="s">
        <v>212</v>
      </c>
      <c r="F648" t="s">
        <v>215</v>
      </c>
    </row>
    <row r="649" spans="1:6" x14ac:dyDescent="0.3">
      <c r="A649">
        <v>646</v>
      </c>
      <c r="B649" t="s">
        <v>220</v>
      </c>
      <c r="C649" s="4">
        <v>0</v>
      </c>
      <c r="D649">
        <v>0</v>
      </c>
      <c r="E649" t="s">
        <v>212</v>
      </c>
      <c r="F649" t="s">
        <v>215</v>
      </c>
    </row>
    <row r="650" spans="1:6" x14ac:dyDescent="0.3">
      <c r="A650">
        <v>647</v>
      </c>
      <c r="B650" t="s">
        <v>220</v>
      </c>
      <c r="C650" s="4">
        <v>0</v>
      </c>
      <c r="D650">
        <v>0</v>
      </c>
      <c r="E650" t="s">
        <v>212</v>
      </c>
      <c r="F650" t="s">
        <v>215</v>
      </c>
    </row>
    <row r="651" spans="1:6" x14ac:dyDescent="0.3">
      <c r="A651">
        <v>648</v>
      </c>
      <c r="B651" t="s">
        <v>220</v>
      </c>
      <c r="C651" s="4">
        <v>0</v>
      </c>
      <c r="D651">
        <v>0</v>
      </c>
      <c r="E651" t="s">
        <v>212</v>
      </c>
      <c r="F651" t="s">
        <v>215</v>
      </c>
    </row>
    <row r="652" spans="1:6" x14ac:dyDescent="0.3">
      <c r="A652">
        <v>649</v>
      </c>
      <c r="B652" t="s">
        <v>220</v>
      </c>
      <c r="C652" s="4">
        <v>0</v>
      </c>
      <c r="D652">
        <v>0</v>
      </c>
      <c r="E652" t="s">
        <v>212</v>
      </c>
      <c r="F652" t="s">
        <v>215</v>
      </c>
    </row>
    <row r="653" spans="1:6" x14ac:dyDescent="0.3">
      <c r="A653">
        <v>650</v>
      </c>
      <c r="B653" t="s">
        <v>220</v>
      </c>
      <c r="C653" s="4">
        <v>0</v>
      </c>
      <c r="D653">
        <v>0</v>
      </c>
      <c r="E653" t="s">
        <v>212</v>
      </c>
      <c r="F653" t="s">
        <v>215</v>
      </c>
    </row>
    <row r="654" spans="1:6" x14ac:dyDescent="0.3">
      <c r="A654">
        <v>651</v>
      </c>
      <c r="B654" t="s">
        <v>220</v>
      </c>
      <c r="C654" s="4">
        <v>0</v>
      </c>
      <c r="D654">
        <v>0</v>
      </c>
      <c r="E654" t="s">
        <v>212</v>
      </c>
      <c r="F654" t="s">
        <v>215</v>
      </c>
    </row>
    <row r="655" spans="1:6" x14ac:dyDescent="0.3">
      <c r="A655">
        <v>652</v>
      </c>
      <c r="B655" t="s">
        <v>220</v>
      </c>
      <c r="C655" s="4">
        <v>0</v>
      </c>
      <c r="D655">
        <v>0</v>
      </c>
      <c r="E655" t="s">
        <v>212</v>
      </c>
      <c r="F655" t="s">
        <v>215</v>
      </c>
    </row>
    <row r="656" spans="1:6" x14ac:dyDescent="0.3">
      <c r="A656">
        <v>653</v>
      </c>
      <c r="B656" t="s">
        <v>220</v>
      </c>
      <c r="C656" s="4">
        <v>0</v>
      </c>
      <c r="D656">
        <v>0</v>
      </c>
      <c r="E656" t="s">
        <v>212</v>
      </c>
      <c r="F656" t="s">
        <v>215</v>
      </c>
    </row>
    <row r="657" spans="1:6" x14ac:dyDescent="0.3">
      <c r="A657">
        <v>654</v>
      </c>
      <c r="B657" t="s">
        <v>220</v>
      </c>
      <c r="C657" s="4">
        <v>0</v>
      </c>
      <c r="D657">
        <v>0</v>
      </c>
      <c r="E657" t="s">
        <v>212</v>
      </c>
      <c r="F657" t="s">
        <v>215</v>
      </c>
    </row>
    <row r="658" spans="1:6" x14ac:dyDescent="0.3">
      <c r="A658">
        <v>655</v>
      </c>
      <c r="B658" t="s">
        <v>220</v>
      </c>
      <c r="C658" s="4">
        <v>0</v>
      </c>
      <c r="D658">
        <v>0</v>
      </c>
      <c r="E658" t="s">
        <v>212</v>
      </c>
      <c r="F658" t="s">
        <v>215</v>
      </c>
    </row>
    <row r="659" spans="1:6" x14ac:dyDescent="0.3">
      <c r="A659">
        <v>656</v>
      </c>
      <c r="B659" t="s">
        <v>220</v>
      </c>
      <c r="C659" s="4">
        <v>0</v>
      </c>
      <c r="D659">
        <v>0</v>
      </c>
      <c r="E659" t="s">
        <v>212</v>
      </c>
      <c r="F659" t="s">
        <v>215</v>
      </c>
    </row>
    <row r="660" spans="1:6" x14ac:dyDescent="0.3">
      <c r="A660">
        <v>657</v>
      </c>
      <c r="B660" t="s">
        <v>220</v>
      </c>
      <c r="C660" s="4">
        <v>0</v>
      </c>
      <c r="D660">
        <v>0</v>
      </c>
      <c r="E660" t="s">
        <v>212</v>
      </c>
      <c r="F660" t="s">
        <v>215</v>
      </c>
    </row>
    <row r="661" spans="1:6" x14ac:dyDescent="0.3">
      <c r="A661">
        <v>658</v>
      </c>
      <c r="B661" t="s">
        <v>220</v>
      </c>
      <c r="C661" s="4">
        <v>0</v>
      </c>
      <c r="D661">
        <v>0</v>
      </c>
      <c r="E661" t="s">
        <v>212</v>
      </c>
      <c r="F661" t="s">
        <v>215</v>
      </c>
    </row>
    <row r="662" spans="1:6" x14ac:dyDescent="0.3">
      <c r="A662">
        <v>659</v>
      </c>
      <c r="B662" t="s">
        <v>220</v>
      </c>
      <c r="C662" s="4">
        <v>0</v>
      </c>
      <c r="D662">
        <v>0</v>
      </c>
      <c r="E662" t="s">
        <v>212</v>
      </c>
      <c r="F662" t="s">
        <v>215</v>
      </c>
    </row>
    <row r="663" spans="1:6" x14ac:dyDescent="0.3">
      <c r="A663">
        <v>660</v>
      </c>
      <c r="B663" t="s">
        <v>220</v>
      </c>
      <c r="C663" s="4">
        <v>0</v>
      </c>
      <c r="D663">
        <v>0</v>
      </c>
      <c r="E663" t="s">
        <v>212</v>
      </c>
      <c r="F663" t="s">
        <v>215</v>
      </c>
    </row>
    <row r="664" spans="1:6" x14ac:dyDescent="0.3">
      <c r="A664">
        <v>661</v>
      </c>
      <c r="B664" t="s">
        <v>220</v>
      </c>
      <c r="C664" s="4">
        <v>0</v>
      </c>
      <c r="D664">
        <v>0</v>
      </c>
      <c r="E664" t="s">
        <v>212</v>
      </c>
      <c r="F664" t="s">
        <v>215</v>
      </c>
    </row>
    <row r="665" spans="1:6" x14ac:dyDescent="0.3">
      <c r="A665">
        <v>662</v>
      </c>
      <c r="B665" t="s">
        <v>220</v>
      </c>
      <c r="C665" s="4">
        <v>0</v>
      </c>
      <c r="D665">
        <v>0</v>
      </c>
      <c r="E665" t="s">
        <v>212</v>
      </c>
      <c r="F665" t="s">
        <v>215</v>
      </c>
    </row>
    <row r="666" spans="1:6" x14ac:dyDescent="0.3">
      <c r="A666">
        <v>663</v>
      </c>
      <c r="B666" t="s">
        <v>220</v>
      </c>
      <c r="C666" s="4">
        <v>0</v>
      </c>
      <c r="D666">
        <v>0</v>
      </c>
      <c r="E666" t="s">
        <v>212</v>
      </c>
      <c r="F666" t="s">
        <v>215</v>
      </c>
    </row>
    <row r="667" spans="1:6" x14ac:dyDescent="0.3">
      <c r="A667">
        <v>664</v>
      </c>
      <c r="B667" t="s">
        <v>220</v>
      </c>
      <c r="C667" s="4">
        <v>0</v>
      </c>
      <c r="D667">
        <v>0</v>
      </c>
      <c r="E667" t="s">
        <v>212</v>
      </c>
      <c r="F667" t="s">
        <v>215</v>
      </c>
    </row>
    <row r="668" spans="1:6" x14ac:dyDescent="0.3">
      <c r="A668">
        <v>665</v>
      </c>
      <c r="B668" t="s">
        <v>220</v>
      </c>
      <c r="C668" s="4">
        <v>0</v>
      </c>
      <c r="D668">
        <v>0</v>
      </c>
      <c r="E668" t="s">
        <v>212</v>
      </c>
      <c r="F668" t="s">
        <v>215</v>
      </c>
    </row>
    <row r="669" spans="1:6" x14ac:dyDescent="0.3">
      <c r="A669">
        <v>666</v>
      </c>
      <c r="B669" t="s">
        <v>220</v>
      </c>
      <c r="C669" s="4">
        <v>0</v>
      </c>
      <c r="D669">
        <v>0</v>
      </c>
      <c r="E669" t="s">
        <v>212</v>
      </c>
      <c r="F669" t="s">
        <v>215</v>
      </c>
    </row>
    <row r="670" spans="1:6" x14ac:dyDescent="0.3">
      <c r="A670">
        <v>667</v>
      </c>
      <c r="B670" t="s">
        <v>220</v>
      </c>
      <c r="C670" s="4">
        <v>0</v>
      </c>
      <c r="D670">
        <v>0</v>
      </c>
      <c r="E670" t="s">
        <v>212</v>
      </c>
      <c r="F670" t="s">
        <v>215</v>
      </c>
    </row>
    <row r="671" spans="1:6" x14ac:dyDescent="0.3">
      <c r="A671">
        <v>668</v>
      </c>
      <c r="B671" t="s">
        <v>220</v>
      </c>
      <c r="C671" s="4">
        <v>0</v>
      </c>
      <c r="D671">
        <v>0</v>
      </c>
      <c r="E671" t="s">
        <v>212</v>
      </c>
      <c r="F671" t="s">
        <v>215</v>
      </c>
    </row>
    <row r="672" spans="1:6" x14ac:dyDescent="0.3">
      <c r="A672">
        <v>669</v>
      </c>
      <c r="B672" t="s">
        <v>220</v>
      </c>
      <c r="C672" s="4">
        <v>0</v>
      </c>
      <c r="D672">
        <v>0</v>
      </c>
      <c r="E672" t="s">
        <v>212</v>
      </c>
      <c r="F672" t="s">
        <v>215</v>
      </c>
    </row>
    <row r="673" spans="1:6" x14ac:dyDescent="0.3">
      <c r="A673">
        <v>670</v>
      </c>
      <c r="B673" t="s">
        <v>220</v>
      </c>
      <c r="C673" s="4">
        <v>0</v>
      </c>
      <c r="D673">
        <v>0</v>
      </c>
      <c r="E673" t="s">
        <v>212</v>
      </c>
      <c r="F673" t="s">
        <v>215</v>
      </c>
    </row>
    <row r="674" spans="1:6" x14ac:dyDescent="0.3">
      <c r="A674">
        <v>671</v>
      </c>
      <c r="B674" t="s">
        <v>220</v>
      </c>
      <c r="C674" s="4">
        <v>0</v>
      </c>
      <c r="D674">
        <v>0</v>
      </c>
      <c r="E674" t="s">
        <v>212</v>
      </c>
      <c r="F674" t="s">
        <v>215</v>
      </c>
    </row>
    <row r="675" spans="1:6" x14ac:dyDescent="0.3">
      <c r="A675">
        <v>672</v>
      </c>
      <c r="B675" t="s">
        <v>220</v>
      </c>
      <c r="C675" s="4">
        <v>0</v>
      </c>
      <c r="D675">
        <v>0</v>
      </c>
      <c r="E675" t="s">
        <v>212</v>
      </c>
      <c r="F675" t="s">
        <v>215</v>
      </c>
    </row>
    <row r="676" spans="1:6" x14ac:dyDescent="0.3">
      <c r="A676">
        <v>673</v>
      </c>
      <c r="B676" t="s">
        <v>220</v>
      </c>
      <c r="C676" s="4">
        <v>0</v>
      </c>
      <c r="D676">
        <v>0</v>
      </c>
      <c r="E676" t="s">
        <v>212</v>
      </c>
      <c r="F676" t="s">
        <v>215</v>
      </c>
    </row>
    <row r="677" spans="1:6" x14ac:dyDescent="0.3">
      <c r="A677">
        <v>674</v>
      </c>
      <c r="B677" t="s">
        <v>220</v>
      </c>
      <c r="C677" s="4">
        <v>0</v>
      </c>
      <c r="D677">
        <v>0</v>
      </c>
      <c r="E677" t="s">
        <v>212</v>
      </c>
      <c r="F677" t="s">
        <v>215</v>
      </c>
    </row>
    <row r="678" spans="1:6" x14ac:dyDescent="0.3">
      <c r="A678">
        <v>675</v>
      </c>
      <c r="B678" t="s">
        <v>220</v>
      </c>
      <c r="C678" s="4">
        <v>0</v>
      </c>
      <c r="D678">
        <v>0</v>
      </c>
      <c r="E678" t="s">
        <v>212</v>
      </c>
      <c r="F678" t="s">
        <v>215</v>
      </c>
    </row>
    <row r="679" spans="1:6" x14ac:dyDescent="0.3">
      <c r="A679">
        <v>676</v>
      </c>
      <c r="B679" t="s">
        <v>220</v>
      </c>
      <c r="C679" s="4">
        <v>0</v>
      </c>
      <c r="D679">
        <v>0</v>
      </c>
      <c r="E679" t="s">
        <v>212</v>
      </c>
      <c r="F679" t="s">
        <v>215</v>
      </c>
    </row>
    <row r="680" spans="1:6" x14ac:dyDescent="0.3">
      <c r="A680">
        <v>677</v>
      </c>
      <c r="B680" t="s">
        <v>220</v>
      </c>
      <c r="C680" s="4">
        <v>0</v>
      </c>
      <c r="D680">
        <v>0</v>
      </c>
      <c r="E680" t="s">
        <v>212</v>
      </c>
      <c r="F680" t="s">
        <v>215</v>
      </c>
    </row>
    <row r="681" spans="1:6" x14ac:dyDescent="0.3">
      <c r="A681">
        <v>678</v>
      </c>
      <c r="B681" t="s">
        <v>220</v>
      </c>
      <c r="C681" s="4">
        <v>0</v>
      </c>
      <c r="D681">
        <v>0</v>
      </c>
      <c r="E681" t="s">
        <v>212</v>
      </c>
      <c r="F681" t="s">
        <v>215</v>
      </c>
    </row>
    <row r="682" spans="1:6" x14ac:dyDescent="0.3">
      <c r="A682">
        <v>679</v>
      </c>
      <c r="B682" t="s">
        <v>220</v>
      </c>
      <c r="C682" s="4">
        <v>0</v>
      </c>
      <c r="D682">
        <v>0</v>
      </c>
      <c r="E682" t="s">
        <v>212</v>
      </c>
      <c r="F682" t="s">
        <v>215</v>
      </c>
    </row>
    <row r="683" spans="1:6" x14ac:dyDescent="0.3">
      <c r="A683">
        <v>680</v>
      </c>
      <c r="B683" t="s">
        <v>220</v>
      </c>
      <c r="C683" s="4">
        <v>0</v>
      </c>
      <c r="D683">
        <v>0</v>
      </c>
      <c r="E683" t="s">
        <v>212</v>
      </c>
      <c r="F683" t="s">
        <v>215</v>
      </c>
    </row>
    <row r="684" spans="1:6" x14ac:dyDescent="0.3">
      <c r="A684">
        <v>681</v>
      </c>
      <c r="B684" t="s">
        <v>220</v>
      </c>
      <c r="C684" s="4">
        <v>0</v>
      </c>
      <c r="D684">
        <v>0</v>
      </c>
      <c r="E684" t="s">
        <v>212</v>
      </c>
      <c r="F684" t="s">
        <v>215</v>
      </c>
    </row>
    <row r="685" spans="1:6" x14ac:dyDescent="0.3">
      <c r="A685">
        <v>682</v>
      </c>
      <c r="B685" t="s">
        <v>220</v>
      </c>
      <c r="C685" s="4">
        <v>0</v>
      </c>
      <c r="D685">
        <v>0</v>
      </c>
      <c r="E685" t="s">
        <v>212</v>
      </c>
      <c r="F685" t="s">
        <v>215</v>
      </c>
    </row>
    <row r="686" spans="1:6" x14ac:dyDescent="0.3">
      <c r="A686">
        <v>683</v>
      </c>
      <c r="B686" t="s">
        <v>220</v>
      </c>
      <c r="C686" s="4">
        <v>0</v>
      </c>
      <c r="D686">
        <v>0</v>
      </c>
      <c r="E686" t="s">
        <v>212</v>
      </c>
      <c r="F686" t="s">
        <v>215</v>
      </c>
    </row>
    <row r="687" spans="1:6" x14ac:dyDescent="0.3">
      <c r="A687">
        <v>684</v>
      </c>
      <c r="B687" t="s">
        <v>220</v>
      </c>
      <c r="C687" s="4">
        <v>0</v>
      </c>
      <c r="D687">
        <v>0</v>
      </c>
      <c r="E687" t="s">
        <v>212</v>
      </c>
      <c r="F687" t="s">
        <v>215</v>
      </c>
    </row>
    <row r="688" spans="1:6" x14ac:dyDescent="0.3">
      <c r="A688">
        <v>685</v>
      </c>
      <c r="B688" t="s">
        <v>220</v>
      </c>
      <c r="C688" s="4">
        <v>0</v>
      </c>
      <c r="D688">
        <v>0</v>
      </c>
      <c r="E688" t="s">
        <v>212</v>
      </c>
      <c r="F688" t="s">
        <v>215</v>
      </c>
    </row>
    <row r="689" spans="1:6" x14ac:dyDescent="0.3">
      <c r="A689">
        <v>686</v>
      </c>
      <c r="B689" t="s">
        <v>220</v>
      </c>
      <c r="C689" s="4">
        <v>0</v>
      </c>
      <c r="D689">
        <v>0</v>
      </c>
      <c r="E689" t="s">
        <v>212</v>
      </c>
      <c r="F689" t="s">
        <v>215</v>
      </c>
    </row>
    <row r="690" spans="1:6" x14ac:dyDescent="0.3">
      <c r="A690">
        <v>687</v>
      </c>
      <c r="B690" t="s">
        <v>220</v>
      </c>
      <c r="C690" s="4">
        <v>0</v>
      </c>
      <c r="D690">
        <v>0</v>
      </c>
      <c r="E690" t="s">
        <v>212</v>
      </c>
      <c r="F690" t="s">
        <v>215</v>
      </c>
    </row>
    <row r="691" spans="1:6" x14ac:dyDescent="0.3">
      <c r="A691">
        <v>688</v>
      </c>
      <c r="B691" t="s">
        <v>220</v>
      </c>
      <c r="C691" s="4">
        <v>0</v>
      </c>
      <c r="D691">
        <v>0</v>
      </c>
      <c r="E691" t="s">
        <v>212</v>
      </c>
      <c r="F691" t="s">
        <v>215</v>
      </c>
    </row>
    <row r="692" spans="1:6" x14ac:dyDescent="0.3">
      <c r="A692">
        <v>689</v>
      </c>
      <c r="B692" t="s">
        <v>220</v>
      </c>
      <c r="C692" s="4">
        <v>0</v>
      </c>
      <c r="D692">
        <v>0</v>
      </c>
      <c r="E692" t="s">
        <v>212</v>
      </c>
      <c r="F692" t="s">
        <v>215</v>
      </c>
    </row>
    <row r="693" spans="1:6" x14ac:dyDescent="0.3">
      <c r="A693">
        <v>690</v>
      </c>
      <c r="B693" t="s">
        <v>220</v>
      </c>
      <c r="C693" s="4">
        <v>0</v>
      </c>
      <c r="D693">
        <v>0</v>
      </c>
      <c r="E693" t="s">
        <v>212</v>
      </c>
      <c r="F693" t="s">
        <v>215</v>
      </c>
    </row>
    <row r="694" spans="1:6" x14ac:dyDescent="0.3">
      <c r="A694">
        <v>691</v>
      </c>
      <c r="B694" t="s">
        <v>220</v>
      </c>
      <c r="C694" s="4">
        <v>0</v>
      </c>
      <c r="D694">
        <v>0</v>
      </c>
      <c r="E694" t="s">
        <v>212</v>
      </c>
      <c r="F694" t="s">
        <v>215</v>
      </c>
    </row>
    <row r="695" spans="1:6" x14ac:dyDescent="0.3">
      <c r="A695">
        <v>692</v>
      </c>
      <c r="B695" t="s">
        <v>220</v>
      </c>
      <c r="C695" s="4">
        <v>0</v>
      </c>
      <c r="D695">
        <v>0</v>
      </c>
      <c r="E695" t="s">
        <v>212</v>
      </c>
      <c r="F695" t="s">
        <v>215</v>
      </c>
    </row>
    <row r="696" spans="1:6" x14ac:dyDescent="0.3">
      <c r="A696">
        <v>693</v>
      </c>
      <c r="B696" t="s">
        <v>220</v>
      </c>
      <c r="C696" s="4">
        <v>0</v>
      </c>
      <c r="D696">
        <v>0</v>
      </c>
      <c r="E696" t="s">
        <v>212</v>
      </c>
      <c r="F696" t="s">
        <v>215</v>
      </c>
    </row>
    <row r="697" spans="1:6" x14ac:dyDescent="0.3">
      <c r="A697">
        <v>694</v>
      </c>
      <c r="B697" t="s">
        <v>220</v>
      </c>
      <c r="C697" s="4">
        <v>0</v>
      </c>
      <c r="D697">
        <v>0</v>
      </c>
      <c r="E697" t="s">
        <v>212</v>
      </c>
      <c r="F697" t="s">
        <v>215</v>
      </c>
    </row>
    <row r="698" spans="1:6" x14ac:dyDescent="0.3">
      <c r="A698">
        <v>695</v>
      </c>
      <c r="B698" t="s">
        <v>220</v>
      </c>
      <c r="C698" s="4">
        <v>0</v>
      </c>
      <c r="D698">
        <v>0</v>
      </c>
      <c r="E698" t="s">
        <v>212</v>
      </c>
      <c r="F698" t="s">
        <v>215</v>
      </c>
    </row>
    <row r="699" spans="1:6" x14ac:dyDescent="0.3">
      <c r="A699">
        <v>696</v>
      </c>
      <c r="B699" t="s">
        <v>220</v>
      </c>
      <c r="C699" s="4">
        <v>0</v>
      </c>
      <c r="D699">
        <v>0</v>
      </c>
      <c r="E699" t="s">
        <v>212</v>
      </c>
      <c r="F699" t="s">
        <v>215</v>
      </c>
    </row>
    <row r="700" spans="1:6" x14ac:dyDescent="0.3">
      <c r="A700">
        <v>697</v>
      </c>
      <c r="B700" t="s">
        <v>220</v>
      </c>
      <c r="C700" s="4">
        <v>0</v>
      </c>
      <c r="D700">
        <v>0</v>
      </c>
      <c r="E700" t="s">
        <v>212</v>
      </c>
      <c r="F700" t="s">
        <v>215</v>
      </c>
    </row>
    <row r="701" spans="1:6" x14ac:dyDescent="0.3">
      <c r="A701">
        <v>698</v>
      </c>
      <c r="B701" t="s">
        <v>220</v>
      </c>
      <c r="C701" s="4">
        <v>0</v>
      </c>
      <c r="D701">
        <v>0</v>
      </c>
      <c r="E701" t="s">
        <v>212</v>
      </c>
      <c r="F701" t="s">
        <v>215</v>
      </c>
    </row>
    <row r="702" spans="1:6" x14ac:dyDescent="0.3">
      <c r="A702">
        <v>699</v>
      </c>
      <c r="B702" t="s">
        <v>220</v>
      </c>
      <c r="C702" s="4">
        <v>0</v>
      </c>
      <c r="D702">
        <v>0</v>
      </c>
      <c r="E702" t="s">
        <v>212</v>
      </c>
      <c r="F702" t="s">
        <v>215</v>
      </c>
    </row>
    <row r="703" spans="1:6" x14ac:dyDescent="0.3">
      <c r="A703">
        <v>700</v>
      </c>
      <c r="B703" t="s">
        <v>220</v>
      </c>
      <c r="C703" s="4">
        <v>0</v>
      </c>
      <c r="D703">
        <v>0</v>
      </c>
      <c r="E703" t="s">
        <v>212</v>
      </c>
      <c r="F703" t="s">
        <v>215</v>
      </c>
    </row>
    <row r="704" spans="1:6" x14ac:dyDescent="0.3">
      <c r="A704">
        <v>701</v>
      </c>
      <c r="B704" t="s">
        <v>220</v>
      </c>
      <c r="C704" s="4">
        <v>0</v>
      </c>
      <c r="D704">
        <v>0</v>
      </c>
      <c r="E704" t="s">
        <v>212</v>
      </c>
      <c r="F704" t="s">
        <v>215</v>
      </c>
    </row>
    <row r="705" spans="1:6" x14ac:dyDescent="0.3">
      <c r="A705">
        <v>702</v>
      </c>
      <c r="B705" t="s">
        <v>220</v>
      </c>
      <c r="C705" s="4">
        <v>0</v>
      </c>
      <c r="D705">
        <v>0</v>
      </c>
      <c r="E705" t="s">
        <v>212</v>
      </c>
      <c r="F705" t="s">
        <v>215</v>
      </c>
    </row>
    <row r="706" spans="1:6" x14ac:dyDescent="0.3">
      <c r="A706">
        <v>703</v>
      </c>
      <c r="B706" t="s">
        <v>220</v>
      </c>
      <c r="C706" s="4">
        <v>0</v>
      </c>
      <c r="D706">
        <v>0</v>
      </c>
      <c r="E706" t="s">
        <v>212</v>
      </c>
      <c r="F706" t="s">
        <v>215</v>
      </c>
    </row>
    <row r="707" spans="1:6" x14ac:dyDescent="0.3">
      <c r="A707">
        <v>704</v>
      </c>
      <c r="B707" t="s">
        <v>220</v>
      </c>
      <c r="C707" s="4">
        <v>0</v>
      </c>
      <c r="D707">
        <v>0</v>
      </c>
      <c r="E707" t="s">
        <v>212</v>
      </c>
      <c r="F707" t="s">
        <v>215</v>
      </c>
    </row>
    <row r="708" spans="1:6" x14ac:dyDescent="0.3">
      <c r="A708">
        <v>705</v>
      </c>
      <c r="B708" t="s">
        <v>220</v>
      </c>
      <c r="C708" s="4">
        <v>0</v>
      </c>
      <c r="D708">
        <v>0</v>
      </c>
      <c r="E708" t="s">
        <v>212</v>
      </c>
      <c r="F708" t="s">
        <v>215</v>
      </c>
    </row>
    <row r="709" spans="1:6" x14ac:dyDescent="0.3">
      <c r="A709">
        <v>706</v>
      </c>
      <c r="B709" t="s">
        <v>220</v>
      </c>
      <c r="C709" s="4">
        <v>0</v>
      </c>
      <c r="D709">
        <v>0</v>
      </c>
      <c r="E709" t="s">
        <v>212</v>
      </c>
      <c r="F709" t="s">
        <v>215</v>
      </c>
    </row>
    <row r="710" spans="1:6" x14ac:dyDescent="0.3">
      <c r="A710">
        <v>707</v>
      </c>
      <c r="B710" t="s">
        <v>220</v>
      </c>
      <c r="C710" s="4">
        <v>0</v>
      </c>
      <c r="D710">
        <v>0</v>
      </c>
      <c r="E710" t="s">
        <v>212</v>
      </c>
      <c r="F710" t="s">
        <v>215</v>
      </c>
    </row>
    <row r="711" spans="1:6" x14ac:dyDescent="0.3">
      <c r="A711">
        <v>708</v>
      </c>
      <c r="B711" t="s">
        <v>220</v>
      </c>
      <c r="C711" s="4">
        <v>0</v>
      </c>
      <c r="D711">
        <v>0</v>
      </c>
      <c r="E711" t="s">
        <v>212</v>
      </c>
      <c r="F711" t="s">
        <v>215</v>
      </c>
    </row>
    <row r="712" spans="1:6" x14ac:dyDescent="0.3">
      <c r="A712">
        <v>709</v>
      </c>
      <c r="B712" t="s">
        <v>220</v>
      </c>
      <c r="C712" s="4">
        <v>0</v>
      </c>
      <c r="D712">
        <v>0</v>
      </c>
      <c r="E712" t="s">
        <v>212</v>
      </c>
      <c r="F712" t="s">
        <v>215</v>
      </c>
    </row>
    <row r="713" spans="1:6" x14ac:dyDescent="0.3">
      <c r="A713">
        <v>710</v>
      </c>
      <c r="B713" t="s">
        <v>220</v>
      </c>
      <c r="C713" s="4">
        <v>0</v>
      </c>
      <c r="D713">
        <v>0</v>
      </c>
      <c r="E713" t="s">
        <v>212</v>
      </c>
      <c r="F713" t="s">
        <v>215</v>
      </c>
    </row>
    <row r="714" spans="1:6" x14ac:dyDescent="0.3">
      <c r="A714">
        <v>711</v>
      </c>
      <c r="B714" t="s">
        <v>220</v>
      </c>
      <c r="C714" s="4">
        <v>0</v>
      </c>
      <c r="D714">
        <v>0</v>
      </c>
      <c r="E714" t="s">
        <v>212</v>
      </c>
      <c r="F714" t="s">
        <v>215</v>
      </c>
    </row>
    <row r="715" spans="1:6" x14ac:dyDescent="0.3">
      <c r="A715">
        <v>712</v>
      </c>
      <c r="B715" t="s">
        <v>220</v>
      </c>
      <c r="C715" s="4">
        <v>0</v>
      </c>
      <c r="D715">
        <v>0</v>
      </c>
      <c r="E715" t="s">
        <v>212</v>
      </c>
      <c r="F715" t="s">
        <v>215</v>
      </c>
    </row>
    <row r="716" spans="1:6" x14ac:dyDescent="0.3">
      <c r="A716">
        <v>713</v>
      </c>
      <c r="B716" t="s">
        <v>220</v>
      </c>
      <c r="C716" s="4">
        <v>0</v>
      </c>
      <c r="D716">
        <v>0</v>
      </c>
      <c r="E716" t="s">
        <v>212</v>
      </c>
      <c r="F716" t="s">
        <v>215</v>
      </c>
    </row>
    <row r="717" spans="1:6" x14ac:dyDescent="0.3">
      <c r="A717">
        <v>714</v>
      </c>
      <c r="B717" t="s">
        <v>220</v>
      </c>
      <c r="C717" s="4">
        <v>0</v>
      </c>
      <c r="D717">
        <v>0</v>
      </c>
      <c r="E717" t="s">
        <v>212</v>
      </c>
      <c r="F717" t="s">
        <v>215</v>
      </c>
    </row>
    <row r="718" spans="1:6" x14ac:dyDescent="0.3">
      <c r="A718">
        <v>715</v>
      </c>
      <c r="B718" t="s">
        <v>220</v>
      </c>
      <c r="C718" s="4">
        <v>0</v>
      </c>
      <c r="D718">
        <v>0</v>
      </c>
      <c r="E718" t="s">
        <v>212</v>
      </c>
      <c r="F718" t="s">
        <v>215</v>
      </c>
    </row>
    <row r="719" spans="1:6" x14ac:dyDescent="0.3">
      <c r="A719">
        <v>716</v>
      </c>
      <c r="B719" t="s">
        <v>220</v>
      </c>
      <c r="C719" s="4">
        <v>0</v>
      </c>
      <c r="D719">
        <v>0</v>
      </c>
      <c r="E719" t="s">
        <v>212</v>
      </c>
      <c r="F719" t="s">
        <v>215</v>
      </c>
    </row>
    <row r="720" spans="1:6" x14ac:dyDescent="0.3">
      <c r="A720">
        <v>717</v>
      </c>
      <c r="B720" t="s">
        <v>220</v>
      </c>
      <c r="C720" s="4">
        <v>0</v>
      </c>
      <c r="D720">
        <v>0</v>
      </c>
      <c r="E720" t="s">
        <v>212</v>
      </c>
      <c r="F720" t="s">
        <v>215</v>
      </c>
    </row>
    <row r="721" spans="1:6" x14ac:dyDescent="0.3">
      <c r="A721">
        <v>718</v>
      </c>
      <c r="B721" t="s">
        <v>220</v>
      </c>
      <c r="C721" s="4">
        <v>0</v>
      </c>
      <c r="D721">
        <v>0</v>
      </c>
      <c r="E721" t="s">
        <v>212</v>
      </c>
      <c r="F721" t="s">
        <v>215</v>
      </c>
    </row>
    <row r="722" spans="1:6" x14ac:dyDescent="0.3">
      <c r="A722">
        <v>719</v>
      </c>
      <c r="B722" t="s">
        <v>220</v>
      </c>
      <c r="C722" s="4">
        <v>0</v>
      </c>
      <c r="D722">
        <v>0</v>
      </c>
      <c r="E722" t="s">
        <v>212</v>
      </c>
      <c r="F722" t="s">
        <v>215</v>
      </c>
    </row>
    <row r="723" spans="1:6" x14ac:dyDescent="0.3">
      <c r="A723">
        <v>720</v>
      </c>
      <c r="B723" t="s">
        <v>220</v>
      </c>
      <c r="C723" s="4">
        <v>0</v>
      </c>
      <c r="D723">
        <v>0</v>
      </c>
      <c r="E723" t="s">
        <v>212</v>
      </c>
      <c r="F723" t="s">
        <v>215</v>
      </c>
    </row>
    <row r="724" spans="1:6" x14ac:dyDescent="0.3">
      <c r="A724">
        <v>721</v>
      </c>
      <c r="B724" t="s">
        <v>220</v>
      </c>
      <c r="C724" s="4">
        <v>0</v>
      </c>
      <c r="D724">
        <v>0</v>
      </c>
      <c r="E724" t="s">
        <v>212</v>
      </c>
      <c r="F724" t="s">
        <v>215</v>
      </c>
    </row>
    <row r="725" spans="1:6" x14ac:dyDescent="0.3">
      <c r="A725">
        <v>722</v>
      </c>
      <c r="B725" t="s">
        <v>220</v>
      </c>
      <c r="C725" s="4">
        <v>0</v>
      </c>
      <c r="D725">
        <v>0</v>
      </c>
      <c r="E725" t="s">
        <v>212</v>
      </c>
      <c r="F725" t="s">
        <v>215</v>
      </c>
    </row>
    <row r="726" spans="1:6" x14ac:dyDescent="0.3">
      <c r="A726">
        <v>723</v>
      </c>
      <c r="B726" t="s">
        <v>220</v>
      </c>
      <c r="C726" s="4">
        <v>0</v>
      </c>
      <c r="D726">
        <v>0</v>
      </c>
      <c r="E726" t="s">
        <v>212</v>
      </c>
      <c r="F726" t="s">
        <v>215</v>
      </c>
    </row>
    <row r="727" spans="1:6" x14ac:dyDescent="0.3">
      <c r="A727">
        <v>724</v>
      </c>
      <c r="B727" t="s">
        <v>220</v>
      </c>
      <c r="C727" s="4">
        <v>0</v>
      </c>
      <c r="D727">
        <v>0</v>
      </c>
      <c r="E727" t="s">
        <v>212</v>
      </c>
      <c r="F727" t="s">
        <v>215</v>
      </c>
    </row>
    <row r="728" spans="1:6" x14ac:dyDescent="0.3">
      <c r="A728">
        <v>725</v>
      </c>
      <c r="B728" t="s">
        <v>220</v>
      </c>
      <c r="C728" s="4">
        <v>0</v>
      </c>
      <c r="D728">
        <v>0</v>
      </c>
      <c r="E728" t="s">
        <v>212</v>
      </c>
      <c r="F728" t="s">
        <v>215</v>
      </c>
    </row>
    <row r="729" spans="1:6" x14ac:dyDescent="0.3">
      <c r="A729">
        <v>726</v>
      </c>
      <c r="B729" t="s">
        <v>220</v>
      </c>
      <c r="C729" s="4">
        <v>0</v>
      </c>
      <c r="D729">
        <v>0</v>
      </c>
      <c r="E729" t="s">
        <v>212</v>
      </c>
      <c r="F729" t="s">
        <v>215</v>
      </c>
    </row>
    <row r="730" spans="1:6" x14ac:dyDescent="0.3">
      <c r="A730">
        <v>727</v>
      </c>
      <c r="B730" t="s">
        <v>220</v>
      </c>
      <c r="C730" s="4">
        <v>0</v>
      </c>
      <c r="D730">
        <v>0</v>
      </c>
      <c r="E730" t="s">
        <v>212</v>
      </c>
      <c r="F730" t="s">
        <v>215</v>
      </c>
    </row>
    <row r="731" spans="1:6" x14ac:dyDescent="0.3">
      <c r="A731">
        <v>728</v>
      </c>
      <c r="B731" t="s">
        <v>220</v>
      </c>
      <c r="C731" s="4">
        <v>0</v>
      </c>
      <c r="D731">
        <v>0</v>
      </c>
      <c r="E731" t="s">
        <v>212</v>
      </c>
      <c r="F731" t="s">
        <v>215</v>
      </c>
    </row>
    <row r="732" spans="1:6" x14ac:dyDescent="0.3">
      <c r="A732">
        <v>729</v>
      </c>
      <c r="B732" t="s">
        <v>220</v>
      </c>
      <c r="C732" s="4">
        <v>0</v>
      </c>
      <c r="D732">
        <v>0</v>
      </c>
      <c r="E732" t="s">
        <v>212</v>
      </c>
      <c r="F732" t="s">
        <v>215</v>
      </c>
    </row>
    <row r="733" spans="1:6" x14ac:dyDescent="0.3">
      <c r="A733">
        <v>730</v>
      </c>
      <c r="B733" t="s">
        <v>220</v>
      </c>
      <c r="C733" s="4">
        <v>0</v>
      </c>
      <c r="D733">
        <v>0</v>
      </c>
      <c r="E733" t="s">
        <v>212</v>
      </c>
      <c r="F733" t="s">
        <v>215</v>
      </c>
    </row>
    <row r="734" spans="1:6" x14ac:dyDescent="0.3">
      <c r="A734">
        <v>731</v>
      </c>
      <c r="B734" t="s">
        <v>220</v>
      </c>
      <c r="C734" s="4">
        <v>0</v>
      </c>
      <c r="D734">
        <v>0</v>
      </c>
      <c r="E734" t="s">
        <v>212</v>
      </c>
      <c r="F734" t="s">
        <v>215</v>
      </c>
    </row>
    <row r="735" spans="1:6" x14ac:dyDescent="0.3">
      <c r="A735">
        <v>732</v>
      </c>
      <c r="B735" t="s">
        <v>220</v>
      </c>
      <c r="C735" s="4">
        <v>0</v>
      </c>
      <c r="D735">
        <v>0</v>
      </c>
      <c r="E735" t="s">
        <v>212</v>
      </c>
      <c r="F735" t="s">
        <v>215</v>
      </c>
    </row>
    <row r="736" spans="1:6" x14ac:dyDescent="0.3">
      <c r="A736">
        <v>733</v>
      </c>
      <c r="B736" t="s">
        <v>220</v>
      </c>
      <c r="C736" s="4">
        <v>0</v>
      </c>
      <c r="D736">
        <v>0</v>
      </c>
      <c r="E736" t="s">
        <v>212</v>
      </c>
      <c r="F736" t="s">
        <v>215</v>
      </c>
    </row>
    <row r="737" spans="1:6" x14ac:dyDescent="0.3">
      <c r="A737">
        <v>734</v>
      </c>
      <c r="B737" t="s">
        <v>220</v>
      </c>
      <c r="C737" s="4">
        <v>0</v>
      </c>
      <c r="D737">
        <v>0</v>
      </c>
      <c r="E737" t="s">
        <v>212</v>
      </c>
      <c r="F737" t="s">
        <v>215</v>
      </c>
    </row>
    <row r="738" spans="1:6" x14ac:dyDescent="0.3">
      <c r="A738">
        <v>735</v>
      </c>
      <c r="B738" t="s">
        <v>220</v>
      </c>
      <c r="C738" s="4">
        <v>0</v>
      </c>
      <c r="D738">
        <v>0</v>
      </c>
      <c r="E738" t="s">
        <v>212</v>
      </c>
      <c r="F738" t="s">
        <v>215</v>
      </c>
    </row>
    <row r="739" spans="1:6" x14ac:dyDescent="0.3">
      <c r="A739">
        <v>736</v>
      </c>
      <c r="B739" t="s">
        <v>220</v>
      </c>
      <c r="C739" s="4">
        <v>0</v>
      </c>
      <c r="D739">
        <v>0</v>
      </c>
      <c r="E739" t="s">
        <v>212</v>
      </c>
      <c r="F739" t="s">
        <v>215</v>
      </c>
    </row>
    <row r="740" spans="1:6" x14ac:dyDescent="0.3">
      <c r="A740">
        <v>737</v>
      </c>
      <c r="B740" t="s">
        <v>220</v>
      </c>
      <c r="C740" s="4">
        <v>0</v>
      </c>
      <c r="D740">
        <v>0</v>
      </c>
      <c r="E740" t="s">
        <v>212</v>
      </c>
      <c r="F740" t="s">
        <v>215</v>
      </c>
    </row>
    <row r="741" spans="1:6" x14ac:dyDescent="0.3">
      <c r="A741">
        <v>738</v>
      </c>
      <c r="B741" t="s">
        <v>220</v>
      </c>
      <c r="C741" s="4">
        <v>0</v>
      </c>
      <c r="D741">
        <v>0</v>
      </c>
      <c r="E741" t="s">
        <v>212</v>
      </c>
      <c r="F741" t="s">
        <v>215</v>
      </c>
    </row>
    <row r="742" spans="1:6" x14ac:dyDescent="0.3">
      <c r="A742">
        <v>739</v>
      </c>
      <c r="B742" t="s">
        <v>220</v>
      </c>
      <c r="C742" s="4">
        <v>0</v>
      </c>
      <c r="D742">
        <v>0</v>
      </c>
      <c r="E742" t="s">
        <v>212</v>
      </c>
      <c r="F742" t="s">
        <v>215</v>
      </c>
    </row>
    <row r="743" spans="1:6" x14ac:dyDescent="0.3">
      <c r="A743">
        <v>740</v>
      </c>
      <c r="B743" t="s">
        <v>220</v>
      </c>
      <c r="C743" s="4">
        <v>0</v>
      </c>
      <c r="D743">
        <v>0</v>
      </c>
      <c r="E743" t="s">
        <v>212</v>
      </c>
      <c r="F743" t="s">
        <v>215</v>
      </c>
    </row>
    <row r="744" spans="1:6" x14ac:dyDescent="0.3">
      <c r="A744">
        <v>741</v>
      </c>
      <c r="B744" t="s">
        <v>220</v>
      </c>
      <c r="C744" s="4">
        <v>0</v>
      </c>
      <c r="D744">
        <v>0</v>
      </c>
      <c r="E744" t="s">
        <v>212</v>
      </c>
      <c r="F744" t="s">
        <v>215</v>
      </c>
    </row>
    <row r="745" spans="1:6" x14ac:dyDescent="0.3">
      <c r="A745">
        <v>742</v>
      </c>
      <c r="B745" t="s">
        <v>220</v>
      </c>
      <c r="C745" s="4">
        <v>0</v>
      </c>
      <c r="D745">
        <v>0</v>
      </c>
      <c r="E745" t="s">
        <v>212</v>
      </c>
      <c r="F745" t="s">
        <v>215</v>
      </c>
    </row>
    <row r="746" spans="1:6" x14ac:dyDescent="0.3">
      <c r="A746">
        <v>743</v>
      </c>
      <c r="B746" t="s">
        <v>220</v>
      </c>
      <c r="C746" s="4">
        <v>0</v>
      </c>
      <c r="D746">
        <v>0</v>
      </c>
      <c r="E746" t="s">
        <v>212</v>
      </c>
      <c r="F746" t="s">
        <v>215</v>
      </c>
    </row>
    <row r="747" spans="1:6" x14ac:dyDescent="0.3">
      <c r="A747">
        <v>744</v>
      </c>
      <c r="B747" t="s">
        <v>220</v>
      </c>
      <c r="C747" s="4">
        <v>0</v>
      </c>
      <c r="D747">
        <v>0</v>
      </c>
      <c r="E747" t="s">
        <v>212</v>
      </c>
      <c r="F747" t="s">
        <v>215</v>
      </c>
    </row>
    <row r="748" spans="1:6" x14ac:dyDescent="0.3">
      <c r="A748">
        <v>745</v>
      </c>
      <c r="B748" t="s">
        <v>220</v>
      </c>
      <c r="C748" s="4">
        <v>0</v>
      </c>
      <c r="D748">
        <v>0</v>
      </c>
      <c r="E748" t="s">
        <v>212</v>
      </c>
      <c r="F748" t="s">
        <v>215</v>
      </c>
    </row>
    <row r="749" spans="1:6" x14ac:dyDescent="0.3">
      <c r="A749">
        <v>746</v>
      </c>
      <c r="B749" t="s">
        <v>220</v>
      </c>
      <c r="C749" s="4">
        <v>0</v>
      </c>
      <c r="D749">
        <v>0</v>
      </c>
      <c r="E749" t="s">
        <v>212</v>
      </c>
      <c r="F749" t="s">
        <v>215</v>
      </c>
    </row>
    <row r="750" spans="1:6" x14ac:dyDescent="0.3">
      <c r="A750">
        <v>747</v>
      </c>
      <c r="B750" t="s">
        <v>220</v>
      </c>
      <c r="C750" s="4">
        <v>0</v>
      </c>
      <c r="D750">
        <v>0</v>
      </c>
      <c r="E750" t="s">
        <v>212</v>
      </c>
      <c r="F750" t="s">
        <v>215</v>
      </c>
    </row>
    <row r="751" spans="1:6" x14ac:dyDescent="0.3">
      <c r="A751">
        <v>748</v>
      </c>
      <c r="B751" t="s">
        <v>220</v>
      </c>
      <c r="C751" s="4">
        <v>0</v>
      </c>
      <c r="D751">
        <v>0</v>
      </c>
      <c r="E751" t="s">
        <v>212</v>
      </c>
      <c r="F751" t="s">
        <v>215</v>
      </c>
    </row>
    <row r="752" spans="1:6" x14ac:dyDescent="0.3">
      <c r="A752">
        <v>749</v>
      </c>
      <c r="B752" t="s">
        <v>220</v>
      </c>
      <c r="C752" s="4">
        <v>0</v>
      </c>
      <c r="D752">
        <v>0</v>
      </c>
      <c r="E752" t="s">
        <v>212</v>
      </c>
      <c r="F752" t="s">
        <v>215</v>
      </c>
    </row>
    <row r="753" spans="1:6" x14ac:dyDescent="0.3">
      <c r="A753">
        <v>750</v>
      </c>
      <c r="B753" t="s">
        <v>220</v>
      </c>
      <c r="C753" s="4">
        <v>0</v>
      </c>
      <c r="D753">
        <v>0</v>
      </c>
      <c r="E753" t="s">
        <v>212</v>
      </c>
      <c r="F753" t="s">
        <v>215</v>
      </c>
    </row>
    <row r="754" spans="1:6" x14ac:dyDescent="0.3">
      <c r="A754">
        <v>751</v>
      </c>
      <c r="B754" t="s">
        <v>220</v>
      </c>
      <c r="C754" s="4">
        <v>0</v>
      </c>
      <c r="D754">
        <v>0</v>
      </c>
      <c r="E754" t="s">
        <v>212</v>
      </c>
      <c r="F754" t="s">
        <v>215</v>
      </c>
    </row>
    <row r="755" spans="1:6" x14ac:dyDescent="0.3">
      <c r="A755">
        <v>752</v>
      </c>
      <c r="B755" t="s">
        <v>220</v>
      </c>
      <c r="C755" s="4">
        <v>0</v>
      </c>
      <c r="D755">
        <v>0</v>
      </c>
      <c r="E755" t="s">
        <v>212</v>
      </c>
      <c r="F755" t="s">
        <v>215</v>
      </c>
    </row>
    <row r="756" spans="1:6" x14ac:dyDescent="0.3">
      <c r="A756">
        <v>753</v>
      </c>
      <c r="B756" t="s">
        <v>220</v>
      </c>
      <c r="C756" s="4">
        <v>0</v>
      </c>
      <c r="D756">
        <v>0</v>
      </c>
      <c r="E756" t="s">
        <v>212</v>
      </c>
      <c r="F756" t="s">
        <v>215</v>
      </c>
    </row>
    <row r="757" spans="1:6" x14ac:dyDescent="0.3">
      <c r="A757">
        <v>754</v>
      </c>
      <c r="B757" t="s">
        <v>220</v>
      </c>
      <c r="C757" s="4">
        <v>0</v>
      </c>
      <c r="D757">
        <v>0</v>
      </c>
      <c r="E757" t="s">
        <v>212</v>
      </c>
      <c r="F757" t="s">
        <v>215</v>
      </c>
    </row>
    <row r="758" spans="1:6" x14ac:dyDescent="0.3">
      <c r="A758">
        <v>755</v>
      </c>
      <c r="B758" t="s">
        <v>220</v>
      </c>
      <c r="C758" s="4">
        <v>0</v>
      </c>
      <c r="D758">
        <v>0</v>
      </c>
      <c r="E758" t="s">
        <v>212</v>
      </c>
      <c r="F758" t="s">
        <v>215</v>
      </c>
    </row>
    <row r="759" spans="1:6" x14ac:dyDescent="0.3">
      <c r="A759">
        <v>756</v>
      </c>
      <c r="B759" t="s">
        <v>220</v>
      </c>
      <c r="C759" s="4">
        <v>0</v>
      </c>
      <c r="D759">
        <v>0</v>
      </c>
      <c r="E759" t="s">
        <v>212</v>
      </c>
      <c r="F759" t="s">
        <v>215</v>
      </c>
    </row>
    <row r="760" spans="1:6" x14ac:dyDescent="0.3">
      <c r="A760">
        <v>757</v>
      </c>
      <c r="B760" t="s">
        <v>220</v>
      </c>
      <c r="C760" s="4">
        <v>0</v>
      </c>
      <c r="D760">
        <v>0</v>
      </c>
      <c r="E760" t="s">
        <v>212</v>
      </c>
      <c r="F760" t="s">
        <v>215</v>
      </c>
    </row>
    <row r="761" spans="1:6" x14ac:dyDescent="0.3">
      <c r="A761">
        <v>758</v>
      </c>
      <c r="B761" t="s">
        <v>220</v>
      </c>
      <c r="C761" s="4">
        <v>0</v>
      </c>
      <c r="D761">
        <v>0</v>
      </c>
      <c r="E761" t="s">
        <v>212</v>
      </c>
      <c r="F761" t="s">
        <v>215</v>
      </c>
    </row>
    <row r="762" spans="1:6" x14ac:dyDescent="0.3">
      <c r="A762">
        <v>759</v>
      </c>
      <c r="B762" t="s">
        <v>220</v>
      </c>
      <c r="C762" s="4">
        <v>0</v>
      </c>
      <c r="D762">
        <v>0</v>
      </c>
      <c r="E762" t="s">
        <v>212</v>
      </c>
      <c r="F762" t="s">
        <v>215</v>
      </c>
    </row>
    <row r="763" spans="1:6" x14ac:dyDescent="0.3">
      <c r="A763">
        <v>760</v>
      </c>
      <c r="B763" t="s">
        <v>220</v>
      </c>
      <c r="C763" s="4">
        <v>0</v>
      </c>
      <c r="D763">
        <v>0</v>
      </c>
      <c r="E763" t="s">
        <v>212</v>
      </c>
      <c r="F763" t="s">
        <v>215</v>
      </c>
    </row>
    <row r="764" spans="1:6" x14ac:dyDescent="0.3">
      <c r="A764">
        <v>761</v>
      </c>
      <c r="B764" t="s">
        <v>220</v>
      </c>
      <c r="C764" s="4">
        <v>0</v>
      </c>
      <c r="D764">
        <v>0</v>
      </c>
      <c r="E764" t="s">
        <v>212</v>
      </c>
      <c r="F764" t="s">
        <v>215</v>
      </c>
    </row>
    <row r="765" spans="1:6" x14ac:dyDescent="0.3">
      <c r="A765">
        <v>762</v>
      </c>
      <c r="B765" t="s">
        <v>220</v>
      </c>
      <c r="C765" s="4">
        <v>0</v>
      </c>
      <c r="D765">
        <v>0</v>
      </c>
      <c r="E765" t="s">
        <v>212</v>
      </c>
      <c r="F765" t="s">
        <v>215</v>
      </c>
    </row>
    <row r="766" spans="1:6" x14ac:dyDescent="0.3">
      <c r="A766">
        <v>763</v>
      </c>
      <c r="B766" t="s">
        <v>220</v>
      </c>
      <c r="C766" s="4">
        <v>0</v>
      </c>
      <c r="D766">
        <v>0</v>
      </c>
      <c r="E766" t="s">
        <v>212</v>
      </c>
      <c r="F766" t="s">
        <v>215</v>
      </c>
    </row>
    <row r="767" spans="1:6" x14ac:dyDescent="0.3">
      <c r="A767">
        <v>764</v>
      </c>
      <c r="B767" t="s">
        <v>220</v>
      </c>
      <c r="C767" s="4">
        <v>0</v>
      </c>
      <c r="D767">
        <v>0</v>
      </c>
      <c r="E767" t="s">
        <v>212</v>
      </c>
      <c r="F767" t="s">
        <v>215</v>
      </c>
    </row>
    <row r="768" spans="1:6" x14ac:dyDescent="0.3">
      <c r="A768">
        <v>765</v>
      </c>
      <c r="B768" t="s">
        <v>220</v>
      </c>
      <c r="C768" s="4">
        <v>0</v>
      </c>
      <c r="D768">
        <v>0</v>
      </c>
      <c r="E768" t="s">
        <v>212</v>
      </c>
      <c r="F768" t="s">
        <v>215</v>
      </c>
    </row>
    <row r="769" spans="1:6" x14ac:dyDescent="0.3">
      <c r="A769">
        <v>766</v>
      </c>
      <c r="B769" t="s">
        <v>220</v>
      </c>
      <c r="C769" s="4">
        <v>0</v>
      </c>
      <c r="D769">
        <v>0</v>
      </c>
      <c r="E769" t="s">
        <v>212</v>
      </c>
      <c r="F769" t="s">
        <v>215</v>
      </c>
    </row>
    <row r="770" spans="1:6" x14ac:dyDescent="0.3">
      <c r="A770">
        <v>767</v>
      </c>
      <c r="B770" t="s">
        <v>220</v>
      </c>
      <c r="C770" s="4">
        <v>0</v>
      </c>
      <c r="D770">
        <v>0</v>
      </c>
      <c r="E770" t="s">
        <v>212</v>
      </c>
      <c r="F770" t="s">
        <v>215</v>
      </c>
    </row>
    <row r="771" spans="1:6" x14ac:dyDescent="0.3">
      <c r="A771">
        <v>768</v>
      </c>
      <c r="B771" t="s">
        <v>220</v>
      </c>
      <c r="C771" s="4">
        <v>0</v>
      </c>
      <c r="D771">
        <v>0</v>
      </c>
      <c r="E771" t="s">
        <v>212</v>
      </c>
      <c r="F771" t="s">
        <v>215</v>
      </c>
    </row>
    <row r="772" spans="1:6" x14ac:dyDescent="0.3">
      <c r="A772">
        <v>769</v>
      </c>
      <c r="B772" t="s">
        <v>220</v>
      </c>
      <c r="C772" s="4">
        <v>0</v>
      </c>
      <c r="D772">
        <v>0</v>
      </c>
      <c r="E772" t="s">
        <v>212</v>
      </c>
      <c r="F772" t="s">
        <v>215</v>
      </c>
    </row>
    <row r="773" spans="1:6" x14ac:dyDescent="0.3">
      <c r="A773">
        <v>770</v>
      </c>
      <c r="B773" t="s">
        <v>220</v>
      </c>
      <c r="C773" s="4">
        <v>0</v>
      </c>
      <c r="D773">
        <v>0</v>
      </c>
      <c r="E773" t="s">
        <v>212</v>
      </c>
      <c r="F773" t="s">
        <v>215</v>
      </c>
    </row>
    <row r="774" spans="1:6" x14ac:dyDescent="0.3">
      <c r="A774">
        <v>771</v>
      </c>
      <c r="B774" t="s">
        <v>220</v>
      </c>
      <c r="C774" s="4">
        <v>0</v>
      </c>
      <c r="D774">
        <v>0</v>
      </c>
      <c r="E774" t="s">
        <v>212</v>
      </c>
      <c r="F774" t="s">
        <v>215</v>
      </c>
    </row>
    <row r="775" spans="1:6" x14ac:dyDescent="0.3">
      <c r="A775">
        <v>772</v>
      </c>
      <c r="B775" t="s">
        <v>220</v>
      </c>
      <c r="C775" s="4">
        <v>0</v>
      </c>
      <c r="D775">
        <v>0</v>
      </c>
      <c r="E775" t="s">
        <v>212</v>
      </c>
      <c r="F775" t="s">
        <v>215</v>
      </c>
    </row>
    <row r="776" spans="1:6" x14ac:dyDescent="0.3">
      <c r="A776">
        <v>773</v>
      </c>
      <c r="B776" t="s">
        <v>220</v>
      </c>
      <c r="C776" s="4">
        <v>0</v>
      </c>
      <c r="D776">
        <v>0</v>
      </c>
      <c r="E776" t="s">
        <v>212</v>
      </c>
      <c r="F776" t="s">
        <v>215</v>
      </c>
    </row>
    <row r="777" spans="1:6" x14ac:dyDescent="0.3">
      <c r="A777">
        <v>774</v>
      </c>
      <c r="B777" t="s">
        <v>220</v>
      </c>
      <c r="C777" s="4">
        <v>0</v>
      </c>
      <c r="D777">
        <v>0</v>
      </c>
      <c r="E777" t="s">
        <v>212</v>
      </c>
      <c r="F777" t="s">
        <v>215</v>
      </c>
    </row>
    <row r="778" spans="1:6" x14ac:dyDescent="0.3">
      <c r="A778">
        <v>775</v>
      </c>
      <c r="B778" t="s">
        <v>220</v>
      </c>
      <c r="C778" s="4">
        <v>0</v>
      </c>
      <c r="D778">
        <v>0</v>
      </c>
      <c r="E778" t="s">
        <v>212</v>
      </c>
      <c r="F778" t="s">
        <v>215</v>
      </c>
    </row>
    <row r="779" spans="1:6" x14ac:dyDescent="0.3">
      <c r="A779">
        <v>776</v>
      </c>
      <c r="B779" t="s">
        <v>220</v>
      </c>
      <c r="C779" s="4">
        <v>0</v>
      </c>
      <c r="D779">
        <v>0</v>
      </c>
      <c r="E779" t="s">
        <v>212</v>
      </c>
      <c r="F779" t="s">
        <v>215</v>
      </c>
    </row>
    <row r="780" spans="1:6" x14ac:dyDescent="0.3">
      <c r="A780">
        <v>777</v>
      </c>
      <c r="B780" t="s">
        <v>220</v>
      </c>
      <c r="C780" s="4">
        <v>0</v>
      </c>
      <c r="D780">
        <v>0</v>
      </c>
      <c r="E780" t="s">
        <v>212</v>
      </c>
      <c r="F780" t="s">
        <v>215</v>
      </c>
    </row>
    <row r="781" spans="1:6" x14ac:dyDescent="0.3">
      <c r="A781">
        <v>778</v>
      </c>
      <c r="B781" t="s">
        <v>220</v>
      </c>
      <c r="C781" s="4">
        <v>0</v>
      </c>
      <c r="D781">
        <v>0</v>
      </c>
      <c r="E781" t="s">
        <v>212</v>
      </c>
      <c r="F781" t="s">
        <v>215</v>
      </c>
    </row>
    <row r="782" spans="1:6" x14ac:dyDescent="0.3">
      <c r="A782">
        <v>779</v>
      </c>
      <c r="B782" t="s">
        <v>220</v>
      </c>
      <c r="C782" s="4">
        <v>0</v>
      </c>
      <c r="D782">
        <v>0</v>
      </c>
      <c r="E782" t="s">
        <v>212</v>
      </c>
      <c r="F782" t="s">
        <v>215</v>
      </c>
    </row>
    <row r="783" spans="1:6" x14ac:dyDescent="0.3">
      <c r="A783">
        <v>780</v>
      </c>
      <c r="B783" t="s">
        <v>220</v>
      </c>
      <c r="C783" s="4">
        <v>0</v>
      </c>
      <c r="D783">
        <v>0</v>
      </c>
      <c r="E783" t="s">
        <v>212</v>
      </c>
      <c r="F783" t="s">
        <v>215</v>
      </c>
    </row>
    <row r="784" spans="1:6" x14ac:dyDescent="0.3">
      <c r="A784">
        <v>781</v>
      </c>
      <c r="B784" t="s">
        <v>220</v>
      </c>
      <c r="C784" s="4">
        <v>0</v>
      </c>
      <c r="D784">
        <v>0</v>
      </c>
      <c r="E784" t="s">
        <v>212</v>
      </c>
      <c r="F784" t="s">
        <v>215</v>
      </c>
    </row>
    <row r="785" spans="1:6" x14ac:dyDescent="0.3">
      <c r="A785">
        <v>782</v>
      </c>
      <c r="B785" t="s">
        <v>220</v>
      </c>
      <c r="C785" s="4">
        <v>0</v>
      </c>
      <c r="D785">
        <v>0</v>
      </c>
      <c r="E785" t="s">
        <v>212</v>
      </c>
      <c r="F785" t="s">
        <v>215</v>
      </c>
    </row>
    <row r="786" spans="1:6" x14ac:dyDescent="0.3">
      <c r="A786">
        <v>783</v>
      </c>
      <c r="B786" t="s">
        <v>220</v>
      </c>
      <c r="C786" s="4">
        <v>0</v>
      </c>
      <c r="D786">
        <v>0</v>
      </c>
      <c r="E786" t="s">
        <v>212</v>
      </c>
      <c r="F786" t="s">
        <v>215</v>
      </c>
    </row>
    <row r="787" spans="1:6" x14ac:dyDescent="0.3">
      <c r="A787">
        <v>784</v>
      </c>
      <c r="B787" t="s">
        <v>220</v>
      </c>
      <c r="C787" s="4">
        <v>0</v>
      </c>
      <c r="D787">
        <v>0</v>
      </c>
      <c r="E787" t="s">
        <v>212</v>
      </c>
      <c r="F787" t="s">
        <v>215</v>
      </c>
    </row>
    <row r="788" spans="1:6" x14ac:dyDescent="0.3">
      <c r="A788">
        <v>785</v>
      </c>
      <c r="B788" t="s">
        <v>220</v>
      </c>
      <c r="C788" s="4">
        <v>0</v>
      </c>
      <c r="D788">
        <v>0</v>
      </c>
      <c r="E788" t="s">
        <v>212</v>
      </c>
      <c r="F788" t="s">
        <v>215</v>
      </c>
    </row>
    <row r="789" spans="1:6" x14ac:dyDescent="0.3">
      <c r="A789">
        <v>786</v>
      </c>
      <c r="B789" t="s">
        <v>220</v>
      </c>
      <c r="C789" s="4">
        <v>0</v>
      </c>
      <c r="D789">
        <v>0</v>
      </c>
      <c r="E789" t="s">
        <v>212</v>
      </c>
      <c r="F789" t="s">
        <v>215</v>
      </c>
    </row>
    <row r="790" spans="1:6" x14ac:dyDescent="0.3">
      <c r="A790">
        <v>787</v>
      </c>
      <c r="B790" t="s">
        <v>220</v>
      </c>
      <c r="C790" s="4">
        <v>0</v>
      </c>
      <c r="D790">
        <v>0</v>
      </c>
      <c r="E790" t="s">
        <v>212</v>
      </c>
      <c r="F790" t="s">
        <v>215</v>
      </c>
    </row>
    <row r="791" spans="1:6" x14ac:dyDescent="0.3">
      <c r="A791">
        <v>788</v>
      </c>
      <c r="B791" t="s">
        <v>220</v>
      </c>
      <c r="C791" s="4">
        <v>0</v>
      </c>
      <c r="D791">
        <v>0</v>
      </c>
      <c r="E791" t="s">
        <v>212</v>
      </c>
      <c r="F791" t="s">
        <v>215</v>
      </c>
    </row>
    <row r="792" spans="1:6" x14ac:dyDescent="0.3">
      <c r="A792">
        <v>789</v>
      </c>
      <c r="B792" t="s">
        <v>220</v>
      </c>
      <c r="C792" s="4">
        <v>0</v>
      </c>
      <c r="D792">
        <v>0</v>
      </c>
      <c r="E792" t="s">
        <v>212</v>
      </c>
      <c r="F792" t="s">
        <v>215</v>
      </c>
    </row>
    <row r="793" spans="1:6" x14ac:dyDescent="0.3">
      <c r="A793">
        <v>790</v>
      </c>
      <c r="B793" t="s">
        <v>220</v>
      </c>
      <c r="C793" s="4">
        <v>0</v>
      </c>
      <c r="D793">
        <v>0</v>
      </c>
      <c r="E793" t="s">
        <v>212</v>
      </c>
      <c r="F793" t="s">
        <v>215</v>
      </c>
    </row>
    <row r="794" spans="1:6" x14ac:dyDescent="0.3">
      <c r="A794">
        <v>791</v>
      </c>
      <c r="B794" t="s">
        <v>220</v>
      </c>
      <c r="C794" s="4">
        <v>0</v>
      </c>
      <c r="D794">
        <v>0</v>
      </c>
      <c r="E794" t="s">
        <v>212</v>
      </c>
      <c r="F794" t="s">
        <v>215</v>
      </c>
    </row>
    <row r="795" spans="1:6" x14ac:dyDescent="0.3">
      <c r="A795">
        <v>792</v>
      </c>
      <c r="B795" t="s">
        <v>220</v>
      </c>
      <c r="C795" s="4">
        <v>0</v>
      </c>
      <c r="D795">
        <v>0</v>
      </c>
      <c r="E795" t="s">
        <v>212</v>
      </c>
      <c r="F795" t="s">
        <v>215</v>
      </c>
    </row>
    <row r="796" spans="1:6" x14ac:dyDescent="0.3">
      <c r="A796">
        <v>793</v>
      </c>
      <c r="B796" t="s">
        <v>220</v>
      </c>
      <c r="C796" s="4">
        <v>0</v>
      </c>
      <c r="D796">
        <v>0</v>
      </c>
      <c r="E796" t="s">
        <v>212</v>
      </c>
      <c r="F796" t="s">
        <v>215</v>
      </c>
    </row>
    <row r="797" spans="1:6" x14ac:dyDescent="0.3">
      <c r="A797">
        <v>794</v>
      </c>
      <c r="B797" t="s">
        <v>220</v>
      </c>
      <c r="C797" s="4">
        <v>0</v>
      </c>
      <c r="D797">
        <v>0</v>
      </c>
      <c r="E797" t="s">
        <v>212</v>
      </c>
      <c r="F797" t="s">
        <v>215</v>
      </c>
    </row>
    <row r="798" spans="1:6" x14ac:dyDescent="0.3">
      <c r="A798">
        <v>795</v>
      </c>
      <c r="B798" t="s">
        <v>220</v>
      </c>
      <c r="C798" s="4">
        <v>0</v>
      </c>
      <c r="D798">
        <v>0</v>
      </c>
      <c r="E798" t="s">
        <v>212</v>
      </c>
      <c r="F798" t="s">
        <v>215</v>
      </c>
    </row>
    <row r="799" spans="1:6" x14ac:dyDescent="0.3">
      <c r="A799">
        <v>796</v>
      </c>
      <c r="B799" t="s">
        <v>220</v>
      </c>
      <c r="C799" s="4">
        <v>0</v>
      </c>
      <c r="D799">
        <v>0</v>
      </c>
      <c r="E799" t="s">
        <v>212</v>
      </c>
      <c r="F799" t="s">
        <v>215</v>
      </c>
    </row>
    <row r="800" spans="1:6" x14ac:dyDescent="0.3">
      <c r="A800">
        <v>797</v>
      </c>
      <c r="B800" t="s">
        <v>220</v>
      </c>
      <c r="C800" s="4">
        <v>0</v>
      </c>
      <c r="D800">
        <v>0</v>
      </c>
      <c r="E800" t="s">
        <v>212</v>
      </c>
      <c r="F800" t="s">
        <v>215</v>
      </c>
    </row>
    <row r="801" spans="1:6" x14ac:dyDescent="0.3">
      <c r="A801">
        <v>798</v>
      </c>
      <c r="B801" t="s">
        <v>220</v>
      </c>
      <c r="C801" s="4">
        <v>0</v>
      </c>
      <c r="D801">
        <v>0</v>
      </c>
      <c r="E801" t="s">
        <v>212</v>
      </c>
      <c r="F801" t="s">
        <v>215</v>
      </c>
    </row>
    <row r="802" spans="1:6" x14ac:dyDescent="0.3">
      <c r="A802">
        <v>799</v>
      </c>
      <c r="B802" t="s">
        <v>220</v>
      </c>
      <c r="C802" s="4">
        <v>0</v>
      </c>
      <c r="D802">
        <v>0</v>
      </c>
      <c r="E802" t="s">
        <v>212</v>
      </c>
      <c r="F802" t="s">
        <v>215</v>
      </c>
    </row>
    <row r="803" spans="1:6" x14ac:dyDescent="0.3">
      <c r="A803">
        <v>800</v>
      </c>
      <c r="B803" t="s">
        <v>220</v>
      </c>
      <c r="C803" s="4">
        <v>0</v>
      </c>
      <c r="D803">
        <v>0</v>
      </c>
      <c r="E803" t="s">
        <v>212</v>
      </c>
      <c r="F803" t="s">
        <v>215</v>
      </c>
    </row>
    <row r="804" spans="1:6" x14ac:dyDescent="0.3">
      <c r="A804">
        <v>801</v>
      </c>
      <c r="B804" t="s">
        <v>220</v>
      </c>
      <c r="C804" s="4">
        <v>0</v>
      </c>
      <c r="D804">
        <v>0</v>
      </c>
      <c r="E804" t="s">
        <v>212</v>
      </c>
      <c r="F804" t="s">
        <v>215</v>
      </c>
    </row>
    <row r="805" spans="1:6" x14ac:dyDescent="0.3">
      <c r="A805">
        <v>802</v>
      </c>
      <c r="B805" t="s">
        <v>220</v>
      </c>
      <c r="C805" s="4">
        <v>0</v>
      </c>
      <c r="D805">
        <v>0</v>
      </c>
      <c r="E805" t="s">
        <v>212</v>
      </c>
      <c r="F805" t="s">
        <v>215</v>
      </c>
    </row>
    <row r="806" spans="1:6" x14ac:dyDescent="0.3">
      <c r="A806">
        <v>803</v>
      </c>
      <c r="B806" t="s">
        <v>220</v>
      </c>
      <c r="C806" s="4">
        <v>0</v>
      </c>
      <c r="D806">
        <v>0</v>
      </c>
      <c r="E806" t="s">
        <v>212</v>
      </c>
      <c r="F806" t="s">
        <v>215</v>
      </c>
    </row>
    <row r="807" spans="1:6" x14ac:dyDescent="0.3">
      <c r="A807">
        <v>804</v>
      </c>
      <c r="B807" t="s">
        <v>220</v>
      </c>
      <c r="C807" s="4">
        <v>0</v>
      </c>
      <c r="D807">
        <v>0</v>
      </c>
      <c r="E807" t="s">
        <v>212</v>
      </c>
      <c r="F807" t="s">
        <v>215</v>
      </c>
    </row>
    <row r="808" spans="1:6" x14ac:dyDescent="0.3">
      <c r="A808">
        <v>805</v>
      </c>
      <c r="B808" t="s">
        <v>220</v>
      </c>
      <c r="C808" s="4">
        <v>0</v>
      </c>
      <c r="D808">
        <v>0</v>
      </c>
      <c r="E808" t="s">
        <v>212</v>
      </c>
      <c r="F808" t="s">
        <v>215</v>
      </c>
    </row>
    <row r="809" spans="1:6" x14ac:dyDescent="0.3">
      <c r="A809">
        <v>806</v>
      </c>
      <c r="B809" t="s">
        <v>220</v>
      </c>
      <c r="C809" s="4">
        <v>0</v>
      </c>
      <c r="D809">
        <v>0</v>
      </c>
      <c r="E809" t="s">
        <v>212</v>
      </c>
      <c r="F809" t="s">
        <v>215</v>
      </c>
    </row>
    <row r="810" spans="1:6" x14ac:dyDescent="0.3">
      <c r="A810">
        <v>807</v>
      </c>
      <c r="B810" t="s">
        <v>220</v>
      </c>
      <c r="C810" s="4">
        <v>0</v>
      </c>
      <c r="D810">
        <v>0</v>
      </c>
      <c r="E810" t="s">
        <v>212</v>
      </c>
      <c r="F810" t="s">
        <v>215</v>
      </c>
    </row>
    <row r="811" spans="1:6" x14ac:dyDescent="0.3">
      <c r="A811">
        <v>808</v>
      </c>
      <c r="B811" t="s">
        <v>220</v>
      </c>
      <c r="C811" s="4">
        <v>0</v>
      </c>
      <c r="D811">
        <v>0</v>
      </c>
      <c r="E811" t="s">
        <v>212</v>
      </c>
      <c r="F811" t="s">
        <v>215</v>
      </c>
    </row>
    <row r="812" spans="1:6" x14ac:dyDescent="0.3">
      <c r="A812">
        <v>809</v>
      </c>
      <c r="B812" t="s">
        <v>220</v>
      </c>
      <c r="C812" s="4">
        <v>0</v>
      </c>
      <c r="D812">
        <v>0</v>
      </c>
      <c r="E812" t="s">
        <v>212</v>
      </c>
      <c r="F812" t="s">
        <v>215</v>
      </c>
    </row>
    <row r="813" spans="1:6" x14ac:dyDescent="0.3">
      <c r="A813">
        <v>810</v>
      </c>
      <c r="B813" t="s">
        <v>220</v>
      </c>
      <c r="C813" s="4">
        <v>0</v>
      </c>
      <c r="D813">
        <v>0</v>
      </c>
      <c r="E813" t="s">
        <v>212</v>
      </c>
      <c r="F813" t="s">
        <v>215</v>
      </c>
    </row>
    <row r="814" spans="1:6" x14ac:dyDescent="0.3">
      <c r="A814">
        <v>811</v>
      </c>
      <c r="B814" t="s">
        <v>220</v>
      </c>
      <c r="C814" s="4">
        <v>0</v>
      </c>
      <c r="D814">
        <v>0</v>
      </c>
      <c r="E814" t="s">
        <v>212</v>
      </c>
      <c r="F814" t="s">
        <v>215</v>
      </c>
    </row>
    <row r="815" spans="1:6" x14ac:dyDescent="0.3">
      <c r="A815">
        <v>812</v>
      </c>
      <c r="B815" t="s">
        <v>220</v>
      </c>
      <c r="C815" s="4">
        <v>0</v>
      </c>
      <c r="D815">
        <v>0</v>
      </c>
      <c r="E815" t="s">
        <v>212</v>
      </c>
      <c r="F815" t="s">
        <v>215</v>
      </c>
    </row>
    <row r="816" spans="1:6" x14ac:dyDescent="0.3">
      <c r="A816">
        <v>813</v>
      </c>
      <c r="B816" t="s">
        <v>220</v>
      </c>
      <c r="C816" s="4">
        <v>0</v>
      </c>
      <c r="D816">
        <v>0</v>
      </c>
      <c r="E816" t="s">
        <v>212</v>
      </c>
      <c r="F816" t="s">
        <v>215</v>
      </c>
    </row>
    <row r="817" spans="1:6" x14ac:dyDescent="0.3">
      <c r="A817">
        <v>814</v>
      </c>
      <c r="B817" t="s">
        <v>220</v>
      </c>
      <c r="C817" s="4">
        <v>0</v>
      </c>
      <c r="D817">
        <v>0</v>
      </c>
      <c r="E817" t="s">
        <v>212</v>
      </c>
      <c r="F817" t="s">
        <v>215</v>
      </c>
    </row>
    <row r="818" spans="1:6" x14ac:dyDescent="0.3">
      <c r="A818">
        <v>815</v>
      </c>
      <c r="B818" t="s">
        <v>220</v>
      </c>
      <c r="C818" s="4">
        <v>0</v>
      </c>
      <c r="D818">
        <v>0</v>
      </c>
      <c r="E818" t="s">
        <v>212</v>
      </c>
      <c r="F818" t="s">
        <v>215</v>
      </c>
    </row>
    <row r="819" spans="1:6" x14ac:dyDescent="0.3">
      <c r="A819">
        <v>816</v>
      </c>
      <c r="B819" t="s">
        <v>220</v>
      </c>
      <c r="C819" s="4">
        <v>0</v>
      </c>
      <c r="D819">
        <v>0</v>
      </c>
      <c r="E819" t="s">
        <v>212</v>
      </c>
      <c r="F819" t="s">
        <v>215</v>
      </c>
    </row>
    <row r="820" spans="1:6" x14ac:dyDescent="0.3">
      <c r="A820">
        <v>817</v>
      </c>
      <c r="B820" t="s">
        <v>220</v>
      </c>
      <c r="C820" s="4">
        <v>0</v>
      </c>
      <c r="D820">
        <v>0</v>
      </c>
      <c r="E820" t="s">
        <v>212</v>
      </c>
      <c r="F820" t="s">
        <v>215</v>
      </c>
    </row>
    <row r="821" spans="1:6" x14ac:dyDescent="0.3">
      <c r="A821">
        <v>818</v>
      </c>
      <c r="B821" t="s">
        <v>220</v>
      </c>
      <c r="C821" s="4">
        <v>0</v>
      </c>
      <c r="D821">
        <v>0</v>
      </c>
      <c r="E821" t="s">
        <v>212</v>
      </c>
      <c r="F821" t="s">
        <v>215</v>
      </c>
    </row>
    <row r="822" spans="1:6" x14ac:dyDescent="0.3">
      <c r="A822">
        <v>819</v>
      </c>
      <c r="B822" t="s">
        <v>220</v>
      </c>
      <c r="C822" s="4">
        <v>0</v>
      </c>
      <c r="D822">
        <v>0</v>
      </c>
      <c r="E822" t="s">
        <v>212</v>
      </c>
      <c r="F822" t="s">
        <v>215</v>
      </c>
    </row>
    <row r="823" spans="1:6" x14ac:dyDescent="0.3">
      <c r="A823">
        <v>820</v>
      </c>
      <c r="B823" t="s">
        <v>220</v>
      </c>
      <c r="C823" s="4">
        <v>0</v>
      </c>
      <c r="D823">
        <v>0</v>
      </c>
      <c r="E823" t="s">
        <v>212</v>
      </c>
      <c r="F823" t="s">
        <v>215</v>
      </c>
    </row>
    <row r="824" spans="1:6" x14ac:dyDescent="0.3">
      <c r="A824">
        <v>821</v>
      </c>
      <c r="B824" t="s">
        <v>220</v>
      </c>
      <c r="C824" s="4">
        <v>0</v>
      </c>
      <c r="D824">
        <v>0</v>
      </c>
      <c r="E824" t="s">
        <v>212</v>
      </c>
      <c r="F824" t="s">
        <v>215</v>
      </c>
    </row>
    <row r="825" spans="1:6" x14ac:dyDescent="0.3">
      <c r="A825">
        <v>822</v>
      </c>
      <c r="B825" t="s">
        <v>220</v>
      </c>
      <c r="C825" s="4">
        <v>0</v>
      </c>
      <c r="D825">
        <v>0</v>
      </c>
      <c r="E825" t="s">
        <v>212</v>
      </c>
      <c r="F825" t="s">
        <v>215</v>
      </c>
    </row>
    <row r="826" spans="1:6" x14ac:dyDescent="0.3">
      <c r="A826">
        <v>823</v>
      </c>
      <c r="B826" t="s">
        <v>220</v>
      </c>
      <c r="C826" s="4">
        <v>0</v>
      </c>
      <c r="D826">
        <v>0</v>
      </c>
      <c r="E826" t="s">
        <v>212</v>
      </c>
      <c r="F826" t="s">
        <v>215</v>
      </c>
    </row>
    <row r="827" spans="1:6" x14ac:dyDescent="0.3">
      <c r="A827">
        <v>824</v>
      </c>
      <c r="B827" t="s">
        <v>220</v>
      </c>
      <c r="C827" s="4">
        <v>0</v>
      </c>
      <c r="D827">
        <v>0</v>
      </c>
      <c r="E827" t="s">
        <v>212</v>
      </c>
      <c r="F827" t="s">
        <v>215</v>
      </c>
    </row>
    <row r="828" spans="1:6" x14ac:dyDescent="0.3">
      <c r="A828">
        <v>825</v>
      </c>
      <c r="B828" t="s">
        <v>220</v>
      </c>
      <c r="C828" s="4">
        <v>0</v>
      </c>
      <c r="D828">
        <v>0</v>
      </c>
      <c r="E828" t="s">
        <v>212</v>
      </c>
      <c r="F828" t="s">
        <v>215</v>
      </c>
    </row>
    <row r="829" spans="1:6" x14ac:dyDescent="0.3">
      <c r="A829">
        <v>826</v>
      </c>
      <c r="B829" t="s">
        <v>220</v>
      </c>
      <c r="C829" s="4">
        <v>0</v>
      </c>
      <c r="D829">
        <v>0</v>
      </c>
      <c r="E829" t="s">
        <v>212</v>
      </c>
      <c r="F829" t="s">
        <v>215</v>
      </c>
    </row>
    <row r="830" spans="1:6" x14ac:dyDescent="0.3">
      <c r="A830">
        <v>827</v>
      </c>
      <c r="B830" t="s">
        <v>220</v>
      </c>
      <c r="C830" s="4">
        <v>0</v>
      </c>
      <c r="D830">
        <v>0</v>
      </c>
      <c r="E830" t="s">
        <v>212</v>
      </c>
      <c r="F830" t="s">
        <v>215</v>
      </c>
    </row>
    <row r="831" spans="1:6" x14ac:dyDescent="0.3">
      <c r="A831">
        <v>828</v>
      </c>
      <c r="B831" t="s">
        <v>220</v>
      </c>
      <c r="C831" s="4">
        <v>0</v>
      </c>
      <c r="D831">
        <v>0</v>
      </c>
      <c r="E831" t="s">
        <v>212</v>
      </c>
      <c r="F831" t="s">
        <v>215</v>
      </c>
    </row>
    <row r="832" spans="1:6" x14ac:dyDescent="0.3">
      <c r="A832">
        <v>829</v>
      </c>
      <c r="B832" t="s">
        <v>220</v>
      </c>
      <c r="C832" s="4">
        <v>0</v>
      </c>
      <c r="D832">
        <v>0</v>
      </c>
      <c r="E832" t="s">
        <v>212</v>
      </c>
      <c r="F832" t="s">
        <v>215</v>
      </c>
    </row>
    <row r="833" spans="1:6" x14ac:dyDescent="0.3">
      <c r="A833">
        <v>830</v>
      </c>
      <c r="B833" t="s">
        <v>220</v>
      </c>
      <c r="C833" s="4">
        <v>0</v>
      </c>
      <c r="D833">
        <v>0</v>
      </c>
      <c r="E833" t="s">
        <v>212</v>
      </c>
      <c r="F833" t="s">
        <v>215</v>
      </c>
    </row>
    <row r="834" spans="1:6" x14ac:dyDescent="0.3">
      <c r="A834">
        <v>831</v>
      </c>
      <c r="B834" t="s">
        <v>220</v>
      </c>
      <c r="C834" s="4">
        <v>0</v>
      </c>
      <c r="D834">
        <v>0</v>
      </c>
      <c r="E834" t="s">
        <v>212</v>
      </c>
      <c r="F834" t="s">
        <v>215</v>
      </c>
    </row>
    <row r="835" spans="1:6" x14ac:dyDescent="0.3">
      <c r="A835">
        <v>832</v>
      </c>
      <c r="B835" t="s">
        <v>220</v>
      </c>
      <c r="C835" s="4">
        <v>0</v>
      </c>
      <c r="D835">
        <v>0</v>
      </c>
      <c r="E835" t="s">
        <v>212</v>
      </c>
      <c r="F835" t="s">
        <v>215</v>
      </c>
    </row>
    <row r="836" spans="1:6" x14ac:dyDescent="0.3">
      <c r="A836">
        <v>833</v>
      </c>
      <c r="B836" t="s">
        <v>220</v>
      </c>
      <c r="C836" s="4">
        <v>0</v>
      </c>
      <c r="D836">
        <v>0</v>
      </c>
      <c r="E836" t="s">
        <v>212</v>
      </c>
      <c r="F836" t="s">
        <v>215</v>
      </c>
    </row>
    <row r="837" spans="1:6" x14ac:dyDescent="0.3">
      <c r="A837">
        <v>834</v>
      </c>
      <c r="B837" t="s">
        <v>220</v>
      </c>
      <c r="C837" s="4">
        <v>0</v>
      </c>
      <c r="D837">
        <v>0</v>
      </c>
      <c r="E837" t="s">
        <v>212</v>
      </c>
      <c r="F837" t="s">
        <v>215</v>
      </c>
    </row>
    <row r="838" spans="1:6" x14ac:dyDescent="0.3">
      <c r="A838">
        <v>835</v>
      </c>
      <c r="B838" t="s">
        <v>220</v>
      </c>
      <c r="C838" s="4">
        <v>0</v>
      </c>
      <c r="D838">
        <v>0</v>
      </c>
      <c r="E838" t="s">
        <v>212</v>
      </c>
      <c r="F838" t="s">
        <v>215</v>
      </c>
    </row>
    <row r="839" spans="1:6" x14ac:dyDescent="0.3">
      <c r="A839">
        <v>836</v>
      </c>
      <c r="B839" t="s">
        <v>220</v>
      </c>
      <c r="C839" s="4">
        <v>0</v>
      </c>
      <c r="D839">
        <v>0</v>
      </c>
      <c r="E839" t="s">
        <v>212</v>
      </c>
      <c r="F839" t="s">
        <v>215</v>
      </c>
    </row>
    <row r="840" spans="1:6" x14ac:dyDescent="0.3">
      <c r="A840">
        <v>837</v>
      </c>
      <c r="B840" t="s">
        <v>220</v>
      </c>
      <c r="C840" s="4">
        <v>0</v>
      </c>
      <c r="D840">
        <v>0</v>
      </c>
      <c r="E840" t="s">
        <v>212</v>
      </c>
      <c r="F840" t="s">
        <v>215</v>
      </c>
    </row>
    <row r="841" spans="1:6" x14ac:dyDescent="0.3">
      <c r="A841">
        <v>838</v>
      </c>
      <c r="B841" t="s">
        <v>220</v>
      </c>
      <c r="C841" s="4">
        <v>0</v>
      </c>
      <c r="D841">
        <v>0</v>
      </c>
      <c r="E841" t="s">
        <v>212</v>
      </c>
      <c r="F841" t="s">
        <v>215</v>
      </c>
    </row>
    <row r="842" spans="1:6" x14ac:dyDescent="0.3">
      <c r="A842">
        <v>839</v>
      </c>
      <c r="B842" t="s">
        <v>220</v>
      </c>
      <c r="C842" s="4">
        <v>0</v>
      </c>
      <c r="D842">
        <v>0</v>
      </c>
      <c r="E842" t="s">
        <v>212</v>
      </c>
      <c r="F842" t="s">
        <v>215</v>
      </c>
    </row>
    <row r="843" spans="1:6" x14ac:dyDescent="0.3">
      <c r="A843">
        <v>840</v>
      </c>
      <c r="B843" t="s">
        <v>220</v>
      </c>
      <c r="C843" s="4">
        <v>0</v>
      </c>
      <c r="D843">
        <v>0</v>
      </c>
      <c r="E843" t="s">
        <v>212</v>
      </c>
      <c r="F843" t="s">
        <v>215</v>
      </c>
    </row>
    <row r="844" spans="1:6" x14ac:dyDescent="0.3">
      <c r="A844">
        <v>841</v>
      </c>
      <c r="B844" t="s">
        <v>220</v>
      </c>
      <c r="C844" s="4">
        <v>0</v>
      </c>
      <c r="D844">
        <v>0</v>
      </c>
      <c r="E844" t="s">
        <v>212</v>
      </c>
      <c r="F844" t="s">
        <v>215</v>
      </c>
    </row>
    <row r="845" spans="1:6" x14ac:dyDescent="0.3">
      <c r="A845">
        <v>842</v>
      </c>
      <c r="B845" t="s">
        <v>220</v>
      </c>
      <c r="C845" s="4">
        <v>0</v>
      </c>
      <c r="D845">
        <v>0</v>
      </c>
      <c r="E845" t="s">
        <v>212</v>
      </c>
      <c r="F845" t="s">
        <v>215</v>
      </c>
    </row>
    <row r="846" spans="1:6" x14ac:dyDescent="0.3">
      <c r="A846">
        <v>843</v>
      </c>
      <c r="B846" t="s">
        <v>220</v>
      </c>
      <c r="C846" s="4">
        <v>0</v>
      </c>
      <c r="D846">
        <v>0</v>
      </c>
      <c r="E846" t="s">
        <v>212</v>
      </c>
      <c r="F846" t="s">
        <v>215</v>
      </c>
    </row>
    <row r="847" spans="1:6" x14ac:dyDescent="0.3">
      <c r="A847">
        <v>844</v>
      </c>
      <c r="B847" t="s">
        <v>220</v>
      </c>
      <c r="C847" s="4">
        <v>0</v>
      </c>
      <c r="D847">
        <v>0</v>
      </c>
      <c r="E847" t="s">
        <v>212</v>
      </c>
      <c r="F847" t="s">
        <v>215</v>
      </c>
    </row>
    <row r="848" spans="1:6" x14ac:dyDescent="0.3">
      <c r="A848">
        <v>845</v>
      </c>
      <c r="B848" t="s">
        <v>220</v>
      </c>
      <c r="C848" s="4">
        <v>0</v>
      </c>
      <c r="D848">
        <v>0</v>
      </c>
      <c r="E848" t="s">
        <v>212</v>
      </c>
      <c r="F848" t="s">
        <v>215</v>
      </c>
    </row>
    <row r="849" spans="1:6" x14ac:dyDescent="0.3">
      <c r="A849">
        <v>846</v>
      </c>
      <c r="B849" t="s">
        <v>220</v>
      </c>
      <c r="C849" s="4">
        <v>0</v>
      </c>
      <c r="D849">
        <v>0</v>
      </c>
      <c r="E849" t="s">
        <v>212</v>
      </c>
      <c r="F849" t="s">
        <v>215</v>
      </c>
    </row>
    <row r="850" spans="1:6" x14ac:dyDescent="0.3">
      <c r="A850">
        <v>847</v>
      </c>
      <c r="B850" t="s">
        <v>220</v>
      </c>
      <c r="C850" s="4">
        <v>0</v>
      </c>
      <c r="D850">
        <v>0</v>
      </c>
      <c r="E850" t="s">
        <v>212</v>
      </c>
      <c r="F850" t="s">
        <v>215</v>
      </c>
    </row>
    <row r="851" spans="1:6" x14ac:dyDescent="0.3">
      <c r="A851">
        <v>848</v>
      </c>
      <c r="B851" t="s">
        <v>220</v>
      </c>
      <c r="C851" s="4">
        <v>0</v>
      </c>
      <c r="D851">
        <v>0</v>
      </c>
      <c r="E851" t="s">
        <v>212</v>
      </c>
      <c r="F851" t="s">
        <v>215</v>
      </c>
    </row>
    <row r="852" spans="1:6" x14ac:dyDescent="0.3">
      <c r="A852">
        <v>849</v>
      </c>
      <c r="B852" t="s">
        <v>220</v>
      </c>
      <c r="C852" s="4">
        <v>0</v>
      </c>
      <c r="D852">
        <v>0</v>
      </c>
      <c r="E852" t="s">
        <v>212</v>
      </c>
      <c r="F852" t="s">
        <v>215</v>
      </c>
    </row>
    <row r="853" spans="1:6" x14ac:dyDescent="0.3">
      <c r="A853">
        <v>850</v>
      </c>
      <c r="B853" t="s">
        <v>220</v>
      </c>
      <c r="C853" s="4">
        <v>0</v>
      </c>
      <c r="D853">
        <v>0</v>
      </c>
      <c r="E853" t="s">
        <v>212</v>
      </c>
      <c r="F853" t="s">
        <v>215</v>
      </c>
    </row>
    <row r="854" spans="1:6" x14ac:dyDescent="0.3">
      <c r="A854">
        <v>851</v>
      </c>
      <c r="B854" t="s">
        <v>220</v>
      </c>
      <c r="C854" s="4">
        <v>0</v>
      </c>
      <c r="D854">
        <v>0</v>
      </c>
      <c r="E854" t="s">
        <v>212</v>
      </c>
      <c r="F854" t="s">
        <v>215</v>
      </c>
    </row>
    <row r="855" spans="1:6" x14ac:dyDescent="0.3">
      <c r="A855">
        <v>852</v>
      </c>
      <c r="B855" t="s">
        <v>220</v>
      </c>
      <c r="C855" s="4">
        <v>0</v>
      </c>
      <c r="D855">
        <v>0</v>
      </c>
      <c r="E855" t="s">
        <v>212</v>
      </c>
      <c r="F855" t="s">
        <v>215</v>
      </c>
    </row>
    <row r="856" spans="1:6" x14ac:dyDescent="0.3">
      <c r="A856">
        <v>853</v>
      </c>
      <c r="B856" t="s">
        <v>220</v>
      </c>
      <c r="C856" s="4">
        <v>0</v>
      </c>
      <c r="D856">
        <v>0</v>
      </c>
      <c r="E856" t="s">
        <v>212</v>
      </c>
      <c r="F856" t="s">
        <v>215</v>
      </c>
    </row>
    <row r="857" spans="1:6" x14ac:dyDescent="0.3">
      <c r="A857">
        <v>854</v>
      </c>
      <c r="B857" t="s">
        <v>220</v>
      </c>
      <c r="C857" s="4">
        <v>0</v>
      </c>
      <c r="D857">
        <v>0</v>
      </c>
      <c r="E857" t="s">
        <v>212</v>
      </c>
      <c r="F857" t="s">
        <v>215</v>
      </c>
    </row>
    <row r="858" spans="1:6" x14ac:dyDescent="0.3">
      <c r="A858">
        <v>855</v>
      </c>
      <c r="B858" t="s">
        <v>220</v>
      </c>
      <c r="C858" s="4">
        <v>0</v>
      </c>
      <c r="D858">
        <v>0</v>
      </c>
      <c r="E858" t="s">
        <v>212</v>
      </c>
      <c r="F858" t="s">
        <v>215</v>
      </c>
    </row>
    <row r="859" spans="1:6" x14ac:dyDescent="0.3">
      <c r="A859">
        <v>856</v>
      </c>
      <c r="B859" t="s">
        <v>220</v>
      </c>
      <c r="C859" s="4">
        <v>0</v>
      </c>
      <c r="D859">
        <v>0</v>
      </c>
      <c r="E859" t="s">
        <v>212</v>
      </c>
      <c r="F859" t="s">
        <v>215</v>
      </c>
    </row>
    <row r="860" spans="1:6" x14ac:dyDescent="0.3">
      <c r="A860">
        <v>857</v>
      </c>
      <c r="B860" t="s">
        <v>220</v>
      </c>
      <c r="C860" s="4">
        <v>0</v>
      </c>
      <c r="D860">
        <v>0</v>
      </c>
      <c r="E860" t="s">
        <v>212</v>
      </c>
      <c r="F860" t="s">
        <v>215</v>
      </c>
    </row>
    <row r="861" spans="1:6" x14ac:dyDescent="0.3">
      <c r="A861">
        <v>858</v>
      </c>
      <c r="B861" t="s">
        <v>220</v>
      </c>
      <c r="C861" s="4">
        <v>0</v>
      </c>
      <c r="D861">
        <v>0</v>
      </c>
      <c r="E861" t="s">
        <v>212</v>
      </c>
      <c r="F861" t="s">
        <v>215</v>
      </c>
    </row>
    <row r="862" spans="1:6" x14ac:dyDescent="0.3">
      <c r="A862">
        <v>859</v>
      </c>
      <c r="B862" t="s">
        <v>220</v>
      </c>
      <c r="C862" s="4">
        <v>0</v>
      </c>
      <c r="D862">
        <v>0</v>
      </c>
      <c r="E862" t="s">
        <v>212</v>
      </c>
      <c r="F862" t="s">
        <v>215</v>
      </c>
    </row>
    <row r="863" spans="1:6" x14ac:dyDescent="0.3">
      <c r="A863">
        <v>860</v>
      </c>
      <c r="B863" t="s">
        <v>220</v>
      </c>
      <c r="C863" s="4">
        <v>0</v>
      </c>
      <c r="D863">
        <v>0</v>
      </c>
      <c r="E863" t="s">
        <v>212</v>
      </c>
      <c r="F863" t="s">
        <v>215</v>
      </c>
    </row>
    <row r="864" spans="1:6" x14ac:dyDescent="0.3">
      <c r="A864">
        <v>861</v>
      </c>
      <c r="B864" t="s">
        <v>220</v>
      </c>
      <c r="C864" s="4">
        <v>0</v>
      </c>
      <c r="D864">
        <v>0</v>
      </c>
      <c r="E864" t="s">
        <v>212</v>
      </c>
      <c r="F864" t="s">
        <v>215</v>
      </c>
    </row>
    <row r="865" spans="1:6" x14ac:dyDescent="0.3">
      <c r="A865">
        <v>862</v>
      </c>
      <c r="B865" t="s">
        <v>220</v>
      </c>
      <c r="C865" s="4">
        <v>0</v>
      </c>
      <c r="D865">
        <v>0</v>
      </c>
      <c r="E865" t="s">
        <v>212</v>
      </c>
      <c r="F865" t="s">
        <v>215</v>
      </c>
    </row>
    <row r="866" spans="1:6" x14ac:dyDescent="0.3">
      <c r="A866">
        <v>863</v>
      </c>
      <c r="B866" t="s">
        <v>220</v>
      </c>
      <c r="C866" s="4">
        <v>0</v>
      </c>
      <c r="D866">
        <v>0</v>
      </c>
      <c r="E866" t="s">
        <v>212</v>
      </c>
      <c r="F866" t="s">
        <v>215</v>
      </c>
    </row>
    <row r="867" spans="1:6" x14ac:dyDescent="0.3">
      <c r="A867">
        <v>864</v>
      </c>
      <c r="B867" t="s">
        <v>220</v>
      </c>
      <c r="C867" s="4">
        <v>0</v>
      </c>
      <c r="D867">
        <v>0</v>
      </c>
      <c r="E867" t="s">
        <v>212</v>
      </c>
      <c r="F867" t="s">
        <v>215</v>
      </c>
    </row>
    <row r="868" spans="1:6" x14ac:dyDescent="0.3">
      <c r="A868">
        <v>865</v>
      </c>
      <c r="B868" t="s">
        <v>220</v>
      </c>
      <c r="C868" s="4">
        <v>0</v>
      </c>
      <c r="D868">
        <v>0</v>
      </c>
      <c r="E868" t="s">
        <v>212</v>
      </c>
      <c r="F868" t="s">
        <v>215</v>
      </c>
    </row>
    <row r="869" spans="1:6" x14ac:dyDescent="0.3">
      <c r="A869">
        <v>866</v>
      </c>
      <c r="B869" t="s">
        <v>220</v>
      </c>
      <c r="C869" s="4">
        <v>0</v>
      </c>
      <c r="D869">
        <v>0</v>
      </c>
      <c r="E869" t="s">
        <v>212</v>
      </c>
      <c r="F869" t="s">
        <v>215</v>
      </c>
    </row>
    <row r="870" spans="1:6" x14ac:dyDescent="0.3">
      <c r="A870">
        <v>867</v>
      </c>
      <c r="B870" t="s">
        <v>220</v>
      </c>
      <c r="C870" s="4">
        <v>0</v>
      </c>
      <c r="D870">
        <v>0</v>
      </c>
      <c r="E870" t="s">
        <v>212</v>
      </c>
      <c r="F870" t="s">
        <v>215</v>
      </c>
    </row>
    <row r="871" spans="1:6" x14ac:dyDescent="0.3">
      <c r="A871">
        <v>868</v>
      </c>
      <c r="B871" t="s">
        <v>220</v>
      </c>
      <c r="C871" s="4">
        <v>0</v>
      </c>
      <c r="D871">
        <v>0</v>
      </c>
      <c r="E871" t="s">
        <v>212</v>
      </c>
      <c r="F871" t="s">
        <v>215</v>
      </c>
    </row>
    <row r="872" spans="1:6" x14ac:dyDescent="0.3">
      <c r="A872">
        <v>869</v>
      </c>
      <c r="B872" t="s">
        <v>220</v>
      </c>
      <c r="C872" s="4">
        <v>0</v>
      </c>
      <c r="D872">
        <v>0</v>
      </c>
      <c r="E872" t="s">
        <v>212</v>
      </c>
      <c r="F872" t="s">
        <v>215</v>
      </c>
    </row>
    <row r="873" spans="1:6" x14ac:dyDescent="0.3">
      <c r="A873">
        <v>870</v>
      </c>
      <c r="B873" t="s">
        <v>220</v>
      </c>
      <c r="C873" s="4">
        <v>0</v>
      </c>
      <c r="D873">
        <v>0</v>
      </c>
      <c r="E873" t="s">
        <v>212</v>
      </c>
      <c r="F873" t="s">
        <v>215</v>
      </c>
    </row>
    <row r="874" spans="1:6" x14ac:dyDescent="0.3">
      <c r="A874">
        <v>871</v>
      </c>
      <c r="B874" t="s">
        <v>220</v>
      </c>
      <c r="C874" s="4">
        <v>0</v>
      </c>
      <c r="D874">
        <v>0</v>
      </c>
      <c r="E874" t="s">
        <v>212</v>
      </c>
      <c r="F874" t="s">
        <v>215</v>
      </c>
    </row>
    <row r="875" spans="1:6" x14ac:dyDescent="0.3">
      <c r="A875">
        <v>872</v>
      </c>
      <c r="B875" t="s">
        <v>220</v>
      </c>
      <c r="C875" s="4">
        <v>0</v>
      </c>
      <c r="D875">
        <v>0</v>
      </c>
      <c r="E875" t="s">
        <v>212</v>
      </c>
      <c r="F875" t="s">
        <v>215</v>
      </c>
    </row>
    <row r="876" spans="1:6" x14ac:dyDescent="0.3">
      <c r="A876">
        <v>873</v>
      </c>
      <c r="B876" t="s">
        <v>220</v>
      </c>
      <c r="C876" s="4">
        <v>0</v>
      </c>
      <c r="D876">
        <v>0</v>
      </c>
      <c r="E876" t="s">
        <v>212</v>
      </c>
      <c r="F876" t="s">
        <v>215</v>
      </c>
    </row>
    <row r="877" spans="1:6" x14ac:dyDescent="0.3">
      <c r="A877">
        <v>874</v>
      </c>
      <c r="B877" t="s">
        <v>220</v>
      </c>
      <c r="C877" s="4">
        <v>0</v>
      </c>
      <c r="D877">
        <v>0</v>
      </c>
      <c r="E877" t="s">
        <v>212</v>
      </c>
      <c r="F877" t="s">
        <v>215</v>
      </c>
    </row>
    <row r="878" spans="1:6" x14ac:dyDescent="0.3">
      <c r="A878">
        <v>875</v>
      </c>
      <c r="B878" t="s">
        <v>220</v>
      </c>
      <c r="C878" s="4">
        <v>0</v>
      </c>
      <c r="D878">
        <v>0</v>
      </c>
      <c r="E878" t="s">
        <v>212</v>
      </c>
      <c r="F878" t="s">
        <v>215</v>
      </c>
    </row>
    <row r="879" spans="1:6" x14ac:dyDescent="0.3">
      <c r="A879">
        <v>876</v>
      </c>
      <c r="B879" t="s">
        <v>220</v>
      </c>
      <c r="C879" s="4">
        <v>0</v>
      </c>
      <c r="D879">
        <v>0</v>
      </c>
      <c r="E879" t="s">
        <v>212</v>
      </c>
      <c r="F879" t="s">
        <v>215</v>
      </c>
    </row>
    <row r="880" spans="1:6" x14ac:dyDescent="0.3">
      <c r="A880">
        <v>877</v>
      </c>
      <c r="B880" t="s">
        <v>220</v>
      </c>
      <c r="C880" s="4">
        <v>0</v>
      </c>
      <c r="D880">
        <v>0</v>
      </c>
      <c r="E880" t="s">
        <v>212</v>
      </c>
      <c r="F880" t="s">
        <v>215</v>
      </c>
    </row>
    <row r="881" spans="1:6" x14ac:dyDescent="0.3">
      <c r="A881">
        <v>878</v>
      </c>
      <c r="B881" t="s">
        <v>220</v>
      </c>
      <c r="C881" s="4">
        <v>0</v>
      </c>
      <c r="D881">
        <v>0</v>
      </c>
      <c r="E881" t="s">
        <v>212</v>
      </c>
      <c r="F881" t="s">
        <v>215</v>
      </c>
    </row>
    <row r="882" spans="1:6" x14ac:dyDescent="0.3">
      <c r="A882">
        <v>879</v>
      </c>
      <c r="B882" t="s">
        <v>220</v>
      </c>
      <c r="C882" s="4">
        <v>0</v>
      </c>
      <c r="D882">
        <v>0</v>
      </c>
      <c r="E882" t="s">
        <v>212</v>
      </c>
      <c r="F882" t="s">
        <v>215</v>
      </c>
    </row>
    <row r="883" spans="1:6" x14ac:dyDescent="0.3">
      <c r="A883">
        <v>880</v>
      </c>
      <c r="B883" t="s">
        <v>220</v>
      </c>
      <c r="C883" s="4">
        <v>0</v>
      </c>
      <c r="D883">
        <v>0</v>
      </c>
      <c r="E883" t="s">
        <v>212</v>
      </c>
      <c r="F883" t="s">
        <v>215</v>
      </c>
    </row>
    <row r="884" spans="1:6" x14ac:dyDescent="0.3">
      <c r="A884">
        <v>881</v>
      </c>
      <c r="B884" t="s">
        <v>220</v>
      </c>
      <c r="C884" s="4">
        <v>0</v>
      </c>
      <c r="D884">
        <v>0</v>
      </c>
      <c r="E884" t="s">
        <v>212</v>
      </c>
      <c r="F884" t="s">
        <v>215</v>
      </c>
    </row>
    <row r="885" spans="1:6" x14ac:dyDescent="0.3">
      <c r="A885">
        <v>882</v>
      </c>
      <c r="B885" t="s">
        <v>220</v>
      </c>
      <c r="C885" s="4">
        <v>0</v>
      </c>
      <c r="D885">
        <v>0</v>
      </c>
      <c r="E885" t="s">
        <v>212</v>
      </c>
      <c r="F885" t="s">
        <v>215</v>
      </c>
    </row>
    <row r="886" spans="1:6" x14ac:dyDescent="0.3">
      <c r="A886">
        <v>883</v>
      </c>
      <c r="B886" t="s">
        <v>220</v>
      </c>
      <c r="C886" s="4">
        <v>0</v>
      </c>
      <c r="D886">
        <v>0</v>
      </c>
      <c r="E886" t="s">
        <v>212</v>
      </c>
      <c r="F886" t="s">
        <v>215</v>
      </c>
    </row>
    <row r="887" spans="1:6" x14ac:dyDescent="0.3">
      <c r="A887">
        <v>884</v>
      </c>
      <c r="B887" t="s">
        <v>220</v>
      </c>
      <c r="C887" s="4">
        <v>0</v>
      </c>
      <c r="D887">
        <v>0</v>
      </c>
      <c r="E887" t="s">
        <v>212</v>
      </c>
      <c r="F887" t="s">
        <v>215</v>
      </c>
    </row>
    <row r="888" spans="1:6" x14ac:dyDescent="0.3">
      <c r="A888">
        <v>885</v>
      </c>
      <c r="B888" t="s">
        <v>220</v>
      </c>
      <c r="C888" s="4">
        <v>0</v>
      </c>
      <c r="D888">
        <v>0</v>
      </c>
      <c r="E888" t="s">
        <v>212</v>
      </c>
      <c r="F888" t="s">
        <v>215</v>
      </c>
    </row>
    <row r="889" spans="1:6" x14ac:dyDescent="0.3">
      <c r="A889">
        <v>886</v>
      </c>
      <c r="B889" t="s">
        <v>220</v>
      </c>
      <c r="C889" s="4">
        <v>0</v>
      </c>
      <c r="D889">
        <v>0</v>
      </c>
      <c r="E889" t="s">
        <v>212</v>
      </c>
      <c r="F889" t="s">
        <v>215</v>
      </c>
    </row>
    <row r="890" spans="1:6" x14ac:dyDescent="0.3">
      <c r="A890">
        <v>887</v>
      </c>
      <c r="B890" t="s">
        <v>220</v>
      </c>
      <c r="C890" s="4">
        <v>0</v>
      </c>
      <c r="D890">
        <v>0</v>
      </c>
      <c r="E890" t="s">
        <v>212</v>
      </c>
      <c r="F890" t="s">
        <v>215</v>
      </c>
    </row>
    <row r="891" spans="1:6" x14ac:dyDescent="0.3">
      <c r="A891">
        <v>888</v>
      </c>
      <c r="B891" t="s">
        <v>220</v>
      </c>
      <c r="C891" s="4">
        <v>0</v>
      </c>
      <c r="D891">
        <v>0</v>
      </c>
      <c r="E891" t="s">
        <v>212</v>
      </c>
      <c r="F891" t="s">
        <v>215</v>
      </c>
    </row>
    <row r="892" spans="1:6" x14ac:dyDescent="0.3">
      <c r="A892">
        <v>889</v>
      </c>
      <c r="B892" t="s">
        <v>220</v>
      </c>
      <c r="C892" s="4">
        <v>0</v>
      </c>
      <c r="D892">
        <v>0</v>
      </c>
      <c r="E892" t="s">
        <v>212</v>
      </c>
      <c r="F892" t="s">
        <v>215</v>
      </c>
    </row>
    <row r="893" spans="1:6" x14ac:dyDescent="0.3">
      <c r="A893">
        <v>890</v>
      </c>
      <c r="B893" t="s">
        <v>220</v>
      </c>
      <c r="C893" s="4">
        <v>0</v>
      </c>
      <c r="D893">
        <v>0</v>
      </c>
      <c r="E893" t="s">
        <v>212</v>
      </c>
      <c r="F893" t="s">
        <v>215</v>
      </c>
    </row>
    <row r="894" spans="1:6" x14ac:dyDescent="0.3">
      <c r="A894">
        <v>891</v>
      </c>
      <c r="B894" t="s">
        <v>220</v>
      </c>
      <c r="C894" s="4">
        <v>0</v>
      </c>
      <c r="D894">
        <v>0</v>
      </c>
      <c r="E894" t="s">
        <v>212</v>
      </c>
      <c r="F894" t="s">
        <v>215</v>
      </c>
    </row>
    <row r="895" spans="1:6" x14ac:dyDescent="0.3">
      <c r="A895">
        <v>892</v>
      </c>
      <c r="B895" t="s">
        <v>220</v>
      </c>
      <c r="C895" s="4">
        <v>0</v>
      </c>
      <c r="D895">
        <v>0</v>
      </c>
      <c r="E895" t="s">
        <v>212</v>
      </c>
      <c r="F895" t="s">
        <v>215</v>
      </c>
    </row>
    <row r="896" spans="1:6" x14ac:dyDescent="0.3">
      <c r="A896">
        <v>893</v>
      </c>
      <c r="B896" t="s">
        <v>220</v>
      </c>
      <c r="C896" s="4">
        <v>0</v>
      </c>
      <c r="D896">
        <v>0</v>
      </c>
      <c r="E896" t="s">
        <v>212</v>
      </c>
      <c r="F896" t="s">
        <v>215</v>
      </c>
    </row>
    <row r="897" spans="1:6" x14ac:dyDescent="0.3">
      <c r="A897">
        <v>894</v>
      </c>
      <c r="B897" t="s">
        <v>220</v>
      </c>
      <c r="C897" s="4">
        <v>0</v>
      </c>
      <c r="D897">
        <v>0</v>
      </c>
      <c r="E897" t="s">
        <v>212</v>
      </c>
      <c r="F897" t="s">
        <v>215</v>
      </c>
    </row>
    <row r="898" spans="1:6" x14ac:dyDescent="0.3">
      <c r="A898">
        <v>895</v>
      </c>
      <c r="B898" t="s">
        <v>220</v>
      </c>
      <c r="C898" s="4">
        <v>0</v>
      </c>
      <c r="D898">
        <v>0</v>
      </c>
      <c r="E898" t="s">
        <v>212</v>
      </c>
      <c r="F898" t="s">
        <v>215</v>
      </c>
    </row>
    <row r="899" spans="1:6" x14ac:dyDescent="0.3">
      <c r="A899">
        <v>896</v>
      </c>
      <c r="B899" t="s">
        <v>220</v>
      </c>
      <c r="C899" s="4">
        <v>0</v>
      </c>
      <c r="D899">
        <v>0</v>
      </c>
      <c r="E899" t="s">
        <v>212</v>
      </c>
      <c r="F899" t="s">
        <v>215</v>
      </c>
    </row>
    <row r="900" spans="1:6" x14ac:dyDescent="0.3">
      <c r="A900">
        <v>897</v>
      </c>
      <c r="B900" t="s">
        <v>220</v>
      </c>
      <c r="C900" s="4">
        <v>0</v>
      </c>
      <c r="D900">
        <v>0</v>
      </c>
      <c r="E900" t="s">
        <v>212</v>
      </c>
      <c r="F900" t="s">
        <v>215</v>
      </c>
    </row>
    <row r="901" spans="1:6" x14ac:dyDescent="0.3">
      <c r="A901">
        <v>898</v>
      </c>
      <c r="B901" t="s">
        <v>220</v>
      </c>
      <c r="C901" s="4">
        <v>0</v>
      </c>
      <c r="D901">
        <v>0</v>
      </c>
      <c r="E901" t="s">
        <v>212</v>
      </c>
      <c r="F901" t="s">
        <v>215</v>
      </c>
    </row>
    <row r="902" spans="1:6" x14ac:dyDescent="0.3">
      <c r="A902">
        <v>899</v>
      </c>
      <c r="B902" t="s">
        <v>220</v>
      </c>
      <c r="C902" s="4">
        <v>0</v>
      </c>
      <c r="D902">
        <v>0</v>
      </c>
      <c r="E902" t="s">
        <v>212</v>
      </c>
      <c r="F902" t="s">
        <v>215</v>
      </c>
    </row>
    <row r="903" spans="1:6" x14ac:dyDescent="0.3">
      <c r="A903">
        <v>900</v>
      </c>
      <c r="B903" t="s">
        <v>220</v>
      </c>
      <c r="C903" s="4">
        <v>0</v>
      </c>
      <c r="D903">
        <v>0</v>
      </c>
      <c r="E903" t="s">
        <v>212</v>
      </c>
      <c r="F903" t="s">
        <v>215</v>
      </c>
    </row>
    <row r="904" spans="1:6" x14ac:dyDescent="0.3">
      <c r="A904">
        <v>901</v>
      </c>
      <c r="B904" t="s">
        <v>220</v>
      </c>
      <c r="C904" s="4">
        <v>0</v>
      </c>
      <c r="D904">
        <v>0</v>
      </c>
      <c r="E904" t="s">
        <v>212</v>
      </c>
      <c r="F904" t="s">
        <v>215</v>
      </c>
    </row>
    <row r="905" spans="1:6" x14ac:dyDescent="0.3">
      <c r="A905">
        <v>902</v>
      </c>
      <c r="B905" t="s">
        <v>220</v>
      </c>
      <c r="C905" s="4">
        <v>0</v>
      </c>
      <c r="D905">
        <v>0</v>
      </c>
      <c r="E905" t="s">
        <v>212</v>
      </c>
      <c r="F905" t="s">
        <v>215</v>
      </c>
    </row>
    <row r="906" spans="1:6" x14ac:dyDescent="0.3">
      <c r="A906">
        <v>903</v>
      </c>
      <c r="B906" t="s">
        <v>220</v>
      </c>
      <c r="C906" s="4">
        <v>0</v>
      </c>
      <c r="D906">
        <v>0</v>
      </c>
      <c r="E906" t="s">
        <v>212</v>
      </c>
      <c r="F906" t="s">
        <v>215</v>
      </c>
    </row>
    <row r="907" spans="1:6" x14ac:dyDescent="0.3">
      <c r="A907">
        <v>904</v>
      </c>
      <c r="B907" t="s">
        <v>220</v>
      </c>
      <c r="C907" s="4">
        <v>0</v>
      </c>
      <c r="D907">
        <v>0</v>
      </c>
      <c r="E907" t="s">
        <v>212</v>
      </c>
      <c r="F907" t="s">
        <v>215</v>
      </c>
    </row>
    <row r="908" spans="1:6" x14ac:dyDescent="0.3">
      <c r="A908">
        <v>905</v>
      </c>
      <c r="B908" t="s">
        <v>220</v>
      </c>
      <c r="C908" s="4">
        <v>0</v>
      </c>
      <c r="D908">
        <v>0</v>
      </c>
      <c r="E908" t="s">
        <v>212</v>
      </c>
      <c r="F908" t="s">
        <v>215</v>
      </c>
    </row>
    <row r="909" spans="1:6" x14ac:dyDescent="0.3">
      <c r="A909">
        <v>906</v>
      </c>
      <c r="B909" t="s">
        <v>220</v>
      </c>
      <c r="C909" s="4">
        <v>0</v>
      </c>
      <c r="D909">
        <v>0</v>
      </c>
      <c r="E909" t="s">
        <v>212</v>
      </c>
      <c r="F909" t="s">
        <v>215</v>
      </c>
    </row>
    <row r="910" spans="1:6" x14ac:dyDescent="0.3">
      <c r="A910">
        <v>907</v>
      </c>
      <c r="B910" t="s">
        <v>220</v>
      </c>
      <c r="C910" s="4">
        <v>0</v>
      </c>
      <c r="D910">
        <v>0</v>
      </c>
      <c r="E910" t="s">
        <v>212</v>
      </c>
      <c r="F910" t="s">
        <v>215</v>
      </c>
    </row>
    <row r="911" spans="1:6" x14ac:dyDescent="0.3">
      <c r="A911">
        <v>908</v>
      </c>
      <c r="B911" t="s">
        <v>220</v>
      </c>
      <c r="C911" s="4">
        <v>0</v>
      </c>
      <c r="D911">
        <v>0</v>
      </c>
      <c r="E911" t="s">
        <v>212</v>
      </c>
      <c r="F911" t="s">
        <v>215</v>
      </c>
    </row>
    <row r="912" spans="1:6" x14ac:dyDescent="0.3">
      <c r="A912">
        <v>909</v>
      </c>
      <c r="B912" t="s">
        <v>220</v>
      </c>
      <c r="C912" s="4">
        <v>0</v>
      </c>
      <c r="D912">
        <v>0</v>
      </c>
      <c r="E912" t="s">
        <v>212</v>
      </c>
      <c r="F912" t="s">
        <v>215</v>
      </c>
    </row>
    <row r="913" spans="1:6" x14ac:dyDescent="0.3">
      <c r="A913">
        <v>910</v>
      </c>
      <c r="B913" t="s">
        <v>220</v>
      </c>
      <c r="C913" s="4">
        <v>0</v>
      </c>
      <c r="D913">
        <v>0</v>
      </c>
      <c r="E913" t="s">
        <v>212</v>
      </c>
      <c r="F913" t="s">
        <v>215</v>
      </c>
    </row>
    <row r="914" spans="1:6" x14ac:dyDescent="0.3">
      <c r="A914">
        <v>911</v>
      </c>
      <c r="B914" t="s">
        <v>220</v>
      </c>
      <c r="C914" s="4">
        <v>0</v>
      </c>
      <c r="D914">
        <v>0</v>
      </c>
      <c r="E914" t="s">
        <v>212</v>
      </c>
      <c r="F914" t="s">
        <v>215</v>
      </c>
    </row>
    <row r="915" spans="1:6" x14ac:dyDescent="0.3">
      <c r="A915">
        <v>912</v>
      </c>
      <c r="B915" t="s">
        <v>220</v>
      </c>
      <c r="C915" s="4">
        <v>0</v>
      </c>
      <c r="D915">
        <v>0</v>
      </c>
      <c r="E915" t="s">
        <v>212</v>
      </c>
      <c r="F915" t="s">
        <v>215</v>
      </c>
    </row>
    <row r="916" spans="1:6" x14ac:dyDescent="0.3">
      <c r="A916">
        <v>913</v>
      </c>
      <c r="B916" t="s">
        <v>220</v>
      </c>
      <c r="C916" s="4">
        <v>0</v>
      </c>
      <c r="D916">
        <v>0</v>
      </c>
      <c r="E916" t="s">
        <v>212</v>
      </c>
      <c r="F916" t="s">
        <v>215</v>
      </c>
    </row>
    <row r="917" spans="1:6" x14ac:dyDescent="0.3">
      <c r="A917">
        <v>914</v>
      </c>
      <c r="B917" t="s">
        <v>220</v>
      </c>
      <c r="C917" s="4">
        <v>0</v>
      </c>
      <c r="D917">
        <v>0</v>
      </c>
      <c r="E917" t="s">
        <v>212</v>
      </c>
      <c r="F917" t="s">
        <v>215</v>
      </c>
    </row>
    <row r="918" spans="1:6" x14ac:dyDescent="0.3">
      <c r="A918">
        <v>915</v>
      </c>
      <c r="B918" t="s">
        <v>220</v>
      </c>
      <c r="C918" s="4">
        <v>0</v>
      </c>
      <c r="D918">
        <v>0</v>
      </c>
      <c r="E918" t="s">
        <v>212</v>
      </c>
      <c r="F918" t="s">
        <v>215</v>
      </c>
    </row>
    <row r="919" spans="1:6" x14ac:dyDescent="0.3">
      <c r="A919">
        <v>916</v>
      </c>
      <c r="B919" t="s">
        <v>220</v>
      </c>
      <c r="C919" s="4">
        <v>0</v>
      </c>
      <c r="D919">
        <v>0</v>
      </c>
      <c r="E919" t="s">
        <v>212</v>
      </c>
      <c r="F919" t="s">
        <v>215</v>
      </c>
    </row>
    <row r="920" spans="1:6" x14ac:dyDescent="0.3">
      <c r="A920">
        <v>917</v>
      </c>
      <c r="B920" t="s">
        <v>220</v>
      </c>
      <c r="C920" s="4">
        <v>0</v>
      </c>
      <c r="D920">
        <v>0</v>
      </c>
      <c r="E920" t="s">
        <v>212</v>
      </c>
      <c r="F920" t="s">
        <v>215</v>
      </c>
    </row>
    <row r="921" spans="1:6" x14ac:dyDescent="0.3">
      <c r="A921">
        <v>918</v>
      </c>
      <c r="B921" t="s">
        <v>220</v>
      </c>
      <c r="C921" s="4">
        <v>0</v>
      </c>
      <c r="D921">
        <v>0</v>
      </c>
      <c r="E921" t="s">
        <v>212</v>
      </c>
      <c r="F921" t="s">
        <v>215</v>
      </c>
    </row>
    <row r="922" spans="1:6" x14ac:dyDescent="0.3">
      <c r="A922">
        <v>919</v>
      </c>
      <c r="B922" t="s">
        <v>220</v>
      </c>
      <c r="C922" s="4">
        <v>0</v>
      </c>
      <c r="D922">
        <v>0</v>
      </c>
      <c r="E922" t="s">
        <v>212</v>
      </c>
      <c r="F922" t="s">
        <v>215</v>
      </c>
    </row>
    <row r="923" spans="1:6" x14ac:dyDescent="0.3">
      <c r="A923">
        <v>920</v>
      </c>
      <c r="B923" t="s">
        <v>220</v>
      </c>
      <c r="C923" s="4">
        <v>0</v>
      </c>
      <c r="D923">
        <v>0</v>
      </c>
      <c r="E923" t="s">
        <v>212</v>
      </c>
      <c r="F923" t="s">
        <v>215</v>
      </c>
    </row>
    <row r="924" spans="1:6" x14ac:dyDescent="0.3">
      <c r="A924">
        <v>921</v>
      </c>
      <c r="B924" t="s">
        <v>220</v>
      </c>
      <c r="C924" s="4">
        <v>0</v>
      </c>
      <c r="D924">
        <v>0</v>
      </c>
      <c r="E924" t="s">
        <v>212</v>
      </c>
      <c r="F924" t="s">
        <v>215</v>
      </c>
    </row>
    <row r="925" spans="1:6" x14ac:dyDescent="0.3">
      <c r="A925">
        <v>922</v>
      </c>
      <c r="B925" t="s">
        <v>220</v>
      </c>
      <c r="C925" s="4">
        <v>0</v>
      </c>
      <c r="D925">
        <v>0</v>
      </c>
      <c r="E925" t="s">
        <v>212</v>
      </c>
      <c r="F925" t="s">
        <v>215</v>
      </c>
    </row>
    <row r="926" spans="1:6" x14ac:dyDescent="0.3">
      <c r="A926">
        <v>923</v>
      </c>
      <c r="B926" t="s">
        <v>220</v>
      </c>
      <c r="C926" s="4">
        <v>0</v>
      </c>
      <c r="D926">
        <v>0</v>
      </c>
      <c r="E926" t="s">
        <v>212</v>
      </c>
      <c r="F926" t="s">
        <v>215</v>
      </c>
    </row>
    <row r="927" spans="1:6" x14ac:dyDescent="0.3">
      <c r="A927">
        <v>924</v>
      </c>
      <c r="B927" t="s">
        <v>220</v>
      </c>
      <c r="C927" s="4">
        <v>0</v>
      </c>
      <c r="D927">
        <v>0</v>
      </c>
      <c r="E927" t="s">
        <v>212</v>
      </c>
      <c r="F927" t="s">
        <v>215</v>
      </c>
    </row>
    <row r="928" spans="1:6" x14ac:dyDescent="0.3">
      <c r="A928">
        <v>925</v>
      </c>
      <c r="B928" t="s">
        <v>220</v>
      </c>
      <c r="C928" s="4">
        <v>0</v>
      </c>
      <c r="D928">
        <v>0</v>
      </c>
      <c r="E928" t="s">
        <v>212</v>
      </c>
      <c r="F928" t="s">
        <v>215</v>
      </c>
    </row>
    <row r="929" spans="1:6" x14ac:dyDescent="0.3">
      <c r="A929">
        <v>926</v>
      </c>
      <c r="B929" t="s">
        <v>220</v>
      </c>
      <c r="C929" s="4">
        <v>0</v>
      </c>
      <c r="D929">
        <v>0</v>
      </c>
      <c r="E929" t="s">
        <v>212</v>
      </c>
      <c r="F929" t="s">
        <v>215</v>
      </c>
    </row>
    <row r="930" spans="1:6" x14ac:dyDescent="0.3">
      <c r="A930">
        <v>927</v>
      </c>
      <c r="B930" t="s">
        <v>220</v>
      </c>
      <c r="C930" s="4">
        <v>0</v>
      </c>
      <c r="D930">
        <v>0</v>
      </c>
      <c r="E930" t="s">
        <v>212</v>
      </c>
      <c r="F930" t="s">
        <v>215</v>
      </c>
    </row>
    <row r="931" spans="1:6" x14ac:dyDescent="0.3">
      <c r="A931">
        <v>928</v>
      </c>
      <c r="B931" t="s">
        <v>220</v>
      </c>
      <c r="C931" s="4">
        <v>0</v>
      </c>
      <c r="D931">
        <v>0</v>
      </c>
      <c r="E931" t="s">
        <v>212</v>
      </c>
      <c r="F931" t="s">
        <v>215</v>
      </c>
    </row>
    <row r="932" spans="1:6" x14ac:dyDescent="0.3">
      <c r="A932">
        <v>929</v>
      </c>
      <c r="B932" t="s">
        <v>220</v>
      </c>
      <c r="C932" s="4">
        <v>0</v>
      </c>
      <c r="D932">
        <v>0</v>
      </c>
      <c r="E932" t="s">
        <v>212</v>
      </c>
      <c r="F932" t="s">
        <v>215</v>
      </c>
    </row>
    <row r="933" spans="1:6" x14ac:dyDescent="0.3">
      <c r="A933">
        <v>930</v>
      </c>
      <c r="B933" t="s">
        <v>220</v>
      </c>
      <c r="C933" s="4">
        <v>0</v>
      </c>
      <c r="D933">
        <v>0</v>
      </c>
      <c r="E933" t="s">
        <v>212</v>
      </c>
      <c r="F933" t="s">
        <v>215</v>
      </c>
    </row>
    <row r="934" spans="1:6" x14ac:dyDescent="0.3">
      <c r="A934">
        <v>931</v>
      </c>
      <c r="B934" t="s">
        <v>220</v>
      </c>
      <c r="C934" s="4">
        <v>0</v>
      </c>
      <c r="D934">
        <v>0</v>
      </c>
      <c r="E934" t="s">
        <v>212</v>
      </c>
      <c r="F934" t="s">
        <v>215</v>
      </c>
    </row>
    <row r="935" spans="1:6" x14ac:dyDescent="0.3">
      <c r="A935">
        <v>932</v>
      </c>
      <c r="B935" t="s">
        <v>220</v>
      </c>
      <c r="C935" s="4">
        <v>0</v>
      </c>
      <c r="D935">
        <v>0</v>
      </c>
      <c r="E935" t="s">
        <v>212</v>
      </c>
      <c r="F935" t="s">
        <v>215</v>
      </c>
    </row>
    <row r="936" spans="1:6" x14ac:dyDescent="0.3">
      <c r="A936">
        <v>933</v>
      </c>
      <c r="B936" t="s">
        <v>220</v>
      </c>
      <c r="C936" s="4">
        <v>0</v>
      </c>
      <c r="D936">
        <v>0</v>
      </c>
      <c r="E936" t="s">
        <v>212</v>
      </c>
      <c r="F936" t="s">
        <v>215</v>
      </c>
    </row>
    <row r="937" spans="1:6" x14ac:dyDescent="0.3">
      <c r="A937">
        <v>934</v>
      </c>
      <c r="B937" t="s">
        <v>220</v>
      </c>
      <c r="C937" s="4">
        <v>0</v>
      </c>
      <c r="D937">
        <v>0</v>
      </c>
      <c r="E937" t="s">
        <v>212</v>
      </c>
      <c r="F937" t="s">
        <v>215</v>
      </c>
    </row>
    <row r="938" spans="1:6" x14ac:dyDescent="0.3">
      <c r="A938">
        <v>935</v>
      </c>
      <c r="B938" t="s">
        <v>220</v>
      </c>
      <c r="C938" s="4">
        <v>0</v>
      </c>
      <c r="D938">
        <v>0</v>
      </c>
      <c r="E938" t="s">
        <v>212</v>
      </c>
      <c r="F938" t="s">
        <v>215</v>
      </c>
    </row>
    <row r="939" spans="1:6" x14ac:dyDescent="0.3">
      <c r="A939">
        <v>936</v>
      </c>
      <c r="B939" t="s">
        <v>220</v>
      </c>
      <c r="C939" s="4">
        <v>0</v>
      </c>
      <c r="D939">
        <v>0</v>
      </c>
      <c r="E939" t="s">
        <v>212</v>
      </c>
      <c r="F939" t="s">
        <v>215</v>
      </c>
    </row>
    <row r="940" spans="1:6" x14ac:dyDescent="0.3">
      <c r="A940">
        <v>937</v>
      </c>
      <c r="B940" t="s">
        <v>220</v>
      </c>
      <c r="C940" s="4">
        <v>0</v>
      </c>
      <c r="D940">
        <v>0</v>
      </c>
      <c r="E940" t="s">
        <v>212</v>
      </c>
      <c r="F940" t="s">
        <v>215</v>
      </c>
    </row>
    <row r="941" spans="1:6" x14ac:dyDescent="0.3">
      <c r="A941">
        <v>938</v>
      </c>
      <c r="B941" t="s">
        <v>220</v>
      </c>
      <c r="C941" s="4">
        <v>0</v>
      </c>
      <c r="D941">
        <v>0</v>
      </c>
      <c r="E941" t="s">
        <v>212</v>
      </c>
      <c r="F941" t="s">
        <v>215</v>
      </c>
    </row>
    <row r="942" spans="1:6" x14ac:dyDescent="0.3">
      <c r="A942">
        <v>939</v>
      </c>
      <c r="B942" t="s">
        <v>220</v>
      </c>
      <c r="C942" s="4">
        <v>0</v>
      </c>
      <c r="D942">
        <v>0</v>
      </c>
      <c r="E942" t="s">
        <v>212</v>
      </c>
      <c r="F942" t="s">
        <v>215</v>
      </c>
    </row>
    <row r="943" spans="1:6" x14ac:dyDescent="0.3">
      <c r="A943">
        <v>940</v>
      </c>
      <c r="B943" t="s">
        <v>220</v>
      </c>
      <c r="C943" s="4">
        <v>0</v>
      </c>
      <c r="D943">
        <v>0</v>
      </c>
      <c r="E943" t="s">
        <v>212</v>
      </c>
      <c r="F943" t="s">
        <v>215</v>
      </c>
    </row>
    <row r="944" spans="1:6" x14ac:dyDescent="0.3">
      <c r="A944">
        <v>941</v>
      </c>
      <c r="B944" t="s">
        <v>220</v>
      </c>
      <c r="C944" s="4">
        <v>0</v>
      </c>
      <c r="D944">
        <v>0</v>
      </c>
      <c r="E944" t="s">
        <v>212</v>
      </c>
      <c r="F944" t="s">
        <v>215</v>
      </c>
    </row>
    <row r="945" spans="1:6" x14ac:dyDescent="0.3">
      <c r="A945">
        <v>942</v>
      </c>
      <c r="B945" t="s">
        <v>220</v>
      </c>
      <c r="C945" s="4">
        <v>0</v>
      </c>
      <c r="D945">
        <v>0</v>
      </c>
      <c r="E945" t="s">
        <v>212</v>
      </c>
      <c r="F945" t="s">
        <v>215</v>
      </c>
    </row>
    <row r="946" spans="1:6" x14ac:dyDescent="0.3">
      <c r="A946">
        <v>943</v>
      </c>
      <c r="B946" t="s">
        <v>220</v>
      </c>
      <c r="C946" s="4">
        <v>0</v>
      </c>
      <c r="D946">
        <v>0</v>
      </c>
      <c r="E946" t="s">
        <v>212</v>
      </c>
      <c r="F946" t="s">
        <v>215</v>
      </c>
    </row>
    <row r="947" spans="1:6" x14ac:dyDescent="0.3">
      <c r="A947">
        <v>944</v>
      </c>
      <c r="B947" t="s">
        <v>220</v>
      </c>
      <c r="C947" s="4">
        <v>0</v>
      </c>
      <c r="D947">
        <v>0</v>
      </c>
      <c r="E947" t="s">
        <v>212</v>
      </c>
      <c r="F947" t="s">
        <v>215</v>
      </c>
    </row>
    <row r="948" spans="1:6" x14ac:dyDescent="0.3">
      <c r="A948">
        <v>945</v>
      </c>
      <c r="B948" t="s">
        <v>220</v>
      </c>
      <c r="C948" s="4">
        <v>0</v>
      </c>
      <c r="D948">
        <v>0</v>
      </c>
      <c r="E948" t="s">
        <v>212</v>
      </c>
      <c r="F948" t="s">
        <v>215</v>
      </c>
    </row>
    <row r="949" spans="1:6" x14ac:dyDescent="0.3">
      <c r="A949">
        <v>946</v>
      </c>
      <c r="B949" t="s">
        <v>220</v>
      </c>
      <c r="C949" s="4">
        <v>0</v>
      </c>
      <c r="D949">
        <v>0</v>
      </c>
      <c r="E949" t="s">
        <v>212</v>
      </c>
      <c r="F949" t="s">
        <v>215</v>
      </c>
    </row>
    <row r="950" spans="1:6" x14ac:dyDescent="0.3">
      <c r="A950">
        <v>947</v>
      </c>
      <c r="B950" t="s">
        <v>220</v>
      </c>
      <c r="C950" s="4">
        <v>0</v>
      </c>
      <c r="D950">
        <v>0</v>
      </c>
      <c r="E950" t="s">
        <v>212</v>
      </c>
      <c r="F950" t="s">
        <v>215</v>
      </c>
    </row>
    <row r="951" spans="1:6" x14ac:dyDescent="0.3">
      <c r="A951">
        <v>948</v>
      </c>
      <c r="B951" t="s">
        <v>220</v>
      </c>
      <c r="C951" s="4">
        <v>0</v>
      </c>
      <c r="D951">
        <v>0</v>
      </c>
      <c r="E951" t="s">
        <v>212</v>
      </c>
      <c r="F951" t="s">
        <v>215</v>
      </c>
    </row>
    <row r="952" spans="1:6" x14ac:dyDescent="0.3">
      <c r="A952">
        <v>949</v>
      </c>
      <c r="B952" t="s">
        <v>220</v>
      </c>
      <c r="C952" s="4">
        <v>0</v>
      </c>
      <c r="D952">
        <v>0</v>
      </c>
      <c r="E952" t="s">
        <v>212</v>
      </c>
      <c r="F952" t="s">
        <v>215</v>
      </c>
    </row>
    <row r="953" spans="1:6" x14ac:dyDescent="0.3">
      <c r="A953">
        <v>950</v>
      </c>
      <c r="B953" t="s">
        <v>220</v>
      </c>
      <c r="C953" s="4">
        <v>0</v>
      </c>
      <c r="D953">
        <v>0</v>
      </c>
      <c r="E953" t="s">
        <v>212</v>
      </c>
      <c r="F953" t="s">
        <v>215</v>
      </c>
    </row>
    <row r="954" spans="1:6" x14ac:dyDescent="0.3">
      <c r="A954">
        <v>951</v>
      </c>
      <c r="B954" t="s">
        <v>220</v>
      </c>
      <c r="C954" s="4">
        <v>0</v>
      </c>
      <c r="D954">
        <v>0</v>
      </c>
      <c r="E954" t="s">
        <v>212</v>
      </c>
      <c r="F954" t="s">
        <v>215</v>
      </c>
    </row>
    <row r="955" spans="1:6" x14ac:dyDescent="0.3">
      <c r="A955">
        <v>952</v>
      </c>
      <c r="B955" t="s">
        <v>220</v>
      </c>
      <c r="C955" s="4">
        <v>0</v>
      </c>
      <c r="D955">
        <v>0</v>
      </c>
      <c r="E955" t="s">
        <v>212</v>
      </c>
      <c r="F955" t="s">
        <v>215</v>
      </c>
    </row>
    <row r="956" spans="1:6" x14ac:dyDescent="0.3">
      <c r="A956">
        <v>953</v>
      </c>
      <c r="B956" t="s">
        <v>220</v>
      </c>
      <c r="C956" s="4">
        <v>0</v>
      </c>
      <c r="D956">
        <v>0</v>
      </c>
      <c r="E956" t="s">
        <v>212</v>
      </c>
      <c r="F956" t="s">
        <v>215</v>
      </c>
    </row>
    <row r="957" spans="1:6" x14ac:dyDescent="0.3">
      <c r="A957">
        <v>954</v>
      </c>
      <c r="B957" t="s">
        <v>220</v>
      </c>
      <c r="C957" s="4">
        <v>0</v>
      </c>
      <c r="D957">
        <v>0</v>
      </c>
      <c r="E957" t="s">
        <v>212</v>
      </c>
      <c r="F957" t="s">
        <v>215</v>
      </c>
    </row>
    <row r="958" spans="1:6" x14ac:dyDescent="0.3">
      <c r="A958">
        <v>955</v>
      </c>
      <c r="B958" t="s">
        <v>220</v>
      </c>
      <c r="C958" s="4">
        <v>0</v>
      </c>
      <c r="D958">
        <v>0</v>
      </c>
      <c r="E958" t="s">
        <v>212</v>
      </c>
      <c r="F958" t="s">
        <v>215</v>
      </c>
    </row>
    <row r="959" spans="1:6" x14ac:dyDescent="0.3">
      <c r="A959">
        <v>956</v>
      </c>
      <c r="B959" t="s">
        <v>220</v>
      </c>
      <c r="C959" s="4">
        <v>0</v>
      </c>
      <c r="D959">
        <v>0</v>
      </c>
      <c r="E959" t="s">
        <v>212</v>
      </c>
      <c r="F959" t="s">
        <v>215</v>
      </c>
    </row>
    <row r="960" spans="1:6" x14ac:dyDescent="0.3">
      <c r="A960">
        <v>957</v>
      </c>
      <c r="B960" t="s">
        <v>220</v>
      </c>
      <c r="C960" s="4">
        <v>0</v>
      </c>
      <c r="D960">
        <v>0</v>
      </c>
      <c r="E960" t="s">
        <v>212</v>
      </c>
      <c r="F960" t="s">
        <v>215</v>
      </c>
    </row>
    <row r="961" spans="1:6" x14ac:dyDescent="0.3">
      <c r="A961">
        <v>958</v>
      </c>
      <c r="B961" t="s">
        <v>220</v>
      </c>
      <c r="C961" s="4">
        <v>0</v>
      </c>
      <c r="D961">
        <v>0</v>
      </c>
      <c r="E961" t="s">
        <v>212</v>
      </c>
      <c r="F961" t="s">
        <v>215</v>
      </c>
    </row>
    <row r="962" spans="1:6" x14ac:dyDescent="0.3">
      <c r="A962">
        <v>959</v>
      </c>
      <c r="B962" t="s">
        <v>220</v>
      </c>
      <c r="C962" s="4">
        <v>0</v>
      </c>
      <c r="D962">
        <v>0</v>
      </c>
      <c r="E962" t="s">
        <v>212</v>
      </c>
      <c r="F962" t="s">
        <v>215</v>
      </c>
    </row>
    <row r="963" spans="1:6" x14ac:dyDescent="0.3">
      <c r="A963">
        <v>960</v>
      </c>
      <c r="B963" t="s">
        <v>220</v>
      </c>
      <c r="C963" s="4">
        <v>0</v>
      </c>
      <c r="D963">
        <v>0</v>
      </c>
      <c r="E963" t="s">
        <v>212</v>
      </c>
      <c r="F963" t="s">
        <v>215</v>
      </c>
    </row>
    <row r="964" spans="1:6" x14ac:dyDescent="0.3">
      <c r="A964">
        <v>961</v>
      </c>
      <c r="B964" t="s">
        <v>220</v>
      </c>
      <c r="C964" s="4">
        <v>0</v>
      </c>
      <c r="D964">
        <v>0</v>
      </c>
      <c r="E964" t="s">
        <v>212</v>
      </c>
      <c r="F964" t="s">
        <v>215</v>
      </c>
    </row>
    <row r="965" spans="1:6" x14ac:dyDescent="0.3">
      <c r="A965">
        <v>962</v>
      </c>
      <c r="B965" t="s">
        <v>220</v>
      </c>
      <c r="C965" s="4">
        <v>0</v>
      </c>
      <c r="D965">
        <v>0</v>
      </c>
      <c r="E965" t="s">
        <v>212</v>
      </c>
      <c r="F965" t="s">
        <v>215</v>
      </c>
    </row>
    <row r="966" spans="1:6" x14ac:dyDescent="0.3">
      <c r="A966">
        <v>963</v>
      </c>
      <c r="B966" t="s">
        <v>220</v>
      </c>
      <c r="C966" s="4">
        <v>0</v>
      </c>
      <c r="D966">
        <v>0</v>
      </c>
      <c r="E966" t="s">
        <v>212</v>
      </c>
      <c r="F966" t="s">
        <v>215</v>
      </c>
    </row>
    <row r="967" spans="1:6" x14ac:dyDescent="0.3">
      <c r="A967">
        <v>964</v>
      </c>
      <c r="B967" t="s">
        <v>220</v>
      </c>
      <c r="C967" s="4">
        <v>0</v>
      </c>
      <c r="D967">
        <v>0</v>
      </c>
      <c r="E967" t="s">
        <v>212</v>
      </c>
      <c r="F967" t="s">
        <v>215</v>
      </c>
    </row>
    <row r="968" spans="1:6" x14ac:dyDescent="0.3">
      <c r="A968">
        <v>965</v>
      </c>
      <c r="B968" t="s">
        <v>220</v>
      </c>
      <c r="C968" s="4">
        <v>0</v>
      </c>
      <c r="D968">
        <v>0</v>
      </c>
      <c r="E968" t="s">
        <v>212</v>
      </c>
      <c r="F968" t="s">
        <v>215</v>
      </c>
    </row>
    <row r="969" spans="1:6" x14ac:dyDescent="0.3">
      <c r="A969">
        <v>966</v>
      </c>
      <c r="B969" t="s">
        <v>220</v>
      </c>
      <c r="C969" s="4">
        <v>0</v>
      </c>
      <c r="D969">
        <v>0</v>
      </c>
      <c r="E969" t="s">
        <v>212</v>
      </c>
      <c r="F969" t="s">
        <v>215</v>
      </c>
    </row>
    <row r="970" spans="1:6" x14ac:dyDescent="0.3">
      <c r="A970">
        <v>967</v>
      </c>
      <c r="B970" t="s">
        <v>220</v>
      </c>
      <c r="C970" s="4">
        <v>0</v>
      </c>
      <c r="D970">
        <v>0</v>
      </c>
      <c r="E970" t="s">
        <v>212</v>
      </c>
      <c r="F970" t="s">
        <v>215</v>
      </c>
    </row>
    <row r="971" spans="1:6" x14ac:dyDescent="0.3">
      <c r="A971">
        <v>968</v>
      </c>
      <c r="B971" t="s">
        <v>220</v>
      </c>
      <c r="C971" s="4">
        <v>0</v>
      </c>
      <c r="D971">
        <v>0</v>
      </c>
      <c r="E971" t="s">
        <v>212</v>
      </c>
      <c r="F971" t="s">
        <v>215</v>
      </c>
    </row>
    <row r="972" spans="1:6" x14ac:dyDescent="0.3">
      <c r="A972">
        <v>969</v>
      </c>
      <c r="B972" t="s">
        <v>220</v>
      </c>
      <c r="C972" s="4">
        <v>0</v>
      </c>
      <c r="D972">
        <v>0</v>
      </c>
      <c r="E972" t="s">
        <v>212</v>
      </c>
      <c r="F972" t="s">
        <v>215</v>
      </c>
    </row>
    <row r="973" spans="1:6" x14ac:dyDescent="0.3">
      <c r="A973">
        <v>970</v>
      </c>
      <c r="B973" t="s">
        <v>220</v>
      </c>
      <c r="C973" s="4">
        <v>0</v>
      </c>
      <c r="D973">
        <v>0</v>
      </c>
      <c r="E973" t="s">
        <v>212</v>
      </c>
      <c r="F973" t="s">
        <v>215</v>
      </c>
    </row>
    <row r="974" spans="1:6" x14ac:dyDescent="0.3">
      <c r="A974">
        <v>971</v>
      </c>
      <c r="B974" t="s">
        <v>220</v>
      </c>
      <c r="C974" s="4">
        <v>0</v>
      </c>
      <c r="D974">
        <v>0</v>
      </c>
      <c r="E974" t="s">
        <v>212</v>
      </c>
      <c r="F974" t="s">
        <v>215</v>
      </c>
    </row>
    <row r="975" spans="1:6" x14ac:dyDescent="0.3">
      <c r="A975">
        <v>972</v>
      </c>
      <c r="B975" t="s">
        <v>220</v>
      </c>
      <c r="C975" s="4">
        <v>0</v>
      </c>
      <c r="D975">
        <v>0</v>
      </c>
      <c r="E975" t="s">
        <v>212</v>
      </c>
      <c r="F975" t="s">
        <v>215</v>
      </c>
    </row>
    <row r="976" spans="1:6" x14ac:dyDescent="0.3">
      <c r="A976">
        <v>973</v>
      </c>
      <c r="B976" t="s">
        <v>220</v>
      </c>
      <c r="C976" s="4">
        <v>0</v>
      </c>
      <c r="D976">
        <v>0</v>
      </c>
      <c r="E976" t="s">
        <v>212</v>
      </c>
      <c r="F976" t="s">
        <v>215</v>
      </c>
    </row>
    <row r="977" spans="1:6" x14ac:dyDescent="0.3">
      <c r="A977">
        <v>974</v>
      </c>
      <c r="B977" t="s">
        <v>220</v>
      </c>
      <c r="C977" s="4">
        <v>0</v>
      </c>
      <c r="D977">
        <v>0</v>
      </c>
      <c r="E977" t="s">
        <v>212</v>
      </c>
      <c r="F977" t="s">
        <v>215</v>
      </c>
    </row>
    <row r="978" spans="1:6" x14ac:dyDescent="0.3">
      <c r="A978">
        <v>975</v>
      </c>
      <c r="B978" t="s">
        <v>220</v>
      </c>
      <c r="C978" s="4">
        <v>0</v>
      </c>
      <c r="D978">
        <v>0</v>
      </c>
      <c r="E978" t="s">
        <v>212</v>
      </c>
      <c r="F978" t="s">
        <v>215</v>
      </c>
    </row>
    <row r="979" spans="1:6" x14ac:dyDescent="0.3">
      <c r="A979">
        <v>976</v>
      </c>
      <c r="B979" t="s">
        <v>220</v>
      </c>
      <c r="C979" s="4">
        <v>0</v>
      </c>
      <c r="D979">
        <v>0</v>
      </c>
      <c r="E979" t="s">
        <v>212</v>
      </c>
      <c r="F979" t="s">
        <v>215</v>
      </c>
    </row>
    <row r="980" spans="1:6" x14ac:dyDescent="0.3">
      <c r="A980">
        <v>977</v>
      </c>
      <c r="B980" t="s">
        <v>220</v>
      </c>
      <c r="C980" s="4">
        <v>0</v>
      </c>
      <c r="D980">
        <v>0</v>
      </c>
      <c r="E980" t="s">
        <v>212</v>
      </c>
      <c r="F980" t="s">
        <v>215</v>
      </c>
    </row>
    <row r="981" spans="1:6" x14ac:dyDescent="0.3">
      <c r="A981">
        <v>978</v>
      </c>
      <c r="B981" t="s">
        <v>220</v>
      </c>
      <c r="C981" s="4">
        <v>0</v>
      </c>
      <c r="D981">
        <v>0</v>
      </c>
      <c r="E981" t="s">
        <v>212</v>
      </c>
      <c r="F981" t="s">
        <v>215</v>
      </c>
    </row>
    <row r="982" spans="1:6" x14ac:dyDescent="0.3">
      <c r="A982">
        <v>979</v>
      </c>
      <c r="B982" t="s">
        <v>220</v>
      </c>
      <c r="C982" s="4">
        <v>0</v>
      </c>
      <c r="D982">
        <v>0</v>
      </c>
      <c r="E982" t="s">
        <v>212</v>
      </c>
      <c r="F982" t="s">
        <v>215</v>
      </c>
    </row>
    <row r="983" spans="1:6" x14ac:dyDescent="0.3">
      <c r="A983">
        <v>980</v>
      </c>
      <c r="B983" t="s">
        <v>220</v>
      </c>
      <c r="C983" s="4">
        <v>0</v>
      </c>
      <c r="D983">
        <v>0</v>
      </c>
      <c r="E983" t="s">
        <v>212</v>
      </c>
      <c r="F983" t="s">
        <v>215</v>
      </c>
    </row>
    <row r="984" spans="1:6" x14ac:dyDescent="0.3">
      <c r="A984">
        <v>981</v>
      </c>
      <c r="B984" t="s">
        <v>220</v>
      </c>
      <c r="C984" s="4">
        <v>0</v>
      </c>
      <c r="D984">
        <v>0</v>
      </c>
      <c r="E984" t="s">
        <v>212</v>
      </c>
      <c r="F984" t="s">
        <v>215</v>
      </c>
    </row>
    <row r="985" spans="1:6" x14ac:dyDescent="0.3">
      <c r="A985">
        <v>982</v>
      </c>
      <c r="B985" t="s">
        <v>220</v>
      </c>
      <c r="C985" s="4">
        <v>0</v>
      </c>
      <c r="D985">
        <v>0</v>
      </c>
      <c r="E985" t="s">
        <v>212</v>
      </c>
      <c r="F985" t="s">
        <v>215</v>
      </c>
    </row>
    <row r="986" spans="1:6" x14ac:dyDescent="0.3">
      <c r="A986">
        <v>983</v>
      </c>
      <c r="B986" t="s">
        <v>220</v>
      </c>
      <c r="C986" s="4">
        <v>0</v>
      </c>
      <c r="D986">
        <v>0</v>
      </c>
      <c r="E986" t="s">
        <v>212</v>
      </c>
      <c r="F986" t="s">
        <v>215</v>
      </c>
    </row>
    <row r="987" spans="1:6" x14ac:dyDescent="0.3">
      <c r="A987">
        <v>984</v>
      </c>
      <c r="B987" t="s">
        <v>220</v>
      </c>
      <c r="C987" s="4">
        <v>0</v>
      </c>
      <c r="D987">
        <v>0</v>
      </c>
      <c r="E987" t="s">
        <v>212</v>
      </c>
      <c r="F987" t="s">
        <v>215</v>
      </c>
    </row>
    <row r="988" spans="1:6" x14ac:dyDescent="0.3">
      <c r="A988">
        <v>985</v>
      </c>
      <c r="B988" t="s">
        <v>220</v>
      </c>
      <c r="C988" s="4">
        <v>0</v>
      </c>
      <c r="D988">
        <v>0</v>
      </c>
      <c r="E988" t="s">
        <v>212</v>
      </c>
      <c r="F988" t="s">
        <v>215</v>
      </c>
    </row>
    <row r="989" spans="1:6" x14ac:dyDescent="0.3">
      <c r="A989">
        <v>986</v>
      </c>
      <c r="B989" t="s">
        <v>220</v>
      </c>
      <c r="C989" s="4">
        <v>0</v>
      </c>
      <c r="D989">
        <v>0</v>
      </c>
      <c r="E989" t="s">
        <v>212</v>
      </c>
      <c r="F989" t="s">
        <v>215</v>
      </c>
    </row>
    <row r="990" spans="1:6" x14ac:dyDescent="0.3">
      <c r="A990">
        <v>987</v>
      </c>
      <c r="B990" t="s">
        <v>220</v>
      </c>
      <c r="C990" s="4">
        <v>0</v>
      </c>
      <c r="D990">
        <v>0</v>
      </c>
      <c r="E990" t="s">
        <v>212</v>
      </c>
      <c r="F990" t="s">
        <v>215</v>
      </c>
    </row>
    <row r="991" spans="1:6" x14ac:dyDescent="0.3">
      <c r="A991">
        <v>988</v>
      </c>
      <c r="B991" t="s">
        <v>220</v>
      </c>
      <c r="C991" s="4">
        <v>0</v>
      </c>
      <c r="D991">
        <v>0</v>
      </c>
      <c r="E991" t="s">
        <v>212</v>
      </c>
      <c r="F991" t="s">
        <v>215</v>
      </c>
    </row>
    <row r="992" spans="1:6" x14ac:dyDescent="0.3">
      <c r="A992">
        <v>989</v>
      </c>
      <c r="B992" t="s">
        <v>220</v>
      </c>
      <c r="C992" s="4">
        <v>0</v>
      </c>
      <c r="D992">
        <v>0</v>
      </c>
      <c r="E992" t="s">
        <v>212</v>
      </c>
      <c r="F992" t="s">
        <v>215</v>
      </c>
    </row>
    <row r="993" spans="1:6" x14ac:dyDescent="0.3">
      <c r="A993">
        <v>990</v>
      </c>
      <c r="B993" t="s">
        <v>220</v>
      </c>
      <c r="C993" s="4">
        <v>0</v>
      </c>
      <c r="D993">
        <v>0</v>
      </c>
      <c r="E993" t="s">
        <v>212</v>
      </c>
      <c r="F993" t="s">
        <v>215</v>
      </c>
    </row>
    <row r="994" spans="1:6" x14ac:dyDescent="0.3">
      <c r="A994">
        <v>991</v>
      </c>
      <c r="B994" t="s">
        <v>220</v>
      </c>
      <c r="C994" s="4">
        <v>0</v>
      </c>
      <c r="D994">
        <v>0</v>
      </c>
      <c r="E994" t="s">
        <v>212</v>
      </c>
      <c r="F994" t="s">
        <v>215</v>
      </c>
    </row>
    <row r="995" spans="1:6" x14ac:dyDescent="0.3">
      <c r="A995">
        <v>992</v>
      </c>
      <c r="B995" t="s">
        <v>220</v>
      </c>
      <c r="C995" s="4">
        <v>0</v>
      </c>
      <c r="D995">
        <v>0</v>
      </c>
      <c r="E995" t="s">
        <v>212</v>
      </c>
      <c r="F995" t="s">
        <v>215</v>
      </c>
    </row>
    <row r="996" spans="1:6" x14ac:dyDescent="0.3">
      <c r="A996">
        <v>993</v>
      </c>
      <c r="B996" t="s">
        <v>220</v>
      </c>
      <c r="C996" s="4">
        <v>0</v>
      </c>
      <c r="D996">
        <v>0</v>
      </c>
      <c r="E996" t="s">
        <v>212</v>
      </c>
      <c r="F996" t="s">
        <v>215</v>
      </c>
    </row>
    <row r="997" spans="1:6" x14ac:dyDescent="0.3">
      <c r="A997">
        <v>994</v>
      </c>
      <c r="B997" t="s">
        <v>220</v>
      </c>
      <c r="C997" s="4">
        <v>0</v>
      </c>
      <c r="D997">
        <v>0</v>
      </c>
      <c r="E997" t="s">
        <v>212</v>
      </c>
      <c r="F997" t="s">
        <v>215</v>
      </c>
    </row>
    <row r="998" spans="1:6" x14ac:dyDescent="0.3">
      <c r="A998">
        <v>995</v>
      </c>
      <c r="B998" t="s">
        <v>220</v>
      </c>
      <c r="C998" s="4">
        <v>0</v>
      </c>
      <c r="D998">
        <v>0</v>
      </c>
      <c r="E998" t="s">
        <v>212</v>
      </c>
      <c r="F998" t="s">
        <v>215</v>
      </c>
    </row>
    <row r="999" spans="1:6" x14ac:dyDescent="0.3">
      <c r="A999">
        <v>996</v>
      </c>
      <c r="B999" t="s">
        <v>220</v>
      </c>
      <c r="C999" s="4">
        <v>0</v>
      </c>
      <c r="D999">
        <v>0</v>
      </c>
      <c r="E999" t="s">
        <v>212</v>
      </c>
      <c r="F999" t="s">
        <v>215</v>
      </c>
    </row>
    <row r="1000" spans="1:6" x14ac:dyDescent="0.3">
      <c r="A1000">
        <v>997</v>
      </c>
      <c r="B1000" t="s">
        <v>220</v>
      </c>
      <c r="C1000" s="4">
        <v>0</v>
      </c>
      <c r="D1000">
        <v>0</v>
      </c>
      <c r="E1000" t="s">
        <v>212</v>
      </c>
      <c r="F1000" t="s">
        <v>215</v>
      </c>
    </row>
    <row r="1001" spans="1:6" x14ac:dyDescent="0.3">
      <c r="A1001">
        <v>998</v>
      </c>
      <c r="B1001" t="s">
        <v>220</v>
      </c>
      <c r="C1001" s="4">
        <v>0</v>
      </c>
      <c r="D1001">
        <v>0</v>
      </c>
      <c r="E1001" t="s">
        <v>212</v>
      </c>
      <c r="F1001" t="s">
        <v>215</v>
      </c>
    </row>
    <row r="1002" spans="1:6" x14ac:dyDescent="0.3">
      <c r="A1002">
        <v>999</v>
      </c>
      <c r="B1002" t="s">
        <v>220</v>
      </c>
      <c r="C1002" s="4">
        <v>0</v>
      </c>
      <c r="D1002">
        <v>0</v>
      </c>
      <c r="E1002" t="s">
        <v>212</v>
      </c>
      <c r="F1002" t="s">
        <v>215</v>
      </c>
    </row>
    <row r="1003" spans="1:6" x14ac:dyDescent="0.3">
      <c r="A1003">
        <v>1000</v>
      </c>
      <c r="B1003" t="s">
        <v>220</v>
      </c>
      <c r="C1003" s="4">
        <v>0</v>
      </c>
      <c r="D1003">
        <v>0</v>
      </c>
      <c r="E1003" t="s">
        <v>212</v>
      </c>
      <c r="F1003" t="s">
        <v>215</v>
      </c>
    </row>
    <row r="1004" spans="1:6" x14ac:dyDescent="0.3">
      <c r="A1004">
        <v>1001</v>
      </c>
      <c r="B1004" t="s">
        <v>220</v>
      </c>
      <c r="C1004" s="4">
        <v>0</v>
      </c>
      <c r="D1004">
        <v>0</v>
      </c>
      <c r="E1004" t="s">
        <v>212</v>
      </c>
      <c r="F1004" t="s">
        <v>215</v>
      </c>
    </row>
    <row r="1005" spans="1:6" x14ac:dyDescent="0.3">
      <c r="A1005">
        <v>1002</v>
      </c>
      <c r="B1005" t="s">
        <v>220</v>
      </c>
      <c r="C1005" s="4">
        <v>0</v>
      </c>
      <c r="D1005">
        <v>0</v>
      </c>
      <c r="E1005" t="s">
        <v>212</v>
      </c>
      <c r="F1005" t="s">
        <v>215</v>
      </c>
    </row>
    <row r="1006" spans="1:6" x14ac:dyDescent="0.3">
      <c r="A1006">
        <v>1003</v>
      </c>
      <c r="B1006" t="s">
        <v>220</v>
      </c>
      <c r="C1006" s="4">
        <v>0</v>
      </c>
      <c r="D1006">
        <v>0</v>
      </c>
      <c r="E1006" t="s">
        <v>212</v>
      </c>
      <c r="F1006" t="s">
        <v>215</v>
      </c>
    </row>
    <row r="1007" spans="1:6" x14ac:dyDescent="0.3">
      <c r="A1007">
        <v>1004</v>
      </c>
      <c r="B1007" t="s">
        <v>220</v>
      </c>
      <c r="C1007" s="4">
        <v>0</v>
      </c>
      <c r="D1007">
        <v>0</v>
      </c>
      <c r="E1007" t="s">
        <v>212</v>
      </c>
      <c r="F1007" t="s">
        <v>215</v>
      </c>
    </row>
    <row r="1008" spans="1:6" x14ac:dyDescent="0.3">
      <c r="A1008">
        <v>1005</v>
      </c>
      <c r="B1008" t="s">
        <v>220</v>
      </c>
      <c r="C1008" s="4">
        <v>0</v>
      </c>
      <c r="D1008">
        <v>0</v>
      </c>
      <c r="E1008" t="s">
        <v>212</v>
      </c>
      <c r="F1008" t="s">
        <v>215</v>
      </c>
    </row>
    <row r="1009" spans="1:6" x14ac:dyDescent="0.3">
      <c r="A1009">
        <v>1006</v>
      </c>
      <c r="B1009" t="s">
        <v>220</v>
      </c>
      <c r="C1009" s="4">
        <v>0</v>
      </c>
      <c r="D1009">
        <v>0</v>
      </c>
      <c r="E1009" t="s">
        <v>212</v>
      </c>
      <c r="F1009" t="s">
        <v>215</v>
      </c>
    </row>
    <row r="1010" spans="1:6" x14ac:dyDescent="0.3">
      <c r="A1010">
        <v>1007</v>
      </c>
      <c r="B1010" t="s">
        <v>220</v>
      </c>
      <c r="C1010" s="4">
        <v>0</v>
      </c>
      <c r="D1010">
        <v>0</v>
      </c>
      <c r="E1010" t="s">
        <v>212</v>
      </c>
      <c r="F1010" t="s">
        <v>215</v>
      </c>
    </row>
    <row r="1011" spans="1:6" x14ac:dyDescent="0.3">
      <c r="A1011">
        <v>1008</v>
      </c>
      <c r="B1011" t="s">
        <v>220</v>
      </c>
      <c r="C1011" s="4">
        <v>0</v>
      </c>
      <c r="D1011">
        <v>0</v>
      </c>
      <c r="E1011" t="s">
        <v>212</v>
      </c>
      <c r="F1011" t="s">
        <v>215</v>
      </c>
    </row>
    <row r="1012" spans="1:6" x14ac:dyDescent="0.3">
      <c r="A1012">
        <v>1009</v>
      </c>
      <c r="B1012" t="s">
        <v>220</v>
      </c>
      <c r="C1012" s="4">
        <v>0</v>
      </c>
      <c r="D1012">
        <v>0</v>
      </c>
      <c r="E1012" t="s">
        <v>212</v>
      </c>
      <c r="F1012" t="s">
        <v>215</v>
      </c>
    </row>
    <row r="1013" spans="1:6" x14ac:dyDescent="0.3">
      <c r="A1013">
        <v>1010</v>
      </c>
      <c r="B1013" t="s">
        <v>220</v>
      </c>
      <c r="C1013" s="4">
        <v>0</v>
      </c>
      <c r="D1013">
        <v>0</v>
      </c>
      <c r="E1013" t="s">
        <v>212</v>
      </c>
      <c r="F1013" t="s">
        <v>215</v>
      </c>
    </row>
    <row r="1014" spans="1:6" x14ac:dyDescent="0.3">
      <c r="A1014">
        <v>1011</v>
      </c>
      <c r="B1014" t="s">
        <v>220</v>
      </c>
      <c r="C1014" s="4">
        <v>0</v>
      </c>
      <c r="D1014">
        <v>0</v>
      </c>
      <c r="E1014" t="s">
        <v>212</v>
      </c>
      <c r="F1014" t="s">
        <v>215</v>
      </c>
    </row>
    <row r="1015" spans="1:6" x14ac:dyDescent="0.3">
      <c r="A1015">
        <v>1012</v>
      </c>
      <c r="B1015" t="s">
        <v>220</v>
      </c>
      <c r="C1015" s="4">
        <v>0</v>
      </c>
      <c r="D1015">
        <v>0</v>
      </c>
      <c r="E1015" t="s">
        <v>212</v>
      </c>
      <c r="F1015" t="s">
        <v>215</v>
      </c>
    </row>
    <row r="1016" spans="1:6" x14ac:dyDescent="0.3">
      <c r="A1016">
        <v>1013</v>
      </c>
      <c r="B1016" t="s">
        <v>220</v>
      </c>
      <c r="C1016" s="4">
        <v>0</v>
      </c>
      <c r="D1016">
        <v>0</v>
      </c>
      <c r="E1016" t="s">
        <v>212</v>
      </c>
      <c r="F1016" t="s">
        <v>215</v>
      </c>
    </row>
    <row r="1017" spans="1:6" x14ac:dyDescent="0.3">
      <c r="A1017">
        <v>1014</v>
      </c>
      <c r="B1017" t="s">
        <v>220</v>
      </c>
      <c r="C1017" s="4">
        <v>0</v>
      </c>
      <c r="D1017">
        <v>0</v>
      </c>
      <c r="E1017" t="s">
        <v>212</v>
      </c>
      <c r="F1017" t="s">
        <v>215</v>
      </c>
    </row>
    <row r="1018" spans="1:6" x14ac:dyDescent="0.3">
      <c r="A1018">
        <v>1015</v>
      </c>
      <c r="B1018" t="s">
        <v>220</v>
      </c>
      <c r="C1018" s="4">
        <v>0</v>
      </c>
      <c r="D1018">
        <v>0</v>
      </c>
      <c r="E1018" t="s">
        <v>212</v>
      </c>
      <c r="F1018" t="s">
        <v>215</v>
      </c>
    </row>
    <row r="1019" spans="1:6" x14ac:dyDescent="0.3">
      <c r="A1019">
        <v>1016</v>
      </c>
      <c r="B1019" t="s">
        <v>220</v>
      </c>
      <c r="C1019" s="4">
        <v>0</v>
      </c>
      <c r="D1019">
        <v>0</v>
      </c>
      <c r="E1019" t="s">
        <v>212</v>
      </c>
      <c r="F1019" t="s">
        <v>215</v>
      </c>
    </row>
    <row r="1020" spans="1:6" x14ac:dyDescent="0.3">
      <c r="A1020">
        <v>1017</v>
      </c>
      <c r="B1020" t="s">
        <v>220</v>
      </c>
      <c r="C1020" s="4">
        <v>0</v>
      </c>
      <c r="D1020">
        <v>0</v>
      </c>
      <c r="E1020" t="s">
        <v>212</v>
      </c>
      <c r="F1020" t="s">
        <v>215</v>
      </c>
    </row>
    <row r="1021" spans="1:6" x14ac:dyDescent="0.3">
      <c r="A1021">
        <v>1018</v>
      </c>
      <c r="B1021" t="s">
        <v>220</v>
      </c>
      <c r="C1021" s="4">
        <v>0</v>
      </c>
      <c r="D1021">
        <v>0</v>
      </c>
      <c r="E1021" t="s">
        <v>212</v>
      </c>
      <c r="F1021" t="s">
        <v>215</v>
      </c>
    </row>
    <row r="1022" spans="1:6" x14ac:dyDescent="0.3">
      <c r="A1022">
        <v>1019</v>
      </c>
      <c r="B1022" t="s">
        <v>220</v>
      </c>
      <c r="C1022" s="4">
        <v>0</v>
      </c>
      <c r="D1022">
        <v>0</v>
      </c>
      <c r="E1022" t="s">
        <v>212</v>
      </c>
      <c r="F1022" t="s">
        <v>215</v>
      </c>
    </row>
    <row r="1023" spans="1:6" x14ac:dyDescent="0.3">
      <c r="A1023">
        <v>1020</v>
      </c>
      <c r="B1023" t="s">
        <v>220</v>
      </c>
      <c r="C1023" s="4">
        <v>0</v>
      </c>
      <c r="D1023">
        <v>0</v>
      </c>
      <c r="E1023" t="s">
        <v>212</v>
      </c>
      <c r="F1023" t="s">
        <v>215</v>
      </c>
    </row>
    <row r="1024" spans="1:6" x14ac:dyDescent="0.3">
      <c r="A1024">
        <v>1021</v>
      </c>
      <c r="B1024" t="s">
        <v>220</v>
      </c>
      <c r="C1024" s="4">
        <v>0</v>
      </c>
      <c r="D1024">
        <v>0</v>
      </c>
      <c r="E1024" t="s">
        <v>212</v>
      </c>
      <c r="F1024" t="s">
        <v>215</v>
      </c>
    </row>
    <row r="1025" spans="1:6" x14ac:dyDescent="0.3">
      <c r="A1025">
        <v>1022</v>
      </c>
      <c r="B1025" t="s">
        <v>220</v>
      </c>
      <c r="C1025" s="4">
        <v>0</v>
      </c>
      <c r="D1025">
        <v>0</v>
      </c>
      <c r="E1025" t="s">
        <v>212</v>
      </c>
      <c r="F1025" t="s">
        <v>215</v>
      </c>
    </row>
    <row r="1026" spans="1:6" x14ac:dyDescent="0.3">
      <c r="A1026">
        <v>1023</v>
      </c>
      <c r="B1026" t="s">
        <v>220</v>
      </c>
      <c r="C1026" s="4">
        <v>0</v>
      </c>
      <c r="D1026">
        <v>0</v>
      </c>
      <c r="E1026" t="s">
        <v>212</v>
      </c>
      <c r="F1026" t="s">
        <v>215</v>
      </c>
    </row>
    <row r="1027" spans="1:6" x14ac:dyDescent="0.3">
      <c r="A1027">
        <v>1024</v>
      </c>
      <c r="B1027" t="s">
        <v>220</v>
      </c>
      <c r="C1027" s="4">
        <v>0</v>
      </c>
      <c r="D1027">
        <v>0</v>
      </c>
      <c r="E1027" t="s">
        <v>212</v>
      </c>
      <c r="F1027" t="s">
        <v>215</v>
      </c>
    </row>
    <row r="1028" spans="1:6" x14ac:dyDescent="0.3">
      <c r="A1028">
        <v>1025</v>
      </c>
      <c r="B1028" t="s">
        <v>220</v>
      </c>
      <c r="C1028" s="4">
        <v>0</v>
      </c>
      <c r="D1028">
        <v>0</v>
      </c>
      <c r="E1028" t="s">
        <v>212</v>
      </c>
      <c r="F1028" t="s">
        <v>215</v>
      </c>
    </row>
    <row r="1029" spans="1:6" x14ac:dyDescent="0.3">
      <c r="A1029">
        <v>1026</v>
      </c>
      <c r="B1029" t="s">
        <v>220</v>
      </c>
      <c r="C1029" s="4">
        <v>0</v>
      </c>
      <c r="D1029">
        <v>0</v>
      </c>
      <c r="E1029" t="s">
        <v>212</v>
      </c>
      <c r="F1029" t="s">
        <v>215</v>
      </c>
    </row>
    <row r="1030" spans="1:6" x14ac:dyDescent="0.3">
      <c r="A1030">
        <v>1027</v>
      </c>
      <c r="B1030" t="s">
        <v>220</v>
      </c>
      <c r="C1030" s="4">
        <v>0</v>
      </c>
      <c r="D1030">
        <v>0</v>
      </c>
      <c r="E1030" t="s">
        <v>212</v>
      </c>
      <c r="F1030" t="s">
        <v>215</v>
      </c>
    </row>
    <row r="1031" spans="1:6" x14ac:dyDescent="0.3">
      <c r="A1031">
        <v>1028</v>
      </c>
      <c r="B1031" t="s">
        <v>220</v>
      </c>
      <c r="C1031" s="4">
        <v>0</v>
      </c>
      <c r="D1031">
        <v>0</v>
      </c>
      <c r="E1031" t="s">
        <v>212</v>
      </c>
      <c r="F1031" t="s">
        <v>215</v>
      </c>
    </row>
    <row r="1032" spans="1:6" x14ac:dyDescent="0.3">
      <c r="A1032">
        <v>1029</v>
      </c>
      <c r="B1032" t="s">
        <v>220</v>
      </c>
      <c r="C1032" s="4">
        <v>0</v>
      </c>
      <c r="D1032">
        <v>0</v>
      </c>
      <c r="E1032" t="s">
        <v>212</v>
      </c>
      <c r="F1032" t="s">
        <v>215</v>
      </c>
    </row>
    <row r="1033" spans="1:6" x14ac:dyDescent="0.3">
      <c r="A1033">
        <v>1030</v>
      </c>
      <c r="B1033" t="s">
        <v>220</v>
      </c>
      <c r="C1033" s="4">
        <v>0</v>
      </c>
      <c r="D1033">
        <v>0</v>
      </c>
      <c r="E1033" t="s">
        <v>212</v>
      </c>
      <c r="F1033" t="s">
        <v>215</v>
      </c>
    </row>
    <row r="1034" spans="1:6" x14ac:dyDescent="0.3">
      <c r="A1034">
        <v>1031</v>
      </c>
      <c r="B1034" t="s">
        <v>220</v>
      </c>
      <c r="C1034" s="4">
        <v>0</v>
      </c>
      <c r="D1034">
        <v>0</v>
      </c>
      <c r="E1034" t="s">
        <v>212</v>
      </c>
      <c r="F1034" t="s">
        <v>215</v>
      </c>
    </row>
    <row r="1035" spans="1:6" x14ac:dyDescent="0.3">
      <c r="A1035">
        <v>1032</v>
      </c>
      <c r="B1035" t="s">
        <v>220</v>
      </c>
      <c r="C1035" s="4">
        <v>0</v>
      </c>
      <c r="D1035">
        <v>0</v>
      </c>
      <c r="E1035" t="s">
        <v>212</v>
      </c>
      <c r="F1035" t="s">
        <v>215</v>
      </c>
    </row>
    <row r="1036" spans="1:6" x14ac:dyDescent="0.3">
      <c r="A1036">
        <v>1033</v>
      </c>
      <c r="B1036" t="s">
        <v>220</v>
      </c>
      <c r="C1036" s="4">
        <v>0</v>
      </c>
      <c r="D1036">
        <v>0</v>
      </c>
      <c r="E1036" t="s">
        <v>212</v>
      </c>
      <c r="F1036" t="s">
        <v>215</v>
      </c>
    </row>
    <row r="1037" spans="1:6" x14ac:dyDescent="0.3">
      <c r="A1037">
        <v>1034</v>
      </c>
      <c r="B1037" t="s">
        <v>220</v>
      </c>
      <c r="C1037" s="4">
        <v>0</v>
      </c>
      <c r="D1037">
        <v>0</v>
      </c>
      <c r="E1037" t="s">
        <v>212</v>
      </c>
      <c r="F1037" t="s">
        <v>215</v>
      </c>
    </row>
    <row r="1038" spans="1:6" x14ac:dyDescent="0.3">
      <c r="A1038">
        <v>1035</v>
      </c>
      <c r="B1038" t="s">
        <v>220</v>
      </c>
      <c r="C1038" s="4">
        <v>0</v>
      </c>
      <c r="D1038">
        <v>0</v>
      </c>
      <c r="E1038" t="s">
        <v>212</v>
      </c>
      <c r="F1038" t="s">
        <v>215</v>
      </c>
    </row>
    <row r="1039" spans="1:6" x14ac:dyDescent="0.3">
      <c r="A1039">
        <v>1036</v>
      </c>
      <c r="B1039" t="s">
        <v>220</v>
      </c>
      <c r="C1039" s="4">
        <v>0</v>
      </c>
      <c r="D1039">
        <v>0</v>
      </c>
      <c r="E1039" t="s">
        <v>212</v>
      </c>
      <c r="F1039" t="s">
        <v>215</v>
      </c>
    </row>
    <row r="1040" spans="1:6" x14ac:dyDescent="0.3">
      <c r="A1040">
        <v>1037</v>
      </c>
      <c r="B1040" t="s">
        <v>220</v>
      </c>
      <c r="C1040" s="4">
        <v>0</v>
      </c>
      <c r="D1040">
        <v>0</v>
      </c>
      <c r="E1040" t="s">
        <v>212</v>
      </c>
      <c r="F1040" t="s">
        <v>215</v>
      </c>
    </row>
    <row r="1041" spans="1:6" x14ac:dyDescent="0.3">
      <c r="A1041">
        <v>1038</v>
      </c>
      <c r="B1041" t="s">
        <v>220</v>
      </c>
      <c r="C1041" s="4">
        <v>0</v>
      </c>
      <c r="D1041">
        <v>0</v>
      </c>
      <c r="E1041" t="s">
        <v>212</v>
      </c>
      <c r="F1041" t="s">
        <v>215</v>
      </c>
    </row>
    <row r="1042" spans="1:6" x14ac:dyDescent="0.3">
      <c r="A1042">
        <v>1039</v>
      </c>
      <c r="B1042" t="s">
        <v>220</v>
      </c>
      <c r="C1042" s="4">
        <v>0</v>
      </c>
      <c r="D1042">
        <v>0</v>
      </c>
      <c r="E1042" t="s">
        <v>212</v>
      </c>
      <c r="F1042" t="s">
        <v>215</v>
      </c>
    </row>
    <row r="1043" spans="1:6" x14ac:dyDescent="0.3">
      <c r="A1043">
        <v>1040</v>
      </c>
      <c r="B1043" t="s">
        <v>220</v>
      </c>
      <c r="C1043" s="4">
        <v>0</v>
      </c>
      <c r="D1043">
        <v>0</v>
      </c>
      <c r="E1043" t="s">
        <v>212</v>
      </c>
      <c r="F1043" t="s">
        <v>215</v>
      </c>
    </row>
    <row r="1044" spans="1:6" x14ac:dyDescent="0.3">
      <c r="A1044">
        <v>1041</v>
      </c>
      <c r="B1044" t="s">
        <v>220</v>
      </c>
      <c r="C1044" s="4">
        <v>0</v>
      </c>
      <c r="D1044">
        <v>0</v>
      </c>
      <c r="E1044" t="s">
        <v>212</v>
      </c>
      <c r="F1044" t="s">
        <v>215</v>
      </c>
    </row>
    <row r="1045" spans="1:6" x14ac:dyDescent="0.3">
      <c r="A1045">
        <v>1042</v>
      </c>
      <c r="B1045" t="s">
        <v>220</v>
      </c>
      <c r="C1045" s="4">
        <v>0</v>
      </c>
      <c r="D1045">
        <v>0</v>
      </c>
      <c r="E1045" t="s">
        <v>212</v>
      </c>
      <c r="F1045" t="s">
        <v>215</v>
      </c>
    </row>
    <row r="1046" spans="1:6" x14ac:dyDescent="0.3">
      <c r="A1046">
        <v>1043</v>
      </c>
      <c r="B1046" t="s">
        <v>220</v>
      </c>
      <c r="C1046" s="4">
        <v>0</v>
      </c>
      <c r="D1046">
        <v>0</v>
      </c>
      <c r="E1046" t="s">
        <v>212</v>
      </c>
      <c r="F1046" t="s">
        <v>215</v>
      </c>
    </row>
    <row r="1047" spans="1:6" x14ac:dyDescent="0.3">
      <c r="A1047">
        <v>1044</v>
      </c>
      <c r="B1047" t="s">
        <v>220</v>
      </c>
      <c r="C1047" s="4">
        <v>0</v>
      </c>
      <c r="D1047">
        <v>0</v>
      </c>
      <c r="E1047" t="s">
        <v>212</v>
      </c>
      <c r="F1047" t="s">
        <v>215</v>
      </c>
    </row>
    <row r="1048" spans="1:6" x14ac:dyDescent="0.3">
      <c r="A1048">
        <v>1045</v>
      </c>
      <c r="B1048" t="s">
        <v>220</v>
      </c>
      <c r="C1048" s="4">
        <v>0</v>
      </c>
      <c r="D1048">
        <v>0</v>
      </c>
      <c r="E1048" t="s">
        <v>212</v>
      </c>
      <c r="F1048" t="s">
        <v>215</v>
      </c>
    </row>
    <row r="1049" spans="1:6" x14ac:dyDescent="0.3">
      <c r="A1049">
        <v>1046</v>
      </c>
      <c r="B1049" t="s">
        <v>220</v>
      </c>
      <c r="C1049" s="4">
        <v>0</v>
      </c>
      <c r="D1049">
        <v>0</v>
      </c>
      <c r="E1049" t="s">
        <v>212</v>
      </c>
      <c r="F1049" t="s">
        <v>215</v>
      </c>
    </row>
    <row r="1050" spans="1:6" x14ac:dyDescent="0.3">
      <c r="A1050">
        <v>1047</v>
      </c>
      <c r="B1050" t="s">
        <v>220</v>
      </c>
      <c r="C1050" s="4">
        <v>0</v>
      </c>
      <c r="D1050">
        <v>0</v>
      </c>
      <c r="E1050" t="s">
        <v>212</v>
      </c>
      <c r="F1050" t="s">
        <v>215</v>
      </c>
    </row>
    <row r="1051" spans="1:6" x14ac:dyDescent="0.3">
      <c r="A1051">
        <v>1048</v>
      </c>
      <c r="B1051" t="s">
        <v>220</v>
      </c>
      <c r="C1051" s="4">
        <v>0</v>
      </c>
      <c r="D1051">
        <v>0</v>
      </c>
      <c r="E1051" t="s">
        <v>212</v>
      </c>
      <c r="F1051" t="s">
        <v>215</v>
      </c>
    </row>
    <row r="1052" spans="1:6" x14ac:dyDescent="0.3">
      <c r="A1052">
        <v>1049</v>
      </c>
      <c r="B1052" t="s">
        <v>220</v>
      </c>
      <c r="C1052" s="4">
        <v>0</v>
      </c>
      <c r="D1052">
        <v>0</v>
      </c>
      <c r="E1052" t="s">
        <v>212</v>
      </c>
      <c r="F1052" t="s">
        <v>215</v>
      </c>
    </row>
    <row r="1053" spans="1:6" x14ac:dyDescent="0.3">
      <c r="A1053">
        <v>1050</v>
      </c>
      <c r="B1053" t="s">
        <v>220</v>
      </c>
      <c r="C1053" s="4">
        <v>0</v>
      </c>
      <c r="D1053">
        <v>0</v>
      </c>
      <c r="E1053" t="s">
        <v>212</v>
      </c>
      <c r="F1053" t="s">
        <v>215</v>
      </c>
    </row>
    <row r="1054" spans="1:6" x14ac:dyDescent="0.3">
      <c r="A1054">
        <v>1051</v>
      </c>
      <c r="B1054" t="s">
        <v>220</v>
      </c>
      <c r="C1054" s="4">
        <v>0</v>
      </c>
      <c r="D1054">
        <v>0</v>
      </c>
      <c r="E1054" t="s">
        <v>212</v>
      </c>
      <c r="F1054" t="s">
        <v>215</v>
      </c>
    </row>
    <row r="1055" spans="1:6" x14ac:dyDescent="0.3">
      <c r="A1055">
        <v>1052</v>
      </c>
      <c r="B1055" t="s">
        <v>220</v>
      </c>
      <c r="C1055" s="4">
        <v>0</v>
      </c>
      <c r="D1055">
        <v>0</v>
      </c>
      <c r="E1055" t="s">
        <v>212</v>
      </c>
      <c r="F1055" t="s">
        <v>215</v>
      </c>
    </row>
    <row r="1056" spans="1:6" x14ac:dyDescent="0.3">
      <c r="A1056">
        <v>1053</v>
      </c>
      <c r="B1056" t="s">
        <v>220</v>
      </c>
      <c r="C1056" s="4">
        <v>0</v>
      </c>
      <c r="D1056">
        <v>0</v>
      </c>
      <c r="E1056" t="s">
        <v>212</v>
      </c>
      <c r="F1056" t="s">
        <v>215</v>
      </c>
    </row>
    <row r="1057" spans="1:6" x14ac:dyDescent="0.3">
      <c r="A1057">
        <v>1054</v>
      </c>
      <c r="B1057" t="s">
        <v>220</v>
      </c>
      <c r="C1057" s="4">
        <v>0</v>
      </c>
      <c r="D1057">
        <v>0</v>
      </c>
      <c r="E1057" t="s">
        <v>212</v>
      </c>
      <c r="F1057" t="s">
        <v>215</v>
      </c>
    </row>
    <row r="1058" spans="1:6" x14ac:dyDescent="0.3">
      <c r="A1058">
        <v>1055</v>
      </c>
      <c r="B1058" t="s">
        <v>220</v>
      </c>
      <c r="C1058" s="4">
        <v>0</v>
      </c>
      <c r="D1058">
        <v>0</v>
      </c>
      <c r="E1058" t="s">
        <v>212</v>
      </c>
      <c r="F1058" t="s">
        <v>215</v>
      </c>
    </row>
    <row r="1059" spans="1:6" x14ac:dyDescent="0.3">
      <c r="A1059">
        <v>1056</v>
      </c>
      <c r="B1059" t="s">
        <v>220</v>
      </c>
      <c r="C1059" s="4">
        <v>0</v>
      </c>
      <c r="D1059">
        <v>0</v>
      </c>
      <c r="E1059" t="s">
        <v>212</v>
      </c>
      <c r="F1059" t="s">
        <v>215</v>
      </c>
    </row>
    <row r="1060" spans="1:6" x14ac:dyDescent="0.3">
      <c r="A1060">
        <v>1057</v>
      </c>
      <c r="B1060" t="s">
        <v>220</v>
      </c>
      <c r="C1060" s="4">
        <v>0</v>
      </c>
      <c r="D1060">
        <v>0</v>
      </c>
      <c r="E1060" t="s">
        <v>212</v>
      </c>
      <c r="F1060" t="s">
        <v>215</v>
      </c>
    </row>
    <row r="1061" spans="1:6" x14ac:dyDescent="0.3">
      <c r="A1061">
        <v>1058</v>
      </c>
      <c r="B1061" t="s">
        <v>220</v>
      </c>
      <c r="C1061" s="4">
        <v>0</v>
      </c>
      <c r="D1061">
        <v>0</v>
      </c>
      <c r="E1061" t="s">
        <v>212</v>
      </c>
      <c r="F1061" t="s">
        <v>215</v>
      </c>
    </row>
    <row r="1062" spans="1:6" x14ac:dyDescent="0.3">
      <c r="A1062">
        <v>1059</v>
      </c>
      <c r="B1062" t="s">
        <v>220</v>
      </c>
      <c r="C1062" s="4">
        <v>0</v>
      </c>
      <c r="D1062">
        <v>0</v>
      </c>
      <c r="E1062" t="s">
        <v>212</v>
      </c>
      <c r="F1062" t="s">
        <v>215</v>
      </c>
    </row>
    <row r="1063" spans="1:6" x14ac:dyDescent="0.3">
      <c r="A1063">
        <v>1060</v>
      </c>
      <c r="B1063" t="s">
        <v>220</v>
      </c>
      <c r="C1063" s="4">
        <v>0</v>
      </c>
      <c r="D1063">
        <v>0</v>
      </c>
      <c r="E1063" t="s">
        <v>212</v>
      </c>
      <c r="F1063" t="s">
        <v>215</v>
      </c>
    </row>
    <row r="1064" spans="1:6" x14ac:dyDescent="0.3">
      <c r="A1064">
        <v>1061</v>
      </c>
      <c r="B1064" t="s">
        <v>220</v>
      </c>
      <c r="C1064" s="4">
        <v>0</v>
      </c>
      <c r="D1064">
        <v>0</v>
      </c>
      <c r="E1064" t="s">
        <v>212</v>
      </c>
      <c r="F1064" t="s">
        <v>215</v>
      </c>
    </row>
    <row r="1065" spans="1:6" x14ac:dyDescent="0.3">
      <c r="A1065">
        <v>1062</v>
      </c>
      <c r="B1065" t="s">
        <v>220</v>
      </c>
      <c r="C1065" s="4">
        <v>0</v>
      </c>
      <c r="D1065">
        <v>0</v>
      </c>
      <c r="E1065" t="s">
        <v>212</v>
      </c>
      <c r="F1065" t="s">
        <v>215</v>
      </c>
    </row>
    <row r="1066" spans="1:6" x14ac:dyDescent="0.3">
      <c r="A1066">
        <v>1063</v>
      </c>
      <c r="B1066" t="s">
        <v>220</v>
      </c>
      <c r="C1066" s="4">
        <v>0</v>
      </c>
      <c r="D1066">
        <v>0</v>
      </c>
      <c r="E1066" t="s">
        <v>212</v>
      </c>
      <c r="F1066" t="s">
        <v>215</v>
      </c>
    </row>
    <row r="1067" spans="1:6" x14ac:dyDescent="0.3">
      <c r="A1067">
        <v>1064</v>
      </c>
      <c r="B1067" t="s">
        <v>220</v>
      </c>
      <c r="C1067" s="4">
        <v>0</v>
      </c>
      <c r="D1067">
        <v>0</v>
      </c>
      <c r="E1067" t="s">
        <v>212</v>
      </c>
      <c r="F1067" t="s">
        <v>215</v>
      </c>
    </row>
    <row r="1068" spans="1:6" x14ac:dyDescent="0.3">
      <c r="A1068">
        <v>1065</v>
      </c>
      <c r="B1068" t="s">
        <v>220</v>
      </c>
      <c r="C1068" s="4">
        <v>0</v>
      </c>
      <c r="D1068">
        <v>0</v>
      </c>
      <c r="E1068" t="s">
        <v>212</v>
      </c>
      <c r="F1068" t="s">
        <v>215</v>
      </c>
    </row>
    <row r="1069" spans="1:6" x14ac:dyDescent="0.3">
      <c r="A1069">
        <v>1066</v>
      </c>
      <c r="B1069" t="s">
        <v>220</v>
      </c>
      <c r="C1069" s="4">
        <v>0</v>
      </c>
      <c r="D1069">
        <v>0</v>
      </c>
      <c r="E1069" t="s">
        <v>212</v>
      </c>
      <c r="F1069" t="s">
        <v>215</v>
      </c>
    </row>
    <row r="1070" spans="1:6" x14ac:dyDescent="0.3">
      <c r="A1070">
        <v>1067</v>
      </c>
      <c r="B1070" t="s">
        <v>220</v>
      </c>
      <c r="C1070" s="4">
        <v>0</v>
      </c>
      <c r="D1070">
        <v>0</v>
      </c>
      <c r="E1070" t="s">
        <v>212</v>
      </c>
      <c r="F1070" t="s">
        <v>215</v>
      </c>
    </row>
    <row r="1071" spans="1:6" x14ac:dyDescent="0.3">
      <c r="A1071">
        <v>1068</v>
      </c>
      <c r="B1071" t="s">
        <v>220</v>
      </c>
      <c r="C1071" s="4">
        <v>0</v>
      </c>
      <c r="D1071">
        <v>0</v>
      </c>
      <c r="E1071" t="s">
        <v>212</v>
      </c>
      <c r="F1071" t="s">
        <v>215</v>
      </c>
    </row>
    <row r="1072" spans="1:6" x14ac:dyDescent="0.3">
      <c r="A1072">
        <v>1069</v>
      </c>
      <c r="B1072" t="s">
        <v>220</v>
      </c>
      <c r="C1072" s="4">
        <v>0</v>
      </c>
      <c r="D1072">
        <v>0</v>
      </c>
      <c r="E1072" t="s">
        <v>212</v>
      </c>
      <c r="F1072" t="s">
        <v>215</v>
      </c>
    </row>
    <row r="1073" spans="1:6" x14ac:dyDescent="0.3">
      <c r="A1073">
        <v>1070</v>
      </c>
      <c r="B1073" t="s">
        <v>220</v>
      </c>
      <c r="C1073" s="4">
        <v>0</v>
      </c>
      <c r="D1073">
        <v>0</v>
      </c>
      <c r="E1073" t="s">
        <v>212</v>
      </c>
      <c r="F1073" t="s">
        <v>215</v>
      </c>
    </row>
    <row r="1074" spans="1:6" x14ac:dyDescent="0.3">
      <c r="A1074">
        <v>1071</v>
      </c>
      <c r="B1074" t="s">
        <v>220</v>
      </c>
      <c r="C1074" s="4">
        <v>0</v>
      </c>
      <c r="D1074">
        <v>0</v>
      </c>
      <c r="E1074" t="s">
        <v>212</v>
      </c>
      <c r="F1074" t="s">
        <v>215</v>
      </c>
    </row>
    <row r="1075" spans="1:6" x14ac:dyDescent="0.3">
      <c r="A1075">
        <v>1072</v>
      </c>
      <c r="B1075" t="s">
        <v>220</v>
      </c>
      <c r="C1075" s="4">
        <v>0</v>
      </c>
      <c r="D1075">
        <v>0</v>
      </c>
      <c r="E1075" t="s">
        <v>212</v>
      </c>
      <c r="F1075" t="s">
        <v>215</v>
      </c>
    </row>
    <row r="1076" spans="1:6" x14ac:dyDescent="0.3">
      <c r="A1076">
        <v>1073</v>
      </c>
      <c r="B1076" t="s">
        <v>220</v>
      </c>
      <c r="C1076" s="4">
        <v>0</v>
      </c>
      <c r="D1076">
        <v>0</v>
      </c>
      <c r="E1076" t="s">
        <v>212</v>
      </c>
      <c r="F1076" t="s">
        <v>215</v>
      </c>
    </row>
    <row r="1077" spans="1:6" x14ac:dyDescent="0.3">
      <c r="A1077">
        <v>1074</v>
      </c>
      <c r="B1077" t="s">
        <v>220</v>
      </c>
      <c r="C1077" s="4">
        <v>0</v>
      </c>
      <c r="D1077">
        <v>0</v>
      </c>
      <c r="E1077" t="s">
        <v>212</v>
      </c>
      <c r="F1077" t="s">
        <v>215</v>
      </c>
    </row>
    <row r="1078" spans="1:6" x14ac:dyDescent="0.3">
      <c r="A1078">
        <v>1075</v>
      </c>
      <c r="B1078" t="s">
        <v>220</v>
      </c>
      <c r="C1078" s="4">
        <v>0</v>
      </c>
      <c r="D1078">
        <v>0</v>
      </c>
      <c r="E1078" t="s">
        <v>212</v>
      </c>
      <c r="F1078" t="s">
        <v>215</v>
      </c>
    </row>
    <row r="1079" spans="1:6" x14ac:dyDescent="0.3">
      <c r="A1079">
        <v>1076</v>
      </c>
      <c r="B1079" t="s">
        <v>220</v>
      </c>
      <c r="C1079" s="4">
        <v>0</v>
      </c>
      <c r="D1079">
        <v>0</v>
      </c>
      <c r="E1079" t="s">
        <v>212</v>
      </c>
      <c r="F1079" t="s">
        <v>215</v>
      </c>
    </row>
    <row r="1080" spans="1:6" x14ac:dyDescent="0.3">
      <c r="A1080">
        <v>1077</v>
      </c>
      <c r="B1080" t="s">
        <v>220</v>
      </c>
      <c r="C1080" s="4">
        <v>0</v>
      </c>
      <c r="D1080">
        <v>0</v>
      </c>
      <c r="E1080" t="s">
        <v>212</v>
      </c>
      <c r="F1080" t="s">
        <v>215</v>
      </c>
    </row>
    <row r="1081" spans="1:6" x14ac:dyDescent="0.3">
      <c r="A1081">
        <v>1078</v>
      </c>
      <c r="B1081" t="s">
        <v>220</v>
      </c>
      <c r="C1081" s="4">
        <v>0</v>
      </c>
      <c r="D1081">
        <v>0</v>
      </c>
      <c r="E1081" t="s">
        <v>212</v>
      </c>
      <c r="F1081" t="s">
        <v>215</v>
      </c>
    </row>
    <row r="1082" spans="1:6" x14ac:dyDescent="0.3">
      <c r="A1082">
        <v>1079</v>
      </c>
      <c r="B1082" t="s">
        <v>220</v>
      </c>
      <c r="C1082" s="4">
        <v>0</v>
      </c>
      <c r="D1082">
        <v>0</v>
      </c>
      <c r="E1082" t="s">
        <v>212</v>
      </c>
      <c r="F1082" t="s">
        <v>215</v>
      </c>
    </row>
    <row r="1083" spans="1:6" x14ac:dyDescent="0.3">
      <c r="A1083">
        <v>1080</v>
      </c>
      <c r="B1083" t="s">
        <v>220</v>
      </c>
      <c r="C1083" s="4">
        <v>0</v>
      </c>
      <c r="D1083">
        <v>0</v>
      </c>
      <c r="E1083" t="s">
        <v>212</v>
      </c>
      <c r="F1083" t="s">
        <v>215</v>
      </c>
    </row>
    <row r="1084" spans="1:6" x14ac:dyDescent="0.3">
      <c r="A1084">
        <v>1081</v>
      </c>
      <c r="B1084" t="s">
        <v>220</v>
      </c>
      <c r="C1084" s="4">
        <v>0</v>
      </c>
      <c r="D1084">
        <v>0</v>
      </c>
      <c r="E1084" t="s">
        <v>212</v>
      </c>
      <c r="F1084" t="s">
        <v>215</v>
      </c>
    </row>
    <row r="1085" spans="1:6" x14ac:dyDescent="0.3">
      <c r="A1085">
        <v>1082</v>
      </c>
      <c r="B1085" t="s">
        <v>220</v>
      </c>
      <c r="C1085" s="4">
        <v>0</v>
      </c>
      <c r="D1085">
        <v>0</v>
      </c>
      <c r="E1085" t="s">
        <v>212</v>
      </c>
      <c r="F1085" t="s">
        <v>215</v>
      </c>
    </row>
    <row r="1086" spans="1:6" x14ac:dyDescent="0.3">
      <c r="A1086">
        <v>1083</v>
      </c>
      <c r="B1086" t="s">
        <v>220</v>
      </c>
      <c r="C1086" s="4">
        <v>0</v>
      </c>
      <c r="D1086">
        <v>0</v>
      </c>
      <c r="E1086" t="s">
        <v>212</v>
      </c>
      <c r="F1086" t="s">
        <v>215</v>
      </c>
    </row>
    <row r="1087" spans="1:6" x14ac:dyDescent="0.3">
      <c r="A1087">
        <v>1084</v>
      </c>
      <c r="B1087" t="s">
        <v>220</v>
      </c>
      <c r="C1087" s="4">
        <v>0</v>
      </c>
      <c r="D1087">
        <v>0</v>
      </c>
      <c r="E1087" t="s">
        <v>212</v>
      </c>
      <c r="F1087" t="s">
        <v>215</v>
      </c>
    </row>
    <row r="1088" spans="1:6" x14ac:dyDescent="0.3">
      <c r="A1088">
        <v>1085</v>
      </c>
      <c r="B1088" t="s">
        <v>220</v>
      </c>
      <c r="C1088" s="4">
        <v>0</v>
      </c>
      <c r="D1088">
        <v>0</v>
      </c>
      <c r="E1088" t="s">
        <v>212</v>
      </c>
      <c r="F1088" t="s">
        <v>215</v>
      </c>
    </row>
    <row r="1089" spans="1:6" x14ac:dyDescent="0.3">
      <c r="A1089">
        <v>1086</v>
      </c>
      <c r="B1089" t="s">
        <v>220</v>
      </c>
      <c r="C1089" s="4">
        <v>0</v>
      </c>
      <c r="D1089">
        <v>0</v>
      </c>
      <c r="E1089" t="s">
        <v>212</v>
      </c>
      <c r="F1089" t="s">
        <v>215</v>
      </c>
    </row>
    <row r="1090" spans="1:6" x14ac:dyDescent="0.3">
      <c r="A1090">
        <v>1087</v>
      </c>
      <c r="B1090" t="s">
        <v>220</v>
      </c>
      <c r="C1090" s="4">
        <v>0</v>
      </c>
      <c r="D1090">
        <v>0</v>
      </c>
      <c r="E1090" t="s">
        <v>212</v>
      </c>
      <c r="F1090" t="s">
        <v>215</v>
      </c>
    </row>
    <row r="1091" spans="1:6" x14ac:dyDescent="0.3">
      <c r="A1091">
        <v>1088</v>
      </c>
      <c r="B1091" t="s">
        <v>220</v>
      </c>
      <c r="C1091" s="4">
        <v>0</v>
      </c>
      <c r="D1091">
        <v>0</v>
      </c>
      <c r="E1091" t="s">
        <v>212</v>
      </c>
      <c r="F1091" t="s">
        <v>215</v>
      </c>
    </row>
    <row r="1092" spans="1:6" x14ac:dyDescent="0.3">
      <c r="A1092">
        <v>1089</v>
      </c>
      <c r="B1092" t="s">
        <v>220</v>
      </c>
      <c r="C1092" s="4">
        <v>0</v>
      </c>
      <c r="D1092">
        <v>0</v>
      </c>
      <c r="E1092" t="s">
        <v>212</v>
      </c>
      <c r="F1092" t="s">
        <v>215</v>
      </c>
    </row>
    <row r="1093" spans="1:6" x14ac:dyDescent="0.3">
      <c r="A1093">
        <v>1090</v>
      </c>
      <c r="B1093" t="s">
        <v>220</v>
      </c>
      <c r="C1093" s="4">
        <v>0</v>
      </c>
      <c r="D1093">
        <v>0</v>
      </c>
      <c r="E1093" t="s">
        <v>212</v>
      </c>
      <c r="F1093" t="s">
        <v>215</v>
      </c>
    </row>
    <row r="1094" spans="1:6" x14ac:dyDescent="0.3">
      <c r="A1094">
        <v>1091</v>
      </c>
      <c r="B1094" t="s">
        <v>220</v>
      </c>
      <c r="C1094" s="4">
        <v>0</v>
      </c>
      <c r="D1094">
        <v>0</v>
      </c>
      <c r="E1094" t="s">
        <v>212</v>
      </c>
      <c r="F1094" t="s">
        <v>215</v>
      </c>
    </row>
    <row r="1095" spans="1:6" x14ac:dyDescent="0.3">
      <c r="A1095">
        <v>1092</v>
      </c>
      <c r="B1095" t="s">
        <v>220</v>
      </c>
      <c r="C1095" s="4">
        <v>0</v>
      </c>
      <c r="D1095">
        <v>0</v>
      </c>
      <c r="E1095" t="s">
        <v>212</v>
      </c>
      <c r="F1095" t="s">
        <v>215</v>
      </c>
    </row>
    <row r="1096" spans="1:6" x14ac:dyDescent="0.3">
      <c r="A1096">
        <v>1093</v>
      </c>
      <c r="B1096" t="s">
        <v>220</v>
      </c>
      <c r="C1096" s="4">
        <v>0</v>
      </c>
      <c r="D1096">
        <v>0</v>
      </c>
      <c r="E1096" t="s">
        <v>212</v>
      </c>
      <c r="F1096" t="s">
        <v>215</v>
      </c>
    </row>
    <row r="1097" spans="1:6" x14ac:dyDescent="0.3">
      <c r="A1097">
        <v>1094</v>
      </c>
      <c r="B1097" t="s">
        <v>220</v>
      </c>
      <c r="C1097" s="4">
        <v>0</v>
      </c>
      <c r="D1097">
        <v>0</v>
      </c>
      <c r="E1097" t="s">
        <v>212</v>
      </c>
      <c r="F1097" t="s">
        <v>215</v>
      </c>
    </row>
    <row r="1098" spans="1:6" x14ac:dyDescent="0.3">
      <c r="A1098">
        <v>1095</v>
      </c>
      <c r="B1098" t="s">
        <v>220</v>
      </c>
      <c r="C1098" s="4">
        <v>0</v>
      </c>
      <c r="D1098">
        <v>0</v>
      </c>
      <c r="E1098" t="s">
        <v>212</v>
      </c>
      <c r="F1098" t="s">
        <v>215</v>
      </c>
    </row>
    <row r="1099" spans="1:6" x14ac:dyDescent="0.3">
      <c r="A1099">
        <v>1096</v>
      </c>
      <c r="B1099" t="s">
        <v>220</v>
      </c>
      <c r="C1099" s="4">
        <v>0</v>
      </c>
      <c r="D1099">
        <v>0</v>
      </c>
      <c r="E1099" t="s">
        <v>212</v>
      </c>
      <c r="F1099" t="s">
        <v>215</v>
      </c>
    </row>
    <row r="1100" spans="1:6" x14ac:dyDescent="0.3">
      <c r="A1100">
        <v>1097</v>
      </c>
      <c r="B1100" t="s">
        <v>220</v>
      </c>
      <c r="C1100" s="4">
        <v>0</v>
      </c>
      <c r="D1100">
        <v>0</v>
      </c>
      <c r="E1100" t="s">
        <v>212</v>
      </c>
      <c r="F1100" t="s">
        <v>215</v>
      </c>
    </row>
    <row r="1101" spans="1:6" x14ac:dyDescent="0.3">
      <c r="A1101">
        <v>1098</v>
      </c>
      <c r="B1101" t="s">
        <v>220</v>
      </c>
      <c r="C1101" s="4">
        <v>0</v>
      </c>
      <c r="D1101">
        <v>0</v>
      </c>
      <c r="E1101" t="s">
        <v>212</v>
      </c>
      <c r="F1101" t="s">
        <v>215</v>
      </c>
    </row>
    <row r="1102" spans="1:6" x14ac:dyDescent="0.3">
      <c r="A1102">
        <v>1099</v>
      </c>
      <c r="B1102" t="s">
        <v>220</v>
      </c>
      <c r="C1102" s="4">
        <v>0</v>
      </c>
      <c r="D1102">
        <v>0</v>
      </c>
      <c r="E1102" t="s">
        <v>212</v>
      </c>
      <c r="F1102" t="s">
        <v>215</v>
      </c>
    </row>
    <row r="1103" spans="1:6" x14ac:dyDescent="0.3">
      <c r="A1103">
        <v>1100</v>
      </c>
      <c r="B1103" t="s">
        <v>220</v>
      </c>
      <c r="C1103" s="4">
        <v>0</v>
      </c>
      <c r="D1103">
        <v>0</v>
      </c>
      <c r="E1103" t="s">
        <v>212</v>
      </c>
      <c r="F1103" t="s">
        <v>215</v>
      </c>
    </row>
    <row r="1104" spans="1:6" x14ac:dyDescent="0.3">
      <c r="A1104">
        <v>1101</v>
      </c>
      <c r="B1104" t="s">
        <v>220</v>
      </c>
      <c r="C1104" s="4">
        <v>0</v>
      </c>
      <c r="D1104">
        <v>0</v>
      </c>
      <c r="E1104" t="s">
        <v>212</v>
      </c>
      <c r="F1104" t="s">
        <v>215</v>
      </c>
    </row>
    <row r="1105" spans="1:6" x14ac:dyDescent="0.3">
      <c r="A1105">
        <v>1102</v>
      </c>
      <c r="B1105" t="s">
        <v>220</v>
      </c>
      <c r="C1105" s="4">
        <v>0</v>
      </c>
      <c r="D1105">
        <v>0</v>
      </c>
      <c r="E1105" t="s">
        <v>212</v>
      </c>
      <c r="F1105" t="s">
        <v>215</v>
      </c>
    </row>
    <row r="1106" spans="1:6" x14ac:dyDescent="0.3">
      <c r="A1106">
        <v>1103</v>
      </c>
      <c r="B1106" t="s">
        <v>220</v>
      </c>
      <c r="C1106" s="4">
        <v>0</v>
      </c>
      <c r="D1106">
        <v>0</v>
      </c>
      <c r="E1106" t="s">
        <v>212</v>
      </c>
      <c r="F1106" t="s">
        <v>215</v>
      </c>
    </row>
    <row r="1107" spans="1:6" x14ac:dyDescent="0.3">
      <c r="A1107">
        <v>1104</v>
      </c>
      <c r="B1107" t="s">
        <v>220</v>
      </c>
      <c r="C1107" s="4">
        <v>0</v>
      </c>
      <c r="D1107">
        <v>0</v>
      </c>
      <c r="E1107" t="s">
        <v>212</v>
      </c>
      <c r="F1107" t="s">
        <v>215</v>
      </c>
    </row>
    <row r="1108" spans="1:6" x14ac:dyDescent="0.3">
      <c r="A1108">
        <v>1105</v>
      </c>
      <c r="B1108" t="s">
        <v>220</v>
      </c>
      <c r="C1108" s="4">
        <v>0</v>
      </c>
      <c r="D1108">
        <v>0</v>
      </c>
      <c r="E1108" t="s">
        <v>212</v>
      </c>
      <c r="F1108" t="s">
        <v>215</v>
      </c>
    </row>
    <row r="1109" spans="1:6" x14ac:dyDescent="0.3">
      <c r="A1109">
        <v>1106</v>
      </c>
      <c r="B1109" t="s">
        <v>220</v>
      </c>
      <c r="C1109" s="4">
        <v>0</v>
      </c>
      <c r="D1109">
        <v>0</v>
      </c>
      <c r="E1109" t="s">
        <v>212</v>
      </c>
      <c r="F1109" t="s">
        <v>215</v>
      </c>
    </row>
    <row r="1110" spans="1:6" x14ac:dyDescent="0.3">
      <c r="A1110">
        <v>1107</v>
      </c>
      <c r="B1110" t="s">
        <v>220</v>
      </c>
      <c r="C1110" s="4">
        <v>0</v>
      </c>
      <c r="D1110">
        <v>0</v>
      </c>
      <c r="E1110" t="s">
        <v>212</v>
      </c>
      <c r="F1110" t="s">
        <v>215</v>
      </c>
    </row>
    <row r="1111" spans="1:6" x14ac:dyDescent="0.3">
      <c r="A1111">
        <v>1108</v>
      </c>
      <c r="B1111" t="s">
        <v>220</v>
      </c>
      <c r="C1111" s="4">
        <v>0</v>
      </c>
      <c r="D1111">
        <v>0</v>
      </c>
      <c r="E1111" t="s">
        <v>212</v>
      </c>
      <c r="F1111" t="s">
        <v>215</v>
      </c>
    </row>
    <row r="1112" spans="1:6" x14ac:dyDescent="0.3">
      <c r="A1112">
        <v>1109</v>
      </c>
      <c r="B1112" t="s">
        <v>220</v>
      </c>
      <c r="C1112" s="4">
        <v>0</v>
      </c>
      <c r="D1112">
        <v>0</v>
      </c>
      <c r="E1112" t="s">
        <v>212</v>
      </c>
      <c r="F1112" t="s">
        <v>215</v>
      </c>
    </row>
    <row r="1113" spans="1:6" x14ac:dyDescent="0.3">
      <c r="A1113">
        <v>1110</v>
      </c>
      <c r="B1113" t="s">
        <v>220</v>
      </c>
      <c r="C1113" s="4">
        <v>0</v>
      </c>
      <c r="D1113">
        <v>0</v>
      </c>
      <c r="E1113" t="s">
        <v>212</v>
      </c>
      <c r="F1113" t="s">
        <v>215</v>
      </c>
    </row>
    <row r="1114" spans="1:6" x14ac:dyDescent="0.3">
      <c r="A1114">
        <v>1111</v>
      </c>
      <c r="B1114" t="s">
        <v>220</v>
      </c>
      <c r="C1114" s="4">
        <v>0</v>
      </c>
      <c r="D1114">
        <v>0</v>
      </c>
      <c r="E1114" t="s">
        <v>212</v>
      </c>
      <c r="F1114" t="s">
        <v>215</v>
      </c>
    </row>
    <row r="1115" spans="1:6" x14ac:dyDescent="0.3">
      <c r="A1115">
        <v>1112</v>
      </c>
      <c r="B1115" t="s">
        <v>220</v>
      </c>
      <c r="C1115" s="4">
        <v>0</v>
      </c>
      <c r="D1115">
        <v>0</v>
      </c>
      <c r="E1115" t="s">
        <v>212</v>
      </c>
      <c r="F1115" t="s">
        <v>215</v>
      </c>
    </row>
    <row r="1116" spans="1:6" x14ac:dyDescent="0.3">
      <c r="A1116">
        <v>1113</v>
      </c>
      <c r="B1116" t="s">
        <v>220</v>
      </c>
      <c r="C1116" s="4">
        <v>0</v>
      </c>
      <c r="D1116">
        <v>0</v>
      </c>
      <c r="E1116" t="s">
        <v>212</v>
      </c>
      <c r="F1116" t="s">
        <v>215</v>
      </c>
    </row>
    <row r="1117" spans="1:6" x14ac:dyDescent="0.3">
      <c r="A1117">
        <v>1114</v>
      </c>
      <c r="B1117" t="s">
        <v>220</v>
      </c>
      <c r="C1117" s="4">
        <v>0</v>
      </c>
      <c r="D1117">
        <v>0</v>
      </c>
      <c r="E1117" t="s">
        <v>212</v>
      </c>
      <c r="F1117" t="s">
        <v>215</v>
      </c>
    </row>
    <row r="1118" spans="1:6" x14ac:dyDescent="0.3">
      <c r="A1118">
        <v>1115</v>
      </c>
      <c r="B1118" t="s">
        <v>220</v>
      </c>
      <c r="C1118" s="4">
        <v>0</v>
      </c>
      <c r="D1118">
        <v>0</v>
      </c>
      <c r="E1118" t="s">
        <v>212</v>
      </c>
      <c r="F1118" t="s">
        <v>215</v>
      </c>
    </row>
    <row r="1119" spans="1:6" x14ac:dyDescent="0.3">
      <c r="A1119">
        <v>1116</v>
      </c>
      <c r="B1119" t="s">
        <v>220</v>
      </c>
      <c r="C1119" s="4">
        <v>0</v>
      </c>
      <c r="D1119">
        <v>0</v>
      </c>
      <c r="E1119" t="s">
        <v>212</v>
      </c>
      <c r="F1119" t="s">
        <v>215</v>
      </c>
    </row>
    <row r="1120" spans="1:6" x14ac:dyDescent="0.3">
      <c r="A1120">
        <v>1117</v>
      </c>
      <c r="B1120" t="s">
        <v>220</v>
      </c>
      <c r="C1120" s="4">
        <v>0</v>
      </c>
      <c r="D1120">
        <v>0</v>
      </c>
      <c r="E1120" t="s">
        <v>212</v>
      </c>
      <c r="F1120" t="s">
        <v>215</v>
      </c>
    </row>
    <row r="1121" spans="1:6" x14ac:dyDescent="0.3">
      <c r="A1121">
        <v>1118</v>
      </c>
      <c r="B1121" t="s">
        <v>220</v>
      </c>
      <c r="C1121" s="4">
        <v>0</v>
      </c>
      <c r="D1121">
        <v>0</v>
      </c>
      <c r="E1121" t="s">
        <v>212</v>
      </c>
      <c r="F1121" t="s">
        <v>215</v>
      </c>
    </row>
    <row r="1122" spans="1:6" x14ac:dyDescent="0.3">
      <c r="A1122">
        <v>1119</v>
      </c>
      <c r="B1122" t="s">
        <v>220</v>
      </c>
      <c r="C1122" s="4">
        <v>0</v>
      </c>
      <c r="D1122">
        <v>0</v>
      </c>
      <c r="E1122" t="s">
        <v>212</v>
      </c>
      <c r="F1122" t="s">
        <v>215</v>
      </c>
    </row>
    <row r="1123" spans="1:6" x14ac:dyDescent="0.3">
      <c r="A1123">
        <v>1120</v>
      </c>
      <c r="B1123" t="s">
        <v>220</v>
      </c>
      <c r="C1123" s="4">
        <v>0</v>
      </c>
      <c r="D1123">
        <v>0</v>
      </c>
      <c r="E1123" t="s">
        <v>212</v>
      </c>
      <c r="F1123" t="s">
        <v>215</v>
      </c>
    </row>
    <row r="1124" spans="1:6" x14ac:dyDescent="0.3">
      <c r="A1124">
        <v>1121</v>
      </c>
      <c r="B1124" t="s">
        <v>220</v>
      </c>
      <c r="C1124" s="4">
        <v>0</v>
      </c>
      <c r="D1124">
        <v>0</v>
      </c>
      <c r="E1124" t="s">
        <v>212</v>
      </c>
      <c r="F1124" t="s">
        <v>215</v>
      </c>
    </row>
    <row r="1125" spans="1:6" x14ac:dyDescent="0.3">
      <c r="A1125">
        <v>1122</v>
      </c>
      <c r="B1125" t="s">
        <v>220</v>
      </c>
      <c r="C1125" s="4">
        <v>0</v>
      </c>
      <c r="D1125">
        <v>0</v>
      </c>
      <c r="E1125" t="s">
        <v>212</v>
      </c>
      <c r="F1125" t="s">
        <v>215</v>
      </c>
    </row>
    <row r="1126" spans="1:6" x14ac:dyDescent="0.3">
      <c r="A1126">
        <v>1123</v>
      </c>
      <c r="B1126" t="s">
        <v>220</v>
      </c>
      <c r="C1126" s="4">
        <v>0</v>
      </c>
      <c r="D1126">
        <v>0</v>
      </c>
      <c r="E1126" t="s">
        <v>212</v>
      </c>
      <c r="F1126" t="s">
        <v>215</v>
      </c>
    </row>
    <row r="1127" spans="1:6" x14ac:dyDescent="0.3">
      <c r="A1127">
        <v>1124</v>
      </c>
      <c r="B1127" t="s">
        <v>220</v>
      </c>
      <c r="C1127" s="4">
        <v>0</v>
      </c>
      <c r="D1127">
        <v>0</v>
      </c>
      <c r="E1127" t="s">
        <v>212</v>
      </c>
      <c r="F1127" t="s">
        <v>215</v>
      </c>
    </row>
    <row r="1128" spans="1:6" x14ac:dyDescent="0.3">
      <c r="A1128">
        <v>1125</v>
      </c>
      <c r="B1128" t="s">
        <v>220</v>
      </c>
      <c r="C1128" s="4">
        <v>0</v>
      </c>
      <c r="D1128">
        <v>0</v>
      </c>
      <c r="E1128" t="s">
        <v>212</v>
      </c>
      <c r="F1128" t="s">
        <v>215</v>
      </c>
    </row>
    <row r="1129" spans="1:6" x14ac:dyDescent="0.3">
      <c r="A1129">
        <v>1126</v>
      </c>
      <c r="B1129" t="s">
        <v>220</v>
      </c>
      <c r="C1129" s="4">
        <v>0</v>
      </c>
      <c r="D1129">
        <v>0</v>
      </c>
      <c r="E1129" t="s">
        <v>212</v>
      </c>
      <c r="F1129" t="s">
        <v>215</v>
      </c>
    </row>
    <row r="1130" spans="1:6" x14ac:dyDescent="0.3">
      <c r="A1130">
        <v>1127</v>
      </c>
      <c r="B1130" t="s">
        <v>220</v>
      </c>
      <c r="C1130" s="4">
        <v>0</v>
      </c>
      <c r="D1130">
        <v>0</v>
      </c>
      <c r="E1130" t="s">
        <v>212</v>
      </c>
      <c r="F1130" t="s">
        <v>215</v>
      </c>
    </row>
    <row r="1131" spans="1:6" x14ac:dyDescent="0.3">
      <c r="A1131">
        <v>1128</v>
      </c>
      <c r="B1131" t="s">
        <v>220</v>
      </c>
      <c r="C1131" s="4">
        <v>0</v>
      </c>
      <c r="D1131">
        <v>0</v>
      </c>
      <c r="E1131" t="s">
        <v>212</v>
      </c>
      <c r="F1131" t="s">
        <v>215</v>
      </c>
    </row>
    <row r="1132" spans="1:6" x14ac:dyDescent="0.3">
      <c r="A1132">
        <v>1129</v>
      </c>
      <c r="B1132" t="s">
        <v>220</v>
      </c>
      <c r="C1132" s="4">
        <v>0</v>
      </c>
      <c r="D1132">
        <v>0</v>
      </c>
      <c r="E1132" t="s">
        <v>212</v>
      </c>
      <c r="F1132" t="s">
        <v>215</v>
      </c>
    </row>
    <row r="1133" spans="1:6" x14ac:dyDescent="0.3">
      <c r="A1133">
        <v>1130</v>
      </c>
      <c r="B1133" t="s">
        <v>220</v>
      </c>
      <c r="C1133" s="4">
        <v>0</v>
      </c>
      <c r="D1133">
        <v>0</v>
      </c>
      <c r="E1133" t="s">
        <v>212</v>
      </c>
      <c r="F1133" t="s">
        <v>215</v>
      </c>
    </row>
    <row r="1134" spans="1:6" x14ac:dyDescent="0.3">
      <c r="A1134">
        <v>1131</v>
      </c>
      <c r="B1134" t="s">
        <v>220</v>
      </c>
      <c r="C1134" s="4">
        <v>0</v>
      </c>
      <c r="D1134">
        <v>0</v>
      </c>
      <c r="E1134" t="s">
        <v>212</v>
      </c>
      <c r="F1134" t="s">
        <v>215</v>
      </c>
    </row>
    <row r="1135" spans="1:6" x14ac:dyDescent="0.3">
      <c r="A1135">
        <v>1132</v>
      </c>
      <c r="B1135" t="s">
        <v>220</v>
      </c>
      <c r="C1135" s="4">
        <v>0</v>
      </c>
      <c r="D1135">
        <v>0</v>
      </c>
      <c r="E1135" t="s">
        <v>212</v>
      </c>
      <c r="F1135" t="s">
        <v>215</v>
      </c>
    </row>
    <row r="1136" spans="1:6" x14ac:dyDescent="0.3">
      <c r="A1136">
        <v>1133</v>
      </c>
      <c r="B1136" t="s">
        <v>220</v>
      </c>
      <c r="C1136" s="4">
        <v>0</v>
      </c>
      <c r="D1136">
        <v>0</v>
      </c>
      <c r="E1136" t="s">
        <v>212</v>
      </c>
      <c r="F1136" t="s">
        <v>215</v>
      </c>
    </row>
    <row r="1137" spans="1:6" x14ac:dyDescent="0.3">
      <c r="A1137">
        <v>1134</v>
      </c>
      <c r="B1137" t="s">
        <v>220</v>
      </c>
      <c r="C1137" s="4">
        <v>0</v>
      </c>
      <c r="D1137">
        <v>0</v>
      </c>
      <c r="E1137" t="s">
        <v>212</v>
      </c>
      <c r="F1137" t="s">
        <v>215</v>
      </c>
    </row>
    <row r="1138" spans="1:6" x14ac:dyDescent="0.3">
      <c r="A1138">
        <v>1135</v>
      </c>
      <c r="B1138" t="s">
        <v>220</v>
      </c>
      <c r="C1138" s="4">
        <v>0</v>
      </c>
      <c r="D1138">
        <v>0</v>
      </c>
      <c r="E1138" t="s">
        <v>212</v>
      </c>
      <c r="F1138" t="s">
        <v>215</v>
      </c>
    </row>
    <row r="1139" spans="1:6" x14ac:dyDescent="0.3">
      <c r="A1139">
        <v>1136</v>
      </c>
      <c r="B1139" t="s">
        <v>220</v>
      </c>
      <c r="C1139" s="4">
        <v>0</v>
      </c>
      <c r="D1139">
        <v>0</v>
      </c>
      <c r="E1139" t="s">
        <v>212</v>
      </c>
      <c r="F1139" t="s">
        <v>215</v>
      </c>
    </row>
    <row r="1140" spans="1:6" x14ac:dyDescent="0.3">
      <c r="A1140">
        <v>1137</v>
      </c>
      <c r="B1140" t="s">
        <v>220</v>
      </c>
      <c r="C1140" s="4">
        <v>0</v>
      </c>
      <c r="D1140">
        <v>0</v>
      </c>
      <c r="E1140" t="s">
        <v>212</v>
      </c>
      <c r="F1140" t="s">
        <v>215</v>
      </c>
    </row>
    <row r="1141" spans="1:6" x14ac:dyDescent="0.3">
      <c r="A1141">
        <v>1138</v>
      </c>
      <c r="B1141" t="s">
        <v>220</v>
      </c>
      <c r="C1141" s="4">
        <v>0</v>
      </c>
      <c r="D1141">
        <v>0</v>
      </c>
      <c r="E1141" t="s">
        <v>212</v>
      </c>
      <c r="F1141" t="s">
        <v>215</v>
      </c>
    </row>
    <row r="1142" spans="1:6" x14ac:dyDescent="0.3">
      <c r="A1142">
        <v>1139</v>
      </c>
      <c r="B1142" t="s">
        <v>220</v>
      </c>
      <c r="C1142" s="4">
        <v>0</v>
      </c>
      <c r="D1142">
        <v>0</v>
      </c>
      <c r="E1142" t="s">
        <v>212</v>
      </c>
      <c r="F1142" t="s">
        <v>215</v>
      </c>
    </row>
    <row r="1143" spans="1:6" x14ac:dyDescent="0.3">
      <c r="A1143">
        <v>1140</v>
      </c>
      <c r="B1143" t="s">
        <v>220</v>
      </c>
      <c r="C1143" s="4">
        <v>0</v>
      </c>
      <c r="D1143">
        <v>0</v>
      </c>
      <c r="E1143" t="s">
        <v>212</v>
      </c>
      <c r="F1143" t="s">
        <v>215</v>
      </c>
    </row>
    <row r="1144" spans="1:6" x14ac:dyDescent="0.3">
      <c r="A1144">
        <v>1141</v>
      </c>
      <c r="B1144" t="s">
        <v>220</v>
      </c>
      <c r="C1144" s="4">
        <v>0</v>
      </c>
      <c r="D1144">
        <v>0</v>
      </c>
      <c r="E1144" t="s">
        <v>212</v>
      </c>
      <c r="F1144" t="s">
        <v>215</v>
      </c>
    </row>
    <row r="1145" spans="1:6" x14ac:dyDescent="0.3">
      <c r="A1145">
        <v>1142</v>
      </c>
      <c r="B1145" t="s">
        <v>220</v>
      </c>
      <c r="C1145" s="4">
        <v>0</v>
      </c>
      <c r="D1145">
        <v>0</v>
      </c>
      <c r="E1145" t="s">
        <v>212</v>
      </c>
      <c r="F1145" t="s">
        <v>215</v>
      </c>
    </row>
    <row r="1146" spans="1:6" x14ac:dyDescent="0.3">
      <c r="A1146">
        <v>1143</v>
      </c>
      <c r="B1146" t="s">
        <v>220</v>
      </c>
      <c r="C1146" s="4">
        <v>0</v>
      </c>
      <c r="D1146">
        <v>0</v>
      </c>
      <c r="E1146" t="s">
        <v>212</v>
      </c>
      <c r="F1146" t="s">
        <v>215</v>
      </c>
    </row>
    <row r="1147" spans="1:6" x14ac:dyDescent="0.3">
      <c r="A1147">
        <v>1144</v>
      </c>
      <c r="B1147" t="s">
        <v>220</v>
      </c>
      <c r="C1147" s="4">
        <v>0</v>
      </c>
      <c r="D1147">
        <v>0</v>
      </c>
      <c r="E1147" t="s">
        <v>212</v>
      </c>
      <c r="F1147" t="s">
        <v>215</v>
      </c>
    </row>
    <row r="1148" spans="1:6" x14ac:dyDescent="0.3">
      <c r="A1148">
        <v>1145</v>
      </c>
      <c r="B1148" t="s">
        <v>220</v>
      </c>
      <c r="C1148" s="4">
        <v>0</v>
      </c>
      <c r="D1148">
        <v>0</v>
      </c>
      <c r="E1148" t="s">
        <v>212</v>
      </c>
      <c r="F1148" t="s">
        <v>215</v>
      </c>
    </row>
    <row r="1149" spans="1:6" x14ac:dyDescent="0.3">
      <c r="A1149">
        <v>1146</v>
      </c>
      <c r="B1149" t="s">
        <v>220</v>
      </c>
      <c r="C1149" s="4">
        <v>0</v>
      </c>
      <c r="D1149">
        <v>0</v>
      </c>
      <c r="E1149" t="s">
        <v>212</v>
      </c>
      <c r="F1149" t="s">
        <v>215</v>
      </c>
    </row>
    <row r="1150" spans="1:6" x14ac:dyDescent="0.3">
      <c r="A1150">
        <v>1147</v>
      </c>
      <c r="B1150" t="s">
        <v>220</v>
      </c>
      <c r="C1150" s="4">
        <v>0</v>
      </c>
      <c r="D1150">
        <v>0</v>
      </c>
      <c r="E1150" t="s">
        <v>212</v>
      </c>
      <c r="F1150" t="s">
        <v>215</v>
      </c>
    </row>
    <row r="1151" spans="1:6" x14ac:dyDescent="0.3">
      <c r="A1151">
        <v>1148</v>
      </c>
      <c r="B1151" t="s">
        <v>220</v>
      </c>
      <c r="C1151" s="4">
        <v>0</v>
      </c>
      <c r="D1151">
        <v>0</v>
      </c>
      <c r="E1151" t="s">
        <v>212</v>
      </c>
      <c r="F1151" t="s">
        <v>215</v>
      </c>
    </row>
    <row r="1152" spans="1:6" x14ac:dyDescent="0.3">
      <c r="A1152">
        <v>1149</v>
      </c>
      <c r="B1152" t="s">
        <v>220</v>
      </c>
      <c r="C1152" s="4">
        <v>0</v>
      </c>
      <c r="D1152">
        <v>0</v>
      </c>
      <c r="E1152" t="s">
        <v>212</v>
      </c>
      <c r="F1152" t="s">
        <v>215</v>
      </c>
    </row>
    <row r="1153" spans="1:6" x14ac:dyDescent="0.3">
      <c r="A1153">
        <v>1150</v>
      </c>
      <c r="B1153" t="s">
        <v>220</v>
      </c>
      <c r="C1153" s="4">
        <v>0</v>
      </c>
      <c r="D1153">
        <v>0</v>
      </c>
      <c r="E1153" t="s">
        <v>212</v>
      </c>
      <c r="F1153" t="s">
        <v>215</v>
      </c>
    </row>
    <row r="1154" spans="1:6" x14ac:dyDescent="0.3">
      <c r="A1154">
        <v>1151</v>
      </c>
      <c r="B1154" t="s">
        <v>220</v>
      </c>
      <c r="C1154" s="4">
        <v>0</v>
      </c>
      <c r="D1154">
        <v>0</v>
      </c>
      <c r="E1154" t="s">
        <v>212</v>
      </c>
      <c r="F1154" t="s">
        <v>215</v>
      </c>
    </row>
    <row r="1155" spans="1:6" x14ac:dyDescent="0.3">
      <c r="A1155">
        <v>1152</v>
      </c>
      <c r="B1155" t="s">
        <v>220</v>
      </c>
      <c r="C1155" s="4">
        <v>0</v>
      </c>
      <c r="D1155">
        <v>0</v>
      </c>
      <c r="E1155" t="s">
        <v>212</v>
      </c>
      <c r="F1155" t="s">
        <v>215</v>
      </c>
    </row>
    <row r="1156" spans="1:6" x14ac:dyDescent="0.3">
      <c r="A1156">
        <v>1153</v>
      </c>
      <c r="B1156" t="s">
        <v>220</v>
      </c>
      <c r="C1156" s="4">
        <v>0</v>
      </c>
      <c r="D1156">
        <v>0</v>
      </c>
      <c r="E1156" t="s">
        <v>212</v>
      </c>
      <c r="F1156" t="s">
        <v>215</v>
      </c>
    </row>
    <row r="1157" spans="1:6" x14ac:dyDescent="0.3">
      <c r="A1157">
        <v>1154</v>
      </c>
      <c r="B1157" t="s">
        <v>220</v>
      </c>
      <c r="C1157" s="4">
        <v>0</v>
      </c>
      <c r="D1157">
        <v>0</v>
      </c>
      <c r="E1157" t="s">
        <v>212</v>
      </c>
      <c r="F1157" t="s">
        <v>215</v>
      </c>
    </row>
    <row r="1158" spans="1:6" x14ac:dyDescent="0.3">
      <c r="A1158">
        <v>1155</v>
      </c>
      <c r="B1158" t="s">
        <v>220</v>
      </c>
      <c r="C1158" s="4">
        <v>0</v>
      </c>
      <c r="D1158">
        <v>0</v>
      </c>
      <c r="E1158" t="s">
        <v>212</v>
      </c>
      <c r="F1158" t="s">
        <v>215</v>
      </c>
    </row>
    <row r="1159" spans="1:6" x14ac:dyDescent="0.3">
      <c r="A1159">
        <v>1156</v>
      </c>
      <c r="B1159" t="s">
        <v>220</v>
      </c>
      <c r="C1159" s="4">
        <v>0</v>
      </c>
      <c r="D1159">
        <v>0</v>
      </c>
      <c r="E1159" t="s">
        <v>212</v>
      </c>
      <c r="F1159" t="s">
        <v>215</v>
      </c>
    </row>
    <row r="1160" spans="1:6" x14ac:dyDescent="0.3">
      <c r="A1160">
        <v>1157</v>
      </c>
      <c r="B1160" t="s">
        <v>220</v>
      </c>
      <c r="C1160" s="4">
        <v>0</v>
      </c>
      <c r="D1160">
        <v>0</v>
      </c>
      <c r="E1160" t="s">
        <v>212</v>
      </c>
      <c r="F1160" t="s">
        <v>215</v>
      </c>
    </row>
    <row r="1161" spans="1:6" x14ac:dyDescent="0.3">
      <c r="A1161">
        <v>1158</v>
      </c>
      <c r="B1161" t="s">
        <v>220</v>
      </c>
      <c r="C1161" s="4">
        <v>0</v>
      </c>
      <c r="D1161">
        <v>0</v>
      </c>
      <c r="E1161" t="s">
        <v>212</v>
      </c>
      <c r="F1161" t="s">
        <v>215</v>
      </c>
    </row>
    <row r="1162" spans="1:6" x14ac:dyDescent="0.3">
      <c r="A1162">
        <v>1159</v>
      </c>
      <c r="B1162" t="s">
        <v>220</v>
      </c>
      <c r="C1162" s="4">
        <v>0</v>
      </c>
      <c r="D1162">
        <v>0</v>
      </c>
      <c r="E1162" t="s">
        <v>212</v>
      </c>
      <c r="F1162" t="s">
        <v>215</v>
      </c>
    </row>
    <row r="1163" spans="1:6" x14ac:dyDescent="0.3">
      <c r="A1163">
        <v>1160</v>
      </c>
      <c r="B1163" t="s">
        <v>220</v>
      </c>
      <c r="C1163" s="4">
        <v>0</v>
      </c>
      <c r="D1163">
        <v>0</v>
      </c>
      <c r="E1163" t="s">
        <v>212</v>
      </c>
      <c r="F1163" t="s">
        <v>215</v>
      </c>
    </row>
    <row r="1164" spans="1:6" x14ac:dyDescent="0.3">
      <c r="A1164">
        <v>1161</v>
      </c>
      <c r="B1164" t="s">
        <v>220</v>
      </c>
      <c r="C1164" s="4">
        <v>0</v>
      </c>
      <c r="D1164">
        <v>0</v>
      </c>
      <c r="E1164" t="s">
        <v>212</v>
      </c>
      <c r="F1164" t="s">
        <v>215</v>
      </c>
    </row>
    <row r="1165" spans="1:6" x14ac:dyDescent="0.3">
      <c r="A1165">
        <v>1162</v>
      </c>
      <c r="B1165" t="s">
        <v>220</v>
      </c>
      <c r="C1165" s="4">
        <v>0</v>
      </c>
      <c r="D1165">
        <v>0</v>
      </c>
      <c r="E1165" t="s">
        <v>212</v>
      </c>
      <c r="F1165" t="s">
        <v>215</v>
      </c>
    </row>
    <row r="1166" spans="1:6" x14ac:dyDescent="0.3">
      <c r="A1166">
        <v>1163</v>
      </c>
      <c r="B1166" t="s">
        <v>220</v>
      </c>
      <c r="C1166" s="4">
        <v>0</v>
      </c>
      <c r="D1166">
        <v>0</v>
      </c>
      <c r="E1166" t="s">
        <v>212</v>
      </c>
      <c r="F1166" t="s">
        <v>215</v>
      </c>
    </row>
    <row r="1167" spans="1:6" x14ac:dyDescent="0.3">
      <c r="A1167">
        <v>1164</v>
      </c>
      <c r="B1167" t="s">
        <v>220</v>
      </c>
      <c r="C1167" s="4">
        <v>0</v>
      </c>
      <c r="D1167">
        <v>0</v>
      </c>
      <c r="E1167" t="s">
        <v>212</v>
      </c>
      <c r="F1167" t="s">
        <v>215</v>
      </c>
    </row>
    <row r="1168" spans="1:6" x14ac:dyDescent="0.3">
      <c r="A1168">
        <v>1165</v>
      </c>
      <c r="B1168" t="s">
        <v>220</v>
      </c>
      <c r="C1168" s="4">
        <v>0</v>
      </c>
      <c r="D1168">
        <v>0</v>
      </c>
      <c r="E1168" t="s">
        <v>212</v>
      </c>
      <c r="F1168" t="s">
        <v>215</v>
      </c>
    </row>
    <row r="1169" spans="1:6" x14ac:dyDescent="0.3">
      <c r="A1169">
        <v>1166</v>
      </c>
      <c r="B1169" t="s">
        <v>220</v>
      </c>
      <c r="C1169" s="4">
        <v>0</v>
      </c>
      <c r="D1169">
        <v>0</v>
      </c>
      <c r="E1169" t="s">
        <v>212</v>
      </c>
      <c r="F1169" t="s">
        <v>215</v>
      </c>
    </row>
    <row r="1170" spans="1:6" x14ac:dyDescent="0.3">
      <c r="A1170">
        <v>1167</v>
      </c>
      <c r="B1170" t="s">
        <v>220</v>
      </c>
      <c r="C1170" s="4">
        <v>0</v>
      </c>
      <c r="D1170">
        <v>0</v>
      </c>
      <c r="E1170" t="s">
        <v>212</v>
      </c>
      <c r="F1170" t="s">
        <v>215</v>
      </c>
    </row>
    <row r="1171" spans="1:6" x14ac:dyDescent="0.3">
      <c r="A1171">
        <v>1168</v>
      </c>
      <c r="B1171" t="s">
        <v>220</v>
      </c>
      <c r="C1171" s="4">
        <v>0</v>
      </c>
      <c r="D1171">
        <v>0</v>
      </c>
      <c r="E1171" t="s">
        <v>212</v>
      </c>
      <c r="F1171" t="s">
        <v>215</v>
      </c>
    </row>
    <row r="1172" spans="1:6" x14ac:dyDescent="0.3">
      <c r="A1172">
        <v>1169</v>
      </c>
      <c r="B1172" t="s">
        <v>220</v>
      </c>
      <c r="C1172" s="4">
        <v>0</v>
      </c>
      <c r="D1172">
        <v>0</v>
      </c>
      <c r="E1172" t="s">
        <v>212</v>
      </c>
      <c r="F1172" t="s">
        <v>215</v>
      </c>
    </row>
    <row r="1173" spans="1:6" x14ac:dyDescent="0.3">
      <c r="A1173">
        <v>1170</v>
      </c>
      <c r="B1173" t="s">
        <v>220</v>
      </c>
      <c r="C1173" s="4">
        <v>0</v>
      </c>
      <c r="D1173">
        <v>0</v>
      </c>
      <c r="E1173" t="s">
        <v>212</v>
      </c>
      <c r="F1173" t="s">
        <v>215</v>
      </c>
    </row>
    <row r="1174" spans="1:6" x14ac:dyDescent="0.3">
      <c r="A1174">
        <v>1171</v>
      </c>
      <c r="B1174" t="s">
        <v>220</v>
      </c>
      <c r="C1174" s="4">
        <v>0</v>
      </c>
      <c r="D1174">
        <v>0</v>
      </c>
      <c r="E1174" t="s">
        <v>212</v>
      </c>
      <c r="F1174" t="s">
        <v>215</v>
      </c>
    </row>
    <row r="1175" spans="1:6" x14ac:dyDescent="0.3">
      <c r="A1175">
        <v>1172</v>
      </c>
      <c r="B1175" t="s">
        <v>220</v>
      </c>
      <c r="C1175" s="4">
        <v>0</v>
      </c>
      <c r="D1175">
        <v>0</v>
      </c>
      <c r="E1175" t="s">
        <v>212</v>
      </c>
      <c r="F1175" t="s">
        <v>215</v>
      </c>
    </row>
    <row r="1176" spans="1:6" x14ac:dyDescent="0.3">
      <c r="A1176">
        <v>1173</v>
      </c>
      <c r="B1176" t="s">
        <v>220</v>
      </c>
      <c r="C1176" s="4">
        <v>0</v>
      </c>
      <c r="D1176">
        <v>0</v>
      </c>
      <c r="E1176" t="s">
        <v>212</v>
      </c>
      <c r="F1176" t="s">
        <v>215</v>
      </c>
    </row>
    <row r="1177" spans="1:6" x14ac:dyDescent="0.3">
      <c r="A1177">
        <v>1174</v>
      </c>
      <c r="B1177" t="s">
        <v>220</v>
      </c>
      <c r="C1177" s="4">
        <v>0</v>
      </c>
      <c r="D1177">
        <v>0</v>
      </c>
      <c r="E1177" t="s">
        <v>212</v>
      </c>
      <c r="F1177" t="s">
        <v>215</v>
      </c>
    </row>
    <row r="1178" spans="1:6" x14ac:dyDescent="0.3">
      <c r="A1178">
        <v>1175</v>
      </c>
      <c r="B1178" t="s">
        <v>220</v>
      </c>
      <c r="C1178" s="4">
        <v>0</v>
      </c>
      <c r="D1178">
        <v>0</v>
      </c>
      <c r="E1178" t="s">
        <v>212</v>
      </c>
      <c r="F1178" t="s">
        <v>215</v>
      </c>
    </row>
    <row r="1179" spans="1:6" x14ac:dyDescent="0.3">
      <c r="A1179">
        <v>1176</v>
      </c>
      <c r="B1179" t="s">
        <v>220</v>
      </c>
      <c r="C1179" s="4">
        <v>0</v>
      </c>
      <c r="D1179">
        <v>0</v>
      </c>
      <c r="E1179" t="s">
        <v>212</v>
      </c>
      <c r="F1179" t="s">
        <v>215</v>
      </c>
    </row>
    <row r="1180" spans="1:6" x14ac:dyDescent="0.3">
      <c r="A1180">
        <v>1177</v>
      </c>
      <c r="B1180" t="s">
        <v>220</v>
      </c>
      <c r="C1180" s="4">
        <v>0</v>
      </c>
      <c r="D1180">
        <v>0</v>
      </c>
      <c r="E1180" t="s">
        <v>212</v>
      </c>
      <c r="F1180" t="s">
        <v>215</v>
      </c>
    </row>
    <row r="1181" spans="1:6" x14ac:dyDescent="0.3">
      <c r="A1181">
        <v>1178</v>
      </c>
      <c r="B1181" t="s">
        <v>220</v>
      </c>
      <c r="C1181" s="4">
        <v>0</v>
      </c>
      <c r="D1181">
        <v>0</v>
      </c>
      <c r="E1181" t="s">
        <v>212</v>
      </c>
      <c r="F1181" t="s">
        <v>215</v>
      </c>
    </row>
    <row r="1182" spans="1:6" x14ac:dyDescent="0.3">
      <c r="A1182">
        <v>1179</v>
      </c>
      <c r="B1182" t="s">
        <v>220</v>
      </c>
      <c r="C1182" s="4">
        <v>0</v>
      </c>
      <c r="D1182">
        <v>0</v>
      </c>
      <c r="E1182" t="s">
        <v>212</v>
      </c>
      <c r="F1182" t="s">
        <v>215</v>
      </c>
    </row>
    <row r="1183" spans="1:6" x14ac:dyDescent="0.3">
      <c r="A1183">
        <v>1180</v>
      </c>
      <c r="B1183" t="s">
        <v>220</v>
      </c>
      <c r="C1183" s="4">
        <v>0</v>
      </c>
      <c r="D1183">
        <v>0</v>
      </c>
      <c r="E1183" t="s">
        <v>212</v>
      </c>
      <c r="F1183" t="s">
        <v>215</v>
      </c>
    </row>
    <row r="1184" spans="1:6" x14ac:dyDescent="0.3">
      <c r="A1184">
        <v>1181</v>
      </c>
      <c r="B1184" t="s">
        <v>220</v>
      </c>
      <c r="C1184" s="4">
        <v>0</v>
      </c>
      <c r="D1184">
        <v>0</v>
      </c>
      <c r="E1184" t="s">
        <v>212</v>
      </c>
      <c r="F1184" t="s">
        <v>215</v>
      </c>
    </row>
    <row r="1185" spans="1:6" x14ac:dyDescent="0.3">
      <c r="A1185">
        <v>1182</v>
      </c>
      <c r="B1185" t="s">
        <v>220</v>
      </c>
      <c r="C1185" s="4">
        <v>0</v>
      </c>
      <c r="D1185">
        <v>0</v>
      </c>
      <c r="E1185" t="s">
        <v>212</v>
      </c>
      <c r="F1185" t="s">
        <v>215</v>
      </c>
    </row>
    <row r="1186" spans="1:6" x14ac:dyDescent="0.3">
      <c r="A1186">
        <v>1183</v>
      </c>
      <c r="B1186" t="s">
        <v>220</v>
      </c>
      <c r="C1186" s="4">
        <v>0</v>
      </c>
      <c r="D1186">
        <v>0</v>
      </c>
      <c r="E1186" t="s">
        <v>212</v>
      </c>
      <c r="F1186" t="s">
        <v>215</v>
      </c>
    </row>
    <row r="1187" spans="1:6" x14ac:dyDescent="0.3">
      <c r="A1187">
        <v>1184</v>
      </c>
      <c r="B1187" t="s">
        <v>220</v>
      </c>
      <c r="C1187" s="4">
        <v>0</v>
      </c>
      <c r="D1187">
        <v>0</v>
      </c>
      <c r="E1187" t="s">
        <v>212</v>
      </c>
      <c r="F1187" t="s">
        <v>215</v>
      </c>
    </row>
    <row r="1188" spans="1:6" x14ac:dyDescent="0.3">
      <c r="A1188">
        <v>1185</v>
      </c>
      <c r="B1188" t="s">
        <v>220</v>
      </c>
      <c r="C1188" s="4">
        <v>0</v>
      </c>
      <c r="D1188">
        <v>0</v>
      </c>
      <c r="E1188" t="s">
        <v>212</v>
      </c>
      <c r="F1188" t="s">
        <v>215</v>
      </c>
    </row>
    <row r="1189" spans="1:6" x14ac:dyDescent="0.3">
      <c r="A1189">
        <v>1186</v>
      </c>
      <c r="B1189" t="s">
        <v>220</v>
      </c>
      <c r="C1189" s="4">
        <v>0</v>
      </c>
      <c r="D1189">
        <v>0</v>
      </c>
      <c r="E1189" t="s">
        <v>212</v>
      </c>
      <c r="F1189" t="s">
        <v>215</v>
      </c>
    </row>
    <row r="1190" spans="1:6" x14ac:dyDescent="0.3">
      <c r="A1190">
        <v>1187</v>
      </c>
      <c r="B1190" t="s">
        <v>220</v>
      </c>
      <c r="C1190" s="4">
        <v>0</v>
      </c>
      <c r="D1190">
        <v>0</v>
      </c>
      <c r="E1190" t="s">
        <v>212</v>
      </c>
      <c r="F1190" t="s">
        <v>215</v>
      </c>
    </row>
    <row r="1191" spans="1:6" x14ac:dyDescent="0.3">
      <c r="A1191">
        <v>1188</v>
      </c>
      <c r="B1191" t="s">
        <v>220</v>
      </c>
      <c r="C1191" s="4">
        <v>0</v>
      </c>
      <c r="D1191">
        <v>0</v>
      </c>
      <c r="E1191" t="s">
        <v>212</v>
      </c>
      <c r="F1191" t="s">
        <v>215</v>
      </c>
    </row>
    <row r="1192" spans="1:6" x14ac:dyDescent="0.3">
      <c r="A1192">
        <v>1189</v>
      </c>
      <c r="B1192" t="s">
        <v>220</v>
      </c>
      <c r="C1192" s="4">
        <v>0</v>
      </c>
      <c r="D1192">
        <v>0</v>
      </c>
      <c r="E1192" t="s">
        <v>212</v>
      </c>
      <c r="F1192" t="s">
        <v>215</v>
      </c>
    </row>
    <row r="1193" spans="1:6" x14ac:dyDescent="0.3">
      <c r="A1193">
        <v>1190</v>
      </c>
      <c r="B1193" t="s">
        <v>220</v>
      </c>
      <c r="C1193" s="4">
        <v>0</v>
      </c>
      <c r="D1193">
        <v>0</v>
      </c>
      <c r="E1193" t="s">
        <v>212</v>
      </c>
      <c r="F1193" t="s">
        <v>215</v>
      </c>
    </row>
    <row r="1194" spans="1:6" x14ac:dyDescent="0.3">
      <c r="A1194">
        <v>1191</v>
      </c>
      <c r="B1194" t="s">
        <v>220</v>
      </c>
      <c r="C1194" s="4">
        <v>0</v>
      </c>
      <c r="D1194">
        <v>0</v>
      </c>
      <c r="E1194" t="s">
        <v>212</v>
      </c>
      <c r="F1194" t="s">
        <v>215</v>
      </c>
    </row>
    <row r="1195" spans="1:6" x14ac:dyDescent="0.3">
      <c r="A1195">
        <v>1192</v>
      </c>
      <c r="B1195" t="s">
        <v>220</v>
      </c>
      <c r="C1195" s="4">
        <v>0</v>
      </c>
      <c r="D1195">
        <v>0</v>
      </c>
      <c r="E1195" t="s">
        <v>212</v>
      </c>
      <c r="F1195" t="s">
        <v>215</v>
      </c>
    </row>
    <row r="1196" spans="1:6" x14ac:dyDescent="0.3">
      <c r="A1196">
        <v>1193</v>
      </c>
      <c r="B1196" t="s">
        <v>220</v>
      </c>
      <c r="C1196" s="4">
        <v>0</v>
      </c>
      <c r="D1196">
        <v>0</v>
      </c>
      <c r="E1196" t="s">
        <v>212</v>
      </c>
      <c r="F1196" t="s">
        <v>215</v>
      </c>
    </row>
    <row r="1197" spans="1:6" x14ac:dyDescent="0.3">
      <c r="A1197">
        <v>1194</v>
      </c>
      <c r="B1197" t="s">
        <v>220</v>
      </c>
      <c r="C1197" s="4">
        <v>0</v>
      </c>
      <c r="D1197">
        <v>0</v>
      </c>
      <c r="E1197" t="s">
        <v>212</v>
      </c>
      <c r="F1197" t="s">
        <v>215</v>
      </c>
    </row>
    <row r="1198" spans="1:6" x14ac:dyDescent="0.3">
      <c r="A1198">
        <v>1195</v>
      </c>
      <c r="B1198" t="s">
        <v>220</v>
      </c>
      <c r="C1198" s="4">
        <v>0</v>
      </c>
      <c r="D1198">
        <v>0</v>
      </c>
      <c r="E1198" t="s">
        <v>212</v>
      </c>
      <c r="F1198" t="s">
        <v>215</v>
      </c>
    </row>
    <row r="1199" spans="1:6" x14ac:dyDescent="0.3">
      <c r="A1199">
        <v>1196</v>
      </c>
      <c r="B1199" t="s">
        <v>220</v>
      </c>
      <c r="C1199" s="4">
        <v>0</v>
      </c>
      <c r="D1199">
        <v>0</v>
      </c>
      <c r="E1199" t="s">
        <v>212</v>
      </c>
      <c r="F1199" t="s">
        <v>215</v>
      </c>
    </row>
    <row r="1200" spans="1:6" x14ac:dyDescent="0.3">
      <c r="A1200">
        <v>1197</v>
      </c>
      <c r="B1200" t="s">
        <v>220</v>
      </c>
      <c r="C1200" s="4">
        <v>0</v>
      </c>
      <c r="D1200">
        <v>0</v>
      </c>
      <c r="E1200" t="s">
        <v>212</v>
      </c>
      <c r="F1200" t="s">
        <v>215</v>
      </c>
    </row>
    <row r="1201" spans="1:6" x14ac:dyDescent="0.3">
      <c r="A1201">
        <v>1198</v>
      </c>
      <c r="B1201" t="s">
        <v>220</v>
      </c>
      <c r="C1201" s="4">
        <v>0</v>
      </c>
      <c r="D1201">
        <v>0</v>
      </c>
      <c r="E1201" t="s">
        <v>212</v>
      </c>
      <c r="F1201" t="s">
        <v>215</v>
      </c>
    </row>
    <row r="1202" spans="1:6" x14ac:dyDescent="0.3">
      <c r="A1202">
        <v>1199</v>
      </c>
      <c r="B1202" t="s">
        <v>220</v>
      </c>
      <c r="C1202" s="4">
        <v>0</v>
      </c>
      <c r="D1202">
        <v>0</v>
      </c>
      <c r="E1202" t="s">
        <v>212</v>
      </c>
      <c r="F1202" t="s">
        <v>215</v>
      </c>
    </row>
    <row r="1203" spans="1:6" x14ac:dyDescent="0.3">
      <c r="A1203">
        <v>1200</v>
      </c>
      <c r="B1203" t="s">
        <v>220</v>
      </c>
      <c r="C1203" s="4">
        <v>0</v>
      </c>
      <c r="D1203">
        <v>0</v>
      </c>
      <c r="E1203" t="s">
        <v>212</v>
      </c>
      <c r="F1203" t="s">
        <v>215</v>
      </c>
    </row>
    <row r="1204" spans="1:6" x14ac:dyDescent="0.3">
      <c r="A1204">
        <v>1201</v>
      </c>
      <c r="B1204" t="s">
        <v>220</v>
      </c>
      <c r="C1204" s="4">
        <v>0</v>
      </c>
      <c r="D1204">
        <v>0</v>
      </c>
      <c r="E1204" t="s">
        <v>212</v>
      </c>
      <c r="F1204" t="s">
        <v>215</v>
      </c>
    </row>
    <row r="1205" spans="1:6" x14ac:dyDescent="0.3">
      <c r="A1205">
        <v>1202</v>
      </c>
      <c r="B1205" t="s">
        <v>220</v>
      </c>
      <c r="C1205" s="4">
        <v>0</v>
      </c>
      <c r="D1205">
        <v>0</v>
      </c>
      <c r="E1205" t="s">
        <v>212</v>
      </c>
      <c r="F1205" t="s">
        <v>215</v>
      </c>
    </row>
    <row r="1206" spans="1:6" x14ac:dyDescent="0.3">
      <c r="A1206">
        <v>1203</v>
      </c>
      <c r="B1206" t="s">
        <v>220</v>
      </c>
      <c r="C1206" s="4">
        <v>0</v>
      </c>
      <c r="D1206">
        <v>0</v>
      </c>
      <c r="E1206" t="s">
        <v>212</v>
      </c>
      <c r="F1206" t="s">
        <v>215</v>
      </c>
    </row>
    <row r="1207" spans="1:6" x14ac:dyDescent="0.3">
      <c r="A1207">
        <v>1204</v>
      </c>
      <c r="B1207" t="s">
        <v>220</v>
      </c>
      <c r="C1207" s="4">
        <v>0</v>
      </c>
      <c r="D1207">
        <v>0</v>
      </c>
      <c r="E1207" t="s">
        <v>212</v>
      </c>
      <c r="F1207" t="s">
        <v>215</v>
      </c>
    </row>
    <row r="1208" spans="1:6" x14ac:dyDescent="0.3">
      <c r="A1208">
        <v>1205</v>
      </c>
      <c r="B1208" t="s">
        <v>220</v>
      </c>
      <c r="C1208" s="4">
        <v>0</v>
      </c>
      <c r="D1208">
        <v>0</v>
      </c>
      <c r="E1208" t="s">
        <v>212</v>
      </c>
      <c r="F1208" t="s">
        <v>215</v>
      </c>
    </row>
    <row r="1209" spans="1:6" x14ac:dyDescent="0.3">
      <c r="A1209">
        <v>1206</v>
      </c>
      <c r="B1209" t="s">
        <v>220</v>
      </c>
      <c r="C1209" s="4">
        <v>0</v>
      </c>
      <c r="D1209">
        <v>0</v>
      </c>
      <c r="E1209" t="s">
        <v>212</v>
      </c>
      <c r="F1209" t="s">
        <v>215</v>
      </c>
    </row>
    <row r="1210" spans="1:6" x14ac:dyDescent="0.3">
      <c r="A1210">
        <v>1207</v>
      </c>
      <c r="B1210" t="s">
        <v>220</v>
      </c>
      <c r="C1210" s="4">
        <v>0</v>
      </c>
      <c r="D1210">
        <v>0</v>
      </c>
      <c r="E1210" t="s">
        <v>212</v>
      </c>
      <c r="F1210" t="s">
        <v>215</v>
      </c>
    </row>
    <row r="1211" spans="1:6" x14ac:dyDescent="0.3">
      <c r="A1211">
        <v>1208</v>
      </c>
      <c r="B1211" t="s">
        <v>220</v>
      </c>
      <c r="C1211" s="4">
        <v>0</v>
      </c>
      <c r="D1211">
        <v>0</v>
      </c>
      <c r="E1211" t="s">
        <v>212</v>
      </c>
      <c r="F1211" t="s">
        <v>215</v>
      </c>
    </row>
    <row r="1212" spans="1:6" x14ac:dyDescent="0.3">
      <c r="A1212">
        <v>1209</v>
      </c>
      <c r="B1212" t="s">
        <v>220</v>
      </c>
      <c r="C1212" s="4">
        <v>0</v>
      </c>
      <c r="D1212">
        <v>0</v>
      </c>
      <c r="E1212" t="s">
        <v>212</v>
      </c>
      <c r="F1212" t="s">
        <v>215</v>
      </c>
    </row>
    <row r="1213" spans="1:6" x14ac:dyDescent="0.3">
      <c r="A1213">
        <v>1210</v>
      </c>
      <c r="B1213" t="s">
        <v>220</v>
      </c>
      <c r="C1213" s="4">
        <v>0</v>
      </c>
      <c r="D1213">
        <v>0</v>
      </c>
      <c r="E1213" t="s">
        <v>212</v>
      </c>
      <c r="F1213" t="s">
        <v>215</v>
      </c>
    </row>
    <row r="1214" spans="1:6" x14ac:dyDescent="0.3">
      <c r="A1214">
        <v>1211</v>
      </c>
      <c r="B1214" t="s">
        <v>220</v>
      </c>
      <c r="C1214" s="4">
        <v>0</v>
      </c>
      <c r="D1214">
        <v>0</v>
      </c>
      <c r="E1214" t="s">
        <v>212</v>
      </c>
      <c r="F1214" t="s">
        <v>215</v>
      </c>
    </row>
    <row r="1215" spans="1:6" x14ac:dyDescent="0.3">
      <c r="A1215">
        <v>1212</v>
      </c>
      <c r="B1215" t="s">
        <v>220</v>
      </c>
      <c r="C1215" s="4">
        <v>0</v>
      </c>
      <c r="D1215">
        <v>0</v>
      </c>
      <c r="E1215" t="s">
        <v>212</v>
      </c>
      <c r="F1215" t="s">
        <v>215</v>
      </c>
    </row>
    <row r="1216" spans="1:6" x14ac:dyDescent="0.3">
      <c r="A1216">
        <v>1213</v>
      </c>
      <c r="B1216" t="s">
        <v>220</v>
      </c>
      <c r="C1216" s="4">
        <v>0</v>
      </c>
      <c r="D1216">
        <v>0</v>
      </c>
      <c r="E1216" t="s">
        <v>212</v>
      </c>
      <c r="F1216" t="s">
        <v>215</v>
      </c>
    </row>
    <row r="1217" spans="1:6" x14ac:dyDescent="0.3">
      <c r="A1217">
        <v>1214</v>
      </c>
      <c r="B1217" t="s">
        <v>220</v>
      </c>
      <c r="C1217" s="4">
        <v>0</v>
      </c>
      <c r="D1217">
        <v>0</v>
      </c>
      <c r="E1217" t="s">
        <v>212</v>
      </c>
      <c r="F1217" t="s">
        <v>215</v>
      </c>
    </row>
    <row r="1218" spans="1:6" x14ac:dyDescent="0.3">
      <c r="A1218">
        <v>1215</v>
      </c>
      <c r="B1218" t="s">
        <v>220</v>
      </c>
      <c r="C1218" s="4">
        <v>0</v>
      </c>
      <c r="D1218">
        <v>0</v>
      </c>
      <c r="E1218" t="s">
        <v>212</v>
      </c>
      <c r="F1218" t="s">
        <v>215</v>
      </c>
    </row>
    <row r="1219" spans="1:6" x14ac:dyDescent="0.3">
      <c r="A1219">
        <v>1216</v>
      </c>
      <c r="B1219" t="s">
        <v>220</v>
      </c>
      <c r="C1219" s="4">
        <v>0</v>
      </c>
      <c r="D1219">
        <v>0</v>
      </c>
      <c r="E1219" t="s">
        <v>212</v>
      </c>
      <c r="F1219" t="s">
        <v>215</v>
      </c>
    </row>
    <row r="1220" spans="1:6" x14ac:dyDescent="0.3">
      <c r="A1220">
        <v>1217</v>
      </c>
      <c r="B1220" t="s">
        <v>220</v>
      </c>
      <c r="C1220" s="4">
        <v>0</v>
      </c>
      <c r="D1220">
        <v>0</v>
      </c>
      <c r="E1220" t="s">
        <v>212</v>
      </c>
      <c r="F1220" t="s">
        <v>215</v>
      </c>
    </row>
    <row r="1221" spans="1:6" x14ac:dyDescent="0.3">
      <c r="A1221">
        <v>1218</v>
      </c>
      <c r="B1221" t="s">
        <v>220</v>
      </c>
      <c r="C1221" s="4">
        <v>0</v>
      </c>
      <c r="D1221">
        <v>0</v>
      </c>
      <c r="E1221" t="s">
        <v>212</v>
      </c>
      <c r="F1221" t="s">
        <v>215</v>
      </c>
    </row>
    <row r="1222" spans="1:6" x14ac:dyDescent="0.3">
      <c r="A1222">
        <v>1219</v>
      </c>
      <c r="B1222" t="s">
        <v>220</v>
      </c>
      <c r="C1222" s="4">
        <v>0</v>
      </c>
      <c r="D1222">
        <v>0</v>
      </c>
      <c r="E1222" t="s">
        <v>212</v>
      </c>
      <c r="F1222" t="s">
        <v>215</v>
      </c>
    </row>
    <row r="1223" spans="1:6" x14ac:dyDescent="0.3">
      <c r="A1223">
        <v>1220</v>
      </c>
      <c r="B1223" t="s">
        <v>220</v>
      </c>
      <c r="C1223" s="4">
        <v>0</v>
      </c>
      <c r="D1223">
        <v>0</v>
      </c>
      <c r="E1223" t="s">
        <v>212</v>
      </c>
      <c r="F1223" t="s">
        <v>215</v>
      </c>
    </row>
    <row r="1224" spans="1:6" x14ac:dyDescent="0.3">
      <c r="A1224">
        <v>1221</v>
      </c>
      <c r="B1224" t="s">
        <v>220</v>
      </c>
      <c r="C1224" s="4">
        <v>0</v>
      </c>
      <c r="D1224">
        <v>0</v>
      </c>
      <c r="E1224" t="s">
        <v>212</v>
      </c>
      <c r="F1224" t="s">
        <v>215</v>
      </c>
    </row>
    <row r="1225" spans="1:6" x14ac:dyDescent="0.3">
      <c r="A1225">
        <v>1222</v>
      </c>
      <c r="B1225" t="s">
        <v>220</v>
      </c>
      <c r="C1225" s="4">
        <v>0</v>
      </c>
      <c r="D1225">
        <v>0</v>
      </c>
      <c r="E1225" t="s">
        <v>212</v>
      </c>
      <c r="F1225" t="s">
        <v>215</v>
      </c>
    </row>
    <row r="1226" spans="1:6" x14ac:dyDescent="0.3">
      <c r="A1226">
        <v>1223</v>
      </c>
      <c r="B1226" t="s">
        <v>220</v>
      </c>
      <c r="C1226" s="4">
        <v>0</v>
      </c>
      <c r="D1226">
        <v>0</v>
      </c>
      <c r="E1226" t="s">
        <v>212</v>
      </c>
      <c r="F1226" t="s">
        <v>215</v>
      </c>
    </row>
    <row r="1227" spans="1:6" x14ac:dyDescent="0.3">
      <c r="A1227">
        <v>1224</v>
      </c>
      <c r="B1227" t="s">
        <v>220</v>
      </c>
      <c r="C1227" s="4">
        <v>0</v>
      </c>
      <c r="D1227">
        <v>0</v>
      </c>
      <c r="E1227" t="s">
        <v>212</v>
      </c>
      <c r="F1227" t="s">
        <v>215</v>
      </c>
    </row>
    <row r="1228" spans="1:6" x14ac:dyDescent="0.3">
      <c r="A1228">
        <v>1225</v>
      </c>
      <c r="B1228" t="s">
        <v>220</v>
      </c>
      <c r="C1228" s="4">
        <v>0</v>
      </c>
      <c r="D1228">
        <v>0</v>
      </c>
      <c r="E1228" t="s">
        <v>212</v>
      </c>
      <c r="F1228" t="s">
        <v>215</v>
      </c>
    </row>
    <row r="1229" spans="1:6" x14ac:dyDescent="0.3">
      <c r="A1229">
        <v>1226</v>
      </c>
      <c r="B1229" t="s">
        <v>220</v>
      </c>
      <c r="C1229" s="4">
        <v>0</v>
      </c>
      <c r="D1229">
        <v>0</v>
      </c>
      <c r="E1229" t="s">
        <v>212</v>
      </c>
      <c r="F1229" t="s">
        <v>215</v>
      </c>
    </row>
    <row r="1230" spans="1:6" x14ac:dyDescent="0.3">
      <c r="A1230">
        <v>1227</v>
      </c>
      <c r="B1230" t="s">
        <v>220</v>
      </c>
      <c r="C1230" s="4">
        <v>0</v>
      </c>
      <c r="D1230">
        <v>0</v>
      </c>
      <c r="E1230" t="s">
        <v>212</v>
      </c>
      <c r="F1230" t="s">
        <v>215</v>
      </c>
    </row>
    <row r="1231" spans="1:6" x14ac:dyDescent="0.3">
      <c r="A1231">
        <v>1228</v>
      </c>
      <c r="B1231" t="s">
        <v>220</v>
      </c>
      <c r="C1231" s="4">
        <v>0</v>
      </c>
      <c r="D1231">
        <v>0</v>
      </c>
      <c r="E1231" t="s">
        <v>212</v>
      </c>
      <c r="F1231" t="s">
        <v>215</v>
      </c>
    </row>
    <row r="1232" spans="1:6" x14ac:dyDescent="0.3">
      <c r="A1232">
        <v>1229</v>
      </c>
      <c r="B1232" t="s">
        <v>220</v>
      </c>
      <c r="C1232" s="4">
        <v>0</v>
      </c>
      <c r="D1232">
        <v>0</v>
      </c>
      <c r="E1232" t="s">
        <v>212</v>
      </c>
      <c r="F1232" t="s">
        <v>215</v>
      </c>
    </row>
    <row r="1233" spans="1:6" x14ac:dyDescent="0.3">
      <c r="A1233">
        <v>1230</v>
      </c>
      <c r="B1233" t="s">
        <v>220</v>
      </c>
      <c r="C1233" s="4">
        <v>0</v>
      </c>
      <c r="D1233">
        <v>0</v>
      </c>
      <c r="E1233" t="s">
        <v>212</v>
      </c>
      <c r="F1233" t="s">
        <v>215</v>
      </c>
    </row>
    <row r="1234" spans="1:6" x14ac:dyDescent="0.3">
      <c r="A1234">
        <v>1231</v>
      </c>
      <c r="B1234" t="s">
        <v>220</v>
      </c>
      <c r="C1234" s="4">
        <v>0</v>
      </c>
      <c r="D1234">
        <v>0</v>
      </c>
      <c r="E1234" t="s">
        <v>212</v>
      </c>
      <c r="F1234" t="s">
        <v>215</v>
      </c>
    </row>
    <row r="1235" spans="1:6" x14ac:dyDescent="0.3">
      <c r="A1235">
        <v>1232</v>
      </c>
      <c r="B1235" t="s">
        <v>220</v>
      </c>
      <c r="C1235" s="4">
        <v>0</v>
      </c>
      <c r="D1235">
        <v>0</v>
      </c>
      <c r="E1235" t="s">
        <v>212</v>
      </c>
      <c r="F1235" t="s">
        <v>215</v>
      </c>
    </row>
    <row r="1236" spans="1:6" x14ac:dyDescent="0.3">
      <c r="A1236">
        <v>1233</v>
      </c>
      <c r="B1236" t="s">
        <v>220</v>
      </c>
      <c r="C1236" s="4">
        <v>0</v>
      </c>
      <c r="D1236">
        <v>0</v>
      </c>
      <c r="E1236" t="s">
        <v>212</v>
      </c>
      <c r="F1236" t="s">
        <v>215</v>
      </c>
    </row>
    <row r="1237" spans="1:6" x14ac:dyDescent="0.3">
      <c r="A1237">
        <v>1234</v>
      </c>
      <c r="B1237" t="s">
        <v>220</v>
      </c>
      <c r="C1237" s="4">
        <v>0</v>
      </c>
      <c r="D1237">
        <v>0</v>
      </c>
      <c r="E1237" t="s">
        <v>212</v>
      </c>
      <c r="F1237" t="s">
        <v>215</v>
      </c>
    </row>
    <row r="1238" spans="1:6" x14ac:dyDescent="0.3">
      <c r="A1238">
        <v>1235</v>
      </c>
      <c r="B1238" t="s">
        <v>220</v>
      </c>
      <c r="C1238" s="4">
        <v>0</v>
      </c>
      <c r="D1238">
        <v>0</v>
      </c>
      <c r="E1238" t="s">
        <v>212</v>
      </c>
      <c r="F1238" t="s">
        <v>215</v>
      </c>
    </row>
    <row r="1239" spans="1:6" x14ac:dyDescent="0.3">
      <c r="A1239">
        <v>1236</v>
      </c>
      <c r="B1239" t="s">
        <v>220</v>
      </c>
      <c r="C1239" s="4">
        <v>0</v>
      </c>
      <c r="D1239">
        <v>0</v>
      </c>
      <c r="E1239" t="s">
        <v>212</v>
      </c>
      <c r="F1239" t="s">
        <v>215</v>
      </c>
    </row>
    <row r="1240" spans="1:6" x14ac:dyDescent="0.3">
      <c r="A1240">
        <v>1237</v>
      </c>
      <c r="B1240" t="s">
        <v>220</v>
      </c>
      <c r="C1240" s="4">
        <v>0</v>
      </c>
      <c r="D1240">
        <v>0</v>
      </c>
      <c r="E1240" t="s">
        <v>212</v>
      </c>
      <c r="F1240" t="s">
        <v>215</v>
      </c>
    </row>
    <row r="1241" spans="1:6" x14ac:dyDescent="0.3">
      <c r="A1241">
        <v>1238</v>
      </c>
      <c r="B1241" t="s">
        <v>220</v>
      </c>
      <c r="C1241" s="4">
        <v>0</v>
      </c>
      <c r="D1241">
        <v>0</v>
      </c>
      <c r="E1241" t="s">
        <v>212</v>
      </c>
      <c r="F1241" t="s">
        <v>215</v>
      </c>
    </row>
    <row r="1242" spans="1:6" x14ac:dyDescent="0.3">
      <c r="A1242">
        <v>1239</v>
      </c>
      <c r="B1242" t="s">
        <v>220</v>
      </c>
      <c r="C1242" s="4">
        <v>0</v>
      </c>
      <c r="D1242">
        <v>0</v>
      </c>
      <c r="E1242" t="s">
        <v>212</v>
      </c>
      <c r="F1242" t="s">
        <v>215</v>
      </c>
    </row>
    <row r="1243" spans="1:6" x14ac:dyDescent="0.3">
      <c r="A1243">
        <v>1240</v>
      </c>
      <c r="B1243" t="s">
        <v>220</v>
      </c>
      <c r="C1243" s="4">
        <v>0</v>
      </c>
      <c r="D1243">
        <v>0</v>
      </c>
      <c r="E1243" t="s">
        <v>212</v>
      </c>
      <c r="F1243" t="s">
        <v>215</v>
      </c>
    </row>
    <row r="1244" spans="1:6" x14ac:dyDescent="0.3">
      <c r="A1244">
        <v>1241</v>
      </c>
      <c r="B1244" t="s">
        <v>220</v>
      </c>
      <c r="C1244" s="4">
        <v>0</v>
      </c>
      <c r="D1244">
        <v>0</v>
      </c>
      <c r="E1244" t="s">
        <v>212</v>
      </c>
      <c r="F1244" t="s">
        <v>215</v>
      </c>
    </row>
    <row r="1245" spans="1:6" x14ac:dyDescent="0.3">
      <c r="A1245">
        <v>1242</v>
      </c>
      <c r="B1245" t="s">
        <v>220</v>
      </c>
      <c r="C1245" s="4">
        <v>0</v>
      </c>
      <c r="D1245">
        <v>0</v>
      </c>
      <c r="E1245" t="s">
        <v>212</v>
      </c>
      <c r="F1245" t="s">
        <v>215</v>
      </c>
    </row>
    <row r="1246" spans="1:6" x14ac:dyDescent="0.3">
      <c r="A1246">
        <v>1243</v>
      </c>
      <c r="B1246" t="s">
        <v>220</v>
      </c>
      <c r="C1246" s="4">
        <v>0</v>
      </c>
      <c r="D1246">
        <v>0</v>
      </c>
      <c r="E1246" t="s">
        <v>212</v>
      </c>
      <c r="F1246" t="s">
        <v>215</v>
      </c>
    </row>
    <row r="1247" spans="1:6" x14ac:dyDescent="0.3">
      <c r="A1247">
        <v>1244</v>
      </c>
      <c r="B1247" t="s">
        <v>220</v>
      </c>
      <c r="C1247" s="4">
        <v>0</v>
      </c>
      <c r="D1247">
        <v>0</v>
      </c>
      <c r="E1247" t="s">
        <v>212</v>
      </c>
      <c r="F1247" t="s">
        <v>215</v>
      </c>
    </row>
    <row r="1248" spans="1:6" x14ac:dyDescent="0.3">
      <c r="A1248">
        <v>1245</v>
      </c>
      <c r="B1248" t="s">
        <v>220</v>
      </c>
      <c r="C1248" s="4">
        <v>0</v>
      </c>
      <c r="D1248">
        <v>0</v>
      </c>
      <c r="E1248" t="s">
        <v>212</v>
      </c>
      <c r="F1248" t="s">
        <v>215</v>
      </c>
    </row>
    <row r="1249" spans="1:6" x14ac:dyDescent="0.3">
      <c r="A1249">
        <v>1246</v>
      </c>
      <c r="B1249" t="s">
        <v>220</v>
      </c>
      <c r="C1249" s="4">
        <v>0</v>
      </c>
      <c r="D1249">
        <v>0</v>
      </c>
      <c r="E1249" t="s">
        <v>212</v>
      </c>
      <c r="F1249" t="s">
        <v>215</v>
      </c>
    </row>
    <row r="1250" spans="1:6" x14ac:dyDescent="0.3">
      <c r="A1250">
        <v>1247</v>
      </c>
      <c r="B1250" t="s">
        <v>220</v>
      </c>
      <c r="C1250" s="4">
        <v>0</v>
      </c>
      <c r="D1250">
        <v>0</v>
      </c>
      <c r="E1250" t="s">
        <v>212</v>
      </c>
      <c r="F1250" t="s">
        <v>215</v>
      </c>
    </row>
    <row r="1251" spans="1:6" x14ac:dyDescent="0.3">
      <c r="A1251">
        <v>1248</v>
      </c>
      <c r="B1251" t="s">
        <v>220</v>
      </c>
      <c r="C1251" s="4">
        <v>0</v>
      </c>
      <c r="D1251">
        <v>0</v>
      </c>
      <c r="E1251" t="s">
        <v>212</v>
      </c>
      <c r="F1251" t="s">
        <v>215</v>
      </c>
    </row>
    <row r="1252" spans="1:6" x14ac:dyDescent="0.3">
      <c r="A1252">
        <v>1249</v>
      </c>
      <c r="B1252" t="s">
        <v>220</v>
      </c>
      <c r="C1252" s="4">
        <v>0</v>
      </c>
      <c r="D1252">
        <v>0</v>
      </c>
      <c r="E1252" t="s">
        <v>212</v>
      </c>
      <c r="F1252" t="s">
        <v>215</v>
      </c>
    </row>
    <row r="1253" spans="1:6" x14ac:dyDescent="0.3">
      <c r="A1253">
        <v>1250</v>
      </c>
      <c r="B1253" t="s">
        <v>220</v>
      </c>
      <c r="C1253" s="4">
        <v>0</v>
      </c>
      <c r="D1253">
        <v>0</v>
      </c>
      <c r="E1253" t="s">
        <v>212</v>
      </c>
      <c r="F1253" t="s">
        <v>215</v>
      </c>
    </row>
    <row r="1254" spans="1:6" x14ac:dyDescent="0.3">
      <c r="A1254">
        <v>1251</v>
      </c>
      <c r="B1254" t="s">
        <v>220</v>
      </c>
      <c r="C1254" s="4">
        <v>0</v>
      </c>
      <c r="D1254">
        <v>0</v>
      </c>
      <c r="E1254" t="s">
        <v>212</v>
      </c>
      <c r="F1254" t="s">
        <v>215</v>
      </c>
    </row>
    <row r="1255" spans="1:6" x14ac:dyDescent="0.3">
      <c r="A1255">
        <v>1252</v>
      </c>
      <c r="B1255" t="s">
        <v>220</v>
      </c>
      <c r="C1255" s="4">
        <v>0</v>
      </c>
      <c r="D1255">
        <v>0</v>
      </c>
      <c r="E1255" t="s">
        <v>212</v>
      </c>
      <c r="F1255" t="s">
        <v>215</v>
      </c>
    </row>
    <row r="1256" spans="1:6" x14ac:dyDescent="0.3">
      <c r="A1256">
        <v>1253</v>
      </c>
      <c r="B1256" t="s">
        <v>220</v>
      </c>
      <c r="C1256" s="4">
        <v>0</v>
      </c>
      <c r="D1256">
        <v>0</v>
      </c>
      <c r="E1256" t="s">
        <v>212</v>
      </c>
      <c r="F1256" t="s">
        <v>215</v>
      </c>
    </row>
    <row r="1257" spans="1:6" x14ac:dyDescent="0.3">
      <c r="A1257">
        <v>1254</v>
      </c>
      <c r="B1257" t="s">
        <v>220</v>
      </c>
      <c r="C1257" s="4">
        <v>0</v>
      </c>
      <c r="D1257">
        <v>0</v>
      </c>
      <c r="E1257" t="s">
        <v>212</v>
      </c>
      <c r="F1257" t="s">
        <v>215</v>
      </c>
    </row>
    <row r="1258" spans="1:6" x14ac:dyDescent="0.3">
      <c r="A1258">
        <v>1255</v>
      </c>
      <c r="B1258" t="s">
        <v>220</v>
      </c>
      <c r="C1258" s="4">
        <v>0</v>
      </c>
      <c r="D1258">
        <v>0</v>
      </c>
      <c r="E1258" t="s">
        <v>212</v>
      </c>
      <c r="F1258" t="s">
        <v>215</v>
      </c>
    </row>
    <row r="1259" spans="1:6" x14ac:dyDescent="0.3">
      <c r="A1259">
        <v>1256</v>
      </c>
      <c r="B1259" t="s">
        <v>220</v>
      </c>
      <c r="C1259" s="4">
        <v>0</v>
      </c>
      <c r="D1259">
        <v>0</v>
      </c>
      <c r="E1259" t="s">
        <v>212</v>
      </c>
      <c r="F1259" t="s">
        <v>215</v>
      </c>
    </row>
    <row r="1260" spans="1:6" x14ac:dyDescent="0.3">
      <c r="A1260">
        <v>1257</v>
      </c>
      <c r="B1260" t="s">
        <v>220</v>
      </c>
      <c r="C1260" s="4">
        <v>0</v>
      </c>
      <c r="D1260">
        <v>0</v>
      </c>
      <c r="E1260" t="s">
        <v>212</v>
      </c>
      <c r="F1260" t="s">
        <v>215</v>
      </c>
    </row>
    <row r="1261" spans="1:6" x14ac:dyDescent="0.3">
      <c r="A1261">
        <v>1258</v>
      </c>
      <c r="B1261" t="s">
        <v>220</v>
      </c>
      <c r="C1261" s="4">
        <v>0</v>
      </c>
      <c r="D1261">
        <v>0</v>
      </c>
      <c r="E1261" t="s">
        <v>212</v>
      </c>
      <c r="F1261" t="s">
        <v>215</v>
      </c>
    </row>
    <row r="1262" spans="1:6" x14ac:dyDescent="0.3">
      <c r="A1262">
        <v>1259</v>
      </c>
      <c r="B1262" t="s">
        <v>220</v>
      </c>
      <c r="C1262" s="4">
        <v>0</v>
      </c>
      <c r="D1262">
        <v>0</v>
      </c>
      <c r="E1262" t="s">
        <v>212</v>
      </c>
      <c r="F1262" t="s">
        <v>215</v>
      </c>
    </row>
    <row r="1263" spans="1:6" x14ac:dyDescent="0.3">
      <c r="A1263">
        <v>1260</v>
      </c>
      <c r="B1263" t="s">
        <v>220</v>
      </c>
      <c r="C1263" s="4">
        <v>0</v>
      </c>
      <c r="D1263">
        <v>0</v>
      </c>
      <c r="E1263" t="s">
        <v>212</v>
      </c>
      <c r="F1263" t="s">
        <v>215</v>
      </c>
    </row>
    <row r="1264" spans="1:6" x14ac:dyDescent="0.3">
      <c r="A1264">
        <v>1261</v>
      </c>
      <c r="B1264" t="s">
        <v>220</v>
      </c>
      <c r="C1264" s="4">
        <v>0</v>
      </c>
      <c r="D1264">
        <v>0</v>
      </c>
      <c r="E1264" t="s">
        <v>212</v>
      </c>
      <c r="F1264" t="s">
        <v>215</v>
      </c>
    </row>
    <row r="1265" spans="1:6" x14ac:dyDescent="0.3">
      <c r="A1265">
        <v>1262</v>
      </c>
      <c r="B1265" t="s">
        <v>220</v>
      </c>
      <c r="C1265" s="4">
        <v>0</v>
      </c>
      <c r="D1265">
        <v>0</v>
      </c>
      <c r="E1265" t="s">
        <v>212</v>
      </c>
      <c r="F1265" t="s">
        <v>215</v>
      </c>
    </row>
    <row r="1266" spans="1:6" x14ac:dyDescent="0.3">
      <c r="A1266">
        <v>1263</v>
      </c>
      <c r="B1266" t="s">
        <v>220</v>
      </c>
      <c r="C1266" s="4">
        <v>0</v>
      </c>
      <c r="D1266">
        <v>0</v>
      </c>
      <c r="E1266" t="s">
        <v>212</v>
      </c>
      <c r="F1266" t="s">
        <v>215</v>
      </c>
    </row>
    <row r="1267" spans="1:6" x14ac:dyDescent="0.3">
      <c r="A1267">
        <v>1264</v>
      </c>
      <c r="B1267" t="s">
        <v>220</v>
      </c>
      <c r="C1267" s="4">
        <v>0</v>
      </c>
      <c r="D1267">
        <v>0</v>
      </c>
      <c r="E1267" t="s">
        <v>212</v>
      </c>
      <c r="F1267" t="s">
        <v>215</v>
      </c>
    </row>
    <row r="1268" spans="1:6" x14ac:dyDescent="0.3">
      <c r="A1268">
        <v>1265</v>
      </c>
      <c r="B1268" t="s">
        <v>220</v>
      </c>
      <c r="C1268" s="4">
        <v>0</v>
      </c>
      <c r="D1268">
        <v>0</v>
      </c>
      <c r="E1268" t="s">
        <v>212</v>
      </c>
      <c r="F1268" t="s">
        <v>215</v>
      </c>
    </row>
    <row r="1269" spans="1:6" x14ac:dyDescent="0.3">
      <c r="A1269">
        <v>1266</v>
      </c>
      <c r="B1269" t="s">
        <v>220</v>
      </c>
      <c r="C1269" s="4">
        <v>0</v>
      </c>
      <c r="D1269">
        <v>0</v>
      </c>
      <c r="E1269" t="s">
        <v>212</v>
      </c>
      <c r="F1269" t="s">
        <v>215</v>
      </c>
    </row>
    <row r="1270" spans="1:6" x14ac:dyDescent="0.3">
      <c r="A1270">
        <v>1267</v>
      </c>
      <c r="B1270" t="s">
        <v>220</v>
      </c>
      <c r="C1270" s="4">
        <v>0</v>
      </c>
      <c r="D1270">
        <v>0</v>
      </c>
      <c r="E1270" t="s">
        <v>212</v>
      </c>
      <c r="F1270" t="s">
        <v>215</v>
      </c>
    </row>
    <row r="1271" spans="1:6" x14ac:dyDescent="0.3">
      <c r="A1271">
        <v>1268</v>
      </c>
      <c r="B1271" t="s">
        <v>220</v>
      </c>
      <c r="C1271" s="4">
        <v>0</v>
      </c>
      <c r="D1271">
        <v>0</v>
      </c>
      <c r="E1271" t="s">
        <v>212</v>
      </c>
      <c r="F1271" t="s">
        <v>215</v>
      </c>
    </row>
    <row r="1272" spans="1:6" x14ac:dyDescent="0.3">
      <c r="A1272">
        <v>1269</v>
      </c>
      <c r="B1272" t="s">
        <v>220</v>
      </c>
      <c r="C1272" s="4">
        <v>0</v>
      </c>
      <c r="D1272">
        <v>0</v>
      </c>
      <c r="E1272" t="s">
        <v>212</v>
      </c>
      <c r="F1272" t="s">
        <v>215</v>
      </c>
    </row>
    <row r="1273" spans="1:6" x14ac:dyDescent="0.3">
      <c r="A1273">
        <v>1270</v>
      </c>
      <c r="B1273" t="s">
        <v>220</v>
      </c>
      <c r="C1273" s="4">
        <v>0</v>
      </c>
      <c r="D1273">
        <v>0</v>
      </c>
      <c r="E1273" t="s">
        <v>212</v>
      </c>
      <c r="F1273" t="s">
        <v>215</v>
      </c>
    </row>
    <row r="1274" spans="1:6" x14ac:dyDescent="0.3">
      <c r="A1274">
        <v>1271</v>
      </c>
      <c r="B1274" t="s">
        <v>220</v>
      </c>
      <c r="C1274" s="4">
        <v>0</v>
      </c>
      <c r="D1274">
        <v>0</v>
      </c>
      <c r="E1274" t="s">
        <v>212</v>
      </c>
      <c r="F1274" t="s">
        <v>215</v>
      </c>
    </row>
    <row r="1275" spans="1:6" x14ac:dyDescent="0.3">
      <c r="A1275">
        <v>1272</v>
      </c>
      <c r="B1275" t="s">
        <v>220</v>
      </c>
      <c r="C1275" s="4">
        <v>0</v>
      </c>
      <c r="D1275">
        <v>0</v>
      </c>
      <c r="E1275" t="s">
        <v>212</v>
      </c>
      <c r="F1275" t="s">
        <v>215</v>
      </c>
    </row>
    <row r="1276" spans="1:6" x14ac:dyDescent="0.3">
      <c r="A1276">
        <v>1273</v>
      </c>
      <c r="B1276" t="s">
        <v>220</v>
      </c>
      <c r="C1276" s="4">
        <v>0</v>
      </c>
      <c r="D1276">
        <v>0</v>
      </c>
      <c r="E1276" t="s">
        <v>212</v>
      </c>
      <c r="F1276" t="s">
        <v>215</v>
      </c>
    </row>
    <row r="1277" spans="1:6" x14ac:dyDescent="0.3">
      <c r="A1277">
        <v>1274</v>
      </c>
      <c r="B1277" t="s">
        <v>220</v>
      </c>
      <c r="C1277" s="4">
        <v>0</v>
      </c>
      <c r="D1277">
        <v>0</v>
      </c>
      <c r="E1277" t="s">
        <v>212</v>
      </c>
      <c r="F1277" t="s">
        <v>215</v>
      </c>
    </row>
    <row r="1278" spans="1:6" x14ac:dyDescent="0.3">
      <c r="A1278">
        <v>1275</v>
      </c>
      <c r="B1278" t="s">
        <v>220</v>
      </c>
      <c r="C1278" s="4">
        <v>0</v>
      </c>
      <c r="D1278">
        <v>0</v>
      </c>
      <c r="E1278" t="s">
        <v>212</v>
      </c>
      <c r="F1278" t="s">
        <v>215</v>
      </c>
    </row>
    <row r="1279" spans="1:6" x14ac:dyDescent="0.3">
      <c r="A1279">
        <v>1276</v>
      </c>
      <c r="B1279" t="s">
        <v>220</v>
      </c>
      <c r="C1279" s="4">
        <v>0</v>
      </c>
      <c r="D1279">
        <v>0</v>
      </c>
      <c r="E1279" t="s">
        <v>212</v>
      </c>
      <c r="F1279" t="s">
        <v>215</v>
      </c>
    </row>
    <row r="1280" spans="1:6" x14ac:dyDescent="0.3">
      <c r="A1280">
        <v>1277</v>
      </c>
      <c r="B1280" t="s">
        <v>220</v>
      </c>
      <c r="C1280" s="4">
        <v>0</v>
      </c>
      <c r="D1280">
        <v>0</v>
      </c>
      <c r="E1280" t="s">
        <v>212</v>
      </c>
      <c r="F1280" t="s">
        <v>215</v>
      </c>
    </row>
    <row r="1281" spans="1:6" x14ac:dyDescent="0.3">
      <c r="A1281">
        <v>1278</v>
      </c>
      <c r="B1281" t="s">
        <v>220</v>
      </c>
      <c r="C1281" s="4">
        <v>0</v>
      </c>
      <c r="D1281">
        <v>0</v>
      </c>
      <c r="E1281" t="s">
        <v>212</v>
      </c>
      <c r="F1281" t="s">
        <v>215</v>
      </c>
    </row>
    <row r="1282" spans="1:6" x14ac:dyDescent="0.3">
      <c r="A1282">
        <v>1279</v>
      </c>
      <c r="B1282" t="s">
        <v>220</v>
      </c>
      <c r="C1282" s="4">
        <v>0</v>
      </c>
      <c r="D1282">
        <v>0</v>
      </c>
      <c r="E1282" t="s">
        <v>212</v>
      </c>
      <c r="F1282" t="s">
        <v>215</v>
      </c>
    </row>
    <row r="1283" spans="1:6" x14ac:dyDescent="0.3">
      <c r="A1283">
        <v>1280</v>
      </c>
      <c r="B1283" t="s">
        <v>220</v>
      </c>
      <c r="C1283" s="4">
        <v>0</v>
      </c>
      <c r="D1283">
        <v>0</v>
      </c>
      <c r="E1283" t="s">
        <v>212</v>
      </c>
      <c r="F1283" t="s">
        <v>215</v>
      </c>
    </row>
    <row r="1284" spans="1:6" x14ac:dyDescent="0.3">
      <c r="A1284">
        <v>1281</v>
      </c>
      <c r="B1284" t="s">
        <v>220</v>
      </c>
      <c r="C1284" s="4">
        <v>0</v>
      </c>
      <c r="D1284">
        <v>0</v>
      </c>
      <c r="E1284" t="s">
        <v>212</v>
      </c>
      <c r="F1284" t="s">
        <v>215</v>
      </c>
    </row>
    <row r="1285" spans="1:6" x14ac:dyDescent="0.3">
      <c r="A1285">
        <v>1282</v>
      </c>
      <c r="B1285" t="s">
        <v>220</v>
      </c>
      <c r="C1285" s="4">
        <v>0</v>
      </c>
      <c r="D1285">
        <v>0</v>
      </c>
      <c r="E1285" t="s">
        <v>212</v>
      </c>
      <c r="F1285" t="s">
        <v>215</v>
      </c>
    </row>
    <row r="1286" spans="1:6" x14ac:dyDescent="0.3">
      <c r="A1286">
        <v>1283</v>
      </c>
      <c r="B1286" t="s">
        <v>220</v>
      </c>
      <c r="C1286" s="4">
        <v>0</v>
      </c>
      <c r="D1286">
        <v>0</v>
      </c>
      <c r="E1286" t="s">
        <v>212</v>
      </c>
      <c r="F1286" t="s">
        <v>215</v>
      </c>
    </row>
    <row r="1287" spans="1:6" x14ac:dyDescent="0.3">
      <c r="A1287">
        <v>1284</v>
      </c>
      <c r="B1287" t="s">
        <v>220</v>
      </c>
      <c r="C1287" s="4">
        <v>0</v>
      </c>
      <c r="D1287">
        <v>0</v>
      </c>
      <c r="E1287" t="s">
        <v>212</v>
      </c>
      <c r="F1287" t="s">
        <v>215</v>
      </c>
    </row>
    <row r="1288" spans="1:6" x14ac:dyDescent="0.3">
      <c r="A1288">
        <v>1285</v>
      </c>
      <c r="B1288" t="s">
        <v>220</v>
      </c>
      <c r="C1288" s="4">
        <v>0</v>
      </c>
      <c r="D1288">
        <v>0</v>
      </c>
      <c r="E1288" t="s">
        <v>212</v>
      </c>
      <c r="F1288" t="s">
        <v>215</v>
      </c>
    </row>
    <row r="1289" spans="1:6" x14ac:dyDescent="0.3">
      <c r="A1289">
        <v>1286</v>
      </c>
      <c r="B1289" t="s">
        <v>220</v>
      </c>
      <c r="C1289" s="4">
        <v>0</v>
      </c>
      <c r="D1289">
        <v>0</v>
      </c>
      <c r="E1289" t="s">
        <v>212</v>
      </c>
      <c r="F1289" t="s">
        <v>215</v>
      </c>
    </row>
    <row r="1290" spans="1:6" x14ac:dyDescent="0.3">
      <c r="A1290">
        <v>1287</v>
      </c>
      <c r="B1290" t="s">
        <v>220</v>
      </c>
      <c r="C1290" s="4">
        <v>0</v>
      </c>
      <c r="D1290">
        <v>0</v>
      </c>
      <c r="E1290" t="s">
        <v>212</v>
      </c>
      <c r="F1290" t="s">
        <v>215</v>
      </c>
    </row>
    <row r="1291" spans="1:6" x14ac:dyDescent="0.3">
      <c r="A1291">
        <v>1288</v>
      </c>
      <c r="B1291" t="s">
        <v>220</v>
      </c>
      <c r="C1291" s="4">
        <v>0</v>
      </c>
      <c r="D1291">
        <v>0</v>
      </c>
      <c r="E1291" t="s">
        <v>212</v>
      </c>
      <c r="F1291" t="s">
        <v>215</v>
      </c>
    </row>
    <row r="1292" spans="1:6" x14ac:dyDescent="0.3">
      <c r="A1292">
        <v>1289</v>
      </c>
      <c r="B1292" t="s">
        <v>220</v>
      </c>
      <c r="C1292" s="4">
        <v>0</v>
      </c>
      <c r="D1292">
        <v>0</v>
      </c>
      <c r="E1292" t="s">
        <v>212</v>
      </c>
      <c r="F1292" t="s">
        <v>215</v>
      </c>
    </row>
    <row r="1293" spans="1:6" x14ac:dyDescent="0.3">
      <c r="A1293">
        <v>1290</v>
      </c>
      <c r="B1293" t="s">
        <v>220</v>
      </c>
      <c r="C1293" s="4">
        <v>0</v>
      </c>
      <c r="D1293">
        <v>0</v>
      </c>
      <c r="E1293" t="s">
        <v>212</v>
      </c>
      <c r="F1293" t="s">
        <v>215</v>
      </c>
    </row>
    <row r="1294" spans="1:6" x14ac:dyDescent="0.3">
      <c r="A1294">
        <v>1291</v>
      </c>
      <c r="B1294" t="s">
        <v>220</v>
      </c>
      <c r="C1294" s="4">
        <v>0</v>
      </c>
      <c r="D1294">
        <v>0</v>
      </c>
      <c r="E1294" t="s">
        <v>212</v>
      </c>
      <c r="F1294" t="s">
        <v>215</v>
      </c>
    </row>
    <row r="1295" spans="1:6" x14ac:dyDescent="0.3">
      <c r="A1295">
        <v>1292</v>
      </c>
      <c r="B1295" t="s">
        <v>220</v>
      </c>
      <c r="C1295" s="4">
        <v>0</v>
      </c>
      <c r="D1295">
        <v>0</v>
      </c>
      <c r="E1295" t="s">
        <v>212</v>
      </c>
      <c r="F1295" t="s">
        <v>215</v>
      </c>
    </row>
    <row r="1296" spans="1:6" x14ac:dyDescent="0.3">
      <c r="A1296">
        <v>1293</v>
      </c>
      <c r="B1296" t="s">
        <v>220</v>
      </c>
      <c r="C1296" s="4">
        <v>0</v>
      </c>
      <c r="D1296">
        <v>0</v>
      </c>
      <c r="E1296" t="s">
        <v>212</v>
      </c>
      <c r="F1296" t="s">
        <v>215</v>
      </c>
    </row>
    <row r="1297" spans="1:6" x14ac:dyDescent="0.3">
      <c r="A1297">
        <v>1294</v>
      </c>
      <c r="B1297" t="s">
        <v>220</v>
      </c>
      <c r="C1297" s="4">
        <v>0</v>
      </c>
      <c r="D1297">
        <v>0</v>
      </c>
      <c r="E1297" t="s">
        <v>212</v>
      </c>
      <c r="F1297" t="s">
        <v>215</v>
      </c>
    </row>
    <row r="1298" spans="1:6" x14ac:dyDescent="0.3">
      <c r="A1298">
        <v>1295</v>
      </c>
      <c r="B1298" t="s">
        <v>220</v>
      </c>
      <c r="C1298" s="4">
        <v>0</v>
      </c>
      <c r="D1298">
        <v>0</v>
      </c>
      <c r="E1298" t="s">
        <v>212</v>
      </c>
      <c r="F1298" t="s">
        <v>215</v>
      </c>
    </row>
    <row r="1299" spans="1:6" x14ac:dyDescent="0.3">
      <c r="A1299">
        <v>1296</v>
      </c>
      <c r="B1299" t="s">
        <v>220</v>
      </c>
      <c r="C1299" s="4">
        <v>0</v>
      </c>
      <c r="D1299">
        <v>0</v>
      </c>
      <c r="E1299" t="s">
        <v>212</v>
      </c>
      <c r="F1299" t="s">
        <v>215</v>
      </c>
    </row>
    <row r="1300" spans="1:6" x14ac:dyDescent="0.3">
      <c r="A1300">
        <v>1297</v>
      </c>
      <c r="B1300" t="s">
        <v>220</v>
      </c>
      <c r="C1300" s="4">
        <v>0</v>
      </c>
      <c r="D1300">
        <v>0</v>
      </c>
      <c r="E1300" t="s">
        <v>212</v>
      </c>
      <c r="F1300" t="s">
        <v>215</v>
      </c>
    </row>
    <row r="1301" spans="1:6" x14ac:dyDescent="0.3">
      <c r="A1301">
        <v>1298</v>
      </c>
      <c r="B1301" t="s">
        <v>220</v>
      </c>
      <c r="C1301" s="4">
        <v>0</v>
      </c>
      <c r="D1301">
        <v>0</v>
      </c>
      <c r="E1301" t="s">
        <v>212</v>
      </c>
      <c r="F1301" t="s">
        <v>215</v>
      </c>
    </row>
    <row r="1302" spans="1:6" x14ac:dyDescent="0.3">
      <c r="A1302">
        <v>1299</v>
      </c>
      <c r="B1302" t="s">
        <v>220</v>
      </c>
      <c r="C1302" s="4">
        <v>0</v>
      </c>
      <c r="D1302">
        <v>0</v>
      </c>
      <c r="E1302" t="s">
        <v>212</v>
      </c>
      <c r="F1302" t="s">
        <v>215</v>
      </c>
    </row>
    <row r="1303" spans="1:6" x14ac:dyDescent="0.3">
      <c r="A1303">
        <v>1300</v>
      </c>
      <c r="B1303" t="s">
        <v>220</v>
      </c>
      <c r="C1303" s="4">
        <v>0</v>
      </c>
      <c r="D1303">
        <v>0</v>
      </c>
      <c r="E1303" t="s">
        <v>212</v>
      </c>
      <c r="F1303" t="s">
        <v>215</v>
      </c>
    </row>
    <row r="1304" spans="1:6" x14ac:dyDescent="0.3">
      <c r="A1304">
        <v>1301</v>
      </c>
      <c r="B1304" t="s">
        <v>220</v>
      </c>
      <c r="C1304" s="4">
        <v>0</v>
      </c>
      <c r="D1304">
        <v>0</v>
      </c>
      <c r="E1304" t="s">
        <v>212</v>
      </c>
      <c r="F1304" t="s">
        <v>215</v>
      </c>
    </row>
    <row r="1305" spans="1:6" x14ac:dyDescent="0.3">
      <c r="A1305">
        <v>1302</v>
      </c>
      <c r="B1305" t="s">
        <v>220</v>
      </c>
      <c r="C1305" s="4">
        <v>0</v>
      </c>
      <c r="D1305">
        <v>0</v>
      </c>
      <c r="E1305" t="s">
        <v>212</v>
      </c>
      <c r="F1305" t="s">
        <v>215</v>
      </c>
    </row>
    <row r="1306" spans="1:6" x14ac:dyDescent="0.3">
      <c r="A1306">
        <v>1303</v>
      </c>
      <c r="B1306" t="s">
        <v>220</v>
      </c>
      <c r="C1306" s="4">
        <v>0</v>
      </c>
      <c r="D1306">
        <v>0</v>
      </c>
      <c r="E1306" t="s">
        <v>212</v>
      </c>
      <c r="F1306" t="s">
        <v>215</v>
      </c>
    </row>
    <row r="1307" spans="1:6" x14ac:dyDescent="0.3">
      <c r="A1307">
        <v>1304</v>
      </c>
      <c r="B1307" t="s">
        <v>220</v>
      </c>
      <c r="C1307" s="4">
        <v>0</v>
      </c>
      <c r="D1307">
        <v>0</v>
      </c>
      <c r="E1307" t="s">
        <v>212</v>
      </c>
      <c r="F1307" t="s">
        <v>215</v>
      </c>
    </row>
    <row r="1308" spans="1:6" x14ac:dyDescent="0.3">
      <c r="A1308">
        <v>1305</v>
      </c>
      <c r="B1308" t="s">
        <v>220</v>
      </c>
      <c r="C1308" s="4">
        <v>0</v>
      </c>
      <c r="D1308">
        <v>0</v>
      </c>
      <c r="E1308" t="s">
        <v>212</v>
      </c>
      <c r="F1308" t="s">
        <v>215</v>
      </c>
    </row>
    <row r="1309" spans="1:6" x14ac:dyDescent="0.3">
      <c r="A1309">
        <v>1306</v>
      </c>
      <c r="B1309" t="s">
        <v>220</v>
      </c>
      <c r="C1309" s="4">
        <v>0</v>
      </c>
      <c r="D1309">
        <v>0</v>
      </c>
      <c r="E1309" t="s">
        <v>212</v>
      </c>
      <c r="F1309" t="s">
        <v>215</v>
      </c>
    </row>
    <row r="1310" spans="1:6" x14ac:dyDescent="0.3">
      <c r="A1310">
        <v>1307</v>
      </c>
      <c r="B1310" t="s">
        <v>220</v>
      </c>
      <c r="C1310" s="4">
        <v>0</v>
      </c>
      <c r="D1310">
        <v>0</v>
      </c>
      <c r="E1310" t="s">
        <v>212</v>
      </c>
      <c r="F1310" t="s">
        <v>215</v>
      </c>
    </row>
    <row r="1311" spans="1:6" x14ac:dyDescent="0.3">
      <c r="A1311">
        <v>1308</v>
      </c>
      <c r="B1311" t="s">
        <v>220</v>
      </c>
      <c r="C1311" s="4">
        <v>0</v>
      </c>
      <c r="D1311">
        <v>0</v>
      </c>
      <c r="E1311" t="s">
        <v>212</v>
      </c>
      <c r="F1311" t="s">
        <v>215</v>
      </c>
    </row>
    <row r="1312" spans="1:6" x14ac:dyDescent="0.3">
      <c r="A1312">
        <v>1309</v>
      </c>
      <c r="B1312" t="s">
        <v>220</v>
      </c>
      <c r="C1312" s="4">
        <v>0</v>
      </c>
      <c r="D1312">
        <v>0</v>
      </c>
      <c r="E1312" t="s">
        <v>212</v>
      </c>
      <c r="F1312" t="s">
        <v>215</v>
      </c>
    </row>
    <row r="1313" spans="1:6" x14ac:dyDescent="0.3">
      <c r="A1313">
        <v>1310</v>
      </c>
      <c r="B1313" t="s">
        <v>220</v>
      </c>
      <c r="C1313" s="4">
        <v>0</v>
      </c>
      <c r="D1313">
        <v>0</v>
      </c>
      <c r="E1313" t="s">
        <v>212</v>
      </c>
      <c r="F1313" t="s">
        <v>215</v>
      </c>
    </row>
    <row r="1314" spans="1:6" x14ac:dyDescent="0.3">
      <c r="A1314">
        <v>1311</v>
      </c>
      <c r="B1314" t="s">
        <v>220</v>
      </c>
      <c r="C1314" s="4">
        <v>0</v>
      </c>
      <c r="D1314">
        <v>0</v>
      </c>
      <c r="E1314" t="s">
        <v>212</v>
      </c>
      <c r="F1314" t="s">
        <v>215</v>
      </c>
    </row>
    <row r="1315" spans="1:6" x14ac:dyDescent="0.3">
      <c r="A1315">
        <v>1312</v>
      </c>
      <c r="B1315" t="s">
        <v>220</v>
      </c>
      <c r="C1315" s="4">
        <v>0</v>
      </c>
      <c r="D1315">
        <v>0</v>
      </c>
      <c r="E1315" t="s">
        <v>212</v>
      </c>
      <c r="F1315" t="s">
        <v>215</v>
      </c>
    </row>
    <row r="1316" spans="1:6" x14ac:dyDescent="0.3">
      <c r="A1316">
        <v>1313</v>
      </c>
      <c r="B1316" t="s">
        <v>220</v>
      </c>
      <c r="C1316" s="4">
        <v>0</v>
      </c>
      <c r="D1316">
        <v>0</v>
      </c>
      <c r="E1316" t="s">
        <v>212</v>
      </c>
      <c r="F1316" t="s">
        <v>215</v>
      </c>
    </row>
    <row r="1317" spans="1:6" x14ac:dyDescent="0.3">
      <c r="A1317">
        <v>1314</v>
      </c>
      <c r="B1317" t="s">
        <v>220</v>
      </c>
      <c r="C1317" s="4">
        <v>0</v>
      </c>
      <c r="D1317">
        <v>0</v>
      </c>
      <c r="E1317" t="s">
        <v>212</v>
      </c>
      <c r="F1317" t="s">
        <v>215</v>
      </c>
    </row>
    <row r="1318" spans="1:6" x14ac:dyDescent="0.3">
      <c r="A1318">
        <v>1315</v>
      </c>
      <c r="B1318" t="s">
        <v>220</v>
      </c>
      <c r="C1318" s="4">
        <v>0</v>
      </c>
      <c r="D1318">
        <v>0</v>
      </c>
      <c r="E1318" t="s">
        <v>212</v>
      </c>
      <c r="F1318" t="s">
        <v>215</v>
      </c>
    </row>
    <row r="1319" spans="1:6" x14ac:dyDescent="0.3">
      <c r="A1319">
        <v>1316</v>
      </c>
      <c r="B1319" t="s">
        <v>220</v>
      </c>
      <c r="C1319" s="4">
        <v>0</v>
      </c>
      <c r="D1319">
        <v>0</v>
      </c>
      <c r="E1319" t="s">
        <v>212</v>
      </c>
      <c r="F1319" t="s">
        <v>215</v>
      </c>
    </row>
    <row r="1320" spans="1:6" x14ac:dyDescent="0.3">
      <c r="A1320">
        <v>1317</v>
      </c>
      <c r="B1320" t="s">
        <v>220</v>
      </c>
      <c r="C1320" s="4">
        <v>0</v>
      </c>
      <c r="D1320">
        <v>0</v>
      </c>
      <c r="E1320" t="s">
        <v>212</v>
      </c>
      <c r="F1320" t="s">
        <v>215</v>
      </c>
    </row>
    <row r="1321" spans="1:6" x14ac:dyDescent="0.3">
      <c r="A1321">
        <v>1318</v>
      </c>
      <c r="B1321" t="s">
        <v>220</v>
      </c>
      <c r="C1321" s="4">
        <v>0</v>
      </c>
      <c r="D1321">
        <v>0</v>
      </c>
      <c r="E1321" t="s">
        <v>212</v>
      </c>
      <c r="F1321" t="s">
        <v>215</v>
      </c>
    </row>
    <row r="1322" spans="1:6" x14ac:dyDescent="0.3">
      <c r="A1322">
        <v>1319</v>
      </c>
      <c r="B1322" t="s">
        <v>220</v>
      </c>
      <c r="C1322" s="4">
        <v>0</v>
      </c>
      <c r="D1322">
        <v>0</v>
      </c>
      <c r="E1322" t="s">
        <v>212</v>
      </c>
      <c r="F1322" t="s">
        <v>215</v>
      </c>
    </row>
    <row r="1323" spans="1:6" x14ac:dyDescent="0.3">
      <c r="A1323">
        <v>1320</v>
      </c>
      <c r="B1323" t="s">
        <v>220</v>
      </c>
      <c r="C1323" s="4">
        <v>0</v>
      </c>
      <c r="D1323">
        <v>0</v>
      </c>
      <c r="E1323" t="s">
        <v>212</v>
      </c>
      <c r="F1323" t="s">
        <v>215</v>
      </c>
    </row>
    <row r="1324" spans="1:6" x14ac:dyDescent="0.3">
      <c r="A1324">
        <v>1321</v>
      </c>
      <c r="B1324" t="s">
        <v>220</v>
      </c>
      <c r="C1324" s="4">
        <v>0</v>
      </c>
      <c r="D1324">
        <v>0</v>
      </c>
      <c r="E1324" t="s">
        <v>212</v>
      </c>
      <c r="F1324" t="s">
        <v>215</v>
      </c>
    </row>
    <row r="1325" spans="1:6" x14ac:dyDescent="0.3">
      <c r="A1325">
        <v>1322</v>
      </c>
      <c r="B1325" t="s">
        <v>220</v>
      </c>
      <c r="C1325" s="4">
        <v>0</v>
      </c>
      <c r="D1325">
        <v>0</v>
      </c>
      <c r="E1325" t="s">
        <v>212</v>
      </c>
      <c r="F1325" t="s">
        <v>215</v>
      </c>
    </row>
    <row r="1326" spans="1:6" x14ac:dyDescent="0.3">
      <c r="A1326">
        <v>1323</v>
      </c>
      <c r="B1326" t="s">
        <v>220</v>
      </c>
      <c r="C1326" s="4">
        <v>0</v>
      </c>
      <c r="D1326">
        <v>0</v>
      </c>
      <c r="E1326" t="s">
        <v>212</v>
      </c>
      <c r="F1326" t="s">
        <v>215</v>
      </c>
    </row>
    <row r="1327" spans="1:6" x14ac:dyDescent="0.3">
      <c r="A1327">
        <v>1324</v>
      </c>
      <c r="B1327" t="s">
        <v>220</v>
      </c>
      <c r="C1327" s="4">
        <v>0</v>
      </c>
      <c r="D1327">
        <v>0</v>
      </c>
      <c r="E1327" t="s">
        <v>212</v>
      </c>
      <c r="F1327" t="s">
        <v>215</v>
      </c>
    </row>
    <row r="1328" spans="1:6" x14ac:dyDescent="0.3">
      <c r="A1328">
        <v>1325</v>
      </c>
      <c r="B1328" t="s">
        <v>220</v>
      </c>
      <c r="C1328" s="4">
        <v>0</v>
      </c>
      <c r="D1328">
        <v>0</v>
      </c>
      <c r="E1328" t="s">
        <v>212</v>
      </c>
      <c r="F1328" t="s">
        <v>215</v>
      </c>
    </row>
    <row r="1329" spans="1:6" x14ac:dyDescent="0.3">
      <c r="A1329">
        <v>1326</v>
      </c>
      <c r="B1329" t="s">
        <v>220</v>
      </c>
      <c r="C1329" s="4">
        <v>0</v>
      </c>
      <c r="D1329">
        <v>0</v>
      </c>
      <c r="E1329" t="s">
        <v>212</v>
      </c>
      <c r="F1329" t="s">
        <v>215</v>
      </c>
    </row>
    <row r="1330" spans="1:6" x14ac:dyDescent="0.3">
      <c r="A1330">
        <v>1327</v>
      </c>
      <c r="B1330" t="s">
        <v>220</v>
      </c>
      <c r="C1330" s="4">
        <v>0</v>
      </c>
      <c r="D1330">
        <v>0</v>
      </c>
      <c r="E1330" t="s">
        <v>212</v>
      </c>
      <c r="F1330" t="s">
        <v>215</v>
      </c>
    </row>
    <row r="1331" spans="1:6" x14ac:dyDescent="0.3">
      <c r="A1331">
        <v>1328</v>
      </c>
      <c r="B1331" t="s">
        <v>220</v>
      </c>
      <c r="C1331" s="4">
        <v>0</v>
      </c>
      <c r="D1331">
        <v>0</v>
      </c>
      <c r="E1331" t="s">
        <v>212</v>
      </c>
      <c r="F1331" t="s">
        <v>215</v>
      </c>
    </row>
    <row r="1332" spans="1:6" x14ac:dyDescent="0.3">
      <c r="A1332">
        <v>1329</v>
      </c>
      <c r="B1332" t="s">
        <v>220</v>
      </c>
      <c r="C1332" s="4">
        <v>0</v>
      </c>
      <c r="D1332">
        <v>0</v>
      </c>
      <c r="E1332" t="s">
        <v>212</v>
      </c>
      <c r="F1332" t="s">
        <v>215</v>
      </c>
    </row>
    <row r="1333" spans="1:6" x14ac:dyDescent="0.3">
      <c r="A1333">
        <v>1330</v>
      </c>
      <c r="B1333" t="s">
        <v>220</v>
      </c>
      <c r="C1333" s="4">
        <v>0</v>
      </c>
      <c r="D1333">
        <v>0</v>
      </c>
      <c r="E1333" t="s">
        <v>212</v>
      </c>
      <c r="F1333" t="s">
        <v>215</v>
      </c>
    </row>
    <row r="1334" spans="1:6" x14ac:dyDescent="0.3">
      <c r="A1334">
        <v>1331</v>
      </c>
      <c r="B1334" t="s">
        <v>220</v>
      </c>
      <c r="C1334" s="4">
        <v>0</v>
      </c>
      <c r="D1334">
        <v>0</v>
      </c>
      <c r="E1334" t="s">
        <v>212</v>
      </c>
      <c r="F1334" t="s">
        <v>215</v>
      </c>
    </row>
    <row r="1335" spans="1:6" x14ac:dyDescent="0.3">
      <c r="A1335">
        <v>1332</v>
      </c>
      <c r="B1335" t="s">
        <v>220</v>
      </c>
      <c r="C1335" s="4">
        <v>0</v>
      </c>
      <c r="D1335">
        <v>0</v>
      </c>
      <c r="E1335" t="s">
        <v>212</v>
      </c>
      <c r="F1335" t="s">
        <v>215</v>
      </c>
    </row>
    <row r="1336" spans="1:6" x14ac:dyDescent="0.3">
      <c r="A1336">
        <v>1333</v>
      </c>
      <c r="B1336" t="s">
        <v>220</v>
      </c>
      <c r="C1336" s="4">
        <v>0</v>
      </c>
      <c r="D1336">
        <v>0</v>
      </c>
      <c r="E1336" t="s">
        <v>212</v>
      </c>
      <c r="F1336" t="s">
        <v>215</v>
      </c>
    </row>
    <row r="1337" spans="1:6" x14ac:dyDescent="0.3">
      <c r="A1337">
        <v>1334</v>
      </c>
      <c r="B1337" t="s">
        <v>220</v>
      </c>
      <c r="C1337" s="4">
        <v>0</v>
      </c>
      <c r="D1337">
        <v>0</v>
      </c>
      <c r="E1337" t="s">
        <v>212</v>
      </c>
      <c r="F1337" t="s">
        <v>215</v>
      </c>
    </row>
    <row r="1338" spans="1:6" x14ac:dyDescent="0.3">
      <c r="A1338">
        <v>1335</v>
      </c>
      <c r="B1338" t="s">
        <v>220</v>
      </c>
      <c r="C1338" s="4">
        <v>0</v>
      </c>
      <c r="D1338">
        <v>0</v>
      </c>
      <c r="E1338" t="s">
        <v>212</v>
      </c>
      <c r="F1338" t="s">
        <v>215</v>
      </c>
    </row>
    <row r="1339" spans="1:6" x14ac:dyDescent="0.3">
      <c r="A1339">
        <v>1336</v>
      </c>
      <c r="B1339" t="s">
        <v>220</v>
      </c>
      <c r="C1339" s="4">
        <v>0</v>
      </c>
      <c r="D1339">
        <v>0</v>
      </c>
      <c r="E1339" t="s">
        <v>212</v>
      </c>
      <c r="F1339" t="s">
        <v>215</v>
      </c>
    </row>
    <row r="1340" spans="1:6" x14ac:dyDescent="0.3">
      <c r="A1340">
        <v>1337</v>
      </c>
      <c r="B1340" t="s">
        <v>220</v>
      </c>
      <c r="C1340" s="4">
        <v>0</v>
      </c>
      <c r="D1340">
        <v>0</v>
      </c>
      <c r="E1340" t="s">
        <v>212</v>
      </c>
      <c r="F1340" t="s">
        <v>215</v>
      </c>
    </row>
    <row r="1341" spans="1:6" x14ac:dyDescent="0.3">
      <c r="A1341">
        <v>1338</v>
      </c>
      <c r="B1341" t="s">
        <v>220</v>
      </c>
      <c r="C1341" s="4">
        <v>0</v>
      </c>
      <c r="D1341">
        <v>0</v>
      </c>
      <c r="E1341" t="s">
        <v>212</v>
      </c>
      <c r="F1341" t="s">
        <v>215</v>
      </c>
    </row>
    <row r="1342" spans="1:6" x14ac:dyDescent="0.3">
      <c r="A1342">
        <v>1339</v>
      </c>
      <c r="B1342" t="s">
        <v>220</v>
      </c>
      <c r="C1342" s="4">
        <v>0</v>
      </c>
      <c r="D1342">
        <v>0</v>
      </c>
      <c r="E1342" t="s">
        <v>212</v>
      </c>
      <c r="F1342" t="s">
        <v>215</v>
      </c>
    </row>
    <row r="1343" spans="1:6" x14ac:dyDescent="0.3">
      <c r="A1343">
        <v>1340</v>
      </c>
      <c r="B1343" t="s">
        <v>220</v>
      </c>
      <c r="C1343" s="4">
        <v>0</v>
      </c>
      <c r="D1343">
        <v>0</v>
      </c>
      <c r="E1343" t="s">
        <v>212</v>
      </c>
      <c r="F1343" t="s">
        <v>215</v>
      </c>
    </row>
    <row r="1344" spans="1:6" x14ac:dyDescent="0.3">
      <c r="A1344">
        <v>1341</v>
      </c>
      <c r="B1344" t="s">
        <v>220</v>
      </c>
      <c r="C1344" s="4">
        <v>0</v>
      </c>
      <c r="D1344">
        <v>0</v>
      </c>
      <c r="E1344" t="s">
        <v>212</v>
      </c>
      <c r="F1344" t="s">
        <v>215</v>
      </c>
    </row>
    <row r="1345" spans="1:6" x14ac:dyDescent="0.3">
      <c r="A1345">
        <v>1342</v>
      </c>
      <c r="B1345" t="s">
        <v>220</v>
      </c>
      <c r="C1345" s="4">
        <v>0</v>
      </c>
      <c r="D1345">
        <v>0</v>
      </c>
      <c r="E1345" t="s">
        <v>212</v>
      </c>
      <c r="F1345" t="s">
        <v>215</v>
      </c>
    </row>
    <row r="1346" spans="1:6" x14ac:dyDescent="0.3">
      <c r="A1346">
        <v>1343</v>
      </c>
      <c r="B1346" t="s">
        <v>220</v>
      </c>
      <c r="C1346" s="4">
        <v>0</v>
      </c>
      <c r="D1346">
        <v>0</v>
      </c>
      <c r="E1346" t="s">
        <v>212</v>
      </c>
      <c r="F1346" t="s">
        <v>215</v>
      </c>
    </row>
    <row r="1347" spans="1:6" x14ac:dyDescent="0.3">
      <c r="A1347">
        <v>1344</v>
      </c>
      <c r="B1347" t="s">
        <v>220</v>
      </c>
      <c r="C1347" s="4">
        <v>0</v>
      </c>
      <c r="D1347">
        <v>0</v>
      </c>
      <c r="E1347" t="s">
        <v>212</v>
      </c>
      <c r="F1347" t="s">
        <v>215</v>
      </c>
    </row>
    <row r="1348" spans="1:6" x14ac:dyDescent="0.3">
      <c r="A1348">
        <v>1345</v>
      </c>
      <c r="B1348" t="s">
        <v>220</v>
      </c>
      <c r="C1348" s="4">
        <v>0</v>
      </c>
      <c r="D1348">
        <v>0</v>
      </c>
      <c r="E1348" t="s">
        <v>212</v>
      </c>
      <c r="F1348" t="s">
        <v>215</v>
      </c>
    </row>
    <row r="1349" spans="1:6" x14ac:dyDescent="0.3">
      <c r="A1349">
        <v>1346</v>
      </c>
      <c r="B1349" t="s">
        <v>220</v>
      </c>
      <c r="C1349" s="4">
        <v>0</v>
      </c>
      <c r="D1349">
        <v>0</v>
      </c>
      <c r="E1349" t="s">
        <v>212</v>
      </c>
      <c r="F1349" t="s">
        <v>215</v>
      </c>
    </row>
    <row r="1350" spans="1:6" x14ac:dyDescent="0.3">
      <c r="A1350">
        <v>1347</v>
      </c>
      <c r="B1350" t="s">
        <v>220</v>
      </c>
      <c r="C1350" s="4">
        <v>0</v>
      </c>
      <c r="D1350">
        <v>0</v>
      </c>
      <c r="E1350" t="s">
        <v>212</v>
      </c>
      <c r="F1350" t="s">
        <v>215</v>
      </c>
    </row>
    <row r="1351" spans="1:6" x14ac:dyDescent="0.3">
      <c r="A1351">
        <v>1348</v>
      </c>
      <c r="B1351" t="s">
        <v>220</v>
      </c>
      <c r="C1351" s="4">
        <v>0</v>
      </c>
      <c r="D1351">
        <v>0</v>
      </c>
      <c r="E1351" t="s">
        <v>212</v>
      </c>
      <c r="F1351" t="s">
        <v>215</v>
      </c>
    </row>
    <row r="1352" spans="1:6" x14ac:dyDescent="0.3">
      <c r="A1352">
        <v>1349</v>
      </c>
      <c r="B1352" t="s">
        <v>220</v>
      </c>
      <c r="C1352" s="4">
        <v>0</v>
      </c>
      <c r="D1352">
        <v>0</v>
      </c>
      <c r="E1352" t="s">
        <v>212</v>
      </c>
      <c r="F1352" t="s">
        <v>215</v>
      </c>
    </row>
    <row r="1353" spans="1:6" x14ac:dyDescent="0.3">
      <c r="A1353">
        <v>1350</v>
      </c>
      <c r="B1353" t="s">
        <v>220</v>
      </c>
      <c r="C1353" s="4">
        <v>0</v>
      </c>
      <c r="D1353">
        <v>0</v>
      </c>
      <c r="E1353" t="s">
        <v>212</v>
      </c>
      <c r="F1353" t="s">
        <v>215</v>
      </c>
    </row>
    <row r="1354" spans="1:6" x14ac:dyDescent="0.3">
      <c r="A1354">
        <v>1351</v>
      </c>
      <c r="B1354" t="s">
        <v>220</v>
      </c>
      <c r="C1354" s="4">
        <v>0</v>
      </c>
      <c r="D1354">
        <v>0</v>
      </c>
      <c r="E1354" t="s">
        <v>212</v>
      </c>
      <c r="F1354" t="s">
        <v>215</v>
      </c>
    </row>
    <row r="1355" spans="1:6" x14ac:dyDescent="0.3">
      <c r="A1355">
        <v>1352</v>
      </c>
      <c r="B1355" t="s">
        <v>220</v>
      </c>
      <c r="C1355" s="4">
        <v>0</v>
      </c>
      <c r="D1355">
        <v>0</v>
      </c>
      <c r="E1355" t="s">
        <v>212</v>
      </c>
      <c r="F1355" t="s">
        <v>215</v>
      </c>
    </row>
    <row r="1356" spans="1:6" x14ac:dyDescent="0.3">
      <c r="A1356">
        <v>1353</v>
      </c>
      <c r="B1356" t="s">
        <v>220</v>
      </c>
      <c r="C1356" s="4">
        <v>0</v>
      </c>
      <c r="D1356">
        <v>0</v>
      </c>
      <c r="E1356" t="s">
        <v>212</v>
      </c>
      <c r="F1356"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Sofia Alvarez Catalan</cp:lastModifiedBy>
  <dcterms:created xsi:type="dcterms:W3CDTF">2024-12-18T16:49:48Z</dcterms:created>
  <dcterms:modified xsi:type="dcterms:W3CDTF">2025-04-04T21:13:05Z</dcterms:modified>
</cp:coreProperties>
</file>